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202300"/>
  <mc:AlternateContent xmlns:mc="http://schemas.openxmlformats.org/markup-compatibility/2006">
    <mc:Choice Requires="x15">
      <x15ac:absPath xmlns:x15ac="http://schemas.microsoft.com/office/spreadsheetml/2010/11/ac" url="D:\projects\Excel\"/>
    </mc:Choice>
  </mc:AlternateContent>
  <xr:revisionPtr revIDLastSave="0" documentId="13_ncr:1_{497AB27D-38D5-417F-8BDE-2375389C59D2}" xr6:coauthVersionLast="47" xr6:coauthVersionMax="47" xr10:uidLastSave="{00000000-0000-0000-0000-000000000000}"/>
  <workbookProtection workbookAlgorithmName="SHA-512" workbookHashValue="MkjZpQMh4vMTkbGPNWo0jpjGU/Ph9sJFGRW08IWRwB43pWxP0sKKr7QAtcWitWH+U69Fq0/N+TQC2UhvOSpYbQ==" workbookSaltValue="32hk99lU6fd/2AfHm0U52w==" workbookSpinCount="100000" lockStructure="1"/>
  <bookViews>
    <workbookView xWindow="-120" yWindow="-120" windowWidth="29040" windowHeight="15720" activeTab="2" xr2:uid="{AA9F1C4E-AC66-4318-BDD7-D12B7538F073}"/>
  </bookViews>
  <sheets>
    <sheet name="Database" sheetId="1" r:id="rId1"/>
    <sheet name="Pivottables" sheetId="2" r:id="rId2"/>
    <sheet name="Dashboard" sheetId="4" r:id="rId3"/>
  </sheets>
  <definedNames>
    <definedName name="_xlchart.v5.0" hidden="1">Pivottables!$AN$14</definedName>
    <definedName name="_xlchart.v5.1" hidden="1">Pivottables!$AN$15:$AN$21</definedName>
    <definedName name="_xlchart.v5.2" hidden="1">Pivottables!$AO$14</definedName>
    <definedName name="_xlchart.v5.3" hidden="1">Pivottables!$AO$15:$AO$21</definedName>
    <definedName name="_xlchart.v5.4" hidden="1">Pivottables!$AN$14</definedName>
    <definedName name="_xlchart.v5.5" hidden="1">Pivottables!$AN$15:$AN$21</definedName>
    <definedName name="_xlchart.v5.6" hidden="1">Pivottables!$AO$14</definedName>
    <definedName name="_xlchart.v5.7" hidden="1">Pivottables!$AO$15:$AO$21</definedName>
    <definedName name="Slicer_Month">#N/A</definedName>
    <definedName name="Table">Table2[]</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25" i="2" l="1"/>
  <c r="BE24" i="2"/>
  <c r="BE23" i="2"/>
  <c r="BE22" i="2"/>
  <c r="AQ17" i="2"/>
  <c r="AQ16" i="2"/>
  <c r="AQ15" i="2"/>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BF23" i="2"/>
  <c r="BM17" i="2"/>
  <c r="AS15" i="2"/>
  <c r="K6" i="2"/>
  <c r="R5" i="2"/>
  <c r="AW27" i="2"/>
  <c r="BL17" i="2"/>
  <c r="AR15" i="2"/>
  <c r="D6" i="2"/>
  <c r="Q5" i="2"/>
  <c r="AU27" i="2"/>
  <c r="BF22" i="2"/>
  <c r="BK17" i="2"/>
  <c r="C6" i="2"/>
  <c r="P5" i="2"/>
  <c r="BF25" i="2"/>
  <c r="BJ17" i="2"/>
  <c r="AO15" i="2"/>
  <c r="B6" i="2"/>
  <c r="O5" i="2"/>
  <c r="AO22" i="2"/>
  <c r="AS17" i="2"/>
  <c r="AM8" i="2"/>
  <c r="AH5" i="2"/>
  <c r="BF24" i="2"/>
  <c r="AO21" i="2"/>
  <c r="AR17" i="2"/>
  <c r="AL8" i="2"/>
  <c r="AG5" i="2"/>
  <c r="AO20" i="2"/>
  <c r="AK8" i="2"/>
  <c r="AF5" i="2"/>
  <c r="X5" i="2"/>
  <c r="BA24" i="2"/>
  <c r="AO19" i="2"/>
  <c r="AO17" i="2"/>
  <c r="AJ8" i="2"/>
  <c r="AE5" i="2"/>
  <c r="AY24" i="2"/>
  <c r="AS18" i="2"/>
  <c r="AS16" i="2"/>
  <c r="Z5" i="2"/>
  <c r="AO18" i="2"/>
  <c r="AW24" i="2"/>
  <c r="AR18" i="2"/>
  <c r="AR16" i="2"/>
  <c r="Y5" i="2"/>
  <c r="AU24" i="2"/>
  <c r="BN17" i="2"/>
  <c r="AO16" i="2"/>
  <c r="M6" i="2"/>
  <c r="W5" i="2"/>
  <c r="AY27" i="2" l="1"/>
  <c r="B7" i="2"/>
  <c r="AO24" i="2"/>
  <c r="C7" i="2"/>
  <c r="D7" i="2"/>
</calcChain>
</file>

<file path=xl/sharedStrings.xml><?xml version="1.0" encoding="utf-8"?>
<sst xmlns="http://schemas.openxmlformats.org/spreadsheetml/2006/main" count="1168" uniqueCount="103">
  <si>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</si>
  <si>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</si>
  <si>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</si>
  <si>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</si>
  <si>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</si>
  <si>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</si>
  <si>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</si>
  <si>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</si>
  <si>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</si>
  <si>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</si>
  <si>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</si>
  <si>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</si>
  <si>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</si>
  <si>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</si>
  <si>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</si>
  <si>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</si>
  <si>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</si>
  <si>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</si>
  <si>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</si>
  <si>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</si>
  <si>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</si>
  <si>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</si>
  <si>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</si>
  <si>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</si>
  <si>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</si>
  <si>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</si>
  <si>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</si>
  <si>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</si>
  <si>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</si>
  <si>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Jan</t>
  </si>
  <si>
    <t>Wood</t>
  </si>
  <si>
    <t>Retaining Customer</t>
  </si>
  <si>
    <t>Freightliner Sprinter</t>
  </si>
  <si>
    <t>Alessandro Smith</t>
  </si>
  <si>
    <t>British Columbia</t>
  </si>
  <si>
    <t>Beauregard Mike</t>
  </si>
  <si>
    <t>Manitoba</t>
  </si>
  <si>
    <t>Jean Bartholomew</t>
  </si>
  <si>
    <t>Feb</t>
  </si>
  <si>
    <t>Sand</t>
  </si>
  <si>
    <t>New Brunswick</t>
  </si>
  <si>
    <t>Nunavut</t>
  </si>
  <si>
    <t>Jaison Augustine</t>
  </si>
  <si>
    <t>Mar</t>
  </si>
  <si>
    <t>Iron</t>
  </si>
  <si>
    <t>New Customer</t>
  </si>
  <si>
    <t>Alberta</t>
  </si>
  <si>
    <t>Apr</t>
  </si>
  <si>
    <t>Yukon</t>
  </si>
  <si>
    <t>Chevrolet Express</t>
  </si>
  <si>
    <t>Nova Scotia</t>
  </si>
  <si>
    <t>May</t>
  </si>
  <si>
    <t>Jun</t>
  </si>
  <si>
    <t>Jul</t>
  </si>
  <si>
    <t>RAM ProMaster</t>
  </si>
  <si>
    <t>Aug</t>
  </si>
  <si>
    <t>Sep</t>
  </si>
  <si>
    <t>Oct</t>
  </si>
  <si>
    <t>Nissan NV2500</t>
  </si>
  <si>
    <t>Nov</t>
  </si>
  <si>
    <t>Dec</t>
  </si>
  <si>
    <t>Sum of Rate</t>
  </si>
  <si>
    <t>Sum of Total Expenses</t>
  </si>
  <si>
    <t>Sum of Balance</t>
  </si>
  <si>
    <t>Expenses</t>
  </si>
  <si>
    <t>Balance</t>
  </si>
  <si>
    <t>Montly Rate</t>
  </si>
  <si>
    <t>Monthly Balance</t>
  </si>
  <si>
    <t>Row Labels</t>
  </si>
  <si>
    <t>Grand Total</t>
  </si>
  <si>
    <t>NewCustomer</t>
  </si>
  <si>
    <t>Reating Customer</t>
  </si>
  <si>
    <t>Diesel Exhusting Fluid</t>
  </si>
  <si>
    <t>Sum of Insurance</t>
  </si>
  <si>
    <t>Sum of Fuel</t>
  </si>
  <si>
    <t>Sum of Diesel Exhaust Fluid</t>
  </si>
  <si>
    <t>Sum of Advance</t>
  </si>
  <si>
    <t>Sum of Warehouse</t>
  </si>
  <si>
    <t>Sum of Repairs</t>
  </si>
  <si>
    <t>Sum of Tolls</t>
  </si>
  <si>
    <t>Sum of Fundings</t>
  </si>
  <si>
    <t>Repair</t>
  </si>
  <si>
    <t>Count of Customer Type</t>
  </si>
  <si>
    <t>Count of Load</t>
  </si>
  <si>
    <t>Count of Destination</t>
  </si>
  <si>
    <t>Sum of Tonnage</t>
  </si>
  <si>
    <t>Grand Totak</t>
  </si>
  <si>
    <t>Count of City</t>
  </si>
  <si>
    <t>Sum of Odometer</t>
  </si>
  <si>
    <t>Sum of Miles</t>
  </si>
  <si>
    <t>Sum of Rate Per Miles</t>
  </si>
  <si>
    <t>Sum of Extra Stops</t>
  </si>
  <si>
    <t>Sum of Extra Pay</t>
  </si>
  <si>
    <t>Sum of Costs Driver Paid</t>
  </si>
  <si>
    <t>Driver Payroll</t>
  </si>
  <si>
    <t>Sum of First condition type</t>
  </si>
  <si>
    <t>Sum of Shipment cost sub-items</t>
  </si>
  <si>
    <t>Sum of ERE Stage</t>
  </si>
  <si>
    <t>Sum of Basic freight</t>
  </si>
  <si>
    <t>Sum of Final Amount</t>
  </si>
  <si>
    <t>Customer Analysis</t>
  </si>
  <si>
    <t>Driver Destination Analysis</t>
  </si>
  <si>
    <t xml:space="preserve"> Shipment Cost Breakdown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</si>
</sst>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
  </numFmts>
  <fonts count="17" x14ac:knownFonts="1">
    <font>
      <sz val="16"/>
      <color theme="1"/>
      <name val="Aptos Narrow"/>
      <family val="2"/>
      <scheme val="minor"/>
    </font>
    <font>
      <sz val="16"/>
      <color theme="1"/>
      <name val="Aptos Narrow"/>
      <family val="2"/>
      <scheme val="minor"/>
    </font>
    <font>
      <b/>
      <sz val="16"/>
      <color theme="1"/>
      <name val="Aptos Narrow"/>
      <family val="2"/>
      <scheme val="minor"/>
    </font>
    <font>
      <sz val="20"/>
      <color theme="1"/>
      <name val="Aptos Narrow"/>
      <family val="2"/>
      <scheme val="minor"/>
    </font>
    <font>
      <b/>
      <sz val="14"/>
      <color theme="1"/>
      <name val="Aptos Narrow"/>
      <family val="2"/>
      <scheme val="minor"/>
    </font>
    <font>
      <sz val="16"/>
      <color theme="1"/>
      <name val="Arial"/>
      <family val="2"/>
    </font>
    <font>
      <b/>
      <sz val="12"/>
      <color theme="1"/>
      <name val="Arial"/>
      <family val="2"/>
    </font>
    <font>
      <b/>
      <sz val="14"/>
      <color theme="1"/>
      <name val="Arial"/>
      <family val="2"/>
    </font>
    <font>
      <sz val="16"/>
      <name val="Aptos Narrow"/>
      <family val="2"/>
      <scheme val="minor"/>
    </font>
    <font>
      <b/>
      <sz val="12"/>
      <color theme="1" tint="0.34998626667073579"/>
      <name val="Arial"/>
      <family val="2"/>
    </font>
    <font>
      <b/>
      <sz val="12"/>
      <color rgb="FFFF0000"/>
      <name val="Arial"/>
      <family val="2"/>
    </font>
    <font>
      <b/>
      <sz val="12"/>
      <color theme="0" tint="-0.34998626667073579"/>
      <name val="Arial"/>
      <family val="2"/>
    </font>
    <font>
      <b/>
      <sz val="16"/>
      <color theme="1"/>
      <name val="Arial"/>
      <family val="2"/>
    </font>
    <font>
      <sz val="20"/>
      <color theme="1"/>
      <name val="Arial"/>
      <family val="2"/>
    </font>
    <font>
      <b/>
      <sz val="12"/>
      <color theme="1" tint="0.249977111117893"/>
      <name val="Arial"/>
      <family val="2"/>
    </font>
    <font>
      <sz val="8"/>
      <name val="Aptos Narrow"/>
      <family val="2"/>
      <scheme val="minor"/>
    </font>
    <font>
      <b/>
      <sz val="18"/>
      <name val="Aptos Narrow"/>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4" tint="0.79998168889431442"/>
        <bgColor theme="4" tint="0.79998168889431442"/>
      </patternFill>
    </fill>
  </fills>
  <borders count="8">
    <border>
      <left/>
      <right/>
      <top/>
      <bottom/>
      <diagonal/>
    </border>
    <border>
      <left style="thin">
        <color rgb="FF999999"/>
      </left>
      <right/>
      <top style="thin">
        <color rgb="FF999999"/>
      </top>
      <bottom/>
      <diagonal/>
    </border>
    <border>
      <left style="thin">
        <color rgb="FF999999"/>
      </left>
      <right/>
      <top style="thin">
        <color indexed="65"/>
      </top>
      <bottom/>
      <diagonal/>
    </border>
    <border>
      <left/>
      <right style="thin">
        <color rgb="FF999999"/>
      </right>
      <top style="thin">
        <color rgb="FF999999"/>
      </top>
      <bottom/>
      <diagonal/>
    </border>
    <border>
      <left/>
      <right style="thin">
        <color rgb="FF999999"/>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theme="4" tint="0.39997558519241921"/>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3" fillId="2" borderId="0" xfId="0" applyFont="1" applyFill="1"/>
    <xf numFmtId="164" fontId="4" fillId="2" borderId="0" xfId="2" applyNumberFormat="1" applyFont="1" applyFill="1"/>
    <xf numFmtId="164" fontId="4" fillId="0" borderId="0" xfId="2" applyNumberFormat="1" applyFont="1"/>
    <xf numFmtId="164" fontId="3" fillId="2" borderId="0" xfId="0" applyNumberFormat="1" applyFont="1" applyFill="1"/>
    <xf numFmtId="164" fontId="4" fillId="2" borderId="0" xfId="0" applyNumberFormat="1" applyFont="1" applyFill="1"/>
    <xf numFmtId="0" fontId="5" fillId="0" borderId="0" xfId="0" applyFont="1"/>
    <xf numFmtId="164" fontId="7" fillId="0" borderId="0" xfId="0" applyNumberFormat="1" applyFont="1"/>
    <xf numFmtId="164" fontId="7" fillId="0" borderId="0" xfId="2" applyNumberFormat="1" applyFont="1"/>
    <xf numFmtId="164" fontId="5" fillId="0" borderId="0" xfId="0" applyNumberFormat="1" applyFont="1"/>
    <xf numFmtId="0" fontId="8" fillId="0" borderId="0" xfId="0" applyFont="1" applyAlignment="1">
      <alignment horizontal="center" vertical="center"/>
    </xf>
    <xf numFmtId="0" fontId="8" fillId="3" borderId="0" xfId="0" applyFont="1" applyFill="1" applyAlignment="1">
      <alignment horizontal="center" vertical="center"/>
    </xf>
    <xf numFmtId="3" fontId="2" fillId="0" borderId="0" xfId="0" applyNumberFormat="1" applyFont="1" applyAlignment="1">
      <alignment horizontal="center"/>
    </xf>
    <xf numFmtId="164" fontId="6" fillId="4" borderId="0" xfId="0" applyNumberFormat="1" applyFont="1" applyFill="1" applyAlignment="1">
      <alignment horizontal="center" vertical="center"/>
    </xf>
    <xf numFmtId="0" fontId="9" fillId="4" borderId="0" xfId="0" applyFont="1" applyFill="1" applyAlignment="1">
      <alignment horizontal="center" vertical="center"/>
    </xf>
    <xf numFmtId="9" fontId="6" fillId="4" borderId="0" xfId="3" applyFont="1" applyFill="1" applyAlignment="1">
      <alignment horizontal="center" vertical="center"/>
    </xf>
    <xf numFmtId="0" fontId="0" fillId="0" borderId="0" xfId="0" applyAlignment="1">
      <alignment horizontal="left"/>
    </xf>
    <xf numFmtId="0" fontId="11" fillId="4" borderId="0" xfId="0" applyFont="1" applyFill="1" applyAlignment="1">
      <alignment horizontal="center" vertical="center"/>
    </xf>
    <xf numFmtId="1" fontId="0" fillId="0" borderId="0" xfId="0" applyNumberFormat="1"/>
    <xf numFmtId="0" fontId="12" fillId="0" borderId="0" xfId="0" applyFont="1" applyAlignment="1">
      <alignment horizontal="center"/>
    </xf>
    <xf numFmtId="164" fontId="12" fillId="0" borderId="0" xfId="1" applyNumberFormat="1" applyFont="1" applyAlignment="1">
      <alignment horizontal="center"/>
    </xf>
    <xf numFmtId="3" fontId="2" fillId="0" borderId="2" xfId="0" applyNumberFormat="1" applyFont="1" applyBorder="1" applyAlignment="1">
      <alignment horizontal="center"/>
    </xf>
    <xf numFmtId="0" fontId="0" fillId="0" borderId="1" xfId="0" applyBorder="1" applyAlignment="1">
      <alignment horizontal="left"/>
    </xf>
    <xf numFmtId="0" fontId="0" fillId="0" borderId="2" xfId="0" applyBorder="1" applyAlignment="1">
      <alignment horizontal="left"/>
    </xf>
    <xf numFmtId="3" fontId="2" fillId="0" borderId="1" xfId="0" applyNumberFormat="1" applyFont="1" applyBorder="1" applyAlignment="1">
      <alignment horizontal="center"/>
    </xf>
    <xf numFmtId="3" fontId="2" fillId="0" borderId="3" xfId="0" applyNumberFormat="1" applyFont="1" applyBorder="1" applyAlignment="1">
      <alignment horizontal="center"/>
    </xf>
    <xf numFmtId="3" fontId="2" fillId="0" borderId="4" xfId="0" applyNumberFormat="1" applyFont="1" applyBorder="1" applyAlignment="1">
      <alignment horizontal="center"/>
    </xf>
    <xf numFmtId="164" fontId="0" fillId="0" borderId="0" xfId="0" applyNumberFormat="1"/>
    <xf numFmtId="0" fontId="2" fillId="5" borderId="7" xfId="0" applyFont="1" applyFill="1" applyBorder="1" applyAlignment="1">
      <alignment horizontal="left"/>
    </xf>
    <xf numFmtId="3" fontId="2" fillId="5" borderId="7" xfId="0" applyNumberFormat="1" applyFont="1" applyFill="1" applyBorder="1" applyAlignment="1">
      <alignment horizontal="center"/>
    </xf>
    <xf numFmtId="0" fontId="13" fillId="0" borderId="0" xfId="0" applyFont="1"/>
    <xf numFmtId="1" fontId="0" fillId="0" borderId="0" xfId="2" applyNumberFormat="1" applyFont="1"/>
    <xf numFmtId="164" fontId="14" fillId="0" borderId="0" xfId="0" applyNumberFormat="1" applyFont="1" applyAlignment="1">
      <alignment horizontal="center"/>
    </xf>
    <xf numFmtId="0" fontId="0" fillId="2" borderId="0" xfId="0" applyFill="1"/>
    <xf numFmtId="0" fontId="0" fillId="2" borderId="0" xfId="0" applyFill="1" applyAlignment="1">
      <alignment horizontal="left"/>
    </xf>
    <xf numFmtId="3" fontId="2" fillId="2" borderId="0" xfId="0" applyNumberFormat="1" applyFont="1" applyFill="1" applyAlignment="1">
      <alignment horizontal="center"/>
    </xf>
    <xf numFmtId="3" fontId="2" fillId="4" borderId="0" xfId="0" applyNumberFormat="1" applyFont="1" applyFill="1" applyAlignment="1">
      <alignment horizontal="center"/>
    </xf>
    <xf numFmtId="0" fontId="0" fillId="2" borderId="1" xfId="0" applyFill="1" applyBorder="1"/>
    <xf numFmtId="0" fontId="0" fillId="2" borderId="3" xfId="0" applyFill="1" applyBorder="1"/>
    <xf numFmtId="0" fontId="0" fillId="2" borderId="5" xfId="0" applyFill="1" applyBorder="1" applyAlignment="1">
      <alignment horizontal="left"/>
    </xf>
    <xf numFmtId="3" fontId="2" fillId="2" borderId="5" xfId="0" applyNumberFormat="1" applyFont="1" applyFill="1" applyBorder="1" applyAlignment="1">
      <alignment horizontal="center"/>
    </xf>
    <xf numFmtId="3" fontId="2" fillId="2" borderId="6" xfId="0" applyNumberFormat="1" applyFont="1" applyFill="1" applyBorder="1" applyAlignment="1">
      <alignment horizontal="center"/>
    </xf>
    <xf numFmtId="0" fontId="0" fillId="2" borderId="0" xfId="0" applyFill="1" applyAlignment="1">
      <alignment horizontal="center"/>
    </xf>
    <xf numFmtId="0" fontId="16" fillId="2" borderId="0" xfId="0" applyFont="1" applyFill="1" applyAlignment="1">
      <alignment horizontal="center"/>
    </xf>
    <xf numFmtId="0" fontId="8" fillId="2" borderId="0" xfId="0" applyFont="1" applyFill="1" applyAlignment="1">
      <alignment horizontal="center"/>
    </xf>
    <xf numFmtId="0" fontId="10" fillId="4" borderId="0" xfId="0" applyFont="1" applyFill="1" applyAlignment="1">
      <alignment horizontal="center" vertical="center"/>
    </xf>
    <xf numFmtId="0" fontId="0" fillId="4" borderId="0" xfId="0" applyFill="1" applyAlignment="1">
      <alignment horizontal="center" vertical="center"/>
    </xf>
    <xf numFmtId="0" fontId="2" fillId="2" borderId="0" xfId="0" applyFont="1" applyFill="1" applyAlignment="1">
      <alignment horizontal="center" wrapText="1"/>
    </xf>
    <xf numFmtId="0" fontId="0" fillId="2" borderId="0" xfId="0" applyFill="1" applyAlignment="1">
      <alignment horizontal="center" wrapText="1"/>
    </xf>
    <xf numFmtId="0" fontId="2" fillId="2" borderId="0" xfId="0" applyFont="1" applyFill="1" applyAlignment="1">
      <alignment horizontal="center"/>
    </xf>
  </cellXfs>
  <cellStyles count="4">
    <cellStyle name="Comma" xfId="1" builtinId="3"/>
    <cellStyle name="Currency" xfId="2" builtinId="4"/>
    <cellStyle name="Normal" xfId="0" builtinId="0"/>
    <cellStyle name="Percent" xfId="3" builtinId="5"/>
  </cellStyles>
  <dxfs count="3225">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alignment vertical="center"/>
    </dxf>
    <dxf>
      <font>
        <color auto="1"/>
      </font>
    </dxf>
    <dxf>
      <fill>
        <patternFill patternType="solid">
          <bgColor theme="0" tint="-0.249977111117893"/>
        </patternFill>
      </fill>
    </dxf>
    <dxf>
      <numFmt numFmtId="164" formatCode="&quot;$&quot;#,##0"/>
    </dxf>
    <dxf>
      <font>
        <b/>
      </font>
    </dxf>
    <dxf>
      <numFmt numFmtId="3" formatCode="#,##0"/>
    </dxf>
    <dxf>
      <alignment horizontal="center"/>
    </dxf>
    <dxf>
      <numFmt numFmtId="164" formatCode="&quot;$&quot;#,##0"/>
    </dxf>
    <dxf>
      <font>
        <b/>
      </font>
    </dxf>
    <dxf>
      <numFmt numFmtId="3" formatCode="#,##0"/>
    </dxf>
    <dxf>
      <alignment horizontal="center"/>
    </dxf>
    <dxf>
      <fill>
        <patternFill patternType="solid">
          <bgColor theme="0" tint="-0.499984740745262"/>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numFmt numFmtId="164" formatCode="&quot;$&quot;#,##0"/>
    </dxf>
    <dxf>
      <font>
        <b/>
      </font>
    </dxf>
    <dxf>
      <numFmt numFmtId="3" formatCode="#,##0"/>
    </dxf>
    <dxf>
      <alignment horizontal="center"/>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numFmt numFmtId="3" formatCode="#,##0"/>
    </dxf>
    <dxf>
      <font>
        <b/>
      </font>
    </dxf>
    <dxf>
      <numFmt numFmtId="164" formatCode="&quot;$&quot;#,##0"/>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numFmt numFmtId="3" formatCode="#,##0"/>
    </dxf>
    <dxf>
      <font>
        <b/>
      </font>
    </dxf>
    <dxf>
      <numFmt numFmtId="164" formatCode="&quot;$&quot;#,##0"/>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numFmt numFmtId="3" formatCode="#,##0"/>
    </dxf>
    <dxf>
      <font>
        <b/>
      </font>
    </dxf>
    <dxf>
      <numFmt numFmtId="164" formatCode="&quot;$&quot;#,##0"/>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numFmt numFmtId="3" formatCode="#,##0"/>
    </dxf>
    <dxf>
      <font>
        <b/>
      </font>
    </dxf>
    <dxf>
      <numFmt numFmtId="164" formatCode="&quot;$&quot;#,##0"/>
    </dxf>
    <dxf>
      <fill>
        <patternFill patternType="solid">
          <bgColor theme="0" tint="-0.499984740745262"/>
        </patternFill>
      </fill>
    </dxf>
    <dxf>
      <alignment horizontal="center"/>
    </dxf>
    <dxf>
      <numFmt numFmtId="3" formatCode="#,##0"/>
    </dxf>
    <dxf>
      <font>
        <b/>
      </font>
    </dxf>
    <dxf>
      <numFmt numFmtId="164" formatCode="&quot;$&quot;#,##0"/>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numFmt numFmtId="3" formatCode="#,##0"/>
    </dxf>
    <dxf>
      <font>
        <b/>
      </font>
    </dxf>
    <dxf>
      <numFmt numFmtId="164" formatCode="&quot;$&quot;#,##0"/>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numFmt numFmtId="3" formatCode="#,##0"/>
    </dxf>
    <dxf>
      <font>
        <b/>
      </font>
    </dxf>
    <dxf>
      <numFmt numFmtId="164" formatCode="&quot;$&quot;#,##0"/>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numFmt numFmtId="3" formatCode="#,##0"/>
    </dxf>
    <dxf>
      <font>
        <b/>
      </font>
    </dxf>
    <dxf>
      <numFmt numFmtId="164" formatCode="&quot;$&quot;#,##0"/>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numFmt numFmtId="3" formatCode="#,##0"/>
    </dxf>
    <dxf>
      <font>
        <b/>
      </font>
    </dxf>
    <dxf>
      <numFmt numFmtId="164" formatCode="&quot;$&quot;#,##0"/>
    </dxf>
    <dxf>
      <fill>
        <patternFill patternType="solid">
          <bgColor theme="0" tint="-0.249977111117893"/>
        </patternFill>
      </fill>
    </dxf>
    <dxf>
      <font>
        <color auto="1"/>
      </font>
    </dxf>
    <dxf>
      <alignment vertical="center"/>
    </dxf>
    <dxf>
      <alignment horizontal="center"/>
    </dxf>
    <dxf>
      <alignment horizontal="center"/>
    </dxf>
    <dxf>
      <numFmt numFmtId="3" formatCode="#,##0"/>
    </dxf>
    <dxf>
      <font>
        <b/>
      </font>
    </dxf>
    <dxf>
      <numFmt numFmtId="164" formatCode="&quot;$&quot;#,##0"/>
    </dxf>
    <dxf>
      <fill>
        <patternFill patternType="solid">
          <bgColor theme="0" tint="-0.249977111117893"/>
        </patternFill>
      </fill>
    </dxf>
    <dxf>
      <font>
        <color auto="1"/>
      </font>
    </dxf>
    <dxf>
      <alignment vertical="center"/>
    </dxf>
    <dxf>
      <alignment horizontal="center"/>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alignment horizontal="center"/>
    </dxf>
    <dxf>
      <numFmt numFmtId="3" formatCode="#,##0"/>
    </dxf>
    <dxf>
      <font>
        <b/>
      </font>
    </dxf>
    <dxf>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numFmt numFmtId="164" formatCode="&quot;$&quot;#,##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b/>
        <strike val="0"/>
        <outline val="0"/>
        <shadow val="0"/>
        <u val="none"/>
        <vertAlign val="baseline"/>
        <sz val="14"/>
        <color theme="1"/>
        <name val="Arial"/>
        <family val="2"/>
        <scheme val="none"/>
      </font>
      <numFmt numFmtId="164" formatCode="&quot;$&quot;#,##0"/>
    </dxf>
    <dxf>
      <font>
        <b/>
        <strike val="0"/>
        <outline val="0"/>
        <shadow val="0"/>
        <u val="none"/>
        <vertAlign val="baseline"/>
        <sz val="14"/>
        <color theme="1"/>
        <name val="Arial"/>
        <family val="2"/>
        <scheme val="none"/>
      </font>
      <numFmt numFmtId="164" formatCode="&quot;$&quot;#,##0"/>
    </dxf>
    <dxf>
      <font>
        <b/>
        <strike val="0"/>
        <outline val="0"/>
        <shadow val="0"/>
        <u val="none"/>
        <vertAlign val="baseline"/>
        <sz val="14"/>
        <color theme="1"/>
        <name val="Arial"/>
        <family val="2"/>
        <scheme val="none"/>
      </font>
      <numFmt numFmtId="164" formatCode="&quot;$&quot;#,##0"/>
    </dxf>
    <dxf>
      <font>
        <b/>
        <strike val="0"/>
        <outline val="0"/>
        <shadow val="0"/>
        <u val="none"/>
        <vertAlign val="baseline"/>
        <sz val="14"/>
        <color theme="1"/>
        <name val="Arial"/>
        <family val="2"/>
        <scheme val="none"/>
      </font>
      <numFmt numFmtId="164" formatCode="&quot;$&quot;#,##0"/>
    </dxf>
    <dxf>
      <font>
        <b/>
        <strike val="0"/>
        <outline val="0"/>
        <shadow val="0"/>
        <u val="none"/>
        <vertAlign val="baseline"/>
        <sz val="14"/>
        <color theme="1"/>
        <name val="Arial"/>
        <family val="2"/>
        <scheme val="none"/>
      </font>
      <numFmt numFmtId="164" formatCode="&quot;$&quot;#,##0"/>
    </dxf>
    <dxf>
      <font>
        <b/>
        <strike val="0"/>
        <outline val="0"/>
        <shadow val="0"/>
        <u val="none"/>
        <vertAlign val="baseline"/>
        <sz val="14"/>
        <color theme="1"/>
        <name val="Arial"/>
        <family val="2"/>
        <scheme val="none"/>
      </font>
      <numFmt numFmtId="164" formatCode="&quot;$&quot;#,##0"/>
    </dxf>
    <dxf>
      <font>
        <b/>
        <strike val="0"/>
        <outline val="0"/>
        <shadow val="0"/>
        <u val="none"/>
        <vertAlign val="baseline"/>
        <sz val="14"/>
        <color theme="1"/>
        <name val="Arial"/>
        <family val="2"/>
        <scheme val="none"/>
      </font>
      <numFmt numFmtId="164" formatCode="&quot;$&quot;#,##0"/>
    </dxf>
    <dxf>
      <font>
        <b/>
        <strike val="0"/>
        <outline val="0"/>
        <shadow val="0"/>
        <u val="none"/>
        <vertAlign val="baseline"/>
        <sz val="14"/>
        <color theme="1"/>
        <name val="Arial"/>
        <family val="2"/>
        <scheme val="none"/>
      </font>
      <numFmt numFmtId="164" formatCode="&quot;$&quot;#,##0"/>
    </dxf>
    <dxf>
      <font>
        <strike val="0"/>
        <outline val="0"/>
        <shadow val="0"/>
        <u val="none"/>
        <vertAlign val="baseline"/>
        <color theme="1"/>
        <name val="Arial"/>
        <family val="2"/>
        <scheme val="none"/>
      </font>
    </dxf>
    <dxf>
      <font>
        <b/>
        <strike val="0"/>
        <outline val="0"/>
        <shadow val="0"/>
        <u val="none"/>
        <vertAlign val="baseline"/>
        <sz val="14"/>
        <color theme="1"/>
        <name val="Arial"/>
        <family val="2"/>
        <scheme val="none"/>
      </font>
      <numFmt numFmtId="164" formatCode="&quot;$&quot;#,##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sz val="20"/>
        <color theme="1"/>
        <name val="Aptos Narrow"/>
        <family val="2"/>
        <scheme val="minor"/>
      </font>
      <fill>
        <patternFill patternType="solid">
          <fgColor indexed="64"/>
          <bgColor theme="0" tint="-0.499984740745262"/>
        </patternFill>
      </fill>
    </dxf>
  </dxfs>
  <tableStyles count="3" defaultTableStyle="TableStyleMedium2" defaultPivotStyle="PivotStyleLight16">
    <tableStyle name="Slicer Style 1" pivot="0" table="0" count="1" xr9:uid="{CFAF17D7-77F1-4594-9B57-B74179666F46}"/>
    <tableStyle name="Slicer Style 2" pivot="0" table="0" count="2" xr9:uid="{0D3E4EE5-B15D-4FF6-8AFB-02847340BE96}"/>
    <tableStyle name="Slicer Style 3" pivot="0" table="0" count="1" xr9:uid="{EB54766E-4844-4860-950A-0CEF018A7158}"/>
  </tableStyles>
  <colors>
    <mruColors>
      <color rgb="FF3849AB"/>
      <color rgb="FF7F7F7F"/>
      <color rgb="FFFFDAA3"/>
      <color rgb="FFD0A300"/>
      <color rgb="FFD3BBC0"/>
    </mruColors>
  </colors>
  <extLst>
    <ext xmlns:x14="http://schemas.microsoft.com/office/spreadsheetml/2009/9/main" uri="{46F421CA-312F-682f-3DD2-61675219B42D}">
      <x14:dxfs count="4">
        <dxf>
          <font>
            <b/>
            <i val="0"/>
            <sz val="14"/>
            <name val="Arial"/>
            <family val="2"/>
          </font>
          <fill>
            <patternFill patternType="solid">
              <fgColor auto="1"/>
              <bgColor theme="0" tint="-4.9989318521683403E-2"/>
            </patternFill>
          </fill>
        </dxf>
        <dxf>
          <fill>
            <patternFill>
              <bgColor theme="0" tint="-4.9989318521683403E-2"/>
            </patternFill>
          </fill>
        </dxf>
        <dxf>
          <font>
            <b/>
            <i val="0"/>
            <sz val="11"/>
          </font>
          <fill>
            <patternFill patternType="none">
              <bgColor auto="1"/>
            </patternFill>
          </fill>
        </dxf>
        <dxf>
          <font>
            <name val="Aptos Narrow"/>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selectedItemWithData" dxfId="2"/>
            <x14:slicerStyleElement type="selectedItemWithNoData" dxfId="1"/>
          </x14:slicerStyleElements>
        </x14:slicerStyle>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 4- (version 2).xlsb.xlsx]Pivottables!PivotTable12</c:name>
    <c:fmtId val="34"/>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2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2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2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2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
                <a:srgbClr val="F2F1F3"/>
              </a:gs>
              <a:gs pos="68000">
                <a:srgbClr val="FFDAA3"/>
              </a:gs>
            </a:gsLst>
            <a:lin ang="2700000" scaled="1"/>
          </a:gradFill>
          <a:ln>
            <a:solidFill>
              <a:schemeClr val="tx1"/>
            </a:solid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
                <a:srgbClr val="F2F1F3"/>
              </a:gs>
              <a:gs pos="68000">
                <a:srgbClr val="FFDAA3"/>
              </a:gs>
            </a:gsLst>
            <a:lin ang="2700000" scaled="1"/>
          </a:gradFill>
          <a:ln>
            <a:solidFill>
              <a:schemeClr val="tx1"/>
            </a:solidFill>
          </a:ln>
          <a:effectLst/>
        </c:spPr>
        <c:dLbl>
          <c:idx val="0"/>
          <c:layout>
            <c:manualLayout>
              <c:x val="0"/>
              <c:y val="4.5357710260851376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
                <a:srgbClr val="F2F1F3"/>
              </a:gs>
              <a:gs pos="68000">
                <a:srgbClr val="FFDAA3"/>
              </a:gs>
            </a:gsLst>
            <a:lin ang="2700000" scaled="1"/>
          </a:gradFill>
          <a:ln>
            <a:solidFill>
              <a:schemeClr val="tx1"/>
            </a:solidFill>
          </a:ln>
          <a:effectLst/>
        </c:spPr>
        <c:dLbl>
          <c:idx val="0"/>
          <c:layout>
            <c:manualLayout>
              <c:x val="-7.7141343039848418E-17"/>
              <c:y val="3.544742976539234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
                <a:srgbClr val="F2F1F3"/>
              </a:gs>
              <a:gs pos="68000">
                <a:srgbClr val="FFDAA3"/>
              </a:gs>
            </a:gsLst>
            <a:lin ang="2700000" scaled="1"/>
          </a:gradFill>
          <a:ln>
            <a:solidFill>
              <a:schemeClr val="tx1"/>
            </a:solidFill>
          </a:ln>
          <a:effectLst/>
        </c:spPr>
        <c:dLbl>
          <c:idx val="0"/>
          <c:layout>
            <c:manualLayout>
              <c:x val="0"/>
              <c:y val="4.796435231780350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
                <a:srgbClr val="F2F1F3"/>
              </a:gs>
              <a:gs pos="68000">
                <a:srgbClr val="FFDAA3"/>
              </a:gs>
            </a:gsLst>
            <a:lin ang="2700000" scaled="1"/>
          </a:gradFill>
          <a:ln>
            <a:solidFill>
              <a:schemeClr val="tx1"/>
            </a:solidFill>
          </a:ln>
          <a:effectLst/>
        </c:spPr>
        <c:dLbl>
          <c:idx val="0"/>
          <c:layout>
            <c:manualLayout>
              <c:x val="0"/>
              <c:y val="1.6840450441189252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
                <a:srgbClr val="F2F1F3"/>
              </a:gs>
              <a:gs pos="68000">
                <a:srgbClr val="FFDAA3"/>
              </a:gs>
            </a:gsLst>
            <a:lin ang="2700000" scaled="1"/>
          </a:gradFill>
          <a:ln>
            <a:solidFill>
              <a:schemeClr val="tx1"/>
            </a:solidFill>
          </a:ln>
          <a:effectLst/>
        </c:spPr>
        <c:dLbl>
          <c:idx val="0"/>
          <c:layout>
            <c:manualLayout>
              <c:x val="-5.453411402317267E-6"/>
              <c:y val="5.3112591832040184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noAutofit/>
            </a:bodyPr>
            <a:lstStyle/>
            <a:p>
              <a:pPr>
                <a:defRPr sz="6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
                <a:srgbClr val="F2F1F3"/>
              </a:gs>
              <a:gs pos="68000">
                <a:srgbClr val="FFDAA3"/>
              </a:gs>
            </a:gsLst>
            <a:lin ang="2700000" scaled="1"/>
          </a:gradFill>
          <a:ln>
            <a:solidFill>
              <a:schemeClr val="tx1"/>
            </a:solidFill>
          </a:ln>
          <a:effectLst/>
        </c:spPr>
        <c:dLbl>
          <c:idx val="0"/>
          <c:layout>
            <c:manualLayout>
              <c:x val="-5.3139539351595478E-4"/>
              <c:y val="2.844241844278071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
                <a:srgbClr val="F2F1F3"/>
              </a:gs>
              <a:gs pos="68000">
                <a:srgbClr val="FFDAA3"/>
              </a:gs>
            </a:gsLst>
            <a:lin ang="2700000" scaled="1"/>
          </a:gradFill>
          <a:ln>
            <a:solidFill>
              <a:schemeClr val="tx1"/>
            </a:solidFill>
          </a:ln>
          <a:effectLst/>
        </c:spPr>
        <c:dLbl>
          <c:idx val="0"/>
          <c:layout>
            <c:manualLayout>
              <c:x val="-3.8570671519924209E-17"/>
              <c:y val="4.251049034045510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
                <a:srgbClr val="F2F1F3"/>
              </a:gs>
              <a:gs pos="68000">
                <a:srgbClr val="FFDAA3"/>
              </a:gs>
            </a:gsLst>
            <a:lin ang="2700000" scaled="1"/>
          </a:gradFill>
          <a:ln>
            <a:solidFill>
              <a:schemeClr val="tx1"/>
            </a:solidFill>
          </a:ln>
          <a:effectLst/>
        </c:spPr>
        <c:dLbl>
          <c:idx val="0"/>
          <c:layout>
            <c:manualLayout>
              <c:x val="0"/>
              <c:y val="4.199496634735747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
                <a:srgbClr val="F2F1F3"/>
              </a:gs>
              <a:gs pos="68000">
                <a:srgbClr val="FFDAA3"/>
              </a:gs>
            </a:gsLst>
            <a:lin ang="2700000" scaled="1"/>
          </a:gradFill>
          <a:ln>
            <a:solidFill>
              <a:schemeClr val="tx1"/>
            </a:solidFill>
          </a:ln>
          <a:effectLst/>
        </c:spPr>
        <c:dLbl>
          <c:idx val="0"/>
          <c:layout>
            <c:manualLayout>
              <c:x val="5.2596977852197577E-4"/>
              <c:y val="3.6838962677132134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
                <a:srgbClr val="F2F1F3"/>
              </a:gs>
              <a:gs pos="68000">
                <a:srgbClr val="FFDAA3"/>
              </a:gs>
            </a:gsLst>
            <a:lin ang="2700000" scaled="1"/>
          </a:gradFill>
          <a:ln>
            <a:solidFill>
              <a:schemeClr val="tx1"/>
            </a:solidFill>
          </a:ln>
          <a:effectLst/>
        </c:spPr>
        <c:dLbl>
          <c:idx val="0"/>
          <c:layout>
            <c:manualLayout>
              <c:x val="-1.9285335759962105E-17"/>
              <c:y val="1.8439720428665455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
                <a:srgbClr val="F2F1F3"/>
              </a:gs>
              <a:gs pos="68000">
                <a:srgbClr val="FFDAA3"/>
              </a:gs>
            </a:gsLst>
            <a:lin ang="2700000" scaled="1"/>
          </a:gradFill>
          <a:ln>
            <a:solidFill>
              <a:schemeClr val="tx1"/>
            </a:solidFill>
          </a:ln>
          <a:effectLst/>
        </c:spPr>
        <c:dLbl>
          <c:idx val="0"/>
          <c:layout>
            <c:manualLayout>
              <c:x val="-1.062550264238873E-3"/>
              <c:y val="6.893581973357590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
                <a:srgbClr val="F2F1F3"/>
              </a:gs>
              <a:gs pos="68000">
                <a:srgbClr val="FFDAA3"/>
              </a:gs>
            </a:gsLst>
            <a:lin ang="2700000" scaled="1"/>
          </a:gradFill>
          <a:ln>
            <a:solidFill>
              <a:schemeClr val="tx1"/>
            </a:solidFill>
          </a:ln>
          <a:effectLst/>
        </c:spPr>
        <c:dLbl>
          <c:idx val="0"/>
          <c:layout>
            <c:manualLayout>
              <c:x val="-1.0684331205089096E-3"/>
              <c:y val="1.4536439210009189E-2"/>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no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
                <a:srgbClr val="F2F1F3"/>
              </a:gs>
              <a:gs pos="68000">
                <a:srgbClr val="FFDAA3"/>
              </a:gs>
            </a:gsLst>
            <a:lin ang="2700000" scaled="1"/>
          </a:gradFill>
          <a:ln>
            <a:solidFill>
              <a:schemeClr val="tx1"/>
            </a:solid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0000">
                <a:srgbClr val="F2F1F3"/>
              </a:gs>
              <a:gs pos="68000">
                <a:srgbClr val="FFDAA3"/>
              </a:gs>
            </a:gsLst>
            <a:lin ang="2700000" scaled="1"/>
          </a:gradFill>
          <a:ln>
            <a:solidFill>
              <a:schemeClr val="tx1"/>
            </a:solidFill>
          </a:ln>
          <a:effectLst/>
        </c:spPr>
        <c:dLbl>
          <c:idx val="0"/>
          <c:layout>
            <c:manualLayout>
              <c:x val="-1.0684331205089096E-3"/>
              <c:y val="1.4536439210009189E-2"/>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0000">
                <a:srgbClr val="F2F1F3"/>
              </a:gs>
              <a:gs pos="68000">
                <a:srgbClr val="FFDAA3"/>
              </a:gs>
            </a:gsLst>
            <a:lin ang="2700000" scaled="1"/>
          </a:gradFill>
          <a:ln>
            <a:solidFill>
              <a:schemeClr val="tx1"/>
            </a:solidFill>
          </a:ln>
          <a:effectLst/>
        </c:spPr>
        <c:dLbl>
          <c:idx val="0"/>
          <c:layout>
            <c:manualLayout>
              <c:x val="-1.062550264238873E-3"/>
              <c:y val="6.893581973357590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0000">
                <a:srgbClr val="F2F1F3"/>
              </a:gs>
              <a:gs pos="68000">
                <a:srgbClr val="FFDAA3"/>
              </a:gs>
            </a:gsLst>
            <a:lin ang="2700000" scaled="1"/>
          </a:gradFill>
          <a:ln>
            <a:solidFill>
              <a:schemeClr val="tx1"/>
            </a:solidFill>
          </a:ln>
          <a:effectLst/>
        </c:spPr>
        <c:dLbl>
          <c:idx val="0"/>
          <c:layout>
            <c:manualLayout>
              <c:x val="-1.9285335759962105E-17"/>
              <c:y val="1.8439720428665455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0000">
                <a:srgbClr val="F2F1F3"/>
              </a:gs>
              <a:gs pos="68000">
                <a:srgbClr val="FFDAA3"/>
              </a:gs>
            </a:gsLst>
            <a:lin ang="2700000" scaled="1"/>
          </a:gradFill>
          <a:ln>
            <a:solidFill>
              <a:schemeClr val="tx1"/>
            </a:solidFill>
          </a:ln>
          <a:effectLst/>
        </c:spPr>
        <c:dLbl>
          <c:idx val="0"/>
          <c:layout>
            <c:manualLayout>
              <c:x val="5.2596977852197577E-4"/>
              <c:y val="3.6838962677132134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0000">
                <a:srgbClr val="F2F1F3"/>
              </a:gs>
              <a:gs pos="68000">
                <a:srgbClr val="FFDAA3"/>
              </a:gs>
            </a:gsLst>
            <a:lin ang="2700000" scaled="1"/>
          </a:gradFill>
          <a:ln>
            <a:solidFill>
              <a:schemeClr val="tx1"/>
            </a:solidFill>
          </a:ln>
          <a:effectLst/>
        </c:spPr>
        <c:dLbl>
          <c:idx val="0"/>
          <c:layout>
            <c:manualLayout>
              <c:x val="0"/>
              <c:y val="4.199496634735747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10000">
                <a:srgbClr val="F2F1F3"/>
              </a:gs>
              <a:gs pos="68000">
                <a:srgbClr val="FFDAA3"/>
              </a:gs>
            </a:gsLst>
            <a:lin ang="2700000" scaled="1"/>
          </a:gradFill>
          <a:ln>
            <a:solidFill>
              <a:schemeClr val="tx1"/>
            </a:solidFill>
          </a:ln>
          <a:effectLst/>
        </c:spPr>
        <c:dLbl>
          <c:idx val="0"/>
          <c:layout>
            <c:manualLayout>
              <c:x val="-3.8570671519924209E-17"/>
              <c:y val="4.251049034045510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10000">
                <a:srgbClr val="F2F1F3"/>
              </a:gs>
              <a:gs pos="68000">
                <a:srgbClr val="FFDAA3"/>
              </a:gs>
            </a:gsLst>
            <a:lin ang="2700000" scaled="1"/>
          </a:gradFill>
          <a:ln>
            <a:solidFill>
              <a:schemeClr val="tx1"/>
            </a:solidFill>
          </a:ln>
          <a:effectLst/>
        </c:spPr>
        <c:dLbl>
          <c:idx val="0"/>
          <c:layout>
            <c:manualLayout>
              <c:x val="-5.3139539351595478E-4"/>
              <c:y val="2.844241844278071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10000">
                <a:srgbClr val="F2F1F3"/>
              </a:gs>
              <a:gs pos="68000">
                <a:srgbClr val="FFDAA3"/>
              </a:gs>
            </a:gsLst>
            <a:lin ang="2700000" scaled="1"/>
          </a:gradFill>
          <a:ln>
            <a:solidFill>
              <a:schemeClr val="tx1"/>
            </a:solidFill>
          </a:ln>
          <a:effectLst/>
        </c:spPr>
        <c:dLbl>
          <c:idx val="0"/>
          <c:layout>
            <c:manualLayout>
              <c:x val="-5.453411402317267E-6"/>
              <c:y val="5.3112591832040184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0000">
                <a:srgbClr val="F2F1F3"/>
              </a:gs>
              <a:gs pos="68000">
                <a:srgbClr val="FFDAA3"/>
              </a:gs>
            </a:gsLst>
            <a:lin ang="2700000" scaled="1"/>
          </a:gradFill>
          <a:ln>
            <a:solidFill>
              <a:schemeClr val="tx1"/>
            </a:solidFill>
          </a:ln>
          <a:effectLst/>
        </c:spPr>
        <c:dLbl>
          <c:idx val="0"/>
          <c:layout>
            <c:manualLayout>
              <c:x val="0"/>
              <c:y val="1.6840450441189252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10000">
                <a:srgbClr val="F2F1F3"/>
              </a:gs>
              <a:gs pos="68000">
                <a:srgbClr val="FFDAA3"/>
              </a:gs>
            </a:gsLst>
            <a:lin ang="2700000" scaled="1"/>
          </a:gradFill>
          <a:ln>
            <a:solidFill>
              <a:schemeClr val="tx1"/>
            </a:solidFill>
          </a:ln>
          <a:effectLst/>
        </c:spPr>
        <c:dLbl>
          <c:idx val="0"/>
          <c:layout>
            <c:manualLayout>
              <c:x val="0"/>
              <c:y val="4.796435231780350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10000">
                <a:srgbClr val="F2F1F3"/>
              </a:gs>
              <a:gs pos="68000">
                <a:srgbClr val="FFDAA3"/>
              </a:gs>
            </a:gsLst>
            <a:lin ang="2700000" scaled="1"/>
          </a:gradFill>
          <a:ln>
            <a:solidFill>
              <a:schemeClr val="tx1"/>
            </a:solidFill>
          </a:ln>
          <a:effectLst/>
        </c:spPr>
        <c:dLbl>
          <c:idx val="0"/>
          <c:layout>
            <c:manualLayout>
              <c:x val="-7.7141343039848418E-17"/>
              <c:y val="3.544742976539234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10000">
                <a:srgbClr val="F2F1F3"/>
              </a:gs>
              <a:gs pos="68000">
                <a:srgbClr val="FFDAA3"/>
              </a:gs>
            </a:gsLst>
            <a:lin ang="2700000" scaled="1"/>
          </a:gradFill>
          <a:ln>
            <a:solidFill>
              <a:schemeClr val="tx1"/>
            </a:solidFill>
          </a:ln>
          <a:effectLst/>
        </c:spPr>
        <c:dLbl>
          <c:idx val="0"/>
          <c:layout>
            <c:manualLayout>
              <c:x val="0"/>
              <c:y val="4.5357710260851376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gradFill>
            <a:gsLst>
              <a:gs pos="10000">
                <a:srgbClr val="F2F1F3"/>
              </a:gs>
              <a:gs pos="68000">
                <a:srgbClr val="FFDAA3"/>
              </a:gs>
            </a:gsLst>
            <a:lin ang="2700000" scaled="1"/>
          </a:gradFill>
          <a:ln>
            <a:solidFill>
              <a:schemeClr val="tx1"/>
            </a:solid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gradFill>
            <a:gsLst>
              <a:gs pos="10000">
                <a:srgbClr val="F2F1F3"/>
              </a:gs>
              <a:gs pos="68000">
                <a:srgbClr val="FFDAA3"/>
              </a:gs>
            </a:gsLst>
            <a:lin ang="2700000" scaled="1"/>
          </a:gradFill>
          <a:ln>
            <a:solidFill>
              <a:schemeClr val="tx1"/>
            </a:solid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43967440540992E-2"/>
          <c:y val="0.16428716623881645"/>
          <c:w val="0.93916219904377329"/>
          <c:h val="0.78270445262668509"/>
        </c:manualLayout>
      </c:layout>
      <c:barChart>
        <c:barDir val="col"/>
        <c:grouping val="clustered"/>
        <c:varyColors val="0"/>
        <c:ser>
          <c:idx val="0"/>
          <c:order val="0"/>
          <c:tx>
            <c:strRef>
              <c:f>Pivottables!$AG$10</c:f>
              <c:strCache>
                <c:ptCount val="1"/>
                <c:pt idx="0">
                  <c:v>Sum of Rate</c:v>
                </c:pt>
              </c:strCache>
            </c:strRef>
          </c:tx>
          <c:spPr>
            <a:gradFill>
              <a:gsLst>
                <a:gs pos="10000">
                  <a:srgbClr val="F2F1F3"/>
                </a:gs>
                <a:gs pos="68000">
                  <a:srgbClr val="FFDAA3"/>
                </a:gs>
              </a:gsLst>
              <a:lin ang="2700000" scaled="1"/>
            </a:gradFill>
            <a:ln>
              <a:noFill/>
            </a:ln>
            <a:effectLst/>
          </c:spPr>
          <c:invertIfNegative val="0"/>
          <c:dPt>
            <c:idx val="0"/>
            <c:invertIfNegative val="0"/>
            <c:bubble3D val="0"/>
            <c:spPr>
              <a:gradFill>
                <a:gsLst>
                  <a:gs pos="10000">
                    <a:srgbClr val="F2F1F3"/>
                  </a:gs>
                  <a:gs pos="68000">
                    <a:srgbClr val="FFDAA3"/>
                  </a:gs>
                </a:gsLst>
                <a:lin ang="2700000" scaled="1"/>
              </a:gradFill>
              <a:ln>
                <a:noFill/>
              </a:ln>
              <a:effectLst/>
            </c:spPr>
            <c:extLst>
              <c:ext xmlns:c16="http://schemas.microsoft.com/office/drawing/2014/chart" uri="{C3380CC4-5D6E-409C-BE32-E72D297353CC}">
                <c16:uniqueId val="{0000000F-ACF2-4567-BA01-28466DF76908}"/>
              </c:ext>
            </c:extLst>
          </c:dPt>
          <c:dLbls>
            <c:dLbl>
              <c:idx val="0"/>
              <c:layout>
                <c:manualLayout>
                  <c:x val="-1.9522012901854939E-17"/>
                  <c:y val="1.26895222820022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CF2-4567-BA01-28466DF76908}"/>
                </c:ext>
              </c:extLst>
            </c:dLbl>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Pivottables!$AF$11:$AF$23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Pivottables!$AG$11:$AG$23</c:f>
              <c:numCache>
                <c:formatCode>#,##0</c:formatCode>
                <c:ptCount val="12"/>
                <c:pt idx="0">
                  <c:v>11112</c:v>
                </c:pt>
                <c:pt idx="1">
                  <c:v>18268</c:v>
                </c:pt>
                <c:pt idx="2">
                  <c:v>30266</c:v>
                </c:pt>
                <c:pt idx="3">
                  <c:v>19299</c:v>
                </c:pt>
                <c:pt idx="4">
                  <c:v>58986</c:v>
                </c:pt>
                <c:pt idx="5">
                  <c:v>66494</c:v>
                </c:pt>
                <c:pt idx="6">
                  <c:v>83959</c:v>
                </c:pt>
                <c:pt idx="7">
                  <c:v>72951</c:v>
                </c:pt>
                <c:pt idx="8">
                  <c:v>123831</c:v>
                </c:pt>
                <c:pt idx="9">
                  <c:v>118656</c:v>
                </c:pt>
                <c:pt idx="10">
                  <c:v>126461</c:v>
                </c:pt>
                <c:pt idx="11">
                  <c:v>103735</c:v>
                </c:pt>
              </c:numCache>
            </c:numRef>
          </c:val>
          <c:extLst>
            <c:ext xmlns:c16="http://schemas.microsoft.com/office/drawing/2014/chart" uri="{C3380CC4-5D6E-409C-BE32-E72D297353CC}">
              <c16:uniqueId val="{00000010-ACF2-4567-BA01-28466DF76908}"/>
            </c:ext>
          </c:extLst>
        </c:ser>
        <c:ser>
          <c:idx val="1"/>
          <c:order val="1"/>
          <c:tx>
            <c:strRef>
              <c:f>Pivottables!$AH$10</c:f>
              <c:strCache>
                <c:ptCount val="1"/>
                <c:pt idx="0">
                  <c:v>Sum of Total Expenses</c:v>
                </c:pt>
              </c:strCache>
            </c:strRef>
          </c:tx>
          <c:spPr>
            <a:gradFill>
              <a:gsLst>
                <a:gs pos="10000">
                  <a:srgbClr val="F2F1F3"/>
                </a:gs>
                <a:gs pos="68000">
                  <a:srgbClr val="FFDAA3"/>
                </a:gs>
              </a:gsLst>
              <a:lin ang="2700000" scaled="1"/>
            </a:gradFill>
            <a:ln>
              <a:noFill/>
            </a:ln>
            <a:effectLst/>
          </c:spPr>
          <c:invertIfNegative val="0"/>
          <c:dLbls>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Pivottables!$AF$11:$AF$23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Pivottables!$AH$11:$AH$23</c:f>
              <c:numCache>
                <c:formatCode>#,##0</c:formatCode>
                <c:ptCount val="12"/>
                <c:pt idx="0">
                  <c:v>3146.2</c:v>
                </c:pt>
                <c:pt idx="1">
                  <c:v>6129.2</c:v>
                </c:pt>
                <c:pt idx="2">
                  <c:v>10954.7</c:v>
                </c:pt>
                <c:pt idx="3">
                  <c:v>11780.300000000001</c:v>
                </c:pt>
                <c:pt idx="4">
                  <c:v>14110.5</c:v>
                </c:pt>
                <c:pt idx="5">
                  <c:v>19682.299999999996</c:v>
                </c:pt>
                <c:pt idx="6">
                  <c:v>34849.799999999996</c:v>
                </c:pt>
                <c:pt idx="7">
                  <c:v>18711.8</c:v>
                </c:pt>
                <c:pt idx="8">
                  <c:v>29212.399999999991</c:v>
                </c:pt>
                <c:pt idx="9">
                  <c:v>56454.399999999994</c:v>
                </c:pt>
                <c:pt idx="10">
                  <c:v>36501.1</c:v>
                </c:pt>
                <c:pt idx="11">
                  <c:v>28236.799999999996</c:v>
                </c:pt>
              </c:numCache>
            </c:numRef>
          </c:val>
          <c:extLst>
            <c:ext xmlns:c16="http://schemas.microsoft.com/office/drawing/2014/chart" uri="{C3380CC4-5D6E-409C-BE32-E72D297353CC}">
              <c16:uniqueId val="{00000012-ACF2-4567-BA01-28466DF76908}"/>
            </c:ext>
          </c:extLst>
        </c:ser>
        <c:dLbls>
          <c:dLblPos val="inEnd"/>
          <c:showLegendKey val="0"/>
          <c:showVal val="1"/>
          <c:showCatName val="0"/>
          <c:showSerName val="0"/>
          <c:showPercent val="0"/>
          <c:showBubbleSize val="0"/>
        </c:dLbls>
        <c:gapWidth val="128"/>
        <c:overlap val="-38"/>
        <c:axId val="543468319"/>
        <c:axId val="431356543"/>
      </c:barChart>
      <c:catAx>
        <c:axId val="54346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1356543"/>
        <c:crosses val="autoZero"/>
        <c:auto val="1"/>
        <c:lblAlgn val="ctr"/>
        <c:lblOffset val="100"/>
        <c:noMultiLvlLbl val="0"/>
      </c:catAx>
      <c:valAx>
        <c:axId val="431356543"/>
        <c:scaling>
          <c:orientation val="minMax"/>
        </c:scaling>
        <c:delete val="1"/>
        <c:axPos val="l"/>
        <c:numFmt formatCode="#,##0,&quot;k&quot;" sourceLinked="0"/>
        <c:majorTickMark val="none"/>
        <c:minorTickMark val="none"/>
        <c:tickLblPos val="nextTo"/>
        <c:crossAx val="54346831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rot="0"/>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(version 2).xlsb.xlsx]Pivottables!PivotTable8</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3849AB"/>
            </a:solidFill>
            <a:round/>
          </a:ln>
          <a:effectLst/>
        </c:spPr>
        <c:marker>
          <c:symbol val="circle"/>
          <c:size val="6"/>
          <c:spPr>
            <a:solidFill>
              <a:srgbClr val="3849AB"/>
            </a:solidFill>
            <a:ln w="635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rgbClr val="3849AB"/>
            </a:solidFill>
            <a:round/>
          </a:ln>
          <a:effectLst/>
        </c:spPr>
        <c:marker>
          <c:symbol val="circle"/>
          <c:size val="6"/>
          <c:spPr>
            <a:solidFill>
              <a:srgbClr val="3849AB"/>
            </a:solidFill>
            <a:ln w="6350">
              <a:solidFill>
                <a:schemeClr val="bg1"/>
              </a:solidFill>
              <a:prstDash val="lgDash"/>
            </a:ln>
            <a:effectLst/>
          </c:spPr>
        </c:marker>
      </c:pivotFmt>
    </c:pivotFmts>
    <c:plotArea>
      <c:layout>
        <c:manualLayout>
          <c:layoutTarget val="inner"/>
          <c:xMode val="edge"/>
          <c:yMode val="edge"/>
          <c:x val="8.0294192640821743E-2"/>
          <c:y val="0.1440345115762777"/>
          <c:w val="0.8902896315894212"/>
          <c:h val="0.70310886301339759"/>
        </c:manualLayout>
      </c:layout>
      <c:lineChart>
        <c:grouping val="standard"/>
        <c:varyColors val="0"/>
        <c:ser>
          <c:idx val="0"/>
          <c:order val="0"/>
          <c:tx>
            <c:strRef>
              <c:f>Pivottables!$H$5</c:f>
              <c:strCache>
                <c:ptCount val="1"/>
                <c:pt idx="0">
                  <c:v>Total</c:v>
                </c:pt>
              </c:strCache>
            </c:strRef>
          </c:tx>
          <c:spPr>
            <a:ln w="22225" cap="rnd">
              <a:solidFill>
                <a:srgbClr val="3849AB"/>
              </a:solidFill>
              <a:round/>
            </a:ln>
            <a:effectLst/>
          </c:spPr>
          <c:marker>
            <c:symbol val="circle"/>
            <c:size val="6"/>
            <c:spPr>
              <a:solidFill>
                <a:srgbClr val="3849AB"/>
              </a:solidFill>
              <a:ln w="6350">
                <a:solidFill>
                  <a:schemeClr val="bg1"/>
                </a:solidFill>
              </a:ln>
              <a:effectLst/>
            </c:spPr>
          </c:marker>
          <c:dPt>
            <c:idx val="10"/>
            <c:marker>
              <c:symbol val="circle"/>
              <c:size val="6"/>
              <c:spPr>
                <a:solidFill>
                  <a:srgbClr val="3849AB"/>
                </a:solidFill>
                <a:ln w="6350">
                  <a:solidFill>
                    <a:schemeClr val="bg1"/>
                  </a:solidFill>
                  <a:prstDash val="lgDash"/>
                </a:ln>
                <a:effectLst/>
              </c:spPr>
            </c:marker>
            <c:bubble3D val="0"/>
            <c:spPr>
              <a:ln w="22225" cap="rnd">
                <a:solidFill>
                  <a:srgbClr val="3849AB"/>
                </a:solidFill>
                <a:round/>
              </a:ln>
              <a:effectLst/>
            </c:spPr>
            <c:extLst>
              <c:ext xmlns:c16="http://schemas.microsoft.com/office/drawing/2014/chart" uri="{C3380CC4-5D6E-409C-BE32-E72D297353CC}">
                <c16:uniqueId val="{00000001-7743-48C6-B961-78E2A8B6AB3D}"/>
              </c:ext>
            </c:extLst>
          </c:dPt>
          <c:cat>
            <c:strRef>
              <c:f>Pivottables!$G$6:$G$18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Pivottables!$H$6:$H$18</c:f>
              <c:numCache>
                <c:formatCode>#,##0</c:formatCode>
                <c:ptCount val="12"/>
                <c:pt idx="0">
                  <c:v>7965.8</c:v>
                </c:pt>
                <c:pt idx="1">
                  <c:v>12138.8</c:v>
                </c:pt>
                <c:pt idx="2">
                  <c:v>19311.3</c:v>
                </c:pt>
                <c:pt idx="3">
                  <c:v>7518.6999999999989</c:v>
                </c:pt>
                <c:pt idx="4">
                  <c:v>44875.5</c:v>
                </c:pt>
                <c:pt idx="5">
                  <c:v>46811.700000000004</c:v>
                </c:pt>
                <c:pt idx="6">
                  <c:v>49109.200000000004</c:v>
                </c:pt>
                <c:pt idx="7">
                  <c:v>54239.199999999997</c:v>
                </c:pt>
                <c:pt idx="8">
                  <c:v>94618.6</c:v>
                </c:pt>
                <c:pt idx="9">
                  <c:v>62201.600000000006</c:v>
                </c:pt>
                <c:pt idx="10">
                  <c:v>89959.9</c:v>
                </c:pt>
                <c:pt idx="11">
                  <c:v>75498.200000000012</c:v>
                </c:pt>
              </c:numCache>
            </c:numRef>
          </c:val>
          <c:smooth val="1"/>
          <c:extLst>
            <c:ext xmlns:c16="http://schemas.microsoft.com/office/drawing/2014/chart" uri="{C3380CC4-5D6E-409C-BE32-E72D297353CC}">
              <c16:uniqueId val="{00000000-7743-48C6-B961-78E2A8B6AB3D}"/>
            </c:ext>
          </c:extLst>
        </c:ser>
        <c:dLbls>
          <c:showLegendKey val="0"/>
          <c:showVal val="0"/>
          <c:showCatName val="0"/>
          <c:showSerName val="0"/>
          <c:showPercent val="0"/>
          <c:showBubbleSize val="0"/>
        </c:dLbls>
        <c:marker val="1"/>
        <c:smooth val="0"/>
        <c:axId val="543461119"/>
        <c:axId val="1321345503"/>
      </c:lineChart>
      <c:catAx>
        <c:axId val="54346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321345503"/>
        <c:crosses val="autoZero"/>
        <c:auto val="1"/>
        <c:lblAlgn val="ctr"/>
        <c:lblOffset val="100"/>
        <c:noMultiLvlLbl val="0"/>
      </c:catAx>
      <c:valAx>
        <c:axId val="1321345503"/>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54346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 4- (version 2).xlsb.xlsx]Pivottables!PivotTable12</c:name>
    <c:fmtId val="96"/>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2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2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2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2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
                <a:srgbClr val="F2F1F3"/>
              </a:gs>
              <a:gs pos="68000">
                <a:srgbClr val="FFDAA3"/>
              </a:gs>
            </a:gsLst>
            <a:lin ang="2700000" scaled="1"/>
          </a:gradFill>
          <a:ln>
            <a:solidFill>
              <a:schemeClr val="tx1"/>
            </a:solid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
                <a:srgbClr val="F2F1F3"/>
              </a:gs>
              <a:gs pos="68000">
                <a:srgbClr val="FFDAA3"/>
              </a:gs>
            </a:gsLst>
            <a:lin ang="2700000" scaled="1"/>
          </a:gradFill>
          <a:ln>
            <a:solidFill>
              <a:schemeClr val="tx1"/>
            </a:solidFill>
          </a:ln>
          <a:effectLst/>
        </c:spPr>
        <c:dLbl>
          <c:idx val="0"/>
          <c:layout>
            <c:manualLayout>
              <c:x val="0"/>
              <c:y val="4.5357710260851376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
                <a:srgbClr val="F2F1F3"/>
              </a:gs>
              <a:gs pos="68000">
                <a:srgbClr val="FFDAA3"/>
              </a:gs>
            </a:gsLst>
            <a:lin ang="2700000" scaled="1"/>
          </a:gradFill>
          <a:ln>
            <a:solidFill>
              <a:schemeClr val="tx1"/>
            </a:solidFill>
          </a:ln>
          <a:effectLst/>
        </c:spPr>
        <c:dLbl>
          <c:idx val="0"/>
          <c:layout>
            <c:manualLayout>
              <c:x val="-7.7141343039848418E-17"/>
              <c:y val="3.544742976539234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
                <a:srgbClr val="F2F1F3"/>
              </a:gs>
              <a:gs pos="68000">
                <a:srgbClr val="FFDAA3"/>
              </a:gs>
            </a:gsLst>
            <a:lin ang="2700000" scaled="1"/>
          </a:gradFill>
          <a:ln>
            <a:solidFill>
              <a:schemeClr val="tx1"/>
            </a:solidFill>
          </a:ln>
          <a:effectLst/>
        </c:spPr>
        <c:dLbl>
          <c:idx val="0"/>
          <c:layout>
            <c:manualLayout>
              <c:x val="0"/>
              <c:y val="4.796435231780350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
                <a:srgbClr val="F2F1F3"/>
              </a:gs>
              <a:gs pos="68000">
                <a:srgbClr val="FFDAA3"/>
              </a:gs>
            </a:gsLst>
            <a:lin ang="2700000" scaled="1"/>
          </a:gradFill>
          <a:ln>
            <a:solidFill>
              <a:schemeClr val="tx1"/>
            </a:solidFill>
          </a:ln>
          <a:effectLst/>
        </c:spPr>
        <c:dLbl>
          <c:idx val="0"/>
          <c:layout>
            <c:manualLayout>
              <c:x val="0"/>
              <c:y val="1.6840450441189252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
                <a:srgbClr val="F2F1F3"/>
              </a:gs>
              <a:gs pos="68000">
                <a:srgbClr val="FFDAA3"/>
              </a:gs>
            </a:gsLst>
            <a:lin ang="2700000" scaled="1"/>
          </a:gradFill>
          <a:ln>
            <a:solidFill>
              <a:schemeClr val="tx1"/>
            </a:solidFill>
          </a:ln>
          <a:effectLst/>
        </c:spPr>
        <c:dLbl>
          <c:idx val="0"/>
          <c:layout>
            <c:manualLayout>
              <c:x val="-5.453411402317267E-6"/>
              <c:y val="5.3112591832040184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noAutofit/>
            </a:bodyPr>
            <a:lstStyle/>
            <a:p>
              <a:pPr>
                <a:defRPr sz="6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
                <a:srgbClr val="F2F1F3"/>
              </a:gs>
              <a:gs pos="68000">
                <a:srgbClr val="FFDAA3"/>
              </a:gs>
            </a:gsLst>
            <a:lin ang="2700000" scaled="1"/>
          </a:gradFill>
          <a:ln>
            <a:solidFill>
              <a:schemeClr val="tx1"/>
            </a:solidFill>
          </a:ln>
          <a:effectLst/>
        </c:spPr>
        <c:dLbl>
          <c:idx val="0"/>
          <c:layout>
            <c:manualLayout>
              <c:x val="-5.3139539351595478E-4"/>
              <c:y val="2.844241844278071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
                <a:srgbClr val="F2F1F3"/>
              </a:gs>
              <a:gs pos="68000">
                <a:srgbClr val="FFDAA3"/>
              </a:gs>
            </a:gsLst>
            <a:lin ang="2700000" scaled="1"/>
          </a:gradFill>
          <a:ln>
            <a:solidFill>
              <a:schemeClr val="tx1"/>
            </a:solidFill>
          </a:ln>
          <a:effectLst/>
        </c:spPr>
        <c:dLbl>
          <c:idx val="0"/>
          <c:layout>
            <c:manualLayout>
              <c:x val="-3.8570671519924209E-17"/>
              <c:y val="4.251049034045510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
                <a:srgbClr val="F2F1F3"/>
              </a:gs>
              <a:gs pos="68000">
                <a:srgbClr val="FFDAA3"/>
              </a:gs>
            </a:gsLst>
            <a:lin ang="2700000" scaled="1"/>
          </a:gradFill>
          <a:ln>
            <a:solidFill>
              <a:schemeClr val="tx1"/>
            </a:solidFill>
          </a:ln>
          <a:effectLst/>
        </c:spPr>
        <c:dLbl>
          <c:idx val="0"/>
          <c:layout>
            <c:manualLayout>
              <c:x val="0"/>
              <c:y val="4.199496634735747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
                <a:srgbClr val="F2F1F3"/>
              </a:gs>
              <a:gs pos="68000">
                <a:srgbClr val="FFDAA3"/>
              </a:gs>
            </a:gsLst>
            <a:lin ang="2700000" scaled="1"/>
          </a:gradFill>
          <a:ln>
            <a:solidFill>
              <a:schemeClr val="tx1"/>
            </a:solidFill>
          </a:ln>
          <a:effectLst/>
        </c:spPr>
        <c:dLbl>
          <c:idx val="0"/>
          <c:layout>
            <c:manualLayout>
              <c:x val="5.2596977852197577E-4"/>
              <c:y val="3.6838962677132134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
                <a:srgbClr val="F2F1F3"/>
              </a:gs>
              <a:gs pos="68000">
                <a:srgbClr val="FFDAA3"/>
              </a:gs>
            </a:gsLst>
            <a:lin ang="2700000" scaled="1"/>
          </a:gradFill>
          <a:ln>
            <a:solidFill>
              <a:schemeClr val="tx1"/>
            </a:solidFill>
          </a:ln>
          <a:effectLst/>
        </c:spPr>
        <c:dLbl>
          <c:idx val="0"/>
          <c:layout>
            <c:manualLayout>
              <c:x val="-1.9285335759962105E-17"/>
              <c:y val="1.8439720428665455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
                <a:srgbClr val="F2F1F3"/>
              </a:gs>
              <a:gs pos="68000">
                <a:srgbClr val="FFDAA3"/>
              </a:gs>
            </a:gsLst>
            <a:lin ang="2700000" scaled="1"/>
          </a:gradFill>
          <a:ln>
            <a:solidFill>
              <a:schemeClr val="tx1"/>
            </a:solidFill>
          </a:ln>
          <a:effectLst/>
        </c:spPr>
        <c:dLbl>
          <c:idx val="0"/>
          <c:layout>
            <c:manualLayout>
              <c:x val="-1.062550264238873E-3"/>
              <c:y val="6.893581973357590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
                <a:srgbClr val="F2F1F3"/>
              </a:gs>
              <a:gs pos="68000">
                <a:srgbClr val="FFDAA3"/>
              </a:gs>
            </a:gsLst>
            <a:lin ang="2700000" scaled="1"/>
          </a:gradFill>
          <a:ln>
            <a:solidFill>
              <a:schemeClr val="tx1"/>
            </a:solidFill>
          </a:ln>
          <a:effectLst/>
        </c:spPr>
        <c:dLbl>
          <c:idx val="0"/>
          <c:layout>
            <c:manualLayout>
              <c:x val="-1.0684331205089096E-3"/>
              <c:y val="1.4536439210009189E-2"/>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no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
                <a:srgbClr val="F2F1F3"/>
              </a:gs>
              <a:gs pos="68000">
                <a:srgbClr val="FFDAA3"/>
              </a:gs>
            </a:gsLst>
            <a:lin ang="2700000" scaled="1"/>
          </a:gradFill>
          <a:ln>
            <a:solidFill>
              <a:schemeClr val="tx1"/>
            </a:solid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0000">
                <a:srgbClr val="F2F1F3"/>
              </a:gs>
              <a:gs pos="68000">
                <a:srgbClr val="FFDAA3"/>
              </a:gs>
            </a:gsLst>
            <a:lin ang="2700000" scaled="1"/>
          </a:gradFill>
          <a:ln>
            <a:solidFill>
              <a:schemeClr val="tx1"/>
            </a:solidFill>
          </a:ln>
          <a:effectLst/>
        </c:spPr>
        <c:dLbl>
          <c:idx val="0"/>
          <c:layout>
            <c:manualLayout>
              <c:x val="-1.0684331205089096E-3"/>
              <c:y val="1.4536439210009189E-2"/>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0000">
                <a:srgbClr val="F2F1F3"/>
              </a:gs>
              <a:gs pos="68000">
                <a:srgbClr val="FFDAA3"/>
              </a:gs>
            </a:gsLst>
            <a:lin ang="2700000" scaled="1"/>
          </a:gradFill>
          <a:ln>
            <a:solidFill>
              <a:schemeClr val="tx1"/>
            </a:solidFill>
          </a:ln>
          <a:effectLst/>
        </c:spPr>
        <c:dLbl>
          <c:idx val="0"/>
          <c:layout>
            <c:manualLayout>
              <c:x val="-1.062550264238873E-3"/>
              <c:y val="6.893581973357590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0000">
                <a:srgbClr val="F2F1F3"/>
              </a:gs>
              <a:gs pos="68000">
                <a:srgbClr val="FFDAA3"/>
              </a:gs>
            </a:gsLst>
            <a:lin ang="2700000" scaled="1"/>
          </a:gradFill>
          <a:ln>
            <a:solidFill>
              <a:schemeClr val="tx1"/>
            </a:solidFill>
          </a:ln>
          <a:effectLst/>
        </c:spPr>
        <c:dLbl>
          <c:idx val="0"/>
          <c:layout>
            <c:manualLayout>
              <c:x val="-1.9285335759962105E-17"/>
              <c:y val="1.8439720428665455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0000">
                <a:srgbClr val="F2F1F3"/>
              </a:gs>
              <a:gs pos="68000">
                <a:srgbClr val="FFDAA3"/>
              </a:gs>
            </a:gsLst>
            <a:lin ang="2700000" scaled="1"/>
          </a:gradFill>
          <a:ln>
            <a:solidFill>
              <a:schemeClr val="tx1"/>
            </a:solidFill>
          </a:ln>
          <a:effectLst/>
        </c:spPr>
        <c:dLbl>
          <c:idx val="0"/>
          <c:layout>
            <c:manualLayout>
              <c:x val="5.2596977852197577E-4"/>
              <c:y val="3.6838962677132134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0000">
                <a:srgbClr val="F2F1F3"/>
              </a:gs>
              <a:gs pos="68000">
                <a:srgbClr val="FFDAA3"/>
              </a:gs>
            </a:gsLst>
            <a:lin ang="2700000" scaled="1"/>
          </a:gradFill>
          <a:ln>
            <a:solidFill>
              <a:schemeClr val="tx1"/>
            </a:solidFill>
          </a:ln>
          <a:effectLst/>
        </c:spPr>
        <c:dLbl>
          <c:idx val="0"/>
          <c:layout>
            <c:manualLayout>
              <c:x val="0"/>
              <c:y val="4.199496634735747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10000">
                <a:srgbClr val="F2F1F3"/>
              </a:gs>
              <a:gs pos="68000">
                <a:srgbClr val="FFDAA3"/>
              </a:gs>
            </a:gsLst>
            <a:lin ang="2700000" scaled="1"/>
          </a:gradFill>
          <a:ln>
            <a:solidFill>
              <a:schemeClr val="tx1"/>
            </a:solidFill>
          </a:ln>
          <a:effectLst/>
        </c:spPr>
        <c:dLbl>
          <c:idx val="0"/>
          <c:layout>
            <c:manualLayout>
              <c:x val="-3.8570671519924209E-17"/>
              <c:y val="4.251049034045510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10000">
                <a:srgbClr val="F2F1F3"/>
              </a:gs>
              <a:gs pos="68000">
                <a:srgbClr val="FFDAA3"/>
              </a:gs>
            </a:gsLst>
            <a:lin ang="2700000" scaled="1"/>
          </a:gradFill>
          <a:ln>
            <a:solidFill>
              <a:schemeClr val="tx1"/>
            </a:solidFill>
          </a:ln>
          <a:effectLst/>
        </c:spPr>
        <c:dLbl>
          <c:idx val="0"/>
          <c:layout>
            <c:manualLayout>
              <c:x val="-5.3139539351595478E-4"/>
              <c:y val="2.844241844278071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10000">
                <a:srgbClr val="F2F1F3"/>
              </a:gs>
              <a:gs pos="68000">
                <a:srgbClr val="FFDAA3"/>
              </a:gs>
            </a:gsLst>
            <a:lin ang="2700000" scaled="1"/>
          </a:gradFill>
          <a:ln>
            <a:solidFill>
              <a:schemeClr val="tx1"/>
            </a:solidFill>
          </a:ln>
          <a:effectLst/>
        </c:spPr>
        <c:dLbl>
          <c:idx val="0"/>
          <c:layout>
            <c:manualLayout>
              <c:x val="-5.453411402317267E-6"/>
              <c:y val="5.3112591832040184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0000">
                <a:srgbClr val="F2F1F3"/>
              </a:gs>
              <a:gs pos="68000">
                <a:srgbClr val="FFDAA3"/>
              </a:gs>
            </a:gsLst>
            <a:lin ang="2700000" scaled="1"/>
          </a:gradFill>
          <a:ln>
            <a:solidFill>
              <a:schemeClr val="tx1"/>
            </a:solidFill>
          </a:ln>
          <a:effectLst/>
        </c:spPr>
        <c:dLbl>
          <c:idx val="0"/>
          <c:layout>
            <c:manualLayout>
              <c:x val="0"/>
              <c:y val="1.6840450441189252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10000">
                <a:srgbClr val="F2F1F3"/>
              </a:gs>
              <a:gs pos="68000">
                <a:srgbClr val="FFDAA3"/>
              </a:gs>
            </a:gsLst>
            <a:lin ang="2700000" scaled="1"/>
          </a:gradFill>
          <a:ln>
            <a:solidFill>
              <a:schemeClr val="tx1"/>
            </a:solidFill>
          </a:ln>
          <a:effectLst/>
        </c:spPr>
        <c:dLbl>
          <c:idx val="0"/>
          <c:layout>
            <c:manualLayout>
              <c:x val="0"/>
              <c:y val="4.7964352317803509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10000">
                <a:srgbClr val="F2F1F3"/>
              </a:gs>
              <a:gs pos="68000">
                <a:srgbClr val="FFDAA3"/>
              </a:gs>
            </a:gsLst>
            <a:lin ang="2700000" scaled="1"/>
          </a:gradFill>
          <a:ln>
            <a:solidFill>
              <a:schemeClr val="tx1"/>
            </a:solidFill>
          </a:ln>
          <a:effectLst/>
        </c:spPr>
        <c:dLbl>
          <c:idx val="0"/>
          <c:layout>
            <c:manualLayout>
              <c:x val="-7.7141343039848418E-17"/>
              <c:y val="3.5447429765392341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10000">
                <a:srgbClr val="F2F1F3"/>
              </a:gs>
              <a:gs pos="68000">
                <a:srgbClr val="FFDAA3"/>
              </a:gs>
            </a:gsLst>
            <a:lin ang="2700000" scaled="1"/>
          </a:gradFill>
          <a:ln>
            <a:solidFill>
              <a:schemeClr val="tx1"/>
            </a:solidFill>
          </a:ln>
          <a:effectLst/>
        </c:spPr>
        <c:dLbl>
          <c:idx val="0"/>
          <c:layout>
            <c:manualLayout>
              <c:x val="0"/>
              <c:y val="4.5357710260851376E-3"/>
            </c:manualLayout>
          </c:layout>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gradFill>
            <a:gsLst>
              <a:gs pos="10000">
                <a:srgbClr val="F2F1F3"/>
              </a:gs>
              <a:gs pos="68000">
                <a:srgbClr val="FFDAA3"/>
              </a:gs>
            </a:gsLst>
            <a:lin ang="2700000" scaled="1"/>
          </a:gradFill>
          <a:ln>
            <a:solidFill>
              <a:schemeClr val="tx1"/>
            </a:solid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gradFill>
            <a:gsLst>
              <a:gs pos="10000">
                <a:srgbClr val="F2F1F3"/>
              </a:gs>
              <a:gs pos="68000">
                <a:srgbClr val="FFDAA3"/>
              </a:gs>
            </a:gsLst>
            <a:lin ang="2700000" scaled="1"/>
          </a:gradFill>
          <a:ln>
            <a:solidFill>
              <a:schemeClr val="tx1"/>
            </a:solidFill>
          </a:ln>
          <a:effectLst/>
        </c:spP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gradFill>
            <a:gsLst>
              <a:gs pos="10000">
                <a:srgbClr val="F2F1F3"/>
              </a:gs>
              <a:gs pos="68000">
                <a:srgbClr val="FFDAA3"/>
              </a:gs>
            </a:gsLst>
            <a:lin ang="2700000" scaled="1"/>
          </a:gradFill>
          <a:ln>
            <a:solidFill>
              <a:schemeClr val="tx1"/>
            </a:solid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gradFill>
            <a:gsLst>
              <a:gs pos="10000">
                <a:srgbClr val="F2F1F3"/>
              </a:gs>
              <a:gs pos="68000">
                <a:srgbClr val="FFDAA3"/>
              </a:gs>
            </a:gsLst>
            <a:lin ang="2700000" scaled="1"/>
          </a:gradFill>
          <a:ln>
            <a:noFill/>
          </a:ln>
          <a:effectLst/>
        </c:spPr>
        <c:dLbl>
          <c:idx val="0"/>
          <c:layout>
            <c:manualLayout>
              <c:x val="-1.9522012901854939E-17"/>
              <c:y val="1.2689522282002277E-2"/>
            </c:manualLayout>
          </c:layout>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a:gsLst>
              <a:gs pos="10000">
                <a:srgbClr val="F2F1F3"/>
              </a:gs>
              <a:gs pos="68000">
                <a:srgbClr val="FFDAA3"/>
              </a:gs>
            </a:gsLst>
            <a:lin ang="2700000" scaled="1"/>
          </a:gradFill>
          <a:ln>
            <a:noFill/>
          </a:ln>
          <a:effectLst/>
        </c:spPr>
        <c:marker>
          <c:symbol val="none"/>
        </c:marker>
        <c:dLbl>
          <c:idx val="0"/>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834780658344001E-2"/>
          <c:y val="0.10132452461899807"/>
          <c:w val="0.95658615771356093"/>
          <c:h val="0.7495731940735505"/>
        </c:manualLayout>
      </c:layout>
      <c:barChart>
        <c:barDir val="col"/>
        <c:grouping val="clustered"/>
        <c:varyColors val="0"/>
        <c:ser>
          <c:idx val="0"/>
          <c:order val="0"/>
          <c:tx>
            <c:strRef>
              <c:f>Pivottables!$AG$10</c:f>
              <c:strCache>
                <c:ptCount val="1"/>
                <c:pt idx="0">
                  <c:v>Sum of Rate</c:v>
                </c:pt>
              </c:strCache>
            </c:strRef>
          </c:tx>
          <c:spPr>
            <a:gradFill>
              <a:gsLst>
                <a:gs pos="10000">
                  <a:srgbClr val="F2F1F3"/>
                </a:gs>
                <a:gs pos="68000">
                  <a:srgbClr val="FFDAA3"/>
                </a:gs>
              </a:gsLst>
              <a:lin ang="2700000" scaled="1"/>
            </a:gradFill>
            <a:ln>
              <a:noFill/>
            </a:ln>
            <a:effectLst/>
          </c:spPr>
          <c:invertIfNegative val="0"/>
          <c:dPt>
            <c:idx val="0"/>
            <c:invertIfNegative val="0"/>
            <c:bubble3D val="0"/>
            <c:spPr>
              <a:gradFill>
                <a:gsLst>
                  <a:gs pos="10000">
                    <a:srgbClr val="F2F1F3"/>
                  </a:gs>
                  <a:gs pos="68000">
                    <a:srgbClr val="FFDAA3"/>
                  </a:gs>
                </a:gsLst>
                <a:lin ang="2700000" scaled="1"/>
              </a:gradFill>
              <a:ln>
                <a:noFill/>
              </a:ln>
              <a:effectLst/>
            </c:spPr>
            <c:extLst>
              <c:ext xmlns:c16="http://schemas.microsoft.com/office/drawing/2014/chart" uri="{C3380CC4-5D6E-409C-BE32-E72D297353CC}">
                <c16:uniqueId val="{00000000-A3FA-4403-90BB-5708A1E72193}"/>
              </c:ext>
            </c:extLst>
          </c:dPt>
          <c:dLbls>
            <c:dLbl>
              <c:idx val="0"/>
              <c:layout>
                <c:manualLayout>
                  <c:x val="-1.9522012901854939E-17"/>
                  <c:y val="1.26895222820022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FA-4403-90BB-5708A1E72193}"/>
                </c:ext>
              </c:extLst>
            </c:dLbl>
            <c:spPr>
              <a:gradFill>
                <a:gsLst>
                  <a:gs pos="10000">
                    <a:srgbClr val="F2F1F3"/>
                  </a:gs>
                  <a:gs pos="68000">
                    <a:srgbClr val="FFDAA3"/>
                  </a:gs>
                </a:gsLst>
                <a:lin ang="2700000" scaled="1"/>
              </a:grad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Pivottables!$AF$11:$AF$23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Pivottables!$AG$11:$AG$23</c:f>
              <c:numCache>
                <c:formatCode>#,##0</c:formatCode>
                <c:ptCount val="12"/>
                <c:pt idx="0">
                  <c:v>11112</c:v>
                </c:pt>
                <c:pt idx="1">
                  <c:v>18268</c:v>
                </c:pt>
                <c:pt idx="2">
                  <c:v>30266</c:v>
                </c:pt>
                <c:pt idx="3">
                  <c:v>19299</c:v>
                </c:pt>
                <c:pt idx="4">
                  <c:v>58986</c:v>
                </c:pt>
                <c:pt idx="5">
                  <c:v>66494</c:v>
                </c:pt>
                <c:pt idx="6">
                  <c:v>83959</c:v>
                </c:pt>
                <c:pt idx="7">
                  <c:v>72951</c:v>
                </c:pt>
                <c:pt idx="8">
                  <c:v>123831</c:v>
                </c:pt>
                <c:pt idx="9">
                  <c:v>118656</c:v>
                </c:pt>
                <c:pt idx="10">
                  <c:v>126461</c:v>
                </c:pt>
                <c:pt idx="11">
                  <c:v>103735</c:v>
                </c:pt>
              </c:numCache>
            </c:numRef>
          </c:val>
          <c:extLst>
            <c:ext xmlns:c16="http://schemas.microsoft.com/office/drawing/2014/chart" uri="{C3380CC4-5D6E-409C-BE32-E72D297353CC}">
              <c16:uniqueId val="{00000001-A3FA-4403-90BB-5708A1E72193}"/>
            </c:ext>
          </c:extLst>
        </c:ser>
        <c:ser>
          <c:idx val="1"/>
          <c:order val="1"/>
          <c:tx>
            <c:strRef>
              <c:f>Pivottables!$AH$10</c:f>
              <c:strCache>
                <c:ptCount val="1"/>
                <c:pt idx="0">
                  <c:v>Sum of Total Expenses</c:v>
                </c:pt>
              </c:strCache>
            </c:strRef>
          </c:tx>
          <c:spPr>
            <a:gradFill>
              <a:gsLst>
                <a:gs pos="10000">
                  <a:srgbClr val="F2F1F3"/>
                </a:gs>
                <a:gs pos="68000">
                  <a:srgbClr val="FFDAA3"/>
                </a:gs>
              </a:gsLst>
              <a:lin ang="2700000" scaled="1"/>
            </a:gradFill>
            <a:ln>
              <a:noFill/>
            </a:ln>
            <a:effectLst/>
          </c:spPr>
          <c:invertIfNegative val="0"/>
          <c:dLbls>
            <c:spPr>
              <a:gradFill>
                <a:gsLst>
                  <a:gs pos="10000">
                    <a:srgbClr val="F2F1F3"/>
                  </a:gs>
                  <a:gs pos="68000">
                    <a:srgbClr val="FFDAA3"/>
                  </a:gs>
                </a:gsLst>
                <a:lin ang="2700000" scaled="1"/>
              </a:gradFill>
              <a:ln w="3175">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Pivottables!$AF$11:$AF$23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Pivottables!$AH$11:$AH$23</c:f>
              <c:numCache>
                <c:formatCode>#,##0</c:formatCode>
                <c:ptCount val="12"/>
                <c:pt idx="0">
                  <c:v>3146.2</c:v>
                </c:pt>
                <c:pt idx="1">
                  <c:v>6129.2</c:v>
                </c:pt>
                <c:pt idx="2">
                  <c:v>10954.7</c:v>
                </c:pt>
                <c:pt idx="3">
                  <c:v>11780.300000000001</c:v>
                </c:pt>
                <c:pt idx="4">
                  <c:v>14110.5</c:v>
                </c:pt>
                <c:pt idx="5">
                  <c:v>19682.299999999996</c:v>
                </c:pt>
                <c:pt idx="6">
                  <c:v>34849.799999999996</c:v>
                </c:pt>
                <c:pt idx="7">
                  <c:v>18711.8</c:v>
                </c:pt>
                <c:pt idx="8">
                  <c:v>29212.399999999991</c:v>
                </c:pt>
                <c:pt idx="9">
                  <c:v>56454.399999999994</c:v>
                </c:pt>
                <c:pt idx="10">
                  <c:v>36501.1</c:v>
                </c:pt>
                <c:pt idx="11">
                  <c:v>28236.799999999996</c:v>
                </c:pt>
              </c:numCache>
            </c:numRef>
          </c:val>
          <c:extLst>
            <c:ext xmlns:c16="http://schemas.microsoft.com/office/drawing/2014/chart" uri="{C3380CC4-5D6E-409C-BE32-E72D297353CC}">
              <c16:uniqueId val="{00000002-A3FA-4403-90BB-5708A1E72193}"/>
            </c:ext>
          </c:extLst>
        </c:ser>
        <c:dLbls>
          <c:dLblPos val="inEnd"/>
          <c:showLegendKey val="0"/>
          <c:showVal val="1"/>
          <c:showCatName val="0"/>
          <c:showSerName val="0"/>
          <c:showPercent val="0"/>
          <c:showBubbleSize val="0"/>
        </c:dLbls>
        <c:gapWidth val="128"/>
        <c:overlap val="-38"/>
        <c:axId val="543468319"/>
        <c:axId val="431356543"/>
      </c:barChart>
      <c:catAx>
        <c:axId val="54346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1356543"/>
        <c:crosses val="autoZero"/>
        <c:auto val="1"/>
        <c:lblAlgn val="ctr"/>
        <c:lblOffset val="100"/>
        <c:noMultiLvlLbl val="0"/>
      </c:catAx>
      <c:valAx>
        <c:axId val="431356543"/>
        <c:scaling>
          <c:orientation val="minMax"/>
        </c:scaling>
        <c:delete val="1"/>
        <c:axPos val="l"/>
        <c:numFmt formatCode="#,##0,&quot;k&quot;" sourceLinked="0"/>
        <c:majorTickMark val="none"/>
        <c:minorTickMark val="none"/>
        <c:tickLblPos val="nextTo"/>
        <c:crossAx val="54346831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rot="0"/>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E00436D-A309-4565-A719-EC48E0335E46}">
          <cx:dataId val="0"/>
          <cx:layoutPr>
            <cx:geography cultureLanguage="en-US" cultureRegion="EG" attribution="Powered by Bing">
              <cx:geoCache provider="{E9337A44-BEBE-4D9F-B70C-5C5E7DAFC167}">
                <cx:binary>1Htbc6Q6su5f6ejnQy8EQoKJWTtiA1XluvrW7otfCNvdDQKEhEDcfv3OErbL9vJaMxN74sQeP6iV
mV+mVAikvKj//jD87aH8eac+DLysmr89DL9/zNpW/u2335qH7Ce/az5x9qBEI361nx4E/038+sUe
fv72Q931rEp/c2yEf3vI7lT7c/j4X38Ha+lPsRMPdy0T1aX+qcarn40u2+YvZO+KPtz94KyKWdMq
9tCi3z/+d3n/U7V3Hz/8rFrWjp9H+fP3j69AHz/89tbUH4b9UMLMWv0DdD3vEyKBa1NqB+bP//ih
FFX6KLYQwp88hGjg2fhp1MMdB81/YipmInc/fqifTQM/xfz7QvHVvIEffvzwIHTVHh9XCk/u94/R
XXX3A34ta0Q0SyJxnHX03+Zn/vb6Sf/X398w4Ie/4bxYjLdP6R+J/rAW33Uhqqdn8r9fCeJ+Ii6l
1MNoXgn6ZiVcD1bC9R2MydOo80qYiXz4/FMp1go1Pgnfm9L7K/IHA29W5vvn/6yVOYju7sP1g2jZ
v/FLwd4n23YRIY49/7mv1+e4fjahsHiwcPPnOS/PPzmb95fmlfKbZTlc/2ctSwjvJ2uyD5EoNb//
d66NB5sUcbzXC4Ic2NsQ8TzsvPlg/pWJvL8sf7TwZm3C6D9rbfZ3FWwe9//G7wXWBM4Vz3Ox++5+
FtBP2EU28uzHk+fNIv0zM3p/cU6abxZl/x92whx+9h9CpaumZw/F06by3rb+r535mHzyAuQSz398
8sHrD4eQT4j6LqHkUQ4f1qsN7Z+d1vvL8+ZXvVmjw//xNfoTD+WlP/YK8i/6Y8T55FHsIIQejxn0
em0CAqcMDeC7Ic+n0Mu1efKY/nw+7y/Kk96ruf8fd8AOurrrdPv0cv7vPwzifcK2i7Hj+vPD/ePD
twnGnovcWf7GJf4nJvT+039WfPsx3Px/PkX+3F1+DiLiu/ZuYaKPFx7zX0vNj4aQ6I3qqyDm1Yv3
tKTrH79/dGF3eg5pjhZe7UVP7+38vj/hf9417e8fLc/5RJzAo7BY1HXgqwJT/U8jQhjWthKqzX7/
6LufELZ9/3hQYegR5+OHRuijCKNPsA26cI4RchR4z+HdhSjHVFTPP/yR/lBpfiFY1Ta/f4SPGM40
OQOPU8PUx8ilwIZ3KCAIJgXyh7srCCKP+P/HR8Vkhf30q2V1fci8ZdcwduOoyoXmBfEkQR1xboAo
XJTd2EeYGh9hQ+EsGprVoa9LcdFyL24cxkWknLaME1zkK14P2XXbkspIDeXVQXYtkHiJKJpuRhih
gfXuWMacOGy2YUYQ3A25Xkpi0e3Qjf5WJrLUS7+QT92sTlfMdfmaczqo0PcHGnVWaq/HLsFnXTD5
YZc7uoxE0uWR143qrDV0Zx3yOmguy6BXW9cTbkxrW4ZppeXXXibBavRqtXBpKr+yVNIIpV65MdKy
8a5Gi6FFlSsvqrrMv6Yi4JGfiXKdckSvZZ3ydaAbPkt7ypIrS++NzOADYY2hFFm/6XHrX/sMxnM8
FES8peX5mMulq6x6o1OhNpaqmzKcaUTf6RqRQr3amN7IPFWGhp67/dFKYKyYrrFa+EkdFc0YxF1v
8TO7nuywcQS+qI/NWNj9QQo3yrvAvTAN51koa0wXZSnETrIyWHupn61FycQ+EGOzbN0kv0QFErE3
VsONCHoUwlj6tlf6sxyy4KdPeVS0qgmpxOkK6e6ckbS5pAqpy6ZJm52thnNDQV6kuayoowwrfUa5
gWx2Lii+YT0rYqd1d/U0tgdEq25hNzXfCcfP9yOEwHEz9d03pIs9aRzyoyDWVd4O/OsJWh+hVdkH
cVYn3bfUZfuKlvSHcoKrvPKLg+tMF7LjzZ70vto7HicrVbZ3hjrxG1G1XSytsCcTm6H2JPshrI6q
BofL4ddQBWo19AEIOm+04qHTxbITlohIhYMDkT3buzLI435yuvu2lmHDVHsrCHyG3kj0puKcXQX5
VIWZV3X3JFPfrKoSn0uXJme+0HSJ2zb4KiRaGcDJdlcQmJjE/8B2bXVVqEtWLSfIVC3bnFZRh3l5
rv1i2o1epeOUW+ie9JGFcHnPA0XiKe+Drc9JcF4UfRJqO2GHKhnHhfJSZ8Mn6WyKY2N6hmeabqw9
Hr6HGcpCryfVn/s8cRY2rbzrMhuzQ917l32TkmvDalp0qTrODlZue9c2Kp1Fy7CzMGRNquwQDPQy
K0AoZD9tepIc/IbZOlSVH9Vj6WyElQYi1oyh3eAqtKOsm2Yx566zmUkjRqWryfKoaCSGN4tnG32V
NGcWs9J7JNp4grndeoHdxV2L2n1gB9NO9UkQFxr13yUSq0ZZ7IeV9Dz0xKCv89JLVszOprNkdPSV
9nkXGshra3ZjtfsmtaddWhRJnGqv+94EclXUXb8f3Uyuyq45m8DQvRXkY6R9L9nb0DsQz5GR6gd2
n/vZttPZ8IVJZa0m7g2rYHJ2pA3QvnHbdje69qHmrZVGnZrQvkjYWSJScZn7dnXZTjw9xxxFFKlH
Vu5WzQUp9kY+sBb2M92f5dzjKsxq5G1lUJGt6ZnG4nYdDWmWx+OUeC8EhvQC+uBkrF8x2tJ9oXkV
55XLY2S5dO8eG5mVegoNvZ+cnO4N0ohOIKOYFCOPdcH8Rx0D9Kpq29Tt19Hzwgp38j73xBjJkvjn
Wel7635k1coabXzNLCLClFTkR9mRGZuK4iWWEdQsdVGfV5nYDFU27E0DG/Cwz4exGMPRHdLNUWp4
RsqO0sxIu4qkm7Hnsy4beTmGvE/yMTSSZJCzxGNqg+3eWXnNWG/qjNabRONkiky3tCyJFkZkGruw
6jKcoVg+4k/iF/AZmVpBvWi0xHD2Du1VZ5ftlc3zKqRe2W4MWQidXzBiR4YyjSqbauXXKYm0GlkE
b58VuRkj504D52rpO/730smnCNOi3flFxT53ZbsfEC++u/WKD4lYwE7LNi5ky29yKrcussgtrvw+
TrJebCfE3Gunra8NH+VwJpdC97s27fKrtrYfvCPellYVUd8i+8TvxwsxVDJ05EBu+565YTbx6nzI
/fycww4byoFeyUqs/a5Odp6VyrU9OtvcTZNdcmRRYSe7E2l6hlfgFQl4M6OMtsGb5oSqyXhVpLY6
M/xAKHdL+LQILDxEeaPYfWJ1Z7XS4ivTZFx5eEhWEB6PX2iWbBhXqz51V8Tlmj/kX5M6SLa6IvkA
p062KDqEFpZFvGUa+PrWEcsh8Mo7xx6KZc5wvgYvjn8parV2GsHviJ9dW229p0X/UDUVTKRF+Gro
RbkLhu57pzLvqj026VjW0Sh1tlTSij1ZExU6VmZtrQknc5NmATANnVlNvuA1scPgWfwWyAyc1KNa
lbh+yDMyhZ0zFWcQD1VJWBXIgW/bJ2Fm1SIJ62qsLrog7EjGmoVBa0Gf0FPHnZWFUhoKmckkdM+9
AxszcYBJBFEBLktsSESVODT+mIELYvd/kExHscGoZGTgIapzo0u5LG3wP1/ZqmSSotCoyA58NIOc
mbDtuyEc38E6adol6Wj5YFuMht4wThedQt6GV5a7cH03/Q674rLtaz4jEurxbZGIXT2o9kp20gv9
3ErXyLWaK9trrcsMRW7l2WUEp4I+43XPIiN8T2E8KuQogiPC3g9DcMbJ0O6qhra7aXKbZR24eWhI
IzBNnRR6d8KZXnnUQCVh4IBQF7zxJytGcCJ7n7htaGjkiS1CLDg72TvhjFrr6EXfjXKvPPvCl36/
heAJVp4m8B67InVjndnDhU9HL7Qn2FPUNHULUuT5WcCV/9VLim+ZyLoLZHH2OfX7ZYIC+pXjwt6Q
tiERPaL82lOx9AO0NlKWtdskK/CVmlLn0gqmC9y49hfk+XzrJZ63rVH/2Miu/YFQ0S61yMnMt/0O
DiuDqyqLwgM8omHC3rbH9Y+MDu3SHpNr7uh6lekp12uDmCaZNMsgE48QY8Z1SXeW19M2HUfZhdS9
lazC20wjsssmXAVL7Ciym0qnj4c+03AW8roLM1/f5wwOcyMd3EHXcS9vheofdWdzs9RoaOGfW9LN
V1gP/QYxJ113iEWGMk0fsGFjejkn/dx7j5cdpQYyQezCwwb2oBg5bR8apoCvnocpq0E09wtBN7VW
5Czv6LTDeWnvfJR9IU6KV4Y68Z2j8A1PpSQLXdah5UnQYW3vTmqmZ3hkVEPo0dxZ/BNgUVh5RB3X
iw34zeBjK5ttoZxlluQKDrsyv7WTrI48Zyr3XNv2VY+Cm9rLituxJl1ceB3d8NTBF7KcIqhvlmu3
xPeoAf8J3NJHUnrl4IWqVs2588TDdd97Ic6c5tzD06z2Hq+Y0ua8PaoWJQOfGkL3JaF9syhE2c7f
yajqEaI0eIp2xjZ+nfAkbLk1XDSy/0ztMt2az8k0RlV19aOq4SUWtncDeCFGSdSttyqybooEBKWL
3CftStLO/TrhgcEmi/2Dn2j5RTff1JHtW9zdMcjzhkQx9+tJyZCOY79RAj0nqNGmSCcpQ9Gk9dZH
VcbWXY1/DJJkyxRp8SQZxnprMKbRXoNDErRD7L8WzGaOvFnZ0rLeZh00szIO5KLleRe5XoUjiQvv
TPSN97lCSCyDtrIXWe55n12WjGvsYhkZUrLM3dPU/26wqHHQlSqT0FAzYPQWCWf95Wyst7OQYHgc
hvx3DKXdKPVbBCFnZc1NnY2PPcgbHEQR4PUL1jPMteom7lCbxydV0zNgrwB/k/vp9iT0dJZMoaGZ
zGfDJ+lJ9YFnfIhkxfWCVLblhO6o8SGdRLCjisFO7bkHzZPUDU13mvwh6kWqFwY3qxSFH+ysII0M
z+BMk+YFPhAGzlDBG714I+jU+GIMg00YKLwZxwjStr1NnTY/uAGlYSO9YTe/rM6vxC7YF6vO8nPa
Ben80irbH1Y4cenCoOAweU8prfN+LdL+pxrAk2VN2n1GI8Z7ioevTHnd54E23WfqhtpV+UyovrnX
3C33RgTOu4hzyMGsDOlAUuzM2JqlnZ5tGcoYBFtljvPPZixedPedr0KUOcEqmWTtbRBM23Zha/Zp
QfrYi8vGsT5rimGjyPpmLVtd3PQ6SxfImsoVd7PipsOKLD1vlIsyQ/kNhRjvrOsbHBnS9nW3RXk2
hoa0Miohbay/GtUaO90lZBWXhvLTPL0ZlgZnBiKaLQepxF4Rtplon15g3YRja6PLzBfoMqcW2QWi
ONhHluEnuso2Dk3L0PAMDDYDe+VjX0SGV3ii31dTshGj8OOJZnQhjx6SffSLRsfZSsmDvWHpVsgd
SvMvRmYao+QzQReGhHe8ucoU3rLC9/ej7oM905r1QZj7Yoq6CkFMT1IWSZa7N4aEmWQvSb9gUcMd
5ybJ0eFF0vid1KzjHDOvrzOzFBEHBz7GyMMufZOZVUXrkTLv1ReWqnGBvS6E419/U5gNZ6Ia1FLU
zngrIfanLtXfEov0Zx6q1TK3i+mWAF4/40/81/j6aKdLxXjbwvn9Bm/sP49r7AfYfcQf7VNJixgq
F8NacFXtslyWUUdS8U1WxRT3ZTCsCz5V3wZPrvLBLz9zwoZzFdhpaPgJKsZlzgu2MlrOJO9o79QX
nSTiOmuHzXA05vaQrsIjvLiGtDyLhkMvAwgThf4aqDOjnGUjuF/poGC/gCHlOKgYHHx7OXrI34Dj
Ze1NU0tBtkVTxieWZSvY7gzdj8Vt1ufNmaFeCBxYiMWEWhnpwn005fABRV4FMUFq2+CsepM8mzqX
f/VsyNSoRLMDJOOqrxDsQgQ0DTclachFh+SVYTtd3mxGSFdEVjFWX3kppwXz02llbED6tw9TnhV7
I1VFERf4R6E6tMWjgMilbv3qYBocUkvwA5rswl7h0DsS1OHiwFxeuzEOmZuUBzqVyo3fU5AaslG1
wr+qpmutEA7EPia93S5YUGorrF0Ix0SCnbBEjF5k3KPgqCfp3lHt2rBy7QMubcaoLTg6zOSoRRn2
yoaAe8yscAxaemHQxr7sSLs48U5jGPMGlyZDtmddvT6xjMJxHDb16DBPbx6n7x/nYsCU6jGCa12H
HJJQpQzULsWT2lXHnvbLrg0NXZJRt2EOJZCzDIAnzEnF8GbwsxmdFezMtuWs8MLeCVd5vNz4XRu7
mZj8yGlUH9uJBw4LknKb2riQYTelcmuaCo+Pva7jIHlBHzEz3GgaOD7aGCp7GVgdPnvDN4gJQpD4
r/cjhOHe3ev9yKPwqXjgDvseVOqDN/sR87LWCYYhuWnsgAQq8kV+702KglsPZQBTGWCjZS8kTuBk
ey4NBBIFm9EavpxYpiednwG8QecnNul6CKuMRS+AVBbeqUF51/nU6BUWRRWn0sLXXNf+BQuCmEx9
qSJGBA+T3u+2UOF6H9wGfowNuAzUS3BVrbFW9hoSiFC+6Ed1aRpWO8UGzsxHHmRi1aXCbbGBC5VZ
qI/kG54hjcDoGpwx9R7vpGvG6EVWL7xKZLGuHLJFGY7GY55SmMRlfsxrGtq3/SoiUCBZGHIaSzzF
Q9DMKi/QJe7bKTTwoKrUArJp7hRnR0OvRzC2Z8U3I8wmDNM5JlGNHpiJjEqX2LdOou/d3MI0bqtm
13YZZO1p4h5MY5MJH8RErCUN3DE0vNIRmTt39VDPGmRMPBpjLdJVTvoxhI+a+aujQS5rZ+MZ+0Gf
pauTndmY6vWBNdGEVHNW1gEEZa7Ork0j7Hrn1VIdDGUQjoUfETUm2XUHiZU3CK4buNr2XPR95/x2
6R8qq3CbxScIE0xcOMWd4/f0orI6+T3LtWzoDQmSnx732m5tk4Fua9m7WVxNog8lImJhFZRuVS/o
1oh14LuQPzghbRol7dhvcZBpFRrBeJTOtFE0JmYaUihQ1IAMVjiPY0SMVF23Po1RFvjX6Gu5nGrb
yeLTDNRoP41xQtsZVDcUysIKkiEqBB+JrUdBVmOZFDvl2gUsl3rsveEl1tiGrRLTwggMrupYvZw6
cAIg8WVvk+fG6RpLLg3dOSn4j0fMSWx62HImK8osaW/BW+3q0Cr7vgZP5NjPRL3PvCRZzcygd6fZ
vMFn/VRucOLH1C3wvhykH3oQBn5XnKsICWXvuLLdz63D1kNV6e8TFIqWpVvqlSHzqln0jh/cqMxy
t5ViO0jqXAz2xLeciAvharHSU8237ZjxrdVD1TgkuoTWcMXYYxrRZsKPjBcyA2iOup502tBLqRU7
gSrypbFlxoCKN5g60aehTM9gjNSQLyw2UIXykqmK/hp3UnszhhEY3vwTzEiGmcoCCr60+WWoWWq6
8097wZgBNOER73SyzAsda9LSu7yTMu4SrnbOBOk/7JR9OHQ+vYNqxZ0jnep65FW9aQgfFhBa8l2d
ZmplDcU90dxfZ3ZWXVjTsbGEWDMXZ6HhnQS6rO7zLKEzlqOmglRiKtalTbMQqmf8wmCN4Gg3EF4Z
OqOfxCVu6eVYMHoJP2edytzaGyrPZXtRJ2nYeF6bR5Bd7LY+C74ZfH5UCiCRtuor0kRGwQhkAh4A
gRL84mTX7aoWauBVv4Zjvz1HeRW50in3ftuUe9Rqd8XQdIuOrBMfUjj8BVnbbhahSlaLE86Ae+o7
fWhM5QUU8ymFiwxHUyecEQo9FouuH2GbjdWvgrERarieXozdSM8zv/Gvat2kZ0xBwokbKYQjF1WQ
93ufYP9qbLW3dnQwQkoSwKbxbDcNK1+rrSGTafC2U9c+GAURpP6V49rgtTLcrA0igJrMPne7/clG
MwUOuJMMrSwKdtmImwuoW0cnBK5SP4awMF+6YO4yRTueOe2mdJN20zD4cMMTbXqn5h9gjNigZzsn
+o2JE2l6f4pDbvkNlV2weA8mVfs468li95aieCksC+9MYyHp7Qacll1o6MFqv+psdFdvIKlqC8gK
O4BuJqtZ510O9eonKydTb3h2MdYRHrUdnwRmyBN50sX1t96BeNmMcmLPQxsavl9/kSn3cbInYGHp
JvJtIVaV1ZSL0SrkyjE3ifD4SNZYI8gW1FDTzJPyXOmpPMeuRXdaidhQhl/Xpbf566MaYbh19dq1
hcIZojZ4iDbcraK+/fqohrs1GDKdcrypRO6vLVycK+453ynMJup4JS6TmncrmzfjRlM33+PMto8f
zfDZh2J6CMGm+5C5bSRzjH/hEkd2+sBLzLfYjb2mJJuEcb7Nig6qOmMKdWLTNUwDe0NanYa93jCN
+KRteFYOdsCyDNgUNTrtovp4Bco0XcGDLKbmCpTlZXqZ+mha1nq4h1tg4F4byQkuDebEHPF0KcrO
XhnIxKc0apGCWqJQ15nX8s2cfT7moU0K+8h3lMPhygawTGPS2M/4E8v0nvnGjjHxzD/ZqUyOfGzb
6/w4pkEYrNE68qH2zTcs74bIIZZ3PPirrWms6qn3hpezNhBhUVrQjjwDOHahjjg5Ip6ZhUV8EMnp
0dL79Iw1to0Vg/eDLlhj8HRemn+ekoHMQx55AZdykQxBFaJUsG2fWdnc6GoUAnI8QOcyfeqe5FVQ
3bVdXyxPrJY52faNGSN9w9PGKHMq+D8Cf+XkooD8ISqkCBxSuNQIFwkdG+40vv50uEJYZ5Ob3hBO
9Jh8HicHLraRstFxI2yxb1Ut9l3X3ehklGcWqspiZXhF2/croYKHqanrR3BS5NkALt9wY0klz4yB
jGY+VH5kHXZN4kESFC4eRiXEwEvlOMmBF01ykMeeRKw8y6BYEzZCAtAwjZjiHFY6GPeGemvG4GaV
wBvKszYDOMJDsalFcJ73ibtPGtvdI7tKp9ByH4oCjbsXLAPxoSy5YlDqCetJ4L3hnXQNL20KGuYS
tsiTYDZqaF79EH427maW0BPcAhwIebQKPqiMSMLlNoHoe+XbUJ0IcJOd9xaWcVuX07chSS7qoU9+
or5ewm288a6yoV7lJC3Erw1LVpNyxjUp2aNSwabpm5P4F62LHorSLdbusdQI1xcSZItdqqEEaTi9
KS+arp9NVcxTC8rPR6zB9FZGdtZwLF92vg8+XpWpuPOHQYZYjs02yYvxsescacO0Sqiumd6JBxeH
FiS1q7URTi1ttqY32zL0H7pvoMYi1fWhcUd79ULlNFQ9pmk4pF29Ku1SwkVGIiFlBRUIVvlwQied
PIALOrlxm9VOiLndLWsflyg0cCOH39aEQztA4jKll21qqTUkoAobaiYkPTipR2LIzbhRMooB7ib5
lr1O4N7PTKaszA4NKeORj3RrqFnZaqMxr/l+TuD3GvvRAMmGWFVyECs21tVZxtK6The8S9cVhHRZ
FLTHhIAqaDzT6QARf04SEjs577PoRPeoUPDaNHacdsNtPpTqilna2dlQyopU2Y23fdvcwmVbddXJ
0tkVCBbZpul4WyX6BR6ikxd4e6p/DqmVqRbyW80ZcWtwTTwKl3kw249UPzZVIuo+NHRv9XTBhDPN
5BvgiXRoK+NGQYnOqJ0EhUSyDw09tCV4v5D0X8zMF8MYuT0oFuquTZanqZwMnXiQ54Trf/gmmWy+
rHylLlLLUeDlF2IdyDQPKVw3mXlGysrykAQMbzWZdBA2ZdkuVQG1MIOz7KAN4ErIWvrYPp8hbVDA
go/OuDCWkwTMt3ad7i06rVKU0zOvstCi1NKLpJbjbdC439JB2FcJdzuoqRZelGJ35lu2P12lFfBP
eAr4DAHf4DV8pxFcp6wlbg6VRZIvojgL4KLH16no4Q1jpR3Wx4otJ51cwluVrxxS469w+RTOJZu1
z0oGRVLyqFR5rXsmLac9gyJ7ODU4hzAee+fSZf73ycZNJGiQXBb1RJa2rUY47lK4G+EWzlLnFr+q
A1tGbZL435N6WHtWC9ctBfGuU5He9rB7wEUrYJUcUiBQek8X9Ei6fVCd1znblhmxYtJKf1XZQu25
k9T7rnW7JR2xCntmsS42TC+v4c5AX6MzJ8nuJ1/7az5K3w9N8Jcfg79ToDhHixD8GdwpKDTYekhe
Yo30GFTi5wB0VndxtTZYE4+ejD8Hq7AHwvjWM66zLaCf7Zkg1YShb+wZhKp9HbWSV4uCctiij02K
SAm9tRr7Rw4mAvbgqcjhMkiTSDuy4FnFJ41K+iA/0X9mwVgkCSRS4MmDqwWhLn9I3P5mtNJha3Ka
Jrt5YiECe9GRpJ7bbzMvfyT7o8KJNPoWfpLO5l7rItTnoVu2BdThhPDPGC27fW/DlVts5VeM2fkV
ggLPKssCFBnSCOAqchFhApUKwzNNXvpLPkBVeGY9GTop/amhQcL9qjZ3f0KF0d6IrKAHSGpDoizI
/VuWDgsbafIjaNpfle7TGxcueS0ZzdEMzbLiBdTKkxnaeFAjPUHLUdNDA7e6Yl2Pb6waaAK3QZdm
AowxdQZnQB+dAoWJZyzkjY0WJkQoKs+jkYkMXkQPL4KN97vGnpDwip9MzWGJCVOMPX7qNg1rQlfC
Ruc58FwTMcEVzcG7Ng345V803MzfF23pXXOf5MvJhdKyEfKK/A9n39UkKa51+4uIAAn7Snpbvt0L
0T09jRcII8yv/xabmiInp+ecc++LAm0nsioTJO21tvjViowb+zGpPnllXF+Sg3swJypFWiVvOteb
R8YM9y02PyMbXH62gQm9Bi62+cnIrbN83zhmuokmNkbV8XBttco99N1YfHZt8Zbp2KGJrMJ9G7Mv
5DN2/XuIVjPaQ20E1a4J2c7hnfmr8Zo9thr77wB/hysvzsznulDDluUNR0K5crEn37dbXRTas1bX
gT+2jvW9grv3l3sQJcO9O3dHYytaT/M17F+kYRccDUN6LpB2brGvAtnilyrE4yz8sGkTN3+0M8Ac
ya6u2tZPYr9sfOaF/E3g23vtHQO4GfRynY/XrjS/8Ehns27qzZZ5M+uoxxnS4SGLHjKbre5BkH3o
5udJQaBHwjIuJkxl4uxiLiCxhT/DKcmMLEgJkvoqdrgJ7Dg2wquV0+DlA/AB5yFA5KaxMdhXt1eA
CWGeaVth8GdW/aFHXvIzK/AeKntVvShusi3+CNGpNbXiknmD2AAvcuNTNj8yWac/k8mnVQVytLLV
8XDq4mh8rMI033hmJLbZ9O3rbJVf8Pj/7KaW+UIi7IECE9V41276xsYiyABaKd7tmyCb7WNg4Ndd
MLIN14EQ1mT62k3fK91l4bGVZbAilo/HlADJwon3pLXwtfO91NQupG27n5YU7O0jBEktLNWPmGkE
K/IxKkdsor5GKlEUL6p3tUPXWhwLJsUvAqmgdZcCEN32HtYBJCS10SfmpQbHAQQWZ09yEpGSmtwI
3KMEXO5OvtjGrLPXDRPjahlxHof6U3QQRpy9Mgd9H5aDfNVrd5Vi0ybyp6uwSov7K03X32VIur9f
6Rxsk7ZrvwHcUJ+MqUFuoz45osGCgPrzJUk7pUFKl1rZraxCNw7Uo2YJ8XsXMtI1rT5lcVZupczl
PmRd/YAPWz9Iu/V2hZdWPlLh9YPC0uKBrhYF2ZHHolB58e6xhAJA2tuRYjG+G2MxXkLR4Mu43BCJ
zxKzPg3Ghk2/3qx1krfutqPUhmG69dbEMWkM+smbbfIGn3HqFFMHPotm8smT3q9AHhgx4246fvS0
tLhmo1VcAzs3DkMzPLalKq6LnK565f0UdakOKdbo4Tr0WuNEDVdlEq7NwNQ3RVkLH+mTd829zWz+
d/XQVs9mgaou0R9FbyeHSDbjMflohj4dj1ZXH0uv7ndAuTa5T1qym/ssZu8uZL2o78KQ3e9D9ObY
5v7iTqbUTZWMN+ANtjvPCvNVhSTULnNS7anOreDJZem1KPXkQr2oN+rHuhU+GYjJCiD4nyEIS9n3
hMVXPDhq7MLiG2dO37NkuioSFuIh1fM9KUhG2kVRaBngzSR0AvPduu86IEUXYRmYfE9daigOT+NH
3WB46FVyxwHPHP3GG5xLNTU8NPNDYI+AaRXOheTAPoANQ/1St1NfL1O5I+Mbde2p2Y9kZfPLckX3
DQTwrZWU3pccaOeN0ls+oQbZo16ltk/Qdddm27x03BsLK67/iwXF4Flh+3GPWWZlYoenHKNj4gn3
aFqde1TMer8a26AXoAf81Sc1Gd7JAtENwic1NWyKQ1dhMWmoP1+SFMwic+U2Ub66GTaKwZy76X8M
eyMjGwpxM+TNbd4MR1ZLQ3ccSCW3WVZ+Jrm6G3EWTsPeRNSrjdYA+Zq2bQFiYJfKS1PGZe97mq2O
0nO2JAsGuwRIuZUX7AU4vnLEsOqcwbhYnmtcSqswoE1WUmXeieTtpOywITD4cReAhWRZxyhNkL4n
4/kyzF1rYzHD8e9iUZeavCgwcUeGYrPIKAINzIW2krqWH6yxlcJ3s9Y+UtOOg9r0eRoB0sht/M9z
Za7ocrFJgRwy9iTkk9FNv3DdEuHKqMP/cQo6x1cx1oZDFVTZk1PZ1bEWZvUkpybIh7NlpM6ZRMKq
q6cGtLu2aZ0z9Ug+WdX/FJHjaCQgoU6Ok9Xi+BF+FoGJdFAFYAqgZerXNGBqhemR2pRjaFx1B9xN
H8RM41omG1O3sutoZjrzxaR10x4A6CFNVj0JyYXCuFX+HEaWeSDXOcpo5N3B8OpX8p3DkLGOhTcI
cGmxvRkOfDD7AozpLCIXCt+2qty0ltBX0hjbsyq4tefYejw22jTXatSQIT/qqPKoT83c58r865JU
1Ccv6lIDrEQOvEY3gPaF/51D//8K2Cvhp3w0186gN/P/fqhCCGfVrdntNcWgpiPr2UfHb2D+Oi16
kt0MSf3eM4Y1B+N+dYOGjyJxdnh5JlFIdCPTbp9Y7mLaQkB6kch0kzNLX3vEUTEGnp89uMyUFbAw
srPKMF3TQW8GpNbRHvMqD5/aVAu2dto1wNVCRo2pAIw1ZPKLesVkpuHhecmw3UhOiykzvwlHmg+L
ZSPCZ27l7LRYSi1kfuCKck9mpNDxe1jTvVB8UoxRrv3rvVSx0gDVq8b5PmqWheF8z7gH0wj7c5C7
fK8njRB+6Yb2sQUf2VyZoWkd7akZ7QAquvRsqzRXTaas440Dqea+AAUV8Mz8M8kGCjpr7kPNOpIu
zc1QNP58K3RXZHQzKN1EVVXpqnfSz3UQibXRx/JrM4DZEeBh8xDqBd74jfdG8kyqcdOOHt/Xo15+
FeJXL8vxcygr++iFQqzHyVtN3pZdvXsbTHsj8642Rszpno0hEKvG1mIgU6ymO1V0qQds2iFBv0yx
OZKrBvphEi4aLzPZLh/0641LE2tGsFps7r3nQJmH6oFGl21JTcPMiqVvD3GFZ8E04jLsx4g3dyqH
qN4ErVEiK8aRd5h4FIPCV8xnEot5JOl2JBMTb2Mxoe7SLCallPBd+nc2MvF6v7ATbGVPAanx9Bb0
j7mlERbVEsdKMmOThFG9qyrg5oHqQRIpEgy8Ua+ONCB9x2Ddc56sZz03jOTB9uJu78LLjyJs4IM8
hRUjwwSQRRW0ZZg+1IndmCDlD/uRYcY7O2fAOHsg9h1E1pQF0gMOMnUmmFQnmVvt2tZAg5iFYOzB
QLkyi7YlGc8uc6tbbR5tZ8umq+OTnnY/ec7cTdpjp5OaOcJs80+vOcIspwjKXqfKNY63w986zzcx
3xDdcYrlxXrU0hEUoAZPuK03Wv3jqDniEo9IFsT99AWo068qCdojKakJkt7c9FWVrF1LA1evygsx
sRp20TCAljl5OF0T42+agf250dMaeZ0myTdhCtrw2JnVmRoXu+rnicl5lpULJC5dzprJWqsykIy7
uGtufEhtNAoY3tl9soxqWP4+0BSdfObgupfNd4GSI3zjJaHSXuKieUcmAhVoXp2pIZhh1DlbGxkI
APMAaCQRNYzxfNt2SbRabElBdnVpb7HyN09gsPzpuWMA7i7m31HsORe6sm1p4OnZF9tFwWjuzmTZ
HVkSHbBXiXl6Pc3i50vyGWr8cEkoJ03v5nupxZ32UvdJcqmMZE/VWUbdNp5EGCGloPM31SfGE5Px
nmq6BODRPZnoUemWMEFv0i1+H5Yffm5uncB83eRaGSMZA4D1kRrLbd+v+twzb2RlpKfCJyHZtE5q
bGokqVbM4W3v66iecBEBOJNYP2BNhh6JqrF5v1pkeOZ9dg032Wsqqi9kcWfWCsnWAAX34BvB/2aI
sSy+VAX4cYZfNeazmUShj7It3mtsaAM2m/LxaFaopNFzV8N7imvfuF7OW7uLbVblIzIZ3jDbCqPj
q9w55bGqH2WTaEdVtvomCET51e04qGNj/odjMc//jxaFO3g+qgj8e4zFIm5sTMLrjssfHRgWWJJo
DH+5GBkc7Eq9UTfEGtVXpmJvbVbye22jY8tsMa6m7mJM2qVLkauu5G+2DkbN4pv+HL2cbZefAX3b
wcKr8erP55/H3Q/IiiPlx7IQu7tfUB1HzZHn6TVx++QKxKU98RXCPPnB07zZ60RlmLq50zT7yPZA
srAGlMuYtAp5satNdIbJRE70hTsZuVnEk+hy1fu20JotFVUYsDu55cFo+JEBXtWxHcAy1EtUo5nr
MGTJundr7wX7ke666FN7TxkwoIdePea4j3WShK+JBdLvlD6rkig68REwIer+m1OvhdYGG2ExHgVK
vDjYQKctG8kS8VKHw5Q6Ace7UMBwGZYWrTrbxivNjLVLPpjBRaa2M/qF0Td7Q+++koyaxSSbjPtB
bVNlpafZYbGzSg8oUJmP60W2+Or5EBz03jnPbiPXskOdew8c5K9zXNrhuY2b6EzdWZYhkdmYeu3j
VXqrIO1i/DtfYEmeCk2Yu391Ja9lMAoHoLi763n7+NuQ002Q2e9cU8vBFjqePJtFu9yi1tj12taL
epfI2lxzO7F3+oRMM63eXLeta81ANdJS15iKXi1dgrEtxv9PvpmI7WOuZX8K7qT1n8Jm7Jj3lZsD
1lwBOTZa+xtZDYol4I14FYzIQRT8qBT4qQ3QNnCL4jJcDSBCrFCCqRm/DtgnGOPkEoQO69cNxzQq
B1J9K3SlXxIb4DW/GzL9Qn03RbUgE7suJHI6Z5zl1M29DHsM1mzeeqhUMl+Scsyc7sAL+/I7TwpU
xUOzneol+bGbxauIN/aauPI3NHqixy/NQsEv6yE6SKMFJyoWlf87kzlM1PfsICR2HVg/XvRQIP8O
qPE6ravoIXH6Z4Byo6MYuxxbJ5NsTFGLxLPDclNpRvRAMmoKZdk7N9MKLMI/rDWOP0mksIOYBXa4
T031HLZVdFzcKIpbO9aqYHm5qYUy1gobKQA7O/lrOTgvyIXFV+qBM65QQgpQZuoWdmEe8KMLVzVv
81ez581TrtTacFsHqMkaCfC/u5aDqnZkq9rw1hV8x5ZcSfkx8lBp0dXthHjFPli7vnPX8bKbR+aT
e9WDzf8xstdKZ5tq+TflpsOJGjNu36+oWzCnP93JqGv07A9rNMvtv7qGQTnBuj4iL+GrIJb/DauG
stT3ME/HRh0v02E6iKlAq91h1SI70GsklZpPhsK+W6dS9wSu+megLcNdlIGFETAUkPgxGL29C+Po
0a2ZtcLCsNrEph69oM5YenVUf6FezwtQSZqsWAWYNe9J5k4WwGvMFoYZxi+OB9qOU0fDPoj04vTO
nRpWfZa410A6v2oUofncmIBV5DUeQNTF1LJea2YrDyipgKRm2gGckxoPRupan6S7IqnNGvc6MGOO
kOoG3zsOnlmkpAjumMtDVoKpXCPVP7/gVIA5v0xyZzW//6ifG8pZUbmhloFa2LUh31SAtvj1VJIk
ibNTzrXuM48lyutFrXPgSeI8AcH3bpEbQLdyFj/xWj+2U7kBcxj5gZXyFyuTpN6Ueb0uQ3CwtWAq
42INEVtZ3sQDmeoV9FNTioofyqS592B5t33/q42NJ3eaMLQH5WnlWU/zQ1VpwQM1JG9QIgQFgTQd
Sz0ohlJqszaILEysi/C8yF1s2B+FaL7ok1WrFFu5SZ4DMSuznbISeyWYI595mspnPbUarPJ064DN
cfks48FnQWFch0zLHwHvcpDFTNpdIAwkdHMpHpH9RFUcOzqTxSJv0t7xQy7bHZllbc9RlsmyNw3y
ceukZqAvF2V2Fk0kUEzPs79UYDYqz01+Dih64w9jE7+i3tu4a8yJrB0n3lMvOeZzk0nqJaswsOvv
FI3ltXex2ZCdwVsTGzFFKxEtRSmAn7z2wG8rovg1szRUYMrlT4PX35Qmsod+HI1PMb4ieZxrL0XN
w9fRMFdFmxufQu/M6n4zoprNeogHfAOnppsa0U0Va2Lg0ajXC/eqje67RcrSBGSHNtvPWmCDuB+G
mBKVMXbMKABpYi16xe61eyRiIMPSXu9Rk2uhCZaxcv0hrTjKQtmh5qMKDhDOVjasjDid+ppVnIc8
OM/djzBebTqXWRZkleu3tsV3S9hKBJgk29qOoVbVUxgAp4QNZv17nIqto4Xan2OUPAklhy91l8i1
VE340Hh8PDRB6k38tXunvOiDP+0oe2rMAViwyjbsXTKIX3XJqwPVzgoVOPSad1nKZPUOECx9jYdK
3GLmvXLwnfPTOIrwhcy2nsjMB/yDzIdaiOwUmOMVvGTzQdY2n+U9qq5tGxY2q0VBWhDXUU0pC7Sb
IKRoGms/gLR8XoIjp2CdsVWzJYMlUCdR/kNTPfMXWzIxCtNATaDe2dwpAqN5dlFuAD+9v24Tz7P+
arnf72LrER5fSQzwblg2KOBE6qhq+zWY0xOY8S9/+vijdP+seJUd7uR6ssdOTfKwiEstzo5GnX9a
RBRBZna3CR3Xu/lDkULZ4OUpU9q7xWP+kK5ax1knL8tnRE08dioSoFSn/8ki51WoA/oRZjfBKQaI
QdlKFvV4/18Yc/3klrlxWoLk3rQuLqr18pdCIadkKzM3BQEuYhc38L7rbRru8yoywb+ZZFFn4LL6
giR5dyFJF9XsMltYFUDVwEZ/IRl299iFYbI5rMdSL9bMUvF69idH0v/rQEuI4I0GI8F8D3QjU0MD
Vtz5sgTsy7Zbp16Ex55XphcZYyrqC+NT5IFHSCKObHO8GxQK4ZR2c0mxcdCskzhML7mK+g7Ju6Da
GJbn+Tcq0lPj4HfuV6mlb5CtRFmcRUNXyglPgOb0h3lkwwQMHQAbROdGzvEWq+deFngrrFz/tD0z
29FDn14EY+9uDCxoH9rpPSBUUZzMR1mN8ljK8muSas1j4hXvjW6Nj8ItG+wE/SXvFU8BRnVApSWz
SZF5Gn/IUQVqknQh8E/D1AQlSsR6MVIHi4JGKqzq6zIIOUwjteGIkT4GDz0PVIFpJIpGiqhyUM4I
hYb9CLRG2yvG5yz2hmdkffoND8ICf1f9XRZG/cHrre5KFsIexiNopblPXWr60MoxPWrlnrxcFnRP
pfO0GGAHPdyBfxiuFxn2KD4bbVycSaRVQCDnRfpKPbqhMkZhFBcAmO3ilLjCH8SUOpnuVlkW2yMT
jNTE1CWvTgKp4YkoP5IsDZzwoWfdbomxfMblcztqOMSZuv2MuQacwOIVWHq+4p4h9+Sl5bJ/wkN7
Gbg0WLjT0ii6+Yx9ot98RhaZ7CzVATU1pdOequIPy3mxGTZ5g6ksHpJIVuVXhQrmvu1mAYzQrdJ+
jNd58YrK+dEJgEcU1putybFFvD3jtZVeLGN8rbHFMFSqfIyiVr00+J0B34RMPXU9e9QfMi3e5wD8
vgROpF7wNux9g1vlkbpe5FiHrLFNH9t8XrnSc2djlGn5qIUIp6NKJ8DJDCWOJl8K55bpnpQ0AoVr
1fsN1R0WUcTbCW0gG5woC3dE3pmpPfGHsBuAYt8YoXo3mstjpa0l/WKGdxlqAAPp2rlmtBOOGV4c
0XmHRm/2daRCFEKCiJrUiKObLpm5gIndybMPB/KSqMBywLzyxgwlPZPOJzcaIm2xbwtwUof6RnEL
YqObHKkyQZHo4960S7WirhKu8YwvJJUpIAkqTXA/kHpyRE0aFCfwnH/Yx+KZTKmJzRK8lSn+7+wD
2Rko3P1sToUO5vgRSmDT/bh2lJzdJHluEzM4WjIzrJVtloClAf7uICN3c40d5eBITTcZp1Y7+DJu
x/Wt0T+vRRRps9utbgk2DxTpDgZNqEUJgB94DQLo6Nig1OiSnawJHMTqiM2N/nFFMtKS3V2Xe4X0
E24A3TR5/M6OFP95DHDbnweZNjsatrYGU/rk9j/cBtmVNSgJWckOy8f43Yi/k9EQjY5ET5Mc/4cP
sZhUZYZfw/yREz7uM684/OsI5EZNGBZbpjfyME7FAoypqaciA+G00MX+7rEJ+LAnESnvzEhRUzmA
xTcOXLkDdeF11n6EW6LQFQ2xmCzhg8RrfFGxejNrKfx/dqZYpo78mp4/LHdyd7fLEHRlAru2Hsba
3cZGtLMaF+ywqU4UKBvyxIzy501RKKYAlkd9he0i4024S0Oh/c6pkLm20qzE8TO77C9iakxL6y5F
g0pEhonSu1MPUPT+wrrR7NbcrPcdG9/AEEseE71IHlFcoMw7+YQyMPIp9YT+GCOpPnVIXA5d9iRP
1YcJSZtu5RXceyQ7Xo5yaym8m0ze2ps2Mkc/nx5s1KTTVcikqNe/U0tm4/lWTU9PJ+HJFsX3UPvM
jt2tW+f95zGqD4ZTGD+aZEDxQCzhHsYh0U51VFjrphbljyYDeBMGnY5KQcJzG1R859UD8ihI8WiW
/mOwy11hyPxLifcl6jhYzaHPg/wFUNJf5Bmn+Y+MBdaLC4j3gcYWmtnR2Dbn/xhb9LG1BgB5GRuV
K97HRqXB6qF2Mds2mjp+cBzAOsIKxfJKyb9r0kC+pmrUQyZlejQNAS5QLYpXu2OpH6bA5hsdm23B
cuEoVhS/22qOVa2UHjzTDm+gULRjjFNnT90MDJt1Edbg7YwN6n9N2qU71FF8Y7z4Ivumrk2vBahg
WhTr2hPht14HUc/lDOWE7OxaG5mLxB/kHMV4/Fro1dV1XfWktPwPOcnxOMdhCaiKd8K6P38DZRGb
EpBLr3E3KomsfQYI9ddcIVUIsYlC9rvUtHsclADQMhivcpWMpnX1wHNamwWWWG7cWtdadIL7SLVV
lwKbxXOXNNlkbXKg41JN17C1ORmSpgWk+SQ840gByW7WBibKXAQGN3YoqVq6qE3puHvsLX2fY1UC
5dsGu3qVDRsPdohlX18a4alcuQa2XFqcFfhsNLG1V3Xp+dSlBrzEwFdhyvaeLs11njhs3XgRO9Qq
Glb0jylQtezQTl3aiV+69H+ibhPmt8Z9gLKEiy9pF2MKRdpqGuh/8K3DbN2pyHxihaz2neUmO2wp
1V9UH6xz1DL+Dl5HuraiXj+PUYHtI9TMQrYQCs0qPzu97b30VmYeSpBaNywrnG/xgHwj9EXH402Q
deHJ8UT+nPR8U8ThFUzm4Ztu4fgEfag5qlSw9MkRNWptTkSyQqQCR1vE7wqWqXdFE4Zi9nBD7EJx
4L1Q1JmXPEJlOZ2jdHaA6pXTFTWsqfp12RT1alFkuvyH3Wyc9r9iaXhzJDL7XczZ1jvFXh+dySqo
C63F1O+vUekK3EltB/Laqxl7DVKsOE7DxH6/A6xrh1pBgbEXDTIovp623kNcDPnG6qpyXcWW90BN
ih/6w6jxp24sneMirwNpnJSuziQid7rKhI5vl6GYH2M3oak6PNgcKXVfi6LiwGzhpSurvUiw/7EL
mohn4OFxZAADdWnuTjI7bPnaTkZvs8g6zAKdTrZnK1Xi2Srz+AGgoO1iEGoxaCmJalddJq1Da1Xh
yrRkf8LdB8hwJ+xrY0coth7iAIW6YO2jXTcxUuqG8TUujXyNDb7klBhG+UkE2prk+mgmuyEqxa6c
/CsswLVQdJ9w0Kd2zBRHeYVJ7thRBCAviiGj7p0Jfr9e+EUCYC6vUKcxG1Elp8iH4sFohYfSqk64
wTYM/2ahMj4bqvyP/z8LY4rB/xaj6Z8aOTRzrf/UqpD4yQBXiPBGxwkAZjh+dR3L2upTT3ezX/+F
027jdMTbahCujjU9d3Sw2TmOHNMpjXBTuKnMTQ4msJW+tDXf5kjMrFgv+k+2FprbKCuirWXo/aei
Lvt1gCJce9IqE2UJq8zA5HTSBoH8UoAH/UDKYmTrYAi7l2Lsglc7D/1Z3NVYtiflI7mMeJ2ehdbj
SInS7Z5drHuQssXpOKk0sdPcG0e8TKMXaqQp1SoorRSlvyHzzJgBzj/OFuTkIIO00vCk2Q+h16+V
UeI8ib+vkFoDUL0+F8N2UdCCBxvlRb1e1BVNGGi51I1hvhlDLGt0L5WnJmzlSU0NdUuvRB1fNViP
OGiv3C0mdLXYkRvJutaO99rAjovtnVlFMUntDvwRL5L3wIvd+7DTbZiO3LpO6+xRcQQp72UguudU
t+NtyeLxAWDM8SEy8C407ajY2nrcJptIK/5ETbkEj16YLHZjDzaYWQ1nlgXOqun0YINTICosBTUj
Pw9INoxtZ20lyJJnaszIfcbCZ6o0FlqreIKyY+3sHjUcarvjqTgNRauZKEAMWDp2nPIApRZh0xG+
naTCQCLIvzfA+U8535OUHHrsrtcqt18qXseXRE++C+AnXk1pZq8e6rb2elg+k6ho8RPjppsfFdDQ
r6F0UZ4YZUR450aPxtSUTtRg67hqVl3fR4/UhJ2IH7XYfSrGOAB3yRAujnlQ0dExq693ZshJaiiO
1z78558jv68wMR0JiPJptufpzAO0/P6EqjEumRUDs/g2yshbj4PDD1EYoADiXwdoGIXxfpQGyUKB
1NNkMZ+QsdgRwIO0AACd5pMzSEYm8XTQhnIkP0wM+1EVHaBrbYQEJalvzMnSAxx6MzGEV0uIJQ7J
JOakG55gM/9OMcdaItx/gOlOyIVMAG98j/C7kchkGYTcGiIuhkC8DAV7Us0QAObOL16isydnajhQ
ewcDp574ZVu/xtKeqoOmIGdboNgCnFKgouwD9QrDa884EuMFZyWBYdtGFrJxVpavF4cMw/lWwoM9
eZDiX4KQgaw0dw88RrdDMQi162u88K0Jb8kmXCY1MszcEzAzO+fvcjLjUx1CBer8Yh8HMn0QKDXs
j4lZ7RcFOaCctVhHZumsl3CkWMbnJSrBJ2ZRbklBdo6BhfJ0E2pMlenXhC3NAYHLpsHJbhloGRx1
yWMNyCEcRUNjLjZ0ZZuj2oFj1KJmHT4zqoYkxxEo1x1zrRpLlbBlx64onNyfkR9TH9RMdqRub1iD
dwKDgh17dxQHFOz0G53ZKDdLLRkt5gZ2bVfRgPOXhkEGJyxprV2lG4/Uy4F2BTtiUsQCEw2fLqlB
tUy+x2lXhxtFAhTtaTFJRBScSJaScxcH7DDgzIZuCrjYZUGIbUvq37skbWcekzYGnAQuc5jZcBoq
6/CQeXf8GLrqmHNybsYQoRiw1GJhv47rAQwDIr+rAZtOPRch0Gp/0eWRzig8wM2H7jAk4yHSGpW8
4ACA1g+bKNyqNMNZC2RO9HcQr0GnQGlj3tu8vPY4Nc11tfA0cpwF4WSo7o7UgVb74DuJs8bBkl/T
5Sw1NHWtW7vc29UokIxUWLLdXGJh0GxB2vlbkGqKREYUiK4WGUo+Xjkqde9vREtYk4chULIf90bO
uS0f3dEOD16Eg0xAQ0YRGxHr2C61TjeimCrcYLF8QZ4x32ZhafiiD9mwJg9qOmZn/iCzbBdMhgbW
k5uwwfEuTtVynOaQ8nMCoNF8hROnngNso+8XURqgrMq6FKI5S/er6/KNrqUuSDmW89QNYELkRpb7
1B3HzsXOCCpBDqMn1iSjxuvsfhVgh3u3yFxRf5NpVJ2wP4sT/AasbXR3qB/Jws5w0E+Jbe3Fvm0s
bJ6NyCItMqtrGBDEpble7kmZZbqq0ijck11od+k5CM2zxBEop3zU2n1iu3vqFZPI6nte+rxLW+QC
MXUlDTWcNHQ52IlZIrMJezJyCw7WMJhOG3JcFEv3PgT1qbkZFt+KZj9x/W7GckoR/TcAzXSq+98m
xji/2vZ0HMTruZ5j6/f4GSSDtLZkkr20OH5kAwTqo1JD8BO4yH0sQxH6agQXBDWCY1TkOoQMExK/
b6/IQRWxn0qxbgIV/LIT/ZC7FftZCvaEY/O6H7xSPwyTlVcc/vBn0TXiquPMFKBogxQ8chXuigBF
lN1pyQSOIzbMg3L0PSnlQdfz4pkUbb+LUDf5ae5gA+TIkETyFyfbBbApLrNim6JykW+1Jd+nLQtQ
2ld+zyy3PLEONQtWyKeGmHM8zTpm1+dEG54NPANw+FyMM8bgYigdtauKvF2V9ugkK+ROtJUKGrZt
LBk8gR+gPcm8+G47mTx1VSW2eldW63jy/Wd8MIae57GxG/Ye12Yvko3OI7ks4Wl0GmO6a9G5MXKp
tiGTrQgSC3OXwJqIRDbHUUm6qVB32Yneitas13XcBLvIKOI3Fg5iW3Ew+aibZn2779wAyytpxG8A
k+DEt+D/GLuu5bh1ZftFqGIG+crJSSNZsi37heWwzRzBBH79XWjK4nh2OPcFBXTiyJ4hwUb3Wo6B
+lgYhx1Kx7SJvTJNrcasf9KkviUdDe5Dq5nuC82D+rm1yvzYjRU2X8O4A2eUdWzVYNclKMKmDEVu
doP/zC7HvZ80ZTMF5gq9RNCnQ99oe9Ihv4aKHdQNuRsym6fp1H8DdJK3mePNlr+vtvjdXNLVjLhA
2be6PIl5V2f/65dhmH/7ZaCyTHdsHTS8qrzsHuu3aXR7mOrhmTsfeZzxZB0Y6jkBIDe/St34TANS
O6C3vJ86KAU74+yoPEnv0aLFiPIQdPD8g58ZVs+yBM57y7pkjvqPdvOlrKTGOyRir8iIgg8OemzW
s95gNT4QiAZACuiMn5AGD/aDjrQPYbywTmvOrS2vBPZCsNXeb9GM6UJL4Q5XW1TiicxIBL7K6wIT
82ccMnW9eg5tN6UF+g89FzH6l9lDm+I3DOwE94gaye+0ciYhn5K4QCGoZIA0bRJwi4x2KnZe3CIb
RR7lWB4aAdh9kWqW6U+6jSI1lj87FhgodyXO3QCsMZxGAUQbtLZn4RpkqgzV0FHwkDAhAc2c4BHt
hto1MhvtWpuoWiuiMJxli6I0xnxVmVm/JVkcyxFfa6l2bnhGZDK/HRZZ2Wbfwh47jEW02C4yMIqk
ZxEqeLHOwA0VvDnddjEEW0V++u/3K+Rc//bd9QzbdvCltWzL+ttdPcUJKHYKdfVcUY8BNpenSArr
jHcH60wzcADeLkkB3NdvXQfatnmlbONkioFB+u5bMtBpIYt1I7oLl4A8DtSVupNvtMFBVZcKo4U9
irHD0sLmOwsuUV28toLZLx0zvA92PPiaLe0XbKHtFwBUbp1YlE8k8izk32K9Hs+0BKQZXzXA19rT
EsXH7RZw78NGsMZ50YrROoQ1UokUqbfNeNsG2sjyDTdiHF6jnesYq4FmNCClYB0BlWYfgZONFhea
LhqakYwMFz8KgxtjVvhLiMXvLgwo4uoNuoXiOf4Sy6AI5Ke3HCQ1+SgunjqPzwpUjI/YS80r6Wpr
J+qMLS3bIc0fzLq60iqk6gCrTVBiHo2nTNUDtLilA5oRRJuk9aoaha0OEvOqV1zvzW8iL8P9KBlK
i9ywz+Q6/WwUoGIhAxqqsDAu2IyjAkkfyr0l2CvJZdvASaPRGopyHRd4Zi1+NCM/mqEB4X/dm/+W
zsM9GYkNwwJpqW1bc1XwTToPYNPgLnRM8SztiftOgoK7tqqCSzFk06nogaMaaKiTfJfTjAZtNPCG
7NrFbpEtdl4VdTuN4WR70VLgZckjbTPlWXO6k9MVJ2S21JE7bjvq2ktgmgVGN+HA1piVi//yYSvd
zv3Ukf/x6UYAVt38xYsvXUJ9OqcCSvNy/eVD9PFUrZndvX06cl0+BfD4p9M06msSjTXD3gY7vizy
vh3Qjcm/cZyLboDUU+PllafPfdl/n3rpftOyHGkzh/FHM7Dis2uBI5hPol87vBk3nIftuAW2q7UG
/gAKvKyyjH94EwgEGUq2BnoueoaMz7NlrR6RXRVt6jDkB0ez9OwzyVgsBj+oXLHhg1fHP2QMOhMO
7EYfLdENe0JbWbPRZOXgpcau9yJsvo8MtCminPKHTg20lBFeALErelpEJG9HL39A3Sc/CmHvSYTe
ChBd0tTLvOKsB/2KVnchhcD7Uyg2pFvCLlbh8DlCnzlYjAAEXTTNsA2FJS9e3clLgB/TJa4YCG37
OtvW5dRUO9KMYfuXNtrTLmADIJRFnCM7nRry6rYApiOTrI0nYEtWxbjOOrlhA7BjUZ1e/ba2cGYL
8JELyr0bkDYYBd/8r0fNHVisq+OHiE4pbml4f8Dj5o5CZJIlkIMAlvIMoOTujGp2tCGa4uDhvQCv
V+VwdtBs1Pm05kmBaWmBVi2yAJa1GNEM/zPDebZxlefsbjp73E3FgVaLfPGdL0BR2wDv/vdXpbCL
Oc3eP2c1oPk9tIHGE7nuL14G3kum6XKb2/V01JjnPpioQF6D/Cj4KjKwegjwiCcwtbQRXYe1K7d4
hXgz1ViJTYiZBl/1vNkMQe78RA4qtnNNVS7w9YIjmPZB8uhtZlxAhXZPs8JOrNmSlgQdmPUoMXiz
7AlfcLEKmPfwVsbUgxR5w4qkAg8vmhhosI3oUqJh4IFWjj316Hp2ytkiUu0PNWPnO4uSBeUqkVVe
rv5BS1dACVpaAi7ub9HJt7QUTpfjpoDF/GiBJixdhSCFOnpmiDd5FoUfuNaGH9I85JukMSc/8oAL
hhvJKZuAhBzEBVJ+aukqxOtyDKdmXt9McawXx+sGWP1geSyPZD4C3VB/ouk8xKNYeSl6lmnZ+f/9
zTcN/rddlu2hCtLwuIG3aB2cXtiF3TyFhswtBbC5q2dLL91jYJcWUHOkvk6jtkBmNjWuNHR6OZ0L
z9lGeJxdZzO9YsGuzKfWN5O+TDcjT4Z1byOfSS5B0L05ozexADKL6PZLQNKqCyEz9rcLhSlqPt7d
yYkuBqqi1qdl43xPuqY/U16Z8s+43ZanFA8mEtFwk2jXC6sg7ZKrnqmtaf2uvfEwpwQ8NqaRrGwF
IGGCdhjva2qK/LlzLNVAM9dReBKkyTWA+2qRe6OdCD4CYBzOsSVMCnKcpeQuCZliiZlO5ccwQbcf
ul3KCw1y9BQBkdVuAy1iyazBhj8E35y3J5OOjEeOFxFaV1r412CVoGZm/W6I7QynYehObdUw96Sq
xlalbJMY3CBKbpQBqoJaYM8NBXAmeOBNO2r7MTOcKQ2jEBda5m6yQumX9zICuvzJROEQuNbQK4SD
l2M+AKGSrCgGG4Q2x0hEehtjmtJV2preS8XRHjoD9ZojOFIbxdtCAzGzVFnUbCK7QO24UixsLU7d
ShD3KaqXheVFtwNrFQQCmLRoy9vIGg+MsXPw1kLe1Xvsu2C0JJdEXeouKjD4cSmyuRkaC8zfaHCp
HKAs019cyeBL3GfmNbSZ8Qm3SvpnQSu//RA2AsQcqqNq0lAWoAnLXqNIP7+yNhKoZXK/hlNffLGD
DM12VdW+aOC7QlHTkD5GCWNbjSfijDypfYh0Nz0MALe6ZDgT3YKkIXwy+7JeZ1PRfrSqzsC5UNp8
TXX+0oIa+K+wBSVWhsp2f/QCwNh18S8PqTIkHs4x0EVO1PGRJyEKUhukjOb+DvB+WD5+YMmBekBs
XrtPXQ50LZCqk0Pc92KP4oYElUiQ0QCQ6R+oxDFTsMbzcteXUq6JhTCy3BiHMEKuibKwMtrbZWE0
fGt4cb7rg0G8BBXg5FGH9SMo3Fcc8VsvdlkHO3100/2fBkP1BRCN5qkhxmyNgx0bm7P4Yibfb0SR
Itoegf/gWx2St3byvQ9DJCqkViQXKb+TPgHYN/5tQDpN9wNQ3nsC+PDzXUQde0XEdE/r38r5XnFz
/gYFwG3fvJb7DDmhdtkCFvcEBKmUTdsYFTaoLwc9pA/cxOJsA/rk7ABwpUYR8TElRapsSFtoWrgB
RbKDzQYaMVCjk48gakK+iPymtne1C03dFpSUgWZtuYXuwIg52scC/7R+XrrFr43niPxXP1YJGt2K
6WPSm8glmHl+yezKBSlvwrZ6biGpiH9wYCibaD9tRL0lRHWjQcrT7s/hpLifFwz2BjekdaPX9kof
UdW57qtho+dgssHJlQZEFgWuuAyTAkKkJerkJj8GB8W6NsfpzfAffW70N1MK4nTNL2HyAZjR2S8c
Hk5glwJLxknLBHg+TRZlJxb0aDtXQhpIJqK24Sua1jQFjdAVPALgru88gKLU3S+i5JPMi41tkTIg
fbigZD23xYqVos2xlVKy2SgSmIqxCpGAb30c5ygN6Wd/143ZIcdbhHRycb7VeGWF6pwCwC2KFTgh
suGMxr/PxeSibiBUdMFeYx6ZbsTgoudI46JXGPCUWVZXPqmzpNiJJO6PLgjO8a0u3RwVFnq6Ribc
vLjqtAUdU1z6tNY60D5qcYRaPTE2u6I0+1MWduts6FyJs0C8FczTqOImygHw9jOvEzLAOzkOcCtW
+IGjFz6KPqKVKaPh2iHrdaWZZgOAfrJR3kxLD48mB/mG4lfoIq1HdsASAFtGYcvHXjb6cTYhaxxK
bAFiOIJt5Xc8kjP5CIYg+bCI2xyPsLr6ETtGf3N1o8FLD9rXwBwyhr7eprVPJepJFlUPVlw+UtU6
lcZ3Uf6sJ41zmWveB93ZgKhAbmhZcqDMNlH9SKbk9G5PoszkziaQfAQlKurgyV7Fd4jhz8zKZ8BK
v8VO32OTLQqPS+y0Laf+brDEWEld9qvIYyOKy3DyTcMQ9scJVVCXeQUaigenwWGoMqCjbVYWzg4A
pTUamH47/Vugusy9C3kh/T8HwnbWWZso9Nh0QbjXx9HGcZxoZiQ5JQrawr4QiBxB0ClRVXvWhUnr
J252+HQKeC7R2M5VlmREEf6MZ8p605l4Z5xfDKoU+9sMRaD0skBDLTSAugf1LCKYcZIrMISVAPD/
lvUTd329DPJLCm5sirT4ZypmrexmaHWKhxLGbeuYrNyA7eftkosfmahQFGV+Q6Ew9NHu7FSoKQg/
DqX14CVVf+Jpt6m7AtiUpQTnVma4lW/3pQdMKRw3nswkADwvTWcpOdFaeY4jUC1nxY3TWxTdPWho
jznZioMdX0002gSZuxusfojw4vF7rRkDulkEkubXVMdeER2efDcLI7s7j7kFwrkq/ZgZdneUqq04
bzX0J0uwtg7uNDcfg2T5rWU5c7GRx++Zzd3KiyLRm30o9P68iFwbmFNmx781yt2SKE5AithoVx5z
6y1dxig0vBKBqMzvNDxBWnSxnGnWOWLAhyvE1u211CeFbQx4vSb1PLVK3NisBGlQEopuAJC3o+0b
FWaJRbM7mbRasQ1U6BgIZahdTAaglFiAOdmYOAs5uYWXP3Ku44MBZO9HPKSb7E8Lpwza/STr6KwB
I9A3jZz/rMLnIAnEDzM1C6AuJybuRBUOOcPcAjaayz80iT0AI9503k1xMlqglHfbeiie9/yorfla
2NtEivb7WHOxDlo9vADiO37wqtJdmaHMf/xhABYGFJY4+vWt+yjpuYG7RTq9osQeNLJN9LNEJcm2
Mtlofq6i9CdYmPjWtVHLuTa5KdayRB6VjIPAAkrVux8Z0ipXVLLgQ/6t7ZepiphnXG6HZDMlXALv
JJ8eaZaHPwFYWV1pQQPKdoH5wRuxC5XVbOr16X6IEjwKlPvUjdOjdDzxaH9YQpG5HncD+gAnsV8s
3ZinuwKZLbx4ZIA614CTjUIGYHeoC9Rd36D+GokkH9AI/aGPxxGH3mhA4IqSlgakVt5mk+dmlb9o
7tT9pD+qnfruTk7Le98l6hKPZIGHbLSRlvqKFfyC+wuO0rAnC3zL0LVVNNRAUwRyXuDr48SB8Fs4
/rzGSUj0gGY2vE0r85Gb5qOIcNtXIWhFwxJmDqul4i1MZzIHkA0ARtEUFHMPFJ9GwfkQ3Hr7x8pF
SZWjgH8Iph0p29mSVsqP9+J5FH2/j1SmD58PWCNqBox4eUkawFkHPZr1SEEy0tLAVEYwxWneum3r
brUEuLMrwtxG0TQf1ovvEqB3K/AoFp+dVOAQJiiMvbDL/IM9aPkH9LmvUBaQPZIIjI3mKekAIRvZ
fpU4G9CpuNcGRZTPqjFll0/IajkmyFgbM46esd/dOFbrXkm0WJADyd5jLBbF0L7FeLegGP90FbL4
z6tUHcrTjHKoUOumlQ+8i75Y6Mjc06pHeT/QwZQCVWKzotE5gMc7w92WU6etwIStr29eS+bXEdFm
GnhMbH09v5iA8cIv3TjJ44epSdxdGLW7yEDxEbjarWSNUuVgw3I7/IL6/m0K4tOPgGHE47ewmPqR
RV+CqDZXYxGMp146xecyATy4kg9hUoEPKUxmd32acC7UDN4VoKnOE3e7jxQ2H7J0awNcfkde71fh
hgXKx8IFC4G6em925mr64yokp6vg5XljeN4BTQlfprxLPwR9nAJn1mObDq+wa1rOiilC2ZQ2gtZI
mQBi4tEaIu/cuj/At2I/knTsUgOkbPmXCK2TyOu9x5nXY5h1flRX2sEZWmfDPHSIpCJ6zBnXX4q2
i4+Om3cb3F2Lb4k+4kYShF/kqPUooA2mXReY1isqZ30y0Nqh3gCbsDhmZde92F7+ZCdB/g3gpNMq
76rqwkJ9xHe8EyhVhEIy8MVOrmY9xh6w86w+3Zglsgz1JIpvf34MHQm1DcnVx1A57nM+DMPWcsNj
kg3TleO/7dn2hnZdoIRwNy8HLTrFqS18WoJPKsC+9Dniif2BJE1iodYkr9sDLQX6IvdI8QwrWlZp
bD3hjXFekUjaINzRNHCG6LZvD0P6YKqBZqz7Kb0wONMC+9s3MQ4M0wc2As5SDtZhkZMZDaLXAD7q
DKD/UbZ3/gwQPqtY9N56USx2LMeeXeKMd7VERoP+iC4JHWj73DF+LRdaTBh+j0cpgN1Any5ypDb/
OSyro4d4t1jGAI26iGBGbS5kIQ5AyAXXL5gio9Wytqwf4H1qUQNcVgy7NZZxfduzrsF2S6FK2v0I
kii9sdYkpMFKhKtvPbxzp2WyARIQet2xbf3EwmAzhKX8GnALL5JKzv+Qhy7kZC9MpOtHicyOcgII
ofzKHTnisEKMB7do52AkX5zeL1Lg3e2U2bLexapj3zKrg7Ad/dyrzn8SjYGoN3hjbNexAgkg2RDV
9cMY4j6fTIAYJFlcSR0tGoY3RyJjng/YJcs49VPX1UFzqKKqa0TpqJ9nNxVUxEW9QT8ZrqE+BQ1e
o9UPwBZF2TpEdjhN+Pqg8y/CCT14Rvq/UPaIIwi79546x3kundh5rSI+bc2KVzs2wSovOwBRWDq6
HCYwvsTtxUtBwEL3b5Hn474bi3KlSx3nBiiFvMQtTx/oTn6vjWR1r+1RMrLCeYoqiv4duRbe2SrK
7OwNXbvRJ9Te9opHRSqCFZrFxZc2CKNrF49v4rrHkeBiSlZhJsNNNnG+6rxWA8mYjMG9C2ySwce9
/snCtmrvKHZer82neDfqSEa4FnKCyu7GmMfTl7YrnG2G/cKJiC7KkIMPr0de4WCH+tomCgwirbiZ
9iz5CSYQfYuEUn8G91B/1upS32pOF2Knizw8KUbZBu28doO8LdapY31K8lruyGWMgXkaHiregV09
t36gPnsAdKZtPpggUX7QuRSnIctwtzDAiCk8d4+92PDYqmHEN2wXaQ54P9WSFDjKKrC59BcJzTxk
fH09jYzdokDYYe/peDo4uLnuUJsDSJExW+sFB+VWESc+fk0iAbfpuo3dKPUB86BPIoMEPc5on0Fd
bYP8pVsOWeinOd81Tmv81aTVefS88mdWWU91z9zv5Vi8WgVIe8qG/2UNTfHV0dEw0famh28jQEab
UIpVwNJgO3ht8uKi1paSorSa0Okk0JX58V1H+dNl9a5Tlv8/vyaOfUcU4oTjJkB1ThH6QgRSUii2
B62B4teL8KK1qnMnvEyFGZA87b03OYrBo3+Vu8CwX+LYFruPQ/H10AMD45jsmBVfqWXRll2Cn2p8
pV5IrlZ/6kIvvBKeIVmq1eKX6umV+iANaSePSpeNg3nWUUe5mlBFvpJMTz836VD4gDdrvuN2fUqz
GBD+XbQBmSnQqiYAqfVlrv/IPeAeWVP9iqdetWLMHp5xRI/UWAZW5yH+YOqt+5o2o7dieVY9mlZT
AHZeykObud3DgKO1ddIm06cyKP5y8Nz5BYCkIOp/2W3+C2/q3ac+8PjaaLL8IXzC1x2br9E2HzUU
Yq7y0nA+C0d+UzfrX6DwRXcuTgmytHua7M4EVLFdrzhQuj9MfdNvE8vLz6ATCrD/MG/j2FbCP3vF
8B5H70fEqZGN0TmKbaa4nfZRh+Zo0E7yL+EwZOCIxCxRshB8818W7TL7b7s77b/GIzs0xgJIrHea
jWu5wLwsvQz9SEByDQP9drloG4Ug2zT2m5aWi5bVElhPqRus4glkagfk7Ztj3aDSnd5+0V4MWOcU
X3sc+++I15wGJPw/okeYnRaqc6e7hGPKcENWfOqO0V14O53mlaoBz4FjfBAxSoVufEJd34QNwym3
8iJFqfFsRZdzlBsp+j772KHA/CZczM90OfJpnLBHiz5qnSyQs7eApT/oKKH0zVG3rtqXEN+zq6sD
X58ErpP1h2awvzdJjyZ/knUFvn84zJfrPBIs3cRu+UsCN/swtk2Qbt5i8CmJuf/uP5surgNDN6gz
tQf8RemJBkslzh1Kp4fgrzvRelFPoYNEewCcaH0qzT0pFruiFe5RmD6JZ9M7iyUSzZboFORO1g9W
g/RI2z86Ub2mBAy+1LGfNOH4Eg/c3np9Uh9Dyy2uOFvhq2wa228Rq9eUgclbGyXefBpeyjQGwBO4
7KmWEcdjZYrO+N+1kXUR4uTQapxZTaWNpAWNfHqmWUflj8s6ivVjgSMOYLDpr0WN+iGahWb1NovV
bChH/ZVmixbsq/rrnd0SpYirIygnf3KAfa7y3DCwHWd49lJ2JqCEjhVGbNUNzJgTOnOWB4cnaIwN
ceDKdRAEyxbweWWOtiNbLUlmVZYD1sGPJKnR3TaLtbpBAegEzlJSDDiVr21dXMjHy5DOjFz2Foe8
RifmKg4t4r54QSXA+MKeiERtyHjm1wP4B+OaOZseHQjnPGnZScv1CG0clnypChxZ9J6u/8WeKsUM
vPg0Y8Y3wCUUx2IAFauqA6mafvJ57PADLSc8hM+Ti3u2VAUegL+/1aJ5AaW3PLtSXbCZ9y94nusn
cAaD+rFr8Z1RSyoJpqHQphsROQlY6ZqlnZbqYWVVt/2t6M9YXKSoe4p0HTVMAI5uAMU7ZWH9WCOb
QytsuOcVQZq7RTOvbAWF/qfl+4p075Y48XHXiVGGD6KpHrWpi194azenKACGpRfl01clb8s4fvGK
+FPkRtluRCfHQ8nE2yA7HEojGwss2CFkmr9oHNsBECPY41aLbHFmIgbaoZ3ks5YUQLLw8EYFftVt
JlLPX6xxT3i7Hjovh630/rhSmSbiAEjD5xxlbw+FoYtVPCb2Zl62I5izlcKKB3sfhOLHnZyWFZ7H
EfJe59AOKyA0eONeYZ0+JlaLPXzMWp+WuJ/JR5pl8dXrgTRFksiGWJr4OgiJzNBiKlk27tEkh9yo
MrlRYIcaptnmjUewarOPiWLQmpmwkPl7KO3CO0ZKNhE7lg1Z44Lv7oZB610GZg4XiKL6V9tAfSVo
O0/cscUHGlrPA1rh0KMn8F1mWuUnNytKJM1x1P6nE4kM3XxzEvgenEThoGRhXeIwelVUqBLAfw7q
l+cpTxhwVvMCVYCLEG2sQCj2gLeE3SkKpt8HNqVPRlaIPRnrPH5T3i11vWeHsPK2JCf3+Wp34ZaL
x1RhTZY3n4MugOOfJw9vgdusskf0uoaa66KB3LbXzHS8rYVk5ksJLr9jlQnwkKmlodvphxQclmNZ
AJq4Fs1rx7zuoidD8WLak72WfLp1lQGAvcgVfFXTY9qJn72FrgLJRf/icmms0zHLd7TstB71gJaQ
SGlDawIv96GNjCda0aAV3wIWxM8ocYIe+1oANf4OVtTWW7BEhP3LPwXTHdRNjozh9W5CQQ56BFCl
gG+G1kWoLKtVFTCtMwsnmLYb6DvPqpERflfQrGQe28oaN/0b5wmdIbg7CqRLeOid5oik73QU2wy8
zbcBb0KkeED2JaUA4ZMdA6ubFTmK+Fxgi6ExFBiEbomppaZWbH2IDZCUiAE1OCgUhqxVkIl4UFsn
O6iBfoFVOOhmf3RaNBTyyKj9Cp3yFzKuoryJd5ZmIKWbhN1mvsx8BbSqKHbAzto2Y9kcpzw1+mOD
3oBDF9qH5VrztbEVyjdxpwd+UgBrX2/sq1GpdnigGXW+7mmKSwvM9TSQRlNqnv/scMR96kFg3oFq
TnmogcyWJUo5Ij9s8JoL0mgYLqE6DprrkpdHYFTku2SomG+FHLlGNSThkD0GnXuuNMcGKsRvEQN+
2m5A46tPFotDABpW1L17x0VUpr22TyIXNC1Rnt/E5W74tUqy+BhkjukCSAWwuYMhfxnqMmGuZI3s
IlDMucWhLwbL9TNseY8d4IQpPMWjD+CGYeO7I+opaUmKHNgCJ+nKpylNEYpkbsuRx8E59W4JkIeC
nbzEPrWtE68mmfU7OuqthgZ3WrQiz7mwAEjGVwDCr3C7we2WtGpJtnRcjF6V2WG2oKX0rNmCzCjG
EvI9hj3Il9QItE+DidxpL6zoE+9TwKBZnfYoipFtke4Oz2Uh+mOs9cXeBlTrA5qfis0gXP6Ms3jk
EjRmfVH0x6BGH76meVr6jivGrR4n1uOgjl6iKrZ3eihxqEnnMV2JI3i76DZNHZktukOqC+cyP89a
3QV3KUVAkzBOb1gJ74qBHEMP8NZlytHc4uBVXG8GA7t52WXBNvQmHN/K8dVx6wGUZFGPCiGkVvBZ
ujMtaUayxvEuJRrmALoWui3Ke2A3T8lwVM59GUd7rS4+LG43JrmohlOJ+hCBc1okilBfpgmtfNTS
FhQUHY++a439kqAr/KVLvfyQNG237du6/6KHEbjyynVdx95TX0fFy9BFZ+7i8NlC1/9LnFsOUmB6
uSdlLgEhLlsAHyVjCQwIGUWPZo6AtFIO7+5kb7YTAPDrtNpHSL0jCY8i3DrhJxd4Dx9wQuA+Jon5
yZj09DVqE33XdAnb0DI2UEuXFnXx0Bsj0F9707eUWYkqjpPJkbWm7TpARAAzZkS4ggkUlzO3nFOP
O+1j39Q96p5S9xIycEuQrERj8iP6bZGJFMj605IUkuH+BFDyr7myGFkdHZos+cpUoScVc4ZVDOo/
m8pGjUk6R9z+G2tFlaBkFWYDmAMYcmHFVAkLoChwJfXsJFEL4m3mMBRxMaAZDTUF/eerFNJE3iIE
zsZlpOImZuPXrYYkHOPT8L7Meg50cqPocWuCImFxcqqTsi792Tp2fk9TZJ13zVh95m7i7ksQ6KxT
hQRvhE4HvnBkz2O1xEnOt3YS3bUqvfBz8Yk5ovwc9hFQ0PTkL/JgocZvAhQV69ZCBSCt1PgcILTa
ZhMAsXM1KVyXBF1H7oqNRrabPP4EDMf6JNRAWhruZLMHafAFwmvHYjkLVawGBd2LfHbhqXUEZoK7
i0w0Ha1c3AxL35NjdLJNZD2natQ3s7AucW6Gbrg+ezO49Zjn5DdbuCNAUzWQAezQF3t6ky3BSX0r
naOjUjM6UZR5zdUHWT6NaE3kJJTNjT+paU2a2ZGE5B3QRec/oXM04axyJMKiBNnPXkHld5E2PrrS
cEDHNj7MVIIkC2xg2ALP+TTLhAT8SQys+XWr3Mj339yGQlgnsiDbkXEXeViHA4gNF6PBc5lzQsfI
wyIiW3VVcgfOi3YC5fN8T6RbH6Wg6c7XAgjS1Bg6udUtcZGTkpLUNCOFXdnT1uZxNKesFwX5LsvF
N0FzIRKF6W4qCiBG3l1jCZ/iTnZAeTNqon7fxWcPuu6dW+p0Lk5BkZxcAiwf/E5mAUzv1Dn7u08X
CAefZ/GiSzS8BrsBTgjnh0lQjVuBcqpzq44gpjAer66zn88XUC8EBB0v6NYoAk5BAoo9N5CNzQFP
84PXldDSmcViQn6VlbCVLUBSSw+vCHBUfg560B0taaAnXQCWGz/1UqTk1dOv5DY/9UXNfd0Zro4X
TkARcfLrMrgsQYlGpAW7RUYz6YgRBWOgcV0UA5jgr/qUFJsxTgOALWBJWlJUHV7yPAe8MnceGapW
UE5dfLyTT5pln6dCrpcYbMDzHQ1rT9YUVg8UdopPZjVkVyusmsvAg3UWdMEVPLTBlWZB18oNDgrZ
SmrDlIOlTHvGXzwdF7tK1NOpqb1zZH62snYa+bEWyAI6UQuiwABo+5dl0DsbULV6xnBKj93ZjjQA
wXH3IYokgtx+M45KO8ShNHi0Z2dg+b/5kYc7dT+qAbwiuo7OexCCmpsqQo8aAKiqc4/buH2wnL48
09rJW7ZC+aK+Qn1veV4Unc7gvKxJ7QmjPVqmtqrCCe15qIkq1rZToZG195BDDITEqQ6KsU7dBPSe
PU1p8GJTOyQCx4HKsGUBDGm6mNAMBWa/Q5h9WvPVol/MrYFBk4CFDMVW1oFMZusbd5JOeG4A4k59
InKfrcA2np5IKCftUUYOnjRkuFyCoZzU29N6/qtCbGl01Mvtco6NCtPqAS+vo+OcaGBa4h4z4zMp
0TfdoBUIP0qAxykTYYS/p7Mu04JyG5rGL1LbvZwA4a0sJ9faDAX+g8wkrc+2GtSLyTx02DK6cTUc
7+Q1arJvzGYHJRtRRuuHjtvR2835LqbjZpeuC9K9y3PrJAB7CAYAHe92EchHTyBFw5t2OBxJQcNi
R8sc9Wo1ChLhd6e2shLNTLKpV6SgeHPoO8PFmWyWZYPvc4akCRAM//hUN1HIg/TklqNgYD3p2dkK
UWzdZ4N8jQ2ADcRFOx7jLpavRv1ZsDL7nIDa4exlTYY+CIiRnnqz4vjZnidAwa6Ei/2y3YjoC1gj
B3CmADk1yHnzzEucySq51QHMFfCWYFVTyzwvzzav5HMaDvVDhqSUH4KA6Usms3KdpmD741GnvabG
LAYMVXzs7WBckxWAvxowVFnVagz6eqV7tjhLOXycggKdNX3SAsIdA8lpyKL2dkkyLcCOXL2PL2b/
auvU6L9sWlCoqUvRQFega/2TrC/GZN9NydO/hrz7SOWo6RskDXt/UYDsqVjnGba/03MFaKYjQAmS
Ew1NH/wfZV+2HDfONPtEjCABkCBve1/UWm3L9g1j7PFwA/edT/8nirLY7vH4O+cGAVQVgJZEsbFU
ZuJd2/bxmWoAl/ODA+1ScvrtzzBqtn7Z5EiDh/GmG9l+12WJiw1Rv3UewBx0sItonuRmvKUZj0hs
NSDEajamd+r6yjtRbdRNqlV4K0IjQLfn6o2f+sjSu+5t4hhpFVsl39w4KJhxrNSBXP85IcXcNOep
/jv8yi8HkOqagMlvkd8P8iRcA69yrXPbEa4ASjZYM4NepzyTNUSiwFyb/b9tZ3qkpuQg3qHuCWEa
Aktr5lIHGs+Dotmpdw7KkDjBlkA0tzUozJ3aBj80tHGDS+P22Km9e+ZA8rDcA+ECA18W9SEbFVCV
hkNlfrIHBUa8ihtwJAb4Vl0BeRm5e8vIjyWgx+fG6zjArML/l1uW6rkJfeQxJSOwmVXd7SK9NV/W
NMgmiNYjJCLnPfviyMw+WANma84O1dRIy46E6+NNW/JdHuQ1QO3QZIDk52cAvP0nnHchX0Wl+EIv
DWtNTXJIJLGASdNxd3ZieHMcvgG++uVUnSmM7PVw5zdl9ESNOBnFHSv9h6EygMyastjYq2KCtIue
hUJMkzcb5nvxPGzUFTkyuscMJHPmgw8WXZB5Ab2AP0K37RPH3ZZaIABkJaDp5d6LkRvihUzv8bkO
sGvjOh6H2CBcGKEtpwd7j5eRX91Ti+IZxx9b9fMUuRwYTTEmBRhdpdc/xPZY46S19YEoadyNGBKO
LKt+ss5UgPGTnXEQ268bI3XWi+MqsK54HGzIdWVdOpnAhZ955wG9FI2QA6kKaD5ZAF1dmqrjlw5y
WyuhvALAIBv0Yu8OauKW17nzixdqUPwSRTU/HMIdnhMISnH/+1RNxo6uDxfilJlSZbmGJMYV6Q+n
wjPEYbmFnOOWfrmmeJCjPLSsAQChNHBH5yD5CMkwQ9Kdr6oDH8pNmHjGCsuz7mxGo7LvqJdZTMMa
B/8JTlzB6YzllKazgyKnf8YBABQ+qGqFjzKB0Bo5hYJ242aJoxqwS0iweO+LDkWNX1uTJekOJ6xD
vi9BpnVJzOI+zaoavP8p6NlxpgR85thse84hK8ac5mDk7XUtaqJ2tgXvtZu48de+vdViS5F1f5WT
CZKIlPtYgZs4efRasLyZvfdLu3L0wZHKkLRH8VHH10DcERtJIXHEWuEWkVpGOeCWKw7T7dyUNk4H
J0j4gLEXWSNRgGzPXLVHYinJIDB0ap2gWc2kJZoHBVJBEMjEbsHXoiWRgXUnDUcRvdnOwxHnST4N
4CqU+O2UdWwckVT0uQKqW0I4PPag7lN561SV5nbUnNKmLsgxlOYOuBUHjPf2m+m9PwUs9mUMcjQT
Vh5vtKLeUHanBU6rsmACL1Sefgp7u9oT+PUGG0tNcizdyKZ7jWZQ72/sV3BcipPSvHRIsjrQIJ4s
P7FKs/doYO8cS9VlFBZgaZTWAw79rwBzSjGd2xMcCQJHxRWojtruLVpuRs4tPqrpgbKsDI4zom6O
kRqfpwA1nYW5/wzCl/8i6XKZySCDCAo7k9keu4Hgl6q0emQJhs8z0RHyBcdt4Fn/FNUgvuoKjj7F
15iLf3Cia39IzGHcgGooO2LvwJ/DQaSgx4YeYlNVD8EQDp+mxil3Rl/ty7Io1osSzcyXjAvBN2Ua
J6qcTRMqKMr9ysB8o1uzxPlgbt1aeGuvO09CZLHx3F3ZuNm9IE1jqkoBtiVhdW8epE0Al6djpIac
RxUoRiMxIMMAYqMkBZrgNXvnDPb3UEuSztKj5WvlgVaJGiwFnIMFpTxREwiadof0OrXNLVD75h04
gJRVZ49lIetdMwI7h8wAnF8EJjgpChArMSYaXJe51eXPfznHvqWoAqE3yHs8MAG7Hi5XbujVykjm
MS65IZaXM/euN3AxA8HkYpdCW+y1SA2AggDk4UkNRSOXgZ7OzB2oIkkX6cC1fJ7JyjLwwZyRyfrc
Uo4CmwL33Nn1U5iw4NELkXpONVZNQGQQlAp8mI+uLshhI+9JgBfa63Amu/IV5ullla3J6TRjgt9E
Gb3aYDnBfZxuQrbJOJVO++TrQWRb4+gIXLIrJKoPj+ALafay64yVa4OOdwX+ZfkQd0dy+vpKPdC3
42ZugyELma6HOYy61T3+IOCMgJRmGNXOgzTmbktfprvZWdkcZFdg9KrJvf9BauGZ3r/+LJ4jXBPq
5670bPv2H8rF8ZUBffXgJWvi7hDpHb5sKxS1gHjkXNXtxWPHep+X5EdyLnZqCg8sbqulG6R20Ybu
Fsq5vvjmKXIL9AYxN5Gg9j75dS+Kt/VH+P0o3PVUtKOAAnnn+8io5p8AsARxdCEPnk7Mf6hx//mU
RN1fiUrKL23fp1tWIZuamiFukn2oQvY8yE5mb4AcS0eBJzMBAjY0HoJKqKV3XDKQnenelUSuju9h
e48bfWs1hYG3J6m2WdGtCbKjMbpYWus87MUB7UqcFGbW3WLPuUCqeOPVG7JRYVQThENaXNJbKTLA
yTbP4yE5f4lTuMo/phMWEotIHXkzsz66tmfeLfZSz1OkYJNcVOo65pc0D3huMA99zgHX4asRbHfz
PE35Aq7h8j6wcBKp+VX+iph80SiQD26S1McUZxU703LTr3X8nfyNDQSa5Y9PrY3nSpPPBLqoq5St
mWvae7IlAVMPOoKEdslU6gg8sm8RhhlANKhpD8OUTKvEdsH/RISdvP2BKcbHma4T53SXwBvvBRGA
umo09sDzAC6ueTyJclOkAVSCMiPfzRyemsizMdg/8WjwE0WQ/eews4Xj/R9Hw/0yDPII34ZeeEKX
oZdxfh2a7NibxxaIIt2om5BdTaUhkNIL6VZoszfRsYki6242ze62EeYdFVgnhnd9eaRGYYPcBXtB
tpVupO56IKPCCLIYWEonuF7UJl2z32s3Nh/HB2evBv/Jz6glgGyi7aAMT1UqxqpoTimoGkE55R3q
qTe/VqAwifyx+lq03bTGRQV/VGWUHmoDUkEuYPIPAWSINoA/qM+4bflgjQWAthkY/CCYq/Y9gBBg
XTCdj1OdOztglcxt6oby42iwdgfonD97axvyRo0xFjvDRzAu+uxtVQhzR319A9f2o90PGxtsM0wF
6YUXTF2aWAhgUHWVjFMj3HWNzeOGh2U628hbVgkCKaZ1/T00p5OTqYdZxpprulsvi+bAU/tlcdJw
zdTzt0GQig+xwWrdfh/BhLptcDjyYMa1D+nmzHrNp8zANW3HH6hIRtY+4CJ9DqDYFgnxx0mKv3jN
PGdFYZMSagu2mGxzZWxaXIkaYZ0cKAajexfFAZpIUneTZ8FwUjLLPvLOOBEaJh0Dd4PUzQFEOGb2
McUxCseW7gz4Ur7x6nrajDz1znnoO481UklWdT9E34Jh+mxOBXIAWtM8AnQX76auTb96HbLvdQD1
nPBTzz2NEd9ZyCONkHs7fAZfozv3DLEf3EUM7wfdkwKoZ9HG7U5A1cWtkaS8SmsDgKOiOLZjGj5S
wQtkIUvIHFS1qrMtB5QDikfQulxCqIa9iT5gtO7xYsVIdR1m+xF04SAZniDHNMfk5rdqUuzYaXkE
MqlS9efG8S9kmj+Fim17DfYQiYTMn3F+IBMsG0QVsIOTQxSpmhzDWDuNa54rS1lQrcAx1AqSD0Bj
FdpAVvI7RbxNWN8eF9Mcfduee5OVhlCZem612B2ZJhCEb5HLggWSBFMI10XpFO56hPj2erEh5b0+
U/E7m6lpRZBCc64C6e+BGxqLeTzqsQw6SRyhLrY/j0feJZjmvWkm8fQ5wbfSXVHEePtNjrJAUeSa
d1jJxqc09bbUIjvvR3N2ks3UYVRrrTg5gYJr69vDKgp3roIUbIG9zHlIknCukc3RDqoxz4/y1Y37
d11ubBKIunxV2G65jkbLWpObRqSxJmnG2PWDoRuXnM2ZCk/ThkMBzNIgfBipTTThS3OJxvl6ggSY
ONlQHJBj/FRgEf0Vu5/vPAz7l5r7+E8AXBQSeGX6GVzmyMAUONLyBKi7lUJSWjQ6zw7SwPfxlChQ
afv8UbhI3I7zvvs+GI+W1Tp/U2iDZIGrUCkLMYcmKrwNZQkYgGJQOqeMqxXOBiK81a0QHCVIQaJa
Aa3KrTHkxvrGAd5ScXRK+YFioZWTQnZB92XeKyDO/mU2jVF/D3rT6TRAMO1qBgpdZkhb3KotNqrR
DGr0Piz25XNhFgZRoQv5pK0ysbr5GdI6DNZ+Bj7tXVlAyBeEUheNtz0RuRExI42aHolqvpKzczEt
YdDAmJ0Uutgp9tdhyVko0KJQ7d05cy8tXd+HXExLV91rGv3g1JnIoMU9YnqHLz0g9Q2k3ORaJ6wX
8gHYtuRDLaMSqDawJZAdvEYPxdAMF9zReWtkF5bnINYJHlS9bZPgTuVpGSByUdv1pbkVEJkCEPGn
VNCizEO2WcLHddrkKOx4GyQdMz9Svwqo+hWkb+PoKHj4DdktQxKtmwinE7ScGZCIdhdYxlohe/o0
r39oKbR4ZR2Z7cr1vDlmXkLV76sjGiFxG2PPu8JdiS6sd0Nc8NcMFAMgvI3KSzQx/jrh6BXX36+R
W+NvgbTFFUW5URHsf9eJvLiC+V0nX3dieqZJYN3eun2P1OyfAo41MitPjp9vB5KiJYdvaT1H8tgA
3sT6JCEBsWewlzjxBw0UdP9qBwutKG5PVKOiTgz8Gy5tqsU6sBINPEE87XMvlnvqN9uuqhR+M2TK
huZ0O+7cnst5lKVrXbtMgZn7N5+Ehk5CF+f8YeZt0qT27yvOHo2CQaqo9m2+IhsUigDBKXg6h5Bt
doCo4jzkw2kxDfXJSCFsi/yCxl9PknXnvGA+zmzBcgc0eAza3SDozyUZyT/oIFX4tb8mlxVm9oaN
YXfP036fhXkYrJhVYJNl+ICOFdMa/ymgehNAkTOfyQjZ8Y9umAOibUOJPeFgBS4Cxz/6kZ+eJtu+
Ln5nqwHFBRLDeouj5tKNHDc2D6sf5GDgiOjGQd1u5lhC5jlyducbtrGDLmF1illcnTiOICFxottz
tQ5lecqxgFArClhCqbnYpNEk5prcZmjGb9V5EIq6HeQqinXevs8NG7kKMngEb2N+xDlZsGpp7aRt
5Eh4jG+CEqILFa3ttMM1CuCUI2vl0Jqt0Y6U22Baa0DdRgMAjI6Tmn6aTkEIsuFAGcjYwLXyA86t
HrCzt77YFRuREGikT00zdPsqVcPJHBN1ATvptLXArPchlg7eHVlmf4egKL7UAOgTZv/CuuCfGsm7
B0DykE7aStxAAQT1fVJdfJyb5AG/9l9xNpbXthjqWZWdDcfY6ydcXGk8g+fWr26VC2DKMB6ZIuzs
HhpVf5zsynjrTzava1/qaExPFEsFRJ5rCHzzpyqVzWzPy+z053M4wf5F4IvTN4tJ2xPQPPccZv7K
Yho7aW9Dg7F6lp3QmUZGcj9gFXxfSwNas2C62nS6aQ9FwzZ2mamdHAKJDBYxgRxZu8hf2nFxMDrr
G40gyrxlGy+1xGlykM8F4JA5j91nAvfjqQeOhm3f2z+Exi+bTDzKugpPTLeMKBE4FUWtydNhr9yx
RFqdH/AVeSimYM4jw0HeaXaQze+aYe9M+P/NZYvc0Peh2/wTALxenF6satr0jpV8Gb3C2eZVNZ0q
UHw85QkoCyaTB9+DKD7JKGJAwabgaRa+dUSWa/kcBDKfI/IxeMS7Jf9UOTwDt4GKsRljDa4LxXGU
2C8ST8tSEJ+LUSTjxWARMnkH50xOsoOZDvSJEKfsLt5WiArshGSniC72cGEnd85k1Bcr4oO3wVkv
mCjHut3h3gk8PnmB16mMPWPfeQGYzbVxeW1SzYu+1p1yLtSo3gNopCyd2t1NfDlBz4RGm6ckt2N+
WQaBEuxH0/I/uGUh7pX0+b0MH8p+cC+OtixmkBcjSTEH98uVTcdT3FjPnWgEKgDnEPcjmBg3se5E
NsGTz82YqSM5yYSOEGBxL9QogsY9JVF+phbNGFRgrKHwlvsGW5Gn4rez0Wei2XBt8DYbhZLj50cM
Q78HnCpNEqT0BDgDfZdVSzL3W9p2ORbgYI3zgrZ4Sq25QRawcYFOZAAHFzWpKBqAmi1rwknNf4wT
AR3xUEXYhGvqBYmM6kh197bltPc4Wenuy8psjqyRLy1EWqwVeamwqiLbJgJp9BSHL+Cfbsv08L4L
7XC/jBU2NU4oXVdtoTXknpMZDtl4cbWxArDAEavVTGhF6ElqWwWg4LWtwDmnqbNmkqtcU1/NVbJS
4ajsOvJqIMvsQKYh6v0STBPQ2F0LCAEyuBSY8PhXWsVhSwUmnGo+9SLLzVKQFoVkq/C+fg8l87Ii
zEGMnG9Sb8XVj3CKLSw4h7wx76QCTYwq3nIUKFsBeoT2HZAi4BVkg73yiqrduTxNgNaAA8wG264s
QCI31iWQppN5poTO0syyU+7Iz9SaEz+5x77kyI/CNkSUFWCeyCH8oNZUZ9oQ5eGrpUb3Yjl+/8Gv
wehk12o8ZGVyKLDjfBAlciTNOH1kYEUEdwzEdCEUnYidnfbWcx271jPuJji0hp7IMkLgYA9KkGlN
zVIHKGF9YZ2K7sjErKy+Y2n4KsOJQ/dEtGLdsandkxfgA2vLJ8j5pK4R7jlof+Z0Sk+nRS65kXOi
ZWPi1Wlk9uE2dZISJpcRln7koGIeQZjqyYoC+5B50V/cxf1vAubNZ9mn48YqQBdIzUjbKntc92lS
PA7pMD63HWS/wEHCV+QkW1pCM72J8+EI5isDTARDuFKtgmCBLvqofavZ9ZArbJZ/tpeY+D166dJa
kJiax7lxLzHLCK7tFqdpiNl2lKDpd3MfOfKj2awDnD+H67AENu6qXVd1um9V3wBBrf1LO+/H6klo
EZ5lDFAiVE81L5OdiWTmraHA6N4600cwieKwoHMnsFKJ7Gs0pc/QC21eUmVVdyLVBFHajo/1jwGN
+6cg8+L7ygPMhuyNgzNPhWOjB7CgGw+ybJGACNTk1xF/B6Tve/3FVA70r1jwlwj77O7PaxALB/83
104MF04QU/BcKPVyKW6p1C1Hg54d1T4PVY3zXCmNU6GLgQkfoizUboHZQdbuLvVG40QmAcxetrpt
z31m31wf7QQMs+/dqKY6F31nP03VWmJYxr/pMo9Gk1Lv2zZ5qM+/Z6fR+xLaOs7Q7AyQo+8CvwpW
httaoJYEGeFbNc2K4EJWKlovN3aeEJ+iiuEoUYBO6myBci64ULVxcvQM09jbT2l8T11U0QbV09y7
wH3I6HS7OROgK49uyodzk6a4Vv3ZosQB7OS/2m2UPnQytbZA0eYHHlTj56GtTkWVmy/gd8kfuhD/
BGSnsOo9bDTqE0Ni9QuWQ9dhnCVrSBPhjILeoolA4rRXFndCv2xjnRUW6sLowZys7UZp1QeG1Ewg
rPHk50mYnjjUWFcN3e1SG2S3wWr+R1naFE7/GRYUxeY+1CQH2XD3H6zof2kZm8aiJjnKFDLkY/+D
sbGDYqgKX6KqzZ+gTrbquAOwfNg35sYGddaO9JkT7bXSHrlBEbyx9lLfQOLYNykhIMjK4IXzJDqM
Q9NDLwFNn7EA12T1OW8cfKlr0zCG7UH2rFiTk2yyi+5TmxsXMiEZ2z7g2wt0+jRkL9YDkqWt1MrW
hcyGV+QEsG3QAtEVFNbwKlWHMzQVt/fCqatnPDzbfAqOHBfgn4HEUTsWD9nJq6LqCZxHE/6qeCT+
3yJU4ISHsTbMuwy3fwnkOT/HIA3bsqJDLn7s1nfI8K+2wMV1r1FuPgnN+umqfA6NrDrcZoO6DsU7
ew4tNOunDm3Bdjny9hWJeNbOcao+XEfZKKD79Gs7HHJg1sLiZGBxtga9LntiY+DsAyYnIKrdBPjJ
NN2A0zn5ghOyS+FI8aMDx2XJ2vIrG4VYF3YePcYG9w5tbbcHK9IEM4HbrWugU/9SrrurqiY9OEia
3gQVkpFDZoeQUcis4uio9EA2Wyf9U43rGjVNggiQkQqnC75xcFrvKIRMEJEErYwNikhoOwMRAKKo
IwmsEZHC4Js/bfT4L21yUyDZQCSXHJvAdS+RbLHr3Xa2CZam3tePQKMe3KTkL+BXPjL9Px3Esjzk
RjHhzswbPuN2C+nofXQVJnSYD72qqzBQriNPZoy2Ab44D6MJFoSIS/lRitw+OAx788nM3Y8RuCXx
KxmGDSDm7sfGUNYea0N/U46W+9FsIL/QFnm9pb5mkpg7u+6cLfXNggr5wFDA2JE3zbEMqcsUCty6
r+1gaeshY2xPXkBJnM3Yg7aTmhVE4zaOicQI5XXFlhdQbmziBuf/ItK3afoqgFnmz2oB+SagzfSN
QG5Ym1r5xoHCKXDuc9ud2rGGeMRI78YZPOiDSSlXka6tLiLOsx0O/sJZ4JYcvEZ2+1WbjEgQr1ek
xkKcHDzrdx2zrQdqQV683ZfgUl8nwwA+NO1t3r2D9lrQfb/ScMmjblcOEBtZ+nMdgQMRvJfeR1fc
DV7qpL/u/+v8pAgTicjeFQCxuLm5RwJN+xp2GW6TAXzHIfrUvJbqYgd+/Sktp/EhHYy/yNoIcE6w
2BEbagJGFoNRKHaOc59oeh661n+cstr5IECPSiMnnlyHTVDnyTGFzFGpJSayonor8jrGcbCEiMji
wD4QghTUNroGLDQUPrD8LTKVYXK3hFOTQhZbUNrQ6FFYEo2V+EJQhZSBRDtO/WxPTddtn/NWs3PZ
vf2oowj24IEc8yoqdOo5agxd+xH6DfNYFOXGOBiIPG/8/B71PtagIRQ0I0VR899R1Dlzw4dh7PeO
zitdHjTSU/6drUuRFsarBBIj708lPaTz80rGmh7dxe96st34Lb5baNg5MlJcIfk2cVY9MmVfkMr4
jARLfslDc3oBjBXbvzB1NuRsJmk/dtm0CVuAsgBgak2QGOJ7mLx9iJQTbLeCdR/qW0melEhuUFCf
10PZ4D7eTEhq3VNwmdj2Xer0X+ah9LR1kYiL7WT/Pe3s1BEtThOvppaZC9Go0TDmH4Jm0NN3ObiO
7SJpT9T1d5+hK6YvFC/1uO8/vtsX0X0esGOrE4WHWrZnqtW6+WdbHwJpjwUmcHa62/9X39/NUdT4
PyiSNNveTO5QPjN1Kd0BGUBGA6CUjLFskk30iHOy8BmHAC+pcJ3Pk5mZOC+eiv2Qu+CNKLMEW1uP
QzMbr1ATm9NnKpAYl6yZiOJDE8W4pazL8MTBQH0pxBQ+VyFUsoQR7SrdIhNOgbAnTHwBIlwMoqLO
AO6kiDZecMhiBzRydlfuoe0ovxdd8yMPnebzmNY5zm3d8cXw8DkylZUPvLGhAYzs73NvAW80TEh1
bnCBe+86+OJoVZM+1zb2zG1ayU/xYII23grib9Pg3VUgew9W/2u+3M+nlyiNkm0TlVDztVtQhOr7
ML+e8NqjKijdv4MoTu08RxZnKshONZ6FP+MWN9Xke/Q8Vs2jYVsAHM8g2bm28lA9Oiy0D5DWtg5I
Oike24yzdVvm9VdIkB3xbef9yMvprqzE8AVaesY6hIT3A37C5GhOPcR9zTDYV322w42S90CFpbOa
O9tgW0gkSqybfnFMSfQVDFUSGvA/7VXv+3e/juHrQ8jQa4pNn4XDRQHKehl1zVVQNSpa8TeucES/
IRuFhJ417U0l/1a9H0MD6L1bDXnwk13rjGB01RHka7sSYcvoHpJ9aGCaa7FHwwjE1zK6/iQUkkkL
efDvn4d6ZDT3MsJ7t8SvQOyCbe+IJDtMpD+GN/aFfXofYB4vMd1sXWFJsQ5cSMmYjngtGjDcmbHt
P8quLx4CJO5Si+x4av1HZvc7z4I6BQiJpLHCjiVCsgljR4qjwsF7bc1NcPU3dYYYSHuWO2wY5HqJ
ifpxOg6TEYPYBbORgw3AdXi+t5tbND6T2cqKh+aBJqePUarw1Y6n4DyHufV4ECaUDJIeulerTvrq
PhPPFrA5eEaC68IYsmPrQpTyxu4mwEQUMcf6SnfI7NYEhFdC1jLvPADW30ehQZFu4OyqIHJWiwNM
Uv2+SX1xmSyk702ZiO+VKfpLmCfGOm4S/s0Uf3ui8r9WjpVvZeWnZyDa2aObxGw19hb7hlyyu7ju
7E9q4OneB3nPoc2z/IPJuy+hHiE3KlCLDgrbqiHujwB/gsG56dRnUDjvi7H8B5uSZw4Kj8eoBE4g
7iA2P9Vs2gW6SbZhsMa9mnAQ0g22eKRgwyq7Sxkne2pxGxllVs/Bi6g6/4Tc/Ldi9Lid6Qx//0Qe
8e6mJqvGYB+N4vGmGzLR/mOUKQL0E5AZzHJVnQfLTAEm1F+7kmegTlRNh+ApRn7XjuJMnv9wJzVs
A3/sTsif705SF5Biw9aAquB5R5X8MVUpitrkp9rSfY5Z3Ev0lWce82qmZWbqeTvRMhzVHD79gECj
44McMhLOdkGnzYC2vlFiZedsnD2ZhrpdodoS4QWXJWaGupExtAqA2/7bv0xENRqDv8+zeK0JdIIC
TN/rskE2cDHi6WOiCo8qt+I9j830EwQ4wWQUp9//GDEak5ojxqL6KPAVdCgTD6jWse6+WtJ7Zm7X
vcRB4589ELVucGfZfeVT/akWpvsclNhqS7uy12QvEvV1rOPyGXJm7l3tGMOaxpmc+u/clvwp8cHJ
nEGVcrZbuQ1K1zRTT6M1fUHufboC1Vx1okK+135nk5lo8fzomCQpvv+Pk0DL+ddBoHBcJoAdA00p
PtmNnGiMtHjPH1vvCauB5g7a6vEFYhjxhWpgWHmrpUheUpBOPJD9P8NY/l2NFfiW9BDK5DW0xlMW
g7gUA+Wqqk9NifsG3VrsN6NZQAHu89r6Zw6Daly/opClm+XE5ibLQAx341iaVLP005uGk7m9+ixQ
X8nWyNYoNu7Aij0H9nMzc2Hngb2NB/2FzprhWUFgrrTsMxVWYPTH1Ci2FmQIZpOyqwxwZx2SpHYK
pPy7K4+C5hxZGw6peZzsFsF4Vk3W40nRVSrCvA33mWV8mLrizUT20hf70LaiU4V1CRgquF1eGgN6
4gLZcNSiYjAAF9gUWNUBrFb9wLd8u1cQhLqQt25NMKZRm0MJA2qfULqZBxzypNrHMRDi/lh8H5u0
eOhUmr8euAyK1wRfdw+xz773/ZS/iiYLjtAGH6HKAmfJGdBMHUTkqVnxlz8/jEL+61mUJg6jHWFL
B4gI8wZclJfOFIxIn31yY6mmT13jGieHAYhDKpCVgWUFtmH5frEFqQftCYhHvnlmucgJYpRJ67JL
nTMLB+vgjcZhZ7+yhT89DGaqHn7ngCB9dYirqsCmCSe/gYfTYiqo2dPpr609N24WYAcP5rzPix3a
bwEwcUV47HGLc9/qosBVCiAEg7mnJviYq92ff3/2LTiLmZLbzAJiVXrCNr2b/2W76J2oF5N4cgLv
KcEzcalAtnl2qhaXXBqprPTrmorWwu8NDCRqXSU82kJs1frUyxZiD4Hxw8dqxLUCAdVo8FKFoghf
jNp3d6wznVNnR8NFpmDecgVwn1d5bHP+GaWiCQ6SvhXlpy3papTMJmXYHKKMH27jJsEC5Fdzex3y
fED6GnIA/CDOzm5Y4N1RGNACZir+lLXRj6gR/g+j+BjGov67AWk7SPWSEXIpxbRzY2wu/vyLxYbg
9sm0uLQ8/Wh6EMJ0nRvwlAqjbKiQBPPklJ+6OE7usTwoT1EItv6owJFvUo3+SlaF+w0IexBh45eo
Av9TXRbtqzvgzE+aCTKWkXWwSgbfvRORiXNuPwPdfGKrr2Sj4ipmrpbml9aeXnwAL3C/Bm1wYIyx
nTCsT4BphIfcceo9LpLc17ZLkRqu5cGBqF5jWeLfZSBrfnAhX7LKUv4PhILyfZKMOVvHthxPbjCN
J56XI1Y/BesOjm6TkQpsXF0o6Da4peDZWxdQxJUpsvkQ2KZ+hbelHkjWwMKvvT5QWzx+fOW2bX3O
qua+5I7xYAGHiPTvhkfYP2TdFhm2frqtUgtXZL5zkTiHBdOWQpaS1+cHJEXWqzmkH0uIJQYAktA4
FGOV/iFrjAnTNxzcFMCvXky/67ZFPEZry+XWhQpyzDE56PJWovTr3eJeYqhWlQE+uZufb+zU9IYm
PVW9c6QxyUSFqkJkNppOYG6LcjAAmsPkNzFkw6JmWgF6AwpqHVJ1vXVs+uRvV5oCyjeNDbBEFZz5
BNl2XOLnH8LAz1fxELc/QAojo7T9G2SxfGUbYXXOwdBvqPVkIn0R14nmsAI9JDDbee9C+d3nHbSJ
kLvil0Vz0eSLW2B/87VXTM0lSLiZ7j38Jg5g5/zo903DTsbY8bvQOs2tKcn/jqLwS+lFCZA8rMe1
Zzw+1AWoTf1uiJ4iE2pgHjdMQDnrBOdYdvEBOovdWkFZ5pNwWgiGVd50MezO2Y2G3+zbjPG7ilvj
YcC17hkiwM5RyME7FipPz7ET602G+hGwrl1B4CU/LQXu98EuHaaDidyNnx48/nF+WNpUA4AFF/BU
pU437sUmQBGOxZQeLRN+rFaL63agq9Cr6lWvuXrbbRnw6pPP1cV19XmXj3o1y1U1pp+Xul5NeBVw
VaWxllmSaoreflWL8Wrqq55XP9ZvP9AyMshu3eOfX6+WvMWmMtwGMHzlWyjwfr1NicOXYtpGyEx+
UqCKXrV12zhIdc3ik22Kj0USmw+zDa/mcD+UOVgoI1DLb5swMTcydqxNZkX90U0AzgbMRahxbYMI
+hHyv85DhC1X5lv4f+nwT2IYA1I+tJOK3ODRI/d7MIl2IBR4t3MfbxoVY8dBtimMSuCcTBwCpmNU
HpbAqkj5nc/53k/1HA4gvqs8YaCwwREeHtXs/yi7ku5IcS77X3rdnAMIhLToDTEPnmdvOE67kklC
zAh+fV8UWQ6Xq76s7g0HPQ0RDkcAeu8Oj3Gc4kwx9QhR9mwhoWD+mCQccJhAN4/IuHxwUi+NwPep
EtXLcunjugc4DK9vTIeeY7CJtFaWQS0ADFQuPbeGq5SpVg118muOGW7EwM+xb+uATGmtzDj8BP1F
T2W1ooXUF5UCOr0LomoJsNdw8eWgBn1qmiEoylVLb55hhpi50wBIX9i2zq8VeJDT4cs6ZuIwr/1l
Ym8jLVXPi0eNFS8s7sgm3VRILkLQBMokqO5E4UAUNNKAAb6ykCPEQfOtBySQiZuDiSelwlN2be+E
azEvZFGRHh2H/5E4HghPVpltvdy1IbdZ25cK2fBLplJyiLJp/S1umpGHPxFC8v3STDCHdp5qzmLX
weOdHR3sAeRS2PekoNwmEQSQk9GCF6nCnRNg3rAICjTng4T11jR7fFgXp6g5/dKFKh7MtVOAD01w
yNwxVAMonBYw9rdNBWMWKDzqPbDUzm3PeqBAR8gCN/kkF3ULb4WGQ6nh1KaiWrRe3F+buYNG0bCC
10JYVTnAScKt/wXTGvxtE+m6EAi2CZ6QGHWZ/+3BE3UACMwU0r/2x1FDwLmHW9PRWNHyqG2WLqDg
qJRDjkXVrg8X4CJDGglSLCbWe/G6AP4ZVBQyYnKm+50DWMrOeJkaT9WWEAKNQv1uPE9N3JyBqQ91
SztKYF84UYJKIFxsILcO3R8HYqLrKht+ANj/p5TPSeHHaAOxWSXBnJnDSfXn3D6PKZDzhoIxnh5S
K7ueZpvC1LIu3bTKr525FaNl+ly/JQ8WTa7c1M5OfXOr8Tx/w4JsWlg55bhGWQM81WtAMmWdrWrq
6fuiCNwQV8D2TfnVcepQKYUwNnyj0v4nBFaeSAFHnsgGZgkpkO7WcqJ8PenSOjppnW1/fzH2vhPS
XdeljFHK5x2YHQTf/pcQ2AEhsY36m4J2gHGEiY7AXemdVcSyDh4gItjJmNfwNC3qK1GSaen4Ujxy
3xIh50354bBu0cNOKA4J1JyVTse3RCkaurWmd7GDOrMz2j+CAPZYNsvAB+GcQMk263DZGQd6xM+n
qZZ5keBbEau9R1WJp+ZA0uNpEDweeuiHou5oDfxNpd5K5EK9xB3BNj9roz13reYaGCo8i1iojZe5
7pcnEkg9y0mg/qKPVbL+wgshwePvP0Xi/v2W5gUewXYW+pA2iJzf9rI81vFU115602SQTmsqKA53
gb6NlAQjwI/bKz50+tCI6X2k7btPPfITkuMKuhkye29ZnD2VEVLukdfkV0Nl8y2VdrTVrMmubFbq
JYVV8dOAqfi4eRjQimwjm71bvtu9OAmHVkab8F1VB+5zz9cdVd2LGFSy433VrcyoXOiHdnAFEh0u
3IFdbJClpvoy9hLU8JU9gZCTlsuCl8W9hLfsZVl2N83A5T3JtLyvmL1qtRXfmBYVtkCBl3S7bh7B
cUneBKjoLM0Ea1JwIFLNjVnMTAj8mRsA8TAY++C6PWOUbV/VlxKsPshKkBOG2GCKnaQsloNi9gmf
bMaaDgsSavMElm7GEZc76vv5DZ4M8ptc2EuNuz+M/piOF1WeX2cC9AXTKbouv5ExjFlsF7UZpGcx
xOJZFLpgc26yuduMoUEPrmvE8zVppjFGlWICmCJis3EGxpiXcxmUkhgn3eK0DkOuZRslCoJx8xjz
gqNdR3sI8Dyf3k0yteVFI2uwYDt9/UtNP8/Z1isrwBxqhSeRzoXQveNHl+XcMqHz4Z9ip7mf08BT
jA6UiehAUtteK2oFYSZc/pCqfuGVJWQENSM7GwJgy3YM9HM6AsyrIONwYYaVCaSq5ngibbKDhwq+
ElLvz9BfAww+YXy9ABtL1xreTC/0nVu6DqI0h/RC+aRS9wPZHnJTdBJ0AE91C0OHnuMEyPt/iss2
/sd4FMBWxOlruKbIP0V/bZLCwCXOr04Cv5ABA/myL2daDp7IwjGv+XZKmAItZ24bPV9LAmPrwZrr
FAuSRKFcXqdL8K4/4IpmPRcDOcLwU/1hWdMllMeHZ5kJ6Ef7LUDwDUuQ3PPbdZFW9n2s3TyEpjYS
xa772qVD8MBFp8I66vn7wNKlbpLZ4qpJYFqX8reYYy83yTG/FyhCrupIuRet3UAFuI/0lnOWXmUg
oSwZMk47GdTPsgCBAc7w9JDN0prmzMRYrMAoH2yCzeKfHVS6JSpR85TTqRlp2l/WGSs4QI20xFX2
c2BdgYgBDOsiM8nMZM5r1k2EFKc5NYe2gDNlriho0HZdJMvG9p4gYNyu02ny97pj/j6tBN2bZq7g
HIj86J/tzHLQ7udBp5GfcxLTY4LnbtNs/Rblt+alcQq+deYkZDT573ktiyuTg/xIRSSfUpTKrjiH
es08wh1IAh+sRi9NEpPkbFxi/2ydMpwM8yFRJX/NH6lXoJiny6tI5aiNX3gUZl890o4p7HpiiC6Y
g2f7DjaLVfyrnc/0vaJUCJr+8tvI88xv3ecOs4RpnpedVDQufn8nQuLve+6KMKCI56cz6PbY7ves
IIeKPVBvWX+TpHGFTEdFIXkkRPUD6jvLanY00qS4b2XAn6YqH5fZ5Ftw7HQ3uIHF0JDAwWPVq4L4
1i4Q7q+QifsNKH6NOxTLbx2iK+M9ikW33+IMblBX8Ptaag7vFrNGm9orkrhbAF+xzVMgrkVQGXqG
MX23HoB93phmHugn7jT82iNZd1sE9mXC6+q5T4AWnIScVqZZJXUbMux6L90u7h9w6VyYeAPLq/3Y
5ZDtHP3qudIQiMjLkh5Mr58tSjzaPrVd0kHfONn0Gb7AxTJl+iZLs2yj3RGuQdDWsA+Z7C8zSEJe
S579OnRw2gup0w3biirBQ+kMfAdd5x9myCmWBN4rq8sUSkbzkBzeqVsw69pQzGudFxR+dxFUKt86
zL5Pewp4dmLdptSrL9q8FEC9iuDFSlGxLQOIraDGPd7kmf9G3IS9xGARLgNQF/fDhMsRg8RONU3B
C9Tc/DWL2jVgp8PinDxvY6hdmYx5LJDWo87Ub0zz3GEGm94eCJCN6fi2AFKjMpRZivIzksi71J0u
25kWjM/YOXaznoppns76koKVZqvVOWY6mnmcOTMHLbTeurASalY5VK9vh2yqbvG0p3bRnO9n3QjV
W90N/aK2pbs5tX3ZL1gBe0YzGmSXfqvkNaQpYbYHPg40oQMCLGmbFAcnrv3tqdm3njrWyBxAYHoe
ZNrmjEcCCU1WwR4uqGb96bn7NDJxumlblckUcuJYqygRw7P2g40B9uaT42Ij2Cc3VZX1+ymz67Dn
UOvBwwX+g5kVXMKLwUGlBmkCeDWlP5gWm0SAAge8U71pAKLdcl2IR1VPRzNg6mMJFQQYF59npnac
3YFsif1njE1QT5KfTtM8F72IniPR1xD99MltHUAXE2DF/oK0rN7ZLBY71BO9C09OZNVCHOauDyCp
6Q9V9ZIiH1H12HQQfj9M7rhRScZ2ICcs/W4qnusYQNeprMcNaLzNcw7Iks/s7q1HDnNpK0ce7KR2
AH9GnbWW3ZtWEwltEEWQ84j7Be6/eE6b0dptVibuknk6u+Q1dKDBo9qnveDFAfn0tkY6wPSlTRW7
y9bT1wEDhclPoIECLz2LA72QSuBXrKsJjt9vPZwxFwNxu8vGhfp/I8GyQebbfQus8bqIXOtegLm8
6ydVrH2L269BdrT8xn3LGKCfUbsoQA+APBZ+Vyc/iaDP4lXtiiZMoFHTXZse0cP9+pVGdXbIkwbj
+6KgWzI5yD3j9rsYsPMY4ES3wd51mgu2QbMf29RqPuwEkq4WZJIXnZO3kIXpBL0z/diIYWhH5XUz
yTiUQERRnQIwlvn+vV1MH6VgAtZ2gt4D8K8XZczy3akTCK8V0KV8Bbcjeu8QJndFUw8LPg/2U0td
TNrBnQ6twKvzWwqdCzPThIAL/f0rMY6rvVnL/k+vZFZLIbn7n17pNEAAKvz5N8Fx7MMHH1UQaq/d
Eia63nywQFE4nUXQhYWG79w2h1P7PGgCR/fLcDUuurFJv0TMrC+joF67OEnZZbV/T8GlWKnZZxpb
G7AL8/ixrYJ4/9e4SIn1oPHE9k/xBqK4e1Imxcqp43d8Ra0woRUsUViEVSPrWbXY5/Em1cdsjkOy
FFbYTfoCkbDxn+LJ2OvbBkjv0/gO2xcHYCnA6u3EixcSz+RhaoNY0sENGapTbizWjucgH2TaztB1
x24ocHMzp7Gx4Gm1AKlblWsTI0UufnWLiWIRv04hlZ5+nXfqMMPNoSZRvargsgV5A5j6mNhpjPHo
Ob2inJI3WMnnm9N7MSNr5GDxYmCJboomuj1BhHFnamLwjWsDKDYxcxAz/Pjc/BIT6SYerGYn4QoE
EdLXRmU19mq8eWbw6ZqwSQQdtvIuceVToYl7rSQr5lbZVtp1+8zrADtqZMvatumvgcB7Q6W8fVYu
8JaR40VrM6nqp2ehRwpzZre8dUZ6VXZNCt5fW6xVJqaDObBsGLcDfhKmlVSAcOWdBGtLwxUcdKIS
AROF5BbabCC/JppgUXEIofVWvjxNMkFGGhgumPVwFy83Pgph4xAWTLw6k1Ne+c3goGwI0y5oVpB4
1UP+eCHsQsLJFN3nA7ZwHHu1poTPU+PFq1j1zjJryx7aHo0frwYUKBcKQsXLaMYj5WBvbCpWHBnw
qd6Kw3x4T2AJ5K1MN0jooDVb36O9KON7M8BMYDpAukdO7Spqub+xg6a/sQPvJ2wq9KsQcb2wR6u9
MOInXVGr5QBE7JImrL4adfBa+Z31COR+umcNvFxMs4UsxAowQ3Ag4eD52BHoWUTKg8TEPNifxFXP
C3kzTil/gDezPw8yCxax/2paZkHfLujCNF3g+k4LmqZVQlUQpumhWdSE5kUVmLI3Wvf8ofAuzSv/
9V0OHE9tZtFv79I04YubfXmXNgGBFHSH04IeKqBVGT/99V2myRQt8lT2sO/C9jwr2vchF9Pa7NjN
Ht/Ezdm/xHT1fep5Pq65MHDyfVQMuBohZgJGW+dUYDh0GoTcMfYOotIo7H/2WmKY3ShlZi0XXtGX
L0NAvV3VRMGyyuvqJevKn4DB4m6cjuN1VqICD7Xpl7ITfIkHQ7IzzS0ujb+m9lGG/ek8FduBn34n
9DV00YYdNIjLLT4AZ38+TOAa7cuq9+nKBPGThHGDOU1aW9Vw6vpzvOMAGhy1SIvafUqg3NEsuAVB
R1gfA2FahAqp3wObPYfyBj+DI67+MAmAjn+8jgVoqNXIi40ugvrKA1VpCxVafCcSOFiHQOc1V2Ul
q+0gILaSzJoSehLoUdpvt2DJ5b+CZrYZnYGsjotxFp4GmiX0EEzQtEjg5jsguVXm7o0oyupp6Aaw
X4BGSalDV5ntiR3Mh77Eswkoa8A2xY7O8Ql7WGx6x1cxx834jqbVHhBYFhoZ3Ba8qNS1yM4I5Z6V
cUdc7oC+m/VtPocYoVySw3GBiBZPDiHYurAgWEJR3dlkrKFLljlsiWeh9rpNSHsN+YPmYtZrjHjq
cuAW0cFaOICgeG9vBWmgVZk6ol4GDdxVU10eW6kk7lDzaV+2EEqiqNGZmDcW6K7wsS6/jEyi8Yja
9LQ13WqiYCXOk7+P7pnoFkgEF8u4APQkNP1fTs0kM91RQDuM7g/Pan3gzMdx4U1jtzXNKRhLlJd9
OzTNQlFUINgrDfz29tt4PE37d3Yf/BqPGnS6AMmvQnVqol28E3ycruLcsyCVnVwpwqcrEzIH5oFc
w8D7DM8xM2RyKcC8UIdbmo7zNFwdoxBfW74+x+S8qC6chw5aufvzSq1W9pULPRVYx8eX54XqlLJj
itT4OWTO4oAIWMCTj/PSJu5T5DUnp24XpjmlQPjDaQ6X41H742kV02NekPQzZLH1uq2JmbXMOyzH
dBdA/fd4Xp7Z0rpMsPv6/FjMSEGhmpV645dPyixtwexpg0rkBIUYaDXYdcz3mRQAJYNY+EYnZ9cP
KdxEIWW26Jp4+khLKw2JBQiME8A7OwDw9zphICIOjQXVRdQejo3bVuvERbFEsaFaqCqdXuyO3FbN
OMSo44Zg/qYQIaKA0WQlfYYywQiUhOPf9Jly13QIYAFd9rAt02W7sQBHvdZ1ni4LbLWc0tMb2cNc
yXOHzAnNaaPlhnKhDl9i+TxmhDq6XRbewQyrZwkyE0fau1zbMArBrnJacAYpbBSQxlCWjfXiCP81
0q3zPmXNXgXjFIdIRCD/VHlwE49/tsByQEypT/YRBOrfo7545di4vbaQeQT7LXEva2gO2LO4R2AV
JdCUaRe2RprDBHOTbnfsSyufqn1QQUPEnw+dsv1/qw0639NPHhjmnufgZ+S65G+FEOon8eQFeXvD
KuvBKP4bRf9mVvg3ZyKNM+hfjz7KCTPNB1Ivh/O4f4qd53Ivrw+RBG1NfdQAuD5oVkcXn61+blm5
/KiQ1Dv1zS1ZNyMMYlu87FyUdIG2X6L+T9ankmVhd0eg098n4+4ADYqt6hxy5cFBZdE60l5RmMyx
YzxWwaqZ3/wXmOcZ4HkKpk5sQ7G8tFZZRDv44lj5RTIE/s3kqQ9YcDg3cAHOQzztlMcROZZVS4bk
oXdx+2kb3GKT1y637D9K2ZVhVkFKyfbqdN1kbnSIpWT/kiykfyv+eXO9Cm6zvuNzh7JvVSvoEqWZ
1fTlTQP5AI6nuMK275reeU2ySb5nzH6ZusG59/F3bIaiz7aOTIb73w3A3iG7HG1SHYsBTCbAwDr8
MHFjNa7U5nZJvBZ04py163OsAjpqV1bdtaRgxRVSQfQlzchDAVXyUELNGsR61z01z73Qk6MhsEZz
Oq69tqyj9qzsNkU99pYxN9rJxC8hX4Gm6Yi8iS5RAyWrc8wa1A/SVtXBhKK2jsGQWKBEgEQ4L3xU
r3VKoSyJs8ieEOw+2+fuumlvkyIBkxAGR4ffJ3Q98jcwog8UIqWQXvcCDnP3b/+kpPWyzJmq/jq3
kaV1Z92msgO+LVIV1FY7O2dAXaXbpCX4IVUdHAvP3ZGYEgKcQeMckbpYwmgW0vdNOSx1Zvd3yUDF
7ei8IGfV33VR0d+1+CQXfp33W9N0HO0f3IZDXWzupXADuYPQNISHE35hZuWqZOussR9RaMpCE1KF
lLeu/2wa5nXGRn9dNcGtdSkcqBAlAl8U1bZVGzbYWB2BQq2P5iybe7jMbzM/jzamdRpnppi2GRcM
5atK+hpXWWtclwLSnCUyNy8u8YCAFs0TqondvpH2iLoXc15ia3z3nVrckCqprsYJyQlv6JyXTA9k
UcP75QBdDvGQk2Jr1jHL2uBjbaL+ISj2g5tb0zqb4MYxZl5xtCzUwmrR7xro3TkXJmYOBTZ4uBPM
wh/z4NM802MmF4pYTTjPLnLewSh5XrbMimA7BTB0HoWGmS1yhaNquxDpNevaqjv/oGL8F00Hkz/i
CVQ2N22SNSl8suNeRu7+YWLjEP/gjy2y/yUZXvnwzlMe+tWUXhqeWjXbcgC8x7dDAHLVmbtmOqBc
DV1agV/rt46/LmI6Ke+i74vUxM8PiuWvBBs1Dcr6UzeBrYiHaSS05ofjOd7P8WGOs7/Ez+OBs/0y
3h08+6mcUOSxAmGtRM9P65zHm/Wp9BK8bYm6uu+Xchl7xQbXhBGCebgqro2wEvvsSbxh3BnRpLzt
IfXcEaTS46OXsPKp0cm41oK4uyIpk1sZkyZMtS/fP0fwALRdMyJCIue2cGBPYkZAR/CIrOJv1lAk
W8ZaHLOIBztziQR3rbkyZ1IXj2BrBbvBsfpkNTfFPEwPA6STPod8iZmL6uc0ZQmo7DHsxFcRnqPg
p+P7Sb48uWjCErpcZiCZrWLjsimsSl5V3q1RWDKmml2q5XU0D0vmYaLV/gVk92KsmPER0N12vBwV
b627qqDxFpoXHLurqbT27K8HjwUXQP02m3PcK4BqhVBiDC0a6ErsaSUgcdvskxqKGqGRYDZ4/GjW
caFG7tkETducMXUxjD29gMlbRJz8sp58cpnhWQ9Kdjz2loFb50sTNAdgmNEDpy2/r/PLOIMKnomj
dg1RvHmCIP2271K8+mcZ3uzJnZH4KIwCZ1GHp3MTlr4lAVwYgtXv9/BjCeHeuoeYSeKImXE51t1y
IjZF6TqtfEjhol1ZPax83cgKQS2CaDksQSAG0utwYhZbubmCCZ9pm65+HOsLc4ZrYXdgXC9S02s6
oMr/q9c0wQe9rWkEaH0OuGQ6//DnQ0H6mdEdDfYCfMBoaYKEqvSyLzkOWTjgMRHXf1+EaYZHrwWA
wtCZRfbMOGU5k1dAhUC1G9O0gVo7uPgJhgncpW4jchFFoq0hFggxlfMByflqWUR+voitz+5WtBBc
qSbsNs1I0z6dTd68RiHvrT6uNxxCovsR4BVHIccewNwpJkd7bF08b6QASZpTJPPUUlXOtHDhAg9K
6bm/VsQ9VuAchWXU26sv/QB1/zlfifQ2SMZi+6XbTPzSRhUyHKDSfxC+Ya3OLwGJFff0ZswrwuWx
28fcQ9X1c+nTu+whyb0JBvrybYZpluYPQUEzXrlFHS/GBkg/QqgbwkLBuTIHYnfRRVZ7YatL9xQy
8Txw410lsdc5d9TzENo2ajUpyEYwe/Io8HgIBgUHK2TsAdueVwZbtAp///QS/I3jQ5nNCfF8l1LP
dr7zzbSgudsASXQNQSMwl2Hee0UA+NoOPhuwkaQwXSsmvsy9JnuUHOAOAdbEHzGsSkFi+zn23RO2
GvGz68RiOXS4AsYkyRciR2nIG1txkc0qw5rAIqHhj7Zm7WWnA/wo57A/eBkooqNam6aZlP7xSw25
2VXzBmIMqkObiuC6nrcMny3Tl/RQbp/7FHOSNR6qwPBCpeLKHHjjvuCxoN+lRNF91Ep9QLoZPguQ
5kHNpoP7CYWSau602YdSf4DrWP5wtMfhk1OOl+nER7CCybgC/tZ6wvf52HOWfVhxDdCjRe87Mt6P
NCn0DUi7w853RggZp4DaRUw64HJN9pEX3D5+a0J/c/oXhKD7fZPg0YBhb8AIBd7Gc43A6fvbLcjG
zf/8l/PfkaPxFcdzxb2GuAUMAZxjMgxwayGDXnd8AuFbp9WL3ZJVXNjOA+1GcYRv3bCwegwLZiiS
AObsYuQ2gV6Tc/TLaRdo6VY/7LjGs6wGDzrQZNl7vfsgvSPUtJsXYBz2KKOUD1ynw14UFC57k8P+
5fvpuN/3q9gBgeYDWzSoozmc2N/kWeE0T2MVdfF9UNYr0qX3HSMphKeK9i62yRZJ0uCpg0Dd3u08
IIZgsPsUQ1572cLAZ296U5bu0nqs7nQDwqcNwQMzqp7aaTtGUDO876BweN2QSR5jv+iWdmonP0gw
hUp63kug4moNqmSz0zHYIFZaPZoBykaKhMAy8hpOJHLZCrh2lDrHBkaqW8JocduIJN4GylaLcwyJ
hWxB7b7cmiGmY+yzBfccce2KpN4kQePAaBbkEliCvJsBShQjlISUE3J4Ix05q1J3DcCDXkOPPglx
QRraEBJyTxA8B6iqYPQFaqQrPPaiBGbDSCRwYTHn1yN7pDakj+Z40XvTivG222npi32VaEiR6H0+
/zDHSWX4OiCZYpqBUxdrPpZiY+S/q7iB0CqFfhcsB+kjuBs+btBPI9hFBxd/bKTzHyDExeUqIcB6
R7MCckqj94HnBbZhzXXqQNvSh/JeWJa5fd9MFlv2aqyvajCfN1YS8H03pdMhRppgE8hUXju5dYhd
4IDiusqOw7jsbL8/drQZjuYMHNJfZyYG9QKkzj0XNgVctlDdgLPD76+bnsHdzjKosA76+J//8rDX
Y/jJzWRdGxfOv+FyGy3aUSmZ3APmIQ+F8N2LgHTb0pgGmuaYQTc1ieARGBUZuZBNu5VaNjc5GFNX
cawWYCL010oyvVLK66/jHP8zc2ZiX3obCtvPumeL1pX8Tqh25c3IKliTjMdpBH7NnZsNtLk2DSDI
a9PbNWO5qALIs5re0e4OUnryFnReAAhGoKAj6eyb1HUua48mdyIf8m2pun5BSZfcJXUxHmnFfkRV
EYrelg9RV9Mb4cRHFFCsx9wuk2Nu+UFomsJvuo0L/cmVadYoF4H6lE4700zS4Y+qsDx4HGDqvCJc
htj+xCsdSuRzb0qgR9udimZd1LJbmTsC8K/5gvkTO1DzDRuaBcDq8mEY0+CqrembGUV1g931PMl3
2nCCo2W7a4LByy8AXrkrPCgvxxHksGHJWu2xj4KBouOqZwc/fzLWUH6zXYCckM2ESVtQPqsJoCw7
Gpq1zXrQiH3sTQ6gq/oHp0+RYGgmVULgCyLlkcNlsjz3q8J5d7MSYHqH9/Whjf0NvN9ARZ//6zwN
6psgZ2+ODODB9RmKtP8G8jser43SW2G5p6aZZIZ9hkbtgciAnEoOPRIGpfCyH3clnGFBYsQrmMFT
XEDmY5QQ+JpfUAHtvu4g5gY7TQWHGtZ/cMuvwrHJ4wcbaCcY4Yn6oouTbo8Kmt7AE6i4qaNkhKtr
yl7yTlwyWTo/Ic0AAFZSvOcSxIlAWhGMbJBG87DPAbZIi0OBy/R6AnDi1g8qwGPw/X0Tlb/LMy94
Smixx3/Zu0ha4V90ZYCzuantIgixj+YrE6MxoOaxHhw8MLMVnYjzTHVWIS+ekVlZfLjVP8sItXT4
VvkfUOdcTGSgb3Xlu9Cy8/QVSWS6x5uD1T1q7PdmbJFkVVgFLnQIB68+2vOhrFnXhr3VIZ2Bi1Gd
2dnGtE5DJqAahiLO9U3EYPULaWN3rSXpluaXYn4fbisXdl2xa+jcVDet+b7BpWv6tVWD/MYqmkR/
cd6rWYTXawgdDAuza6vGy2zwyaoDquApqWDUNH8ZvRx7K5dbCkY3pd5ZTcnA13BVsWFxVa9Pr+P7
qb0L+hyeZTEEXVrI1y7jSky3ErU9z6ruzZ1aeC8lk+cGFMuqe/PghGGmB2bLzZFKOf9gUh68cusW
qnLwAGgSGCzpqfrpedhgT5Ap4kHx6Muue/NrALWjPBMvInrs3CNpJ7rgVV5uaQTBMi3raO1UGDN0
2fSonLRbKt9xr4ZpRHqyIPkeRsDpBWoBbJX2UXvXKZCK4CCXvjVIjc/frrIX+U05pxcTISHr+mdr
tPO9ktyGC9SEu8OctXSh5rliUZws07lJ5hrguWNiIlnifoKKYT/v2M+jzUAzRUBIIM0qvRpQBdzD
ShMi5vNZXPX1cpr1nk0aQs4iz2fF5lNWorMPNIeTsIkz4RYL/IFeaA24pPfdEO+GOLBffnI2TC/a
HtKdW8lhZSWl85KL6mYiKr1rWGpfQEkbMl3zYFHHycIflb5AYkzc4cIAH0eMh4m5XjFR5mGQxz4A
7yiBJG5SLqYJIg+NfrT8gn4kDYyqnCqO7wDBdjd9P6odxV6rUHZ7sDJPwAIqDi7iDAg3c2ZiwxxL
55g5M7GUwSQUfI+b/8PY369pDdXXVzTrWZn1KGUCMsisHE7TcbhKYYp7as264F5Sudu8gCeviZkD
ZAyTpTPLc51jyBtfk9m6GlwKMF+KtIQ0OKovGjSeCNvELYDG8dbNyXQvW/7SDPA6/dcBAoBVaN+E
tHCzD2Rsd0mFmhS0IoExcoL86CoZXdhxVSzHLGvfLFh995bMPoIatcwJT1k3hRog+DWAdKGlSu+5
hNxIQxLvqo1sP3Tq1sfGA9XKVBbqoUhigsull+9M0xaaLgVUDTcoVpQPUkQZLt4iXpteT9Jp48MJ
dml6aQRzsB5J3EWRQhFLSRqhmopbYYlnavzm9IiCvFY/YAcQ9pGkH/DEBnUgyumdAlZ3o6FHvDNj
eQ7biABY3W9jS0DS76p5bD+P5bwK/kUngX7fgyJ9Tnw4KfoOY5T79jc2f9c6qc2Tzr073dtQzd6U
sGtd236X3FeAG4SwI8n/GLN3EMjqd7jL4AMvPHWjc0D0ARYBg6vS1U1Wtdki6IL2ndWvpymgvMCL
NLfufNlCMEH7zZ7g1nHpsSlfpm2dvbK+2Zqx1lhcjfjR/tApLNlYzeo7Rzv+FlIH29xx4NQDyXQb
+vpv8Ja67x2nuI9KcHo4tokrE3fh2yyc4m3oxgR3wqLfdTw4Qr0+OQyR9laQjM2uLa/+dYaqlbca
Yiu9LnLPW43zWRy9KJcAjtG62cqoMeK724U1tAxQOvS9e1c28GtMx+d0QHbVDJsSu/uXx1v+1z2l
73CwpeCwZWNrSWxswb6xzlyUkeFUpECHAXgfJXu6B4+G7s2Z83l2jrV4CzFoANt/Gnsedp7//4oB
XI2yAXxM4plKePJu5jNj0LSNw3KXifv/Je3KuuTEmewv4hz25TXJfavVLrtfOO22G4HYF4H49XMV
pItyfu6ZnpkXHcUmqKosEiki7pVFF23v9ORBujmM5JmfmaaLnZaZOZvVYoLrEZg+fl4kI8Lomcy5
j785Qdp1QA8v9HhdIDl+rH4dON4YjkPro4hGGbp2crBnevchC5Bu3MPYfVrUd1FkIB3NUNUMuuZF
/se4xcUHFMsq7Ua5pYNU7vN2kwLyOCzHGOesbo1+Qg+4JEWT/w+Y5qpL8ZdMs4N9EZjfXc/C2YRp
uPo9SIc9TqZf2o33WBgWjnPHdSGc/HtaRDHe6eMaaOqZswezNd+PkVM+my7qtAGTgWcUHm55nX+X
kwCItH2hAtG4S7FraHr9MYftmkSMoY4AlaOASEGRUZbeDJkGQiQysAoGZkbDI1IFU4uEbc71AzAE
W8Ab5q2OdEvpPTrj5D3abeHvWQOsi0VXN512SeS0QfV7r63ID8yaW9vMrAtJNHigi1uZsjbQbhB5
jxSfARBrM7HeX5OLpS5h9Zo3X4J05Cc88RQrcP0pM7ZcM/yXOGbaY9AwlEiP1pvghrcfNGA8kJhq
bAIl9xgdSfzPIHS3dasi8/9aYL1BQys97jyiEzM7l574AsIglDcD8hHHszj+qfFutq5t1NCiScH7
wutwQBffVwkMOMCajMmGDo/Qfv8Xao6CxzLKcyRyS/TqqUMlilZgdQDUsOx1E9TyUjoaClWLKv1k
4YVzlbsouR7AcAjMMPtvvwme3I6nXydDA6J1btiPoAy2d6LO82Pvx7dwnHvewieveU55fmEFMjRA
9Xsy9CB+GhMv+5RyA8z2UCedkBfkn5rVvPG1EmdXT8A2IWvjxTYYNNBlTdYu6p4stYb4uQaqgFZR
MgToV3ZcYAJZvb4WhkB9pMI6wrsYWhzy2iuvQ13hQ2PX8dpBdcVuJnRHrxQgXcFzogjIwd2Yv44o
uFyN0urOrdWjOxPNl2ibyIotuWQ4Kj/leFSBnBjOwCDrXkxsbpRA/nVc4nQYve2HKI2F9tLa/rDt
05HP53ieAE530KJ2us68s6kVRUh/Cs+JsxBsmNp5mIbpFT/Jgf7AgEqJdwo5YUengirc1oV9ZeV4
pP4RajFpUpVpQgnFeuk4YVFSgNDvjX4N5GDVfj3/VuZGFEJ78gv7Fjo0wF1xp1YcNIePAB3BYNqs
ONZTfujd/qYi/aBEzhL8vt0O0EQ2zvbR7jTt6BdhFLlAEhBdJfQraRqNPdmAJiWJPOxofNL9sbuS
ROF5Esg5PBe9ODTYTqwCX2wmPzjmfSleArCVP/AahGY1s+SXSkOlAarBs72jGjBBMXkqKr9/KdGW
8sDqCBR9Np++5CCi/Ee3uGaApFDhjVoN241MRhE+ScyK822JlsCT09e1H6ZRBTwbfYgr8H5jei+3
dsKqFQXMU7xafOK9tOZFZh1F8kqA45SmH4JIdgtgJ7qAPZWOe5lc0EYB4cjfeh1ycI4aaGZWIENy
u9I/jgbfLXoQQID1tpNxF+ZtlG7IDzlr5GIoDl0i48VSCQmsPnoJ9ORCsg1Eq3WPnA5qM7AlXCec
leDsGsddFOXfF66fOsERETDSAYquXv3JMPR6sapbkx9JR0M77qw8E0+zEEXp6Z/W6ePv3RQ1b545
4f9c040T96vmcwsUAhQf1F9VidmeB2O+dZSIc+YHu9OSF2DdFNehACLZIL3q6xLu4y3xBWRtu7gv
fuTck6j0By10FQ8ojZc5ByG1idTqItOMfFQEqECnLfmRnhuuuwKuu1wPJrILXIuiF5p1VaPNs+Z9
VjHODlPkAhA35gXQz9p6hzcU6w0fnB3xC7uBaYboetEvYzX5136aMgAV47zaqe2z1bccddx+PkeC
eMJ6Y/x1HAHUqO7+7udYRLKa0k32I9CCsqkyjyhVN49BAkzesGwKvHhkHJnDSUQJzuZgn5VOZMNE
voYqGZ7lW8D7Mr6VAh157L4TjiSBVjbI2q/MdGy3C7YkoVPeiT1LH20PfNgaOlTGHkhyNLRAz5tn
JPZmWx48KS53+jtfW/UVMTQ2btFp9THeb1p779SiexxaWYbcGSyQBfHo1WqjHT1Guz7Kd37TR1t6
2gaFiZpgt38FGVV6ycEDOj+Fl/DEG6JXNDvtWPRn4RvjM9W8eXgv0KrsU6uyWT8FqpSDwFFm9umn
G6qwvoyVv0HpCFr5bf9z5sn8yUBVyjOOASR4cAE2RSINlSab0O+ySOV6u2fSIWh0cbyBsmrk5QY7
CkWV4OQ/ZZ9LfWAv6Eri54T0nomj8szq1jHe4sEqgWqZcwMS+xbPwBHnvFFcrWMzrkJNibpMVL2Z
/1CRC+nIz24zhCxybr5F2ACfSEOLzsup5e9089WAxIkuaMBLryb0yO+RJ5EnGho+AbpxkU2Cclxk
zZA3T4lSzm3iTj/IuOjnFYKoDHEs/Sdys6DzLfruWXRJ9yzR2bEKUqc8ktjrXvloo+WYJBpAkFfv
7qIst/2DM9Tg66sBX+Qo1eAJ37lIlm3kiB13XSTcuRrWsE20cThqXdPJIzLwG+BlVk+pW/gvqmkF
6RXr07tkCtecJbDN4Cf+KC22/11c2dc6sk4awIB0M/nigauYWeKtS438kjGgnZC6RW39Bv0D4KxX
Xs4UPIO9tn/Czkk8u7y7kBdeWv297nQakjDwAiZlgkoB1iATMy9t65V4s7XotjTaGbMXU5PjSbp5
dx3UAMb7CJgWYLLP4lo38GauvsmF315L0OrVRlweFFGtuQs6pLcaL72Qx+wcxVl/kkGwLSZUl6/n
2HrycNhuJKA3ZrqJ+uURpCyGZoZZPxm4gFqbrl8A9Gi+9HyF9wuSSz40qGesLW2H175dHMcuDujy
5Klmw4sDGAA0PfvBPjAiZy2N1n4bLKGHFVj+jmCQtd4qAJJTENixk6dCmICn/+JiX7A3Om/v+WjT
x19U+ieBjfc84D8mQKZ5mtCVqpQxTd3aPKPgpbzFLO73a8xyEbEgtJNxBHoU1qA1aWZlOcqkl/DF
8n5X8wUXF5rNy9J0tjfC6046GjaD7BpEtrZb0FUTBU1AOKx3OjLc6d7ja4WgQB40oPz7OfZTYNx7
lvXoj1UVAkgl3pFoorrlsYzdEslR1KaSjgYjlcUlCJI9snzAsCZd7JsH08z98+jhQ7gKyuy2FK1S
G+gAkcCzcILS2vYMOHUiZumTqOsE3eUEVeCjitQwABWjhiB37RMqBWYP0isar6ud4ZetgmggfZL8
VU+x87CoRaKd7SEYz4uq0sH9jEJC9Iio5ckg+wKggCmrdst19ap21iCFLTeAoKjj0FL360yomVnW
ovvFf127WnR8SJ1TmrhPy48lSg+teh3aJ9PuLaqG7KvZozXPZBYSlEp0+yrU2TB9NqrSPnWo7wp9
pa+6zl8hKzReHOwzXissQXo+dXxXA7pwS+GsGsAXUHkvaCTysBFz7RXp0afrhnZsD4dKRCvNGocH
DceJD+jFbkIAcuXbaPChezd0QJJeGaLWdmTwlZVm1WB9cgqQki++pE9c5EVAJHi+04M1FRCEwXVR
x1PSX3pbMePiNubrqnvBIyU+BXV3NUezv5gWsHsALQHOgfbjQDrPT24631r3xWCffuda/ibSl6io
6P16uyy7uKFT22jvrzogH7Jr2PT17hJ3oqRYWjVHSmwNUmEX1ai493Fq/SND881oA9kGFb3pqmf6
+EgDwbVMwC9os1JeF73eoIUfjbYT/jHgS+AsHGnf+/jcRqYHyIMFSE8M98xQZ4ZWGcnj7WBk/SqW
EhBRptm4Z2Di3YYxzmuBmnnjMAKb4UAGip69Z1nUaADrhm9EzKNNgfWMcwoSGBA7X9rGaTYmOoY2
pGvHygZ+2uxAmqKfQL5lavqG/G08k59rtJIr7p9KB4phFvNuVXYjSGL9iO+TEXhxtt5keJ6hiaU2
Wrz9ooQCpK4YcuVXTw0S+INWbUnXuqhhxD4NwbEKBvsgZJymJuBpMLHLX7WovrSjnJ+WwfxVJEMQ
CX6qW/dL38ftdlEtUUYUoB1FuS06mv3jchSxOFMs68Bl6fWoG231Am88AiSLQLESu94DNA92DahP
EBqgJkCWUISF0zZPbWE3T0B1velIJAPpumYLCK19k3iXSZ+io6GGMrJAikVTGqyRg6ghseroOE8X
0+xaeLGLTZ/0bwt88JJT3+zU8hSDp7i57/V2mzs2mtXwnYpPrWOdUeiFgzeaVkkC7Jw60Z7wHl4B
lyZBjZIPwL3VPFXusQTAiYtE6TEFWZYjMlhT7EG25oDjB+rFo6FjPgh4e3/fmC5a9khHfXvU0fer
C+lJ5YE1cGck7nOgMWyC5GQgm14bwJOHSLNSiTT7nfgvwqwxN3JgsQxvfVS+iMIy9h02a1ffH7R1
Y+jVJ1T54TkC1sS/TKvBtwZA81YizQERIcdvmo+6VukI43VwvHJj9CCkCPq8AkFn6++lVgCAUa2E
ZszqE5hzAayZlaCnF/hyAcOZfa668TYAqsLcJK0nV6Qjq4dit2pNcqEcO6DcrBqZOVtdM/B3clPP
Rr1O7VfrsVdsToBfI4kMtMTYVgkcf118Vmq61+xRDVRbOmorTH3dVbF+ZnksTlr7d1GgQ2BFKhr0
rkxByMG2hoYHdhJV+pn0sx9XMjDEEMKQQQ+AC3cknQOu3ORInhzHKBGsBx66dtMfk45h74vG9uGI
zTgwRJyi6/ZtHA9HVKdEFqjZpHJQtv/QkqKfes84kcOyzOI/gHrcCMkTfCc8lD4y2r1dtMBuCZp5
EIN57SZ0cd7pScxwDFWADvyy+JPecdLu7Nt9eKcnEaznSFEl1vMstSBqLoUNbqwQr/jFhWlTNwJn
GZVcB62U4oTOvAfUPg67KK3EyVcDzawGffBbFF30H2Wygz3soe3RUOjoSRUBgBUx5EgLxkh/RuGy
EFlcUQZgHvoZGGSAHlqRzzylSPL0DQ+gX17Wzd8AUYc9K9r4r/RVMPWs2U/uAOAVq0Q5k/r+cGzt
1FoyD4fIaTdR3AtAXuZ8p8m6RpEYEy8Zq6Znic9n7uK8kDQZXhETuwUGjBKjJErPqIb/ThLKZuBW
1Ui34yVpllDDOy9IIs7+xxMaIb+ICKSUKGNiwA8AmKtTAK7VUgOJNAwx0Ed85TKijXBYzxYFx0qW
keN9WBKu67LEErisvViXCywrjKN6FMxrqzshH6kuvazAdePL2FnGjlCD/DEB1CHeshZEoDuAIIIP
Il82AqhX+S4qiiKRZuRG4rsv6WlJjn+74+0I1e1BalMm7StOfVDHOPkMhThRcBrtqHrxvOq1IOCQ
d31pyOpF+XumA2SYkaE/1EVC3p3KsKvsXdNiC4OlOuCoYWYPvMdHWjOr1SLTbFaSfYkhcZJWDZRz
HdgO74uRwR1H67ZOpSxknpWLTEpy59Zo7H3NnO9p0d/fDt3tvIwz4r9CDywbbYCpURuYg6aLUPsJ
159EGlBHF0Z6rR8WFc0+UAOQ3KZWfZqZARZ5iVnYAtSCbT+4oaZ/0fBg/xzIYJPrhfPVE5G1rbXc
2JGYgMczL23rrdXy+Oh0QCIgvTSzzxPeQ59bPY2v+P34K9IXRQlAFZBQXnzPMJ9ZGb+aTup+9XwU
SLTqu2IwjKsPFKNrNcXGNen075VTiH2M56CHeuvCOFrg9XaVx6zrXbtD53Ahsft3dRPknj9XSEMj
YtPNzS5MfTO5Gs7MVCyODpHDommHPoEmNcZjPuA8bkXXRbWdBAlq/9ekIId7vQPiJ/Jk3lloTnJK
QIRyktysgEH0LpOySEu8fdKUBjLPniRjR1GHaSJV+ce/XWNZyIpxsmbpKJ4vMkB7TJpccZyKbVD4
VoaoDolALDKgy8N1za9DgVe2qNWtC+eBJQEtwPRTAkI68qin0r7QjFxoJmR+W4pEGorqKTE/Uydm
J9prxWR2oc7NqjXZA3qPNmSjoca3176QgPJcdK3s3bBjjO0W3a8LgUlmuBiFu0PFGxDGOFJXKGA+
DSLgJ1cgdxPStNciWa5oSna/b/hpClA658g8WMvc0XGQN3wc/lc6JCRusRTWHaWM8N3/vuK/WKwC
bWKOsjPcBK0GqPSj2xTi0nldvy1ZgpYxHrlPXdT3q0S189YtB96VM7zlZdFv3Ug3gdFl4PzLBJc7
cKbZMWlj8cqjqNjGoEzfJI0DsYwT9B7X44qsOuCHnoIg3YzAgHmlAewcB2Qd0kfy140GpWYm9tJk
dPCaMK/W8qA7xHkE5LmiA+iTB2CE06SBq5lmi4gCgh6cyUmyIZ3pme1JV0PRA0OzTi6tdLIrDS4o
XJFDf678Drk5UjVptsKu1T3POsGbA1pdrGNgVXi78ws0YnlGciK6lA/8KKO2U5g3R9KXivZqMbLC
B3NDGxhhAnjQuPfYt5ZLcM3HbfHgZ2N9KdBEF+J5mXwD0tWmaEX2pS8KfE+7HEQbPo5fGZdXcvAS
bIgoMkIlbxLo9aVSKAGlAFNxO2R/4l20vDLJyqtUM88q5eGWCkb1j6Otuh6g+cC/Bq6T+muc8eoP
ACZwo/TnIJPBbrL5C0laAlVHqFEfHAfpV2FsTWL9wRR1Y71Py/S5VIloGtIYhZpj67g7Sk4vBpoJ
o/nh+w3fz5KCFpyj9Ky6Wq33Z6fxfjamSuUAixwUz0jdt66U+NJMg2PheO2rcCxPUVm4G1mL9hUl
90B0TphckTUDOcsTHjWhZNnUhajBvPqVmT5ERdm92m49htbo+Xvy1Z1M7GrUHK+RlMSZS80OMcpy
69XUMvNEnO73Mmu87ICDf2DCg+hn8ZuA7X1jhCeLHVRAiXA5O0elzvG92ony1eS16hgpWKha2i7L
kAPAZhZ7HLaegC06eyz6e18BVDvB7V1u4+PwO7d/cS27Q0YSaEPgd5+ccWVPdbJZKIp+S2+00B3d
mWu1gqlWIINW0a8RkFKoLxzBgZ3ozRtHOgPIoq4XnNtWgH2mcJDxb/MNmHNskLpPWXSep4DKic4k
cwO0p1oSHAMfb85rCr65+9MPMNfz3SzSirNZBdPM8JkV1nFdrmlBLzKqsw7snsAcyhU6d/ipw7ar
BA4aHtZm76QnUhrKIsmJlGTOnOmHUXJPdfzg8f/bJT6sNk/JNwHW/Rr9zNkWNOefqdWlZmaAFuk6
P7Ou0J6rtv3MVUeyyMff6n/jT+uU7+tk1tQcaiB0AmN7XKuMwye0GjnIJQ1rwqR/lwiTPpfTbCNM
epJ+jUPlxN0qS5yyZTutiaflGssVlXXxVddfpHcb3Y2HQhFhFkDoZ1W9trjWr9K29iK05tX5qVeD
4RRpuu0kSKpGfcpPNPP7zEHrwLuTV4wSQArTxSWD1wI6Y7W464A0QpvsWK79bmgvpSX6LUdNAaq6
8/ZCOpqNrdteaNbKuDlpDTaCKsBVA828OpPjHKbX08kCB91h1i2r0KyJARmbF2igvDMs16Db8PIA
aXt1G4uBIuia77fRBICME1WP1qVJt49G69T6nqYWTYM+sEFB0FU3LZlcoSWoNnMa++hlI0rVaOpM
egO8T0AnhGPpjyGF+o3mgJJPrTIvqPsGX6Gj1gHsCisehc/zfd5IQJbLygfNlFKi6xfQfRoQcADE
9UgqPI5vfiTSQFbWAJbBN9lp0dOagd9jTaMt5niyKt8cWbZTNOEqpML+8Of1lW8kJs8HjdDNb4l3
qyDbG44hVnTVxfDuu+iXNTke2BtTUcJqK5ObzWagTnngd+MDUHjVRsyN9JE6GfggS5U2GbNojbKR
DX4cebKTXp5oNovjBGrVxaIZQOUy6haPI4VxzWsFfK0GEn+nI5fBlp9mDO1337tQEimeluOx2++A
oRb06YFXcbbSADWGvZd78YuGoeSGfRw+6IYgPjDLnz3sdAIRIXhy8WzGf6djOS9lXuqPQD7eUPc2
Db5Z8lWTFOZp1g0ChIl4RUEHM+g7NCIbR19m7Wu56l9vLkgsmqCgRWm4qbpL+AuKfaNvi72qQLl8
A5eRkWavB1aUDwV4i3fu2PRn30ybQ8Kb6OALzToZaWfvpAHQZQGE400ZlMOTKUzUBhS598oSH+Ce
/iC+lDZPgBKT9t+k4NdODubfHYjITW8cUXc4fHY1RU6tx/nRGPTxr1obv+m+N3xNYhymF8C1AKSg
F4QM9/DMKtltlttC1Z+CA/Lq+baAYA/kTDu73RYA0n0UH5roYQJW0yHnjftsG6qXfjDPoFp0n7vE
cp9rRTJpVOhozHI8tp00Np/y9JVs5JXifGTDAVq3IQcy2PW4Bmps+kgeMTql9ppdtiFdhHTMGT6Z
LZpiyB/vsv5x8lDLQGuQR48OuZU7gh6ZxK4Ho3qC09XlKk7hx+uoTMC5qW5XGo35FJgvSIZLtBtI
YGMANJi9mTLCPjzVn5hCudAZcIdFhEQ7vvMB8aG1+e7dw+5FFqLzLNgOfiZQow62Ihyfo5+FZiVY
llHWUWshicjPt7Nh8evRlvc/QBsZqCe/rw/2UPSPKmHLhhEEJ3c15vjUAa4YG4THxkn3UkeDueln
w0qwLPsTjImPk0TBqFsDUHlKfYY6wWltBnnyI/L0L6LO9K/INvqrOuitV68R07qf7OYxB1IRCuTR
lMaZRK5pjMqD6Ye8TtmeCiBRp7pKqyx585I0P2XMjdekbxod+QLu2lcJWhJQtmcvVOmjl5G3MVoT
LIk4TMrd3EWfcy6/Bmjg7HBc+K0HrddaQ0E1/t9l+TCmThI2ypCb0wnlYtPnAoiA2CvpRyMD2A8K
SVykUrviwdOsh1Qr3Fd/rLtXkYeZEkgjbHbGcW70ULae8xok7XM/TKuhZsWrq8fZNSurF5J6pTKl
uUZut3nCsyB/HXiCigyXmYfG6orXKcu6nY4+9zUFeLyR21Q2ySmbnPKa2daAmmIn37h4+bfWgcbL
K4gMhjBTSiuf/iz94u+W2yzvVzkAvFZCCm2ld42+N6k2yTnUaIV9rlTdkR1Z7j6tK3+lq0olGsjf
KSZ93+kMtUz1qTLy8jmfcKgikQJ0ci9E12GKUmOOYzkFQEwDiTFXAMSonsBetDExLYT8uy97dB4q
x0kZyHoX94/ivBSF0Xrohf470H/0hkKTAyW56ZTe0Qg098Ow6JAzd4H3+N+5UOy/8PsXLj6QW3bY
wJ7/he9y2XbC1/Zqln+907tl6uFsdKN19AygYgEquTvRjAbumqDMVQPNSFdJO9hmbf5pUd2FLoa7
UPLD1z0OW5eVnRhwL57xXSQpU2C4aO1Q+HFMDTT7/+iaKlhbIJY41F73H8uBIckFXHc6bAxPH8Km
Z8EfQuCtpxyjH73LwDHSlF999J6vxdiPD/Zo5Ac8Xqt9pifuYyH7az60Z+6ILRh9AL+VVKh8rjUF
z8T2waS5wLJj+Lz3SgPb7AViu21VAxneytwT8MgKsJs4z1nMxLfakX9KPPD+CAoGEos+4s94axm3
EVL0YGP7OXigrr34PE4u49c77SLSrNcyLRzwGFv7rGPjiiIZqI7G1S0eYGjQ20C8DXnXGi4SEwNz
NwCuRJsdUO6O1GckimcXG4Y34DjWZx2voiGpycu3/b/xhuvOvWiGF/thZKGTgqvGNTQrR2uBv/jO
abvqkzYCRIDbebBB1rL8ZHieseuBNjHHtqV762OjWMBnpydwXYLrXMUaAU6VItvDeYeKBRBGggej
+0cxFcFftuE8gEs8eeMOy7YTmiiPOO3y8XS1K2Cz2P5fhtzKuOB/9WK0w6oTzrVqdZA8A7x1jbOu
EF+cI75WgSYb6PjewcFp8Ij8YH5lPtssKrD/BQC2ZJum4PmVvMgY6T1XX77jYdFpPcoBgwwvERnI
wh7JL6/xreyabhGSHy2nsPJPQem+LqF+6laPLN053AfxFE48TRy3YNsyThcR2DZe+Kah3eD9CDQZ
SklDrxXDuO5qBwC8IC1ZyzrHM8oXA174vazf3nsCX/WVuYGxnx3RHrFu0JNzIj8beLkXs9LtvXAc
Vx2td0O5dtiaoVP7CwgP8eE1ux5kCY38kpugCM6Snp9IdPN14Jbsi24x7yTLqke1ZQX+j8YFykgi
+LEd0CCM7/MS/ZkRB2QS2lZt3HbcSevPArjXoesE/cPiW1f9zRegf8Zby4zDDLIAzpR03WYDsClU
q7uJavjjiAJkftFldR794c8E/NlgacfgFd1tELH2USQr+ZHL70QykIurceeQoAd37AE6ABC4iJ+F
i42yX3zOFXJ6hkNfZM7VtLFAiUYeWTECeR1lwqMXAOlppflB+sQiL10Hgx9faHA5sOLWhqVXW9sX
qD9rZRfvqppHByZaHxVVoIZE2SQHhKDZiRMaAusIcBCY+rWGBOlimuWq9M2N7uFeyTIryf+DjObs
HqnVCUkyw2wE2iK4d+4Z+sOsHJ0eH5SB3XkgaYNZEyZId3BE4u58LzIPhhm8ULUxtiDdc+2h86mJ
emPT03c9KvEvPbpvL+QSB4M8qwCLXhwWZ7JKDW+oRWMclzrwgdc46OUA2UqNMtosteE0Iz+zBAQL
CurKcVUL1JM2vhsin1+eKtV8sQykM6kB43dm9PfdvCOvB4NTOaE5Wa2wOCPbcRrwer27098vmqur
fwhL9HybDQN/LDpg6AtwylWYaAMo5mzADuAvP08YCBf/fvdRpsFzjbccuFpevfWF7a/mikrR/J1y
G6hJC+M9Ge5KKu8qL99jYz0qtyRR0eaHVZDcR/kdthzG1Z60+oiDgfFEQ2Xx8ZSl1k2UJYrCeMU2
d3oSKYB878RlpQacIPWKzCCBD0ehgW9LXQw5iNslSPydbnFxKxnGplseW/W/lvaAHEs9lMyTWKh/
QikSIMyRPE/H2vjbrDuxJZ0+mnu/TYY9E+gr/UBHSTLqZ+oTQC5uxJS/05kD8lLep995LoGNFfSb
0XU6PDbQv7C0KHCQTGw64Xn3BvJbnAHEs2nT2MLJxS/xGk/xBZ6oVWq0H82rLLFIGTVgKMw7sEX7
Q2aEKGVrzx432rOsInNrRdEPUi0DYMba8yLSzFEBbaWxDdoFUNOuFlkMi3gXO6FaA4CdMZrl1AJ0
2cWZdCQuhhg7qRXg6fpNUdTaOu0n79igr/RgDFxsTVYLvIQ0J0d42V9Njt0I0BX9p74Ag3XkB/0W
G0HxZnrVqVVd/uSBwvphf/sHMgrw6rwXDFOp8Fw1/I8Fw4IKiO/qjqmKmMqQW86aDeBO/VMk4uAU
4DzsRKIHUiSgEb5bIpz/HQagNS0uFEEDCpqLXRmApx3HtW5oGuDQ6NIA790S1JzoyXHe8KNcLNtM
vrfB+K0DTcYrQ3PKzraK4QAO5OwpszPU6SoPW/vRowjxG44eotDtcFCTDG10NGMh1mXB8k+y8rS9
GRh2SGIKWMZTmzom4Lz17JPJk/Eiq/g7GUH/mT22PjJYKjKIu+Slt1xAN3b5J1KVQHPOLKAIaMBQ
52706uC88pKoVka7GvEWMmT5rlNNkH4eaAdmcCDUK+uQA0rInUSIr0EwN6nKRHCax1uBNPV6rlEc
RH+TqfQQCDAtks/+HzeUzMBH8Rd1jyGZOO4lsoE4CvjZUaa1aHXQvMjbko4Gd7QfUDoSnUlKWF4/
lL72oQ3tbiFyA2le9GGhAW9/zkwMAhSaAsXlxbRKTF48giQgwKbXjR4GkTanWcQpUoQ6y/rm05gC
x7nKxwlywPhXhPfZCPEms0F+GdD3jzrT7LVsdOc68RFVUErflnq70WQ7gQYBovzpxrzKubJ+/AOn
2eJU9Tpes3hdXhM7wr4+T61jNjoH0tuMJyCO4cFbC/7TU+8WoGs1SjCyqv7Z1PHMbS5ENwNH6YpE
gwM+fAaOalJ+qADS9hyMvH4pjHxHfbQCLYIAn2qDuemW1mCJ2W3HYSrfrICnYRrY7Gig+QxvuWW+
XiBUXKMddkXTf44iGwdSBJ8yQ77S1KiAZyNRX88yUL+AYXB8pGEsSkDwA0ja5vKRORhIDWpokBx0
OE344Ipuyh0aeBKcbP30M5GDfrDtOYjUjgPs2yYYrl419ecWxGRaIrsj8O/6M6nwJ8Gn38e/QOoH
eICTjBOJaad3xWeS7vwWHRloKa6JJCw6B6eraj07HpEaJvM8XWKCns+38B8+y2Xo8lqafaa15/ui
W1yWYd5rkQY1i1DrXBU6uJKLx0Sv+QUUrN1zl0p2kY79KPQM7U9qiOKh3pRJ025IdF2nfc5Z9ejY
8S3IRL3bhbnmHNSkQIh2AxGsBnUST4OjjuNpVuGcF4TP3tUakIolfaxZKejJyGW0ynqOY0Av+WX6
HrSsGPmt4pGO8Panlv0QQj6L40Dr0iU4d1FllFu7D7p5Su5o0MXNLJE9EunI+EdI2vPugO08urEs
boUGNp+zCDYfC8xRsFoq10fiYiXn/2MsIIk89LqVexOlOpuRciGpgjJCawPgUZVyhggmKOGsbdH/
gda1zYJAvBjIm6lg0v2joVKdFO0EULQEqboGHWgDCjE31EaaX0w0uwC4y203jcb1o9MX4tnC0SGa
WJPkW+xr6QrVzjieaPH97DTsPXDMDO/PpIy7ObBEs/ij1fqvurZLyxZc1SVaMIbUi4c1yUKynexy
eZz0GOlstOL2qChXU7Nl3xM31tFjqHRZoIk1U0uA6Bi9kIkoNrPjrHxf3JiAkitarwnpWstVF78C
1azo3MePU046LqXOeHbuEPzoweh2osEKIlT7p1xUG54iY9i4XEdiCRQjJ4dMNDUZsHe2HQDCkw7Q
3LNI8Wg4mrRwWc8ddOz69LKqNi7KcVdkmZWLk0AN7enDIkGSIAhnUrsSh0F7cvxwXXInpV6nYjuM
0x8jQ3bQVDVhNOsTJAAXnYkSlMkz+YFUi34RhYpfxP8i7cqa5MS57C8iAgRI8Aq5L7XaLtsvRLen
m33f+fVzdCmX0tnub2ZiHqyQ7r0SZDoLpLuc8zsTkv0v7Ogu5BVBYPyPK+ZVWCJgLK9mgzzB7+0o
2aKOVL/y/FuDaooV9NmUOPo0NICWAqYRFxyAUqsUNMm1vioJL3SNgT2o9cHQhlrOqAOSQ2IdCb6P
GkLrEx+Qfkp2Z0JDlLhsWCXMdX6PtPIVCFDZppXdbzJrcA+o+AZDqLG8NAgYXHUdL8bM1Ng3MMlF
PtAiZ0l0rr20ffxC8iW36206Ns1xzkMNYPx7Ejv1OBxEB7inHDku3wDCdo5xYviUhmK44JcIvzyt
2vSjB49a+OjAR/S8JCYym3A1OFdRmcPFiErsJn5D0dNq70xBt2/BtbYr5bI6cOoQ/Uq+pEuQoV6+
zTZLiT9nza4A/5g2+W6uYm3jzKJ4DawGGeLWOpiMony1umjcNFpt7cggwhbxESVqh9ZaylcSpQzc
EkWvOQcaGkk6XoTJv9GImkLSfTgo1znTkstiOsfSBuIoactprJ+qEjvIzP1WOICUXgiEJWoBRg82
lmq3jkWMQrScNUBYZQWiEl2FXQtcT8+EsdIBfzmdRPRIYCuhBCEGyKqCaZGLc31eTqQneZqCcEcm
Eu9ItiK8yIswZP34SkYXwuNxk8FZaleoaEiDJTgDLig407AzFskdTi2pVj13063W6AswI37OuZtI
Q2Z28163w09DNyOaKBvwz9lw1iCNBXAa7ZYDsPhdFloJMLRXvSmTtnute6OJeuRaKMciPfhPZs/V
enfT5qN1cvBmWZsF1f2nHGeRAthl6JKGbNwSsJmr8EZ/043BT2P6aikHZF2oA+BvkW45Gx4hLbXJ
H61mypDTKbLrIhvqqSGIqy0A3iF3ieyqgZujR90ISGeOHuSnVaEFh6EGaYhaTi1CPST6gW+gTx/1
JAO1ubxW7Lyy0C0ud5Z31yR7tSz1EiDsTgV44pnDu8Vr3Vkga2S0Doj7fqaRbZXiOtq6hchjPv0d
cOx1RDb078akdoC/STNW4yadr9gFAqahe0EqSeVR8DbT7WtfZ86XIrKtnR71/ZEsqhAkM3SW/bCw
itnaiZLdWtB5GNuBa5JY4n4NXUP81J725LPPBOMb0ejtkYbgQdsY1tJ+rsPEvnIJ2U1y8D9x1OA7
ADyW5w0dROt3ZoOUuxYc//9mZsnVaDqt9utFxyns1osCG/D9oureaHF5UTJrNAQVTAe8CGmbTV5g
lPNzMhsRgFwr/JHatXgTtnvs4jSHtxxOwClzQRP9YcEzYDfVeehsKFG5YQWQKDiceyoDeWLwkoNO
GziQkoqGmgBI53phLk80a55AszLqyVdlkOOr+h8WmliG2vAO0H82c5ZjrusSmw88aFw2fepHg2hf
STJMeeFrGhAiiQVN2RPxGZkY5Wo/dMY5CrPlkC59J+lNzE2LT/DHUP5BvxWOTBI/BqHvw78YaLk2
+5HVvBtwHLhL4MC49YjEAYQEXkwbwDkd4Fl/lM5y4m2jvTnhom1TuzROelE2T0sOIlSyAPWAP/dp
8ALm4qfMTJJLZQL9iO6YPoqWlPsBG+QnEiEDF4TmyPDZRQEolULE/7ciRSVtIHLrHPWAV/fUmITU
mPYYAAG5Nzwlo57WySnU/d080ILY2E2CWBKAAuDuRAYK+9ud2uZAlFsr75ak5XJzLTnmfPxKIuT7
ykC9CMwHYdh/46TQHIioa+XsCqsiJWOWgQoGW5xwR09t0Ffgma+e7DfjsgHNdRI/0AtifcS3ufjn
C2JkoMuyR/dUGaYP5PHoQaV18TmNUIQqTIA4aD/zwqQdMLJCVCVIWVOCyRAhtxpvf7/Hm1J/aAPw
WiR8jHdGE1WA0BZ9ei3caReOQ3taZUmHyvsWjIxjCqyFVYZ87Gyn4SiMlDHz6T/DZyMG+g90ONd0
DF03hSuYrrv3uO5W1AHAaurCx2FAYmIhtMFLS+SE5Yzn2076/XMz1LQdB5opXhwu84U2VxsTdH9w
909Mu6xd0tuWhTTIyB78VegybNsnzSlKKkveU5oApQSoXIF/TR3oRzveIJab+mrG3QJrKsLdWm4D
elzLia4havfxpl7yb3c9yxyKb1EL13cB6oB7bVsXr1NcZDumRdpZW6wA6SNVM+xqSXZCwkqrkH6Q
hh5plZyG1FjG9NjWOXtiMxgq0+X7WLvR3uq4ubc11/kmrC28P7Y3Ry2OYVaFWmaZOkb5Y1HxAlAX
44UkJsdWEKDAcM9Jg9wB62Ea5aZHuWmjJB6x+v4vew5jwGZmFWBvJ134GgLAWxLWeRM/AvMzfkT4
0NhHSJnFgxiy1Tprsviqt71Pssl14YzKUsABIYvmgRrUVFv+Ahj/LdJjKubB3f+uQeElXKaiPy+k
IGvdbedjWjavqwz/dfMDzYAPLfBRCCY298s4gEXI0hSZMFENJlGtag+AUw4fBrd6bxoc7IK+ReAV
kjjEkRQRaHTludSTjr1NVUXHKEWuPDbGn5OuHk9Aw3A2iIXP361JnPRWLz8D12w8xSPwAIkJScoH
FzvkFuH/PZHcORaKjeFB1U+IhYIpUy+BijgC0Iq0VdgEzyUbPd0OtBeGgg29GNkx6MS8EaEe+7xC
FcIuiQEYwrEBouhYZFQIjJlFYwIwo0Nxriya6JwRF6riAAzoodYesqXPfS3L7WMkOc6nPh6BC9F2
OxrORrgcmMB/azm29iemz+MFtcDIyJJDwCkWz5Omr7ZajPnZ3Hst4rovZDCy5OtQ6cGVFqNL5VUH
3i9dXIk9jprZDZdk0yPgy+1NivpbvwWCwSMyFbpHhyHiBIyVE4l0NoIrSQNK4BkEfKvMjhhgn2VT
go/vjFDDiURFjyfc1MX5IXB1n+jy8hQpVvqcGY9VaMyoBFyKLRBkOchgQd3AhaV7xpihdgppdW/B
YC4XLoHwRQEQ86UAiryBzMfSd8zpRmtLLc3VJ/BNAjt/esPXvVwIKVzNdUY24q1rMU8ziizdo8oW
wGODK7Z2wBDF6SSgFTVw95bXspxLZB7De0basLLifcxtwGYk0bIXRQxYKi3RvwS5fRKyrkVHMZ8f
sXp80IMJNXZxM/lUCTO3xoFPc/HWd3mOLPhh2a1nk1geWOhVRI2Vachja0H7sjU7+fiko4tpzg8C
NNYHG4G0I9IMr6owZ+YMMWsqw9FB1nREIuKqVeU51ZimIFiz3PBaywjtEuHH0/cAYmhRFv5oyocH
9ao6Rig9HHbCzgpr1ZKiRwVy4CDTS9mSPDAaAMFw1B3TUDVRWVgAbMMlpNf5GJXA8QuWoWOlrzGA
l7VEFSGbsdR3wC3ixwFFLZeBGCWkvDKasQDAB7q5yIetnWuLp2xcIpdQY+S9gTCXaZ1fwAG2mUDJ
92raMVzNTAfWBUbUWHb3Z9s6ywWZwtgCBvayK+Lmv6I+/yziAW9Z3sY6DnjUUi0sZJqJeJzepsB4
64vg4mj4BSRmMX02UMYFr4I+fUZc6b23SFmHpNVTlzJnpwrjVJ1cFk4L4DBkSZ1SD2YPTOpJw/+l
VNzU1tkB0NDezdVMFLvjp2Cx7WLEYMpJQDG2xNGwTQrQ32RLWzPUs0mhVNdL+h1YmPxAotQy8SBH
NXV2iQJro8yoF6BKwEhwQfl7oabNm9dqLJtDIkU9PbxIoX6FHybrb0399shuRL1L0w9AcS4EO4Gy
g51y2et7jedgrUK3VV3Sd1FqIu7Y/Ua/xMRdJFe56a5r3Syrlinz4jGMuba7v9LNdLIGtvdpwEKH
4Ff6IOIQAg2UfunF/Bmp/3yvRNSjhviGaOqqncd722gGDIgd5SAx1ABFrAG27qGdCgR/0u8tAII+
s3Hsn/CdfSIpAqou+D7zEPBavHyrFyvbxk6dHUirC5CBjyhQhzcXqeWu+8LARudF2C7gfItjMR2Q
18MwkMufJpGAYUAeoUmr7Ji94OSBohSw6BbpNkoaPIJy8s0GjwVhldS/DkFHJz23wSNLUBHpS+NO
8MwDe6qdXqsEWdI8iEvnCCIXC5Elnm3fGQRBcxEtEqHNH2dQLRNuB4F6EIwHcXhHVtRuWVLisUbq
dwwQICpiJahISI2C/lAy3R4dbzSKdrvSfavF1zFKjm/XWYW0EPa5KHGzEfme7TRExsWsnRohNCRg
oEeyJonftMrqkG8IOeJx7xYTs4ICwB7/nGbNtVYg8RCWN121tlpj6JoIf+VEp433Eiqn5IYTSXTb
xJjHY1F0OjKc5X5UNauQpfxFD9Nmb0Z965nRXG0VJN8d/p5SKEy+35mMLVKrUvgW4x6Aha1mf9KM
obhM6ZyDgxfDPIncpyoW+wosUIOfDX8hg7561e0ZmdJW+CVugN9Plu1sxYhza2A+lxNBvFNvAVa8
4J3R8E9mkrYH20rCTZYs82PKo2M8zcBGQMreeI31FEmTcVzt5gK4p6NskL2VzAhUoNukeJ2Rmqyp
4e2QoGzc+ByC5vYsdLhRAa5nfA6E+YdoGTAj7HGvTXbynSVttUGiffXglnAE1E73VoMxWxbBclRv
oKeaG5k5u/6Y2qFvh5Z9b3xj97EA8GRvl/rdNWYe4M9PXe53NmppcOL9eC8XaUrU6+L7ABe2PGcg
wl/5ydiP19zp8uf4tHLrVCEgAJboe9CzajsB4eU8lJ39aBkgbzbNBhWRWlr5XQ+A1Uxiq6JUhR3m
NgeTqoRblQ31qFmcZG49NaZpzLCRxvhzxu+m3cmqJHxKgTf1GOZjca5BQOgzXltvwDkKt4Eo9IMG
kom3Zs6/mGNqwK2hlZ/AsIbbb6PHHvQB+1QCWDqZADKm7FHTAllpM5lsWDEyVyhMgrtUSJdq3qru
tT2bBHL4Ppa6QdTUMx7DJ4I6mWicn5z43CNl9Lka5+b5p4QGdlu1zx3isNKGJKM0nN9n0YDEbi6U
zS/ruInz2R2sJmTy1IE3e9q7j0QZOw5LdZ7F/GBIkZKDgJdtgqKyNj1O2ageCN1rycIOtDkLB9K9
ZR5d7JaRQg5ARQqa0tBFhQNOkJ35uZv1YtVSwJW0PAO5NGkT1HlVLmBrJKt0MlXZkRuR468HBmS4
HOt2BkhdIrLliwYA7w0AIexHNhnW2lgsekalMWgLPuQu2AevVhX5ZKXkU1e4+3ROgVgmpytF0ke2
P8etuW2dgh9YqX3tApNFOxE0ydnJSzv/PHHW+IBSxL3QuMqywp9FUKTpAeQANYpd9f40OZbIPCMG
qOGYBeV2CjnSxuwg9AC/BdDiSYuOQWMj4dgGpFiQTtHb2IFs1wzNYePIIcOjZlsWDCVHIonekgrw
RU4Z5VcaahMe1Uj3ejXBHf06ggq3AYVFbHyKDNT8AwZuYJsyQVpnk6P8eBhE5LvS/99MhrscOhkP
kC5x7ECaxNlSFzfGzdWK9KspqRLy+lPXCkXuOZYVb2c5v4cvzNnS0qSOgFaDjK4q2QZ8xMauLubw
HIFVhvv3XYcM3EyE57VbI7HrKBD7/70ls7Q3d45Fab5o4VQA9yFC6lIRwvm56IPmYytepptOMNNH
qaZ5rvSXuY2AiLWY/JGDyev7iC01fJf1AqeHXu/Ax9JdGJhKTqgdXvYBzqNPeg5KwTxcxjctHX7o
SPD6C+vwvEaKq9h0MairYtAJGjJjQI5GJE+q0cxSlL8BokSXpTAxojYH3COAguWQqmXANGJ5qEWL
jySzkD317IBss62MxwX+pww7QkTHI7zHy9bUTtSsY1LdjHsLGejeqrMYZ/6Q4tdGVh08aGdlr2Q0
XSlK0C8fnTQCXMGuCIB6menGrpVcgcxJ+q0ZgV150ezhy2/kYzAEjyJM631KSamRxASdl8A+Ax3O
PtPwRkPjpdh1OSBoyCwOitfZClGp9GFP8t/O/Dm9h2Pk5gK2Mb60IDHmAizQke4B+ZtfQrOkP2DQ
Srm6XQGXAkLbXvZgzXGPbEosMJOlPDwZWrGjKuiqGvr9XJsP3HDeC6MBdJefqSmXipce2ZGahDSk
HsmiCRSq+L/AHKqLph41zmBHvpjqIto0UwHkYM9t5mSTTEl8pqYe2/fenSyYeHQGdRxC53VZob0z
J33GdGSf2wHA1eU6N4brTLdJvpaoiJXkA7PjgsMhx44e5XF31OFGOmW7yJnGVaEe/WOV/B0nE/gc
kV/0iDpN9zHPF+Mq18i1/tQlDXZAEm0B3vbm2rZBM8GjizGA8DZWixfajYxsSGuOTukvMRh1uxJk
9F431phI+kFzsoMwszcynBk4hhEI+EOl1048rCpv6YsJ4CBPodGXiKvJfF5lQvm5DnzvZ+qphmTr
FPy97Louj4/AJr7LTyLBmnjUVIFzmtz7jCfKJWKB+BPgOj9Q8uqcqcl49967l8WaDegGVIwru+JX
43+fS8vrwwlPcBTQydGdrT272TYMyn59atBf+PpkWJ8S9HefyweKQc8WMmh2oza4J/U4IAMyvX22
rP27R4oIwUfVZIiTAgEWvm8qwl673GKoRSysI8ncNE9Q4UCF2/StOgPScQrOfoAbdN47OdgnFblX
ouu1b8DpsecLOMFIEWX8YIIP74FE0cLdaxE0J3gdhtSnRUCW6lcmuNhMSYqJAmiwp6dOsB9lXiIQ
52XU1eBX0gL7DNQx3fDZ0XrrKTe1l1AmRBoWuAjm1EFdolMn2zIxw7B/1GwQg5AjcojGH3UNlxc5
Hl1QsthA3+luZGRGjkgp71o4z5SIeh9ysiIRNXJtZa8mFQwOsrg5mXywdxTPvgtqU9i6nMVyccX+
LtJOOhXmrnkX7XC2A4D8r2F5ZUcKFzXOHl0wNOL4aLXiC/4Zn5K0tLbYSsQ7LochSrcBETtWPmnb
yGofjBl4waI3Pg2gLfw0g5pFWpJk4vwJZK7uA03O+zn2Z9ByHiOn059aAxxSdYQ3UK+PWypgTZAe
fHGSEJSCOLO2ftcCbzHQX6mcte0TRNHqGnyNshIWzrFkZ+fNKeGVvl1zSlf+Pg5ceC+P7BmAhihu
x/3ZV5WRGlnjqqAEVLe2q2OmmzKeH4CkLaq1bZeNKMtxumBDwkgXwC+lbp9YAUAfYFmDGG7tLQgZ
aluluVmIhECHn45j46y8DIqcQfFG3MlK7jabygEkPSkKeTCiHjU6HYzUmJgdkIRxO4W0os/4xgGg
w0YkTeEcraBHqlvIgLcvaTELmdxfxSy3r4jSVjtsBlKvJq5M0nObw7Uy4BG7qnQAnAFpQE4dy9k1
djSr1ObUW8dc8hVbIcINc4qkXpxzwrOgrR4g2rDVU2Pmwm3jrToSk8EE0r+z/h1pd/wU0sZRzeNy
8jqNJoDS7S8kYcS7MAAd5Y4eOAM9ZeLk2cht6+RS4ueNwtKDym8qke8S1xzOURcCDnjqm1dq3DT+
nNlDfqVROzvOvm0C06chk2YDvFGGuYhnEoEAOdq2NaoQtS5GIAoMz48gYNiRcjE4fJnILfT6iFVH
ktFFdbiJ2TDvQngc4fGNrOkyBy63dvbAUW9qwSvXpY4FVzU0RVRoxSbsEtA86ID1krIbRd33KBY2
ovlSVEEP4o6o2ZCsyUJEyxLHE0hb/wqO2icXdVMv3dQMz7k1vKL2pfyK9wnfdxrwntJ8KbBTMPGn
FQz1gzZ1+ucyGrF1weyydmdQ9wJsg4Y44eGgEC3ReR1GjRfHTvUlzWb7Gkyo3aLVQmtGrD8MiwMN
5S0gUx5cuWJedqHFUWUom6IaUXw0oNQenG98VWhwHiBukqEQuuWI5UmThFsm81ZrM6k2ZRlMOIom
EKp1ltbwbH2KriLP2Lo0KfOwGHagoRJe34lEbFC0bjz0Wv46L6OB54Mc0VJ22xbHpYzf6EKkoKUY
eDdn1j+WVr+tgzi5mhX+rw3ZBCg5PU2Z9kyiEdTi4LB0kOLY4V2yUXbUs/ryz6Ex5mMMpNXHHj7k
R8B4Dw8MORRkoORa5y77MWqRLyNt1UIJiDt9J4iMnTIm7cfNRcH0MKES+GAGrDkDfvG9gQ9fZhh9
jKmnbIwJzj8HxAJKpGxJhuDU7Xp3dqS9k9ECYe3gvw4lgOBO/rnA7+ws2x6OZQN2RVn8obW2vU0H
mZJJrl81Xh3FAEC0wTiegqRX4lfTHPBk/UNGdh12WxstGdpnMqa11Nz543pK9p/XS5AT6SOCiTIv
cENzdkOjRYRa3DarczgFOyLOIsC2lViMFIml7VYzyTimGLgGcP6qWWoq9X5V0pKGEx6mxq1OKppY
FiOIwwodbvJfI4zYMdU98MjAx1YZ7KC0a8SRxigIv53MqgFlR6SR85B/xA4I6zX9hmQ8FH+D0bat
AVaYuNcxFjUIyoYAOD4SYCCRYALUiysd3IN4SAH0+1ZOSmpyJwFSwN00paalaDLJAhQweUHQIbXo
4xrKmMuLq6FJIAQ0/tfLo0xJGxEKU1Y3s9RSd7fxu4t3zuSicpoh0fzX21DGYpkMcBP+eud3Q3Wn
hps+LWnZ79V6ZKu+DVKQrKRv8V/VqfxvsPDfQDMWIGDg6NZ61gD4xU6eH814AnwpjTXWWYDulFJq
bsYGWa22WtPrfj6brc8sBP1QoB68T1jHXK4dJBqgUtdpJBATr6IdddXFsa2rJ0k5Kqesq69TZqvG
uXSexDbI8eMVxfJQJ8vwyTSc2QfQoMBvEsM5RWEaYzXYDeUwzVh7AUdLDLAqbfhkxW7yCkc86aiR
izVDBzIrQDcBY3ecJWxDX5rP1Cw8eNORdHxWokSybtth8qjNmvk88rp+StjfSi+wD8K+NXtSoqbT
muPSuUCGDPX3lRmwZ3c4dqFgTa5DxsACGzb56LgIXuIOSGE5DvcAPTAcSAbygxrUjuRpdMFIOqNE
pobPLwbXnINX9Trui9g6m4EFBxgQ1mpPjUkYs8E8u9GkQZNtqrJqzzciMqHGkCtQbzUmo2UOrf27
v8hwXdMLyy92s7jY4JXYdyCfAhwskz0hubIcDY+Dm22L47tzsVJeVicHuBg7QGqEqKpiRv6aGets
fQH+pQaiiw3g6gAqP4Pk5xLhrXpxOuZs815iGmjau0xpizFPBo8Mw3ABloMwkRKDtKnBI6MEuQ3V
xnKH8oLMdVph1TYoi/dMa+Lbnvawg4PPoocDiMXl7pV2twBAqGWOLDc9FCrmW6NDudy6ZyZ90MXR
ETuNhyorgyejQ9SxqfJ1ZPVL8DS3eATXOkNBnrSgxjSQWWO42GcrWeoy1InWluHTNEc47pPQpvTE
xuQvEpGtNeBnbzPNX0fyCtQLu3TLh5z9/BWDd8nx1Hsun4DH23fYyNJrj95zYjJC39DwLFDvTftD
Fs8gXBhS10ZY1bZBXNlyEHLFRePR2IwNdCdbu7iF3GDQkDSDrJbQGmZ6LnIIdzybi6cBzK0oo+rE
DiFcZCta1QAY/12RMOObbY61z2OjfeGj0e6WuWwvrt2bp6qq9L3etPoRGbizzyd9T3k5a3JOndv+
kps6qmGRqwPGyfbRKJcbixgecH+SFjThwyJseep3C5CsVSoHZ2OIvC6Z+UHpIK4exMj6Sccd2bxn
fshEkRvLxAwADGvND2odnGImUGtT5TWAI5hvgJrq7IzLe2NPKeBL1XgWrD8jUZvMzA/bm1kmou1a
TBylE7J1t31ngdUgjo1LZ4NcU8+nE4moAZEB8gVko1kCGVlkV4FQ8FgZw+lGtnaB5ZnvxwoJv884
tP1BJ+C8BNlZHs5Hgd+xfSXZr4owC+PuZZJoYdIYqB7guOzxf9bqKE6zx2gLEgEQtIqmO9LM9TBu
IHtzcMEYclPvieQcnCLjDhmgAnwga7Vo74Lvs8jdCfXGi4YiUaEPFxc1jufRiH6RheV4IW3QBQMe
Emiot4CiEtVF1rihIege8Z+rDOvo81w25aWaRNVvXOyOvCQGD68mwXYyHCZBcTSCiMwI9WtQ2HKz
VOk7oKpxUFEb8QMTpsC7zsl+VM0efxvNnyiD7sCBOdv7knUxFgLcdoXt5gw6pBrI20a1T5BLhUxA
oHKTNiwBZO3NKAk+gGfqJaYhvsF3NdmgLtsAQldobUjhggDj8J7IgCML0o0lDJZAisWRuqMzwcUF
x9TkRQxY2OuYVCmSNnMc3DsQwLX9LhyKBAzaaAL85AE9bbWlR+O+rwOO2EiuH3ude6QOggyhr0a+
0Neumjk/BjbgQSjBsKjFeMmC7Xuiocw55K1dIKFCKuYUD16Rt7fJiD8VNH2F9JiCrAV+YW3uI2So
cCcLzgYAVHYszBMvilxkWZOwkXkK9+NgQaICadIQziCaQ0OlUJPvZOtao2nNm8hmTbW8ouRKssg0
5asbsZ0t0vwUx7N7sY2ublBEgK6xQuxKqoGKse2NBiQtbPB6gy9bXe8YuBTNuF7nhya2W32L6kG5
BDU5HNGeEH25JWf+6r1fHffk7F+7/9BpRhDs8e2c/mEkd2tGNs2Itsnu0pgnmU98UFkcrvyu1BBH
UQsA63DZkgKbfHzTlHhsVzW6ZEnjNUNEzi5jboF1bmH+nUIZ5wLICPZ7ghtxPQAM8k8rxeFCYwaS
3m4T4Eif6vGPKQXa8K2eNAVofeFLQtiRntBCIGRkzsbX9YG8PrXvEvToeV7b7RtO0ONePaXVc/5O
5qaGP4oBwbAMEeSWjcBmqI1qMzZhU3gkpOb/OtYlqpya/j+tYUisOTKiW0jH6gD/H44mgdafFQvK
HacKaf8Xsj5vZ79KE2MlZSGCFTWNev8nGd7f7+ut3CyS6SXPcvh9O/tI7k/lLJ0DwFVWjt1tlQLI
Vj8dqr91npJv9V5jTTVop5p+3jnFkB3dtHLOQjY118RN8ztZHCM3EFV4wA36N+P/vN7gxLuhES2A
oH9ebAIxyZSz+s+xSF9qSYRUyoZ6ggHnk3qVy0AubjHhKxlKysF+dGeoZ8j+HILwSHJqaD2DOJVo
DJqT+ggWw5NainoZsOh3TZ/1KDAHVHvLNrEMyRZ2g/3aDTKQg/fP2KTJNiMNGa1dAgdKczjTb+3l
IvHHJLXQzcLrHKTIo/oyQi4Xj5cMr0XgsLeAM/mFFSyWBGFV5i7v3GE0JlKwoXwrphzwEZJdbJ13
0/3tPNLTZHspZttX5GLAiOpPYFhCAfu8iV1k8RPoOMGNr9DhjSuRyUlAzUiI40hZHEAzQX0S0zRA
tmnbceI/SESg4yRfrZXdujLKB6N4p6T/WJNnyYNTIuSs7onWVFMm+dJ90mQEGEc0xH6pG9Zm8d6l
MTXILwAhCWkCoNeeaRxOurYtpvjHnV1RMiDOKGEOrNH9OyqJYVpPAgghj30XOw8t2E/loLZcAOtR
z8mD3Tjg6EAKw+W68JIMwT+RgXiJhHkALiCjW+wWfyfcqoD6XgLXJ6yGDd1cUokw2q0fyW2Qhe/R
7aobUh+JejefeP2IZJ7mE0P6KBYloxxpi+9bb5HDgawN6XkAxwKo4OMWVctWinciqrBXjT61U3ch
KVlaWpSd5xioqz4JQViDRHKwyy0NCp5BjzyecyuYwZqMLZwbNfjroU0aD4N+X2Ygfl+FaotHW786
nzjg7xJ3ez+RxrXzR9eWy0Urs9pfUOK4iVHndZ5kbDd17AEe9Y8x9agx+wbcOy6AkKVSNTRtkXPv
ZGpY8KnYgiAU5ZIfduDiRoRLdEjt5fowbLNE5znSfGsknYrMeQNgRDE80QYQhUQd8hAqSdKDczmV
5Se1ZYEQDtza2LMB15OEThyk5zRhAJDpbfjZ4xTwughcrIYJGZIQbkMgsczmu2EPWu1tMIOg0AFA
7AEMyk835SujrA5TIHG/mig5zdAJHg41wO0+STdL3eXflmI4laXJ/wu5mV9YYYxfBiO1t4PF2Rkg
5vo1GmYdRHgAuEYtabGetUrEkEsUTM3wkTX5UZ2/JqvXLwZcK3pWNJcoZGxjoWruSxZlfzMkkPxd
1cCmB7IbvsfvrTYOb3lfNJu074bHbioMbPyBLdoseQSio3ITTgNY935DDgZA6vFaI37tD5Ehiflw
GEZ1z08CMZpSMz6u6nvFB9FXlWujTxehBX97JXkRdR/rhT8WoCGtQvdBw5WUbL0FaVjIiyj1uoLk
MVNrqfugW1VzyYRkykRp7z4XXSiWX5lS3F/t4ztRK6v1VuOPD0xDpaVFA9RVHBeOg+LHp1IXW/8b
avpsHxe6+b9Ra6lbvfm21ELqwwIZGjRGjQQ7/UDkCJFbgko0ZNBKUaoQNFYwDcLbWLurbu0PwKN+
R9qgeXfgIEBqQUSPI0MOsCnXZQClKbK/UXQoQQzqgdXDjsY2VQb9avMPNVmGrnM15DrrFJKh/hMl
jLTmrzbIpgvOAoRGoDBx1/KQtR5kRM1RNr9MDAdvVSGySHEbVGyf8z737utMsiYHAF4q4Dmi+SZ4
onV9BoaFWbsTQAOqDFscYGiv93PzwahLDRnVOdJY6N7CJEFFFHVJ3efpiw7+ml1goIDPltDKTO7o
qXcn0xK7Q1KitAGwbL/v7A5JZxgpOxoiUex9KRr+f2QWKDk3DTxPOGZO7znJgKbVTtH8J0nWlGNN
KpVFAxCV9mZGmCFzJm1BKRCGTY5E/I/8ZsTYo8vNGmYChoqxwvdqSvKnJm7qvTtFz84QSFoVyR61
dkl9Ix0HFPLiPRloWxdQxV48bC2kfT9GFaA6wjDPLU+U1bcK9eZHkpGWmiBg5Yaj2HRzp0iWbjrk
8El5yph6milrlN6vYADeOHF4XUXPUx4vW8JD1ULQuXlZ6f7Q4c3akWxqRX/uJdoq9e5kAHrGjHWe
U4EKeZothCTcGf73ZkSm0YxU8C2NhW0G+6Ud+mi7ZKA6utffj4e2L3ZLy8LPwdIGW2H09cEaq/ob
EIRBITIDJKLUq3OBwjC/GMz6GxhCRtQxmfpDA5LpF8CkviCw6DwIp57GeaeNJTKk4QUU+yKz8nNi
uxsdjvIjjQpgByHTRirmHAXqo81E6a0qKRylkDQkQ7AjwL6I69OhD/v9OiSNVtTFWWPpz9k08WZ1
DVCxAvVxWHOxKvCa1wKAT3erZxpcPHS1dWXSx3TN1ZTubinxeFzaMN+uF5Fr3iy/TlX3TEbrna0f
UV5UfUL5fSTYXh/XJSIzRny9xQZFGzrkD68gogT2m0k8UTd1Y6R0R+WONNSQAsR2OOnkIgKungQj
Veo257FXgQ9rt9qQpkmCr3Vjip3yAVOPPL5IMsdjKmjx7PrwGCtX8I3vuIxn/KSUiszV7DuFusDv
lg3AV+ZVejhtdBe8kor8Edj+f9WmqW1Jfs8hqexIfTdXDalHZJXUk4su8gFwJ1dMlsqWZAhqI8lT
qdU8krl68tqMZXhxUtt6BcNBjdSCptqPVH6Z28bZzAtAITdp1shclS3+TN3TEBjPBrLFr3pUb1Eh
r5XbtgfCkhtGOLEQngJf6lUdSRIeanJJiqPstAHZVB5ylQdQijW+8d+UXdl227iy/SKuBc7kq2bJ
sqzESez0C1c6SZPgTHDG19+NomMouulzz33BQk2QYjskgKrae06kKb5lwJ8MAdJ1Wp4FaSCfb0QQ
ST2DowLJLINfCSl4cABYuNKgwQumMAiJob3HF15k8AsdgzIsDxrimGZOUf01oMMNfXnoR+3RYfDr
yAaYtGjDg3Tc3J3lXIddc0saJ60HGoj9ECXYB6jwhjdiZw2opokLpAhNum221cWzVYzTSaTPpGdE
qIDWdS8F3Cmqq4sYnBZjpHqmrMzY5GDjWVOnVFKJ6ZFmS0tVIhTgqzJTs9VNn9XSfPV7NDVgUTRZ
Ez8v1m/HVkMM9c6wwS/ayOkCgILu6qnBMqp6M9RzvzUdND2sYgvUewC6QqVE2l1pIOeIAwuwNYf2
qA2ZPzgoS88dlSRELDnGPADEAwPyjIcLEboVUcPkOEBDT4HSRzpjmlucgO2/Q242pwAI0oekQa00
ipJmFKh14CetC7nC/QcgLr2uunLQsyhgy8A1ygggLClbDYDFAqUAPPJoAORlP1l7ngKHlXRTbMZb
m6GI3Ebh1iP3O/8xAA/B1lfYCjNwUSV4P1ygEgn8+to0rc91kkNknVetR+CEPBpptpqBAs5XaMR/
myndCK6wK37XKQ6JgDnuiHMzHoscB1PIeggnT/gAcYaSzBJNLisrDoqN1v3RO+B4nAJSVpzm3AL3
+GyMewuYvZ9JxO5t3JuDB7xFZUXb6nQjktWepfhcf9eLZ6qDmb5E4UfFWrZlsHyxBD9K7IXVdySf
u29WUHszBf7x3zl2IFYF9cW0HLn0tp5ODGOANyoAnq9/Oj+QrozADgX28+uf2Zd/xS8nBx84QHIM
j33R+ZfBtv2LQxh5oFZYd0okHVnDIBWPqLdYkV4HkBgCaUzduhs7MsRuO9iAqynMg+vyH3fOtOYY
IymRjUCIVR89V7j6CYH1vR9m3uA5BOI3p0CJJK6rkgtyuzlbRWrKQnRn19WXhOfJxbVDZ0QBMqoj
a5kdSRei7+EtAPtiZ+00s7shpR/KztzopQtsz9bY3ZRr+hnTAWn5qYxxDXSLIXy5++EvxymyBrDS
j1ufq7Sz2SYV4LCNxYPcagUanNTWGSxB/gM4ckDVxgCZnKAEL1YDzQazY7vS4vjPqqxmV48X7ceA
mLPOuzpETQAMFKGtYVKdbGw5T6TXC/dZK3dmWgxoj7LRXAwyxE4lbIkce0mRKHHBBCD53e9GdzNd
on+tRcukskI3BgW3zduHVNmIDNU8T6217ko/O4jaAD5vGhTXTg00AzzX1yhO8xNJ6Owurw4qrg9W
w0Fy/+5GhnFqvhozXnQ9n4orqeqQA2Ja+Uqz/hTNXnxcnuK6hXYSqL1sK9/e6jcBPdBpoOc7uZhd
4igGjXF5WZChXF4oY4zuK1m+md+U6hPIXX8AifQpeKs/yTp4ygwDGywrAAh/NIbVapET0GE8ZrVt
yVVlgBOqrryHlAl4oi0VECbKHFhNApg6u9uQSIYlxO7H7MEtu93tYvQ53Ea6ek6E3N+sNvsD+hbC
f3j9F+1kbrZVNe10aPvj2DZ6WW72P+RLcuxH+MMavt+4uCkuoRrUgaI/Ke8YbnKn2ltlAe5+K3ri
p+rdkKhhnMCBkXbVHqR6wI1719OMdMyOnxjS5QzFocE5TDtrzRWwbKyGfgDOTOaIAtDXEG1ka28M
wsfxnHQ0DKBaehL+WB20gVahWG0oDdQLL3F365M3IBlfxygDgSxg4eNNNwoHlWgYwE3vAJfVLh9a
9r+MPeD5Hlo1kC9Oj6hOJpksDLmAFdBush2ZtaMW/cpHiJZpRoPhi34rnbhdFtQG7bwEx+H8A1w4
7nb0I3miAT/7EVerSgbg91AAEgeE06NvYWpzS6pfzi+HNxNcHda0q0GgmfPGvAT1y9IqnlbVQbSc
Fm8+nixL+P3H3/n39MUolAY/2gHtvD5FisPSX5gvUYhzChVf5o3sWvm0B33fw6IL7twpnGJoRmaa
aYOTgSQN2Wisi00NMCZoumh1EOrc0anoWJ90UVtahfG6rFANPFNh3L+XsS12KowbpStOZTPi7xp1
cRSiC+b+WEA30uKV6/cAF80fADzxMtd4YaJGZTgzxf5MTM80EN0zzcgQAVbmJJp5faf/ky8tNyRW
sAEFjrH61zXvYt+/DkghyjO6SDujB0JfFvAzbrbHaUdTZ8rTc1vYZ7AmdQePlyNXva58zVo5bySK
IcGaqmJmc2yRzlPuPnIJ6WY04xyAXWEKYCpbGh/0cm6Iv2fwiKx4YTbm0Rltc4Uy1wjYLiPu11DE
Z2/8Go0Di3z3CErMT7ll++eb5xY9lSgMbWr2Wj+4aAaCPf9xmSWfb0K1G4W2rLBRpgDf5WPpYbh8
9tsn6i+yeCDziIsKvDgMPEzXTTIbj6Vf3g7jmDonT4qD1rt9EskVycIdP+CUUB//FCo6w9wILj2U
9/y2JjkD0cTWC+fvHjNHHcPK9tkHAy06Rx26fGynFuVNf7voWaD/AReRFjBtcs+yTui4s06TiUZB
9A5iupiKuAdGjmu3/nbGUePgN8XWCtzWBnwanMhMs5uYYOpZ+KBNiz86aFdx0yZhAwZq00afRQwC
8hgHpofGHbaAj6lQvYih6YLyQuK7kVy1nmZkBKLX9k5Pa5ARL5LFeBdugM1sNQW9QJWpv8rskF+T
Log/lmCkP3vu/MR4lXxcVLLq9rPRgndAedBg8EniAAFERSQF3/y4Z17nxLTBJg23Nsvqa2iOKx2U
mXN0HNMMB3pbZNkaOG311mrnAsAwvxaxeryt0ebjHimODGbir3yrSq/DMDA8S7JyHEDbrYoeUUJ5
HhR5gIG7rEPJyg8kzW1e2zuy2sQq0Dhtux6TtMW99a8Q1xiG4NEOpp2NRsXj4rjEdAEvN7Nwm10b
xWCpKFz/aqKH/1p1aKcBhVa7Jd1iaMbiYLjYB2td5VgpQBXSo1ZNYecDX8NFI+ckL6QnlQWIVlDP
2eIYq4/xgXhljsDZU38ZbJxyPBS6aR8XIE9Z6VYHS1mQLJv25Hhjdmf2WwwzZIx2n3dtpxa+66og
q16NPmZZkixmgSPmTfuFWoF89Kq/vCt8S/rWrskmsLr93rehAm9XrLtVYMQtKpXeAc9wRQNSbzyT
CbpMG4B8bT+WFm4hfkdIIxFN1c9oPIqOJFVyxF05IOxQhwgE/y0pM6OUh3apYbfy3gUMbIx9r1Nd
ws4LTo6CykMF/QiyadksutIFUcgK9WyLn9Ok4YmiaPiDnlTv65I/qfS6pFtE+kTAJQJF6QG3Y9UD
eBfZEw0hqsmf+h3Nzah709rgwHoIwumiHcloDUm/B942rjHeV5Aqyht7ibeJaW3uDC061fAcSue9
Xp0iDFz61QAefUCGu3kUXbCZ7Sp5lkaNereqH08ktgywv8Uw/kgcljyTCmiUKIMzrFuPvJA/yAjC
n/i5tVAwQ2tQVCIq9+Hdg9xElVw7dIvWAAEZgAF3dHM8i2hoIuttpnV8EAkwO1CiQ7r23eXOuWqi
clfzCgi07+vpRWXnKKJuDkRrH7WdFKuX0n46Fqnym68np+nlrdY/53F/BNA83hX0wlBDqgYwQgBa
jJTgwca7JqpR5Ahe+UUig4syNrz13wP1OpV6R5GBdDeLtXpd5BEbe33nSkE3TssHFf4TF6CUAzWv
fWJoozgl9a+Z1pmAGNkIswcvj3LRBuH1YbEoyXJn/n/p9KoUlg1x9F8tbYJJYDQSFBHXAOHgqIdO
ePTFKbzuWA2MbQu3vXR1U5/Bm3ImbBw/GKfruwQwx0UiGJ0kxnM6L1AnZ/Gxqo5LHyxwgx68weLH
ECRzpLppn61b+1sGisgme+A4GaPIDM+5mAF8qjaqI0n6jUwvY9MZXJSiNyhZ+/Vm1y/6dyOp7sL/
dVkWySP+nxrdMYrDdu/IGV1BajAH9AdJNZCYxtPPKcnNLUkMVwyLnkRyowAS/wtd7OQNEFXU8m8f
ZEOmQL2O/nTLxfZEAhkIBE8TandAGRLmeQRcH8dMNrPSdcwGPxLyFP4DDbPXV/uwLT5rFeoZrWSz
rEBTbcpKNCTJuJ83WnfjPorZ7Hb0OShb3zR2gLtpBoj3jKMwZ4EtIQwSjV1yg1NyB3WifXQIzYYw
OpS2Xx3Ig1R3oaQj2JPmDipFh/zR531pst59A9F76Ni1nW8E3+LbAzaWNKWhBPaUP/MzCVUd1AO6
Zz3vvEx7W4jNVKI7TEfQ7H4ZDprKCucc7XbvYU7gKfjTUvRxjSufK0W614Z19jj3A5KuMv5ao1mH
721HZoA/xGAlc7KxBhZvKlzoPIa5OQHZN6jmETQDCCz86auwUIpH3jqOjFr3ykvsvUh5sw7Jkexn
MHhhJ7GufKc5jYIb3ksOOt0qC+WZJ3h2zG7Xf5Y2kpNIFEc/gfqHk0j+M+dBu3KTMP9Uy6DatQBw
RoU96/bxxCWwE40cLTwAh9qCpycH0nVhAfaoA9c4MHC/eZUDKDCUy4PRIRb+dpGVd+SmqNN1qnRT
ZG10QZ18dKEZN1I0W6GAbUe6tqpdsG/W2IeVFSAFteNi6QF0VYj+ItQCi4pWMJCP2S0yLTuP2DHS
CotSr8PnLZj1wN+svgd9EJ8Blr6pRbj3WMvPoEprQWGOZjUTiCPnib/cH0PpBJmhtRBZp8kBAu6I
I60+gvbWXOLMmMwrX8Roo1A7C9oL9FW7z7CJeSIVLrPkPmO+u9bbiwToNnnZgv5WbSXIQ69BUWqN
VHmQJIISaMDqU0xb8QtKZNDuCuDSnpsnCygmpKfSOSqMo0H7/u6mPXBizgCGhAaOPhyArQVW5x1K
N3p0O3NXorN3CnbMsBuAVbnTeMiBG7Iva/fgzdI80dBOMpwWmdk1qgu7NjABwMo5kBTevbQ/mW88
lynZyaQ9aRbaYx08aKXd4L0CjKTY38eWd6AQWzreymuA6qtzP8Fczt1ZyzqxBUAjlH+SZckatXOd
bXMT5R1LmmgowHM9iGgDEEHcaPhFdNFDjVTCYzq/kmYuS/T/zhPq4K2uMfakbD3QGK36FJSVQI+L
VlFcXPqoPHkK1JEGJHK9G/FO1+V4xf5nF4qY0w7IjnrVu2VIdN4/c4hycTRqfwn41+XzGI1FYqrA
MqRu/MAn45yE+kIkWtiZlSttoRmZyZFEGrgK1iJZUdSCYO14F8cG3GQPLvtLe9wtJWaGG0L9bdz2
m2vjCo4qdHVXlWdaq3xGNcfSfbU0XbVT4+0tv/lB9bqLbrG3AkXOQvZgTKJerg6wCaAIQj65JmCU
wegFrvqqBDBDFa4YRjR+bkjppPhL3yE/BRZxRZ2aGrlv7nzVVLp4URRw6vzVjf+yXt/Mu8zCdnqs
gfsAROoCbWLIPuVVM1wSlZsi0bQYqLOxR9ySjqzaz2bdR95aEiyhv0JpNhcANenNeFlSG2kN/YG9
8GJUIlbFHkyg3nnI8jLcidQPwMg672WW9s0GnTjeeZl6dSZXzcztrTl5dn0ZFcAaA/l1lMwT6jPw
rFqZHWipKYaWFLxDC/o8fLz51fWpNIOt/iXf/E3dmNyQf/WkRPVSg/famn7pyyJ3fxQ3McsfWOUC
gtqM53AjFFqKk5eAXfFm8dMNPH+3iGTxvGw60yxSMCsk5nGBl1mVg4jkXUcuosDxa1kx5oCSafhf
5GECT7dHHzk+SUc0HfqsuohNRoHXGSuPTCHoJHjqdKnRnZa/E/o7ABw2WiNTWFoUoZ1u/kxmFUJy
hq+zTUC0HYG3EY2MrIvXqIXh+3mO2jVywJANpBOOwDwC+zjJFhemyuB/HM2wjdeDOfaXMnI3sW2n
H2zRph/GOEk/iBT/pNq8jlz0MdAg2R5g6OyRbOTKgvE1mlh0Wjz6gc14Z7P5QGvQgKJ2JHzDdtot
nyVwhtgKFEssH2bgN3GJknBl1RYYotDrgJtTX6BcLgYXodL5XQuDEmlGurrBxcdszw93bmRkKqrL
nWk/Zuzvf12DDNkooxVn7OKmRY+fg4HKPXvi1cbIJnAJ3slznv0IeC/Pk9f011bWj5bCMpVKmoTA
1g7skG1kLjZPJOyc4ScK6kqz32c5/jv3If5g934gRfiUtyZK2WKQBRizVO28zhkF48EB+1xgv0cK
9ZsGlPmws4zSfBeN4AkGJYRY2U1tH0KqEgE0dL63AWezNkgGbHf3VNgvPp+AWe15uPscEudTUQVi
q+lwp2ZCD9I0PJHKtbh3znGxSRLx6pbW5OzsvsNZQvHq0uC5ro8ngocKAsvEpmPO612Purprp0qm
+Mg67LEhkg6FUfG1GPznIhnxwld6UvUOOB9jz/xErotKGSvUK6xtY8BrsQ2zYCUDN3rK1uQwTFNy
NQyeP6ZcbDvbqk5+Xz+yGn+3dpjfDlEai90AUNjVncFUfmYIgF4OLK+ttpKBRNDfvNi2FR1o4WDy
u5vVO+dRuIw93qvVlwH1y6PtgcIxR/P5nHEfnMyd/wEoSbsBvb8Xklgh5VMEXlug0nTpmkcxsrC9
8YP8PeH6H3pziPc46Km8CMLJ0HUgha2zsd+VuPpP8V8bzElzztIThYAvAecGz3e3UTrg/enYjXui
YQoSYL9K6QJ/FjPSiTr4B1Ve09bSbuhTAna78tNhNLuLvRPJRS+jY/91qYDlAc7wRQZw3LAB1CK1
2OhhHIc1SBP6I88q9E+TISxdJzxQW46Hm81qRVqHplWLYmyrL7/EI+qVy5ajmUk1by/d2jSlQeCK
MY2Q36IublLhiFg94oDfbHp0oawaNB+F896O0biMtxdvvvr9BCQoBhziVrL6a1jUP4EIY14lnpTX
sYj+IbXJXG8T96N3dCs7/zpsw4AVR1SzoHYCpDKbSpSKpsWxXwBM/+gOMvsYNrP50e6qhy5q7Jcs
ExwUq4CZdf2q+RyCFFF6uXme84Cd0VHJlhnp/MwaH1j4XdusSDTbMDRNUDS15dWqX1AWDb4dVasY
SQyW7bbbSeJxRjoacL75acvR3dcA4zom8wCWCyfGqRMDGkhAD6PlqRwXF/ASwZC9O/7BRatolpo8
eRTJ8LYyrTSizVzWADEBwEKnhl5hKbiEukDyMvVG8Y8Qil6SOnl7Rc9BnjqGdCVylYrz+brExgCe
RklJtbUtAdxX6WC30oZob7DwPwYY77NXX7IQeAVAYCYXU/l5yL9scVK0toaqWQRYRmE+l03Hhm1R
nWjDDliYCZeqstgX3XS7109ANLiXI5tWy0b/ZntPU3If6nLFwumDAYQKcFMC+9fwQ/ATW+OeQIBJ
xdE1vqtT2W5IJEObZ997XHxt53ZOtoNdtbs+K80XYNydrFkU3/NxQHpN+vaHIkmj4//tAZCZau0w
U+6dzDEfaJBtYi2z/6zrJX9G0r+5CTUj47tjBAxwuPyta+r3Bisc479YwzB9mYfI2YJL2n6IA/Pn
0iIbRi4/jY3qQrYAVIizlHfWA9q+8DucZ1zlTOgqOMsWVOdQ3XkAOftWZ48c9TpxW+77hE3AGzGm
6ww4lH0bu96qUyIZQLdRXoFOQUJsNFWECgxkVcskTA9AG/+ErOCz9Y4mPriVh1IPAz3u7zqaJaOD
xJ9luIBx/wU9TrO+7NYVqJwewZ0FYGi/CYEjmfPrQKKMkpUtULjOZVKdJ0AQn0u3q5ARSDaZUpEe
ZUhlvrmZ4pjlrxhIKTdhF8JErmmdGQBt8kwBtoYBhYAJgA57Bem9zNSj/0ZUhiaPko3fOsHiXAkJ
UEPydpsqRZXA70sIJZIuYBYga3u15OA5IYjo1PRG29BSOoAVQNV4AynyImB30t3ecu/4r/DJ+p7w
7mpR3wkaFTbQmRE16z85j8JaB33evLYpMhNha76EueONm4rzZFfE0QhkoXp+uKOhEJlE92oJymL0
DLnhapHJUzboBN8h9yPBrcvmk+XlP8Jijp5RgN8d2OyY+zZIis9DVH1J47T4jr76H3yK/t0BLQZA
G87dfRkN+8Ht0YPjmGlybgcLTTZqFsdBhtKid5mUTIDPNfPtfntnmHiXAB4WA/lNtCLJQ4bzBSqH
90Pb9ochCU7ByHA314ApeUnpLzIl9pfsPWXzjYZ19pqmSBYAb4GmS3XAMlUZoI6pmoIlbOhQ3zGa
LMIW5T1gmfZmZx76IsL2J+6HZ+AhApcDpPQglQf2ZCsHkJxnzpaM3tTYT6Ht7skYJ/AvMwfctfib
P5GuDE3/WLWBjasTWD1suaw62d6cqaMUJ3HpoeLkjAeuCeKbIPmcDDviFiChr3bEO/DLwhSG+y+B
LJ4E1kLJwbnolx0allDdh7H2TRsw4cjCxCHAVKjNiRqcclwdp8dhaLNtJe1oZaIHCERwIPEFOLX/
PEjkwVy0zaxchc9N4qwQwvs5QZ5NWWno3mfaQH5hnwNU/D+H0PrcSY6irAZUeMbzaxpkuJAV1YUj
9XppAxQuAKakdB6UASChSJk3oLtczCMOlQ85DBmYHfZ1GGcrH0izD3b+k9pcddfrghyk0YZ+ud2A
C5GRwgh/iERcDgxqNdtf19g6Pd4Xa/RyfjTm45/SQ4ayNf5N0kkHx8iPPfrpiXJOIAf8LrsUgKkK
J0NDWpRpt3WZXRy1SqNchLmlWrqqeQDvzW9hpBOhy9YstB0AwzXjlChEBfFBKphIu6+/jT0qfH3c
cydrL25vxVT238xZemCdwt/D+t25KQFRCcIRoeNrK+MfohxdXtw6DiHAleeur/6y7J9J7yd/zxJs
0xZv/IceBS/XnqF2uLLb5O8xir8mwFx4dnBXfww/NGLoUZkF3rGiS9OrhQvjHE+aZ1IZ0vzHrVqQ
rShVh7as3YhkAQoKIRoAU9b+5MF758a/NVi0cyNUhQXgUXoYm7nd+lP8Mg6+OLeZyT5Kvy3PvMhe
Kzeci3Vv1+46QlHK3owT82MC/IWPyEmQbXQ4YKNUpz1F0gBI9BfbC6d1FTQHX3U/gUjafKCZFtkc
o2vQMd3tnUGL2nnkeXVKwOBEleC4B5mRKf2UWj6IMX5JoqynCqUn6r9FXK8JS5NKOnRdRxo7K88G
uLauKNFusbBXQ5szRTYwg+QBCN5Shk+DGiwAKQD62Dh5CjaB9BPufx8iy3ggldY3MYvAwdaPG9KF
s8f2EkSh04eMhdYJ/WL+lps5OwXAY7tOVuSsOukV3yMv2QtWtY9Bj0f2QrMAnuNuE3lggSWyBOJS
+BO1Alm1y1yact1lqB7TqEAxwQCR3Dn4TeNyXcEuWYa/6VsL/LrvdKUaFUjrFuQgLQep9xanAYJo
BoxcVUc4sKMr3PQah91Opmx4xtX48CwBx6SQmaPjpHRegIpzN/PkarEqHZ+6vQMi2SdSFRYK3bEf
mrYk5p1w8RgW9aFLcEHdRuwjDUMouh0448ZNl1SsWJdmc6nR4fg4VI35sXdsIEw7gt9ENKFVrE0g
Wh1oARykkg9qzdmV5roN2Nc4GK2Nn9jGA4/G7OpOhbca0SbxtxElSNc57RejSLFhkDU/AJLe/JxW
3ZUcQAMoVwlrnGvphP1Dm8t4W7Ig+btFo61agZaeJx5upraX+Dn9beScX5dnSxx++1eJh9+avOPX
uU/wjEKcaXd/B0Br2LU12DQB4VrhJkptikimwZujKTgDVOUiC9fek67pOyrhFNs2csqXfPxEHN+x
nchT4tkc4Crh/Or7fr7uS789T2CUf3GCGy/uBvDq+fxqJegO015d/ZnUqLqdT7WTpIuXLLM3ryIE
e5HPit1kygEUyBzt6s2UPEeWbV3qfj4xP86TTaOQ7XH0pEPocmwdWDHvWZ9/00fU+4Muuci4unGh
syvItLG/M+JzoggvkJ/BHUb+REKt2C/MGkStSLECn045aAOrW3SZ4a5jn/m56a+itFmlaHucK5TO
mMNW1wbflf9K9PGixX36eldCTAEZujTxUSma10j2iyIEIOUUA10aiMaru7Vu3A2ZrHHJ5p0oTq+N
REy5QTMctqN5Pa7cuOdXgIkFSF/3zXr2nPQb6I5eWlnUz1EBlq3S9EyUM0CfzdU+HQL3S4BSi4MF
TJ5dDmbsb7JfB3JgfwF5z911zK8PoCGyX3BLsiE7GAH51sAl8WkoRfZpDLqPtJ4TFwCPHYrisRSO
dzVGA/sd9UEWa9HjHLv8iubZU1kMAHmSSFy7dT2/Fl3rbYE4yg+hk8lXv2EPlozq56Zzpif0RSO/
ndhvbrMY+YHE391Y7n5wRLHBHmCHS0n3Uz8l9QUXBv3CYc8j5E/jsYyP9CfqwA20oiaKcIdq43Db
ePZK8SUppfut9kGuHDq5/TS2Y/E4h3iUksFN8kMnuvQlaGS4L4Bpvp8BNPsST86WHNKaZ+iBrOUZ
wCrt1amQQJ7nzP2GKt9vHA3Wz5adtqfWQzqd9B5aEVGc8y0uDG9bu7V/7JzGeHan7kuERHtS4m0+
gYnuY+fIaV0HKEvn7wT3c5Y9sBEcCKTqyqS/1HggpakFHo1SIBk+4Pe7zkB/nCFxjwUKEBjfLIBb
sv9mAVo+6rr2wp181yoMat5hX10E8wOq0qvHXqlITyINaYN20M6fqrXW0Uz7zTIX54mBu1dsgiga
T3qTCap1v9rQfpOGdxefuFU9YlvVu9N3H9zjTafKSf6JMw/Xtu8bcdqSc+L0oT057cHJrEWaLT56
Bx/nEV8P/pRstCPFOV4E2q0l/2MZgDTwS/QLx0HbbBPVUeOojppUzVxl8A0wTpGBdGTVhlE12JBO
G1DE8RYRc1+VeqYZTmWtU6HwjxqELDvz1ynoDk+ZIYKraDN0t6o7JWvCDc9omK9ZlYTbP3kkntjX
aIR9tQ0PHczcEJsocqw9OGCOY5tJkAwPkbHJgsTfJsDRLLAnrjeFHyRX0WTmx6Eq+XFuG9SNkDdK
IRvU8vTVKe4d9jE20umi1ornEnmsumx3gbqs1de5y51uatk7c8LNdfRu9ZMOiEbacXbLi9ej3o1U
gTOm63LChajnIEXPFVkpzRz88XTIGGk1iBtQ0dEWxbzpsdteT+ggksiW/ApDBDrokGNSlKagVEY7
LRmHSbxFCGUhMxm8Qr6+HR+wbzc3+H04F0JIQs2NvUlcI9vgePwLNokgkZB9ERwYwuS2YCplyjlw
s3xDypsIOM9ulC/O5sjTy1tDdNEcu9bq9ziBY+OWymtQOOE/3fjND2JXFRkPW3RbTz+A9vTNDUzj
VaDxeV10Y/wpxjYP9OKefHJzjkNEX7vo987aEwOVw0FaNdogChFsh6wadm5TIHmamaAPURwiALIK
jrURbbWK9DRMjj91qxu5GyReosWjVhHyMsUmDG1hqHib0FKOKvs4Z/yCb55/7o0MbFHu+DoZaXv0
HeFt+kmMrwxoz4CBTuUjA+/Q52BCqlW5Fb4LFqI0AE2EUUyvVRCiBdFwBO7v0Ol2jLwqWldAXXhM
KxTJMo6HXd+aQKVC7W+Ql9kxYgJtHeRCg5HGuPxvMnvdeq0z7CkO+Jrq4e6xTTJal8oJvzQJnvdB
j7empXqZc4lnK4mm6nTWIlkr5RwpZ6ac72LJmmTZBpgtyOTWPuAfljFB1cuv+ehV7/MC7B0es1AL
E/bmAw22uvrVotbdxpH2PXj5jP9lJ6dU4MgzJ9lDUsb2ozkNuD9kcbIPTQCgYFcEJQ2BgsDNURzZ
mYtCa6nkIqtBapIjeQ8q3z9EdqOPu090muNl+WtJKukocPieUV0P2nYXkGf0MdoF3cR8Gzto+xnd
qFr7QM9DVgHMHXmdDE+pGsYe2fwwBoYxGWhAx8/wVGZAEU/qoD/cRfA5fU3x2j/eBcRIjQclDsZ6
DZoZo9hFfB7PJLUpEpsr7mcrD1cCF+1bWiYqhFCB03GFmq8G3JEBohf72UUkXZQXCqdXKcl8440N
XOeDjv6dLStmYQkCSeQOiTyLDL0VPvdDIs6kQvd1ugl5DHwa4flb20EyCaA81SPyIniY0lQPZs/2
Zm5UJ62ima+ewYsuZberkCFU1qw8cNzhfAyjAf/3DYGMsDrY4fwyHIsCexnQaYKMJwyHjYl2ziud
/Rgu77de4oMdACSuz44Zl0+FDI/J0INt9m4pVjfDcaiscNVN+O9RZJa3L9rogBqg5Bkki8mz03m4
xgFfz75xPJT7twV/yo1g8Zjjr+iE83JgT0URgPxqcIaB/CYCbhPzUDpfsehMcpnj99eH8bAl0QJD
qrEj84xN8AZXu82axKBMEOirQB3tV9N3xzHEQZckUjFjaFn47WVVtcfLFMUpRcfS/eijK2euEmMp
V2xjsGZVY/7KuxzviiG3nQvOfM7FDYt/UFDWHkjS+mKY+BH/G74ys3Uulhoi8MI+xo1ffKn8/kuG
pBfKgFYTcWNWgf1ZYGfwGnWGXFsWnz8AOCPEPy6SD33qjuAKKI2dQOQHtBnjvDtX9ms5tV+mJGnU
OoOYvK/SsJ7pSgH1CC+NM0Y7kvSgmR1JV4elt1BE3rk0XXgf76E6tQekKh3lPCSextVy3BOpsSoF
SkvIoo+AuKTz1xGIYBQNR/tkOSiHdHEvppnV0JxqnkFNvC8sQFYYogj2Cy3EjP74GCytG0CsD5+8
OTMf02J+ZRWPujXeILlXfiI2CVR3APGlqh8pLpT2n5cZAsUlJcL86GfteOBmIvfIPYnPVi/AH5oh
b2CkP83M8Z4XB2/Aa8TDFR+z070Ziu/E8+5TeQiRwhPbOw1kefcjVYvisI0shIu3QVM1CSg3Uudq
q6E0558OAHiOo2/bV9JHfRVsai6NjdbNFV6ZoY3fLC4PjGjFiohdA/QxI2j0HWiczrxZKHCBszlh
BwFmaEv6207y8DRabnCimfiDqF3IDxCUbxE6rErblUhsdtS+/ihekLdtdjiOMxTb/v4R2o8+UYs0
u/sWFHvnN4EAbmUPolp7CmCxa5HFKsrA2zlKBG/auAxkJZ12we8MeDdCIQJqRz4DL5NWoJC2k+0R
v1iQkUyBPMxGPR+ZcFFfEnbDtg0ZiOwc7GJsO0/+9lPr0PsxqGudEPV2gel+B3UyeJsm3/7c4Jtu
wjw0LrQSoEPnYz6koKoIy2FrofjtEiZ5caAnvxeFKYq/5Wd68tNQOXP9P5x9x5LkOLblr7T1emhD
BYqxebNwugjXITPEhpaiHkhQa4JfPweXUcGo6OrssdkwIS7gnuHuJIB7xJYVYb2eHRRdBWWGTTkg
aSwakmCMrJWlxcUtRVtNniwTGAJyaxp0hpkGgSunhf0d/tNRLofzmuQ16PJJ8ISX7pvZpe4l0bhx
D+v2rrKiB7qU2AZumLDNjQCc6QFr0OZa5t+LPHWwGsW6Z92GUJWf65JBlH2EXNMBvqHoh3biSiZO
ePXiWLuTLt6F107g/VfhnejM8M4r4L2bW8jKUJU6/Cmb1mnD/A2NsmtXXMGR1AHJQ941OoW+mx6x
HT5ZBWuuzdi9XwqPpRs/S7a8K4yTW3ly3fvC+z4Od81QZT99CL3jHefdxbdD2DCYeO9ZBGyg4abV
dnQ93OYdHxvU0K2dYIGvQV4MuWTCpNElBzDDn2S9r6bBeu+At202I+HMQRpbfBzf9MrEOsJ0j+B7
KKBX2rpHB2+q3+cOVKmpbsN7ZC07owmKBkjkvget0w3fSivBmcekcIRk00elGjare+iYnXkqfsFY
uX6q+rDeapP0cFxeQktvqNK14/LhLU/7rSZC55cKZbZTzaFxX0zAiAl2QGarvwwCmgQOhF+fy1FP
dn4i8206mdbz5OMEZZoKcaZefJpZ7jvflkGJzorbaSojEJGV4B505/xy1Zltf8Q50CmDoiYQ+x9t
rZLrm+uf4+fyCAWDY5TBE8/yanYa8BsLYjFlP6vkyZWe+d2csGQv4nw8DcIYLyk0sYIKMvVbPYkg
V6xyQr6SNGd9gTdB9VBli6gEe1EYgI/GGCwdHmWUljqVvk5RVlxujan6ib9KBFI6ZHSWC7X5SgSX
N6m3xjP4vZc6hB7fRX0b3RiekEj7dwxJHSiSnDpZwnKqAuqA2rBueu+g0kTRVCwknioZS+A43scQ
Cqty5C+VczxyJPWdQqLObbbyl1/asDQW+9ZwkM5aYqi78DLtwnIOVFM4PkCzSW7LIURiM0nEWau8
Co5NWvxNOOKPWnFONPOxt7XmVwkO2gpYLPkAQx65Ncc8PyYJ8srA9j+Z2tCcJRJ/y1tLo3xuWt4Z
NZWOt/exbLv88x//8//875/j/+J/FLdFKnmR/yPvslt8vG3zX/80dO+f/yjn9v2v//onoIzw5bF9
18O/FizAbdX/8/t9nHMV/j+itK7zvC2sSwbk646kdkhWx7DSrW6A47g0kfLOUp3Vd2L4tOBevnWT
Np4FeSjii9hP7/sQeDVsE+i+MDkxBzoHMTKLAR6nyQlnzPiYqQgThwS4MMRQlS6wukiCLtHvYmnb
QYF85Xd4lAf48zu/JPyDVlmplY8aclBbvWHpwcxke7XsBPcEE/JvZP2jMZzuY6/Hb2ZHPapjZ8lv
UspeLvXZgQ8rmXDFnTi6IXM8GW4mfz0//wRPxLbUdB2eESUAiVSvVV06GRvWAEtrpwQ3N5Au73LP
M+/iCFbotXSvVLOyeLz2bRe4HAmDoIek2xG08ccl3hoSdgOfRVC+KSRromybOWGxpgnoAo8hsTbH
sdk2H6+jw9B8ZUYu389Tx7l9D5Gz9ERT64YdXwY/hkKVHz1QfqGvikuKleyZaqLUDbj9IHXhhkMR
/P6b5ur/8kUDutQDXsDxbdcwLeevX7Q6ZVwm3J8uumvyI/koOfVYRrP50uyuVIDdF8c4Xpm74Txz
hJJu3s31qDeKaP3XGH0qw2YLTibubiRhqOPxum9ly1ehNLNbUjSkjqQdf0I6zNojXQC7JhkbG4kv
1Vbjq0xI90euHmRma5fnCNb1Z9+w8F4AvAS8kW1njW8WdfHFqfbFCErWjltQpuONZ69bqIdvLega
ge1VCS2gbBNUQQFJp9RSbadwFJXZ1UmRZplr0BOedjVPqxOMQ6tLawIsSJs5tXsrrLwKYDLaztu3
jwhdGlkRpFGDXjt+7+Xs7fcfFX76Xz8rGPzgZmAB8OFDedRV/Z9uCn2vjUVme+MFsMwwGCfv5Pqm
9mBWjXeaPLsMyp4br9iEWitQd8tLZyXlvWNqT9QeRprYTIU17XFKaL5E2sEeOuMVlL7hRsZmuKEo
B9tPp0rdDe+a9sZOy+aaA3eyUYnWgKrCn5prpC5dYn3uKMHMO3cTMsi1IQKhnrghnO82OS/5jRSl
9TzE0CX0AbbJG6d80jtoNaooWY8avGIwKOymF4M3LajBCeBTOu47a82q/YCWvIXv4QQ28rN1Y3in
0NCH167TwqBxB+sae3W0h+Mc/vzYzd4aRgXuWDVNb0UU70t18y9ydrJlvhFahP7Ba+59J0pWhdca
B6oavrSvY9bjYBR49KD2Mr4DmSWEpVOp7TXh4sQ8Nl9kGYofqgA93uRHjMKgWlSBWj66cn1aYtC1
M/K0OtJucbnQvhEnEe4azj1FQB0WbjXb3397bNf++u2xHAcIBdgoWCaeKvTI+fTtkWbiJjxi4qIB
cRdUjmefmSnxk/Lhvdxaxq9REZKoiTqpnaq50LOjFembL+1UpUs09O3a7Qptnvfv4loj2Y86GCWF
euVlKL2CHGES5CbG85d2eg9u7vUHUfId64R3sNRFz5AbA/PHcQ+jNqJIXXORWqlOJWhMeIel7WsM
Tbd0UwlkwxsOdu9NOkQP+DmZ2/fX+7dTfXoTy1xfpv76yhRI726encKX951BYDZTr720f4pbXmWZ
ZmkbtfjJ6dtmG+KjO/hJAkM4KtJFwDvpgO2dfljaqPSlDdn1EYoKagq6fKrTFHPdrWIoNLU4hvq7
Of6ujV4GYECs0r90RxCpW1VanW8NH/gGowj/AOYO6Uh/+tamNfQo7HI4O+PkHgDHhKefq8UPSANA
JxGIgZ/KOiVt7fAPozS+Qzd1+uZ4w5+D1CKlKsd+25buGWv4FFqkRpoHbt5M4L/gwE7LteiSDOxs
0P1cqt6iS957s76MqReZ4uiBBkxd9Hk8RcQYryMhtx28JN6OgFWcXNNKg6KHdHYd4yk+mgnst4zO
fOw6C5CjsnrF+jDeJRY424N0y1czd26c0TAeabj0gG1gKmwZ7uP/TMORxYpgsox93Qy0MzTdX8NU
HP/XD4zdjLmjHs8wt5Wbd+veLtIXvekvbmM6v5BovTO0ZHi2IcyzGXK7haZ07p0yy4o2WWOmL/7Y
LqGVgGVFG3lPXlXaF79xIcjTQvdT1VI3tCC0NOGw0JGGHgAUX20ojnroAvoYOOkY8aV9gtd4oMt6
2pgDsPia5O2c5VoyZ0uCa3AYVqQZFiUqSTbnzyiut4DE60LxPpZGfEmOqbF4wsCAQ4t2ZBWYZBqI
k1TskV5rVwbjm6aNxYHaitIH9Y06SnfS9nhuOPBmmfwSwBvFKK5YZRyoxFSVSktHp/jHPfGPqUjR
NtGGKQhUajCIl5FdlZYr6TcAWPtTv3Wz9idTq67KGN4vUx/DVYnqOs746lWnzC+X/rFIgWzIgI/J
FYOCLo2iRtTEt6D6CMjaygx1Z5Mo+MoSCAahtuc4eJ//x/Sfjz0sbhzcOGavxEz9QeY/miHee+gv
BTyKEYhWocL6rjjmbfp+qUIfytJLnbqlqcCq1Eh1mLuYGywE49Xc8/8zxzyb09RboelWcvayMsWx
MYRoNd/3b3FWOhwMrE830gCYA0iNHQGoKaLCb+XW9CDHQxE6BDRXZZ1nayAD2AmSq/vB77s91eji
q/alCjJhd6h4DZwrmIKlzQvwQ/RxI62uqlakdeLEnTzOdSpGFcvLLRXpkiHPrVeFtYV4bFfsqY1m
o1IclgoyrmZnEPfFMavTnvIGm3LRACtzRz3L69AYHFPXAPgNmgjqwSj2BLOUkBDYVy48xAmlSW3D
tmGh/kBlpmN3R+GeEjgHB+pzOG/6JnDCtAwgG+075qrr+1+TYeGVsF7fEUUxniA/RlVDIZ2txs42
reqdVJV6TZEWO2IwyizMoE1u/mbsEkxjPWYeCp56qxo032Oivmc2TuThHo0sPhg/qlUvpxypMfAQ
A6qnYFeCz6W66CLMrN8MnCFJqCKpbchjnmypTpMu0fOQcOjXv1+aGbrxdWlme2ABmqYD30bDtxy1
dPu0NHP1SHNwLGGeAd8S7d571cWL5VbBgi79AkpdwKb/NgS5YW2vJolM/GrbEN7BYX/F2VJx7vW0
Bf/Z80+JP9xl3djeU1NnlsWGdU23oSp1/M2gPJR3FECXRg1y1aBloo9Bg91XKyzY03nbV9pQnytS
7wft/zI4SUA2fYqiFe7D1Z4aDRM3fTH2Pchxmafxzb/YeOBp4+N+eRjI1IPg8Dkh4alowldt69qi
xAMtR74u8X7ZpYsVQSGfCw4ZBROaIHcWRL63Ce/4qYEmIfwxW3snJotde+zdAWI1nCc+yhopuMH7
0TkQl8YhMgfC3lv5w87HDuMImiAMWpdcZCoSf2032CFGBePjaklQzvXWRM5XDYxhvv37L5D/LxtD
23Nsx9Md3XDBfTG/nBaJsGgr/HT7M/ch+sMtMHxX1VSB81qkgWVxVLUqgwu16+WQ/QLjBErfJYzU
0sxeUyNdNPwydRwvTeEaxq1NEBaGtXGZNWGRBB2/FSWwRAcN5S6fpoCqsH0FZkhdKHrpwB+hvVLI
0kFxNGKZKlLWXXrJ8rewKZD0BBPlYYg12Ct7MYzGHAcEKpCyglBn4J9lL1BEKG8Y0nZBo45fuw/L
FCpRG3gmyc7RigeyUlna/y72U0gamtt+6KeVkDIOZJPpp9KxvW+N9YejcH8pvEkPuYuMXSvd8YWi
6mjQTyDi+N9Y/oetoioJyBxnSMhRFLZiStYUc1EU5qLmJYoG0VwGtLZOv/9mGDb7emtBqtgxLMO1
XQ9+9MaXMwMTgpFd5Nvd2Z4aL5iUsjZdImHAUtCBRs7SRqVMjgEkWMQlGkPYTFCcgafcpzjswLJb
t5Y4kGrEpfNivh86u1kVZZo94LdOaXZKn3vYSQexKZwdtQGbr5/cXrzNmffJqZ+12tJOFNsakOBJ
8fGvKbbOq+ohP82RQ8T9oKtra56nwxLv1Ij21UsAoAxknL14LlSjaR69M6ddZbYaVG7cel1Iu9k3
kEsHsNnw99LVkm84Z9kVlSnfhi763F6CHkXtfpl/blfxQk+mtzCVrxprHlpmX0A9b++xDw1vPaN4
jnFc9OI0brFT6oPb1GirF4vb53dQlLBswMb4rwKiDWfC3ajaxHl4JlDORx+bWvPpo0aQnI/axzhI
CH6aheb8GAe1hfBMtZyL+RWyBMBOzgFiVVP9u8Epwn/39ujNfrwFivx4e5PXBGPegRCWukzZzpul
C8NYT7tq/ZDBiZmVDxy7KhzdteVDrjvvbUvvUqI4rW+s//Bb8L8edapDdY+5roFbJY4/2JefQjcA
nM+zIT2XLhhjRttjmU8ZqDktBemynWm3E4wQ/sxPWX6FLDkbT9pUIwMB9kkA0SznUdN4csYv6w8u
GHu0pRfetc64do3UefTVBbRueHLI7J4CfLf6KXSnOs+1EaTzvmuLPYUi9QlMY2TwLVUNM5Eb0x5e
oVOSrqBmaN11eWfd1U2T7cZIA6xWtdGljSp/ndRut1natC5MAhm57o4x9h4HiO8vs/PZobNcHDQD
0rpLQ15eaFTW5NldgWWQehVqwUlcdQZo87jMYPUpPyzvKGEsAkSB54dJBxW0aBp2C6rdoM5KBU7D
8+m77IDfa8L02RdxfFP3cbGrSt18SUM9oAC4ZJvrkYF1MOKo5d7y8LWhDprS9QJNi3AQvcrD1N3/
h7ui9fWuaBqmo+umbdm2DW6Arr4qnxZcVR/zESZM2iliUFNfSCQMWT6GXM9sWL20L2SSL22w527X
nsdBYQGLbRVlfPok57qQeaIC5gS6b8u5d+kgzVgzgyUCjV06LIBwjBX1sDhtQQNtbltCLhc6kE+J
AFaqUUUb6Natb3O5om4Nh4zJjoqwm96HJucHvLf+oPtYD2SFVr6U0IAKipjl26LrLwVu3b84q78U
VNcoyubXNLVfuka0TKrrLzHIiaQri43VTb1x/Kq8klyrRyuHak0tc4Xa642BZfr1Ly1ArIlVoyvg
QuG3Qa6o75nSuqJLPjnGSUDpqCU1K5zLQpkkcc0fVaG5N5/i1DAXIOdNb0RdMHlAIxt1bWyGGCQo
S+4XHZu4LLt2RfJIpGuzXBS7cxrKba/wAmFZRw9sgJ8elneAuaoaHCtuQpzz4JfcOaCjwpk5TWFl
OADDX6+oSJdcNVLJ8yaIXojO2Xzt6OXD77/gjvXlqW8aLm5wzAFzzbAs9jVT4DQT1PxcgAFyXuCE
CIT2p6GwX0phOk1wDxeq9DGGJtJjlxvg0jLBjq3VZY+JKIF2FBWD3gmqugZHCmAwMwCeHBArOl8p
YrY4VBCp7gMOklQ7SuLQBbbsySmqxJHW8ZTmoXa9LPYgMiTjnZ6KcMfiTmtLJaWzibRfY4vbEu5+
3zkTSO8CfQzi4keVerFh/95+JImTPyPmfDBFQIX4Lsaeb87DQBfIADoTKSXK3HhWbpwGP30e6cyv
tzoDrmP9e69oR+PUobfyQbn5/aeAk/V/+Rh8/KZ90zB8A/rH/5JccyzmYcmPk5I+sSfQEKFMPgU8
6ZsIuoh6BYYOZ+PPSuriUmNL/WCm2QZarbD1AQTpQSsjC1uxrkf2pcLSJTamTeFz717k4MyPuWvB
oqDx7pNS608JFlOQv+zzYPIrATdE37yh4FyH7CCUfm76pBrzoO5lti5zHm6nUHfvy9RiW0C1Xf37
FOf6nT317RYCeN3NFIdYzUI8o0H+8i2KyhZH0SNOxutBvoBLtkqxR5vbl/gUZzxL+1/jaZ68S34N
Hgw0iM+qw2t4Z+NkKGDEZV3q1J1nUOxjvRnCx3csT1zgwmQOQ6nJwUVow74o0h01UecSZqa4aQLx
jTgzBnnb67zkWAxMB5oRFwtkmktX6I9lXfT7IRXljuUWtqmcT+3KT/Xm5FFxbFOx62T9fa7C4+mu
mCq+lSmk/VcaThQO+eTrB2wXULJ9NFL9U/FT6Fz8FDAPUxMsU81DqSdqOhi8VEBNlpVxjOPutZeR
tW1FCx0nU2q4Ug/AkMbxU30OV2OoVFuQaRhw49rMVRo+TwKDUshylavff/Wdrw9YKNrZzEN6wsWS
y9bNLw9YQBt6g6XgO9RjHk1ATIKDB9e0Ei6/hv0kPkqFjN7bltK/jStsG59NHPZ3efiIfUP6OmXg
5Plxb26TaZBvXvVUOGP6aqjmGOnurRZZ1blPcii6FzyEz5qH3UZpt9/sXgc0C6TAsI/ig4FNwloo
JqFZez+8mJnJOdUreWUTbp8BD2F56Wq8PvMMBtW+0Vm3ITToLz00BZDpxEv7RQkhaojT33Ygan3q
oBHw4nofIW1ImtIIoKqzFe/RMUH1Zx4Rwuf+LRUCUyG98fvPxPdVLv8zqMQxLcPXPRfnBMxwPOfL
MUHL9H6wnEKeZQp0jwkjbpyTxV5xpItM0hKOVLikLVBDKypKo9uMOfyUKETLuvLowOPpfdyn+hyt
RlPkUm3CsN3aoRatMqW/GSOvuyncqriK0SiuVGpdWPUVUZiuv3RM0L7bRiV20NSRqBUDlSBgCKAs
tuI4Xv1zqlTNF8kwPghrfFhmpwgfPren3Jq2n+ZQIx1sni9dtlvCaRoaUw95kEE6HQ7ZiXEU+The
qjKLkXUq8KRyMmC2VFtqNqm5wq6lAoAbkLTMQBqqyKT1a2Txqha2DdOl/EEfeuelZEDIwJ5kvB0H
0C4aWAFuDB4eke9trHVdF29iGMDndnAH2v1NFRkWeQO3VawMATwJNAn3qSgrjd3omzrWl44ONU3F
+nbaAaL1sFjcdZYJQR980wA6u84RUA4xdl056atsDBFLAz5GTV437VrIkV2mWX7Asn66xGCDYQOO
gqSRrwlMBP1pnKIR3ojqS/cMVUqtztlq2JV1K2hiThAwhRwqJGb8Yu0RL24e5bnVsURy9LXJej8w
gfE9uybgW8hA1es+nsYfnbkmrHKnAnQVAMfecG8I7h0J8QmbSXcLpgYeiqNCdi1Y0BkgOsH3FEB2
ZIwVkJYunwKjj+7FxA06mZhH2Cno8TBNC3KV7+A8etaiCZYAVLMnNKlLR4mhOQRkzBuTp1d/tNz7
tM5jWNSA1CBzPJhHmVabsRqmjRyEd08h5vRs4fG9ipl9YzGLPYSera2bAgSKCko+DxGSnaehbN4g
oAUn0bxH6jOPu7WoHAcnKyDsxSnE9yDJMB1Gp7+lpsiHr9CqzNz2YPvGHW59E/J4LlTjROffL6Oo
JDtPQDssefzS3jXwFAH97+nTlBAbANmj9b7Ri5ZkoFXjhrPv0vyF2uZJ1PuCUVG/1xP7lUUcalJN
A4iObVTfe8UeXMKAJE73nh3+8Cuf71IYF6yYyug1is8GNwXw5rQQgCPNCb60UwS1JbHMg96HhqNL
1DhqjBTdrjdgkanGUvCn3nmw076Po2AaBqiUG0BgLwdXOIaEQpP/sDiDmUTW6U9t1I9rpHW06zB2
427sBXyMC+xhIS1W7QQyoLcjH5u13Yb8W+UNsP7KS+NH6pg3EAGKo1VXiVWSDtoffm69JEPsv8h8
rAMnyaoLiJCQbYTKdBGa9b6T1jMpRtNloW5IP9vqSBOcqL1vQij71hAdC7S8rTcLc2Putrt674bs
eY5b5lOz5F3/PgtLtmW1o5y2jicQGKRuOFdd5vmXCdhe6rQpTV45nyOcOg8vPOn2S15c+4igtr/O
UStaTGmWvxicRHB2kRyB/8UxPNDOemKBeZe56dxGMGi3H+EWD4OXld1LDyKZSrdysMwNGDPpQfMy
4+S3KcQr5+5QCVeq7myEdlYKhXDdzc5Go+ywk8yMj5bA+Q+5j2Q1/D9F45yIzlqEcDIctFhgOQoq
LF2oQ5gQMY84EvTTMOAQ/J0V+2djQb8BM4dGvhJSndVTl33koIfPViPBX12Ue/8U6cUpk597z/HI
6t2ncbMWq8RAQw2cowHtzVYwnoPcSx9H920CVcYqyh87dXEr4zkS5ni2sPx8bG0c6mv6ANaM1eaP
tZFmB91oIQmhYtu0i+6rNgbEE5004K/DtRhUipgDnm8O6SaE6NBN543yBWpJ27Qb9cew05sLngIt
ZLnQbqgwT4UNqtrUbBv7if4IRnWQWelwgvYmBAR0Tb7gDCBVqnL+TZQm84xCzVg64fuM1E4vTGFa
BrRVCg1YHI/1jyKOFMW8fDY0xs8JTgtWtsvLZ5OH9c7temdDVbey+iAUwIhQ1Uv8M1RzzDuao8j4
mpolE1BsUHOYH3PEBba/teasq7TQwPfByQOdQXQFFDvw0J+blnYcxFmBEYIqTW3zucSYAb7GWPo8
VycYwFfOAP1lnDxeS2ufhay/5LWrw36YjxcvmcwD1zucD2uOk15li+8yyJ3jzmyANFinxSBA1u75
BusKuLJEHTT5epdf6WKC43xTNlq6qrKoCNdeJvGXNG96b3iP8JsMROs8cb5D/Y3v5yqNhbWasQY2
CA9ZFd3HWTRPKrRu2Pe4yVPY0k7Vqf3vxBY2MDLwsazB3djBeAnLEQ4j8j24rI89qHeXUEuKy9zh
i74MetND0hoY4k/W5QwglbAroXhI4OIvduazdTl10cCPaKqZTXWsvdA7+BsLirCf6Ov083xvxcOr
uY70q/UhoTyU15mbTr9rZw3XOWi7xuyJN4W2rlsHYHdA12W0ihu7A4BmtG48I+7OMlcZUQ3JSjrQ
sETXBw6o39uEMpi50cwxy8EHhAenHQ5gYCegMPSJgtl/EcIvvOEIMaR6vyjfU6kFZEnxNQ6Qy70D
i0w+FuAf3osugXkXan3H5OPAxDlMk+FKTU5r8kAfaw6MCTpDoEM3WKo5G+qdRI08ZZv/KllSQO4m
6V+bXmKtzXR+LIrO/9azImiZ7F9Fofm7FpnjLYUJj59wT+aPidOlZyTGkzlM85s4GNu+xO4udB6S
HJqWOb7Ape66hyQV3T2vjKde6pBoAjfrXscB1dnV3VOKm859ri5aVembomfxZmkzzebe5IydKCL1
wB7J4X8M7OdxMHX2NLp6++gZr1TpISn4EIEwQDWGz+QBmFKopkfOUxwZ4T1wXes50mv6e9yR8MsO
nUfsAqsE2h4xOAilFmNr6hU5RM5NML1pD5noSNRy3MKuratNV5nBJCMsLO8Ju4qnReKh4AmeRiQ2
NrhQ7Q5vSA4CjgQtFr1GZe0AjJhWUKG8Rc49/yYKQyC9AIwqjIi1e9a2yYpwJ0no3FoAWH7jUHOb
I0qZ8oeqrf6fI9SrhAyueGailxsJ6toKys86TLsb2Az1LWSAonHYsmTkYCviIb5GAklu+mgUt3aU
gZoYeeK2249Nq12plS5F7lsb3cSi+30iFS8FHFHjCuLsqjbHiZDtNGgRrzr8eoqNFM5r2qXRgaad
4xxRHAbDeZ4jyji1VtmgwUoCbNz3tzjUPeRG1QSQFnl/i3NdOxRdrF2X6YBbsDb1qCMpSAM0p90V
6k2Z6cjXvHernVb0b66BR1UJ6/InVdOr6lMtibTm0mSm+WSzce5rwt56Kuzm78Z99EG1qVjFQtt3
zMV3rh1+CL/HHkDVYFjPb7wQ3G+qjqz4lnlIFdVyk4c4qJNKNapvCuirh3W56xUdWTKJ35GvPfqU
y6yj6UfSZPWpVZ2Cp+8Tzr2DvYl9GxOV+hDkEIXcOSXuI4kjZ5XRRW/UawQWzmV8IkVSaq8saDno
hR5tSISU2qY+HY+aM9xS2NL+MTwNNZAQs3LYeuOQwIl+0l6HyXwvLW1fSuUU8bcJCnLzCK9urm7W
HNuptOEFLM1v4OrAm0Ib78FpxanN+OzWqflNPfpvy0h/6FQMBIasYwrNj5XjiPycRkazAba7vi/M
8QQJbfsZdnTuXkYcO1KlbaxNXro2QsC0qIrayRFjd5/VPWi40Oe29bgMA+JEjfifh0+8bwEtiLww
mNlTtZUnN9KFqCaOqMAO0duzo97YoPuAYjnRvWOX2pPodtQqoppByUS7Uq2BxvcpssDtp2qq9/pN
iRvymqotz4wN/vjFPDRnJTIccakfXFZ7N5qDTSa0dExrBQIDFhQNRB5GCHn7YHdPIwR6YI5I1doa
/Utk+n/EiT/e4J4H7hVMTQ69D1mtoW6GqwW+9VWAvrkrdVhWd6pt6ZD4CGE6DjXTpY1KaTU0awMi
oOsvHZ4+1IH02nRLHUuvZfdKoRmHCfSS1EGvhszdDz/pqj21x447nT1/mjZMvoYAauG77eYnKjVw
eGtXVOQdeiIfiZWVHWZJYEy+hNI1GqmbLoK6qdhnDAdzea+tLb0AnBQi2Y1XsRuq8UEm0HRS926q
W6PrH/nEV7HqoN4U6mn/Achluv7XEzbLx27X0xnzmQ/e1JcTNtfzI3soZXzW62JczSiqAb6WWODl
2wUz1RaQ3K/04UKQKQm6pXLqelsCsn8zCFAiZ9siOQ4DAZ6twxTk3UVnG2clyHxFP5cWKi2hIZTt
vRWF+dFPtykDwaBBJc3oyluXP5YepGinEYoAcLeOHpGr0iGbLwEeUL2T7YcPAH2oLmqA+CuONrTG
PlC47jUp7mkC/10VDqcN/1K1zplqNApewOfen1KgOCxjNXDBYWSArzwb8vBQQ4n+qYGH6Rob5Pim
VVVYkYJxbUNYj4IN+NrfWLlkAVVHHSiD2BnBRVTBZWNW1ykXt3NsA/wITCpXuIHwIehSPMWQQ72n
l5mM7Ilp4XCh0N7AbxaP/eRI8ziRs2qg2ALYzgQLeqWZgkcqX8u/VqkXODJz7tVq93MwKOmfq383
tiqgXpD0sCkPdSztYf/zwIeKHf3Yre9wINbcqSaWReyYYFdxR+2lbs5Nftus8zIBl8l0ofYG2Q7/
OnCYpntqdZ50/nVSlyguYMMxev9NAUs79mo9ZMrDbEsd8yQf45fgqIG6xjjp3XqGhXqA2SSDeCP5
TmoCs+ygNXVxJaBo0kgAp1PWbpd4wCXeqFbVwrizWpAK1TmcQ7x1YvYQRz3sgRdPIRcLhrA6faOg
vDX8bY+9T9AVUXZlXam+OIV8a6B1iD9fJ69QVMyubRobq1xhelocis4dNCKGuP2nEfBul4CqZQ7O
4CJ9R7q7ON7AYst/BMXFfGrzT5U/eyis0m4o7M8xYxPfA2Pgw18HUHDJBuvZELI4VAkOgMiIBxuC
4sa0GpacxaS/0OOfVgZgA281Rw+vVMtBN9rQharUoSJoCUCLBDATDJzy6NGBqlQCwR6IQlo0fExH
rwAZwffpKDjGF/3qhbhvMPySnajHrzIyvH3XOmmAJ4f36IpqOmfW+J1qVp9BQ9LWJ6j2uuE+1mT8
2Gu9jgWWAvCoqp1k5TXC4iIvO+AEkyk+pxZsACzkYx41bpZrmWXDrq+0+HGq4RshQK5d0VAryfKT
lOMaUnTFkUeADFXlAAcUTZRUlaGJUxYtz7Pd7/MfBmW9/5L/cB3X8JEVh6SMCbztl6SUVYrSwOkF
HtJcKw+Wia2LV2q//FDbakMPARZopo4dcIeKxwxCuQ21gckCYwsb4p+4PXy3NZ+/2Ta+X8htsW+N
LnDSkGvsQfbatM6Bs7orq55vS6/pLmIMJ8j3OwIP76rb82riB8O3+yOcIcRNP+o2dp95t5WaVtwC
AMs3Vh21ASDJQBZguRm49dg/e4AvAxdjlj9Yys/QRZV8VXT/l7Lzam4c58L0L2IVc7hVlmXZluXQ
7htWh2nmnPnr9wHkabk9s/Pt3rAI4ICyFUjgnDc8qm0ZoTM4BOvKy3BXsOFuGGLJpfmC/Oc0z5S8
i1XiT8Vpavt8E1XlfFQKRduFo9ZQrhzQV5lHbWsGsYIkEIUIPWHVnbZGsLctSz/A8fYWml/rL+bo
RDvHaBXWVjRHFWB30o0WHrc0sbyHLkvS7CCbnme8mGWl38tW7HYL1EbNJ7vuk3MdxhvZHRh1eTfD
Pb28wFBoN3iMmtV3yzKRP1m0OpqGlJypM3UJMg0CFNd5sbUo7Lk6SBBa87s5hKRdSTKefT87dWM2
vqbjAI2lm6GxOJF7q2NNtAaRmXyhOHCnaZ39kwTXCdjD8OqzK1j3SL/eomHh3NpRqq0MAf8c6mGr
Z1X+MCVq9mBAh4FeMWGJbZMHgAWcPSgeOqsGPilb2ZTBv+Nio+q2quJHGH/F41rJqefpFs49smki
pQHHCRz8dVTC4l21Rr9HiZJb+dwJTWVpBGV4lq2OZeq1Zc/BqsRF5+Amqgk6M7lI8yYmTzs2wC7S
20N+OzaGvRrHLP+mav/PEXHp9hBjS+/frhGrs/k/kBKG9hmbZ3vgESgZG7YGCcN1ROnyAyBL9SFJ
KxUXro0BVcmrsIIUX4gSLVnHbtxdtBgaHUGGi8qCHL5IMMhJmmaoOZoXaC/ItpzJDr9Doem3WAMk
8mjZgg9f+UagHlxxYEM5H2QTDBigdXkqO+VwAp5gZec2ml8i0DY8YuTpdeKn61wne6ZSoWmSBlDV
SefMkMQXEmvbRQYY8yjpd7KJtmD+MCaTcSPiKhlnp1P+IOMGMsi7S6eMQWvn6YLRjYCHL91BbBH8
6ZcEqo5GUy91LWiPqMeCvEmGS/8UUW2Q/bNmDScRLwGvWqt97BfxIGi/hizEd3aZa0elHrWjPBMy
QMewW3vjlH3oxqF2Jpkaef0+zOo7GRooPoaHhvMAvOw02tHogBVs3fuMaunKQQFhJZvyUHZNtguU
6YC/e/5EKWtekZxKyYwPNHXqfbHne4uwMrIng80echHW0haxcgIYv2dSoPbxOj2p3HQr46c0VPZo
lr5P10KSHy60qX1X9xhmdLhmIPa2ytKuOagwAiaK46yiotpqEXExX2VYP3rKtFASzZ8WBrtQFsIo
78vJ8vAhiGXq5WKyT17rGiev6lb6q+zXVKfZK4F5q/aFVqJsrTSH68GIy/ZD05JNdaxIGuqra5g8
k7GXCHGRT1NlyOfXkDFhE7hrK0/CRZ/rarm4Tmxlu1FieuWF5dAUhSxqsFJg99o9JolrQOlQ+0Xl
qt1jIw7YFxVL1ZmTnWzKgaLDPaMNH+Uk4eawKw3LX8x60F/6cCgxQT3MyV7GKxZK91ZzGXMrkOGx
Y9wZrEbxn2mab4lu3PiWWQcLV2WvmHvdz0AFgdlhn/ES6NYInTrq76PKK3Yzi+Atf/YusNmSgNMS
0PBC+apCBp/F06Ao/V+e7rtPWZ3Nm5w1LNseQgfDVZZ2ZftfUY1ZyweHix1JS8G0HkrjGYWL6U6t
3S+92evPdoJyNeuIL9ex0bO+VKqrPyt6icTC35H/Mk9E8niGn9aE28AxKeY40XSMkUiFzIjMnuy7
DlhiVDZdJJ4xOPQRy4KNxl5NTO4CxV1XdV2vFS1zN2DinJsqrwZol9BoVZRdXppW+9Y2pf9XF5WL
MDHNHx4KgxBFiujsG/Z93g/PoYta6GJSOlYM4hBqRnMTjRSyF59P5TiEu+YmkeOXSVXQXmZep3+I
kacREiD/vdKzPj9NHNU0bR1KjGdrDqz3T3yqfrItxJXc5rbFHs7Q3fAm17pocdEYke1iHv9uVxnL
6lKMT9SJTlJYxEijcQc1dlHrRnBhB7vK5Nz1tYMTZQp32MT3Gtl+r1oq0eCxdlSgwS5b09pcd0YI
3YSLJFEUHtFw6DI/jtB5S4bLVgroQPGAVigbJftoxDXVE+Ek9kkJEbODaTNlRnkhFLlXjcQrwcjH
xg+numbfxKZ6+O/38h8pDYfsPMADQ7MdFZcT7dOTWUclR0OIL7t913XTEvSfLs8wN+Cnl3uZv0Ft
wXMX04zqjNtP708p+eiivnJjDw7yGvdSdMl3Q/824YG2kNIPgZ4km6lsyIoJwabGM9CNYQt4N3n9
/PLPSRniPMshHIvdICChvg75fFCCYl8KBSHZZzVKfemzGmSE5EBg/BHXibnXvrbUa6TAQrzTIEa7
7cZxyEd6QfYItjO4y6vRXQS8P29ZnoAhM1yXSmtbPQ7V/CL7uyy1VmQn8xuryYpXryuXQ+fbb1oj
/jFymlvZVNWZXawVvXqhWt1EYMJWcrp4OTXT0sc+CcPLy8n4OsUlSr5c5oO//e8PlgfJp2SVo9rI
WnquZhkQWP6hMZT0lW06EMtvvXpYzJ65fNfcifXofqQpFXrkz8H7v3TxxVtehHlkhLiG/A3Jmfxy
4nsRIVtDBS6cz/nAcrq4QYs82eggvr4g576z2Qf9MFS8FWw3qE7xWBNRNELTK/9ih+ppDqvmNJQR
lgt6uJNfHJjXKr/amVeMS6TesZHAQNNM9rKJitqHSVoQ7wpDURaw5dtN7AtE9p+HRoOLtJCdmEdn
O6sdjv8Wd+2r1PwIONO0v1KEGhaR8LqJbdPYVfn8RbauBHzNwQ0nFIOsub7gCVHcya5rmJw5M3jp
943TCEhk4XZ30m7DnTuBg1XqO6prxq1aGuOqQhHj+5xcAhrgzsvQruq70IE4818Btl+V+9nzVhHU
CDXb/fe36h8YQ8fQkBOypM6IaRrWp9tFTv6mnVwtPGC8Qz1tMUT9TdYl2ktrOgs3VrsnJynmsx/r
q7A01JdhwoxVr/LvflypL209eoAVcnRQxBwvgwXqOkmN2SyxU5X5K14h3l2uaMFsVq15xHKHuWLj
qfq+ev/75VTfWRkjZqdXkHpUjPPKQ0d5fe1LPd2+R51N9lxx66mqfwyVAzK0GZay0tsPiDRaJjRU
fj4l1ii5ibtjX6oNvFtwCXZlvrU997B44H+hMCd7UZkw74KeXPSAF8crUG5tN2voOsvR9M9LlI52
uUSnjfISmrhwZKrvl5Bz1MZRL5cIBDri+lckbv1rVv1gf8VDQZd70F0bUJAESl0hVKGnpzycTIzM
BebqOqCHyf9IxLjiO/AxD+PwXHZBwxueZusqUOE/N3t2FZr2XM7NDfkmeCAihdqJDT/6PmzuRb61
+bMJHvV91MpV40NwU5vfPRUxoLg083Wrqukm8D3r7Ck+Ev9m8gqF2zojk2edUVY5OlaLFKTowmbz
PV4OJsB3j3EbvcrW7/icZcbd5YJVPWARNKHXXdidhj+BH+0kkUVPFcBao/G1RcvlvhYH2W/UeSP7
ZWuw0vLO66Ol0br5xhn05FzNbGeSWIcrBWIDULL/K5vQDVGxXfF7YT6TJc5ZVxJ3ndg9qYnOUW8o
0HbbDCcEcTtE1MWe4jcjmx5zDAV/NenXsIizv0ZuwgvLaOKXFP7sKvWQ98LaLdiHtqM8YHXxpS0V
B5UBP96okepsi350vqQw0pR8TJ6C2Fb+x0dufCakuBoMVNMxLd3WvX/iwZNxMLU5p0Ll9i5poEk5
dhoshTRs1fWUuwq+nfRdD34nNN7M6Oe1S54ppPxXOsSJ1VBMLwO+Rn/1no/vLoX/hVc2qza2/Z9T
rX31gzZ800dWKOCXzfMcYTLWdE1yXyuute27MT2EbRkfptDISP4DmSz+x72QtOKnLzp0W0N1+AIa
0G9ZPH36oieW0ZMSLeqDCWvwFqqGs+tAte7boAjuRtcSq3OtfVI8Mrlo9MTfVUzrqqrsyIuV8Yqa
mfIjz6AN6Q14Qt1Q1JXaNdV9bpf1bppcF0MepzrCqTNBN3TzeeSOuYgynVTlTL5KXins2Dzgzv3X
XGQhSj2W+zIFVrkyeIsfVH1wtnof9zck43S4b1G2sZvOevQTjMF8ALFfXUe7tzIL6TZdeehdP/zl
pdn3MFStV2zG/KW8RIQuf33PL7HH3mGctgVs5+XVckzRq//oa4QrmQyWcWWUAbi1sDuD5u8uqzoE
UTEO9SMYRWuu9ZNvJvWjza18n6j4pMqxcJzcu3QkC8ZHWb6EVDqASE/9N96D+6oH97XQvGdfixy+
JxNl9Mbtf6I2/M2v+J6wnY6WLnWiO7Ty42WYRV+vi8ei6QEg6MlXuZSUa8c/u/IE7FmBnP82COtl
Ual8F/88i40EeuNYVJB/NM4+jK7Zt4GF0euheZTbSNFC8PtDS47JTWVezGtTRMpN5e95jdhiijE5
T46VtP7f5v2+yu958ipQGby91xnjuo6m6eBoyngoczVdzF2pX/oCyLDYq/59kHHXpjyTfX2KoDd5
3d2AwU4F5YDrFemYItXR6+tL3FT9dFVn2qvOmD86EM+2URg2ZBFo9rOXPyaoDC5Dd253sq8VffwE
Fp6elQ+yi/xQeYjM5odsdUEME0DV1C0Kd6RDAuw0ROZKHnSZrJKnDSXGbUeemA2WyHOls3pU5bBs
d1oIXH1qIrwURILreg15FiSw4xBoirYmtLM9qXXSiWCBjzYkpwMa59aNVYcXPmDRJ8G0b7tS3ZQT
+gWJZ+DS5LTlfjIKhMYCNz12eXkOTfwfUsMNztcI2ZeJCADFZxkvD9x3/vUasVPckfV67qwo+m4Y
zcqJR/ML9t/WZnBNa1fWWvJc+vlJBoQ4pC1GjaR9HjtoCSpttMJgN/xeae0Kmpr5JYt0mz0N6jEs
PmBEBp2/IeVWsIqkqZlBdM7AXrh1BgRddHFXfI+Qg7Lvzwh5jcm0ihXg8/quVu0zmFHUNbSIFGLc
1g8xeJqlORrud9y5SFEg/Os28I3h6ZSYr43vseUUWrdjm+2itB6Xk8Oa3EzbnVIEyl+laYIU9au3
1mvD1Zhb030DN2VPFbDa6V6JU56YNIhJLeQ2fCDbRxvAMx9MkjwVSrZXc9v60tupv02sMdzUJBkR
T5y/TrPioG1ulydXMV9lN9Q4BUwj1g8YS9176bBMjco56bFin9rCcm7KwvpZozwYI15Rg9dHS9R3
Y3cfwkB7S3BK0VH/ysx5r2mgk1PMKd7UWv9ZpKXxoJR9Q76gJ+MlwpBft1YG0o97mIURk/M56V//
ezWvmZ8zKS6iNBa/Tc+xdKRpPosG+paPT6GuxYfW6w2kHbRBOFGE6RpzMwRRKFut3XB0f9iJnyxq
s9Ff1BbCf6Al44PhhbDqDLM5+HPPgSTGVhhxP7Rmim3ATJlNz5pns6NAiHJ8voRk0jw7/dwfqD+r
i0Q0Kwcobm0N8cLLg/a5VbvxjnX3q5zq5m3+ULjBUc5UTEs5+a0Hg5KJnRq653z42VLNWTVh6KzK
0ShgmnDo5qA89NFA4uva1rMIXtO1rVjtrWonQ42gRdhry16oXnTRmD20tp5tYQIoC9l3PehJfWO0
cUktiVh5+BCL6fpdlSpvuGd5i7iOoPhkrR5uwiT2F1Qt1Yll5aSsLhZyCIMbh4r7rXSFk7KQV4sB
2ZSHmcrKQYFcfu2SEz7FyjALd9WVNaaqsvBrzX2YNOPYFFpx67J2UDCLwyEJOoKLdopo20AM1tw3
pvc5jt8pu0pJ8K/p+DsXQVFqR3LyG3mxyxw2h8vAMaY7Tw28BzmAynO0UKPcAJT1aLbwCVSJThjI
4Lb28Hhxq5N9OWyalZWh2fehsxsGKMG2QuZA4BkEzgHo/mXutUv2V76w9Y4d/X+o5Modyccdi8s6
jgUsqsA6JeR/CDQNMOICo53ig5NlcKArksmkkDP2qWGFFmoePXaCKF4owu45Rzou9ObVhfSMnToz
/vt3aX7eQcGs1NB/VT0q2ioesJ8WlnFkWSUJMpSLHDW9nYA48FXlIM+uzayohNFVSYpNjHKn6Tae
W9aU1yf8FCCR39VYZMvW9eDa3SmLQuyqRZQ8xFBWl3VM+TbKDDLNg2KXuxzO0SLqcU5JKo8Cbip0
6Op21HdeAlGzhKi5kVwr6YMqz64EK9NU/w4RGv5y9MNB9A2h8fjf75t4cz4tyT0HhSSbjKbmWixH
P79zTeOP8Iza6ia3Wf9a3EuttW+rw7ERMFF2J8FCNtsMZKhRI0Ns2KTNWwENzbFWXiRwQVc1DPsF
4mnhsYhbCvVGdnDzOjzKLgpwILhl286URzUZ3VNY+t520vt8XVud8qKrE4oOWMnvZVNx1GSRmBMs
cDGa4nNSem79VDXl/Iie9s4OXYVsqAq3peDOKJtu9EPFym9nhnW6jBsIEjZS0fcFsIzJaaBL1Fb/
xI9sGYWdcpIBQV82mLtU/UEOQgNGDTdtx40cnbVEg6GVoSuRKwsIisUrvDx/U1Pc30jShOPb+bKL
uZnLUfYON1GZ1o9BkptnM3fWkkvB7QyzSJEQwQ3YOIQQJJfoVSjmDwqfP+OhxOnCwxRtkoT8+jVO
a/tR8osMRETWvY/Ib9UZK7tNQ4EjfglsQwcLlYcPYTGwmJqM4K3I4ZJMgOD2ABPDNwX6v95n8WvT
R9qhrHVtKaeTOQiXRVZHLMi69BkM6ga/Q7ExVIJdP/j8XAcAKeaAE8KsZP6ui4YUBXG0qC/yZFqT
vLlTmd1csP5IfkaL2HbjRa145RZyygSowDypWLY+qlOgPyjt+FV2Y1nWb8wohRcmeMZ9Zp+MKIhY
tBIVduPXQUx2MrPfyGt14bT1STqzxxLsqyY1l4owGw+FH7nerkyTL5NsoJKdrsyhr7eyqTRTfgTm
+pyoNh5FY6d8GwajvfWF1XmnqWvLRlV7nmJ2x0LWoSqj4s6OtUeEDvn1+66y6inXnhKhCKF6hdz/
zHtvyKELNWW/nQYcTyJ3ulMsJUevPRpNVHyHF3+2xgd5ULCFfCgSe4evknt7CcsiA4B8G07rdMT/
qDAiKwpY/FcvDvvdTe5jFIW9rv021NFfhRcnJ4xVcBWB+7Iwx8Z5M1WUJQMTxnZrpO3ZjZoHnASd
t8jXEGeq/W6fjVGPHPOzvEwUF95WMexxI5uBwbvvae5zC5jskDgmfhgTzLWQG+WC5IGnkQmuvM3g
5T8uzaAtQzwnkY4pFm3QanutC2HkpeHEI1rTnoyu93aR789LPFW1J7cJ1aNeeG+yZY5eew7LZyUm
Uvbws7vFEUO/l5MtM7UWaV7NN5fwzKqx1OuXJkXWtYpl/GMpqBIaJJQa1fqj7FLtYLzN1eKJdJiK
IHWiBWs5wbMr7CYd8yWYrH5B1oBXCfLovtRnalYpeg1ywCkC436C7nuvNsbHAV3MUBTMqD7NuA7U
4lKJkHho4nKte3XY7TGC2oaJ426CMi7uikL9x1n8e3S00543u7CT4wTseskSnhy/37zAPMBhq9KR
Q0rq4EDOnhIYaU0+4ERjp1SGPx3lL8jc/l8hdYG+T97nGAUEfCpzAYu42sQPtWGO5apYhpnXOUmb
/Oinxr8ZfNLDrUs5B1a9s1fc2oYDhsFqI0xTWjdEMMEeX68RZhnYJzXyP0fU1tyvwcf/qkd8iUJ9
wMTDMp120zUkRRxtOoPY0+4TSC/Hzq5xhuks9a0JGu48XTkcJ3ZFZ8OfH5Q+R2/dz6e1jZfMLhxo
eiucdcY3XTHivasB55WT2Xyd0EkPzoMyPgwgMTZpY3TwjTz7HGh85JVjGT/t9CjfprQBqMZawXrO
vBCPsGFkDxeq7YFi1Goap13Nt4f9HVnQXhwaLM4wbrUeZJfXVcUKGG6zlZlOQGjTYXLQwrAG7Yfj
OfHaBD24uPCPC2M32sLcbISbrGqkOxxyk7sLVdlHZwOJgZ3loQYIUB9lqN9WIJd2F4wCrSucQ3Cz
hNFkDOmmbeeGv2eI5xe4lsAfBExK8R81TFafpDpobpz1bnpvRPXZH2rhjKbq1feyGYwKxyInnV+i
rihf8gz+jtUZ4RFmnfFaF0jIBeZLn1vjnd0j9Sm7HZRWEMFKss1gDCN/dYi3iMEtzi6n6S7LNX0F
zS1eyaYp+uSZPLTm9DAknrdX00h44YjR0M38mzqIbi59NZS2vQVHeKf5lsbql710FOpPLbWCp04Z
MioEXrdR2xjSlY1AoAhosAJfObCjbwvYMg89nN5xjHkaK1V3HrKhW8NTY6Pc+eNO051IqDsOt5BP
VLzq2uJUNQp2BvgivSAfnPGcx6h9FgS9uMkxlwP+5ZpZ/CtIlRcF0e43M43TZZYWrL6m0Qc0xaIh
SsqB9aCi7ICp9E9qA+91UBJrJUfRi8xxnI+ShRxNlMp7DHoSW2JqLw6hYzz0ARUONKIG/GXJ4nbc
to5Jah3Svk4eJ2EPbCoQW6sGNQHZvAy4uJzLCbJPHvQZvSxqQHeyNaa4ELraEC2oW6KmC4CBZH5Q
PaWaiQ4RBFO/nPWdkxc40QqCqam1fxXWqxZa/tnNbW+doRB0SyLKv2HjgE92rVkn8Jb10iyK5muc
d7f4v5i/NHgyXZ2FPwZA+gvFDMwbLbJ/WEprnZ3vBUvcszz3giFdAvnP9o4Y6qNx2Edtga6maJaD
2i3VThlRlsHDa3D0flmW7EOvi2C54DXrDmc2FyXbIIffHJTQxPFefj+L6BuAnAIwiIHVyrNr3J+j
kVmbCzPsm61TNeauTZX7q7ePPJM+PtLWBzVDY1871i7IsE2L6hoM51jDGUuM7I927zfOujF4bQ+7
1dk7ulBNj97Arhu6dnC0k7loVhEKNPvado54ifzQ/Lh+Ha35yWjV4lzwfh8SFm6rizAQ3xJ14HY/
txp12EwLV1jCxvsBGMISUEvg8TUowq9mB2H2eaz0b7Pjt+0ZoWxcnbwuQ8iG6r0RTO1uLl1jgaUB
6PnOAKuFE42B+iTDl1TttU+aB8k5MkZewo0wQQuEEXkV20DxBarcq6hCGxZEAsO1wp2NC92q9jPz
kLWrTHgdleKO1okb2KemHLj2lSMw1lzr9w1e7uiBD8qzBxhcaiBZDWLHfWQENwOYsmu/PyGRfO13
w3wn37JrvGchhdJwa0Zj8l4KqQY+whluNexll5RV/d0/UoDdyy4dMaSNKnJKKIfFJB/aAAMePTlp
lv6tj6fqDdO+dF2nQb1PZNap2Qwp9hWsibMbV1Hn1Sii2CTHixHWT12ju2/VWkm6W0seujT+RiYM
IdeazYUqga1jayy0LOwPEi8vR2WTDwX5ZxF8HU1F8CTmGgKDL5uDX7dLn89jKRemcdMgRpuEVMPE
OnWm3nKQC1PZLFSQ5/b+InCGcGy6KPLMO6QBybi6QAAlqhCCQNnWOsziIJvyUOZVuWgnb16nwA3q
xXVEBsopacAjN84Kk5WhUao1ey4MZ18tkD9HxVMWDmjQlZ2xZJTYBBieRzOKY2iwgfFo2xTDBUah
j5r4RoCAVjIK9ZRqVcbVA2472Xi6LJUS1RX2XHN+LEmTr+Eu6k8AuNqFqvTejy5MlzZPs18G+Cy1
NMe3tsM2c2ys+ETZfdxCW+kwii6+4ZVskSjH8wAAGRZx062tTtH3KpqGFdUKoVkelXj+/B3QlLdR
PMTfZ7P5I0BPHsfZ5q7ieTkiF0X+FCb9vfxWqgY+Av/Sr/XIk/C9KQ6Nzgcl4uW3XlOabhW6PGkK
350bHUqZG90OynAg+4z8vCj4yEqQ6DLSAnq+9ID63ZwFPCuxGu/uokTXZV1+HP2MLQy11O/Ifi9U
geaDmNyCCuyKc6cowxYmebf3yiDfTUFmw563ahvLvVYzrZvSzT8+2fV02OSNqh+uD3v57E/YACFP
XbzIfiMw/n7sQ6XVlzzK07W8Uu6kFTdgc1rI+4879yzvcCxdXytHn/rkjcj+HSebMvhzH0tMdGXg
OxeAn/ZzpXxjIdrcXzQpMtE3Ge6/9g1Cb+UqahFXhbr1jXOf883pXS/+3rJQBetm/7SmEYmccfbO
gd0mWzMRREpbN+/xCJiXllvurd4yHjJwPKt8qtoHONA8Re0EiRW0bm+A8ChsSafkXklhJhRwQ54Q
AXJQHp/ar22hn+pILKE1631NkjfBoTP7+Hs38Z+F4eA8j3P6Mvom4lxj2m0lRD5scaFocPbZypWh
bMpRuTa8NiWAvom99+D/r7nXK8sXus4N//wz5OvyFrp3l4VnQ9IQ8F+DWo+ATQCtwM3S1Mf8CHXs
E5LiArkYyewsQWGPK4nK8MC+HCaz3TWNYj3NGimzqitPszVZT42NWkzueuNtJwbjGcmfvp3VnWyi
5c1NeizHtQz2+sDcm36J/p+Yqw2Zd0xb7uCi1ca5+5j640LOlC8lLJoH+Lnv3sO28+SJ7XxgsZOX
Z25qfyt7M71x+pJdv6XWyjqpFG/pyyyAbSTTEXO9TdOr1g24JWuZWQ3cP7HyyhzDhrSbF0fFbqKX
gb+qd1EHISVn79PEXl3ePR72p2YabDhAATdDw3Hsm9DnFRJ9js950QbLwXWidVG6ZU8ik8jUO5o2
sgplMG6xu0geMD9pVliH5i9U6QqhdFH9QO15MwBCgUjSRSsHEOrPwhvRXAz15DWulGBl4Vf7MDp9
uBVFi8OgGdFBXtPt8fVuFM+5zf0EjrVN1ml0O32vVWRyqLTPZ8gIFRId/GA0bDJDvRhOmTf7S6vV
Dg5SHXdmhZObrpclGnTkvqSLmzxoJgargg2mhGX17CX2vu6D/CRZ6IOKSCEMq5Nkmg+aeRlDQLva
RC2cDpQqg3VqW9lhDkz9ZNtGvpBFutpzf8Jf8h+NJihvHGegmuy25TdFw8+B8p/aQNBBVedkFK12
+UmhKME6VDTlF182p0mlKR6/16b8SaGA6K7UsK02RYxptgBaSmfEKrJPvoFs5tUnkWcTDJwpvL24
M4pQ0aXBLIL0671PFF1yIinD8r7WoudOgeBn2/UQLvWmiLfsyf5oR9wlFkpP9UyJt3kzkX/Lp/eT
3z0fT5RC9WKWzMgAmPORFCxONDpIMEUN7uSfK/8a2UUe+C6Qa0hfI0I0r/8jWn4kvNzAo+6HCtlc
oQ9MJtNZYWBpr9sAYfp50LCd09N5RUrGGi6TTQE9beJ6PQf9cHlFeVHRVcNJv0T97pITr29QGFVr
2RWKj6lSVNCu1bhku2W88ojA8pDs4E42Eal6JotnP/g4PULgTTeyG7uJ6LBKoczct7Ym/trkcQYY
9zhxb90BBnKFBWfyKA8pwq7LDnbO5toH5P4hCnMH2C+z8jAu7rWRNAg/A8DPoa4sRwoJ26waw7OH
Pe49+qkiTQbFQuZ8uiI9wbDmCz+XzS4T/FVJYu2c8b3vSnM14prk1CiFIhuWOoaC+c9MgpYSR/3W
xg8yDVWPmXXpzsa0foPvLbtlNMk8V6YAVOjMkab9bATPuSuxMFbr5qAESvYN+oxHqmwakVhr+OzY
hR9LzwtvvCLKdmZkz/eVo/YrE3XYl0ZAqHrFsu90NfkFH8u8mxDlIyHmO1vZ7DMf44JAUdS9Prhn
c6K6JwfkYfbNdJUm6pNbePPJq5MlCvYJG030omGjVt7NZQepDd62tyz3smVEdjJYXTIh7Gc2Ejir
JY63s7HkXcimPNjp/N53hayHef3eJyG75LzRuE+6cFerpgU+kaJ/5Vnxozz4arxCHFC9v7QURLOa
0DzJFtZ3yWM7kKIdB1Q7r31Gjn5Mxc8gpSq6ieIWa15xgL7+ftZDug8i6xiZIHcQyWBQhzS3dT2M
cK6xqRcx3JcUAnJxKcuMx2U6pGIlK+TM8jwdb2MoQqVQQ5saY8Ccvim/xWYV7KWGWVOUxGVhrq6d
CGSe7EySyd70VqXtPCeKd2bJokWb1frs9kV9HvFtN0o0dVK2S2cjYgvmk6xby8HK8VE2UZW1HJST
ACBHS6sxor2MQLTRQAtZrF5+XzJz/Rd9BM9uixdQxIvy8dwWVQ4nWI/UhYNYwKoK29pZVqTID04T
dO2toYTpwc3xf6WaSq88yE45yShKyHeOnyfJDiSJuk/Ri89gQabRpo6ydh2ZGKnOJrXHxPL/KjPr
1TJVkKTWaK+UMg7u2kBFiax3yHC5Sv/oZiFAw5Z8hj2Uy05QPszJedXbvHitKuiBclJu7mySo5MB
K6vBGe0hHqlFyIPa8bsrVBQ76ZFjJrvKdZaigOOSNPgQqiEl6xe1dne9RJgG3jp0BihqItYPLEDS
WoZnEGDmc9EjiCkQoGM6fmj9HpNw0Ek3f7IMYlXf8fNpkl5/gss8IzM+xccRu8ObWSmQSjOV4WQV
UbfUsjr/mmn6baEG2i8VlALETOu7ChtsAe8YoFyUppu5igvsKPruEHSDsYk7gJRj7YZLz9SHb41V
7nzHnp9xpHl1erdbFjVrL3LP1tks4vgG1V6k90RTHtrk5HqK/igb1/igVMyzLuIjjeyEHJ0N79zo
anYETb2em8S/N4WynlUAmNDSEPNV0ZTieRX1mwFD7HvZ5aeAzJo4C6llCM/RfxmtxOjF305cvZl7
KvlF8y0lbbupE0ChWT198bJZ/4nXzk1JNvutANiycIHQLAzKnrva6dEezOvnJPONh0Cpkqc6wB9U
dDfYnx8Uvx+Wdh0Zr25o+ytyfRaPA7jO1JoqlipAkF8hFpBV0OqBO23u7qSxnZV+KcrBea2VXLvh
xwSKU/jdVQPm8lnrNvfcLc0TGOhX2yq/4MH+6pnJ/KWwISTgN/LY+cAqoGX/rLDt+uKNToZPLCzr
/8PYeS3HjSzr+okQAW9u2ztaURI1NwhptAbeezz9/pCtEThz1j6xbxCoqixQIrtRVZm/6Yuw2aSZ
0R7m/jHTQ/tV3q4Ue9FYMWv9JM3MCUIMC2ZzMxih9akobOsT8flwoKZdPSQ6e9hL06fZLmmaeKOn
YHDlP6mWsBUUgGBH+RWUJEQ3VZerj5Y1qF+i+VG6qWL66A8xCQrPwWEBHaaDN984UT9Xeg/nE2G6
/Nk0q2njcAw6pTBvIM24EN+XmIUTscVQxboLqEdKbEPGUofjCknnl+Feu/AXoD3Qx/J8L8zUds0n
ApwFilrRjzlWIDMFSvFaepTqMpMylmSYg43i58GPVOHbi/64fiGVWb/KxECn3ujkeXRuard+fSWj
TzVqqUsBpDFO0PNB2UoVyqwGb9OyrzrZ1my9WOHBEp6NWZJM8/uHez6upFmY0/Agp9nZ7sxdOc8T
rM+swB+Qi9xxWE62kREZ+7WvAiL9YdRyChI/y4x1QIJlrrOMyoBcKDD8iltH1yerdng2epIoUTG8
u3rHN8iPMcELTGBUcR1Hnxq/Gm5JaW7NWus2SmbWd0B6NpvmBrFFqhMLPt2pXfT6llF5d0lzHZXg
/8Nc5DfBl61V1JCXe5eCWHPlxBWiXLIdgEkfpLwqcZ3rKucBz2Rp4ZqU4DLXvMT54qJU5hlqzbM7
bu9WyK6KqkiCzVc9W8ZjXlD2STsFR6gmc/5muwjxZewo8bkFlX9ltPzxPBZODW2n6MnSjHHyRZBM
TTa3mLeDWZSm1xV8esvWvWroy94RT42eYfybttNJ12p0t9vyW6nneMPgb7SxXa18laIyEvPGBqwO
VMEllYcevn3wBra6MsrX5hw1lFJE6tMx9G6XYxuzFa1P6fMXkU+5uMtdZJvxqXGMl2mqfFI3HnrK
pf3U+ZnHgQ2yz9pf9XrVH6TTV8fikPhaMn8Z9eKpyysfKWYMCoyA92Ppazedo8Ant8YTGNs2VBdM
k5JCoFhwWvzoQdgisDqzo7OApYQRsjJIyqa6LN/Pm+VU+cl0+2jzrwSx5JClr3Ddd6pb8XHNLa+x
Y2sBKSR5uQPb3T8NofMr4e2zHX+q+Wvcv28OWyTrYMedQ04AcX+rxIuqLtXPU1J2L22tli/N0H6R
7pKE9g4uxCnuJuTy1NbIPjVu0D97RXqwRWc4DtGuLibHXmqtrHe8FY+1HbU7reOUiEisYznn9wyB
oM91EbPH4X0cZd6IS3JmoOVNs814FY4wzB80yh4o26LnlxRV9FCqxbbURui+apkFT57uKI+lP312
gfOc1y6EEIMn33H6HV/UYSdhMioDxjCz8daGzyaQHZAmS7CEDKgayY+RWJAbAZlSLhwarE1npxZ0
Q5r3ac3SLpaRD52//5Hy0JyPXofAjp2U7rW0Fec6p61zfZHbtVOa/63vXyGmZet8KVH3Wgfc349e
+/71PHbo44lT/S3qHX+DsrD5S+r4nnFKVTNDEcHbS07p3ndPN0l8GBnmfejeKewemUO9fh8uQsn3
OWvGav05pLqnAwLe6qbpR41dzBAcIRzYr7wiYeWUdfcnaDUyS+wrbSRI1GrGM81Hu7QtcuMharQM
7CT7wroqg69Qw06KNlvA/sr0LdPjnUCe5iz1H0xeQRtp1pPhneKMXLQ0x6pN9lXvcZhZ8FF5n00k
emL7ltShcwnwM94HiKNd5eKqCIoHTpYgrs/AYAfIiEjn/fYelKak/eXWGafqipjBr+n3YbfTDvpY
BDsWXxNK1N8HJ6ftkh1EofkgxyQZ6PTmtYF7fZOuMAlMoL/2dp3UDmyA5EGzGb5EQFFusioGMUkM
VNOyrWIuNay13Um9StplWlAQw+zmkcPLThLEYd1NR+lf88USi/pktpVH/+v5UhNz65gcOOX6I5lZ
jdNDVR9C6N4kOBJLO8+K99dYV9Pzva9xkNILlRR1fDAIcpms+TFcLHfjukQKIZWrZY3JNsm8dj8s
Ogr3Tl5uSCosFz1rtyEp6Ku07hPvgTqmpb3mfpdWEAEKMbI+2LY56ZGHBmvdTR241j6znSjcR709
2tbOVFEk/iewQMAEOSv4ZVBr5KOo0X0IyXWlOBWW9hcw5+mILZl/rHlpf0GF5BJ0TvhDRahlG+rV
8Kj6Y/BoTP249ZIq+kFd/AT9P/9aZEVMzsZ7tjU/ZA+EUBQ2Lt6zoURUWAbvTbqm/tQWXvImPU6S
PQIQmJ5kCDB4t+mHTL3KoKVyqs4SXAxltLHs+oDRwbyXUa3BLqdCB3EroxUvqBtW1+Hm/mDjDGSi
9J2XeRyV/WhnzQ2WCyZGgflc9uV4RbQFfSNwtLfRXXyMpd1XPK5eCpcsh8dESYCt4IqrHqXtqpxq
rcIoDeSAyd0ZKP1salL758ntrC852uQbhQ85QBaacd+d8kAdXxX+MJ/5Y7GDpbuO4unJGYt3koXW
l8RrvEsXg0aTwTDM0mNZtdZemlHXlbsgUpOzGyIll8Qxx0U1OSS4x+wFk9KiDfKInjb4FvAqwULp
88PpS912iwVH1V3NqMEvEr78Bxb80uSUuAVIWV/XfjsUmbpltMrCZD+DvGaf/ffcrLfKs6GO1x5k
ONWbqJt+3fZuMlEoHNsTMLKztFqYysX5HsMu9XpPYxtzNx4CO2hefDeJj23Zc4BvApKZaxt0hPHo
e8ZWWSrnUj6XS2ak8QWj9eNaVpf+LrX8bdkH/m4m4fDUgmk2B85e2wjX0ktg4nWQdLr/IhdX9419
0ZTmLvrdF6ak4PumVk8SIgNtFV7ifqZKv4TFcWGfuqz9D5pV+6Az1Ve5KAEna4x6M0AU7pxtJ8U/
jpTtHmXUryzv7GhJv1lntCngMvQP0DKuEu11mCDhDkW3jwM9vkax9ln2ZCvl+gPbWjp5L92cLG5O
/4qzOsvdg/eoNmrhkb7R3bHa1Uqqb1dVZQB4jHS6834HWheYnZ4r03OfnMXRoo5CzvmzOWytpSl9
Muq64V9QBIvz2k/iDv5P7G0lgMWW8oY6PqJkpnFOzcvHXGnSy1CrLUfwNnm1E2SXx7Kbf6hTuMuL
0f+Pl02fPS23noZ+MrZycJONoQ60bBebPSoBKtDSdeAcUp59nirvpgE4IUHlWSezHcxHXNe83eTm
/eeUgvNmRLftTw2dNIC7aJ6gn3ikyt786BQdD+8uG9+ULsJ2uoZYaMZWg1lhOKOhyLYrRrlQkLZW
yW8TPax7KgE9CyT/kW3bguAZqRCAMh/Oul+q+cVVjW7ramy9OrSY8wsWVqy1AxV0dXyXRsgKdRua
yNlUGakc1Cv1FpA57rN52bccLnK/22ZtDCBp6RwrGJY7db2th8K5ykU64Vmc/CpSTtJ1f5rc3ife
bwMSYno0P9gITdabDw+zMuxJuzGsd/qShUXArd8GrGR7ScVKn9xFGbah+jhuW8nd3lO2dfqnHuto
RVvdsHfGZvrmdgEKuWH+J+tDsC1TN30G/Zdc/0vE6KTBVk/G9HkhXV59fba3etXmjyOCC891nSos
akYAeoqmXNQRjSEtMV71KDbvXdI/9/5G1zzyzb/7SbqPGxgS3UkiqiJ51JPFLm0Rph+TB0sdkrtA
vfTIxU1ne1MptXaw+Sx6OwRkjSOlm3Iz5/no7dps/ON+6IkRCYcVU7LDMrmTAogS/Je23U/+/r4h
6TjC7ZLW/zyxHNyXFmzpy2x3X2UyD2XjsfsZqphx9wgebDSV/SVQozNfXePC/qg2dnJO5512Vpc+
TZkDbbNmBXSCeXMZl/WwP0vIMkOeEhlZZdzzCL+fvB77//mk+48wFFikOj+6KDN87Vn1dZA5KO2F
6aMx4HyIfFFzX/XhOF3Uqre+hPirHNW+049en0Zfeyc5d5OLOpRevRi+rT9GSfZ+T072g/4YG/GH
Vs46OFHVOxle0MPxrdAij82w2auYfW5q3YYfkJRGdZvypzvuYXSsrR/NbCvFBy3lfXFvYz+FAVX3
e/yOibAs/Ve8ICYgPBXPvv7oGuaMe4Bc5Xwsx2UzzL0jUt5v0tV19bynPJLzK0F6NQJ0imYFBFz5
h6x90hTIhfThG4EW1m+MhtXaxkb65B+wznWaDq01cQqccbi6tDjIHZM0Gg5yRgQZ/0c2uwDg+Y+9
BqX3kk0pGOU7MqPQOWbXQA+Ej1CR9jxBBFw4fYDGtFnTH0EVvwxLS7om5Wfg+sqrNHjJg02ai/JO
f0jDxNyFdZYclUWXpdb6mzvHpO/RzfywQCCyaD3EeB7LOrAuHIGHjpw98Bb710DbvMZIqg6sO6+F
mdovo2s+h04fvdPCHc+fSKW0XvRuFxYLcN64t0UJ92uGVV0UvVdKo92iVqdOtszpoxYaQxSoJxml
pM/KyZP98u1eR2udwUwenOYdS1nliPOy9mYZ/TegbNmffE3+GACKvM1QXE8Ymc04bnTf82UHpvlp
sRlbTt+yIeuowiSOZr4CAnPeuolE/7Jrs3xY20nkfpM56LMZl8GZm/uuTa/C8Gi0nnvftZFZQ/6z
1Mszr9+A7V8H1wr1Xz7UIAy6gX3BGJDCbBesQhblySP63V/6peWniD/qSYo2lZIve6PqGJlF+CKD
KdKwm6Ko65s0E9Lh2wGb1ZM8yHCUYbEPg4mWF9jvpqBC5HWos93eBKOD99XvlyvkNfWguFST1reo
UYX1LeKvDyLLfF77ncKlxtpYD9Ilb+mmN5wda3zxEM7V9yzOjSO4g+KBbVCScObFa2PUza8S4S8D
vnjAjxwUd+yqnG3Yp999DgfH+4AEyqVPOPYGsfMVqVjUQ+9PkMlBWHwPnbQhJZwBZw4yyP66OeXn
ygesDt51ObT5Zv4yQJPErnY5J45m+lKD3GE7T0nd9ShKe5V7ReUc3/lm8Yi93wIYKPfKODKjCwp0
7rh0YiG7xkw6VsxOxNrl9um1dtX5CZ8Y7+hlWXYqmrR+85zpO3J32Z+hMb/XU4u7Maj7BTjwIUBk
aqpyfPfTNH8dvCzZ546JocZykbsJTidvPS0KH2AUxlPW3yBXBbgP/KR+QCY6H9+1XKn2rg9e1NT4
/BROmewULdW/ezADylKLf+LMDsLTK7UXkgPJ2S5UpNhzpSSToPyle53/HPkgCz0n+BKgZPoJyHF6
s1pE39VYR4WYU2uCHWaDZCbvr8EaLxQCH6UP2SmcZn9fnG64RV2FHenvLglrPaXZeQWi3jJgINMD
meJom12FyVSe/JlG33ucJn5q1fItG/34k6JRowiw1ThrlD+ecZ1ANcwFZ13Z/QMuW+UnGPdnb3lp
5Bi8nHUUBHbSJO1eo+zo61dpVv33OO6nLzkaBw8+t3DQmATJAMcTzHKOEoUU3Ffb6LXnMLHZQDjz
Vz8ue4o2SodSDndUHPr7HcIPXwfVNQ7Sb4k6/hri4TpUbpRi6q9ZOCTXLsL7MMjKUyWC1ai3WRsY
4v9o56QVdlEP9LgbTGj+vadtBNMZGuF8tawFDb/AQ9emwEMlWEarLDDY50Sfhd8eY4wQs13jSAup
PBmm/uwX5N5lUC7h3xHSMlFjO9uG+isiTNvulIwx8KNg/uEm1XB1bKt5VcLefFQj69ipafsqXUAB
6kNV2u1u7VsmlZ2965uv+mI30JvdN1I46TPEfvsta3Ks6rEdSJUcAVEMcbZKaxpfTZhzez0cYUiG
mnOMi7E58M0sUJJpw4Omond3t/ALoGvgNbL0LpkJEMgEiSG03MXwDGysQI51jJvbiGDpF+R/5iOO
vsNemsXySq4yqz1L067AO6DiNj3eg91pE5INf4P1EL1OnXLR/D74WnMCufH6sjaeP5+0qv/TNxIF
Tw/4j93kqTul8PyjEB57JUJVS5oLHVKa46wZm1lXcYK7llX6um645A5Bc1xPBms+yAbOFK/CdSQi
dUBtnGJOWof5oSty7Vplu3kOhu+274973irtpYhRIPHS6C/ZrJkGEshqFLgvmNVGV8zA4n3es1Gv
cRxxyTqosfqlszLtUcHklZqZZ3y1KckfBzenbiegmTJBcG4a/Js0mWT3pXuI/AaqwHIiU0LFeIxR
P5LWekjzF7fjwmLLdO9bCmuxNsIaoYLoI6d8tgOLtVzAHUOyMzFvuJMDbE/Jt7odhOeu+l6iF3cs
sUd6UNTan3EF4pZ8ebvt6z7dd4mhPEifXhi4xpTU/U5oDHz91Vyi1xjFSfZ21g1XLDODg+sEPXS1
DkMkryTTKbcqKSxg2Fz6ZeS/9Q0dFYfUnF7/FVvKU6TTz25lVbtA8/ELx2iCssikkl3P4uRm6zgX
xvoFi2IYkFaF41rvWLdYT/LnMh82VT5Mj9JKpUsp9L1tlcFO+lpvWrJIPUthR962aILqOkqidm1L
ZxLM/J/k9h4U1caWt0sLDJ45gQblZwOy8NczpLNKDlU2jU9l5yibsmiyDxVUXU+qGyWZixzL5RxO
Im1AjN3xNrLYY/qZ4xV5Wxdv6V6bXdDluwCtqu06cF/vQ4SX/gY3e2Ye7btKHf8NKI8WIPp6uYPO
7yhzwZ8ndckHYpkI1tfMqZv1YbxPOWA7xcYZrAmpviTaf9ywyq61T8BB1qkb7aW5Xhw0SBSn968q
igPOJkty66KW8escJvUDhkScddVxOeGOz57W/tQmxz2vPjKtgu9H6qC1K2Fg9KfnpDEdbFF+zZwH
uz+bwLy8o1a4ybfALkgYzlGxTwK2MY4ffs0zVzsCIbCP/uCYXxQ/vQhyMWMDtgX0gBGPPSaP04ix
lgiSqElyZuM775UwTo5u3LfXzpjVbTs543vYsNGFlDdcB0Xv3zFrsJTiDU+OY6lHw7M3wn9dqLWJ
QmY1H8ANCx939rTnociL18WXi6U6nXkfIvr6RfHaHwiStUdUD+qjmAvcTLsb/rCXTr1q6qMYC3yT
zmzEeqfy4ddqg9U+wIhWYMqBdUAaqWHzC8AnHNv6s92qhzvoATH446BGxr1Z5cXV6er4E/ybew0h
49SD5pZ5kYpBbFf+i/O4lhfGxuwvbDFicNOswluYB/i5Fm69l/jGMEc86cXKKqIChJmFfZlJ+K4F
Urlbz4NSSJVmtaR4QjRNBSO2/kidj9wOcJEKqpnKhwws+DB/AYpJF2l+7ckKwt06SSBm8qAeZ4Wd
LkDXxOVMVIVDk3zBWjt4hfJxX7vDeTrE4AWfZNmuK6M7OkHgbe9r+rLYx/9LhOwEqrFIb2wabne4
cY4/d+lNz92kp69Tkr1It00F6dhiUncYCjQvFvb6TgQ8pkVoG6qL0WGN08eASqRnXoRNlAavC+nL
WLxzV1MfkmD8EixkTdePon1eZfpZBbr53vUPcwfVs1bC7lSiRXyQZmH1tyrJozd9wszMyyxYzMvs
DjQwnBe1fuzYRb0uTy3Db3ndZlii84o+lEpdntrAYX8J2+8ofo2d06uImyJPJU1zLMoXvcWjp3Tg
bgMzenUx8XgUN8fWaq+DkEnQCzWwdMHDxPbc8VzEHBItnaU31ad0Xy1N9Dmmq97F9UZGtUqNX0sO
ZzIolzpGVoeT+5O0+CCAp0U4S58N7da16XRNHd94dKuSlFtYwb4q4r+ky9Jn0Ai2DFjZN9xPw/OE
rw/+DspbEERF9Rked7X1j2VXTn8Avq6OQ2d2RyMxuj/8Y8Aq+ge1rOo4q8jdSS8JraD/z4ywtV06
XnMo2sh5gc2LGKxfB89xWpQnKyqAFar8+jvOGjeUndjCj0lwaBoVvuAy0NvNcJM7AAdwDqR9v63s
+pI6eny29SFAaX6Zvc5B1cLIFoeCIYydF7Uzfgqixkn8fOO6AaJkbp1fec8Ge8HgWO7BcIfiO+Bp
bR9bRnFpAJBeegudbXTDkfNdAORIwG7aqKp/jK0+QlRK/afJHM2zj/XHEdaM8Uliy+7R7/CQ9FUL
N4Mkc29aZmPRmQ1brDvGm4Vuxc1YLvaMtvOhcf12A7QPaE5rhc1j6uH+poVsb3qrH3s0LCCmqR6e
dcqc6jf27DaSCwpIAKe5ssHHqEsGjHJqrtZy8WvjEpGfPEY+2a+t69fxtVBmzcXujFvLD1u0MOuk
PjU9Cq34qF7JUSNuI7eWl3YsXnPdnimFfsjeG5rTXSdN39zT+MnikxhqJRl9uf09vHokUpPnGCnt
FM5iFsxIkHlmeAIO8Z4ZVoWRyd8XTrnNuJH25FG2TXsqNlb/MQRz5/o+o2qnbOvG7C0/TFufBQcr
O2TUETonRb8tBhCMCBxAcKPCkNRMirOAbDrJLKdelp8kUDr9BT58h+gs0arq5mdjyVTLqFyGoctP
NfIxGxnQQ+tcA/S+TKraPw7LxQ2MmIx66e1TBDwe1wG588PikjScVmUwDBUsDZewVlXsq6WgwbC0
pF/ipdlprFFzgAiVNGXArUK+liE0vxrE2xMc/y/4S6C019Thk1ykP7cgR5f4B4GV++eAqhYnKymx
OV4GJFjujLjMHq38McezzbwPSr8z5Sf4npgTpsbpX3lcOUKknfqeUpE4SUsu65mjC6Z3bPDc41iS
QXgzvSjb3jMp+MO+uI2T7ILZih6VpAxuieuXe1Ji8ztf84vb+NFPrePIBFi0eKOIirFh3MSYAkz6
S+eN+kZCEAElC6PN3+VpJGLrbTv7xbEIHG2H+pLyWZtjnMebLv5ZhdYWajQVmhYYFX63xnczAwRf
2YbyCc0JbAeKeiIhohpnZfRYGksje0rVYl7gi+cgZL8X55p7FUpIOwlUMPrY7NwaGMpyVpNgaHwf
m3OtjZsqtfoL0ljaNrDgiWEbtxW2CsBDzjdWF77ZfhAdA2AwF14P0UUPqC5OY0Y5qOuulo1BrbFc
5M7V+uyazhzy82R4rLr+V78M1p2RHmqV2oU011GZH2joBjTUog/r6PqU3z+w5rjZsS//ZNtYzDRO
253xwAi+1TUqFsnwNWMZv/pdY2+l2+JdwR7Cqx9gBFtvwE2O1iIB44040gAEB9W1zHbT6E1p1fC1
qdC6MB38U50lzCoQS3Cn8EnyIZLcWDMj/4c+Ccn1WTk7pY2iMamUe55k6F7COdaopEEjsRo+0MV4
oaLDntuO2TOyB0gP/0om64W7TdJOe1j78xSRvaU6KTv4wFIOFO+qy5zEXbVzk9o5FaH70CcpIHP4
qPCi6oUXlXfoKVppOR7ukbplo2E3IoGBWub0XNntC8mc9irULrnkeZ7sdbx7dyvnixpydjMx7ZBJ
d6JXwVRzmSp961QNc4ddnPAO4Hz2a5qMrnHLT23V8lQiOXMVTl3ph0jTxkn5IM36d1OIR4mX/BqV
5ofRhTMsbjrrXAlWM7t4EJbSGpxoZbef1Yn/3eIN7LIlVvpw7y0GwNbuQyM84tuEMbgbU6Ij8cDx
PTG163qZm1D/2ORfAULgd0xWkDLC/v3PWQbUuY92eVM5EAJVahQvoT76FxMG8w4dkOmPOBge1A6h
6Sau66McVf91cpXDb7ggmWRULnaTpfu29VBd+z3Qy1F5bUugTG5rA4kY0LYIVSI6UC8+a9jW+ScO
ES/Skn4xXZPmGtEb7cs0gnnYrAMSp8y6f+qt8eWDYZuEVBOGrWHqnMkGvQla3V5w6yx3fDGapCUR
R5OMLfazTvUmLbkgzUhpZMYoW2a1RRs+LM9YI+QZ6IL8eoZELM9Yf8r6jPWnLM+AnOJcp9L8j5pr
wZuXup9tQBAPuMKFb1EFwX7q5+oggxFY2Ss2IfgiLaPSp4DULKhtvEqXxyl3O6fRfO6XiBr1OzJm
wHJltAqL5rlaTA9/T4cbcmws6IELSzut9r6Vh38hE0HdCQvzL2qsmRSpW/WxUKaSY5c3ATIq5ye+
jFRivUz7Gs/zN4+U4cVECqT60QSQDFOq3Ybz1S1M0luuP/1RGVTx5ynBZR3N03aOURObB6R66HcU
n/60Ka8qsiB8pNEM0Aw/PwgmLI3hfRqahnOuYMzIg/2jLeOuPXhbwZaZefAamk68A80yWhu/ysbL
VAYvpl/wxemjnldc6T/zf1A/D07KSbm2jW3a1NEP27N47/f2VwUr1WM6dMUpi63wCyfZBwloAfdv
OQljP4blDsY9wdlpYai4/JkeuhCDMsSxnH3qevUXN56/DlPr/OwM+xybRfPNUbpp5y+hmp3N16nz
P4SKVug/Q1kyo0tH7qPgQ3lzi7bcq36pvQ+QIBKtjX+6jhHAOu7yN8TnhqPrz9EZlpH5AkIHJaQl
pEzcTRo64/d8tlK2P0P4yEYwJFf03ph5vqWOA1jP6os/lCb0roh1j6+Z6pYPYaU8Waz8r9KlYMew
Kx07Ovw9Id8DwVOfZBTkItIyBfDzoldzTnCjpWyovhonGTYNO+f88f0+VfG0EGQVNjUyGLRoqjTU
qA+o7EenbtYzUAVa/NTUPe+EJO3VW9ugoL30Yf7Qm/dh1cMHsvJybIybSOFdyEc4NHrz2CMq+ism
ylSV3V7FR2qdKD9G6ZHmUDDaCRGmu7mqCl2YDNPZnhJkyweNc/mSXUpas9xVuT3sFX9BHeYq+1UX
eLlfBfmTX2IgGHtF+4ziU8jXxetwfKI5wWZ6RiRHP6LqCvhamr8HEryuFbg0OHkuYUt/oEbo0mYw
T2LXhZCo8gG65Y51kSfd4/oGdGOTu4Dr+85LD9Xk+hdNnf1LhyoULPiljW76w5DWDbuT332RUf0K
lGiJ+zBcUTlU9jK0XgrfUK2t1yT58gVK4eRE7OzLxFFxvtYt92IHep/cQphkPh/yIy97rOdJYZCI
YKHfTnoMQFcxnAe5izTbR4Vp/rT2p+YA7zzkjfHQ4lK8ydJsPNpJbsy7eOnUtOk+RVofBgbFDTeW
5w9HGZEnDh0nIbugjk3yLEYYZZsVY4f/ezg+3HvS3BjubSAeudM9TMtYKtEyJpceCCNjMm/tdeeu
5Lzo7Vs3RfBUsSiyYhX/2ipVgDDQwShgJAGcQz7YD5QIlvLSVtT+U1mP9mIvo76qKAxdi9H53oQI
f2w5aEzgRpv2GA87yeRI/ga/UPdo4Mq0kaRPKX5qKII8TW3XXiWkXXI/Vte6xywP1Q9yrvKUJbYt
01+xkNiv/F+8h7FNGhzA7OQi/xjdGrRHKjnnuPHVV+kaLBhnrDom7EL+uQMaKa8mllSJXWLFuXQF
DoASF0jrZp1FGfbPxvyZtzMFHD31X+omfPfaSf1GcsPfWYONitnUFe9Z/LnoA+1b32i8UxvISZhO
at9IciC2mFZv+VjONy0y2q3M9o2COglcucc87Z5GFzWGYXNHy5Gr5YMZOO6FI7Sy0RZuCzTKX03x
WVybMroGiymjE+GBmNYzZMxyNo5Z2qqUpjsQ33DHvitms2cl9P+jxBPi5nP+XgYBoiFDSvUt6a3z
iErKtpgBSsycVS79aNUPUQLPOOgt581Oi2aT6F78E8mAjWMW5l9xrD07g1J9yzVP21bYXEGoctSj
46GN71gNfHwn6C6sfMo5SM3233cJeL1LXwfK+f8fx3apOAzITOHWrdUvqCDD7vsxCqiz9dOlEZbl
+MB+32DHHzSWgXgVSsVgvi73otf92rTurcPy+AOeyfrNftIS/1YuM9YD7R0PtQykrDgHL/WWv5Zf
hp/hLR5CPbD+SkMMValwf7fQJt72Vle9tkVkH9TQaq6QZfNbXinZQSO39Wn2XWujmmSYlukO2Oc9
Faf8oNqQPn7iqv5q40dRzJ51tnN/gtBHM0XgcpNSCHhkd1cjq73gi5cq2XrRhu5T0DqA75f+MjX9
Q+aZ7tYJQHlYQPnum/K1Kdt9aVZJGD2I7MDa/DBKEfpBdv8y2hfqX7+4sI2jUO92Ms/f567pXZwU
GstJbtOlPUwjGhRy62ex+ysqQDfnkpQclmJjfhkwI8khbdM3WKF/AbRhH4ph+OQMM+INy8UcEzb5
cqua7q/OdVj6BsX4ppetjpHH39NaO4KlbwaYLdbsSi7ogOBb6s3tdUxa+6lSUijgo5X9GTkcEtTK
fPQc/QcwXO3JNRUkIF1IZzbkRBswK53DwNEtSGz3UI+l/iR9crHm4NG1OZNbVcn3ph4V/dG2XySq
/R2KEjHEYXP+Y50tg63lUF6s7Neiq0mQ/g37Slo8VPKkvd3hZtJcIjJsndsC8Rt4WiBAl4ucNu8H
Tz/NKaT18UH61pC8pDK2WdtIQ8P3gsmzl8AKEWxKxJOHJJgPLtJNC/OiqzAN3bzI9kPi18jKJ/F+
dasGO+I99fN8yctcuaIrBCEnxrHvZGqBCc2S1+9/MhycBsFwh35ZVpthgW/L5UP7w60MOYVeXMZF
9mkEtuMNw64w/fjH4iPRK0BTLBc8JdYHFazUpDljiJwfR03X3sy+/ykRjgMjCLH49xxEyj4vC53M
Z949OpqmbDWdrb5iKQDTnDTfwnErb5Db6692sjg8wdAyBu0SZ/wmpPn/RkXQCN6RSv0VFS1SshJF
Xa66gTmWZ0m3P1jaBbeREEF9Hr1GVd1zCo3tnERD/KoAsMLqQAt/uDkAHJvqOnvUaL6gINLu+6S1
vtef1SCJfhhGgjywbrgXc97VEad96LfQ4py4g6+3MO/kEiktxOxU8fZrHzk2GHpLtPQh0QsuUQLj
PvX3fpE4x7HwP/+v2uZ5rwL19uEfrrrmcoeQa/BwV0iPKjRjJCZeUEXdENRXA9l0xJ1SYwAmRH46
PDhLfhqYOflpU7LU0hFKGjsqwbFjNOnsMKBF414y1smSvL5PcHQNSm2s68Coq1y/ISJ4VPpOPWm1
PgGpXdLlCESRI+9AnaGVVKPRWFv2CXYZ+5txemchis8z6pL7QEWg0KsSvMLaPH1ED3Z8HBuPHIXR
H8MB+XvRDBFJkLVv1SppLf9XnIRI8BonfRIsfROHBLJ/C1hsjVmfvz4rHrAxLLNWp5iIfpEQw4RD
NidavGtzKNrSlIE7eazSVfUh+rGGmtX/UHZey3Ej25p+lR37ehADbybmzEX5onciu3WDUFNqeO/x
9PNhga1i6+zpiLmBkCszwaKIAjLX+o2fbUYryA7dxHYX2ldsX7sYcWx8xWr3NhDha4nJmRxU/LKa
g5wakcbX7zI80POi3kiX5oVpt0iq/WCZUh3CpXIuh0Qq5XKKCB3Tp0XTDcTnCy+NCs9XBn4aUzc+
Yy7T5UymyNnPeesUNgEfP8bJxvdi5NXBLpD7V25lRLGcqwV/ILe4hNZeZ0XdLjc+DArnKoP4tN73
az9frIYsPH41jtE2131PAuDz6Wgbj2Xk5UcdzaBrGWOEWaHfyKkW2tlVMEYzi43JqT3+V8Ks2dS9
Ht4MUYu6zs8zl3WwApXu/Es8lhmXcZe5scd9Ww1LKvHnVS7jlICcI3IsfxOryGekQBbxCjVtuugQ
K4530BvlqfgpaPFJ6wK9KIazERy3vbwhQ74Ru18ZOh0GUdfkvldujhB0EgFedhp+GQOA170EXewo
9h/q7VDXy22jQDNogz4/SaEStULrGBp4k0hzKKb0lkTkH9ac9S9B6ccv7AmlSw5Kpb15w2zeSkuu
FfnKi+pqxr7rY+XNroptDNL8K6zp+DBOFv6d4DExotCPkE2tTbRsOsN4BtMbsxvloaXeSaxftqQK
SIgdjsjDPpLd6LzsRjN2owmCvbiUL5vdstM6wLOMlnnTz0t7vMGxJLDO+qiZ93LgF7A3Zd9zoywx
R6vM+7kNrHvPN/emV6FB8HNsiszGdWuO15eQnBkpKTCn77B8XsYCkSkxzrL6HSw8IJIgvvQtOnDT
Dk2e8VYObRxYN3mp9eyI9WgjcvBUqfuTATCZjAC2dH2mZbvYHqezNGPTexu7LHiInLh5VYqrcHGn
q92sA3nnVNFX243INWZoM08Jxdze6MG0ex0rNbN1eN9ymOr4zyFKjStpSbycvG2Su+zilkmoATp3
ZBz2jWW1+InpsFdCrUDWbJkuE6gZj4dIR3ZRZrhtT9EyCS22/mkfVuc6Rx9sg98zZunLYW0b8Mkt
BQY5kMo83UnPeprMYcEKuzIPVhV+TzCWZJOyxCIGHcwy13lroS0BCGDJvoraa6Bb1a6JEU+7xC5u
B6IPK0OqZchsZ9xj7vgUkj27il1YqCLpDS7xCziV9Dko5vAmw8QQKUf0uX/GUweZrf8QR2UrvAnb
5K4cA1TVHMi6navvRQz2IhDbSGVV2qbna7ip8d5TQMAHx8tIme2zCN9BHnDJBanspYWT6YGb1Nut
mfO9YSYYW9HogW1AxSI1/5CY6PT0IvJT+2B7zUm/setK38XlZF5hI/BeBF75LbTK9ST+6+Rn13KC
F1j1TSK6lX+1nK+lP9y2C0Ixrev2YWkJmjH/W+tnXwY9c+vz/3RegQpGPv6poI6PD+mi7FXEqNFO
sfmbYBki18ZjMz+J2mKsI7kItKarFwa5nwLW/ymu+FdYxshoGUC6X0aPw0D+9L9fQEY2I/gEp8j/
rJOZlasJBdE1y/Sk9iUuHNo0XcuZaQT0rmNwm0iVrYSbPDFPxaBAV2G4zmQyJSluq9jtfVzw00QZ
dDlcri4xCHaIkWa/TX5bX0Woge6kmNZGOiDDCgntDo/GZ10tbyUejpkCRigJuUWouZmGc9P4COGz
++/vanukjr/Ek6Cvd8ZctVcIJSu/fZegEfKJKXIfUYaPIS6ysGUtjZWFxT5kAbW8FfoXCecTlJAE
+vP6+8oHXX8xOV3/Wy6/yPpfoyHcv3UMfiEZ1KPMtNeqJt9kQzS0m3kw6xsjblztYHjVF2Wq1aMb
Rs1NWrI7sVHOZ51/QAXFesYdGa1zw3M2oGesMy7d5vNUQ1DPHbvcSm8bQXDoyj0JfdurtwhSIQB+
MyEwfqNZvrn1/cba1oaKavDPjkszzYO52eCsMp+cQLsK8DO2t2U+Bdf/dOoimg+aeYiLDTj/+Wru
9hKyl7icySXkrNIRPkWjE2mgGU3uD/5LEx1A0Ck3UmmUCmRk9PYZLfGvpjmwxZKO3nCRnQxKY78G
iyR+MMsWQ1vQuNUOhd5NHu/yDJ+mGSkMcxMi3Hwfz+Mf/OrBuRnT9L5aDhZfpXtNrdFTsBbL+aXp
tBZY7QIfk30CmI9ChUMNeIoNXIFN//2XyZQVbDA56D0mAPg30iuXqUZvK59AQqRszuhZqDeGp4fX
RmEvNhbaQz8Wmr9xfXPXKX5410ozzed0WyZleiwyX30wEUF8QELKAsvIzq9f5snkNHf9O+R0PkIy
tyzbb6kzlFcyTA4u+Y89PBJtd4lRT10/BSiZhTPlvY5NjVavZ+THeKna1OgmpOVXiWK48jNq2Hrx
NVHR9ZVoV0bL2FnvlUeszOtNUyDw0oyD/rXs69vWCcAyFAj34yab/egjUAigUP3XvNPLXRy7yn1k
9x5ed119Fdaqc+PoNbgLnAee5Upmw4oy7dOqiUDMgqQOl5JJgk3NwVTc9IXtTbpYw1jf22Le5t1s
fRsUVgpeFo/3zSK6G8X9H+3IRrG2dRRRTRsUnxGVj2nRIX4UoXC1FARxXUHabRkhzZ8jpCWThsRQ
d00ePTSYoqyPhlLxX812zh75+g2PURKujwa9xRuhjlTrIBvlsbRfzazKHyPgob+MQrnKwv0I94Us
TlmNLc/yMAuetCRv0GqhJSFjeaxTPHnqer/+FM96FLCaAbOBYTEVnKbAHnaD3Y236AuPt16Ghmse
2SQ8UZzc4zI0hhjsOY9dYBTr/uSyAfm0IYkzC9ck2Yysp1mymLVQ1t54OMdvJrjvD7VL3k6FQLcX
GVEz6ckg865ddEbNuksQSQjnIw6q4z43NOs0LFrd8fhNG0fjLXJn48rutQIAFH5yoc07xE3akgKi
5jxGJgCfxU+uTSxQAoPyYtjgKwzyRI+Jvij5uKQAtSzwH1V+5VX3NEWhyJ+/I7rwMTL20o+RKAsB
XzXJOgrmBIcKt1W/N/NOJ91wu/IeVoqD9jrYTX6LlxrMCGFCrPwH7TX0oxwXFBzyEN27FUyBan6N
C6e6d9lL+JvSrXhPsN46rhAFpQss8FZL3m7Vqo1j5YjcJygMz05vhL0EHh93KpIXT5GZaufMHuYD
jLLsjWTNjV1a7DnFqQtVA/KCRfGWQSi+gdChPnEjFDd94bwFQojHjMXaIo/QHKXXttT56bucyoGE
bQWCKnG2fZNQukjU6o00DUzIWrmJTQAXm2SY8y2uPfPeU5Lirvc6Zzuo/SKsQa03J5HzANsxvNMM
M9rK2i9p548OnWrH3cDaeWvWZoQp7KInW1So7+e+9kylptwgQ+18bweS/kXa/qHAoNv2UUYFMgjN
c6HNxTFirbeDlTnvtHwYrk11LHfyeDGT6lEPDOdZ4i37G5I+FJx/xsFY3qIsVr+7Zpq/lUWv5OfW
oUjlqG1+C1ga4bRFzo9MXH471uDApGzQTxsL4Zg7gCL+tcLyVnBcv8K9ls7AhXW+EGEuSK9o8Mor
FCUyFK72w8KtUhtKskbulRih5vFpLFP71BgNvGCk59CQodbzXPsl8l7DqN05rm3flgalUaWF/IsR
49Hqiu4NO4v+WKOBtNw7zatjAGkt5vwB3MGw6ae02MFtN4Gq29qbVr03s4pWnddYpywYJ6p4NA00
lUgYu4/FIiJV+3210cYIMPgyu4kQJrKgwnyQdiNIKFBUutOaZVWt/KO9kn55fH+0P43XDbU76dlg
bMe2nBCEjMFiAEnf9Trac05XBIfEqe3DhOHmqxFrlCF4E5+llxxDgnJ7bt1KrxObJ6NPyqdscGyE
tk8yCNKV86BV1b20DDuawFSHVP2W62d9TY41RXs3hxfRWU6HbYOXPavvAFT75345mDnyljo6VUdp
9rU7g8wuvkpLprhN9OaYaoCLGuOBMPXHGJnFXVR4xgn3L6qgSx2uMgroE0lYbaVeJzGpww2eDWQB
jfhLXFFC7bCkQFdbRhkrvXkC8HYZK6E89cHcVhObf/7PtyDnv1T5OGHMCp4Bj+F4bdoRnlBUDkYQ
+bl/Z5XNq5QgqFD6d65Svkq5wg09T/qkWmEtIx1GCvroP8xbriIj/QLiqkV97BCp2VGWj7Jo9BUU
6x07jG9kmRn6YXD08nHcSS+r0vRhNt4GHUvhRUhZDiWy1re+NhwvCT8bPT4Jrfk+vCA8rMz7o197
KNgkRXpK9eLNX5hpaWgOp74dY1CQ8NasEAh5E2o1mU+aEGT3ZhP1L7kZ9Q8WlhJV9DuLH/+HO/xI
gG58zxTclsLZKp+xwzMOETj2azZAKL0F1uJckTavvl2+e/E079zAbrbIghfAV3FvjXXNPjoiOgN+
/G9t6U+X/i7V+QpX0EX+or/OdV9shJBXhV3zhIcKT59yupVQrRTIK8b6sxD45BAslVfSkOjCLjy/
9fD/OakMKTaOwsZVw3uvmPk4Wezs46Zzz67oHeid2+4+GLo9IO6DE3vs7oq2ArgyKV8sONSS/7Vd
2zyjqjPtmok1C2YM0fxah6ADUxJDO5E/EXm6VXivn3bUaHFbtg3rCJP+2TYL5zZaBLrkDN6Uc9tW
PPzDsp32v3TIkIE6C/5Nzk5aeYZLXToiEpJOpr0PkWfbC4FC/IU984DgSAPCB76FVmqnhnLhlYZh
2rS5QMTG3D97QRldCehrll45FSgZaQDA/ePfetcrLD0yTy41OLG6N7F9ZbXv8JJSFbD8TtVn+o3R
v4+83BGRJ/PJyoLFvCGnS6K01QqkANlkNIA2tU0TQA/P+knfrTeTtEfP0HcFAG71eOlfb6Yh6e9W
wYts9OCeaAh5BH2rXMezph66xAyeVLxH4eIaze+D4T7FohrN/19SWOqfvtP/riJN/Fsa5vC76yh4
TLHPO46DM5xGS3+fx+65FSRVYzeYi9Bcv4dWrFvXnT48R6WynVt91RFY8aAj/18b/pY8W2Wf5Spx
dIdz7brhWmNpgmULq50agXED8GXQvAzjqL51O56fxhvFOh3PjLwDUuIZb5jgqofIaIyD9NYuNltm
aAEbsTow2maJpkLnRSjHmdgNLHbTpjaF13aLc6z89SXW13G8MWxg8tI0VOdjiDTlIFc5AiUeTtqs
JuqxDu2vszcWH6hXfhON/FeyrZJs3FUpQlZoVLfBUUjgcrj0XGJyNghFXE61DoMExI6hMUXalT44
5ziEi+W4xg9dUW+Syg6+5wkQGBicIM2SP/pU0b/aVY7GQJ8nv9cBVPi5BTWmNUCNYIzFr4GPlN9I
YvtlKHVva3cpVE2d5UaasqOaQx6LWTneaZ6V3VEAo/xaB+a3tHePabag+SDiR12tfus91uV61thP
AJfGQ8UHvi4mnvF2TUlYLM9apUvOij6eRI9MQnLIFvegiynaOnYxE5Jxg2lk5z5NTqJpJqFKmV7D
we2hznT98wRVtkuwnfYWa0cIT8neD31QAksTRnl8n4b9lU8ZAeEtUNOUkhVyp5ndP6PnV599bSkq
L1cqyYKwTzQWlw8gr9pPoOsF8hpUjl5tYjB4B9PNf7/AXuXs07iE+6pFfGN+JWNiLDs8L3QAkSrh
o2zpkh65PPhq3A7LjlBiOsKVujuHjxLiRkViMOPVJ50Tguo3EGxfkVTNXyInn0k7wZvvI95Xro6b
7cSaRfhQOc4sWzAS1dnw1OwlAv96HGcj2ynqoBz0yi62hRJ4BbyvSLtBYvfgz0Fwtcb8tH7O+8G4
dzalYRYI/2QWFho25cBlDWcb2p95VQygG435YbCsHxKmWubxlHb0s5EX4UtfVcdfbIitSINpE8xw
eJe6tRyQw+nvxjDBFtf6CEk8KwP90NVGuuWP3wNRWyxqHHJGNyIDtrpruWqNwwxptq2ohAVWxFPc
zvNNh7gD9XOY9WVR33azEzzwFAwf6uVgFpG3NS3ABdIhMemNwNarC7pjGS+XsAOVB4QBjv+XaySF
+sdYeNpZJkqnoQ9fkOQzTloPE6dwcfCTusx6yCxkMRYJDTkkduMALHHOl5CcXWo/0hws/c/af4Iy
nJ/WHZ4WJvMxD0Z3syLMtXGKHnJzZ2M01uzRiEEAchndO83xw7LTYAMD7jq3nocmsJ+j8Le28Ycn
iaT5MIKuaIaT9AXllF8ppUsiPABhue6hwD7PhwvkI48mbv9LW6Aen8AhbZO/UnQKjpch+ojdMtY3
6VkM8dCBtICiPyNmi15NUARY8oXqjfTlvjPupnJujtIbuajWR+GE3C7A8RfFUqu7KdLWqfWk1Zus
WbDQY2Bu0ZHIKd4sniw2OY1z5iY/QnQxmj2pHAD5sXK7/h9inLlPZ7RN60KzqT8D1EnBPD6UQVnf
xbDWL3Aeiav8JnDQGOuhCvJpLJmQT2P9xRz3MnYqxz+BeAM/RmLKKO7gYo9HZVIKloekdDU/e2+C
sXqozbh7Akd5L+Gojj9GCe5Bn8vPowz9XsIhVQof0btdWDUGsj6jd6X7eJCyvDXAT5TNlox3+TVo
zJsswbiv7YedoSvxe1i4M1+OKHzJks7d40VYbOsJdUnUbNsnG9XGc9h5zWI10TzJYeTlyqqjV49w
RvBajV2IkShfP8QLmr2zbXOtt9kxG/HYnOeTFN2kfiY1uA7g6oh+1yU8m36AP3L/JoMu8SJy0r2G
edXu0tFjtf1XUbNqfAhxZeHufFAVWxSQMEAc8FhYz7RousMh9im1kMu9xKVTZx9y7XObh+biwCAx
OcQunNHO0f9kb9vd5w5IxdKG1UWe6W1U+/ma9EyyxYOjfKtGdEFtJcJsw26KNxhy7sZJzexGeoPZ
PHjaFD92KZqc1i4t/GQvKZp5CL9bYeWfhf8hnJIZ9uXBcjxru96RbqDYt/A21gkyJB1xXlaQLcbs
GDOp3PadWzmLlMK9HQIN/aZ4dm+n5YzEg/u5NzZfyTcFW0zqzd9QItmJ343PWnUX1KN7M2qVfu/6
ZO6Fbj4qGAPWWvJlcHHD8JvWOgRAtLd23zpncHTmNlAa/+gHvCB5LbQ3A1bK8m6Vd2YUzV9Qostv
pWUs/svaCK9Q3q/G4s7MJ5A+ObgYXgHPEleTISH9Xlvhsc8747FdDrbr5Rhkq/Y5mHmDbpvMvGmA
+96uTU85Uwb0H2SsVfDy8K3hINMLoJ2PcxkG15Y2/vExPFr8rElbbrWuZXtATmraazWy0f60XD1V
fHUrn0Bm21X/Nhk6BhRLiTIjQbZ12jLYX6qTUpO8NC9DXCch8Sk9QG2oBEi909UabTfNlb4k2Xqj
egvT4ZE1AhnperrCRLv8c9bab205ooFUmT6y/ImJCFi5YBXw44zsKqP8CqEkz43yCYpvtS07B5SU
V9xo81DjNEia12ZRZR3nyfm1oj0NRbRLAh6C8p26HOCuvLBNrK4kJN9UJ+B/0/C/S4QCDyKGQY2p
nz57xUaCtaPsBs9HDMsYYV3ls++d+rS+NRYdRORcq36znq7dBqaUPfcDqiDLcBjkVOliFLOD0gnv
jTmsN4pS6kcDAcf7AZ0+czNPKFrFhoJ73BJcBy5nBtXfK0XPHz8NltPGQuhxTtrby1jHVaxT4zpf
BNIkEKY4C9ztQM15mwvkCYGv+Fq65bDCmgThdJnzCRZ1Gb4G5ZoyPGuQ7+YX+4aD8Hdb9vERWV8U
fMfv6rLLj9G4RKSJXMPdiH2IdKzjkr/GudUcnQx1/D78lAduuVluNQrnt0pkfDeBNB6lMxZtYTmd
Ij29aVt1cxn7y3wnxPLKKnPcwn5eeIrDs4bO3k3j9Mo9DibyjLrw07qwGjel5ZenS0fD6uJYglvY
SKxzvPm+Sm7lXi9gk2DnNT35VGitK6NWaGrdU417c3G0w1y7+fe//uf/+d/v4/8KfhQPRcoLP/9X
3mUPBeL1zX/927b+/a9yDZ+//9e/Ld1z2c44lq6jpuWapq7S//7tCYUcRmv/A1D0WERBnl6B7c72
VpRAoXP5ki+5UcmgS+bcgKFLulp/HnF6afR0fNF5e59xDXP32KzP3+RAudLdk6LQznFeTy+eVSOv
s1BaNS1F4b+c7jQffHg9jEjjmrH6DfXTp3Hs9JOezDZ8tgFawxX6eeYVgnbXpUNeD/vyxVUAn/AN
1vT+wc5VRcfqLw9uUIc8UNKmjIQ77pqhC0Yfu4AKBriWRz1YiaUZpcgtqThFOIUVb0lFxDhWcEgm
9NGBlaVH4A7JGoum6NZWuP9lRFHN9t2I8/FlEgjS7CQXSlOc5//5r+Hqf/9rGKrqIc1OtsZyLUPj
7/H3v0aaGKRdwF1cpQk4n8kK6ofUrWsKhlqzw2233EtMDvhHaLdlE68hdORgbXXAr3WziXdUXNF3
SavhHj5Nvx4w5MjBiha8dwFWI+6ShgMo5U47TtHQRPu2qb6j27v7kPko3ca9U9ox2IYq2WVEsaA3
XtoUGqhgzUFzXy9n0qFX5Ack5uYOQISuxVtPguvs0mp1FAOOqWX4UJHZMK5bzBzFjLn42HAqLe/6
VDM+NpzIBcagjuorGSqTJrNh0xl2xpW8AuFUNOfLJdcYl0xrz36QllyyK8b4IE30/OJ7FIvWPatc
Vy4JVtpYf4xc0tMVH403Nr06X6DTP/+pDdX45W+teY7DV440sWGBHFd/+eYpimtgNpaHp6hUtasx
dcnbN7hD6CkawDgYuLs2nMDz+AXpOmlPXWrDjXnWp9i668wSw7wG/9wtklb1fm17kdLceAi7OVH3
15i64a8wxujlGnnp3IWgv0+1lg1k0hPvZfKSr9jkze/GnL1gouR9mRApOxhK15/nKrAfedbzDHM7
9T1oW7gBYfO7H1IpnMlIXmOl4yP80GDcOQ/zO3Jz7TBF77Zve9us7vI73R9xGud+h2Jj1VAKIfmZ
/LQkaOyNZw3Kw5zkKaL0SHuYXvqMNGpwZUCGu5eDWpNuCPOkQZx0duHQQt+SmPSOetQdus4ItnXf
t4vtIfPCgmwEvna3aywfF+Zlr+vnYBj7XTIkEW//FI1rX2/JQ3Hrw09HDUcOOjmFxmZbK63ZGcZb
2xqvL4LXFtJ5+Cvz9F4vMrqUmRsWEfvLRawCDQwgCPF64bSqqjM5sAw3wVgjOYjTAY93jTJSrJV3
WYov0ZDoJbYnVXlXLrEWNjqvOdf+EbZRfFpHS4/Zxm++0wELkbnLDJkmTRi598oAkE9C60XkVCuc
s9a3BkQVgwtLTK7i6cZrYUdHq4/j634GsDD+POh2gaQBivJgiSmj/9IhzTBoYdFUwIqlKTMu40xb
Mc4ZurW/xC/NDqUzx8PN7D9NH+wJ1lgGAFImOJ0+78IQydoLzUutnZ2rhNl1gBwthXIhiC20saXD
XzouoZVUZt1mLltI9atSZOO3LqqsTdOU471mpuZtXbn9VjrmbL5DnD7/4lhzdY7bNEFPrsy+IZwp
/RjEdxutNE4qoiN3JCHbO2d0OAB+35ug8rfW0nQBRJiI0FPSVgFOHKwAZPlO5qhVfm/glX02XVfX
NjLcitiRg3JaLieBtc+vavts2u3DOkiugRdBfoDN6W5kdA9/+8TGmOw/Gd34uexPjo7xXtnpNw05
ZpT8XfMxMRAQ0qK1EZO1vzW69Cxd3TLI7vnyUejLcD+jKTGT/RelRdjI0pQOc1F0xksjJbXNOInp
ZD9wsR/y9Xpy0VILWKYtkJ3lp8vYIQapFrSPtTFbIJGN+bYMEJ6ygYBMZC1DRUfNoYNqh9/sjIVt
XBn3va8a93JWZea8sXV3OkbI0tlAQej21OLQTI55s8YcJW5vUhbw0rnGhoYCBaRbYEPyA6SrsUYd
EjHuD9L89FNSkiNjUl+Nyw+WeDYP8Eb7xZfNA7CzxMtiIh/Yh9/XGPDO239+Reiu98srQldd18Ov
zbE8Tk1rWS58WpzxvNcdkljGEeOPBfGV2lp6GBuzK3/zz/FYDVfIcPkPpoIYaTtU2bupqscKa6Pf
apNXSVXMn0eQ6hl/KzNMzPJa83geUECv+hENdreBC7yw8uaw7bbSK6LT0jt3MIWtXDU+DfYcFH35
aj24s9IemmiIeBO5UMCTqVyesS76MdWoP8bLYTQARMV4dZ8kFkb1azTU+vXo2n8k0DmvkDTWH9eD
qhxxYI/vpCXD5UyuoyUtHYxAcMd+YJVbXmuL1rvhhV29mWO0oitFW96JqL43k0pwPV3aQQqD5j/2
oNLozfrnAct4ufK8XF4mSVPOJCbNjrXn3vcDLGt+/gSUMnjPfvph/69rWfrwSAlBPV6ut366ZcLn
D3/5PYowb06toV1fPtY65TJEPleaxWc9A+IXe7Z/yzbJ2Iyak/3u4kW3hW0zXINIdF4nDyQ5C3vU
ZabxoC3UFFFZ+qS9tKou8YRDIXjZ4l0OyPoZ28lyK/b8EFmk43KJ0UOd4vBLj9U3+G92gbPt4Pc/
2L3xjqqFf570Etc3SDA1Rlm6unWUxQVuNlPyUVm7QfavL1r3N3Ii5WmK1fGAYhXCXf2PpFOcNewO
Sb6zK9s/Ztpg9Js5S3DyDUfFu4mGqjj0C/lDmvESk7N1pF2W/k2rUS/s7Nq8ljdL41SIy4facX3P
CN/Y6nRg5JGu//AndfzoWV40MiayjGZbdxaSfay7jkbr4LdqxOmb7TrHbirMb7bnuFtsD4NbrHSD
hyomK1ziQvrNh2U6oH7z3FojlghY5e0lzrc06Ib6m4UJ1j6scuucGmbykigZfolzsJ9rykNsgxdi
eoJVnhp0DRgNpNLWoMs367pH80ZiOKubd63hs3WaItXb8ChsYGcSlO4q9sCYeMDyN+b6zxh1ybGs
Ff/aNZr4KqkKchO9WlPpy+sDENPkkQd+uQP30XwpuszAHkJPvtpZ9QpmCbOPMd1h8zdejyH+qJ2i
aHd2rlMvHwuWcp6q362xjC3pJhr6c8zT/7rtqo+Oejkzc0zkITdy98k4Cco8KknvQYTrSNWFwV0c
34hDbYCSuOpb4Z0ew3UDM6scpAmMEYpSXUTHmef1nTjXhrypz34c9MrzmpjXPLMF0tM8CFhyTJR6
l8R5c20w5WWJC3JJ4nFTPPzzo15zvWVr92kjThpMs1UHUJ9msRmw7F+2fupQpGzSe/0wdhSKfeB+
Z61tAipCIIpsitbfELLaNX2c/rCt+Editt2X2AxhZVcZgnxFqt26oOV3ijsNv81pfscb8fs8sxxB
T7DdTZRz3vDliPaoq2YnaZoO+6iQ4gZ5T3qN0NzlOP89l9qgPZkg6iUcNmZ1Yw62iYwdf9VyzOZz
M30NtM7+orlj/9BFBmLdavmG8ap/NgZkIuIl4xsqJW5LqZqcpLfsozddee4QjHsWF0RNuW/HIXyS
SFuVqBaP3NkIyOUFZZS1Ux2r7BQGYLw9PU0Ak/51GMvxreKLfXQTVA2C0o3XTgPtNr47P9vSLdNw
HUG41gicfWUV1sbUvPku9xpz27hh8WWYsmybzZb7Sk5BRzs5nTEhARdSYrnzVWmHdxUg4R9Fpj53
mKl+58FxHap+9CfotYOujjF6CA5gONZl8SYGkDeq2WurpvUGv47hzUWCDkpqBye/UJ4QtDpLGEuF
EPCy8qpazU3f90NxtOwZlQM/085LLJ97EqE6AlAbKykSdjtHpdT8d/TLyb+mc/wIscw7xSg4n1SX
VJFbGSq6Fh3S4Bpy4Nl/G+qOWbyxNROc+zIedsIv450QurxcWodMdNLD9uPSfxuKmpH1EnTuezTX
6k2YddNeBeD2RcmNPwuvsn9YwyuOF/n3oiNjF6dq+gxlqt+Uc/RlDA2yX47unVkKJi+FhSpjNBvA
zcw0fenxorkDMX6vmphwYRcanholKB9K4HRbHeTdsRk7SBHKcLOkrq6l5WjhZG3Ksr+xs9Y4Utv8
PU0V9RVw6jcLZ+4fNlZfbh2a73ldsNGuu+jZjCv30KmZcxUWuIFZNtCkfJmE7dU3Z5kEtHBTjsPH
pCHo7V3aoicsIIUEWUxk4PPbtQWr7uyFM16rC/Dh7yP0BGOrSKkeJkPRWJz2tyv47mdzxeaFbQlT
BZyvirA3+PNSV/q7ItLKR5NilHbslD6DD1Q5fDdU+95HOva6d7IbCaVGX1OCSJtpD0bE20adYpPl
4CCDc4c7NM1SRDKHtHE2g1IHV3oHgxrC96NscAe3uFKtgOLJElIUCOIhD5/L5tcM0HFrXErCl0na
5Jn7OuiMncTUNt0lo4GEe9PdqqZv3evLQc4qvbX57jXGljyVdho1GBLyJIjagE306OAAXdbhs6uH
1aMRoY65PCvkkNqptvM8MqwyIXCr8tFHvOYyQq6RFYW17zPYbJ724qJdd1WNNpY30mzb7L4fm/uG
W7TbeuG+q6zkRfpMO/nSoS1zJy2nRjofJ7Bz62vVQxeX/l4NKm2XDy3KuOgM8aIg035e223+uzUn
7sNkKjG4HnO+jnvr97XvMld6U4wCni7zJQZAa7pH32ejQuKZJtbEQ8FHjuEZP7VJVB1bTNyu5tlY
XHioTedYlb7NlfUqNyhK6lv156TMUKsnPwV9jybYfaVn2Z1dKqhz++aTHDI3LnazkrM8t7r6TuvS
5DV02ZJhQfDcjFX4Cva6m5LXLFTU50Frt2wQk9c8mNrHGfM7maCCE7i3eU9A4ENgGBEtvO5LJAVn
RI6kWZJrvq7L5Lu0xmXEYBUZKiRVcB1b1M3wUj60LijTEdX4R7KO8RZDRefdis/y7BpzVNeN2uqf
8llXjjLU7uxwHVoUpfvuzaeuhUFv+s5zs0gVwtoPoca73VFYWjnQI0D4WreKzkvvpZmhnfR58DIX
fanblL36dd2zYc+om/xuGH6y5RGM51tU1s/smR8krmjjsK/dHDo2WN3fMW5FLzXeq0WBJCdqU9tq
CutvY6GcMObW/6ywBcQNwvrWJJWyycfKeRq9ejpYY6xfOwtQrBvx/4uC9BT5VnqS7Zbp+v2Oak12
ks0YBKNhN9bTR29KLXqXUxKAVa4nuynHtxF2rfFlzLPkpIz956a3NGvV1b8UVvvRe2n+X8rOa7lt
ZUvDT4Qq5HALglmiSMmSJd+gHBEbOT/9fGj5WN57pk7V3HShE0hRJLp7rT/IuRW+Mk9lxeI4xi67
HkHGxI5hCGJM8ZYM9T6qx/kH+PSfc5g7n0IvtndJWZI4aBqwLT0ZToFYwrd0/ClH6jmykktJvqBA
mWjvtez+G7OqTwTtsBTvk25TrVXZFoHHfb/6720VafEl4sjKLsPGfx0EropebLRf1kvXsuvNWExY
y7dTTAI1T+7llSwEsJ2tM3d6oI6rDISOooValK9jjUkiXqHDtqu08tUBa+KnNSlgIZrkxTDQGF6H
ReiinfJ2cDfDnL1xcumUp7GutJ2FtjzHF2v60iVkGxQwQRe9UksUf+iQQt8qOEi06pTfHVAAal+K
fcuOjxmyw7OI6SymuMUE4B8hkB7ZnLkXWQvhGh3CaEg3sioLpe1e2Dq+zDzm/SYWv6QkMg9I8yK5
hbIY3RhQeZ8cP9rbJLuWDggKVTGVraI6+ieUqko/V23CjsGsleFPywqFnwym+0lVhmlrJDtTlPbV
GzwTKaRYecWP51HrR+eXN/2osVb7Ydtu7jd8Vs/K5OBw5hIDLg1rOurY2EE37E+WKMR9EsUue1Kx
vMKNu3tH248V6LIy+4xDVb3REvtkxBUiEmVVfF+G8tDNoHJYwe4rcwTlYmbjda7y8MugaaofYqf7
XOKAHMzsR65iguGgd/rnFj2fqyyaocYTIq+bzUebvFowVFgEcOaP9snqtW0BXDWo/8yXvWZyxmFm
fMDkOvV82BPeyiP32e3rG02pUCTyvPybUEfjjBbo8hgm0MIVk4ibYS+PskmdUP629GjYyarsqBPd
7/Hyu2rrsCZt7YNlEjRpjXhALpjnkOiBHFapelU5n529ELhlCmTtW/wptorhWzIlVqAYrnOOp7q6
jiZqsiMUrm/qaN9Poa2emrytd2Ya4lEjtUXfL+G3pYdmRirrX6Ys0p7lQ7H0vVvKmL7LkBp5lB0i
pTj3yEBuC6B490pcO5s5R4thyao1VfSnDvoU2JAD5r8G4uELjxxFX9rpZ7SVsSfNvcfCm9WnFnsH
1r70M2qZ0b0zYGEkq06mka9t83ZbzEX2GV9xkvDQeXHHYrBuGF8wzBweZKdjkSOfFHY3aXwrYHj5
Kkaoz0WrTvCAlfKasTnbz5OOf2uh5SfEONRDPlQ4X6S2tdXUuXsUS6ziziimz4MKUlWd2+q7YhaH
dHIISOc5KaJqXKUWxYM+a9VXW+STP8WJ+Zy0ShmM5eBcF8uDOTCO6t2yoMI7Rm585D/X36clm3io
8PYtjW1nMxnese7rFnn0uL2LhEqyZL36KJzQqXdoNtZ+6w24y2Hw1pHdSYtg4Lyl7gf2u+/1qldL
IIzrINlY52URNGsjJ4burm3yT5Fa8dmEqvOoxp79OCBuloiRgwzp/sfFMYZzZmW/ZE0WXdtYsLQA
PsrxaZF0l9DI38crSuk8jhirQrObkj2kbbQo3Go6tWk9B2qtlqdCNYdXqz1kKyestfTy6E1dsR0k
c6xMviJBWdycVJSbbrLmXYgfk8/ZoXzTJvZ7vQ0zcIJ1+ZrgXLU2Lwjh4xeLTtl7Ve1+RUM4XIdF
MXgqNT+IcVVvdi/IbrbpcIy6tnwbrC2gbPW1MBrkq2EhBbK5CTvhm4OjkbdX51uZja9Zr+IePrnj
nYtA9naJB+0gOIq/hiFeOCThn/l5YdiZEQO268V6HR1XBLqDBC8CC/brjGiDG5Wv9aCWZxciGwJl
NLchzKXehLGSZNCLpkLJtyEmGy8Ti/1Lhb7YzV5qXMhpIrSe3umcrXxZdZcwPRRxGb1PSNoE5XeW
/oPsleNsskN7YlYdGO3lNYnj6ZxOOt+vtcjqwi+ivryS9nJudo9pZIy++seAqgGV5FSwBz/aQmKY
u9kdRJBnZLE2GtwjhDxBIcq7yIGw23+VKD+eZE22x2YTFDp+bZ1p5oER22MRhFE5wnuzkbqHy6xt
5zwffdPWpwLrqXC40wqiDjtUlA+atUy4U9G2aOGsvF/KOWEKUUr2yLvJqxHQaSo4wSTu1F8jAT15
VuLxi2EJgtB1EV+iUQuvhWbiHLx2OAlfMkdTIHW08XAjqvTLQJLriyuqfqOHSnbfuJVyaxL92/uN
VgldVTzh0pnH7nIZCogNTorXgVgmckMg7nRfXqZV97IChI9/tUWKsE66G6EWw1z0aiY7wAM6DixH
NwM5LTIGd+c1cBulBKqGsZvWivhB6qf+aVItJ3qw2qq9yXaV6KkcJZsWq9VIr0N0QvymZDvear7e
LvAh3Lx6alQrPxs6gs2uo6UAm6zyRVMs1B/lYIdgMiz+buPEfVYhNasjVSmGq+wVlROhkVhn29jo
yicRp/mjaT6+DwUv/y2Zx89oE1bvryyMpr+YCTYU6wvLOzRl9fvNvN9QS8T7m5FVWZRp89cbavKo
PUDIwMh7fUl5p3++qd7p76Iuul9iL7siRZ9fU9Vk80A4C+w3NKY/7X2rkYgWYbX76HBJpl+SkuTf
Oky257mawpd3VzwJj8Ra17FqgIPMIYYq6BxxT9T7sYStBHCiYdtJPCg5yF6YZuED1rPQ1btzWYzN
iTwullV4kW4ttMXMo6ibaRunMRFgsKxBWMbJTmqhyWIiexbU2GH81ZZ7Gv4B+IXuytgGUoiJRmNO
za4zmvbF7vSn2omSH2aigfNNCqIruHkItjsnz02TK2Bp9tXriJE/qCrV71pLRNrSu/7B0wlykM5N
domtKy9lalybdESY3nI/W0Qlnwesf3a2aJqdnhjXGqlkSLAV/tn48bwWiXVFhTb82RjNTim66eto
w5/T2VLctLwO93Mu5qOclIaYbuf6srzmTJJuxUNX7WBvzX9NEkYS7sd1UoGm1sOYqFDH10l/XsmZ
UQ0IutnM35CA0ra6kqHFp/Nbr6HP4GaRie9jhLznfx0xMwJJsv/7HvDD8+9I+L7fA/55sNhRfh/W
b1OuiKssdFje1xqicFBCU94KLXNd1ow+fmBYuvTs9+U4EQtv4yAwlaVkbvvJDcyyy1+UXCR+oWja
zzQ/icI0flma+7mzyvCztajovZgglTVAegdNqYejnO38me2ts1U11//M9lzodDNhDx5/+C73tuNL
3mxRJWC3FyO/apG1XGSHDGNXk8p3FlcTCaVT+tTaxg4p2E5S4PTHNkFRM9N3sdVmB1XrsjfXfZZH
lmZiA1MWK01kdrI3++/mf4yW5xg5Oh012x/b+q2POss88jwt7rq1MMtVqNRz2JO25Urz9jgwRTw+
2N9l+aOWtsae7Ie1r9cT6qKV3x2VJ/hgDvozopJ/1XRqGXxAMGScdNeRshY3/fS9UJ48jiLgRrTq
2UN1aOEM8TmKMh0zt7l8r/Zjnm1JFkwH2YuOFPnyEeQRms1Pel/sB92zPyeGNp8QYyPnnafELSdb
24zr+5UEfsndl4XaJd2h0wxk/LRV/L0ybDJ0a/2D6a9XRYtGD7tXK+pTwoe5RYDLSyG6lyjtW+aT
bLLnufSbUlRnwAbWkyoGDAf+OQH2YzBKp3orbpDMa7OgLpF9N2N1uYvCeIDJjVyp/F534mk0cusr
4Nkl6LDHRUuoHS58AVgxYvGGw9cK34aQR9gC2qDhTTsZstTRWbjhwuSnc8WK+dHrqnqytSF/7TXS
P5yk+mnfd0b1WvfjJ2BtzW0SqnJznfA6mVX1CuaYJJiiWFs5Sud45A+w7i6tmcETREviPM5GIDvt
wlKOquOCdlrvmOUKCQASPWfZ69w8bnaqtXU4UcJTRY70vajZPBX+R10r7d89DcxxH56n2HL4d04f
84o2dokITRe9QHAUZWX7iEJ48zhwArp54jFE9+dRtuSwiQ6FU6YbWZUdSxwhDFAk+kG2yaIod5Dx
MabJ4J8Lt583o6jLaLOgcnrEEKXyQZUnN1mMLmItY1E/pG5URUSJ2vFB19l8ySpq1OUO6F+5Uc3W
CozEQqtET8zJTyuvu5dFXRb9/bImIcFq/ZBNYbV093+Nc8I0OZc1QOt1rBySE8s5ppCj01JzT5wU
F1Sis9A9ycL9c/XvHjk8tud8g8oowlnrQNkmr95Hz0lv7CPUfY2oTM5Q4pKzvPq/qv+vNi8dkKZw
rDT4uB8McaimEAsUMY/3siAkMd6XK8S8AlPJc9bdfnR6f4bJtlnFZjQHzCLHy5mwa5CflpfqWKd3
AmFAOVZOHa3oD76enLqxnYxGAyhsqneRsYQBUBWMsxNoX3abqL3vJAMifoqucS0HEB+M3geYNanp
34JWRdjdc7ARj4mqZDezfYxQEc+Q8lPFMVRt1ddNVM1T1v0KE8B9MrfG1u2d+BWxanLVjYcyNoHU
z5jYtvwwX5tIS+9KfQ1WxlXyOpRgA1UAGkdZDfvpLlfQmOiBhN7GTHuyRCdeWhPk3wREtCAvYzcA
rWTVwgLX9sNeeUWNUzvKNmd0xwe4Ygw2qqNCmuMsa7Idwpm4GPiAStvLJKnj8zIhli2rfeO6QaW6
1oGNqkEKUv3kAUm+lngclI4aaHPuXvqhREoT46MQgYn2scGxhPAQ1JogQfxVXxVy/yJFCdtQz7es
GT73g2LBIh2jx0UNoQJ0wOLd6LFI8ugRe88YCXDxQ/aP66C6z/Ld4MKqliNkR5xePO1Wpc4zEcvq
6upj9FJOT5KzomO1e2nVMie6S0JzVrvyMGOLs5VVbw1EgIOw3gku6y0cW4VbAPFni/diGZi9qb0q
2fS+e0LvAVjlPHydWqPeWMlS3sIpUkizd9Mx0Y3kIfszCS/r90kl2Aw5ySCsU7DzWhcAuWII1A11
LxY3WTNyMDgdJDXyoawplgu9VjVzkIXrBNlWNMlfE2awxR3uh9l9b4rnLkq/i1V+sMnCYWODjLyP
zN66Ecr6UdX6/AXpa2xEFdQ3htZUb31s/JTj9U5rNpFBemvBafNWu5ify45YxcSzmtrpXkuqajVR
i+HHhOZ9XLjeTpP2YmtRTBEixT15xtVZ7KNdVlurHAdEMoouwIsMw+1/jklA6KINNcLqtoWLki/3
EzhUHn9TxSZX+zYv3Ys6meK1H+01bsROudZQNHeHUT2KRBGXyIk55Glp+Cx6qJPu4rY/O5UNsmn+
+udspzHj99mxbf49e+iixufUMQcyCIPNUHlJcK+4wKrTNwpmkcHQDxDLZTim7mJ7C5Dne4cO4Wau
Q+cB+Rxo2gK6NxsmUupGzDqtt9Unb7IuM+Z6oLoIxy7NXR572luzTly6hUSg4/yeGPfzcPVSjq2T
65XnEh/pTSPZ7PEc806Q2hkJQR/f936STbG29Wvb+/6QT/i9KjvxG/aOkZmOW7vYAkd2rrbdAKtI
8f78qPVuAKzcvWaTaG9ourU3Wmaj/9yOSfUAFDd94GwhfCNq5ldCcyia2CMHvbXah5gOEnl/ksPC
kqxhaZoIEeMmsokQxJQQNUvw2cbGPN7JNIjxz6rsxR9pvJuyItrqRs8KIMyXWa2yZ/K97CxBix+y
Io0/VYXxXVqIi2l5MWr99wBdsSHvJcZWsaL2VpPLus7dk92gyP7RMsRP73Iesp+a7Gq1Ptwb46z4
buIw3CYwlAxxccjXT8JSh99tVVIVB1kN/4yTbXqiEr2qLwhxu49Jn5/GiuS3rGGSoxyaKWEJ7JBb
31ij+7aEQtzJXt1pK2SydMK59jDDmWHnPKizdpRVuZGW1dih96Mqewt79455MQz9asU6OH5e5uw0
IJtXLL9sklex1yhnEXUHIrXdKs9S86hO40PFInNI7HD65Gnllz6OkVTM3bei85ZPcoA6xgkKMrBA
OOa9D8i18K12x98D5B3iUc/81YXw7n+PmpQ6PnDq/H0bh9cxUGf9/uc2HwPkG2lF80U3RPXEycre
Na1iNcRql/CMNwMnM90Cr2Gz/TrLxmzSd1Vh1cd/tctO2fY+TdZDV98vBQqp+15o2k0TgMshWiu+
MbXOW+VB7RI6zrLegBEYW8vXkZD8fwcI6arn/ouqYzqepzkwdAwLkohq6+4/0aDgtgrb1irryFq3
HGLMGZaNp4ni1HL6mN8vc/4N5EzWVgKnw7GCVaPpfbQzMXfYalPtfWrjcM2NLCAEVNskuEdb3BXl
XTtVhU9GyvskcEckYmidegdLjI3wwXa5n+TIZEnOjoaxqb4ObDu3QGkD2qbsRFzPIjPlmgdZJXei
bAlKKVs5OJmwdnEj981B03cDrcH+ZNkzR5eOKLusGhZpLzhPu3poSDGuIzTebFfGOTbY1JIie8Ej
qrzIGvbo8SbRzfTU9zOcRELlJzPypuNEYCuIkdM99CMoJS8t64CPCC2NDk0i0bBul0vqvffqkWfD
+uuroxy8VMZGczFdK9ErO/bd0j0PiK4HdlIJEs5UPRVrbN5XDolXdM/gM6JdPPYIU6+9et6Hu1KM
NeceqoqhhPspyqYg1dQERh6amUT90ntnLdgrp/eLrXqn2esDWUMm7Xe7HPbRxuEQmF/GccJ1yp99
qZb3srCTsnq/+mjTNP06JY5z+Ggi4ISH2VrINqQi4fTwDCKA8Y8O2avMYYKyRdKcCGNYx/e2EPFR
LwLeuljZUwLH+77IoxDQN0zinZECjZeNf/V81EeI8p5jR7DZmPdRvN/BEKv4s9lftUn/3buULnJG
Ea4j+iLUxxkdpdosH2Ul42G3n2Nz3siqug7I7fq7hvnHWTbJvFtpZTdrtUGRTQVKFQEkSZLua1vX
xfG1HKqg4gtGtPPBhi5xF8Xj+Eg4ClC8gE8iq7LITB10UeMkR9RDx0fb5kAnBI7K6wRZIKuF7BJr
OfpPtEH+GR+TpPppTQsO4muTji30pcY1UdbkfSaEH7aOk5Zb2Ya4DCHiyvJ2olzuHQSO7kVS9Y9x
YzV3iEc8y1rlqsC8sMeGH4swl2yTBWJRxwEZgIusdZBzz17WfJPjZRN2JuD2G+fFyEaSRqrbfhnM
H8rYG6+TEi14/gG4FbCr+bbr8JxrV33OnckIJk2Pg94VX6ymVE54yRZ7p8ymTSH6CgG6uN9oi3ZN
RnYKirEQLesa9W3QknvNFd5TgucV7j7LVzDg7b6BAceLjMsWJZPhME1tjHBDgf3j1J2IIeB8M6UH
tYjs+8gK0/3EphqPpcG5NJ7xXDZoMbgdRwyPN+FpbX5s8a7aeiOMwbER+9o22zuluMe1RKzHLW/A
9EDjHY32QcvTXWZU2SGtrRQYeY4aRzT71bxAQyli+6aGuF4bqjKdijghI+lqL7UzdV+RaOb5Upnq
pVJqC1BNxD7IraK96TTatpty8wFU7qaa9ehRFogkqMcFkAM3/08bSMts21RWAwTzP22jh7N8rOTh
ESf3+H1u1BqEGPL8KoepQNnuyG4/fExSa2Xk2RP26CD/Z1IG+XKjaU66l20zqmN3YeydBxOMhm+0
c30iJYr5jayXK/JC1mVhK0BloxnXbRTlcv+91DGLO2lIQJwyZdDUrazrg1md5BWUc4Yua38rZ8nW
31PVavJDQf5HrkRykYrSEG35tZBtH9WPtn+NS+VaJrvfLz/6P27Bj9X5veC9XwoxIEwHoQb31NPU
dr+LJMKCI1uL1LHi3Jd12S0b5dVH20dHljSIF310//sWH7N/j0TvfF/D7NuEdeKPkeXeFORDn5J8
OKIS8QP44PKgDvjDmEOkBy0gH+DpInxaclH5ClGcn5b5s4omQA8jNrM8xeMbz0HzUHltBRMsNm/D
KHDDTLrsR+EeUkNLf9ZiGtC6CsWT0lXtvtRy82gouQ5BE60+F6Dv13R2gkXFPs3ygKhHCBoEFtqQ
Z2Op8mfchY4W7hJvcT4kOzdqQP2NWKgxgXxxlEbPWs8vs2/Tbx15wGd9EFvHFAbpzrx7y5ZsO/Wm
8jy2S31IFMvvJmc82/iwnBHhz8+NudVFNx+9vFhTrkQ8CFQWgWE33sHSi2OypMaxjxB6AENWnyvb
eF1BD/LBnq5xR5eDYBA+s3rOe2F3KKcpWvKWNiTs+EAf06Q6xCiPXQibYoJi5jgyLfO+qMZ074ol
mJWu3dZiTYxXHeJGgMv2RhSpJMBATPO9yY6zgiCPAy0WUQM3xws9fVQarT+YMzucMCXQDwbb/obY
/iEtScbHUzze9RlQTNaVjVCwBNNm5+cSpTfTU0xyCOnGHLPnHMGKrxyxtmnktj5h6fxSVtF4CZGV
3KCdp3wtXeUcJn3xYqMtfCjQ8dsvDkf4ASCb15BXd5P+ewUmwZ/cZrhB1XSP+ZxOuzTUlBcQBxfw
//UdpOwiEGFhbnAsac4A4PNXdd7yFNQ2i+ALg26cF1gxBN9aL/dtPRXn3CWZ7dTlA2dFrJi7KN+0
umEGGqmkh0EzvWBCg9Szq2BsbWPfJ6Z3sXX1FdwfGhQdkoo1ZiXHlHTZJo70H449ZScExqCgmU8u
jzEnK4vTkIKnVip1xdRF1bE0DBct0KQmxFSpB1sRJ3OstU1rV76X5F3g6UUdlEgmXxw7yU82Gzpo
H77S1b6n2uDGJjf83NeIfnbCc57SY8K+Epkw4vyNx+bEEoR7E6Cfqmvs53R+Nvq6eCqO1pjchs7G
YBtZG7wFwOfExJ12dtawlV8Ud9sIdmGz/oBBsXIKjZbsjpiA9q3EP4F4UuqlhD/V5q5Pp5tupzCp
bwquWP4s5oTHfdbfQWCJwvQY/uzTWdu1uImeZFF7TR7M2OfNpZv6iON0p7pC470WHvJdRXawFHPX
mLlub+2s7jfVYL+pDHB0rIDG+ImdULer9ak8yUL3kur9SlaVyi5P3lrIaoTDLY/xP6P/1Z0ToSPn
P/oGZ8pTs/oEcrSbi/d6W5TfYuubU1t8D2Jngz+dfipFrp8WM7Y4orO/zaEZdlXoA1j+gpsUVu88
RQAFYyEMmchbNvIS1POzrcfVLq4m4zSmtnFyZmiakEYm8G/HMEs8v4wHIiQjBmCpUPaJRYrd91zu
UDbVJk17Vv0GDHHtIkSNA8fsIJvjIQu94RkP0IjHu5GSpp7EzR5Vvt+qr+pzdmwau9A2Uy5eHOFg
aba+A1hptqdWx7l7rqtiOnnROJ2UtfDUIK9jdBfLoTiFayHXGnmFCk4MiYcQpm9HihaMI+pnajr2
J4JAmMCtV4M1fK+a8hMOHLZfqxmfQL0usUTlrP3MioBxXMPXfAx3S5JdkC5XTs1q/iiLMEFWRMlN
wv4Z6n7tfLQS/jD5/9PM+sUCzbvtCLOcxnkpTmyAeiUfTq1emEfTAuBha4IzmkM2bzD6YmuqPWoo
yIqeSk98McrW2hZqOpPMKDtcVOriJdK85sSvFJ4dH6w5KWc7xcizn6ELec5e/mExymSbohLgPxJ9
OSV1t5ysDsUowudoh7nViXhFfWIv7+6dNGFDUqinbPWRE03Vv39Mv2/ExySv8qIe3q8y9J6PncG5
L0TGAzi+LjZR6YIhVZtl19rWzSgFmnmRh4i+ErcnWbhq3Z76DGoWlh1gKyFp+FVZ+hDT25NIwi+4
Pd2aGjxgFdXdJtW1ABTa2W16Xw3ds2ZNpygRj2kNCs0AB3IcouZUF4TlNcd6a2wlvE+nYdl0aXEr
UzHhaqJ9QzUesfN2PAvStajBR8hi2oUL2wNxWRtIQqZ2j3XWRoFtsyNqqrzdJchKb+DpknmtTcS0
wE0CXnyZ9VDskHhJA8QBmm1k4UmhJGPEyQ+WsFLxgzPzXRG6XzOFALhld09zWU3BVEUuU7xw0+h6
7NtLl+9iTvYQuMan2CG7Os0DKPQ1ALYmVzPLxjDdQVwKXB0+qM7K208df171ITpL32pYJ+yQywFt
xbEq4EcFF9BtrANYZHXXeh2bA8tttrEXs0iIG6BPPDLVEXZ0NFkHCEgPXhQoTRXBbuE3oYXFtEdv
yOClJx3VOP6eNF6Id06aH/HExzhY56/s2csQZRLhNc8i5FlzT9lHSX6dUqs7uHZ3Z4eKfc7i6piy
Zp2SMNn3Iu34KAcHmQMsVHOsxHzsuMS2WcplC00ErzMlumSJqDZZ06hbnq32FltqYF5O/oIvpLq1
U8hFqVLjajShaJDE+Xb0dAzrkVzcZm70IkzYcyOJn8jppguL3QO/oeZcxFhPO8Pduqz6kO7fVJTw
goSUzqZwDbAj7LoDV3XIVmral8GFKt91TXwCuL2xGnvGFrlFo2ZIsq3Td33gRfWliZNjERsgBDzz
AYNYyEKlZ8KyyfWN2wIl7/N2z+8TfeK2vOllBUOhabf8s5aD7Qprn9vDdhr1FhaM2fgkkfhSC/ts
xQn/VyVNHxeDr5xuHBeChzsOE5d193/XJmin5fNUHjVj4GgwqOQq2Y1nywx0v2ehJ7OxGSukDS3U
ss65mvxK516A1V+VkwYUqonLYipo4qymIh8EVBfP04zFzxsfomx2fEtZUIoA/X6X99d2wdpLrfj7
uzn7YVV1sdVcxbhXLFx/icD88swU7ay8eeYwdV5aHe1uC9Ly6KoPaYpYQuUte13x7s08LjeZ1nkn
SwPyXmnoyGSpu8tQNb903v0UaRE60nHy5BRTyPEntw6uMjgBMSQLyk93TU0XTT/OZ7rteSctQe08
XgPZXhjeQ6nGiIMQ2aWuG+VhsfDLAtqrl/V8UvJ+2UOu/lKWmu67bIuv4/hc5jleDiNu02z4tC37
qHHTNNadncfWAUF7VF615vs0s11BjCM8sxpd0tyqD/P0gGye5VtQtfeN5aRnO1dJj8f3jje0QUFm
uBkq9yGecJ0wmi7ddyOIJIMYvJ+GmXNfLypP/aW3YVibGjZf7KjGQbhB5Al90/VG5WsA4HZT5flo
pDmPMI40UPJlMHjCWRduCxK/U2/qAf+lqMbIktAWErdg9iBeITfaW+ubSi/xUFxJuKAzGIUtkiQo
vmYe3xNhk5pUsiQi1efY2345oZXGnw+xeKndeKMs8PMRiix83SUsp5lDsFTey5zpLNEIwO2jpdph
j/lFh+4VhAvp2kQDFVpWSf5QTmANwUNvInXqeL0CmH9hVZsxBo6A9Ge2GQndbObRmU6j0K561Dc7
wfL8ILwCVoUFY4hFIL5GUfmMqeUdcneXnvDyBeXYGXMxEn3VuAvdwbuZ1rDPZ9afWtTG1lZVpETr
RDzMymz43tSvfw9b0aK2512jlk8A/9uta9R9UCr916wQ3c52KxyfBIgLI8LbL4uRiDPMCVQgJyf+
ERz2w0UdwSqVaN5VyQhNHK5h5j4vpal88lLlCk76rKMqf0/oY9jpasoByG7HixZ3OzertHO81vou
GS+2MMaLqkTWycaFBb4zI5IYtDNPiE0O43MRCgQlT78k8aJfBOy1oEVuaCOrPLRP05y2mI60E7j1
pX6NTPDVXVW3r1U1jn5v9P3rBJPf92xjeCWmOwCcjKbXiDXbh8cIG5ITiZ8gBPOqFXMP3IHkprdk
PYDWwXhtexuyNl/oVxNTOiRDGucVuFTrIyDovrL94PQDszmYOg0BdJPYTAXa/5XzDt+optM+p+0C
6NUw48+rjYBvhGJ4qeIYzX/0BJ6bRAHYiflp09fPNsziTad21qe4LwykNqLqUyJ4Ks82eTPHC4vD
1LYoAKGF8ggFjhOgaUYgMO5hBico1oHQtjRgZUvj6A+ePda7SIcNChsRQ56kme+9NDH3ad7Nd6XT
jAcTe+gzUfb62DmtduqB5aPsibWwC3gAfpUbHpQ5xx/PTvPDPNbGqQNMuRXC3tSp5RzhEToBPgu8
JdjH6JS0+bZLVI6xSX/LZ3VfRq24gtBuDh2ScCv/w0J7qfjUZJg6pkv1uYTuHAASUjelie9YYZ7t
xLzDWUzjFKR9H1rjBdTur8JWCLyw+Vf1+pixfwAELIKphk0xcRDvY37gSzz+LoZMORW8F9+YXS8g
c3pnefG0b5z5BcXCMbBCe33uTeYuGRF6qXJRnzmd+GkBvUJztOlQIDC2mdAB9F1DnzYztr8bZz1K
pJYxHs1RPJrem+uo+nOhzD/jgZO5yfc1Vg69EqUPTV5wmPCc1xB6ol9ZVv/sRjC/YMUDHmrqXRoR
0lUaHdi5YnAYb7vLkIzuLvIK3XfsGdtU4reDfge1Hg2iVYwhdbNXDfx4UHviaHnE1o2BB2oi4ngn
kA5FkjN5nEm3+1oev1ROC/HAN8YFvE1/qhJFO8RKcmPhCkYznTbajEqQrja/kF7W7KYEG9L9IiA7
spp3/8PZeXW5jXPp+hdxLeZwq5ylii77hsvutplz5q8/D6Bqq7u/mTlzzoVpYgNgqVQSCez9BlBu
ahQtrMC0Dtms9es573I82OtjqDvJtvC1D6I3WOMN0lnti6Uop9RJN1YJflJhEXiv2gxi15gWbyQA
2FIiCUlC0CUFmm/qPo22uvlVLzJjw/3xterzfKln8XDu+MBTdjSCFULlW6erk2NmAFQdygGWpD28
jWllbwPfb7Gu6b+pTUFKwczWsx1y7xv9/hyRGrD9BsU9WK9rqvRfM6uFD2R0b4E/RSA8FukMz6+r
UWlQIp5MSlmui1Zz1qnDg7/q0GAI8YWBsLOG0BG+Nu6mSjGPLNTew94GYSfPvMxlR10XhZc49OZb
wUrajvs/FB0JMs1NUKb0kdKxnZdM/zE6JM2ohbPiHLuvT06Yun96cNJiTAxAskKcyIOD32gJRKcR
T+9h9p7QdLQPrT79rKfc2CaDeEMit75ODmp/yyYi6Ymu7zXwIn0z5HNzaPAqBDSH3O0gcgVZ1Qyk
ikhRZPWyTeyxvqq6ygc88th3lBNbjrzEFRxAdbdnIdxvJ9kte2pIT/i2NjHjZeB+gb/1yavomXow
o2za2s6vpPLrfd8p1E1qd6lCQzkYONvjzgM1TStVe4dBzrKEnb4skXbVwtjeGtM6oYj1jObNJUVD
dBm1HTCuHG3akfLjG9RVPHJ6OEt5sh5aqOFKknOzBC1E/mar5LbzRxBT+8eilAdBMa/suSCH7+O0
ESHzrJKEWiSNwT6/HI5l2K66vrtRXisXmFrCQdUAmNpG99TNmQE8pDQhkrXrMNiHATo5Ropr7JSY
FTIUwh8yS7L1BCYIGbXwuUh5XqFppuANPHl2iwSRZaDHV/sr3w9fuwz1Wd05tH2vvXXpqwoqB+WF
oL50xfDTpOa77ecq3lVqSPlM4/k2A23C32wNVdNYFiMwB0WZLr6HxE9ZN2+RX1OZ83/5Q56/qn7/
nf1dhwB5s5kCXyha810sy+RiY+WyxyQ3WHq2vUbS5yv7cLSvs25ed47PZrdxv+EWmu5mBW8bI+4p
HRn+vMgqJ1hgvcPnqn5PTDtg/9T8rAfsp5x4frXKZJPkH1URmt/9qj3bdYWdBbq32fQlyLJigeY4
1pZT8YxjVrdxIufZGNMvRY4LfNR8TUbtze/an3nKOrULvqvR9MuN6pwVhddROQgC6nKRenQ1lI+s
aN9U3Va1u/l7FaHL5mPwq6c9DqjVomhJpSi5Vm20ymjXsZXDw4/+bHFZo3BVtOehR50yU9MYsGCF
lqc3rLWoaVaKfqCOkCU4NWeW/6sR2CzLgUiA7LN66zsyb3xyIwcz5BQMKqq/cJBZffRANrzZcdhb
+9/UdjBWpTW5iy6bv6W8MdjNsx/pbkVleJsxK8ObP5oWiLlL4dmriI3zh9OMe8se/IUJcW6L/vGb
4mbRVdBIt7Gv8IhqvR3paG/Lg/e7gqhNoRrBPvf94jmokz/QexwXrobXvW4oxx8ONwiWD05xCCj1
LZDmx07Z69OlO3KD37HqTvZJYl4Gl5VXQUptWWBZSUohBxyrGnwlMImojDJfReigcftnQxWBv9nM
pFxWqm4i4VaY40WeGS3pVgdGmjoU8Er8uofCU0dP+Jfvg6Z0drZtK8siLpWLUfCrOvjNWNjS8BFO
jUsVTdaZslS+YIGkvHsTgDkrTWaxXlLejVmFrh7Y6U63mvCmxEUM0TS0kSn2Uu0KLLohr+KR1g7i
uV7bU8tPwqq8fQFJgJZ32p3awKfGk8wt0hYFSKRPG6wsAdreh2e15y5szml6cmMbCg9U1mXhzP4Z
zv6qtUM0b6sh/qlCFGO1HpL705AexeksMiEUVrgfhBMFKfIXCp4TsbWQYJ06yOrjlMBmkozmwnOr
Y4ez1UIie9SYRPVjsOyVTRaUSyvG/i0lkSsKwz3WQ0GdrSI1HDbZ6HtXWys+D4OP3gGolUdYNzRM
H2eQY+08S0f3z6G1gvF9PEFbQTEdXe5Op1RIppAbJHx0+A7TR4McP6U19zrV8BLrCVkIEZajbJcl
BP5o91Eu26zr3Fjus271ZxlGSOrieFT+EjhyWEHWT1JrphvQd02T5Mjqk32nU6t4aYGSlZ1SuUaG
xAjSRTgIyaa4hpHoeyj7IY9qy7nJg579rDAlu6I4zjNE5W8CYiA6PAZkDhqLM9uuNUsuQCpm6o7b
cNQChBzEFAqr+IwhMiGn5OVcruw4oZBkxx+sqqaXsp3qg0ra5S7tqvnnGlXzb044NZsKneG9ZgUT
HrH9mc/e/D2c1IG0kGqec61pr047OAvZAYnkwy2bczcC6Jg8XCXSJqE+CcB5q3jxl773wu0cqxSJ
RhCTfh7m70ZUf0jzvzgCxTeb/ddCZ6kFg7g7pf4XbnzwcVAVWNp2ByMz1vuEckC7SVPTucjeoOjq
s5U250T3uwQykZ9sNU/F2UroM5hI/l9A8bz2qr1SgGc+VwI5VSBhLVuSVyBaU53oz5KB8HvkJ8bK
XpluMq3i1riiLo0al3C1uNtYzFaLO1yGRNeka/nuMyj6/2V9EY92tBd+gtKBHLSufbw7lONn1mxJ
ob/IDviHBTlG2FLHu2F5MUfQwe8G3dXgOqe7Trbm5MuwqY3jp2zwX030qvHYsZ1NU+8cx/VuPg4F
G0OftaUnmvIATS05TEX28xEKImR64Y0vUeIwFZRaGIuz79qpywyw5l8zx0YNF27eWXsq6f5NJfN/
m10ydfhLlxs5Tnag7OeyFyYN8z02IIGUYTY+JVmkn4e5b1cZGdSVHtbxVdO0+CrPxshACt+dqsW/
OiZ7zk+JlW5kfJiT3rwPadiDVzlwInmRtu47c+H3M6KbahCRXuPyj4Niq+2qhD+y6Lrxp1Sgz8fZ
Wpdu3yC/KOTqJ31cVDBwzrK3Cv2l7Sj9azE36pPbxZdIjErI9x+CvgYYA2KXXZw3rQv4+ZtqQN5e
mpu1OanTyFJY8wmvM4wicKw3regsm7w/J71TuyfZmng82sO7lvbaUwVsRAabti7OcYOWgPRXY0M0
7I0mDFbdGKvv4ZT3JPmosJmu/YfuYU+SNX3FHxT8CkJT2WsSThn4GdTA9RKzrCE0PooCvK4cq7oz
2aQucjdyrGVkn1N7YYoip7K1/Jza99Z9ajwW2avTWjYlZMfZ3MeSNYEIX1OEFEXjyum0V6wJkqvn
jtdCtLwy0l7nbI3ifHRvZLn6xi0qvcguDs0SAb16LyfrHZCqaWjVteyN8jA5wGlUFmEHEy8gRXh1
jOYyVEP6kWVaCPy3dflCBO0JOGO9nuax/1LySXOR9Pjzn0NtV/8c2qtu9a+hw9Rd0GCtkl0UlsDn
uqC6gaOzgQsVf6rCs8Wap2DNHnjaDx1EsO4XYnLB17JH/ipnTbOSg+RkHxPpGxxX+2aZ6d8mwzOd
9nJYzT7UwivlMVteU4cBvpCzrZqMXV8lytIfAak1qJrutMj3bm6odMvBp75czfrWJtP9c9SNizcX
0dcadQfBrWmuKmZ7C7zjqaMI1xK1H0iOzIO+lM0pU6JnCxtQ2eI+Yr30yTBigDXD4w4USrixk87v
SXqFctYglWhUOzNQU1irOgrPMgjNBFYXlhkLA7eM+8CpNrFuG1qe4ZAcF0GXR6d68LJXZUjVdRu3
ylo280aDrxyAgtHjMXtFjMZ9caE/iIYcYJZk6aj3naa8aQ6WihMPrJv5ow1YeDe1qR/kA9qG4ty0
7ReeJBVAvFa/qezuc21WLgD2jbe4j995Wikwd2mJPkxrlUuEr+W+wjB8FSTWgn/+z2qev+qj5rO0
N3yy+73JEyxVD1Mzh1u86cxna8KsI1W65g+Dm4yWN7eykZat8XgznVXAXTdZ5PoqHChNUmgmXZvd
TxRUATHnoRTyH2NUrMs2Zevh6OQM6q5vSL03guWGOaS6U6syW01eXh7vP8q0hS4ifjYGSSLpUTSb
wQ9Yc8FZhnJUcdekS8D4iS+ybkuJaXuGhc0EQWB6Rq0HM9JQiIa33yJN0OKzJj95SRvcUJPFOakI
mx9j5yKkEqbvhdW5Wwrs1tZuvfI9z/IzOc3mR+MAA8hNxb02aV2dWjbIq8r0umPeQwWQRBkstPpd
o6XPfZeRIXfKX4OV7wq9rn6p5Mv+eSLGyMjIyeBAF1cCZPAcHGpXGQLieyQPJ3RHplVVIoHXqtQU
EiBiC/kxmPrYXsVD2O1l85/DoJ99DhubDz3yvgytNYRrdUwwqFJmVMHGgVyJwg5YqCZIFL88c9rA
WZmaiuQMkg4rqgf1HuF4D3PTXH/61xkv7zNm5EN5dL0wvQVKsJnZdz03ma6/iVZjqMUz1BIdermO
t2oHwCZknaNg1mw6ryx6LOTJQdgUgn0R1tMpC8HdGHxez63rKztppqPp+FxHCEBueNSBUekg255J
CW2k6U6koqibKKqRnHM1xCoHgcdp0cIv2zYT9x2UH2A+5WUbAbIA0wdco1V3yjCy1QldSuyoMmcn
hKPiBWVpu5wmNCTdCfgbZ/LAvmbc2CVqI+bv2KN3bOA0qmzJtjJW4op8v4Ax9vbZiE5YWOsokwyo
QkRB9JzN5XRs7Z1ZtWSL64FiNXjnfsHXE1dsXfdxJMitA/AaWB6E5KFvkNEEXhJfanOeDo+x8kyd
53E1iae9bAJl8nadU2A1ULj+U240G21gA9iJVkTF+4LlIoVAWvIAYaXcGzaJsEcMbFWOrCEHOUt2
uKRsFmqeVWiSMBfph/Tq9PnaHQpyXL1x5eWqzzMyW/sWPV+yV4WaLZuuY89VDwoKp5X2nJrI/CDI
s2tlbwhDfJ3pCn6GbGOzpbheoof9NQG+nSoOUlidcwJTe1XG2YG3kDtPqabAC04iQAiiKTtGLGqZ
6MdrK+3aeKmEvodrH2z7AJtwipimj1yJOZ7kaE9cy35K2eDeLxnlkbGENZFsoIgqRetcBrPnW2Ml
/32LtQ/gBXIp8tkRKVN0Kgrc+7aJ4oSrpkA0o2FNuHJGlBpWDiI11BWxFst0v7ofxqxd8pTtj4/4
QAWgX5WlsKX0jIK3hsFtMVHQeMzzzdrZlpn+7RGSZ/fLxGvb3IR1Hdxa/edjfyYjmJnft2ddEwS3
LPuVStXQOcfOwrIDTJ5BbyjtWtfQ+rHCQVlJZwzUE/fkHP0dpn4zeXsdh9OkrTaNOSHkLZpJ5GPB
E2nVpdT04MvkbrDCML4YsGZOCHrX26lF1ENKd/HAfr3fCO620oE1tujDu29Zodunu6+dZU37Ph3R
OhZW5yAO+O6TrVppZhC9zKSuV3EwZNtIcHuj2oxuOHmsI0nmtYVWC6ykz16jiuObzydUjk1TVG96
z+j+xnAEbtVvtACShmQ4NoLmKM/kQd7b6+xrFkzOWiHXfRg1Qz+3qavAs0JIM8vCb5K31ILVYZ3W
/5EMPZmByLefY/JmWyTijm0T+6uAu/uLiVDkfgyAqiWCAj0K4lprLHNggi8yQh4/X9rsfvco4B6i
IjDeSegNwTT+iI0RcVR+v3OTI+ZTU6ynLCfoIqwLnWD624C+nZWzGVAtUuupfW7QnVjmlkneNAj6
ZJ9dOujI19k12TyCQvgjIaEM9yP8hqpiuSbn1B8hU4QrZcSo10csiNWJVr+ELOp33mxT2p00+23q
rOdyHpOT27IHj/WhuepO1wtlMXVrCvd3efivOmQss1BZpEJub9zcQ1/TUNtFqE5im0xTxuSZPCjT
rJ7SwFQBmufc7SlmvccCj+7Yf9nTJqq2VMoouklP27Hv2kPkgOaSI2TMwexhaQlYueL4XwPTmL75
fXqpm3B4VYIsOsJaG1cQDudv6BHf464AiCSN8hl3Gd+K8baIZyIeo566z5wWKQsviBeAwJxLibju
u5l+gTRjfAmHyEIhAEFWJ1Xgh+o9XtOo820t0VRH70ktg3x+J+dhr7Dnho4mzR/1KnjBKtFL0Q6q
yZy3HQzFPWgaD2CMMrYBVV3XPkGKm8nqlQjWWvr3Ag/x57rJnL/F20y9xyOV+UMPLt3ObQxNPG+J
N5T61VWwbhera31owToGw7fMqBCH0YvhZnZqv5vsWtlhaI/pmGPx0w1UYhI7bq4gvOxD5loXVI4H
HPJGZEsNhA9kjMIbC2ijKVG6UBMsGMxS+dPgk9W+OkZrPesDi7Sua+/sUoAZ6nFSlXgpt6dp5teb
eu5M3iv2oZT+UJ7L0+wkm07mbjSr9s5Yxb9ofBdPTenFK+lLjqQDKydKsnlCSQkBRQpNxRC8qYXz
5CZV9EPVR+FWMFpXLS2iT6YYDK9pF+itsWYThCmPg4fYUk3NcoEmjLLXVDd+lofaO1mqAXyqLpLn
zvPLo631P2SXDFlOK0odUE6kdXaoI5yD02nIHWbMbjIm3bgh1fzQtMqFe4LkipcgxBuNE9kMVFaG
s0spolRxtr3H5gKuQBhFh0KF9xwkmvX0OJuz0l2FY2k9BSxhV9gKzId4yi6RZmWIpngIbutOvIKc
nd9iPfk8eFACSiWwLzIuJGmXulf7CHaxIo3iRHuaekQLwtSoNr7pGV88AYwXd5zHiDQYP0cYRW1+
SYriPkKnyLIoGvXYZzloa8kYt/92ZCc9bDQvS4Ayd+oJ05/GUcla+Ti3z8YU7IOu/1rPlnFBWdO8
xHlJB07PP5GO6XZV1GLz4PY/0Yfpzw32jK1tKMU6VZR+6bKLQq1AR8ZSmDS2GoYkWob2YVzDGHMM
44Y/t3nTxWHyMU+MSx7LbYQTDnpFAGc6vYaRwTh5iNrK3+SuiRiMmCFjvjKaMNfzQ2r6wCCRo2B7
6ZPq3bpCk5DsE69WcZRFNqn+ScakRKGULSybsV2Tmp6WMqbjs2Jmtln9SPr2uxvhqqdEvB8pFgcB
2mEIfGX+SjYVKtYko0zu7VaIQO2sFIdGx+y8RhhuCcEBJ8sGu5xr5OOHLg0+KVhQFKh6d3fvrkck
3pHiy+Bnw6XWvbVcIyhx3zw9Yo+sbSHGNb2Alcq0LS4Xn+3H2kLO68saNx9Vc2/y3qV5ysWaZuds
ijtZ4Q0mXMqS75O8m01WeJW9cmwYluau9Vt0Z4EpgE+hAFt69Sk04QLLQyaaCQi8JUKYw+rRMdpZ
cx+i9eO87jvUAQZ96JDGmtad79VPYaJQQrjfMsMqonbcsJY2MHU6AE/PX+fCsDdwKJ2VIfbjlBWq
81Q3XzuxkW/EIavmhdU0JQp+jA81vAZAJW1jvVNg74D7DxEmuM1z+nkmY7GIjSIWD1axGYEg/lE1
YIIbbwwPVuWFL9iIVicA6F+zagxfHKu9DJaKw/UwcM/EkXg6qxQa+kEJ+Kj5IEBhFW8qsbXXHNdG
aiXEJ+CfTSkKC8XfWU8jdU2vhW/RK8mC6kT/1AmlYXZTiC0hsrOSzRiu+AuSAVQ6UgTWBFX+01nd
BHXhtenc4ejLl8oC87aiUIX1r3gQy0cyfjR0U/f/ydLTWZBn+x5ps3utlDB5A+B0F0ew7BKTwQl7
NE/4a3cU/taWolHtFFoJ+F/cJ7Va9/80aQpy7djX4hesEHyRa8sAKNFeNqXwK/4mn03ZG07/aCYY
4dwHJ7oCMiqI37ParFali2YiWvzTh100izSq53dVsRz4SeBOlDHKNqY2B/tMYXfplUb9XIwkaDQP
5VUTR+QfBVtMHjH4b5ZwQhUT2TyrePYmVgae6PAgryp44siXOKP3fMGH4UO+wqKf1YszQyKHovCG
Hvi/+yZGhvWIH2LkUMy0GqovJaREs8yh6svF/BAGgNznXt1LDS45psdx+7+MuaKQI4eEvd1u+wGc
Y7iaIw015qy6kuNwr5aoQsmzJCKJncdg8/7VgcP6uUOc5PiIFyDNjuYU7zI0M2QuVWZQLaM5oLhL
WUGkbeMEZBkq38NOJmpj3e124HiMpZwwKZ12zSbjMOdJeUDRe1hqaYI8uh2Ee0tprZfc17U9+xb0
5Sg4vxSFbb2gdFqqWYU0EBGe2z9igHsBugQ/IhvjLgxkwgGBUDXKvTMF7vScxkO1cnLqKK38/Lc6
77FYy9plFZ2pbCLbRUsuZWW8TdR7XIZG+XX9Z0wOk7N+X0OOHUBW3S+EjM4aHM4NdC3I3Sj/Y2Ab
vhittqbwOQRHPpvzOjMxzhAjete43nNitdauYaWNZ3mIino8B+Igm+S+t7EF/HwEA7owAZEjgngo
mwxEyjDVT724H/qg5MJhuplCcE+GibiZM91a0f1XxKjcLeIMpImhObFCwtBoec+/qGVp7BxomQuZ
npFZGHkYLR+qTtwd/Mn7og1TeCxNEnp55N3tKGQVUHfSlU9x/CIfH/IQQZNKreYzJB89vyfet6ui
2ejNodVrgGmZMt7GuppuelNADwRTsZExe9CmG7QD6DdJy3ZOjLuXbR2QNQYScBe9/jFOeEdEIQv2
StXwGYmKA/uqaC1zUCKudflnPHHSaA3Dev72z/EynrHKv4GRixdJqJ7aNDRfxqDXzsoEbl5mvW3F
RKHPc9ITAnD6m8rC8p40r6lhI3YzbmQWfK7IeylY3LU5cMq2QvFs1TcHwFrh5d6yWpEXtNEUV8Ra
yK3S5/utulHbN1SP1SckM/FZfZyRCUfYvFqPuFKSkZyG5Txq6keU5l+1WI9/2f1XtUsFxAOYXJ7G
xvdBB8GRjpb92nSFsiqwVbkoCli9cfZigTQwqKcGFdj0HiCJC9P1F79Mwn6tsJNzM89A1XrNeg+9
2N9gYwEpXjZxUVl5ndvsZa85OGgtZ65+rsrCehfY9zKrvefeDfXXHuNEOQmkanbNAuubnAP/aT6o
Zd8tLXgbFy9Eq9HJ/Atb2WrVD7jlNroPYF4G1RYF9zipr7IlD2j5kUYTM1xjPFZxrxwecXPMdArS
4CRqsPIWsPFNJJzmq8jyrvIswH0mmtj0PeJWazg7vEHjhYwBD/WumjjIi1RuTS0jiG6kp6eKZaDA
nihpuntIDWfqMZlc9Ti6WrVFz/+jrl2EuqbBrE+xkkKp6JWuPnWBd+9OBoqSKxkzYwi7mwA0x2qa
+hL5kNWgq+ahU3wSkXGvJsf7aSpOh95LjvJMHqwBSPPy3g7GmW+wGHSP4k6gObV58Geblzt7x0rU
9uUzBBgcZkrR039G7o+c8lcfTfHThF1luGSwbMmnyv9lukKxfhclLQYNTR1evRRB2nimciubtaKF
JBXpgERTHmITXI45W8GOsshizhCyz+cBB+D73CJpAA3p8/YxTXakKrqUdpgtsVMdAaKr400ejJDs
84BCVCvuE4+41QV7ih/OKVAE4iMIUIh8TJWD5VQnTt7lrEnciuTZ76kOFRwk1BJ0IuVUt9WmfcE3
jmWdZ5ASVxyqBnG8vzcVrbj6OPfIltVq5jOvHEEpTw0ospbmcyEOuCZ0Jat0OcoFOocDQqgvZZ8c
BYLvBYqAe5ItFQ36o6p3QBjFbDkrsaZfGQxJUg/mfpAye7UDN69FxkjKJ5GSTF/Qj5J9MoJZBTSg
/5/xaT/4MGyjcecA2Fnbw2BtdOHHZvvuBKml/Hvz0SsHy15VDHbF4EfvY64mvNwUVwePVBnWxppb
/e1fcx/Nx88NA5DSle5sY5GtrlKVPWCrLRqZjnYmJ9+0LVTLYjCnDGi+f2q8xj27Qk7BjC3rgLVY
sjBksrr0qniJ/M60G1DffTKdH4aR5zvNpSIlFSO16RsaR8pHlwR/D0fh9w6zwY/HaKlGGYTf/zVa
hsf+O8wL/z7aDF1jjYYhn2ih8xy7xRc4Os9V6Ql1oqh6C+AHyLDdJfoZ2ddq0XZl+QVsuLOdfK/B
eqgrvihZaC/v18i+OTUOzyaiVjFSGnzaWxOmhdWa8QW7DhwjBs16M2dWrYjdFz+t9EWqfOaa/tYH
Yf1RRQn57nJIbgoZ2F1NQnjv/J6t/Z5tl2P+0x1f8rQwf4nZMWJkH3FAmnEuneSWQVvbDb3zOTvQ
oDn6bfmiWQN+OX4IhtHxx6+OhgmTqas/G1h73GrRyx8xjZq12vuTO9k3Bd3Qj3bE6GhQAfoMFkWM
hkTXRTNzZYsKundoTTBZTmzM29A02qvKNmvVtEn6mkxfPGBmi1hr4z9REVgAelW+O5ESrETW85L3
unnExLBbJ2VYfJhue3QbH7ghZlVoVI2vSNqU2wovbNjL2InEoAmAQibx3gZmTc2uDI9xgh2JQDql
WuTcwATrt/EQ4T+HBpLXEtbL19CZi+M9hixvv5wbviyy9z7TRNekGBAPSeS8aoRdZAfoWSpnV4nM
b4Gn/ZIn+KndT8Ck/NJU1fgmTv7XY8T0Wcz6x3X+c/rvMeqUrXsjDJ4t3+lRVws/tHhgz4xG5WvD
LgsJ7/hZtuwEllDs2PnB1OP8lQwyywboYivXH/szgPNkZSRYNAlPxsLtuxffgaQp7ggxZbuX330U
m+99Eosn+zTmydbvechvgE8Zo+JoZVWyzX1SSKApzDd7bi5yUzaXfrgscZa4JpRXzgUyZcsALcIf
Kuoj5GaadyTLFrNgH6bFCN6iIPkaizPQs59nMiZ75ThkD/6H3sdVSOpAXgqndj9BGkeTQ/vaew4J
Uz2qd2Y0aF8b46mK1fYjDBVz70/8ZDmqmroveLVH5CX0/hKk0BBlnMJNg4plrZ90HLNfW/hZg+dF
KEXV2rM3YLptF11zs/RaQXYwV7E2UMuvQamhCoK/U1P0yhqZ3nntdWW9kzVm6h37oSbR2uMqcK36
KruXokOgdfdhsmIthrHMNl5mG/ucGsGT+7DZQxw6cbOlqoSGgGEW2wKt5//+7H8e56aaejR9f+k0
RrEll/G/v1KjYt8eIlKEbGBzbfAVWTaorW2KtsFaK4WhuGgm/CwkxCIIs34rf389bG9Kr1TP6ZB2
N8QVf7ia256MijqnoTbaCa7uD1ngkUWcQLX3oWZAGRQ1n1IwWw0QJhtZ7kG8sVuEgK22UBWAappq
vpFlNolWlWegr4sLNB8bP4zu773SrV6O0xpzPfWoCwsrLU+zyBorVjKeZdtRyAGo8MQ2qVOQEMW/
aoedc3CWh8KfgzOpkqUaeCjS/I4PJLh3mlFT2Yia0ywWo5Vclxbxrlc0+yhD8qC1fd9ifa4GK6fA
ztFxgJpi0la/mBrvGWkM9PYqvbxpXdhCL6mdHwrkl17x7T/76UXP9Wf5vsIeJjfmxdP9bY4s7cp2
rnsueiBFkAX+qHR9XuR2J2hg4KW9zaMG38S68CHSfsnCuyzaq7D+9YWv1smysgsws+VfRfzHGEyF
8aguvJMs1WPk16x8NbG3lt+/6Z1jvM91ra/BOOKnWnIrGqLGoLCuKx/A0I44W2bfNRfp0BLmDjKP
2dIqrObqDpEzvbavVjWgihL6LIRNWw22DZKjSykZKMUDZSyt8nHZT+EGmn93Uqe5sM5JX0EileUd
VBGgvLEj2BlzVrOk94ybPAx+3V1n849shKN/j6OL+p7rowuPvjDvo1Sx6jQKIGWPWNPG7q6g2F1U
v6TmnaoPfNyNxAp3YdiUMCkRyDPEQXbLjkjAyVU4VssSqcyt9PVqOl3b6Qbw90kgTWWs9Hoej5FG
mUZCVcEf3zLHs05ySIRl23VwkA4RE3AUAnougUSo07XX+/Z+mmsgG+YQz+9VtK/bxGs2+MZO+7nJ
17gM9Ug2zmxUWu2UQYo41Ygzn6YULqnWea84Zg1b2Ixjs5AxOcSW8Iqs9qPd2Dkvk0zS6IqjH1xj
QvZDKFl7VmIcLHu49iItU+lY4cRagkzMcnS8cCnfCfGO+QjN3kUDZUi+VyLuVYiPPUK/x/87HoFe
tEkHL/HE4F33+2a+JL6g2vEifrfEaxhHJV7gAzSgBgUUR7vJjE0cUZ8dsWvXbCw+/2pRBWjWUSGy
8yxZrraNHoHSZfhCiWaWpe0RYMnx/pur/gThIvT3UrMbc7TbHbaQ6f1Z5mA6DU5ASCpsdzcS9Xw8
S7PW6XefgAHR32pgnGR+hj8VUvp9HQproOJshy1ES3k6xnOyco0eJJ/occq+OMuzx0HGAB6rHmk0
MUiF87z5/JI3ofdVBu/XRFEFdWsXDwMZ/NflZNMTP0LtzGVIwvT4GDZ1Vb2PoD9EW014wsaaehhs
fdT3wqBinRc6le5bjvYV+djf/w88CER7+vz/d7+L/hviOLwefUeq2r0j1fsMlGSU5d7qDkQnKeDs
+kBryHKwxpMDkd33zl5rru9w9kB0BEBwJsoe51iu4LzZFFLKGsZXqOsuccG0V0Bq9OG7raffIt0Z
Np3e9sd2TPojbM3KRyouK6EHlbjGDLOGDi76wfLscVB8Cqu2M+0eof9qmIwBAOrBhU3xHYkkkUR6
4XNrByC7lM3HIc+nlmdDtH6EJHQJ5Qb/kjYFVJg6RgoK/FIXmPYeSQtQDj5/hdj0rKVZQaizJ99y
VnpL/a71ft0NfcO5DtdupqirrBsxKUK6TjVG+9qrafs8G4V6UPM5WchOGfMSE/KK64Zb2awm9QMP
K5f69Ox1wx2jqgf+2vKh2ViGmmM6hG6BTMN1IWCyDJXwc27gDBi45SkchorEmAJG2cDNzg8mf2HZ
jrWVD+QARehdNSdfHg/qx/P4n52PeDXUG5/C16GHnHlniBiItp11vDI++SOk1M6yV9qTk+b+e28n
mo+5shcNo5c5KNvvOhYZ0CfhnMvlF6tv0mbB9DwqiFcGUfxnPGFUW/fDeAxGtg6nfoiTi4Wb4JKV
4t4rsP9UGx9iaTR+7QT81tUdA99DCBBB47c7NW7nG+ZbM+nTUP0mJvlDf9Q0MtAyvzr4znweQwWW
sciC/E7Nhm76Y/RRSpIheQhisZTOZkxtjPL/sHZey43j2hp+IlYxh1vl6NDOc8Nqd2DOmU9/PkCe
lrtnTthV54ZFAAuUZEsksNYfhpvEG1ZRib8qFcoPWspAWcWy8BuRa4NRVzCBaNzixnCaS5j8lMEQ
B0gFz/8IU8pRu6kE4NJHl9IZ7+UjJx4TYWjmf5cteUhIua67UigiC7NK2VfjsrpwVD07fDhemuvS
xD7Gh6J+SSXLDxGH+UsWZ/ohlNmhDIGl9eySwL5+zjgylFNhovon/iRmPXkrX3HclXyGw4C7BSKB
+SA/+csDO/egF7nkXzcyQj61CzMKd6BwjMtjXvYNGovCGoHH64pAb90SbURNp/pca8m87ZEruQGf
QT1LGIj7MbCsZOq9bVq5P+SDoeunXU2Z/Shbl3VAG4+f+uQyAPZnvRxMNhX3NcRCCBALw6xdPIUG
ez/ZPNF41vYvboF5tAAE/FsEHnb9C8SVTxFNI3RErRalLrGsiWLFPRWaujeihCWN/Jj5HO+aFA3u
68csM3BKXgek89oHNybcWo6PHYxY+iQ86/azG8MbVtr3YcjrJ30iww7TnHJI19S31G7B+GH9QBZt
WsDPGr9Pjcs3zG5hN2HgSvrNtXf8Scf7ln/YJUQ4Zqq5901eetB1UXRw4SYYdrAokug10xF0xMuu
PdT8IA92FTQbBwdRpPmy/rEP+/GY4cm1qOK5f6zR3v4yB1igFpHfLv20PTVaO902VuJBzlenlW3y
bQtiM72v4bgdOg1wSh6rFUzLdifrRMjQf0S0IqL5v0UkXVahY9B9uoY3l+1axSluCeYi2bpanC5z
G44LYFm/vlXit25yYMQlE7RYP4zN3WW0g029Mqtkk+kFabzWNF4UlEKXcWBHJ91LzReT4lM2Fd3T
BDT9lmzaNxlVBKW3tYyOSXwEPtp0xCGRJV0R4CMgT+1e4WuPzRMcF+EtgHbGpo8EN12IjauF4q26
oET4RTSv+GWpQp5qlofAVWIurwN1B8TZImm28h0vW3kDDOE0NfaONXgAukGRQHbOA9aNmOFAUhaC
IJjhYLmI5GBuPhla1+/RyEDl3gnKlyEHeVNM6bQL8658UWNwcVpkqDdyNLSgb87DM7xF97Y37dfO
jfCpwfxgoVb4hNpK6H21fP1gWhleqtnwNnlp+rPR5ldM5qzXuY06Vp5m+yVkA7MBSBue3Vyz926u
qruoHwYoJEa6UmEZxPhcbqRbljTJ0tOcu6roQ/uANWIeNB/tQdT0ZKDss7GbuMyTfb49oCeh691G
QiXaFEyK3lospB3XP83R7J+mSg9W0GmVJUIRds9uN1NOcjjTURNHenQ5qe5fKME5t9dDbdXJyh6w
cJF9bsfOCvxCeMIYXjte41Axn4953CI2x/w0tcNF4btzoy/9GFWSQO3jc2eX64qszC2iR9atPBuG
Otmyi3WFyNxHn1fq/aGOre9TZC11JKSfyGbgIjJHJnpV3vjaTUikmr2l7k0hzO6hIojw18MHeEdU
imX9WBaWjVjf8lMI7mTL0iJ1hVeMt5FF5XoEMZ4p8U9ZksbC8SvVMeesiYM8U1v11c+8dheS/2u3
7NDDndp475HTfkS0ajVtkOpi7+k1wy5hC8mCcYBkYRcT1exB20ZgMs+XJtry5G2Lol7JmLx0mju7
bnHWybDOzn2HJzACdWNoZ2/5lFkIHszjsU4G+7kcUdFMmuwNEu20mwfEfEwdQw3KT+MCuk6zmw2m
Tk0AaRMZ0vrSJlPJ18jXjQfT194m09Kfx3x+chody/U+PvIDDN6SxNdXCeCQszWmznH2c53qDSpb
qmeYHh6kdqWAJRu7ajWGWDIXrXHo8toAhAWt98RtIlkHnUHZW8aYem2fYM4MW26FMzQBFTkk3Ywg
ehePrBs/shfXfAUp5wR9P8DSJ199nCyUw5x4jcJWv7dTfkfb2VEjkBIJtjVm4ZwvndAhMBUnZpNA
EVqUWPucpYnHwE/UNOoXYAfRTdKROZfdpQpxTOudfiObclKoNfXS6kd3KTdPuVMprrcY+Z9syLZ1
+znVHlJu8Q9pzR+mMJFDEQDdv+zKeJhwh/zU34jn9O/xMzvhVdp7l/4JtaI43+qJD7lf7nJTsQfO
fx1Q/xZbX3mEuQHhBbONDfw05Hbt/qmDsnLw0RxbyZfSWn8/OPPwhEJl9alfxIfURAR2ujnnNZt2
wzfvLccNH0pz2ss7e2t6UOc6B9AoNfwX9KN79pzsMuwyTe4/QFZoxYMi0qwUbhYOMm0EoFoxHdR0
0oaC1gBY9oL5k8PyYKe5BVA+06t3v3T8fYX2wcrJsmHrCYGDOcSnfKotcKGJA3+qdNP7BH/J1uig
/omuVKsokrH2kfEqWs16XR5SEgWnP58xso0wm0YCqEZt01fijao3ynKIav0G/VAkF7WYtLRlADBR
umEHnRZb57G2HlKrHb/4Lr8qGjPE+UOi6t9yxwzOUVc0y6nGYVA2r4eE4v9ZNvG3RdMDbOMWZacB
ooDLX8Jia76pqCTtqcm8OGOU8kOp4q0tYHO5EuZ3quewkREY4ELR3zu7U9HFB/IhQaLXQ522IDZq
5+u1S55hkDOe0d4Yz7aRomJompcIlEAeQtPGz63M9q3WTG8jrLgV0GL33HQ920wNNf0oV7Nn31Rf
MZGzv1OxorARnnSledEMpflSjXVLaTH4WQRxepRdBZZut+2Yb2YRILtsy1c3caJkqzzsDCTrhmYd
jGWCq4QVLCUetpxVXOfiyd7jUdWcIkQO3IWRf1cQC9dqzbln6+Hsq8jpNvPY4MuYlkeJXAdO1i1s
URxAwo07bBDeJHkDSTQwnmpVRzSPlkHF/tJC3umbESLVM/oTglsS8NOwm12ManwMQ13/MkXAfN1c
F7hi0GqoYe5rBLQAFtOMxi5aaakbHeQPQEyyJgu1CtNFb3gIAe7Nnl0c2VCdLg7BZL14p2F4QpYn
u+1khm/QNkhFCl07/nryL6Q7/rQ0PGXcXv+sVjkCUXbnO9mF2E9wCBLkDqcmrkjdgtrJcR4BOW1V
62Fyyjelmd88xWjvw1rTbx2eBAvZj3Yi+uB+2B7a2M5fm/7sDGX15riPvY7HdZgm02tq8NYVSCJn
6L7+E/JYl34rqcw9NQY0GmJnNRZqfZOP4GOf5W0lQJxCoh+UqHDYpiF/AQpC9khkRKxp3mae4nD5
x0BeorDU12q9kwO65wc73/LNg46+2hhUT7J+Y6XLcKIh98WMoHdZPSFJOd9oGnAXkfm2zXstcPGp
4qdXbAcDl5JGq7S7pqpSoaab/aixesgC86eqDE8237zXEb0VZCf19M5Dq2nXGqaxxyMgvhlSbF8w
6VBuxxxNKgtljDOF1eZUDtUT20NEWRUz9FdzU1vrHlu8L/KgkVWwk9g+Z3mHSKbrhzs3svTkDJJD
25qZew9dQ72V38g4te/5+qnkWvkOijHZAvLmfZm1eR0M2aa2uPNPjoLl8MjaUkty+5CjDrXRzTB/
grT0ffAz+7sIHcwmWxZhYlfvGPwk+55U2E2hxc9WVQaXFq6vxY3sH8WgVYfPPvXCvexPgBFrCzv5
XhvmS+1NDqkYDgbPUFiU4nQAtDgFKn9nHqBy0E37bgbgpFYrHc/UVYFWzeYCR7rQ8JykfsZNvVpF
Hksg+Y902ulz8zoqC3oGdnzLfgxOep7wcX/7BqHSbawA76Ia9PtArpc3vRfUx2t/k7v1UVzDm+pi
U82Y2vWdZZxHccjqUkHZNKZgkcIh+dR3iWmcbBdMypsckIdEzpCnyELkyzx2ynVX9x8XjLaYk4MK
Cg1rfnc6y9z5QuEo7BsUJsXPMQodzKE8FdZK44ZPajhtZT/pe4pWeHhtZBOlrkOcJ/UjHgTpWU6v
neD5IiDglcFZHfTQeZtC78EDolTivXxM/LI4skUPkC5yVYC+fQcUgZV6BHqV8Zb0QbmQp5/alwmf
xjxX1ReGURY7JDXdW0dp7+T3Mgk79xbI252GCeNpjIcM8T7E7LKsLM/NmLMTquulW1nWI86azX3p
zCiEQ9GYqkA92KTUloarli8+isDrFouHrZzU/dQ7wAXzUWKYY92z7qoEMqTfU+LtJuvu11jgF/al
xRXYkWjhzVBCHW1rJTkgn26QeNAOoMAtdG7H4EucZTep5KFVzrw3fKDKXjc3d26FsoM542n3qqB5
2qAoeOPP1ngX21nPLTx8U8xkupNdl/6k2zZsCc8hBbVLPx81XnG3Jx+EAMj5UqMJh/yg9f4OYy/l
1ZqTdB3ncXHyEEQ9o1BfrkyKzV8tE4HcMANK0MKb8wzeKbsRd8fjUNsaloJrROairGbq0XfXVXas
rvz9ZRnUOoa3ZjHnH9o8fGgn1P/Weo/6kmG25e7TVjUiNzuax7llY3QoRx0mqJVbJyNGjFpT4xt5
i6JGF5/UYnqRtyjZVagaJChyrZc7mWbH1XnomlMd6zsSbMZbO0cdiasmuHELrz4yG4MdCI/PmB++
yY3Ar9AK9Cwq6tFHaOP7wWY0kvAZrflrqNdXzmk2kh9yRYRBdXBZFjmmcgML39ldV0pyuTTZGvSU
KYFd/4uxUiqPVeAnt5LDIlkrtWPUa2fyClC68FrKXLtRlNbd1b4OZM4JKqSaMWRah40Dbq4clP6A
9NFf08B/NQy7/mHy9fjBBT6Y2T0gg7B/EM/WZTpH7lY2vUTFWXAKvsqWnNMUzfMUT/FZTvIyv0Vs
LotXlDNV7GNmdU1eOji3MxwXsha4d4qSqzzIAXlG2i482VkGo2vypoVvxfr3fh2IdZYZV4j+9YZ7
X5pwWF0PENWsYkmXpiyLzCFP10kNSh1XoUcYQsG3304w8whlDzuNy4lbVs6LlWbbssObnbuNdZ+4
LfBAvNbXg9+G7zU83q7FQcGi7m+xpDjoFuKqnTn+kONyoo0+1rJs9PQWod69w9rwixMM3YMmpFPl
73/mWVhiC7NQ7KZ46WYB+eoQK5CjRYq8qd1m3ADGKHoqVHPd5uCRIOHBPAu3dY9HrjG03pseXrpV
ZFi3apJ+dBM9Kz5Gbb42IIP21Ig7B3uF7pGGVECQjchESROWRB/rckTy0f9uBH6NNCVeRfcXnrnV
FQDpbAg52KT+5aYILiTscG4cnVsZAEBAumhtPrpN+xOB5OmrpflkYMaXBjOl3Uz18FwMoNW3E30d
j6OE5PnjBDYJxmRYnCVKTTbRbS7OEqU214iLyVH2pvqmi5NsZVrYNw262h0dPGUfsli5q3hN5TGq
u0tTS5zxLxlWeO/qDAZmLtGYFclX/lVvVHi1xyjqsVrUu3gX1irijX477mxTG+8H+EByRyEPqZdY
K72yyk0t+LUIR09keT8iatNm4yEicnsqUWpkHxI61SN6z/m9YaJN0hhRc2a9FT/aLlLDQiwEhxVz
03Rpu21msCShbW1cVj0QVfruFGc18nW93aA1JBLKha7dgGELHxKTPYDvI891MeKdGmUV1JjCyNFI
jAYKo9LDNzXc4GFugvVc2cndZDf5PvHJeT9TqU92YYpYjKHiVnCBpBaI/VGzoO1I2pJsI5/6d3vu
zVU3o9IMF9wFAAkXNygVtE4zlJ1kU0IgLeyO8Bl4kD2ZVyJoKeJjEW9p2EJc42WI2/5rvJHlySIK
sQOthYVr7xj6SsmbmYSFN/WbC4a6SIaItKio8WqRcprTfDrhFij3t7nqpbuSytYyEttdo3VyeBnO
Se6A5Z7XyWdcSar0TsZbmAWyYDHtnY207ZGC8hsCSwJDrFaPcYWXrVeAoEWiscGDcUrqda5q89Ju
WMtd3oKe2TM0DFYpMsOIjhOMOQQAuOOtArbw95gC1fcuIiQ3feoIaBvvW/GjS1MOyjAZoWTWqoYp
va2NGu6+WFiONYYUXmYa6yjyyM38Wl/KM35F+dH3TLjsrDsvS87LtKnZ68lsU+FrIuTH+Gu2UwBt
eG7GjYkiOuVs+j4digEVsNxrLiHXgWlE4WrB9984man57mfUumVNpLCC9gKD6CIN8X4xIGv+Tg5h
FA4nnY4fDZdoWS2Rw54onsoBT8Nk60fhphVOx1je3KIAYm4HC+qD/Ie12OvexEV0B9/FQd3SKTco
CVqXf50CsnOZhVO5H5IxuJtCTESGafoeqgoy62INH6Hob6z0PEOs+SWKwUq9g0mcYFqwyQ/5gqxi
lSLyH3mAC4tUDjfUFC/D1+SAjK6yWV26yIxdtgdTqNTHnsemfNlPOwZcWVgRRIjfyLfimgusU2Js
5REFdvNK2Zg2wnLoqoottjN+A/fEZhdzT82CoxxU9jOKM8F6TJt4PyBCuI6F7o6EZKWpG5zB3K6G
qkSBQTYVpV7JiBSwv+tmQjs2Mm/kYaj6nznpi921SwUbdRNMYbyHWvkq+/NMg0Ng18LQNzi7VRae
5RniXvPazBCOuvbJAVO3omVZltMmzYPsqEf96/U73WTI1iEE9xqJH0KETjkkVcnJhjDDr1fp3SPK
lgn19IIikI/27shu/oeNuHgx+j8iC0qeOrjJ02Dk1lovjOakakBFG9ObsVlHE0AzJgQtXDu+YMY8
ZKPOc1w/S0CZhJH5uKdlOWoeEGXHRdqV9iZ/QAA/BOtbdLfZEL2bZiSW6mG6RymjX8lmC1JnlQel
u5NNx1e+O+4U3cpW/jB7Fl6EMi0y9whDtTbCPJmhY34mdJPmojDQl7szjCGpl5XQTsq0PjpIZSXK
iPmyC/WNKqBjkq0gGQ3y7HKoLFy0lehR9l/DFN2v10Ze1RC8iuYGT/v1pZDxRzMN6t1getmyz5rg
gRtKvKRkMP2FdN55asIG0usQLhxgUz9mY/yZ8tN4wTi9gOiqRBR4WmeLuGl7MBLPxD8NpzS9VLKN
PdQ/0i730r2dkTpNrPprr0/j8HUGGI9CFOxIga5gGflxuDaLaCJRLNu5P+Eqwg7j3+Jkn96tUVAI
zvI+ZYubFZRznRtg6S7kjel6A5Ojshl4gb7GDOIj5DrQWKiHaOZtUE3F2ocqu0KJNr9wnuVZHN0q
kVPeXru5DX0OVWbi/w7trLT6FNqm0R0Y0BtMUaf7pFfUzeBa+UmZh+kQqq3PcxtLhK4t9BUl3v6p
74duMbMie2+5xV/IRb6lLQw7L1G4Hb+5+Mu91ENlLrvaxS2ApCCeDpW9DMEXvCsIc6QDScga8OHG
j3p/rxe6+YVNMXtqEQGf6Rsq+cND4pXd3vNnBKD1znjtTGojImCKYZzi0VHeoIOnnx2bexlwcuXk
ctM8KwJodD107VvXTNnp2iPPPoXC6lrhOzYur31kqVYONcG7qG7KTecBVrHsfH7o8Xa889DoBM48
PwyqMz2UjdWz89TGg2zapRLuddY2oALDtloa/bOmD/UXOWiKvciYku2WTVZt3OBm6/0S6rfodCrw
j+Rg7bAma7PgCKAX80oSXjdIeCHsHMUt+sD4V8NNJektWrMWcRAh8Tx0uzlJvsv+y0HOwjCnWM5z
YrKqUvNDAWZqYRdsAV3d6247fpErGDb9C2LWoJAC62eaLC1FzX+iQo54jD8/e56pkwiqzRtgevi6
x2q/vqS/ZtKRub9KhJOVN1QuwuygbWPPm14pyCMajzPnMe6i6dWN15mImhws1y9RotskU/J7lBJV
yudr/Yqae6S85bX+fsU6Cld+Bs9RmVZuhnTuPMbml66I4y16yVAORHMGLPSlh6mOI+x8jvqeljNh
rKbZ5QLPGtjiCh7meODq+j4Qw2Ew9Dda3x7k/MuMosHEB47dJkXJkhnTaujxwLnwqMcC1EvZY5qT
jCM5/Jh8j5B+L7B0l0tgoPvo06DELYdTMRz64ccwGR9YlGK2O2F0E+vVfY+Vq4bQXQutcqAk+Uct
ALzv0bZba//Ho/1aC8Bm5FjmurWX6wUZVsXKcBhR1Pm3skWiGXdzb6u7GjewYSFDgL3goiA37L+G
5YAeFwU2H6IiIkcRqrxMnkgI/z0D31WU2NmZo1WbHOcAne7LqWyXolOedW+4TioHeW4qYXrptZWc
+GuUHP4jRjYDpYfcliZvWebVl4829PkPI0YVnPrgR/rh3z6yyFKoaZ9fJskPcs1XyAlDlqMD7Uwo
QZaBcGdSXVAJQbHvIj08Aoj6OGDPwSiyD0G4ufbWbqXhWytCLwFySCjGZA6Gn0ZpbRsBhFp2c/6s
moUNSrt17qck4uCjNs5i8dKI+N7GrnW4hPtjkO+RqUbTXsTH4qA2BqmrNtJXcoYcCAIlXzriZfpK
6Xd+qQjjHHALwvFAb45O3mIR4/Y+0tCu0YLxEb2ZnQQ4tSje+s8RS8ZDsqAGNKz8pClv28SowITE
2bea0n8el/pfA5Cr9RxnLnQESqce0OJ9YeiLSvXieyxNDUBG2EttPtb3yvAV+YLkxU/6ct8LCxMp
caPiM+8EY7aoKHNs8sHxwdTUmbPTp/Qwlz21UM211lOU4D43YmtW1tjbFbbNF9aRC7+245s4uMg+
8EA3FsJERCQSWLgmmERCyyZ3EPs6q7NqLXMHcoTGdeTvsL/nwAEkBZLkBuWrXnBD23EhsbuSTl1N
8EWHCCFy3xTwjPFXjByWTGxbz/8xDwkSrMON5sEnpfdoB86rPtXZN28q0Huvmsesp34BhsrbFk0R
LKwCxB51r+gARg87uHZyX6bc4rlDjiBHH2Ph2tZw/79HdFb21NRxi8Vl19xeNHxG+Et9DyrE1UJA
zFL6R/Qhqquc/ohTRV+OUfs2VBs296D3N7lWBqdQGYsTi2pn3Se18mgY8EiwP/d/WDh5a8YPY3RR
6dQq9TEVc6ZwDk5o8RQnfzAdoNK+/whb4mNOd/pjjnwdb8BzMnajZ40b/BmMqrZGvwODT1EE6EaP
IgC6uQa5TtrzkP8Ix4S9mWj5CIxMCzmPzXx+mgrMY37Fyv5LiOkPN6iA7j2332laZ39PdOutQAgI
zU0t3DSVWh07YwjxBgClQa3WfBOhVT7PCz/NflKZ8xqcl52+3aLsOq15WmM3oaGkw12xfohr62uu
ueF7ibv8Yhi18h6r3eEYoM64kum4SLujNGD9FTfGWxT3JrglbdqpPsIykXgo4npWksbASQGJpvgx
98gfKnGzD1THhJJK+Y0nFlLwjeZUKzusWIrak/ncdmChQX6jTFgE6CqmU4a4IrjDZJXoZM3nSEH/
l4G2s5KTcGxbzm5pHUPNfGgMP/oyQPe7JY2Pewsq/m9DiGFP5U/dXjbt8s3XyZMFVY4meorUJHeU
8C0cSGq6ltGco9g1HvHJ2cp+NOq4DyYem2hxMfEiLiioBaLp9q4uev8oD7ab+ohCmx/Naoph+HQ6
5lq/QmpQG9HKHcfFwDtfT6XfPTTcOg7tiJOcbOqz3rOQwysmSJQbMCv9g1aUGRZ0mOnIQeyCSMpZ
9lIOyklJrwdYiinF3jc7djBmNfJVmjHIc3rni1INyR56RbgNq6R5tmu2IFXePPWuPhwa4V4n9AtL
cXBtPzpww0h5VLj2vRzIVQWMuIeehebrTbwMhUghoi/h9tLOXO17UnTOwZdyhmIe4s1Ls43VW3kV
FM/0myEuNoPSFZsemuwBN6nvbZRk33AceA79In8y+0rbtjZ3jjie/YfaKP4toBqzbpf3ZCY1J9mk
Jraw0Px+RL4PftIDC2n2Pkz+1HiPBrDvXRDpT0ODDWuQ8YWIeW5tyzbXkf4Y4xPy6nBFjKG5nyGb
A1bT9Rd0Ur4jVjDclKLiI+/HYd+tjdjrLnqi1jSgnjB09/H4hKZ+hNWPXoCsTt2X3rb38kPBRGEn
nCKH3Oc4i7A6y0+qQCG4sJMKNTTuZCuvLG/vRjbi+GIQMEf7BYGGcTmWobq99mEW+Ocsy9CbhZwg
w6zRxg+I9ct/O6vPKelACG4EnJQC8nXGpS1eo566I3cL/wQ4MnwYCm/eWB6MGXVIWTDiecWPyeGr
x34AREisbkJyKSxgBSRkZJRMXnDfaOuBhOSL1bPvCNUBp6TOO4Uuola9UJKaU5WimJEmOFpygzAI
M9Jw/BQm+2VYlyH5QPV2eq0AyMqwQEs+rjb+upojriabIqwEb76YgReffZM9fCorkDwwXmwKRpvR
QUQLPB5bASUUNrxucKthX/Dk6+lS9ltJ3xwnBIWWScgqv20nbaVPZbGXoyMfpkKt8os9jea97Y/A
YriYHlN3hfQVrGWznKmHK27tH2Uz6H/iWVuBX+EN+YG1QgTNXtQxasxzkMWvqKkh7WDWzxPCajeI
crdIBVbRaz0iXpv3xbRFTiJ61d3kTVPM/s7JXepFZbKX3a1WTftsxMlFTqqCES5h6Y9HOfr7tdW4
YMkuXrPJrM/XRmb/rXPa/i5pi+Hfrq2Ld9DPgqf469pd/qoO5NgM4zQ7RohCCwdVbT/OjJL7iGMo
UsQsvMnGHM9GGYgIhr9KjQRhPxGNwCojcvbops0+6rp7mLfRjam1nbaSU+AELZQhNE+DWVk7hFyf
I1Q/kflUUsqHyCX1am3hLdSW+U4pSnb/fqutZIzlWe5ZP3UYsWdHQ3Pf8MxC7kFMl4fk15k52+mK
zEuemeMmF9JLocvapXfCe8cctHszVR7YPaOLFDbIJJS4JElIJ7W1P6LkZBmlom6PDqpjLlPuWQe3
qr/ngxV/FSfl3ycmqQLZI0/msPsuT7S/T0TwfxTzv72EvCDo0jN/U5aIClpYylBOOxYA42uRj7s0
b6PHLhMVKC0qF7JfhvkGQgM2i6dXHi670E/jR3Bq/wjzxNVkmNp3n8KqXmHTFCIrfb3arxedJtTq
x9+v5npqu5YvalHmWpUK9sVhhBFZMsFvkIUs2bTMVjnJMlfK7eUyKuUWrqNSyGFS7P/XufJtyBeS
V6Yurpyur3t9k9fXlaPDr7cxRW2/hVfoLBPLBTPheWcrHsxbVbHNW3kWN3ih+Ik5YtQiBvouchaV
p6uLfG7HrQzUZWdTV6vUrpvzdfL/9aLi1YIiNW+vF27zBCNb+Zq/Lnzp+08uKuenAOsu7/bTRTWQ
xKoTfn63oYHiQGAolz/BJfbPj//r7yIv6trquJVv/PqZ/6cLf3r93LeztdGtpAB+HyYvXRmr2BYi
v6e4eOiS7Qy3sgkZDsBHVuNcOQg5vrL178uI+ohQ4pMRhR5+mo7d5z+mu1X+eXpjF0t5sV/TcSCZ
F2XcqOegI4lpC5BzYnzN5in6RpWUbSyK1GhGutAJMXDcln6fPASUnf8lNLGbj9DRho8jQyet+pEM
w9J0ovTJKExznc5QP/BidY8A/4Cf4lb3OIvcW11PAzuSRcvN/keBHhQ9WbZtWR4tNFHWmMXBKHt/
qQ8m5mKiDmLVPRpFqAGaOL0+yDDZ7wQWNjuKTsm0x66lQ5X1KM+uBwMPBGqO7kfIdeCPYNn0XaNc
Zg5YQKrAwznxaxgPgfeOwnCDMMrfzRg4dwF+1cHvr1fmdUFFAQ2RFMRQlE/CDnI4sHi0HnyUxIDK
4cBtCjE3BCTTLyTlISP/RCMxfoQC3D7WyrPcdstGqTzLDXmBSu3vI8n0KezPORINwPfvn3PkQtM0
jeZRbV7kpe08cDee4qB7Pz3/JxP/9T3hD6YvwxEnT1XtiqV8OmFYoCyR9TcP8hmGmCcLsv4FGFp2
8tyJb6dgK4Sl+TlK085wavsXti8fUepcv6ftnIOCUyMELEdt76m+9RAP/isFpfC9U4FszcbgonQK
mX2aEe+T4rdx8WNU3eKvUUyEj6ntG8QPHtzQfZXjIFk+T4yDCj0cccU+/yknDqBgN5Hx3MxWf2gS
HzNztJXAzWgQqywemaP/LL/BSuR9b8sgeaZEUK11d0jO7Jaw6PyXOdX4LK0pfs3pxZw2zJPzWBXZ
0WmNeaMXu8ZU9A2Ljgo3Idc69llvCvkE5NxrfmMhVbW3VEXKBQpKsPDqRVkWvvg+vZboCbxiM28u
e7XL7o05TrZzgg+ykQnxVbC84QMmn956NoUv5Dgmt40zahTBh/hbae4lkkuJ0ngZxeN0x7Lf23fo
ym4y7J2e7NJ7lRGapd8WBkjNsvuq5JNxlwim21xiyIYVAMVbWrK/CAuMCWYeq6XaskxX8JncmKnm
L+WwPNiqQfU+U+5rGRLHL6ONsTegiPhsNIW9r/pA3VHqmG4sz0zXrhM3j82ELU4Iau8rwkPnohb7
s4R9vGmqP8tienb6JH6bJq1epiD7vwQG/802czEr6fp6I3/b8pDb5YjQLD91p3i3orw9lSiw7VUW
EIuApET7ME2o/nu3Sk8q7x150gKVejiaC6lrG8fdNtLc+ehIpi9qeOXG6WIFH8zZvKGsrKHUGgXH
uAYcOXXtUx0AkUwcfdzFKJo9GK72A4GM4i5IkmlZ6P0Saivlvd/PCnNCAShIOjxjxdnvoywX6WMT
+TH6e1yhNtyeXPxSxaw/Y0NmxXL+79f88xX/u7igPGVOoFbvAKxTiC6m+oWnOSJ7zTCibkzTtrLu
dizwuU+xA1361dyvI9bU66FJaOOVtm3YBN7K4KEK0OxSSSzWVaJ9Qagr2xoIra5LaiwII34lueet
i8To92EWlk/6bJ1h2DRfLTdBYB7ZqrMNH/EOv6duIQfSjJvtNNrdfY4v6qm0sT6XV1Kccg8KvEGP
vLR2bWX2myZ1jL9Mc9VWgPjQjKm2o80zBxLfExlYJBTS6ruExOeh5myLzJrXkjFiN0Eo9nfpSeLn
xaQGxFQRUtVDNmpmNXY5C8oafnRM3yj7ArCsn0YTp6Fu42rg7PRxrdZuA+QH3DqOBPt59u0Hy6KI
DRsZxZnGrx7wJsMYp/qR24n9TQuUc1U13OErk59Yb4BSmIC4xqnHUiJQ8ZSKj6NRggLxbW+JH2R9
Y80BmH0SWOvONqq30gy3eRY732ZdgTLhlPMXZ0a1mH2Uto21unrEy/uHNcf+nRNm/8XYeS25rSzp
+okQAW9u6dlke6OWbhBaMvDe4+nnQ7K3qKXR2WduEKiqLLANCFRl/gaZ4xhWh65b/zRBTd7Zq90X
P9DT7VA15Z2uBulRd5XgONhjx87UjrZWrkevVmlgI8uf5Jsy+9h1DlS0lys1aT5/iL9HGHCgqtYk
a93obRJVY3hXhBM6mOZof7XY+ro8Mt+okncHax6xQwwa5z2kHGUevOxWoLfDWBovnn0rasHSAMYm
IzOCasvIb2HZrQB0x4+Rf83RIWPCEOOJmIxoo5RWt6XUon8mrb4RdsZQV+G6wsLz4f8fMUdFfgJZ
X4ctwlEr/GExC8kxjA6wyhz4myCIsXO59PsEF2KXDPCatNxsgTJm4yUirYaTWoXlpwoz+x0pto4V
26g9KYaSfkQU9mObl+4r9uPdPmnJmmq16T+7Qf7t8iHd/LkN5+FFo5h7aAAp7hFGd9bWwh4E5PeQ
GU74FDhp89gawwu12/Jd1ZASIznB23RpavD1VkOeeHeZG1ovNQle6S/0yjkOitbCILHKd1QLKCGx
RjvLqPdeoOf33mmAQSoVl/jQ9Yr3zhK5unY8yhzoZDt9UKoXtonlveKiKYytdfZaaKMJabJANvuR
t+i2wMMS/1POZn3gLMzt3/ripMGOvUQq7lqow/e63GTFxKPiV2lMCl/StMciPHfdiwY16VzpM0m8
PHvpxhLCytIFmLml7rKcXkOuTTlzFZysO3htmz8GUrUY0FbHZBujW3gheVWOJ0Ssx1OTBOPJcmEb
XjqjOltXmu4eZeAaIjMucTLiyJTr+DUc5KiLpEMwbH67tpx6aeKtUFycNlGlWSceKtZJzq6Ha18S
xq8kbqkjWnVer/4Wcu1rGv8/Ma0VXOZN4/i9hb/5XmPJVeFr+KVIM/W+NB9jZQRfUxrmMUcK8wLT
mrsMA/okwx8MiNe1lCtn0rdE2KCuzlLPlX45fHgH/Gf0OvBn2dh7+GBtWr6RHskJGRele1wuseRp
XXVz7evgD0F6V77qvwTxZbDRdt6oJBdlfemBL5TwQG7a49wvAsJkbneNi4o1NKk+3VPSqlaXdjSF
xZ3m1MXd+GtE+mCjBxouhXpxJ3NiE/vJS2cIy3cbd2is4y5z7zdd+O46Q7xVW6Quxq4bcGNLIA+D
Yfpk+daDoNbh+94joPQR2iYDzhwhCW0HjuhfQmtNsdfsdeHNLoYmsT4091ZoWWsnxi3+KvR80Xcm
5UWugIFr8B8DcoG0iOd1008J4vugFQXnMwANW88DuFu4gSATpfMKV7T0ZlzbQQWQ8i8AR+m7XuF6
VYELDc40ntgjbswy7fb5CPBUc+38CZ5P/pRAu8W/TbF5l2XFk5v0+VM9/9PYgfcgjWrwrJsqw9LC
sXTk9XWK60DnQ3c7lJ2SrKnkP9uZMZzlchHgzjvocDtpyQWun5oCd99WPaTzq4K/SPtfm16xYPw8
M15fpf1ltEGFMsv87ib0ag+2rTDW6976hvdGemwDw155eartRNu3w97lovlrBY25R1apXF1Ff+Xs
EtfdWuqQXEKv3SbY1hXlKXnZjYBU18mkYaS9GJtJ06vb5igvSXOYP0avzWgJbnLVOjr6svTzayxQ
wvEHuKd/UqNN3qPM0dbTnJmPntYuuFXSAX7ttje6jxdwiNUgmlS2iS9aV77icjis5mks/plqDDY1
mMSrsqZskEb4+QiUvQcW4DT9SzqX3VbvMqREmqAHtE7xAZo+NaplVIMH99ApNV9dBi8TSIp3fjNd
pmtVMFCghMmZhWH2oCtwaaq8QsnZHqHxFThb1rl/AJczr6UJPE671S3ts7Q6rL6fW5dMBpFBomkv
hdGjZ6zq95foBPhs7vfTTbQM6l1YbetmNLcRFQGRULBwSViXTlvfSBNLiEdD9YJHjIKy19iZeY+h
u1D18XzbFVROxmEuPuU4Su+9Oey3Pe+PszHUP/MQCJUcjMJtj2PGtrFHZeDan/6KkD4ZRbgUW03V
97f1XPFc+jVDBv5oXqcBoiM5D6N/80echFw/yLFB3qyyUfvsQwXYX3+W64dfLyqXujQb0CV5g0z3
8iP/94+wlt+2g8mGpGmHnx1okEap7Zdsyu11Z0zaoW8Ui8SKWu907G+2KuzVlyBS9GPOs2AtTbj6
7q2i2+/Swp3Rfkp6dSUz22W6GoCiD9zqUQIU3wexZNrTOZot9ANL/hqVMtW3QNa3GPZhtDhl4UO3
HBIAV5vZDLWNNGVAQvS535kuWL3rhFCDek2pFXLbcpHLYUQGrW7zFhOUOD9In1yp+M8H6k647S8u
BmPSnhGZitaXcqnnYsZGVWncXtqlx1uIdbV3uNZPG1U7gwhH0GypppJZyB6REbjE5wp6c1WsP0tx
VgKCBv080vTIlFq6cgfFaM3euD4LsBXd5EXSm+zHTVu5F/FuGdXbHu1EOb3EyOmvQIHG1jL5MrCA
aYMEfw1nDsxNP5pxuQN1gHJDG9wYRoBpblMG06kz56jcySnQ3ekUKhokesTHSKghSLqD6rkvXBd6
16TwTEBxxbKxmC8QMqniVQGtNkKoBAh736KPee0bEW68jl7P/i9x/V/mLtcbAhAYYpEcJDpqq2zb
grLQPv9xVjSJ/nlUzWw1V/r/Gh2XvnkZ/e9xMkrC4iPuj8+4fu6fcREabAVC/EuuUnRARqvdYGsQ
UWcnX4n3erKB1Y125dJs8gb2T+dgbh92Wb1egp1cDx9FVeQaLJeDovwRLKN6+4UFV/dQauZRx9f7
La6H8Q7mxrfSnZq3CO+7k2pPaBItgxEueEdVc1PInoymduJQktecrYzmnoVtX2YjBrAEd+O8YALC
8oYlZf2WxwoIT3UMeGwvo3H7ZKLJ+yCtocmheFvjc+g57St4Hekt8tZ+9FHN6SbXg0eLlI1i1NFO
yaPuTIE2O2FshkMShconNSrY0xit8QWdnZNjDOZPo+u3Odq0/0Cix9qJvNOzaXXRtgmeFrE8LMyD
/JxraJAsLV1BRAV8AfxjaceT3lLRneLtpbkoqMjZMCrOTRMZ+0t2KVCGadNOA4JxgwZzD+1oPPW6
OzOakemc0XWM1m5oPHtOYoNQ06pwR/qAZaistXxl/pmpmnfDWqddsc9MTuJAYqlFsauHud5KM2iV
HqvQ4eeM0waUJuukZX75LN4l83RvQ9D+anssHaKqtF/jzBg3jWdY92HZmvA9NetGKbrgbIVg9Vvd
LKBlVe66LZzxU5X6Pwbkc783QbF2vcWaQXOGvV+29sswsKR23QnezVQcJY/ipfoDArbjI8ql5fOc
64ewQ55gdt0BmgOwWcnFyKQcZ+KkBnZbr8Mqxbm9bGB4t7pz202Be3ttFm618hO7Pc+VYs7gGomr
4iDYJpYxrOswH7ZJoborDMvqsx+o340owLlvnDG999kPn205nWy9xDg5rbapw89Rj84tAB8+bTkr
6qCflz8w7xovaKBT02mrKS+csIFW7nHjIp7grH3X/mK31XgTNrP/WFA5uRsaE7RVpTxKV9h7zmGG
OrEyA8V/lAEn7byNHjTst5c+OZSVXa0SHxjcSF0nXgwTN1kV1/cB0tvrTOUurycSmUH5o8GjdtXZ
vf2qJVhtV1Wb3BloRR7jxmIDF5Kf3YTuXL27pfNquW7+s68Bvx+VGMomKoMz+hXqSD4VLbHSwi5P
s+LwsfFjLKnIJiA9BbAYtNg11EkDha9prByypA/xIv1PKFc1FDd9icx5WiWFP+yiAj+mfqwzFYpd
tEaJ5NnGog0DE7Xe6pU23bbUWJA666w9oFmDt25irX2fVC+k10d4VOZPBeFhP1La7+lCSUnysto3
ldZt8Cer2MfjSuvUbg0JFst7Sd9kmv2kOvy214gAmZXfIizTfWr5Z73mg87SDV+Q/W88IaoC8D3Y
JaL7iG8DaeFPueYYSBBVyqYNUzyhxsx66fqI79Wi8YhMqnHL7XHOFv1H6WoMRdsgob4ONS/YQokc
n4yinp5CRSHt4Fi30gW6sju5RvudG7HI0LRC3cl2vWYvsRKCCrvW8lqXRhBP1cHQ0fiXphwUcKso
NGIsL5O8vo7vHWwZrhF5DWfVrOLw8nPonfspXgASwEp70MB2emdpSnXXwE5c91YU/RP4ylFFG+IN
GoS9L3pL3/PqCz6lLpDWJUBmDj7g4FYdVx7f+P+qmopukbWebb/aSJwcfhNfJa1qnPVy77e2sgO3
iTNxHv3mNFriZYNQYNHdiEx1g0DXAQKkuhZGUYOfzlMM3yILKAD1wPhQckJGBWkXAPo4k+/1pVni
Trr1eZ7wSENW5Toq2gEyiooN6dpfwdJMsqbYkwzFktctbl111r8vJzloWzkJgix4zhOb3NsqYsNh
W5uim903w7SprWP2cDu7UX0GpRNv+6iJPzfgIQYFdv0Y457uaNQ+W9039qBQ7ENZ58mT3WN2JyHs
SvFon52XXGdtYxi6u4moPXwyPMfYTIE1HaQ5tZB5OoiYt9L0zHbLc1d9LnS9evbMhv+SprzNeD/e
xvi+r6Tpm31zkEvWBn/eDx3byHCHsw1hASyg2j3aadaessHFubFDVV7RwcLqyhcLmZFtPCgRmcwq
fzYN758SQYb3FL8GtK279xhXe0pNavswLIfOqpFgdMvTtd/M65y1c6xDrSBWDv0YufdJsbv2yNmY
xsglVnA8rwMpJZEbfS7f806fNvyx27UeaM6cr9Jaw/6kDoDz49GOlUdoRvsCKe9h2oFLtVaiBIxQ
ynQKnOJVWpMWN4//7qoXGxllmC9R0vr3RD0mzb7+NUlZnAinclTvsvjD0RpZvad80v2jiMxeNWdd
b/Y3VYZEkAw0RYmzX2oDp0ud8M/gMrP1u2z+Gock3A31dBEEkJcZALk627AkTZCq2SXu8BNPNfuk
u551qpezpgaxuvrtVIaiYbBPPtXBQ2E2t9IVKEBGrYHVTJio2PtGXXZEHQDhmJhmYPOqUd/I6tvP
0jG3XYAmJbZ0w5ix8MC7bQw3Zl0WKxOb1VPC5h1ViH+dYW390QfA5n+NXmcEfopkozqBzv1L3FA+
9LUZUXok4L+Hygde4/74ceQDA8N6R9hgvCn8RrmVQ+UhX6Qp7YT9KrCS68ClGY6sGJMCgOWvGX/E
8TrF41K/vXZjNO6sa5zOeEJUdawALygrCrVTdZKzOJhLPA+X9uX0Oo4ZQrs2Ysu4zJEBNyVBvJJT
OUx65B6iQju08+zdl71Z38FkWIVwNLNtiuvhbooGvJkXOzwJkbNwROwTCVbjcB1oku4yt1+udO2X
i5ROna//GMj6GmzUchEZkKtXfUrWAkVrZ1Y/Vw5WiXHWlIekDsutGCnOiVKsmzhSTyJM51nZJlRS
+8UwYdD/ZZJE+Q7wF769/89JgVWbj6Xt/qCOgk2B66FeQjVnxIL8Swy7YuPZTnWrq6NxrtG14ZsX
ap+N0dupcxd/D2seHH2ED4CGOPghUR0ExeFzPJVGApJUcxp0QrL52A1YtgzLI7JuMvM+R8d9Nerz
ImPU33aBnb6peukDA/f0vdX205vl2ScJaIMsXKdZ1N1X4WSfVb3IWGQn1T/IFa1yPvQLZXZlO0Fx
OWrDGDzzuPwhM62FSmhVs/rU9gXOrWNroV+d9F9MZHskgmRXjdYlgzC90Qkqwpd4tC4OGLkWjQdN
x/qlWkB0s47blu7CwbIHNXzpEvMg/RI2GfhYWQtUT3U1UHcd7jO+7QRytT/CRNJYW6727zA9zd5Z
nGIKze7lPpkQllOrsd/gJAb9QpLK105JKksu+jpgAGhHzI+c9TVJ7cWYSGcVZHhTRfWWr8q0L6za
2FdpaH+KOmNLun/+qvioN3UQts6qopSPVpgVq7CZ1K9UgRAkKFDI7XQTDWMQcRuZMXW4u/OdfKc4
WaFucxM5lo+Cia2/QqrwLk2R8bo2L8pQBrsuz/L8ixb22MTNTT88N7h7rbrYzR7sdMof5gQ9azDd
r0laTzfXfgOXxIPE8m9FP278V9ylr9ONj5ghqyYoZEa09UcL3L0KFafg3XO+NmNM96TpRQ5v2uWQ
jFnzyM29NtM6u4dI7TyyYLeO5QRFyko7WFopmeOd5eXVJmjTLl7PBZBBnB/K/aWtVPpXZcAPE/EI
55EFl/OYYcE7VmH4IBeEbV7dIZu0lzGNJ9G2CCp/X2jtXi3K+edyMqbW5aT/z8n/HpIetTe28zhE
v7mvZ+FYHNnXfZUbYhY3hF99cvdgKIp7N5/xW5wED63DLeQV/4d+oClAPjynvhQvpPYQ6f7yKtYe
pCZx2X5LaSOFWHH09fnB7ilxr+pFp2FWxmEX9IW27odsWqkOhkapFaavYVyizAaMXQyRa+RiLobI
tq5ux9C/sW9kv1JhVbnpbUe99TutvcWQhK1p1IXf6iPyd+3q4+VRwEI4xAB4ipUXZdkJ6M9SmYxa
dEiWziDps5McsHT+OJPmb8O/Tb+G21o478wGSFw4KbcoVPMSww5SuZ090i5BXio7GXFtLA02ziIC
G2RwFiTmEi7jhW9ot1TOpXHpMdxVgCDKg49CFZI6zp0QEEKAqCfb6r5dOQk16s0b/lbdTiLmYCxv
3C6700s0ktDLR7diKWOggvaf5kJ+y6L5oylou2tTEHK/Bf+amy+GU2pu5qidRimZTqhDaQWjsSzm
Kd1okV9gEcB3cIcXnr5KKko/LZg0+2hOeXmmEJwAiZ8Db4eExT+Xpr6MoO+U2kd039Ac8PO941bO
Lgoi69WZfSpAYDAyvXvta9d5jb3Q3oEmMo5wv9PHiP/eKl7wHDn8Rg8UwdegbdDBabXsVoO+iCLT
OG4CdI2/tGOzpsf+Vk4trvW+lj9WQ6YfXWN0dnNpjcehhRJSdfkXm8TBd7stDoPt259rBXEKB7IT
WqNqeWo6UmEIZ3qvv0IBOl1CO9P8e6jhl5erhtZHaLOEdoP6cdXSHn+7akqqij0ISIdiHs8OYj4H
VgBPiKp6+SZa+mRADqNajmdUW8dzZhtbrRlhyixdepBAr/zzdEoW18soGzcy+W/Xukx02bUesMNZ
o26H7Xy/mtwgXYwGjdcUfxO2jF1y7hfX4uuoGBzLaNkZyZlNxEfw6JfxpndQu1u+aArIR4BjqZmd
/OXbKJ25OYwrp2QTeO1L5Mspw3KQkT/m/RYDXr5f4Wcfdke31I19ucCmEgg0ezerWTx2pvp0OZiA
9ex2PksLLwjl1BjJlwsoa+qBAHa6Nu1lFOX84gmRSbmY9KR5hpBplSlrxDvUDARi+lr/+2oVV7tA
uq5XkwuU3QQxPV7Hgv8q2FjvWvfRTYZ6XxdV+5DWaFdEkTu+TQbcXC+sjG9x1W5bKQLaob2xrSr4
rvkYsdalbr2pYZEizq6qD3nuZHsrUftTaXjliTJBvW8dG+bHWGBgyFbjXg5VOjk4z/b59toXlE54
X3iKu7djxJP/GOBu0nm+so3+dRGZIE3NS59D2/aP0pL+dgoPBZCamyyxH0NoKc26q4KDHgHuGSvE
QOY2NdkFedUBNnL04ulKfJwdu1zLaOc71aM+t2zY6/glUqboxZ+U9yyyC4ChxMcTPzxGZ/VOBjvL
HU96yc+ddGaDEVoIQLPrny+DoJfh+PgqfFOmdqYe7HWbirM0nR4FYRT6HqVVh9HnZBFuj6hY7fw0
nR8n8g4bxHHRFidlvLIRSfjCWvkFDZ75h6N5a2BKcIqyMFpp6eD/TLv6viwz/etcmdWqQBDnDcc0
Hfy5Pz2x9hy3nlobd1hw2MiZo7JXu/N8M7DOPgye79wGyyfHBhynPgnZHyoUOY2+dO6QTDf3lWF2
GNqR8jV7QJNma5m3WWHGO2zf+8c+jNON23Taa5sk6O27XfXFKebXoJm7H36ZI8Mb8LO24/fEU6Jg
pajm3aSV9lf0UVnY6En4KQb3sC5jTX+STy4yEK+KlumbjtyYsSlZmSPhwQtSbbpT3Xrhg9VTPFaG
xKdgbgSfzaiwyczAUc/Ltge+Px8snJI/Z0qhogNToLWyhOVIg6mqVT31dd7dQw9mkbn0g9FyNpke
q0dnmTVa3NWa/aldSG2GFoJXSjtjLby1qUDwatIG/VSEdv5u4zK80Nwcry9OWl8aayHBSVQPERE6
Ul68Wxj4/oqiZmashc12jZJrudmFQQe2sAA/TxR6lOo+7MaUexI4SF6p1rqILf43y3JbDv2yarIn
snXXAQkOlhnXgUmWYtJZ/uUyMezgE3z+B9lN2FbirAYHbwyghMlbgZyI9Pud7Rwb2x9QDccyBFHH
FsPeoH8xPfarnpE9wSjuX4YshOyqqtpJBh0d8GjgWtpOoAAotfVHtC6RqFim1mbW3pt2fiuDQaEo
BxRytDXLO+eS98pNv9v7tTNvJQ02pjzUU1+bjtKsFf1H1SfWnbSMtFgpTZixkFOdxxnCriTYhqoL
z2VoIrlW2FT3K8di+ZW3YfWqxa8+1bdgNYTTfYti3RcN7+h129TakwZxYNeY5XDWkAK8QZlX3fML
tg9GO8ebmuXBJ6MPvjtZlr87pLdwyCGThIb7mmTO3PQrV1fbTR/DiLKDKVophdehghdlO8pLxdlB
AOhEwtbZ1XhRPM2471BBKxVEecsbTzfNn44eI2notv9wUWvldaWydWZbhRtdurusJK0tOxaKEthM
jEV2qJrYPMvuRAYkzkFx5xJXyOZlmvNDqFtw+pZdjOx76hHj7zx0j22PIYmojDkiQlbzUtj9tbOr
Y3d1CZL4a+RQc4N4St7e5BAC7zs0C/9te6EXiDcgnkp2d7HCMJCUu4nj4XOEferB7dnadZWBXGAd
R8/zPJ37yCvvpKvWjI+I0FyEMaJKPTfm9DFqhF5w6HXbPDlhZOHelGhvWVf0h9oySO2XhvqWT5W6
jXCr2ctoF5JPdwyzv5HRLCp/og7R3slgiedNEBvBs5EgqxspPy5XKJqMPUbxfGlpvMTRkuDTVOpx
To1FO3Ig/Y3iZela0tjXpqSxHY1Pk1FJY//WlCT3X+ZmMd8/SXL/FhyqLK2XSyXLqHxQjo33PuRH
cbLQPuUK5QmpzmW4CGzB7yYHKelpcfY1aRzvXlWr6NWpWXUsGvuuV7L1C+NgB6jI/NTHzglA7EDR
ZSyf1HHxbhqNT35U4rIVuPnGovbzyXGdBGF+0z+2dXSDrSlUQ9U4OrbVPMEKb5/SPIx3/pxocFfp
k4NtBp/VSPVO0lItG4FlJqU5X8K86B4U15++vLR6On4JlQGhQ8Oo91OWnma7wD8dxxDUrVrrxcYL
aFVZo/eDtxFqZ1M65CurDJyXCI7dNsnn9Iy6dXJe1Azdab6fUqfbZiUQlUEs8aRdhkgEXTalZeyn
+yQNy7Vt5484kXd3InI4FBghTy3PYmlasdcec09J1yKyl2Pr+ejb+raMecOjtFg+Jt5CPTYx3XR/
OVxevS7nBWihCTgjmA1t61oOilbXTjklj0WqWE5zVoaXoOs1HBUfARMDbcQ7i+0Yl8YnnQfj2i/U
+STNKC02SApZL0OJArnal5+tKDE/uapRHrzAO0yT+0xV8iZeeCJibSRn0Tztw7irb6/9mQrwxDPq
+jdXpNJU/Z1fK3DWlvlygFFhnvu4uHEzrNjCeEnhLPqVVHTMjRPaxk5E5cwOqc5m8r5lrgtXC+05
rECgJUpp6BorU9WZgt0SK4PSFaIoF7i2ce8Z1fRwwXYkU+udJYlgZp69n+emWV3+xaGtfbRluDOA
8KHK9F1U46GZpVuqM9VF8zt1IPCuajt+rnn93zS6QzPM0uisYasmM6rI8u7rooZw15j1oX+vvVyB
4TP4jxRYtBNvnvehcP1HUGP+Y4+85g7uq7WWPokFHIQaZ2Hne+mTA3p7r4HXhggWcKEpVI1H/0sY
IL57kVxHUyZZh13FP6XWBhYEnBWTO+zj5Qx1mo8z6buOguWJEaNMnJPfsvFq5rrdkvF3HmpsDB4c
XCKoa/c6C3r6qKkzUKnRbVAVR+lCBKRVeHHh0d3p6t0lYok1Sph2rjU3x2tfadYjZuE8jTH2w1kV
MnRc32aGVWHyoNbIJSxtimf6Tc9G9rc+iakkpgriF1dH8VL66qpoxtUlMihcc3O9rmXgul0hhaR2
bI1NJVXuvZEdYztU2TcfQ76kU63PZZ7hPPWXCGXATmSI7EtEo3IHhCw6H7su/uxFuvJW2Xi2eXGO
DDespptJD4DD613xXBnQXL0CwwgPeZFscn5Ulc4+bTiutNJ0L5YEohRv1Cw9ldqFhyP3lXR6aqyt
LMuaIYQhPy/3lAxcZl9uuetMGZfI6+xGd3uEh/z6TQ+yTYWs0qdUc6Nj42M43HnxIg8lsqVsY0ro
eiGiNi2A1c0Um/kZfDUZYzQiV01eIWcqnb+NSzx2U6RUqmBv2vpwlJBLdGMBiU+sEDSl057kYI7w
WVazHZvlSjoyFVFl21hMrKXTloBL2OU8KKb2ZA5Jd/p9TCZHbEPKQg+Ov8dHRYfKGSiR9jTUbHwX
laONQLYTYDkopCPt5YDnFlC39AuIu+nVfQak5fRHv0RoJppBy0wZvE5vR6wxFMv7HniddjISTKTk
7G9N6VNKh1KunJaJ523ikBtE5inpgMPQ5D/w5u1PI2+TUwsk73Imfc0ycB39W5+mO1htFOPuj1gV
nROdHNZY2WSI1faQzKCqWVvm9505GAedVePZcnv3jDph4e/KFsRShsvX2mqtEOVLe5iOOG5aZALy
KfqRuWqM+J7+LnRK3nVrrOyyb9a8YMH4Mj0B6IbFaM7DTV3P7i1cNHeDrUXO98jMN6VnxU9zi/2Q
P1fqbm5Yka/LInhSGmPmR0gxP8Tg5L4q4ZousXLQgsE+gFe2VtLEgdndhD3gfhQueQaP9T1IDOO1
soZnNuf1vb4sepYxackYDMvfWr/GJHKZZ1bObd+PKQBMY7i9chau/AZEYX4EszrCqyFCDle9Omku
EW0ND5+kor9LdDc4pk5zx+NHf61VFeOcoL6rl6RTNJf5w6+xMnHiM/YA0C5I0lo6jsSd6hRU91rU
V6Uzd3LlVq+Tcj+St4QlQ/M6YEleV8WFzWpyNOwZvHTJaRMF7KiPot806Jsystqv3TxO29B26hsP
644nZVB/yLiXLQLPQW4/BjA3T3gSRttygOyDi4W5dlAhPI2ui6Z43NzLAevI5l762Z6cLspcMvCr
TyKuEyoFThYSJxikINiaY3z6Xmno8niV3XKD0nQc+5hEKjC2INMeSnQ3hhBjw1YN9L0Tjx7K0ESh
9r1smzpuMT2GGK1+IZOGMEne6ie5tI0896Ebu3ljLQXSojdOgEDMU2V6OEssXR76XTeu7iNkQ5cc
uqU+Wgdqj+eRQin/VywZZHVtss1egWIttnGgAMGMosWSrLU+z5nxkqXW9LOu3tjQUb6rZuvAOtX6
Zwgzarrt1L6NQ7Ckwlz3wTB5TQxFn52LJqxvSgfoD0VY7U6uXfZRtJ7sMB8fRyds75HZ9A8BBjPb
gSfiFzLma6qq2ifuEf9QKg5bPd0avyj0x0Wd3CLN9t61GF01y0HO5OD0yqpLXeVGDLCkazQ7FcVR
KmNTraY7+e1DhMg9VnG38svL3670q+EYRcM36cJPSEV1wkq1dZlEylY65WBa07iyo+zVAAp4XzfB
xnXS9DZatJSlC6sEgGiTf0Ch0nQ2vTU8QPxkQ8DW0wEaHA17RQP1R8q2xl1xF42DhUmxSpYma4fP
HrUq/CXf0QWJbhrTR3M6U/rPjRF+18ZBeVDVGtWKumN1v4SjlJlunCmITiiym2+2Pa3Rzh4+k78x
9zP6TTuZXoTNjV6r3YtZKcYZElW1lunI2PJMw/7rtuiU6Fn3MZ5dLis/lJK7M9rpts4thjXYorW8
xhUNb65FwUkOMEtn7COfxFRpjHPlkEQJLgq/Av42aXYukyTKjxUcPdz8Y5JcyHFmys09K3rdiz8p
ODqemrivnljE/UiLrPnadQ6O5p2m3uPY4d563PTrhp3R1zjpn1K1qV7giCc3ZRX1W5lgzd8UH+Ay
ELBgH/VadgA833zKu3Qn86wwGjcqOhOnsIVrPqPheBBXSjSsbUoEsUXp6192ldXKQZflYYqb6nwp
GePHia/j8vJVl0Ps+CcPIOyNtALVdc4NilhhHrPW8XJnOw0BPlBLs5bVdZbaXztP1Y7SxyPMu3d1
Pb0103YrXdOyTGI7yyZ7NnD0UhCAkh9SDpI+sLvpyUkU5UZ+2stvEATFIUE00EAoIA3NV6HMFIEf
3P9q1XMR3keV/SpkG2nhLXBpDdkcSuQM+gO/uCpH41VvFCq/hT6hJ1KY75Ku6uoKBDsFprPksvzY
0zaeieynjFrUcA8tFuaXTFeJrcOdXQJHXkgyciD32GZO8px1c3Cyi7BftaCCSL0p7KL6AoW+krSS
DEgTIET1nDjdrWlMvMRntX62xzqkFgorRAYlLNmXCGUjYscV7KBoN7OHP5aEO0U83XnNeL5eTz6y
iCnfKejNDlGYPRgJWe4hN2fEshPvRUus/BjHuNNJc5HjPqNjTWZ+GTXHyn1o9PIgLTl45t6x8MyT
BrXSO2Sp53tpWbbTYphVs7paJlv6FG38tgMkuTTlg6dxb5nvvZsj0z2ribrvC3wzFtw7IMo6VvcO
1PKtOcb1Gutfk+VWYSOI0yg3fLWpXkBMKhBAy3C86RrkG1pYYkrVwEztqwxjEK84DQu+jhf4g686
7oOjtflbDec7LZS3YrLgR47Wu7T6bC5ujP+h7MyW4zaCNf1EiMC+3PbebDZ3U7JuELJlY993PP35
kKDVtMYTcyYcgUBVZRVJqxuoyvwXq9e30uy6cHFMJfu2xi4LRmN9j6xe/9CHc/mQK9hiIu7V7Fs7
BuIY51gKhsaIwD4Xrwy7g4WVFXJr0fRktdF01SnyUT9ipwMBgNwG4BUeAjSh/300JVXU1cr/0TQj
7SP4l7kSLKN9HlsYupn1nqNtdkVPN702vpVe3bo27yd1J93ScxvrlgDp43OfHDRM2zcy+ssatzgA
bhl6w71++CVuUBvQ+MpwzELF6dkr2/EMhW9qjq1GkUTK/mv+5db5CXyih3ZzpMI/Lw/QLuRIjGyB
MDrKzvHxDtkPlh9ehzlrMar7aOWjWkurUr0EYY1xXyLdeoXQ5e4cx5q/Dvl8by3l1jTXXruqib7k
rjfs3VqL7wslm3aNa/7VL9Zrrm4Oe+zN4RgtTTE2iuP6pckd6166DKhu1yA0HmTMc0PsgMRtpym6
L40C1rXDB212PPW9gMp/peCcbjp9UN/LKiNzpmjmVka7xrCWz1V4sINae69UA0PTxlFOMlqGM2/h
2Z3vx2WpWUseAy/znmQwS05e2ru//fxxPaxCHul3mesF6CIO5ZfuL08flPd08vtHMkrfzUW0f7Yw
ZYzVtttJU5lMDdZ0CeK91YovTjf85ViKc6acrezLMbV3TjFQepzNHEHoTrPZ7k1lvwmRt+XQiR8h
zopkY4PA3und2SCvB9Q/g0g0YIJxsaIOulAQj5xNllvHazFdacmkeZ5GgazUv4g562reCqa13sN2
t0liLD9Phkak3NkgKiX+q/aijt1Z90fJLbgTbo92kQbbT9kDuZXLRPbgws57Iy1DRe/iKLeJUv0x
gS5cV5GuT9kJilvAeFbdYpuHz67FQ/dZHV3zucswQ850VT+UaQNu3G5y8vxe4pzXduakd107a1eJ
7ruygVGwDWpQzlunnBAzK5zrGpq3wGHKljqyxMoFyavi4Fl5gSknP83O3D9QL/k+ei2JmhBfdJR7
rrGXdmz/Ql6LapDpJ61L3CcJCVwj2Ef8inj5Ws5TsFwWQstpqE18UZdVZKBzZ3+xoNzfuqRfC9mY
7n0qU1/aKa4OcAZC/pxqfsahc9hoAVq/YZ7eSUQWV9WB72NwB8Bhfk5UDFzIref/PxFhBjshyjhw
W67GZ1d1dqmjAWxZr5MZRWdL0V4/oV3WW74JxyI3gsuKdhEYS2r3SEiZ8MmU4sBjP32zDdBoFtJP
f7URKe7C/6stLBTSm7z7jb0p8B6f3D1iZdqlrq3iEBRx9sYz+2OSjThsa/p/eTXstTJTMR3ndLUP
KnO+H0rtY5KuWNnFgkmyMvWR0yoPGQnqG0f/Vx6/ttD/he+Pv2ZWbxLk+fkGKvc81eqdH5bWe9dD
iTYNJfhLRyqZ/8nkyQFQ3Fdl7X5zPUXZTF5QvuY9bwtAOKjTpT4S++4QnLBBdR5lJfhAeI8ErXoX
A1C+K0PtezlM9bOwm9OlC0GVtUusvCVq6ZKWhEqX3mFN1fBRlq4py//IR9wnYYgcJFGVS7KrtxR9
n/P5pu7EBm7tnJPoW5y2zvmW+xpK/tI2Tw+BV98Vtq8PAADtCMjnqs2Bt1pywsz4qKX9/J33boTz
ej/fR5mpPzkDNFcZiJIohOjvJy9uE5FbqlUD6QtmpD5O5xBLv2YD6mY5ROZTPdnRl5aTgoYG1aZt
ihjzc6N/quf+LKzTfqGeFjjzkMZ+lR67ql5TSnkPwkOdEnRCoFPXdzJYDQgBVJnpHGRi1DnRCb91
wKILIZanr3sxMxTXZC5yHPne8WJs1WL3zyZSovOatv5J+U9b61P/+h5sDH3tW/F0ArPkifFnO81v
uQKRyWnD8CqXKFK+VlVhHW9dbKPC65RoCJ7kBcgZ9ADAVKiFh075zS6uMJSD1bXZXbIYykl/7xR/
2T6Ps2F21f1caN4OhZX4RS5Zy8MuSeL4zlmyO9KXGierCdpnaUyBll7CwfrzNmcyh98c6B3h3wkq
CZtBTLqUUvuiQTR8jfSUCgH0GgTRSjZwplUCeOx4TJlq+AoP1cDMNunI/C2j6VRBJjFs1CQoe7Zi
d8teLgNyWbiorIyo0zq99SM17qvFEGis+mDTWp35m+pEwx6UgHOvunB59CLoDlnYAraM/Ac04/Rd
GtfTQR87+EddnTzaM1CypSWXIk2MTddR4ZCmY8TeHQzHciNNmaXZ+pPSJM5Vunor7I5u5YK3XxZR
2qjGdu08+d38Mmt2/eqqFembUt93gT4dxXUyd60nP1OG53ROKiqN80lcJ/02Ge+0loKVNKsUrl69
SNf+Pye5KVy9aSkT3SblVJ15VenatkJnH5dc8A/iPo0CWnQe9DQHBF/jTe01zSukbXtGCefX2KHp
o/OMSuI2wCnhtQstiY1jkzSQZ/MkRLxV2amg9qr8CYiiu4/RXzzApuh5+OKVkrgYhhydxTslNfAS
T2v7/CvfSNrUH7ODAs1zY4ctlcZfg/it74qGfKifWf8se/tZao1Zp+GOqpLtawWYgMM5/bTi3Y3s
t34O7adyQJ7UN5KDdFtuEV8yPxy3AoNPp9jf2Q1kh5+T1FrHTDTHoE6b418nSZSbopolkyKz0rap
2o+X0AFAr40IvmJ7Qiq/TF7rhZ+X5ZlxMii1PvcwjtlTEYLswkajsPmHpw7GtsFM+LHQI57fepEf
DBhW733v/TYoQfODdzO5u2764o0Y/CZ1o1/KyMCkFvzTLsav6Pvyg6nKdSen5IXuZAkcJq/M9pam
ju9Tn2A8UAHU1scciTwbi5esUfs7GZ17FIDMKPCvMlqpwV3j6e6zDNrHchpbZL7r5IW9+FlCzKpJ
HsIYrS1nWX7OGu0u9zmyyRT54WGn6tvKzE+mmxrfSh859cWU0rW6vxIKy78Vbo6Ki+8Yd52C/1QM
4Xb3M3SYWueHT6hD1uQ/Q51c/bTqz9B46D5WVfph0cmzP62ao/2r60n5gpFFcdDbXDmSlcTDGtSq
HkblO1gq44KtuoHR4FD9niUdWd0wTB/QxMle+RA/SvxtejgQhhr9f06v7fFjumFaqUyXZX3PgWuV
QAlvil3ejh8aIyIc4hmdi5Fn+iqtRvdNAyQLIVFlwNrohosMtPYMSWksWjyoJ76BvbQ/AnHkQzXh
9dNkmfNzhV9+pI4r6S4ADbf+LmYG9W+m4r+Jx5lqemS2qOv9epuMxbDBitbcyXimKcFF7mZd/7i7
9X2aLcOei6bAx/sK3OyucvPpIfEDDxtmbS+t28UCIv8AG7fcp7Yx8YQiFqww3yG5dSrYk9YUnvk8
TQ+fpsU+wh7uQKYZqJS8h/0RjRoPpYmDNGVAUOsY0n8eWN/LecPZxEthGH06r0qnG5n+4basLOEu
a/8vBiQ44ik3eplyyXS/uiopO6Qy1O+kJZdcLSivLoNyaaagxyZNNXe/DOSmWl2lL2HhE5LKr8hE
UY9tC5g2G5ncF1itTG6M2uJS9bpdbvWvwS4oc93atxiYp0hLh3G9TlbqqjnA1EY6ZrGild0E8kmL
ic+yschy/pVqIyThIRsQ6cwVJ4OvUzfYXmupv87s/SK5M4f+ANm2oUyHL4yYw6wWMD7UrFDNwjun
6jP9XoZXM5l1vC6jhw6KNe5hqR4C9c9jDp4RphkGmc0LQC3P3vodvTJUIVFSxrg9dF3lAwdZwiVQ
J1d5LsZ6Y41Dax8ku24qDWqfSB0cJOMOOnrqNk4TqcCel8T7LSjtbYLC3Clw7K2/p5WSIFNjYFYW
e5yG51b/7dYUaWtpZh4kRn3htNxGRdr61lz9XaMQ1HpOHgVJzSJ3X6C2pu/ui20PzbuWOd1L3FbH
0oybd/LwMdbZ3td1TLWXX8RU+TMYnNFPOKfUREhcMbMJDNAJ48guaRktRzIuij70RxktE5dnnzOx
dVhGcwMToDD0u3sZhU3yjnxij8AYg4sEvfxisVF457lWhg9RLqnBRl2D3GbkJ/u1uQhzfWh0LSNO
aX6MlJEGCpS/9KPzVyGv24gUfmW1/1xIRmaynNvVM0uJYd7jam3q3z3VfZ5sGyhM7ZY7Y0JXUppw
ksynrLHcU4wSzcZYmjKgpmoHt/9PadxCsUJ9B77q3EnXOFuYJ9p4zFhk+E5Ae/2LPbj+RbdKBBSN
eAAeQRIMYvqIEfLSh+rnWbXKH6i/bAXIoyq5cuFwh/jLAuBJZ8Q7nZ7DHRI9xpfcHv8oLc14bNW2
/G2ZNFRts7XHtny1SnXnu2PxvQKrvNUQdls2D8DyqBAfdM6kb2rshhtse9xFgYOQye7ImeLmgv9v
8wJTh1MlopQRzPJ9UQ39qZ8wnG8QSOrCMv1S90p8iWM73Em/TE9g0OROrCPe3CyKy+EYIENtIbeG
7S1iZk46v/uebT/0lX4Xq4XGDWA/f9CSkxYl0Nslfftz1AdV9opWb3Kal1EJDqyxYesx0uKFHMYx
FKd3pR7g/3Oz9jAUNkvP55gBoPS+TxWcSDJlfCJZk1IC8TXg0ZBHONfD+krm+GsXquOTW/mZv6lB
p8eGHl+lz6ooXQB/ufTk5faOb6hsYP6pMq7FMhOVTza351t/zBPjClESI2DKkLd+x+92E1iiGUv2
oEOuK0vM5NAGnN7TfKxQf1HnTbNAWv4jYrFRfPbxsbhFaCZK4Hoaagj7ZtW1r9E++EkMFcJn4hf+
Hm0jfWWX3tihVhz8qUbtdBYSqfRTuZ+AxeThQ2wWP6Jen79zcIVAVVbFkxH0yn0QK86WOtb83R+G
85iUI/rLGLwYRuodasupf3f1cSMBSoiddRnV4YVUi/qiBfFjJ2c2kDYgtKuqe9X86rtIFUBmb9ji
K9lzGVMG80206NpFw2BQXhIn1L/pZuDty370zkiZH1cf+9Sgfk7ZadgiOZH+nnVA+EWZmWyhWZre
31adfe0zs/natAhIZGR3npHYSMC0WbDc9c6+xCp2MZ3n2avCczkmaLwWM9qLlJxf81Gvd4qV2Idw
OY+aSIs9VaqoNlfXNB7afWdZJzjMXbj1Rn++OsiIQFGE+wfd5j+bbqsfBl4zvyWARREk9ucjAJjk
W46UVIIJN+nRlK01mp/SzYcxpO7z7Zfo5TNKhfVVgYC6HbL6UbVC/M9Hv/OAdvBQX9umyVkMM6z+
dANgxEGx13GCe5SuZrSC67JApsbKJlF09ehNevYULG6fQNbe3I6vbKo1+dqV6H1/cgcU4vwxpyLJ
tzMBOoGqzvKij0kB4kSj7KV5G5BmhAIcGlmedhjKJnyM2dxssC2CeqxTKDAyoEzSdCtcspVEn+7x
ojC+ZOaPmWzDu5dre9sOrAYxoEhD7h365DglQE6w1zlK01L7j7586fOXkKhR9zq5vt2wON+2g+LD
vUJfwE0s81X6kBWtlcZ9kZ56cHmQFpwSrSJ80vo+vIcLVt/ZwM2QjCinb5Yd37XxEB4bkyrfezOg
IKGr+L4CYpiOCNlGaMDq6nY24v73sE6e0iww/x7jaKuHnv+nP3boczWh+VYp5bj3bZgmhmNG27xp
8eg0y4dYtXEZozSRbALfaC6eE/avQWtap6FSi61fgozeDsBHB9D2z2lm969QP42dZzkw/kLYKEOI
TsiylI+X+Gbw4ULeyAORHbh73GiGrRADZGBlGky2sw+ckW8T7/Br5o1blNR5bTUZpEuI7/7lU7tW
fcoKdnKUPrlYpYdXVsIHRC/9R2+2eJx2VnkXWvO3wEqmJ6cveeC6g3YISTtdJWINqzmxxGnuYjVL
3GBH+jE2VTyL9aC/OD0q1cvnUT6G8vGMTfYxiZ44JPD/+WiCOesuWZM/SsSt3401dROD7F0/2TIw
mFZymfSTF2l35NWDa6Uv9pPZok47gsCjHKt3w5k8/530ySVZRv8rZKBWeA8ina1iTLleLR5WDouG
fNQ9OL1N34V/QNDRDmWkl4siTvAbsvMe/kYkaGPEmt/6aWEH5fZ7uLSoRqYvLrQkGZN4ffzTRAv7
tQkH5c2Z0sccXf9HGXIapA5yHXVmCVdN6u32kHsA/llL1aCx2oson4xOdhae3Mwpd8pIJvJDUGSe
6hDlpBzDBgUvll2s9sGugmp8RfHfWC8IpuBvp7jZAz4U01kG/EY1rrc4NwQ0a1Tq3Rp7mxu0xbHN
rYsUUNVSJQ3k+Dx4loqsM8bHOmtBZaiOwyPXBHZN9xi1+nXu+2IjzRlt5lPUYTMgzXQErKmMeQ5I
I9MeLBtsjV+1xUb292xzkadJyQNONsTntXnb4H9qfzofrLdwg3AN1q0LllHJvVzMNJqajTtWFILa
FsEzacvQzBuJSmfvmvsqdsyjp6WQ5XD9u4jdVhjBWALtE2+kOTjwABEtd879nTuPM8beifkQ52Vg
bAocVQAq8b6RziBmpOY0/wC0oriuptkjqR3OQKXvYOLmPIeLlPC01BLkLpZagrTXW+mtRR8Y3P54
XObolOp2H0zlOAxBWPC8yzH5fK9RDjk6funt06WJC3O686esOk98id8xiM+XOtV8lWbf4EUHWuql
dBGF8Bo8QZdJk11Xj0EUfpMgaPZooS8/IEQU7lyAdD54wIGwHanyq96gHLuNmtqCCdB9EWSdMljl
ro/87tTDOkP1xf9o3kaLWu9OgEODbZ5UvAwmr7ZPsrGL9Hs0VfTHdVs3DFqw5QtYH2UP97GRc/qT
VXfdRib0y3ZQBpgaW4nB12nZ/YEDCLblnNSwyKoCmRp23yefRO7GkR2jy1PpcZouuV3zIOsbqrG4
l+MU2O2sbEqOYmZu6oNLfgQ8giF25tQ/8F8ogr2jpgFT++i08JcxCF1+hPwW+d81FNqn9YcYBdly
x8LSXH5N+YVvs9ZfFGNQHpZ/8r0s179DooLetijAhub6l8t0SmPRybOa59TszjFEJF7YiwyeKOKJ
5B1+DJsEytt9Ac/+H328JZDDvbKLFHfYGmBZTpHTGWRTSwVRsCgNoKAZSnluFlzkrSn/XHnnmOuo
4CRvTRm9Bdu8Qr+4vvut8yoHjY7m4Fsm9hqGlRzKYfb/AMfIfg4YEURy+EO1bTYPKNNGZ71y43PR
DdWDHrp4FcSm9xa0DlBp3OvOup+ChbZhjpuJG18FOurbasITLk2ughaVUWnOC/YicBi9BVuB+gxx
EtvvxnpEsL1+5pj4TU49LZkKQBtBdraHsvp9sO+o4/FuQwF02ElXiffmxrBj+6wrqbvXOqcvjvC7
MMHNKHtzaJ+Y48MdnGp8a+SDJZ+CdNghWRt/fAxwtnEpPOXzp4+xAgqYQxnTtDrYh2oB9xz0fRbu
rMpJTskEFp7XuI6sFvsXpMPmgYdmpYOmQS0JQbzuvjb1K2iH9hCB0F9PM2qUAgUklw7F1K/809qO
8y56ACtOQheU5donE+EmXaLpe7YIWIiUxWR0X6YOUKm0gFQ3z1lQfcnHuLqschhODRJtafqKlp4R
h1MB7CA0A7i7dXeZUqobQQz8Ch4AeYQej9sZ894dUCGN6urUhgWocL/GliTTFXXfo2D3kjS++uJA
2NXcHu+QpTWUPMEUQ0fJrwAusm3DutvwpFbOAUWQlyg3nYdlvRwr+p0zDDh67PBOAOCWOOoThwM4
Y1r/JhcosIc+Vr0naTmmpW+U2FXvpBlMqrU328rfSzOvq+5uNma+w144vOlN0xzioTHvdEzhHtn/
BtsxJNMNNCwB40yfXAAs6vsiUoetpmnxYxPbuK2wzRzOfdR9kb5bcKAo3UNW8za3bN7pQ/IIrHq8
WyeRH9DuE2zvBFXUj6N5V1hKsLLGBB4kzRVk1NifR5t/N7ulWaKZvM0Np7xPfC2Z36lnansU7njX
Kz65FXR3FjUj3zmUi+bS7dItAk0JGJsDgLKedxejilpT4pdbc1Dtq/XwqUe6ZZasqU7wdbSB4gZk
ZvBAWeJfo9D2rlhU6TiYVNTFZUQ6U0UhqE6QwoAUdjHKuVX5OhHeRuGwA0KkALvpvettHRk1Vbau
vJHRISP201JyW/lttQkdMsTSlLlT2ZxsxWiO5uTBqHMaZCGpI9hmm50by/Z39WK05A/gdwYUFu50
s+XMNo3R+qxfH+Bp2235h+oe5JsvFzXxBr4W5XhY32ORF3Q8XqneRmH+5UNGn2OQdS1NLduCyc1P
3QJSkgukSpI/83Oad+1LUjkFYvs6/OwlIKFid191vUtJdA7P1WQpL1bbJksuKPszUPSnGXzfu1Xk
8bFAODvNPfeoRG1zjTkH76fUNsFhWPainNJ/t5vubn1O6zGeyFnY/GhwYoG9yxphqy4+9Ubz2KV8
uYZEpfZgK9jeO6hiVUmMVbGKdXDqdeBDLRcKWZ26dxkFiWM3+OozXLwW71Yv+zYY0VVOUC0aFoVJ
XsTSwYWBGfxdHdpmryQBf5uTTVdX94ZTYM71/Qw8Z+7qw9RmBnti0OJLwWS9k6YM/NJX+raC9hX/
QLeBSql9/uWXFWQeRWXat2Vvaw8lP9Y309NtUJbR1EG9c5q/ywBj42xxPO4Wd+O599pjNg3o4P6r
vw9G9pMSUvjZIjeYvTlxEF3NPu3PMxlqtoSUWKRPLgXnwavcpbFnYDk4/C6tT3G3EGWgmpqoFdoo
vyxzW8sKPGdn631B3o4ffBv4palNrbHtHKXc3QbUYIi2ZpKZO6oSPkiACB11fITQvNBRLdA9804G
5KLCUkAIX67SYS2BcscTprhUyGW7k72Fp91vLZUDdIH9OECBRUXnptEhd/93oQ4ZRvbvQ/rjNu82
hdR3tC1DMKl2VW7Ngs960KAZutD5ApK/z6ZzjpUEzdcZql5kmflFi/3v0pL+UFfVg46830765DJn
absFJjIBZGUd6cvgDcrSWPIFG8cFpDAdLMt372AR1Be/pBSszxwGONaZD+Jz5QHmwVIkGQ6WjJC2
j+5nXQWweuks7E6q+MEsSQGs+OJc/XscO3azC8s+1fUBBrTfrshkzXfmU6ZjwiKjlHKLB91T1pnx
wuGP+qsWWcauLwt3h19X/2DbVv+A2uXwYMbmX45r5SfpMpf+dXAJS8t9aWvBGnmb2LPBOalj+VVW
0Hz+28gkn9Lfzs7mZHdbQ+nesU5hR7+cobaTUiIQYmBZnFvoheSNf9ImDQxIoTakXw13axjPspHs
C3PLATh5lSODz4dSWn6vuBtTC0z+F496W20DNIchuwyjt95Sx0djS3rX2ybW9b3q1Sga36IoMzYX
tp7TyeiNYnuDoXe53h9ybBW2RgbI4Tag55grhWV1bcPutdfg20lZcWgdaDYTnFU11FfptFu/Vhne
vRJpa78UA6WQ+LNfutp6ROG1BNJ2K9X27HsdqDq4gWX+w61/6qmmANUZ97c+CdHRqAHco/x+6/dc
EkQ4l2h8rxZ8LDrzOrJpefK77eGTnNXueC01x7yYs2Ls/XScUSlN302yiD+W0AXs8yl08BPrAkTz
IxQNsveyMGwJDUBWH/hmlP07hntxpRX3gjUTRBp8muPoVPb1312mwhZBkGfSb6neGnXr+jnxBlJb
umTinGKnEtZ9uZ9G4KibSRmr86iqDzcLFIDG41UUxKTPS+zq3FkTn2bqxOssuZVLVUX1efSHh3rR
FLv1J9hjXOAB7pRaT9WNX/Thw8ypa9caZfe5011GXMUMT1Gf/lijEdpZXJQXYS6/hc9NhAeE6CGM
UgRFZcJyab30q8Y2+HTrj/2sP5RLVmDsguI6tyXoJqXYTg3p9Z30eUm8mH4CVdg2VhWhCkDg2pnV
vHA2xYSoqcqkQM/T5CjjchkCkO4Qb9BTh5d7vQ18zDYr75QPPtSbYJtEQXIl35xcyz4cqfz+bMcu
JmMQJIpN65XJVQZGK4ShILd9ly9yWjC01on1EjTlSd7u9OVbhHTB2U/hBK1LunKrNMvf+a8fi+5D
nRX1XU8h+jKpc3bppjC7SFPupI8tCnpQ/xWDdwb5c6MF98wC0WgQJ7e3FXRXc5F3N3OKXTaC5fOg
XdS+6R6KFI7jkKXJHw3wUrfxox9W7tlo+KjlM3WS5kwiNz/aeqG/RU76QyLs3L+UepZ8RYocJRr2
QJLzGBe9KmRx8OniTK3/u6kuTVAYH6Oe4X4EG3bdn1EK1fkOR64e7zVQ53cuYljHMi8H4HkpVbbI
CL6pg3O1LFLSUatsbfTG/mwTbcQ/PC/fKgzL91OXevf6VAEUWNdrjLrc9ipAVTddTlMxGroitSt9
HKgqdByWk+a4xCgV7VWXdwlsalAC0pdLjMwhfYRV+iq2alGe3KZeEyo7apL6BkSgctCX00/kV5yN
lrsJ/cN94kfuR6CB3OhJ1ac/2eR/hEicWjT6NeozYIBWb26kTy4xp9Ws7fOLtKJZh37apPa+baHV
jWCq7rsoYr9RtGfsYDB1+dklETKIMUlGWfwlY89zyDzL3M0jeYat2aH8aWrjc7mwbsamWwwTwFRC
Hf8G/UjfRk5QPVUtXpqDivCB3zXYlkSRsw3SyP2dFCoie4H/F2i9XZBM9/ms1Dh1Q0wNi3q8dn2F
gqGwWGO0uqIyb5Yv3T99EigXZdDfZe6N8brOXZfJEEJZVlbnkk8b7LKt4DAEsTEk1Qf+U/o4MTjs
3uHPgea4QTpuTblTP0d9QnbcwtC+u60jPyNKkEmNBn3ee1I0G8Hznzmx2Jw2+IM7NdwmJAEv0rr9
HaBs5zs4zX9G5n2k68V7U/XRk5k3X7LYLb4k5MvPAYCZHQjb4ovdjApI3ByC9NLsrCbe6JxLHqTp
hFc2RzHlNUfZoMmKFJ4VWUfRatImC8uI2n7hGa48+mX2t3T3sBkP488oZIk+RWlD/CnKbskCR543
feUFeAWT/LFWZwR/i/7TupY+qofS8DErqozsrcCYdWdmYXxsvSpDgcwP76KscAGUM9p3lfPsYcIo
g8HSlbrtu+uQwymrv1pgFsciyYdjBxP8rTHnYNMvyuXTGKI5E2tfIauX+3muwvtCCyIgYy3/o+xx
+g5tYQ1FKgDF0CQ3n6feBAbaNT4btWUz5sZ9uqmWuhdsTcDUIeK5U4pPq5ujFFz8HaCziLNq/1wk
YbgfB+/jbv55dxu93SFRNDyPoNr3/4u4YgIFwWv46GdmqX9xx3hLVWgCywj2W0UCYhujZ/R7r2Uv
K07eq46zM/Z/50PzrVYwY9ND3wVXEbhPJXrv+GZDI8UaIEK3kHUKRa02ZrbY9LaYc2zqHhjvY2e/
rkXmnhOyZXYtqqFJc995XfMb8kIHdvYYdw5md+zNWj+4wON+X0BLbeUFbxHa1Fe79il2Lf1qOvNW
n6oKOG0xnA1sU57nKb/Xi8p6N9xIvUeRfREYNsi7T8VwQtcUdPDSxOYT1otSGEcJnqqBKq2NY4uM
BuX4kvdh9ySDpn7o+Id/b/oCuyo3fENWWr03+8kt2An057F3eBHlnnpvG+bcUSIH7TvXtVK1uwLy
0vQjSMZ6H6jqqahz/dAasPlSD0stCGDaJkqc7M3WrPGlyrONDIo0DjSY71ZAhlW6NA/cYT0HnMDN
4NCXTfU14+jm1v30DRwuWwlfty7kRprHZpw4brl+cDAgmuxXAs6YkmQmmfp60xIRek5p9ZTcf+qL
kBg75Agh3n0WDJFAq8+GbdKnBvY5Fki55SLz/NRnD0Nh1eKUjo3prhga682wNeUyWGmJKYVlveV1
Mz8hF3iSlhLRhfl0EXXzq/SoWfym4gQKaJwhXUMsxbHD4k7W0nrSkTW+gQdpyk9qwwi6E1Z2VBTj
3Fb3E+Xim0lTgqdnxoEL7FyRpfMBult9D4zKRThtUQfCO3epFy/jo1ujEr50SlCswJE5qEtbOvUu
/ohZ59wi89Qm0TMnR7z1kkva631LxZvbOeDzCChQO+t9GZ9MJacpI3Lxcsv0TpqpOyeV4nxYdfMF
jgcG43ILJRlmn9bjox1n9fnX4U+R6+0QOQqvx2narG1/MOYLWg2TspVbv8L+AhOvc279tL00hrwI
d0VaA3ZrdBT1lpIXVdYyXI00pS2XNVJu6x7imtnM8UaINtKH5qnbHJAu+IcQEcDiXjFonRLPJ3dK
vglS7BfhEL1RJxlcsWW30Z8DN/jZbTDM3OmUxvm31UpSFpY4T9ExdclaPgeoWYEPYtuvduh/kj9T
kr3bpHx3mu5qjJr5qLaB9QhTLSf5VD6sEbqTBAcs36ftLcTVKvPxthRqB1tgFjtrzjjSj3p0Z5Jj
2HiT0r85g5M+xcV8lkHp6sZi73p281zFc//mBTYyMR7EKhmchmzcF+gXHLpRHR56HeKZaS/yYV4S
7qXUjX9q8QD0lWTCcmel98EYQfvZBmPuPIrLSu8BixnKyUMoDH0wsV8JvBKdRd3TT2uIDGy8rBvu
PmwgJifUzj1mxqI6Fick1IsgcbfSNOxk3MVFUK+jap8++fagPReRoj+b5cK9cf7Rd/ZDRB4WKUaz
D5E5WvSdpdnP7YQRH8TQAbI/OttIQYf5XqSg19AJ+gtA/OmrGyLVaWiWTy6SsF9WXMLwQJq+3oSl
Sw0RICO2+b6hsp4NSnU1LcN6xdYrgWRN9UhoFn2HMCYqMetgsLApbHd4L7uyvkqAxIMBBEC70DKQ
MDAfvHm4IslsvUqXNpE48bRw0xQsHS44C77b0xNUQhNNPVR0/AWJIRdT1Zxzl0R/3brkDr2jXWN2
/lVaskbJT9pazsK+WFaTAdz3nLPVKD+kS8J+TjcmEvPrD0YUudDKeoUxI/xko18IJ1QAySsO+YZm
Vsukup/0L5+QyTeAc7JAnRG0QUHfr7PjOveGdU4yCrAlHwwgUmR9k/w+0mbtUpQeiiTpkhbWvEuy
dMm4eIF6xQwOXtoMqm51sOo/eGVol7VY5rv12y/NzoBEuo5WQ/7WGU5yTkdDf246WDjlAoaX2mJZ
8elqnOhfzRrejpQaJVhGpdRYL8EyFzVC/0XVsEAG3AbAgoIaqg1R9D+kndeS3LjSbp+IEfTmtrzv
aq/WDaPl6L3n0/+LKGmo6T3aMefsGwYBJFC+SGR+5vOUQoF5EepnueqVYTWYdcrdsVewg2dEQux+
WNzmJJW7RAVXEWmX25yEO6uln5SIAO/zIHsUGaSobSDoxFG4ufGq57bIRYkYcZaaQ7lk1xX8DBRt
MVEMz5kraNQA3kTqyIzJzuY2xaCb/JCQI3Jlwz65ip0eEIvaREKwqHPkh4nSu9OELJFu4K52m4cW
2x7g3kGkdkQyJ65qDX5k3uzmdE8R9j/7fCNk26mY07er8ZudpE/t6q/xRjFpz2t8bN94jgkiYqbv
aJvc4AYpr+0Xt8FnVhx8suEXSbKty6D6d5WulAes6dBBTYC/XQaMVta2Qn5aBIs+cVZlJFeDfjtP
F2e3dSvEW9gqlpuoIKkIYoUHEw+NOtlL6zR3SSfrnb+q8lzDqM7wchJ+cXbk08qO4mw+FK7j/xz+
EFOaJSNeq0SHdhJZnFaYQ7QAkzS1ik/i2jRfoJraepRlL9v/5owsRqcBjSTO/ifIegJu/zWAM9yv
GfNSEqAIMUNcF9EdyHalCnCwyxQXV/IowHe5iZ/HAo0o8mgXq0GLf4xl9QEruqXS+grGcOl+ytA+
iciiIj8Yjcm9aIHEeU36vLzNw1AEnXBkZI5iEAOoDmUdNBvFqo3hWyu7RVRAjEoFAvbOhIsSTVVH
HTrSUdzNxBMKCgSv1JLd4dQUT7ccUV327RHNpyA9wXcCaYQcW3hsXA2qQeKOvzrsqv/iQivc/Bak
uHJ4vLVvkY7LFXeJFVpIjksulpaa6qei7vWTHmPMF1DEyaaWIim8LPDTv05FjAr+Ht3oOliL5jx5
qPKgXcydTlgsARt4R9F1G52jJRmon+QofP231kCS0sF+7eRbcot4nNvezuY+vSrhM1kxRtFhitfb
HwPFZL09UuDDwWhaqUNoZD9I1YBaf4OwlGHsfZL8A7IQEb4MhtndDn+NugqXMWpUDIQiECToEUb6
iT8IrdogFlrBasn8R9v8omahci/gubnSpBsZ5uZKjImDk3+VpwDRQBv2Z4CI95T22fTJ9tariSO+
mF91jRfLSm8SfOGmtwOULaLH81shAu3plYmzUbUXKvoGh7n/NmNuK523Kr0keuhMWxl2ztAW+zod
71tp4r5p1SUeyuRTnOAMGCiec7Isrz7ZdVausxEvyxwhshZtnKWG7/g5tw3joR3MRwScrTdKrR6Y
mNHed/D9XzGoWlTjaL0lWdNvEyol4A4IM8HVOSlmN02iKAc40pjUT2FBpnzODNQn0bslkamidCTi
oXKGKC1G3Rn7nNVggAFv3eB4o9b8dtr0jr/MJcRyROcNWge+Ofw99NbLDVC/jjpZ2mk6RoIdPISN
NhXNJbn+Ycuqe6f4pfVAjuhsO015X1monZ49O3Bh0iTmaUxANwD3giE/9OFjFaT2QnPkbI0x4pge
ZLyFNzd0QusOVL967VVWFwPEytfQikKUinCzJeGqvWp1YW8akKqkrml6ndYtTAV3oC40KKlxcV8P
oTbx7knp+o2N9VSIEBj2cjZG7t4iynm/Bof0AoJei6ooSx5O99Zto4V3jhV7u5DSzUHxbeMIfi/a
umDFJ5ZJuUJ803pGoKNGcdmU4IalxgpitMG9SEv2tFDIfiHhgiOYOBWHsFIL9khusJr7xJzAcrRF
UdjN0sUo+tpFinpp+Sea0bLirJNdf9XhIcne/heMtlUK9dIhUi26ZsisNITBb7FoA+v7AvzBTujP
eRmOyY4/nGbBuiGYlO30BpedAal5XOtbU16J8aBwgUT61o8PGneiGY9hsk6GEgfWGQ4iwB8OinpL
MN7NWjTF4RYzNH42QQPfa7PSWxI5gEl8U126E3wjLgBLh+yhhUCpOKSvcerK17nDALoyFK1ERgM5
VKF4isDDuPRdebjN0ydNVICO5kb12wZODU3Rl+hxcYws6VF0ianwDT8neogsUeKBGvdt6aVDhn4z
Dk21Ec1GBWddtCgwiKZdKc9a4gZX0XIeEFzWXyK3aK6J0jyWRiO9hFXvHMR6iKWgVuYjqh9192PV
yl+nkyzzbif9f/T8lxivq+pPATm00fbQ4A+LFxMA4FqDLn+KjS492VEAPgww1nNl+187Bxl/De4y
SuDFlyalLD5qroetUQud0BvVnVs1KABnUrXU0WZ+z/lm+0XUfA9K93Npp81Fa0BdDzab8NBWk3cX
xjfmTppxJ5nsouTAAjSCEeC77JnPLvh5FK5a9CjsyXynjNP3IdBXPVCyV5Pq4s4AI7stUHt4042r
WLCUZGutj2m3R627fw59yG3TA+Wy5qF+UjZ4IBb9vekAyXaQiHqKvH5fm5q5832zWgxxz1a2akD7
NJK+Fh+n+E6IT5dN9yYNG/18+6yn74oRdA1Ceb26m/tKP/LW+kAVXhbLlX8tb4wjhR432N/8h+Za
Y9jB8rJHZSsqh3P/rcw4jXYDiVYx6jX6HbCrbFV5cn4eYr9fh3GmP1kZdn6yGnrfEjKM/CHpP8Yq
vnq507xpqi4vU26e7qlVgHzmJ3JoTD1aRpqi3umGmyz8VrefPNA969AZk1NSJMEJsRtpbcuW+pTZ
BVXgorC+eytkjJJn1E4uzpQ0dKds4lijWxWQXFzbdUwO0bUT5TaCojptS0Q2kxjKFDRPJE/UwqUs
9O0k6zOX5gbHjPZ1L8Naouw219ryMaeUNceJkTlGNDGA/VXMmyt8YiSlILcA8PDW9bW3FOALAcNI
+AmtBjv1+Y0asOvSLMcvHOW5g4gRaI4iksFomtFVdPVBVZ0HknI45lmYqXC92XH58fCDyKOtpCvF
Jc3ktP0mhZL6WUvUdo2log8ba9Cu4pDD2zyrSbotkZC7dYn+2BoOBXd4p2BS0xZdpo6RMt4TSJdN
08VA4UT1VizJXxnmIfDQvN617EVud2sy4vUZgavkOky6/t3gVpuWXOuyCfrkOg/8PVYMyhrgQBdz
lqUIU9oUuqIUjSdEFifOiPktm9RzOknPEZWT2m3qt+1eq/riGtkk3WOUBx9kS3lsu9I5lE6lpgur
cCA1VL3lruVa/nUqAm69IuAWW5MMpUAativRKYIK1y2NJVbg2T5G9qX2I+B7SmG4p9x+hFflnHFH
c869h1fuSpvEVQeFi35q5bhFlH3R7Uat+CQCHYrTQDCmBfrSPnplHWC8N8XFQxesDY03ScSMECm5
fqX9QTJSeVNCaZ1uUrq3tA3QBg2Trz1yWGiCp8nVQg8CP1JP3MbcIgR4zrSU3yNyMMELDRi8b7XB
p8DSm0lR2zlj3du92A6aDHRzoUc7XEHfzq6d4JPbGsOqcPpmL0YNVdvz3Soem7iRr40efsqyIPiE
S5eyzS0b6raBEeNPQUYlOHZW5d2VhRqd7LK3Vzo74fcWrJ0QZJKgurEr9uF58v+xFt54ZRMA1w2t
Cy8aX6XQe206sLDKxECWjejDWC3V1uW/zcObo9so3IvjAGhlF1/37movsMnf9dnFVJPsIvrF2d8H
vcTxgQVNIdMAsjn2vp5mzVO7KlF2fR+/WSlKNJ2SI+cOOsKZMBG+FmJrNZ0hmgozr/Kd1YcBERx0
WbPFCilazDPmVabXd4qS73MPX4hWIckcP4xlne9RUMtWeelme5wbEcmMovHOr1J1O1Z5eMyHtj5G
ct5se3zB0TxEBFfmlTzLIRbb9tB273mYnrEhmeRkXwrMNbxFaUR3eSp77xjTqQsTBPxTq8NvAZvM
nrhctKqr3N0Olaze4Ss3rCS10VcfBiIQ4FAqyKcEkqOZkMumaDtcax34vVuf17rayUaFFYVT9c6S
R2wKIqkMduKRROegJV/B4+RLwNNA0KQgai4uz6tO9cutK3ZtBDmqOF+FgTdix0ITQfgBsWh04Lg9
jgfgYROYRlHdr0DBVf7rp1aXsZubL3hYSXzVIrBMoktMmC+EoR6/2l5UbEXa3tfUH4GC2bBokQDk
vliczoeP4lphWv2s3Fn1QznJABlYT2ZxYL4npkzWQzK6e922je2AuureHBvrAgC2Yg9ol5+6WrrH
HcrFKtvV9x5gqLTq2q8S2tnTBqh4Uh0MEFtMqE6y06oH7KVgmMRufU+SHTUGRBPfvCRFFlDXfoS4
ACC+/RCXvXruhP1EGyiLD82q8NOtI6sJGQUE1UPS87t6+ksX/8vhZEpZKfqz+IOf/9bnWDEwx6L2
9Cxac7+IjQJ8JO0A76Wz4iKfhDoAvjSJPy6tAhqVaFrKGJwqy/suWgMssEfY6w91KA/n1k3bR81I
wq0FPRxleQZbM+0fQu82ZsOFWo5APrdSrJl3GIOtZn1ctzJgTA6ms6TGL8fwQiZHvzKSD0Vf1g9j
+zIYfn2JRg+xYd0NdqRt8Sn2VUBzU988YHLDsyiL8mdfPZ0VqRbsfBy/F3MwFwvbjfqTgC41mWHi
4uN9viGePsCZBLCpGj0+Od+94Z8GgZ8iAbHmfjJdiKq7ZEYSbMwxWgxZaqHE+5QDTHg0qOs9eR02
ps4YykcR2uuRA1lBUia6j7rGKtZYiw/FlNsXyxzbg2iJAwAYZeeavKr5Ix6kjVMNHgoCBleP/W+A
RHCosGgVwFw31KIfoZy10CaYosAyKlZvhXsylBZGHN14KPREXtqIQW7RhcA7yEJROFHK/gqju36Q
cz041JbHryqSaTqDfpe7qGEENYCrGRgnfqmj+B0bdVVsqG502Jf89bu+3b6KITHTUJCsjgyoglPR
WB6bH71RdydRIUa2tlyHtp7dCsxllEVH6LWQsqZ6c5khfqW4xyw2o3tKQKsGNzRQQVbsrpLUB7L0
FzZ2RsnGw0OfqcZZQGZJLPnbVuiMcSurKZC54smSRJB9k5Pq1uOj6JBiOVo2doXM7TTuBgH3N1O4
iroTlPepED1dlqzpUNR2isblOo5646wPGdcs0SUOMR7OU79oePg436ADpcOvKfeG43wY2xziWKj1
x6xssgLqIG2zKxHtzrODiBNd8wxx5vQylaT80lVacGwsvwAHivh4A2IKS5jU/+SnyWfAYR3v80/6
lG6VD72edG++PTHwXC966Mth2LSKj7h83QTH2ml3daHrC0zOERuaDjGkmYvUWu6mDHLlNiD6xGhm
2MOlwXkowJN5JbpqxyAzRiV+m+lOuoMahMWWUZX3mavjdNxRt76VTkQ7KvNf7bDs0oNoWwUIqmUy
xYt2NbGUCr3FaaTyis0gU0LRjdZ9q+wcMU/0GMO4PThUED731aRLglz2tc9GBR87DJUlfQyuf5/U
T8qP06SEnN7ncZrk/MOkHnVurBLCGmVSMuClKqkXMnXLIsf/RFZT0vYhm0hEGLwzxCX2hNOhcWIA
26YX7eY+D3gigkVltxJ9YgEDita+NWB1F9N+UvQp6WQxalFEqLBQgEjLQZyJg5doWDaaBVcMRf45
oPSeDJzhV5Oc4qQ83E1OL8wVAyJkXiU3knhR6wA7574Pq+RVh7BIXsPz/7XwvIjldTY02tPcI9aZ
n2tRStE+0Mbrh/6oY/M/5mG4L6ZPVDcnUApcl9vnbbv9702NzUzXlc1FxDbq90Hr4ntAie0hhwC7
uPlluiaadYHeWnAn8ds01b68alK/vPlfdnAKN51eWavZQBMq1wGhxPzCZlp+YC+z17LY2N8gEgI8
cUNgFKsMKaIbsqLsSlIFjrIblQCNqcRRFqFSq1jJ1sNlPoydNlwya104WXARoWJMdI9ghbZhAVlk
jg+wPlQBnLNc4CTgY6b587BYofc3Yrm5W5xlSvn7ch8ebF4SVP6V30R4uFWWQtux9lKgPXyoTola
FGDQh1gETNWtuTzVRLq09nwnWc7lrHn0Vq2a26I0FkzRWuNKa/FAYtQql4h+u1fJdL+YcaccbrW2
SX6UEvhX0SVKeuIwddUVBky3Ch0CGrfmDOiGNixZyjXxUu9ulCz/We/YnVLpt46BkgXPUYmxswZD
Zi9GrXAs1l5Y6hvRxJmd2k+vGCsRrIwUsiWrzJZitINABgSLr6s3LdWWnQTuwqCcTKvwY+UxNz6L
odtiOKo4I9cc0Sr06kE8q1gBzU6C8rXn2wWJp/C/6Vong9aYmnjYBqfbKfZMnKJceBJnaFEGJ8RA
avLYACYz44via+YBOvHPgzY1jbEpUgC4dMqOZCL1auc/213plf95KkJvs8QC/9ieH0nEKEBTlsg+
tyQhfj0FSzywaFvWIGMFWS5qyfVOUUXN2tF7/zQ3g6kvH4cIMqDaX1uls7cfQig6xtXiFiOWEHOs
XgtxY8EaZFpaTBGDH5YWffOAiCNT9CXSbG0z9+cka6vbs8yTdtzYSoKGKEiaQ4gR4kGc/VPzf+n7
sPJ/X8r/09OIK9+NFvMT/O/LREnH9eSfYv74bBw1h3U6DFcx6/Zwt2WgAfztoX8f+6flPj7V3+N/
GxNTb4/wW6949Nsj4iIGs1d0/Mdz+veP+/uji2XE1Cpq8DOY155H5r6Pz+r3lf6Hx09iQA8fP6Df
2r897G+n4mn9c7tUR/6vLLdgSxqkh3w6iLPOMJKPzX8KEXETnuwgzv44dw6Z4z482h+X+hdzPyw1
P9P50f64/Ie5/+LR/t+X+uP70kjSPQLdiJ5Pb/0fn+088D8/Wwk3lQimwt8+6X/xov/4nuLuRwbs
374n8zLze/JPc/8/348/LvXHR/vH92N+lvM7/8el/xgyD3x4u+elTDTJgshD1KXB9s5eDNxAXAZ2
z0ujq/AeBVeuADuk05/QMW0D3T7KEmctAkXfPNq1IVyHaXQeuK0AkpURzQBxOy2DWPPPBUXTQ6ln
idQebhJjjmNFVa4KrZfPkpf2pyjzJOQnrOHNpsBdp4H67GAwDHxO1u7a6eAEpn0KYwvle1riEEBj
Z9OfDNvUCydVpUoybzO8ATBbpDfKLVoEiinkIKhKZvlhXsCUOu8OKecP6zraiIJajA+o2zveS1Up
5iLtxuZYdJr/Qgm4oJ6cmqewL/wX0x6+otaMp9DUSkPEHKAd3okWOHiUAyEUiVaujWSg0AwSq3rx
o9w5wSJDn2CTl8VkNIUY1uG3U931SnXZAx/62dvOpyKW9EeFmFyIYEwArhBwuIFOMyoTK9t0pa37
ybMb7SXBzJm6UP7YypH32te2ffD9EB/4UkPIyGV7rfVJvRGjVd63yyCSlIMYVfvguaegdjVdE/wF
RU1lKodmSLwuEtDt7xDbviK+pDz4coiKuh9MXghp926l/ZLSRLBNSjywXK3v7iwUbO8wYTgEbaof
HTlXg7UmIS2A1MxljsgRhrlUyrvoMQkwkXNunWNdY4g6rZO3k44wqe4dlh7OmcTkiwsMAlcpuXty
EQaSsuDJIvOAyd2JZIO10TE9vzMdHexejY7eSELG8jPzGaMzFbHGLsEgkKZpko5GJgpQ0dQsfNvd
AjtXV0jLG8+mgU0mBi3uz1F0JbejF6WQggjWenR0E1C4axGcDnBlkFAyfo4OY7EJ2z7YiOB0hD6g
oNCyEcG6rmtrVAzU2ygw1GatOK2HJKzMyrISr2MkQLYiOMsKZ6UPsrIVL0EjqYWfkuTtxMqx6lQr
ts3VTszVNbDZWWtoO1PCtcsofDL+PF18m9r0lJNPeHVMXFtstpljGkmPjmRgkTh1+3p+DvWemu04
hq9aVwU7IyritRj1ZazmJdTn92IUCb1vsG3ci57l3dmp3Yvc9uHKshUXA3CpfGoga+5srUN4Z2pm
Wq1c0sS+Sv1QPmlNWT21Q7L0wix6CEvpRQdqdoSmNm71LMqWba33ONF12JK3aXeIHDPFciz5ihZg
9FADE98mE3g+VnNYe8HQhRsw/uisOIby2kZoI41qUp5Es9F0bBu4JOqTh447ZE8ZXNLcAuCdV1L2
ZMgRiqGIIBziCGYWvxd3U2S9CfRPuwxxqaNFpOr3GhjffWsiriT6fCjG95bstZvCQ6Nb9IlDlqBH
VUcOCaFprohTC7LyFMdjhGxZSgyopXNXta18CpzQnxzOHkatQ9pCgXURWQe1Cfg6u2ZPctnJOFqo
/R/FQQwF/HRvzVpO3ocKWzIfYFIwYp5ohIX/CESb3Z9VNS9xn1H6wPTyc9Zkb8gsIdQzGDjwVFm9
rj192FBZKGDNHOaDGlUV/tVTZ+1WP0dc8tSLqEE/rtey8uK13xq/jc64ur/1pZNszRLltDFwdRCg
6spHhkex1ROGj+M1NPpV0JjxLh6qcmtltXfP1t9YqlKuX7NYvqTwTlc+uOxtG5uHUq+g2YKTWGpR
Ne4aOzvEem3dm6Vh3UsRcGZ1JO8r+pRMRwqTv5xF5Q/hvaJY2xCdwXPCG9x3sbtHQ1JCDo9DqXvF
VrK8ZIGKgnS2DLPd9GFTLUBd1TV623BUbqdZRpU5b9toXaMMcmomtos4EzE2OeJ1LafRsvXJJymA
HtJOv0vSQL6KHlIMk6GJb4GGI0AMlI7cI0KIurTo0y0lojyXYl4xVcR7/WuKLeRltr03a3zFAjAv
K9EnDmnqpFfNesZXPbqzKWNdU22ZYhL+ZEf6U4gcwqWI6/K5m2CgBoS0s1R55TNaejC94QAhGcTm
3M287N5Ryuyebcd2CCXzbCNpABYAOUV+dA+TAORDbo3qysplaeVP1cAx79N95IHB0P2gmeR+F0AJ
y7Vb2ubS9rzuaNfhIS56+76xnR62hK+u3SqI31op+lQXUnfvDyVvJcKlVEHLZKFIEhWjVBtQpBze
9c5ttgZgmQdqwL4ur1pvNL/bknnFvgf5jWSqGJYaMvaq3u9jmxSEXofpo+gD23Vu1QI1xJxrYBxl
6U4LivEkD5K+pSwSOj5YjsTQrk2ZZSu0EYMXq+qqBU51Fcid6txanbYobbWjEDJYJ3GQKzwC56Y4
0zMr2ZGVfkyLBhl00dcaU+HP1PpVrBnWZsCVbAmhejgNNl7fnqPiCGkp8Sc8mZZOJKVLBG2tXVSY
yjPeY+Gq0xDU8HTJuHdjaYlJ1HhozekdKnGDWxdSnCykJnwe/ClLTXlXLfv+hzHU75rZqK+Z54C3
q+Ngh2xLujEBDJv9HVao/Z3P/dder+seQ3VfWWV5pC1N1OvPWlK6h6FCsH5UTwj5IoZi54+BrK9b
qQK3MJif9VaLT8ZIptL1sB2ysjw995AU113bja9SjZ2DsuVKokqLNNWcq7WKjN68inNYsc61MJRr
JvUmOFpanlsSE+rOAkSxvp37htLK155SKSsxSwwo4SjvegV1y7kPhbx8Be3xLZfZKecAs57dOP4e
B43y3XDKxZg1FeXPzllARUkfmgCR096R8XpXycRlrQSFL3JwUk3TtxTzztwJ9WtLNeRqx9b3wVbS
t7pRvLWqt91eL1uqB3nN35mbQeht04faMvSnsrHBVoF+s1q7vtTcViC6DZrO6AL45lGdrcRo6uJm
7o+FupW6Oj6rRW8sWqCblY7EptkeFKWurjECQk9jBmvTDIwebJJl7/yu8NY2iJBVL9fmXY+O5FYe
wwyXYsfEpQ2SUd1XO6Wrsq1VZMm9D7UQMbfU+5p45qFI2+Y1iktyeYne7eU0GR7sjr9HESEHw73h
dc6z7NeYvkAq2gVK7j0hDfwldpDVs5J2uGA5H67jqgmPilGZ97VtcbeJiN2XpOq+O3pnPbR4wnA3
iQh5KZvFe5pvLBzSFgpOhk9aN5w9p1M+KUaqrIZRM85867Mj0knpxk4DgPM+knlehtVVnvXLpLKi
LymUnklZobraIWocVl8e87jOSOaHzSZvlerB9LUcsanaeht88zpWPkSBxDwrZhL+GI3qC8wv9XW0
bG/VUfq5hir+81YlyVsU2xDQCNBp9Cm+SE0EmV1TgJ9p5QXV8vxHq03y9DISaoOBSlWePCpyaX43
ImNtWZrynjldscQxKrmXzTDcyYZV7PNMjddN3kTL2uWLqjaGvpsYSNegbLRlraQVVlI94AjAadzy
oVAbl298lsEq8JwaD+yy3Dctq4E1hCRQGgU/+vsIibEn2I8W8gcBgnBFna0VtCDu1GxwUfPP7JOX
wnNM+OQOKcR4/nALUKadd0W7Gri6wm4pxN36roiMYeMEyMd7rlluC7f0zpaaJzsM3p2jk0Xh3vR9
+1DkwQ/TRDZG7qXThHVFTUFF+D0v9qIl+sWhmyLmsMY336NIa7dz1xzme22zdqKei2xlGU+Jmi6L
Meke0qmF9+S75qvDuTMajKx8tVxqwMD2omkP8pFy3pdR1ZML3m75FQ8Ub9lkVbIVzVhq8musgm81
dVLsU4ToEoNU9MEMSo0LKCEuwBgjSJQGXrsqhq5eRJVmn7qg7Z5b/bFvwuoHBLwlFyTAJMGbktlC
hQv5CCp41zGsv6SdAjbK0b41qGdbSY3WdWjcJdVwzTrfOXjdxYCYv5RD8yGzPcwFqQvayxZz+Qn2
Bl45mXpvp1wqhmXijfkGr9Nmb2jAC7LeLl5Uy0H3QgOZK5pOn7brvmLP7KtWv7C4q7hXIVnc2xDr
Fq1iDPu5LxujL01vWYdxcLt70R/p/r1hlhnsDC7Sy663djEKg2cxiPfuN+R6E6C1KcLzXdW+xAiD
HHqUDpc4HFfs4MPnro1xaXeHZ9fK0pXtV58FNBKFMwWxJgkbCdEWBwBqdOa+t819DVN6QkS/wFpi
22jvFac5F3LjHzUJtLbk8t/LXU2/MNS2u1h5Kj24g3nHbzp5yxqUf7G7Ae4yNZ3GWbvclWb6STKT
gLupsB/2Y+A9YGWRnnzne5aE4bEN9fTUG+VVCfPqnHqKhcepAlddkZ/l0onvmqx8yk0kQzo7v45d
/qm1BuWcGZlyhvxqrENJKpeN54f3bqQ95IWsHLupJQ7hEPP67PYg4FY2dmZYcU84rjxuDoaiYkhr
ZPAWYovPE0tiy+AXX0fdtcS2/ouS28HCw/jjLnWbT02gmZshbXq+A7H+OsQVfoqDc3SNIF0XhXvQ
9ajfRewcjplhWNuqxkCuj8gFWNSP8sS2Vl6b7JzauQ+zzPkBxKeVDSiHXgfnAnLl197W2FkDA3o1
YQIuW2pMW5PHARmCJq7i6s0XPTVfpRKJLqT2F2meIZXr4ReiKs34brnyXcUf5IPtuEhLGVxhF6j7
AvEcCm/ZZiPc3Yyk4qQ0sZZsswKiMeBEp8nl0ctcyqJB4XwaNRxx1U2aBe0Pqe3WKftPbyFl73p8
B0/bOIpD1wfmEZ9q/ojC4r7vkDAf685fqrBLvkaJtorcQX3zzPxsojPP3guhezj/7naMbfMVGAwE
7LZ8N3OLnbqCZW7RDNrDUJRfII66O+7llJ2fVYvYbYNvOFx0izbIvU2gBryfTdE+9n35OQ5KQKQg
LR/dUZXQn8L6l/+aPZwYd4fXVHbBiDVfg4tBQqwKr5pcoA+g+sOrlgBRdLTKeWuK8lsN7udLErb3
wWjBYyoS9SIH2Nc4RSBdWrNOkGKLv2VRbbxpQVCy2XadQ4SPwNXy/ScbTWIc+pSX0jeVO+B9L6JV
dEXFzUdcL3I1myqK5d2MJQpkxFCDKg03Q8JdszzgTpX48lOu9/ZCDpz62GDesapT18ClJnM3aQWF
I8PIboXiV7+ZyrT7bCpxOt96rJPvUb10Dc26ZJ7pLCJyWRsntbhp4a+6ups7janp+o25oiyaL0wk
/bAfQ0UP4hTu0w3SvS3wNbnoPoMcNd/BXNxOpp6/hjJrNP4eI0e9+W4RjB5Nv8SzIb30au8v+L1l
YEdM65oU+teucYs3WQ79tadW/V5YWUHSN0uUzBZ66+srXgIZHg10FEbXrbv3sSa4K3sIQoj3+V98
doXZUDjPpmMW0N71ZFsEtvOaODDuqzL4QgJNX+Kr1Z5LmBtluRKKw0KGWJwJFWJJ68xTmr186J5D
uXlaopGGxH0bLBx/8vNQPVI07VCt+8m03E6sgK9mHO+HSE6ualKk1ygwcNuNincRwQ53or77NmhF
6InpxtM8+BkYB13dQlVIXo7F1k+d4dEtSqzrJ9myHldBNRmyL9xoQhIle96N2evgkOByrIC8m+Xl
r5GahCvXy/W9GNXl5kWqarafQRy+xN296HXVorhENhrDbpOB+0Byo947Nag1WLTpqk00yCmThiY0
DP0rqE5uBPlIB4kLl+RK8ZYnmj2IQ6np26ENlYtopWpQbbCQ3sU+dmCOYfJVxHzvs+rtJMmv30dD
BX6mKcre8F3nKY/aO8TO63fQa/0Sckt3tgfPOo1DEqw8u47erMzbCGCzqsCxUgAK4eKnWfy6kKf9
e8Ro8BXtgsw4QD58VqVAPcKd1FaZVvlfYukVQkD3WdMDaQ0B1dwj75iuy6AxFiX0STZrqbFssbF+
zJBBvB+QhdWl2nhsrJpbeq161zIDQKBaFutESiE58yoXgwbRJ4/lnHsBG70uQfKtompTVP5BQSHh
MjpO9ZKb/hFISn/PVr1+SfS71EuLZ4sk5yO/MEgV9Jpq5N6N7vCYp7wLnhm3K9XrC0zn5SRf1IqU
bVu7MI54M6fwP7GAgo3yIA6Kg1RFFSKTxb1hGy1tqJorr+jjjTlijiliis4G1yj/H2PntSSprm3t
JyICb24T0pbLsr1W3xBt8d7z9OdD9C7q1On9x39DSEKQJAgxNeccY8DztRw2TEp3XU4S9si3o2GJ
BMM7HsuQSYic7S7gFoHREhuy6uKLnzj/rpIcnfkgFXEBHDnklktG9CVKfKQyIGz9ItpyFU3rTyWx
Ny/Mj/2kApxPYec7dZL+iYRqo1brN5IzxA+kYxr4LpN4H4KkOGgLacE8xOHd0pcMjdgt1SE5GALt
sdksAhxipRhgUaPbrtghySquAkw5afTIzuufRMnCs7uWnPfS3/bCmHxniVekD2RMR2tnwk34M8tx
2sl+Yj7D250dp5IFXGnqKN7OkGJYc1R8X/qCONdZFy4KHRIQGK3TyTHXNDKuO3N+gH54YF6F1Wgw
oLHSlx31/94hjlAj+SHu47fQakkqimLtNYI77CiqTaaqr6x31GNVEE0HL+jNqFdfJHJor1Iblm5R
KvHP9JdRavoPA/QEavIsO9o5Ui8RmXkH29LkNz+Zn6QAuibNH17zmemiafUeXpeu2fuZ/RpVslWC
kAyRNJdkLbnL8zi819KyeeDZdGepDr72sk9NNC2bgKXCObKjr6IpC6vyFOqoCzAueTGD8gdyBdFd
okT6jZoXHb7K62B2410koLZA0sY7NG+okz1ygcjXzHjZjiHCWRC54UuvQdS6SssC8cDkMV8msiX7
BTASqZBA66VTPVtK1B/VAIWgDPD+NV6S6uwJeNEgTTmkBUzewATV11LtLW/IdeUolNAmKIs92UKX
W2idib3j0lleOtdL56YhRV5NxujBKfzm2gTqabQaiE4WxtNs9NGCTdPHqIbOlBG7aFZV1kXsJOuZ
dNyGyIHY2w5OfpmbEpat5VCnJ4oDQ63b+L32mvVSemjTJkWxg6cO8WJ2mIO63BdGukMlk/nK6Ywb
sJYoZC5VMYfJUnCAi3u4iqYs6BsvCW0GqbVwzxRAg2Qlbh7lXvf42Kn3G5Pe0hQEqXZfWs5wTYLE
lU2Qpbhq8pcRW+0x1pC+FVnHWuq/Sa0t3+lL3rHOAPTKRguPojqaUXIRh0ojzHM56NpdCIIIb/Gc
3MqaDrvwVs+0dvbIx4H+YNm97Yi0rAQwAo22bKHV0cTxdGPgQHs1FCZhOJHxXWgZAqgEPEurDH/O
wW/FKqRfKeBBLZeQiGtbcmK1oL7Tpii4SS0ysYwmLJ+zIiFIOpvBz2b43TYlvHf/OUbP5myPpnd9
J9eFdo6Sx9536keWdaWLLkxzXGd6UVccMuLaZbejWyNmyTx6WjNlnqyb0UFkoIoNQTvolRr5T5vI
LRX9BrKuDvPyOEQ/v2BpqWqNwQtG7NSVJHJBc78tXgKd/FNRit5L215pICqhxzKuVbB07dDZD6VR
OFhPQf891S2cCY36Frfgp+YuKjChzfq1q31c7nQYLYT04AgMHsdkKPAMoYs3GZHGZ+8gOui+OsEM
l0sX3XqZFlltUOAEOLQzWobZWhHNxCbik1boBJmWXlvXVtftXRyV6VHsgCcf1b4UXcxSsxAPkZ6E
vSpuNI/TvtF6YKnLfRXtoilqrKf11ouqQQ+xU18kwR2/tW58UA2JZt0KWyhy9PDiO4rjiqpqNcW+
gcjgJIwgbURDWp/AgIq9dvc70wPlVamc+Tp1xnOWSv05dyKQ3+kA6xioggJvO5rB/nspa2UCL7V2
I9rFZusmqlmcQIDU5JW77YASMj1q0ZzuBBFu0Pn9HQHO3SqIKtoEJy7fyoj4N1THom3bYYc420wy
5t2tDaetfB7i+FsBr6fi7OTWftBbvCsiFV1kqIuE9Qig3gW9yHvRJHaKdlEagFZA3wMM5AP98/sR
okumFqG223pXS29xLq3PD/UCXxO8i6OfVhcNuuiN0lG0J0KfC+418r9Bs5H3SaIszt2f8AvMxxGN
1mOnB+MXvZuPq1uSlHM3iBLjLu9q/d7SOrLaSwUdIyu4nckie5PDOT45M8BAvXcOGEjyTdQV9imf
BvlG6oP/U2IJbZ/+1i8wgttWfKsnqKbGR4xvOHuKW6mAD0kYJNYSl/CNyT8Lg8SMSv0U+Erjir2D
ZME+54wPiG/ZcJnxrcCcBBS/VMWnAwhhxxqTqviwjHncu02DzIKWhtECQSH9X0J2GS63+Fb8hBHJ
0iF1mFvEXs2p0mskZ0e9DPQHg2DYyoA66Xdh2yi3fwhQqUrkONyKnWoKBfgEx9oRT0Hz1Dkt4KrU
CWFTowqDU/tUJI8E9upH0ZK07fI9h91e7JOyDKJax4RqLkUVONX/bYjhF/teXRYhdhacBeg/N2fp
oER5ByKVAImV+DCJt7r2pYhCWNCi/qWSNQDmRv+l9SvtizUsBIOpFu+Djl513XZ4FAet+r5+0nGt
y1AcRJ3/uDbnmvaQVer0tWKZ6vmZU93MHfLXYRVf5cK4qf7wuKYLf4ExO/m94nfSsbIm8xATBP5q
owM5oDFtjqV2yKbbVd0w7lGH6SA2i+vMuHVAqHpFHDuvhQ7rUccFoBD+IoiVUIoiFqLHa23ZJ2qq
0Wqv7z0FydJW+88+VTF0JGIgERIKTNpkju6YIaRZ6SYClF1h3Xc1pFYL07jYDFirf3qA4ESiEv6f
rtHXHuKg7RziAEuCvuf9HFOia9dRJXqoABcAMJRcpFhRXuqomfe+NOYHHCAKbBFTdSY1pHHFXrMc
k/u+91/DhL4y+ogvirUXu0T3ti4f5N5KH9beCtw0GlzNF9l3g3DhJUJvcddaY3qyhH+hMoDGKp3c
HIwFgKctm2phsx5Ce7zBoHJFrVoorNfSslN0w4833gCi/9NjaU+qqNtFOVK4U1TabhVWsNHLSO31
FgkDk11/g1ZuvjOCXD5Ng/PSTal8J5os0AqjZ4SxA9VebDDfTEBXqn5xGJSPqMNMQBVLWc7uxAsw
T4V0i4X1KMa/aILxDe5SlbjP9tL85SDCIus7JHo5SF7ufXls92qOa9b9fx0Q+nPztP3K9svvB1lJ
0Z+aigmoz/LyooMEvTRmX15EVZNVJKfzqHEJJ+iINY8YiM2U701GnmegnrYvQ5hEcNS6BfDKbD/w
Bu6sRutP6jiqFs7IaL6XnF9rTdOn7NYe+rOME+4QqBmXv3zRxddbfPyNSMl2VVZzs993jMPQ3fdM
GKKHnkKgFJlOfOiIbV3HcQwODDbFnWWiGvWUhVexY9KMKyqt0Y0yOdF9kRF376foajexdHZkCBEj
DfN4XNoaovmKkzluDwOPW6lNYV/gViD2lhXtIZDhk/VizZfvsgVCEhXxjYURAZWDlu+MgLW6l8qV
dtvI0P6CVvN7xPiGfwumplsd8LFnBinx4xICH2IIFh7cpLoXGwkByrXUturRCsAYqpM9uiCx6/sp
N/CohD4QmaiEKNJiOecB3qrv2wDNHMBIkFj30uyFY109q02FzLMvl6+SqsVuoOv1l8JgJYih294l
aRS6YYswQ0zaG6kfHQNZn5B8t6H3xHFEMMn/OiEY5A26Ur5JJWoKVfPDN/z5qrW6fLQhyjiQ0mbv
7Fnv7hLHek5MAMTNWJbHHBeRlzeJGwbFBGaSTZIp40GOED0XbQhPjU+ZP76kRSwTk0JmtQKIG0kx
uYZyWzcP2PZlEFv5HvmHbh/ZUuJVksZq04/idRPWzmG0ev928tE+Nxz0uWRY1C9ik5JADF9nVtwF
4P48uctGmHgM563CFbJTkjq7U4Pcf4uV7AjRagCykSnYd0JP9Ap0PCs9aMedViD+GChjce6LqVj3
6gB2UGGKR8wHzlEnir2zhrHaZWqqupaS5ZcAsvoLfFN/Slub2BEXCzhb7LZUUunIYaK72Iie24Fb
29ZFlKDWz0lJtKZ9p/ZfJ200cbVFnKWozP9dJArFpdgR2bXzkj0t6qKrKIk2aWoB+r4COW6PqhOV
F6ca+7PZli+a76iH7fKjJBzdeoKXqi1IQhylG11dJL5IX7gMS6K/tqSCm7Pxs1DMkuSN0Ng5RiC5
TBbtMmO0l6qxcfJt9bgxoaTI8+w8kOqAmxcFwVomhi3gAeKkw6zGzT/KcmoicUSNW3JQLqUy3TdE
9Ekvrfa1HnaQrnXxyYqx6+KC3A/XmHMwA2ZQgvxFWiBfn4i4deIWi83ayW9VHslaFs2i/9aVdaF5
GiVUw5I+z07Nkqc8KUaWncQNLJhaW2CVPIChI+iLqOly2+GIyFG1yrXqOml3Q9QRI1jat9svHqZo
Wx/Rtnvbs7WJ0rYRz2WrfurXRTLPvA1N/6RDy4CGBeF8HvDWTRKjQtQ7soqm9aJTMj8nl8hOBStN
2pPDyhVvm+3aRVvQdfafA0Vd3Jmttyh9OuRT9cMf345T+pqLR46QlWsyvsS6Zs97MQJaS01ntwfX
70GrgReqNcZ0Lx4Xzu78sj3orSratie6VSWpJCFte+Biz+fjHNvx8hLIVBSoBXk1cikTYm0L6D/Y
1MToGM+Z1MyuaGAmav8U9YzUZpRZXqYet+BYXAzm7ktN+J7BuRTFBuXZ6mM9i6CE7lroSMXz2W7X
h9d8La53N6/Nfe/4e0v9MdkY+33AV3vZxMv90Jbf+Vv1b23iCLFDHLZVRRsesT+nkgeCw7I0/O4T
53Z9U8U7KTbdMhGIkiVAO6IuXuS/9flbG1QSPJZtz+dfEHvEaddfmDJyA+sqdsm0wwu0/O3tmYqX
WDzYT21bVZQ+Hfa3tv96qu30nw4LHavCZRP0u2iZIyMZzck/xaXeLyNIzJkf9pQsqlO4Ldg1ZRlF
caiorycRZ3o/fCLdAjW390ZRUvtqPjZdehInr2AM9WZtL0F3ub7P4jUVU9f2UfjUtr3JW7+/tRXK
gtwQQ1F03E4j2rbqdhoxpLeqKK1v/Nb46ae20/ztl3pFhTEweE21Fjbm5Wu6zn6fi+LYD43rl/hz
q+jwoZcobp3CqOrndSIfxBz74bdEr89nxfLKz73/Y5s0jCUpbKsmy8QiZhfRJqqi9P/bTxwrDkv0
1JtjtTmt0+p26eu0Lq7v/xTF84jETC6KAalOJPB8226E+NSIsd0pKP9oPeB3OQgYzGIKSwmotTdi
khD1jLTFJYHyfYqrUBrp2tdtahXn+ut0u3yotxdNdPnUb3vHxI44cCTi25O8fuQ/vcefjvUzCS+W
fFkv3sx/TKVcnBfjfXYhD4HRbiBwoc7pQcfRQhkV+/8Yax/Mg1AYGOJCto24aiuIURXX9ibBjYO4
GdvML6qf2lRxF8leE8ZZE4byXryzuSjapEefdLxfR2nUv04kts+usLZQEZKA+y1vvejuO93LEMKq
GjX2Bxt0vXrxHJtekf6YmqkwQNdnKgxQUVwH8/akG2R5Jb8zT2LQQNaXetKcT5CHvt8R8Y/XRyka
P9TfHyP5fFo9j+dtMK1j7N3mFacXP7uNVlESbWLv36qi7W+nStVGhzbF05e1vbg40bVNin8CsmFZ
M1TeOt1qFSs8iAUcsnhZwiX9tIM+5Ve3WHdiJhIlVCM+Voswy/ZmpvwONLW6JB1eSDLzqosPo+bJ
j/A03PWVDftOSAxGkWY4E/rq9OGThlXM1237SopP41jEyewORQHIlTjCjuyDH9uNESWxaQyy/7W8
PTTqQxeD3t++0RKJzAcyFe9FR2k0FA/dXtZBwKk59fJVTskqPDVAnWDkItcYoYQoMp+qxgFKPlZH
MefMdYopU4Ag3/fcMjF6xZvtGB0fo9k0Wed3wb8SrHVIcJbZrmsawxNdlAZuf2gQ+QCvG73m99tR
8cSdFBtsIbgzrLO4SvFk1qlqQiAX1jz7WbRVceTscLFcTWP6GYKqOXPcpweTDlJGTPyneMXTItwr
cd9yIY4rj+pFvCa1052SDhfRPI83GEoZXjkV9c3iO1+MZI+7ETb55XFv1yeR97yH5OIbekivJHdI
+wbJiNltkaE4xzLuOjTB0h1Utv+OjqPtjWaqLhh6+p4B8I+4+A+rutWw/tC6vmrC3N7G99DY1ZIq
gWfh3Wbb7qJiJURG2vYkXq/1li1rSzG2xUk+zUHr+y0aPx1SSoRtwxJ6RNbiE2JPSN4Iw9TPD4UO
OzTqWMQOEZdikgf9tcsGuztMY/mo9zp+ILJEge2fjCF7JHC2U+CyyQL/1owTN5vbRzO7FpFj7cWv
JlB6LhHHHXTph6Bk3c0IYrAsLxe0UjvDKBHuU09S0bA8SfWzHtbaukhdV7GrZSFeRPGeb8bBpzZN
rBZEn7X4ab+o/ncDYz1GDAPCtwc5KfxjEw0HUGTWulz6r9aHqdXwbufNcZ1oNW5j+k/dhsZxG6u5
qbvkDA0n0UREne+JmFPWomgVdVESGzOQ6BSgYIH9OBx0dYZ8Az0fvTH228SxmsFi9L6b3Gph1uek
Hgv0afF+vPshxDAZYzPYdUh7g5pJP7yA2ywqXsrVnnFmOT4xp+BeNFwnC8eTGJEkwExADVQXogn/
qCjpQbx+4okTadupfWSfxNBr537tIH47xenm5UU9r6aiuLJPv/u3trBzltBsdNv2fJndcjTlA1lc
D+t0Vg/9Ae7Kq7hscTazCYpj1v5xp4gzWmMj40IKv6phrsx7S5qJ5qfHGZ5ksf/DF15c9/qhXN8e
8VVbXyfxDw2liS7zs1nrXltLxWnzfGS9pnrdrOS7DwaxrKKAWep6vg7rD0PwQ1FcvJ7khRe0Wmfu
GljgTkVm8ZEg5+CQxoxC8Y0X699GxacmEc0OyugA7rI9x/1zNUfmMW30g5Zb2KZiNFlNGgK8aaFO
b7/79aJBUlUqbPPLylq8EeKHkamcCfyQjLcNPzGwPg/RZuiessL3kKc9zXW4IO/+47X6cAfXO7p8
/EVJ3EWZRO9dM7bo575PW3pXTF5RRUx775YC2UiXXs++MNPjC4JhbTGJjNyMTiMJBehHMguLNeha
FIbeqIcm4YblHB+Ks1/iJKj8CCG/6KTDaOmJ3mIEh0HFrRX1FhL5BfW2mjji9z5MOttbX2PuedkY
qOtNEremCaPWK3MVemuxqjdwJExVcu5By82uHqvjQSWALV5XLWufDT0mEWb99g+4ENCm+PrB5JpI
X9snHexf+Jwn03UIBOPqVRtuhoki2PIP/9yq7ls71zDkChtUDEtxm7mqSwj3/qIo4HTH7f47CoGk
ePnebW2rLdsu/wtyRHX1geRK9dOAz3uf4mc759mDGBJiNEjONPNaD+4wAxI6od9CNhAzkvhlc7Si
fWjB9PjhrRHFdVMYu1StrFO2jBg8cs6+Qv3mXEJfvBiwUi0fNQUw0Djhdkd2Xl/X/oaVgaYMZayy
ZZITj0OU1BpWRgjr32fS9aLEvnXQKIk870VRNIqNeGqipBHLdv1fdptZj2VXeETA/0UlSV0XdXak
56SrSeVAUqjuo741/MdnZ3WtdGysslPdASpKcWdWy07MR3pF4vpJFFdHpXj4a3G0m+Bi6N9bPx3O
21oPxQMMMd2sdp8WgVPrQ8o6p7BoKvMz+M9sH6TTLjUz0u5wKYXybz18GQl4nqajsTxHqH1IIhDj
RExb6yO2yMPdJTedvrgfhA24+FHTZZMvmxkSvH0UpG+iSWz06qZHDeAsuufh1XG45HSxgsfljTTb
GrGJ7FWev/Xh7Vg/qEBAvTg/9KX+0LcamS0SYVXLIjeiUUZXMYG5YCwEaXXSyQeHdjPc6TWDxyTQ
t2ex1e2kWkE7k2zCB802k4du1rQzPKvXYFHiiuJ8PvpS9JNkNtPLpV7ynAo24IDEJJz5VkOoPShe
4E413Fav/1TLkmAWXESaGwWGBy4/vcSdHZ40TZOOph9lwGsJVBSzrT12ZV3yvYwIoC5VlHa+RKpR
H9Q52iES6l/n6WXW0MrLyfu7ZinpTrKTWajxEH7rpYkTkpjnHCIgi8/J9Lshb/pa9qV5NVrGipTW
HdDtCKZmO3LeGiCsHlm3MjOctFv1QKvAZ0hN4FClAChmO92iU32Ts3hoZMhVVFgAIknWyVMw7u14
drhQL3LGcD932kkK6vhrqX+ZtVA+IvtreskgPSlJAEecBG5Ga7w8L7UvZvhvD3KoWexhFJSQCliC
msjaEvj/3QzZEfpLsN59/VtDVk5yYwXTlkxLj4TP2YPSLHCrNK68eTooiTpfZDt+i7oRUFOGJBJ8
7vKujovhYOp6fNsrKFcvmj65ZPKuFuZ9HgS7cmJy7EwbMn8jbo8K0oheGpcawsVBfs5n5YXr0S4j
aQUXxyf0yPtX+D0IzExsSYWTwAUZDgJrNb8nwIhiM6QkJlez2rvmcgZxGkv0ttufcw5SAcn29NUp
vo0lwJzJGazXqKneDLUFP9rG2UM7jGRIhrN9bw5T7uqR0ey3D/y6jIIEP/Fm0A9uB7mq1ZX5PVxu
7hBwE1D+vVGXR6othBWBFaae+G53uu+4malNrtk5430aKr7rQxfp2UtV1uQr6ISSFB/1LGVowaN6
SLgrUqc9Ij+q2yTAsoAudGQTl8pBzeGQnJFtqI65k+5Su1PQy0y6U1b2UNBHY+IFXWJ61lwDM5Wj
HQq+wf226cBeXZw8I0mNp1vpxMxYny6Ys7vJNxRkeOBy66X6ESEIcHz1qCFT5sLeHbmqY4S71jYf
nS6Pb4iu+DvScsmklnrwCFaT4Nt+9FslBt0xxtAh3rcD2bbrZtJN1GKLa5yqBkpb0Vvbpwhnt6Wx
q+zsnFgJIgCBhS4qCiWk1UvhvV0G7eOs1+1jE9f7voeUTtS0fFRus0E7Z2Wd3CbLJrWgxa+n61wA
59GdkVzc4Be5IfnjPCenurDGy5go+18GnKIklNnnWO21GwjxqxNk+7txrAoXSHCIALPBN4jIzWGy
GVA25Bie7pfjTqpm496o+6NpZc25HgqSyvjw3YjStin9CKSQluzNDu3UYRx3NmSVV59a68u6V1tG
AR+v/VIgFkQmQ3rvGEXt1jbsusacOCelkhsPCkKgjUYWXEKtd4PSln4khXOxUR6doOxo5db/AcF9
QgpCDWammFr9GMfxUSsKULpGZ/8TJ9GzUqChKc1Bj2pdQ1DPgmtgQMICguVS3rVVCJX4QoIv5aVx
QoOPUBVMfm5b5AHBugkCwqhErdKUgkvaBW6ez1/rVvF3aQq4IBygLq30Z92oyxfwsIDSHUCoJY8x
68xgb/m+tiu77mvvF6gZpclXqY73sjlWUHBEuAWSLuJvO7dl3H3ToyKCMcNHWcZnLJkmMfcoN89j
BbEwQ7Q4J5naIFPkPIVZ+zB1U3vqAPm5AxIHt6DcnqqeILQkObuYOP+9qcjSLuvIigXVu9ACME/j
NZFdAyHYNpEsNzFpjjQCnzWI3PZXq2SuwoIPdBrpYrFvH9vFDmigEia0sEAkSII42RUQOId8F1jx
EPPUWyQhE1nzyiDcOTGUn0pnARpaBiN5oN1OhbTXJfXe2c1V8FSp3XR0srbemQW5LCpauEluGQTF
uX1Knr2SU59BLY/yneG1WdKiCjU+4moddcu8a3QfpsIGQA+c2tFOVY3RNXSSz5rsztLi8i2U2h8K
cLYbn7r+ivnLtaLBV/F3K5/JrG4luGcbaSBLHKxUoAb+Psl3hAV2uaQbe6EFPWv/0YjuQSp26giD
Qt24faKzCkxKrxt6HKZZwZSdFJbbScC+JQABfVqpO11WjKsSmF8cRzcuUlMZV9TGf/dy3BwsU0fX
MHG1KtJPdYY3IY5+DjAyI4+RfTGroT4Z0zXTbeWgo0DiEv7iNSXjeQfiSLuU6qy6rXxNy7J1mQ7t
27RTvkf9BBtEF5O85jfpvqiL+NWcfdYbhP/xYygExBStvFVM9KtTxT6TxorPQpuCiwUa61ZWpAoJ
eZiOlR640gysJcMtpCpP00Jn03X1/VhUylM+BvWF1NzfCQQRheGOwK+OnSndK9m3qjblV4h1p3OY
FZVnKtJwTBScj0bbm3fWssn17rHuqpvCD9VzU4egOhJ1IqdP/l6WgQWMR9H2XU6wHdLOnVwnBMpJ
krsxGmggDCkmdbOO3ArNezfVIGrVitxxeZdB5Brmt9Awvxd+kB4SJ1f2jmIPBy1uT7NZFq7R6yFY
vGEk2aOtPDsbnXNWl8emxiqrAfGxEjtJ0LrfYqz6bqxO19QcWxSxkw69cMXZyzEMKcCs21uLN/FU
SeZr21fVoxlKuIVG1UuB2eylAXWvuVW/JIi38mWbyJ3UyXTT6qTZMw7qy9CaySnItb2KZ1QKDHXv
pOpzMfbzjYoo1C41RvkxDYiz+oV6m9cIPBizNDDCEL1LyyG8WOpP6Iil+9ZIfdaNMtwbiTzyFei/
AJsF0xvZF1LL0UB438R2OdeYnjRODpxJnAdQ+fySR2/+MPU7rYnlQ+YH2q0xocraTEPm2smdHDbO
de4fS52c3AaYA8m1eG0QnfD6iic0j1p3wKRI86mF0F5DIw1t4QPQK2J2BqpTfWg/29iuhYRDNGqg
l1G117RHsL3rB/u8yF565BNIDOL0XGjyvVRbtZdWUrkzUMrh6QSnSHbHmtduRgDNU0rtxpBDY09a
jwu+H9nP2oqOBVGvrilGoAnK78EZ9EPaddIFcajJUyIbKtFmmWZjNdtlzlcSJNxGz4mUoHfvZT36
wXLFjDgW9RmtENBNaHRhHZ0SlMTc1CielSaevAzPrOVU32NFh0YIkMrOKfs7Cb2wWvPBCpvVl1SX
CULn6W1dNvYdknc2ylZJewgbuHHQ7SKdUh5K8p72VUCa2xRkd/ZYA7Cu9aG8TIP2atRhz5XoI1B/
s7yfyTE+h5NFCr2RNc+KYtbPCXavnKnxg2jqsdeg50b+WOzsy2R48g1IfsIepgYnltygsUdcVBxp
ZNN8Jyn1kz529TO5T9remQIsKgeQRqDkyaEoJTRNkKGoxs4/M6Pxw2TKL/n40k03jPJ9E/sk9dsV
9FQ8Pk90Fm2a4pmj5pAMCgoNouRHrZXqs22URH3blFtuNC0EHFUcem1Qfx/NHH7t0cnuzaq35N0o
B0hhFPHThzZRtNJ0vmhhcRE1cRgvORpN5nSLrBahi37ojwAd5CdTbscnyxNlsTGCBh7dAdfd1lYp
5j9d4Me3DjlcT1Ukj9CPDq9bh6FvAy+tIeDa2szu8BOpdJLHe3LgbVn2L6qT/IKIIXgiESp46lDF
PiTgsb2tTasrwGsNiXu5mkZkgtX2cfDt5l4cMRfafI+tdRQ1sWmbAa/ypOqMVzt4Mm3bU608uvY1
dByqqSVnFYzLU+Gn2l1nTg+iJjaNAbdtBergJKpyHk/348xFLv1VtQqe2w7QAgrM1lG0gSboHoAw
HLHilx50myqUlMDgFmuPSsnqa6OjYLaegx4kYHeePqD1LdrSXKq8PJP8fdX9LqXOegIQaj05XT/u
7SxqEHtHb4aM/BF9HSl8FF2iDGbenA+2K7cqOebk3942OWauSabbk9oMBHPQP9uJzutmGBYS8dw/
lQGY66LTngcVvWWMgN61lupoZdFzGR/lwdSeE+yZZ3muAxcpjO4sOgwsos7xLCHevfQXXWBPSXyH
BW8w6ufMVKMnqXTyizJBf5AmdfQUL5tySS2t9azAU0VVbOyQFWpFWuUFj1iZICsDlQaA+17WC5eE
Qv2lRLzFzTQVi7HOtReMuWFvKCiAir3cIOe0QOvdwpm1lyAxi7tiLH+IvkgcjU9+Fa77kuGnzG2Z
5rBC0ttMbvM2/p3A2ABAug4vtW81D4S41OcxDrN9CJA1RfjEjaeye26MIXmQLBb8S01snGJRzfTL
YW3zA10DwMraw1fRI7OXTasWB7Df8XU9CnGkPRP0tBc7ZWR5rxU679spOyc3d+STKmfRhqrXdAkX
dn9xgGjzewD+IQiutYdNeCBHpnIvqqMelY+jD9ptucoc6cyHTIpOaufErgl93rlTdPm5bEmJlzUW
ZrWdKM+4vJTn0WFs9Vr7KJrMyERofTazozjAH83+ttfG7xhFyrNoSmPnTi95MUTNVi2TBCap34tq
ZHKz5KrfV0V8qtRauXP0ZnjShxGmj1L9l4/j8CQ2sx2jDGO0yvLB/NNWOrY7F0p0XXtMhU1cgTx7
jVjAMbYgoAs7JKoVxQ9/af2dYEwpJvk7wGztjRtge5KeJ/d6ZUDxFyrKERh2+yi1qMwVrep8narw
rM9z+Rvl6suYS9Hd4MQ//IWL2cHMvrWWjVlZ/q4CVfygacRNqqponrsy/ncqJW5boM2M8hwqjsr0
JCcKvRxo8n2yEy6CsIbFY1Sy6iBLer3TjUw62bWbj+p91SuQydWRc7Keuy7bO9JX8hT1B+QWawK0
AM1HUyneGt05824GB8uXqp0FsUOfK0+WDUFF+6NJkXQaYOmCHNrC/RHaj3kP+YvuaCXU0IFzkr/k
DYnDgexNiCY/89cPtWJG14L5cU7UJxI8Jw/wrcPS0RnvjLlS9slkwBQyx64dasnXPhnMw1DHuBuK
nPCrYe1RVVYQccTn2o6hfqOBFdXq6NfQqfIlKK0fdpPczIUT7dV5BkGjVumXwDzKtopth1hWgRfY
deJKfpNTSzqEcWQR882ShzaSfoJ4hE2mimD6s8ixDH/wbqhvhT9e9a561ZVseimaVEJLsfpejpl8
ThYRCNaTqGyiInlWrBbKMqjRMEY7dRcnSXzNgYyRsy3735zh4psmVA99mq0bBeHgShrhFYvKeSfM
6VSrc+QxCBdG4/wy6PAaWoi/JmMe36O5E2MhmvleaZXmcIJkNPppQe7hymVkPuSQZCwBYBOzrfyp
TeH41kzWU2IYwU8li99yw0ZeKoP/C2gJkQe9Cm+U6n/YO7PeupX0XP+Vxr4+TFicGaQDHJJr1mzJ
kn1D2N4y53nmrz8PS7tb2k4nSO7ORQMCwSrWotbiUMP3vcMcnu2xzY+tMdc3SLVXZFCQ4WQeGn0S
hVn6CQDgL66tPNljvf4UCM/Ym/NRGeakndEmwN198aa0zp+cZjGCNYm7I0oCwjNZGmDI2nTtGelB
pmaRiilJVuMpGIfj3TAO/WMfWv3jslHErGJ8kKVcK1mSxup6kcVZE/Wu1uphL4sT5mGnHIaAN/Tl
8JhZ24AGf/T9bE2p7DPNNu9ke5HYFha1Zo1WH//KNLJiH0/pvJNFF/7oBX8N1o7b0bhl6DfNBe0i
SnKDz9iNY0yE0LYq2vdwBBCol0Wrn6DkgWkPZBErnPUqIoL/x9nswthGMHlMfj+ztp9Xq9Su5XcP
JysNRpLvby2WomUV7i5EKbZ/VTFe3ORm+SRL/bhEQWxkuRctYXw74qx2C2gh84q0L4k6UCc36RiK
QCwRkI/WUoIFNj2+hmp0izkwmvsoqN4qqlKe7ca4+6VeFmOYqOa4LldjT5DAk3XR2DNTAdi+l5+f
yP2AsXfT3TA27s0yN+qhnYk7drrNAy0r5QZvOW9UebHfqwgQujcVgHq/n1P77QTyqDygQ4w/5fn4
giv9jdrWIwsrrdLJoMfWTR8vj4ujrqcPdQscpT0rWgQHtial1lo3oov5iA24wWbeffVWZHWCU1Ex
xcdt+CEJ1Jk+sI6G1df2Gb2rxhvi+bIgN4j/cBBJEgzmlp6EiyzLQ9qyFJcERpJWaNaNsW3eTgW4
uPAmTdgHWTmgzwc/vRv3aZOvNyjdamfYalicUpJVWqsdo9Fc7+Z4OUGxbNDZmYwnKPvMgwb1rYSd
34FZX3jfx67xlJnpvlmt6kG2bEWxW/N5fSslSxN0yeq+lWqQuLhVVZ9kS5zAvXZtl09JWJtPg8bC
0Rjct2N5+7sWsjhdXdO5IAdUP9WF2NvxLO7zyameFLjYQ5Z2t/IYEqRolOGdfd3mdbE3MtINhtM+
VHj9jqaXaOAUdcsB26lkHWkAEtR5ZAfJWH9KV1ztunjVH8C0s2JI1S30ubRHpCpKH71/nn8evZzF
3VEbiasso4g83cHoSK+r5uQOC0Ogrlp3MJDElTl31/rGn84WJzpPM9qdsiiqSkNWxmKyZgLzSDEX
nBGq8VFWdIIY6OghQ8bsoCxf27RNfkTM/3x0yro7F2VBDz5/hgihXR94gT47HZqClZKWu1qsg18W
G7mlLC81fHHUltAGST81YjB/8HycWFSZT6NBTCGCHxvnmfIMwB+eH16l6zyUCTHlxUtvHM0xIm/E
IbJ1NPU1U5RrN9TbH4WbvjRShmzBN6srsOsjsKofMcb6gXnJgxlpCarDTQZGQGS3kR7q127Ng71V
pdtG7jlqqh8ggqReCNMLVaXwEwwuT5k794Cb9fo4V/3d6DbVt5RcIoyYQng64kq+nSs9anqiv9K0
1g5W3Ua02G4WUINKQnS+fbYt97YID1aRtSBi2CSYSsFNCqpSUTDd0ks/HotP+QLZpaqxH8+NYT8I
p94V9H1+NE7TUS0j26+tVEM4pGr37Yxp7VSG8VM5ZuJoadD3rWXMMMtoDnkxJDtLP9X11D4iLMUY
MyBaicTqvSz1bvh5UOb+xrKt/GlJkIWCjQRheytmSjz4hpiX07wQgewjes8pV5/DbNQP5VoMTxpi
HrtOt0ywkZP1KUNSl2DHtmJuwaiP90Wi5Y/aHCWHyB7znZV3+9/+8q//8e8/5n+LXiu0WZeoKv9S
Dhs2qOy7v/6mG7/9pX6rPv3+199MZvEGTFRbx1zSFqqtbcd/fHtIyojW4v+QZ4ZrkcbJcbCX51y1
zlLKtFlVhyuozaHH4FJhmruV5ygur7Y2WlJ9icyVca1uxH1Exx9Uxaq+7cm6yihCYBQcjfHb407i
OirbIVaIJjBc5ze1nWXT2KnRv2VpZhZHqa8jN0wemHQU3YNs0TmWJ3/4v/7pl3fySvyo6oUxDwbt
n4v/8VgV/P379pm/t/mlyXXyo6266mf/37Y6vFY334rX7tdGfzoz//2Pbxd867/9qYB8VdIv98Nr
uzy88v73f7uDW8v/6cG/vMqzPC71619/+/Z7kZRB0vX0H/1vfxza7jj32PrwiGz/4I+j2y/462//
N//+2vbf/vNHXr91/V9/U4Tq/ovrurZjIdfkmrrQfvvL9Pp2SFN/+wswoz7+62+W+i+qyoOuqppp
YQBt8U87GLIcMhxOwAMHpdE1XE04zm9/+7l/PLBv9+kfP8DCcc0/PcKYLFqA/lRHNyxh8DBzvj89
wjira2GMNertP8HZH7gZEtAikThv+Jb/DTg7QbnPrcqvWoPMFA6/sGm2jdxTQyAnA7fVXzY8RClp
PoiCQQcTNuBUWTupO0MtFfKAezd3piuF7P1jlVrPKMt017IUdbHqpeRV9mKt7lENFQfdjYfW67b0
X4OUzIaCWg8oMcGJs+3sqAEQ+IJ4izFPDb66qnVc48jaCbXur9YcViaSXrtQq7sXYiHxAbLeeMyy
xHpKQ+0angjG4zryidk43xpT+3kSMCFtpm1+nbvTiRyqGrj0Ti91hR7blNU2efT1ppjU+q7pneZi
28NdvSj1XZeuyakbUaGNwIbvh0lpzxkYpIOha4kPMff3lVz5dxBdP5nu12Sv29YkPmeN0GAzB83d
cqQTzG37gnBAc0QU8V5DDftez5npaClhngl4x2FMEJZkJcElCrXp0mXRfGm2zXtRH6Matdjpye6n
7jq2Mq7fEmEg0MPXZUFHZbZgd0asJ9qby0D2a9tYCwvj0Mj3okG8zy4i99OA6uKJ4Ubxov6sFt19
uljOMyx+68B8g2zy2h2XgoCtRchohyZn4WfKcljLMLqumKQgmVvXd8S0r4tpsS+ySm5iu4wPqUus
djGV7jrX+p2JO/TtpuZxa7qOs4vUCaXRrW7sscPuREKKbp5sUkZV/NjrqCSullrchE6qHBcxQnwu
nWLPcjUkNWXq3zad3qgxJnIDWXLoneiTUQrttay0fZOrDpZ+YXxeENJ00HDr+sXeVYu76X06X5EM
MY4FIAygHC56fkYbvmDWSSA2JRiGKXrYdsAvRvN7keQ/q1VTgrRTbR9NPe0KfejPWdMpoIbq+gKf
t8Z7PKovC3EcuxHOle6uxl1HZ+qNdmMdOq3Cu7sCwYDjkrUP8xAeyISAyNSZj8Uwo9xdh/VpcRXj
kV/xWjopcQ23VE85siPPHaJ3Zl42X9FTn71SIBxp6mt/mJjpvKil9hAnWDdnmnKxk8G8kRvVSNNg
iFAFlEWzQygfrcxwqM+dZtd9/3WoijHQAbGcsQzJc89w5nOWohgfSkTh9pK7psHr/V5Wtkokl/9W
mQGK4F0ADYWmBjw2ycKzIkzTNZNMy7hho+ZtM0ik07Yn6/7LojygbRgqufeP2qXL+E0TOnjy7V/W
GhRAuTcam/alXWKz/LTEGaKcxQxLd9tg1g5BNKth8b6X3w/Lvd7CvMyw2oKMLB+pJed3QLEEzdxx
995Ynuu9+NYYw4qjMJxA3f6R3Iwbuq7fNu9FuRdJhN2vux+ai+d2MTE1kBjk7bI1TYf9aj0B6ubq
v2+SDdYui4lEX/Y5lugd1oHzPcxrApx//zLddhoXUeHiKE87O8YA43f7D7IsW74dl01xo7XaizyO
njjo/IZ0Udw+uzEBX3j1ZjDh+kvO0diX1vCTvHTlx9Nc7VOQnmd05oVnKyken3VlHLuh+GkrbpBO
9ZVeaIXfL9nnUS3LIH9w+ng9gg3cDKw7yN7xFERu+4gVNl6+6+opUPr9ODRZ8Yb2vk3Xk70u8IkE
gICWdWGjiNlLxshE6iAjyd+eWmUGDOmEfVBOwONRxDxoZMT0jOfaAN9lhCw2mnrnZGNHokHEQe0Q
YzDFa9wXy4WV9ENaheDYEPL2YqFim5Ii6jjUP6u+uMkxcQraeNB22mReFQBLCie+hEqW3LRh7Teq
co/X/WWs9fEMS8Fv7HwbR5GGnoYhsLXSuMqxtLyseMbXNZ9fy36nw+84gpCxPdOqAx7tcq8tKmrD
iUaABT9K8mw/i0pot4bob+J0vEZgHimF3DSul0KQxrMv6rDYQRvqYAdwavZIwq4rzr2gaO2Txlpz
x3MSb/IOQJLd5CWdMLlxh/AcqeQsKuAsvmNeLymgpDYN0ORQWa/Ul1i32qulf3XXpvecMRkDt9Or
gBsdQh4+6g0q0gLckG9WJrcTHwvTiGfPWvrOq/SiOtvoHtqc0K66p1i3u8NooTG10GHX7vwdnffs
vij1n/OCEBrStqwbk7j1q9p6MFwVbW/EMcbUdgN7yINxjup91QPaKYF160IxII/DhxdRe0UIGGuC
YVF8sRRPs1thijPtHKHVwWojRZfY11gkHlLk3M+sd26deXjitQZVEwMOIHu0jAPdVVl7KCJswI10
8CDRW/48gksxDXqAuBhB6qn5CqKjAMgbGw9j5ag+dk5AA6vkWJYCIdeRrrHA013DoRRWmSWOkZ3x
0qwVyHiAGn3vqrvMMQ72pAJg6hIi8WYgEF3H3PaFSXjhd5XW7no9e1xUxBks5TAo7UM33c2jgdFH
9TKZsQq6vFGhwl3Q5kJePSyR5Fob7oZWMdeIE2AaRl4dQFQ8Ynxwa89D9ags2XU26MPOTpmFLEgF
D6X9OU/s8KJldeNFIJqtEkmbpLG8FkvFHUbXOBkDJfazqXSDSX2su7z28ITu7iKwAw2yO+e4RhQ7
slT1TATmLpw3K9sBmHUckUnGCveQoc2hghA5u+58iQYkHwyu27LiEFwtddACCr1qwz72jThE8QgU
4tDVt3i/sBIu4ZW1ofiR67OyL7XqpbD4IsYc7cocmTtovRPgATR33DlrvFgtLrFAvbwUZs7oswks
pwI/UtycZu25i/UH25p07LJx32wL3Q/LNcKvJObpy/X6gffv2K7GK6EKxxc2Mx291yYCE95amMou
0ys/G5EsjMDnLW5ZntaMjFedKTzSeuM52YqG6oa0N76CvZ6vc1PbCw1EZWRVn6qhuU+L8dXGv8VX
VNzAxERCpjFOEp6bo73qOIidxYON4YOeMXrTBV6nny0itbsE6KGHExQiJlhcB5o19T6Ykhe4QGf0
OcG5iTnHSIqOODdmuA3VMyqRFf0ieCQTUwXVxemILAmRoLX2FfJ0vmh3mT273jgpZDv7dZ8hGXLo
0A86JzZ+UP1O1O10NEy1Oxt6F3ouyLCDO9Anz8wPySE3zwUIJUIITXE940zklXorfKMwnuo4toJ0
IUGgJS9iqmM6tqHdNcqlpDP14iohj2GnO7dGQw3XAgtkRfc8OJGNlHVBsG4etwsKbLLMsyOqdfHR
sZRHjQSD78yi3w/2fM/iQhxq+ll3nlA6DkklE9S7rOn6OuOH5fH1nR3ZIvSHevyllByjDku/Lhc6
Mdha5m41YkJ9WnuKI74GqRLegI5Qziqy44iXmKeO6nQsfjciQpbw4tGeB4DbWGAVS/sL3m3CKyP1
hLsLybEMhDvG7ntXm39fXeWOpA2pzXpODzOJpKAcdEBVuLGXKrLzKHrujBKpm7W8FgqQY2uqb2fO
nmLj6ocq6iF6h+aFAHGOsyu4ZjdFQ4dh5ApZ5nNt6jdz7Hbgm5GKKIRDSLC9QjMedTwkSWenaneo
feueorfTfhmsXQmyBRIL0ZniuXXSXbPgh41c8JXKm3Rt6V/DJFfPttvu7cTZpYlZX0oeeXtBCmpp
UR4zAvRy7Qfh6tMRxNWxURMIP3oDPi/pfhj02MN4TCd7342491b46vkJGWUPRN4XPOKQo1xa99DM
M2ycKgsDa2FlkNT9p7yoXw2CXIIlzZVIq+8ms+cTGKB1As4eO9pja4qvcdF8szsTaIcZ36YIknp6
Xsb7Kv2ElUsPsE3p9j34DV4f0EaLCB8I/t67apXj3ACEwF7sKUisms7BWOqLnLhXNQhP1qt+7jbX
qV4okINYFYTgwMjFQbc0v8zO8sJjSCgVxHUtdMiOef0zG0DbDSgQ8ENWMhQjmS8tBv2QIclcrj/j
OjT8uotfm6HRd7MZeSaam3tjUbyG9CYqFMyenPxnpInJQ7JRBMiyNl6uxF9EodcBqY2nFeYgc2vc
wtCk7I8deFJYoHBP0+k+wk3G10RsIFKnXdxIxDcMmoyOd2VlzACT3eQaRXg8BtMcViuCX6VAz6Fx
4VNtCdVGdd0At+XFW7gE0UQINhr1Aa2t8ku3MnoS8DZPnaZ709D3YJWK72gDHapcUz2A9vW+jdzv
kZG/ZtG2brPBI6U5AOHayEiagFYKFmRAdnYD1H3pmXOI2fSnEmaI9aIYaK9HKZa6hYbdNMSrDZwI
bp6cUZI8tfToetd/H0Z7hiWCeUge55dwzQ1SptGJ/mLx10TyVxs80DY9ZTCH15FAfLhmErREdXpq
V+2uAoS1m61qwtLIMm6H7gGfqfw4F8CRxuJiQz3wzRibvIgls5cWyfItjz/N2GQkzdAHpjNF13EW
7sesPRm23V+wETokrm4dXcPCP1H7wrIjwn7hSP9pe84Sbh2/XvjxJpJeqPaVqmHKtYzQDCJ8gMbZ
ni5FC2orK82W+VajE15tXsLaRtJfhRwKsL+8WldCIY6GlVUWzsAToeIFCTjm2IRqXUApA/uQYtxj
/wSR3uDIFx4IZMZX2sjrOtm4EHb1+LlATvs0kbq+LRHQua0yxuKI3pgwzC50N1BFU6O/DnsJvRFC
2HTtQ3xKng0S4He10j1GzfiDMfHUdvrnqRX9Lu3IK+cxIkI9Espjkh4mF3W3vlw/tTpi2m05MT8a
hbU3Or3HKsBmUeulA8yncAjJfDlxGswjOdBZhcJoMk0ftTm9LcGJBapaOU+drvD8tiTgloGC2j9r
qnFTXtej2jIW4jVnOkjcIqvraTXrv0rML0hlLlU135IUvAt18qfN6Ax+q20ys/g6lWmxC5cwP27z
O4/EFIyeZcS4gXjNvieFTmibOSYitMtpTH+UGQYzVuMiNshaAhbN5BJnWAxU9yCXsxQiCBH+mF3c
acgPoa+oEazq2hCROlgDKPwqO4hvnxH5WoNKbTDqsvL91BfRwYmWS2P0BNDcgfTVfIPEM3rIikHK
oWgPJZDmY13rIe/cIzSeYd9N7nAhDPKyaFX2PMDQJJNEppNufj+iwLf21ibDt5o73YEECo8TFs94
b0R6DR605946qOuUKRMCFN0jYPUGLFfN8lG4jXaZUL6FkCHJkgE1aRqWXhkIREUlR20mcU0i+LUq
6JbA/wKJq7jH0/hVGEVzYKaX0BlOZyhrQVKXd6K1Yt9KWCHMogSxFJpPUw2op22mBCnEeXlwzLE/
VCKCsqvj1WENeNRMLEdGXA0/ObghEHDar+W47PlBzC3ifF92lXlQeusnuqh+MSmowW4J8IXZH3B7
ZTqNS/2SKDWpgli5ygh02W5kH9fBFXucYLD6G7cl2npK6gJLmGehx8C+aju6saywJ0dFAhzzTx9v
9fSik4nFg9F5sbMo8ZG+OGLmaJ+qqvPd2FT9FGbmCbz8Thk0dAo17dHsTGwR3Yi+LrrulPqLrTeL
h9Ygyl3ZEQpPH4hM3I7zdIPS3i51RsZvhRm3Vav4qNnGRHoYgg4eQBOJlizEAzYD6b0gaEegBjXc
vPAbki+7ZkURsGhMVgENowxi4eiar7tFU92DcCB5iwktOn2pDuuX2E46zzEFmTWkLPZR9KURfXLA
+OxudABOCJAOwZjULvhkBxZKz8yhSIkxZQuyBmmZB02c3NVIazJtznytEBkhnUOtGcXRGlb1oc89
YliqVyAOeBWbzjeAlMjUzMpy0ScSfTBcxB4olHKzIsx1HRLOg3Iz7Eg1s6xp9DAYYkJshpNBqmnN
B4EBjRe34ntfl/fLGj1HavXdKcKTDazgxFqE6Zj6feza3E/wz8B4yd5bKli8HBumU78HYhci0Z1v
WhPgEUvcadIUhWIsG2/oAMWBl/Abwsjd/CWBCxbnNq9EIXbkxeZjk3aVD6a65WtPX2xkzJkDGlcj
QCRwgN2PpU9WT/SYH41oW9hrys3F/a0vBOB20rI2KdlDvWjDfnWyS19G3BV1Tvf9rJo3et8AmBjD
+wpmAGuKcg3g9a8e+f4laMvqBjr1jajXxxaMpamuD/iGAH0Zqm9KnxWcP/4GlR+Iuumuh366spMJ
tyyCsLoR3YdrJoIaEWSCi9FwQxyo9mG+eh3qqQ+1qE5J4STAxe2j0kAvw4sKQ7QlvtKt6cJ3DbrK
yILQ2mAHYmXJ0jP1GNs1D1ylMPEP8WMk5RlWX+qs/IFWr4V6ytD6OQShBujSDjM6EcwmcsYiOuZW
GQZhqq2+ZfX3YM5gyHTPEfpFfoQPACygfQIO20ta5atBL4RloX4gG7ubx0p82fK2yqRFeyQ9Wt+g
wz2DELq3VKvyIempOxsMr5LBv81FUgTZDLnYbeml5iTboy4aXU8F/1pfwtc2SRx/QDvRQ+hLv8RL
98MyHcUjHWHtmrrA3whmBwLX+ms1dynOq8PEKE70vnGAc+aouJn9q5lM1hnJRdMrEnvyO/L6njnW
tZ81MJc0kwMdC52gKOZnEmAmoAqMVriBUaWfLRXZwoJn6hDVa5AnDXPbfp/DNVe74dkNBzd4IXgA
Cmnlazqzw7QhYmo6Z+V1GSpXW4jEa4vZwdrZum00ddjVG+nLapkExNqAYEbG2Ls0IIdETkQfg9Wa
hD+mWsp+jedbSBLD1FypzDG9bBu2uiYwq/vBhettV/MPs+N6a3HNJCUU+EKGrtc4PbkO7rI/L9nj
IAbj0UyWZ7Va+yMjm3FSsEKsOvWo5m5Ix0k4Z9SLIliK3Axg/Z1zBF4xgoSsqP8OOtIIwhXtZyao
6K+leXwcjPRumgsrqIxrrVDHa3yOeQrWFdMiWCdqHP/YXGHCymgY1wmVIX2KkRfradOdvXaByRpH
4NwgxK2HJIcANXdXTqV8GrXwG+yOG3BxvHrW7waUDUCeywRwDDy8bj0NAyKovJQv8Wo1O1D5L+ma
fYbdabKq1PRjDqHJmJc7BSSTNsUbKl48o1o0IobcKkx3XZVFoTldhmp5BduTgGgJkIm7QaEmY/pq
HCD3DZcsoh9uDBOc8mb+l/bfub+8YYPbXpeihyrSgUrGJfZpTqrrPM4Y+WezP26hCoJlovXjOvGE
Wk3QWB9TmpUsunC2O+crpnuZlcJ5crvTpPQv5G+0HQSdr2kZ5beZjkIXesxquV4iVSReq8+t10RN
e6i/YsVAGDXAJgYJ97YCgL5NghIcNl8wSTgwA7ubwrkE7pGk94X1FcgrKNTKDX1SHWH1aOYItDqm
gRgFygTTFH/WJmGz0/FYqkRvQFIyIYkWDwPkbj85RP2G72ZHeIAhA1vzcNzzJIF73Gyd8cGB81bu
iOaue6NvFz8Mn8xeh2flwCFLtqerq5d77urropFOcyfWBf1m8RrrxrdiiH4M9pZAycRzba0MZFqc
MskYfkw9mTb71VA9EJbqXV/g9jluVHISclrQqWP6YNn7PFJY7ZgKhEkt9qD027e2W/10nOkF7wzQ
KjBVwjZ/iO3R2VswRMbMda/CdsCtnSReGKJQBFQbaQ7D+bzECkjCGDsM6/dagUrKpFaQhgz7o7p8
yhSr9dJ5eO5bwK7g+SPIheBdTB1DVDphL85EdwNv+mDYA6zlLsmO+ohTjmiKc2p1wPrbMRCW7vrg
Q7+1Zbf4VVGYQThxiWc821Anju96Jx3302R8UQzeNWXsrsZc1IRgGDecImZmlCy+OmSQnVhPC0O3
AyvuWAoyFfIXeyVz1iZ7p+83vNL3TkVld2pS8ksL0wgJ+4QY2viT1nc7ApVit8b2l3AGCqKUw3Pc
1mfHGqOrnMD3gpO8l475bS3y5jZnfmZPY3gbGze6rZyqtD7Zepj4isZkpbIJvGBbDQ4EELNOYvUw
owHuD66q3UxpeJ+vw5aXIqwTtwaPvqZAba9hUWipcxPlQ3iIotoLuZhB2YL/Mpww8ZKqB9RUMpp2
hONGqNb7Tm9vy6rCfmUxTkIt9nhwV3eOU38HvEeUivy01w/mfLOmTN4IEhwHhxgN4mVkpC0iNrij
B2WU/UxrcIvlxNKOEAWL6hQGyxQP5U45/1P9b9NxkBIYbwo3v+r0fdDx+9BK7koJCLlHLvz/b/W/
f0KQ/icQJM11tf8Wg/TpW4cE2I/4dfpWfgQi/fHBvyORxL/opmuaKvAi1Ta0D0gk8SsSSdiu5qq2
TfYVhNtHJJJjuw44Jd0Suva/QyKJX3BIFnAm11V1VzXIlOoq3+EjlC4RK3MjMVt3qmVM127VFLsC
5CPWWEwws6+5vYWsJ/121BOWcdD8r5Np1N5wbX+CtX0E9AnUz375HptHs0tOjB8ruDpC//P3GNLM
QILRjW7+qVX1n7Sq0lydz84Qh+fS1JJgytfQ02xuyM5W5tEv1Z6xqPUjNwXdAWGclQgyyURpTrhj
occ3bo7oDSnGD5tf64Z52m+0M3MI+YRszKS14cPLfFGdfCZpNBG6AQa1V7RVETv46d05GXQybAtq
iUj/DR2sU/bejs9TCZ5YMYPacPRDv8InNze5Of3PGzU02pyh9G9H3tvMToh0Zo7ivTzqlg3RM7kb
oYCTqD9ZItXnyFgfRpYr+1nPkE0mp1id479vjAGJ4gm99rPckwfe62Z2wY5sbQhvP4K/no/IgWUH
5rSd56oteb9tQxxkOCMR80fRwpc3aIu49NpkxRXrl4bvxQ8fVlDnWpFC8xvLRJOl0Z9NeA8kmdlM
Kzk+WZR7TrGax3JVfFkF1+bAK5wc5TGj6omSygMG3FHNt3rOqRM0OIRqcs66XvOqPkeOLSlRNcXj
DHR91Zqk8zXQ+2lkquchtcw/jiPlwHFZK9vDuhLn0miNI4LugaxfBn2pH+UBWVbKBo9Vck9Mk7Xd
oMJvm1LzoeuWFCi38rfrKa+5vNxvF1nel7ddWfvLPYnJWewIDVhk0LBYc5b0E3GUP9B7cykltRUB
SgeiSI6NMYeKrfy++Ud1JdExZq5xt3OWpT2Jcf2abnASACFkReTu0hHXO0plo1qMCcLJG9An2zYs
QK9yI7weCKlfT6Xvgk8LFsMNu2MXzoC68CpFH2M8y41jLuM53Db/ZZ0518DSBneftcJBfAiwxCB/
j8Qoyp9S/f1H5QSLCQ5sEEbMA/+2+6GlwBvB0TFXDWv1CqiZG6glES0MJ+ezmoVp8bYry7AwQYZp
ofCrqZ3PXWxNZ6vuTOE7IDq4EN2h2A7Ixktu7UeSTbtlE92JQqSaEqvE/G5z/njfAJiqzyxZQV/p
alogHLlVyONv5fempq3mxwnT5UNIktaOE9cHOKccSag5/Yt8NEga8/bKpyIiXRCIshcBAlKPCNXZ
z13jzITlwTO0ZUQUNQejYhH5gRxXn6qtJKvmOiSWrRuG2LvzeifrIn0M0T4chvEsiLfiJ6otOr6u
arlzCMFdQJBEd9hWt2f8iejQKpQJ8OUaUdLZKmX5/TCAG4Khw3r8pV4W5Sacm44Iy1Qd63lVTsvW
wyhbJyJmQIFvu7Ired/Iw7K4Dupt2zn6Xpbe69/bTsl6GMT0kE30yxJcGYY9jimtvktJql3kRoMz
ecSXCbKi6ngLOQ4f+RuiQkV+MWM3u5jJ+McexEEXwYYYy+YSDGWyYsmg6RoQnvdy7VY9YKucSnlc
luUG7CiV/Uq4zpkr//0jcg+wLJZj8iOWwavVWU761kZ+uN1OKxvKYqdar4vrNjs5hsjNFHdT7r2X
5d6HcSZdvglrXJBAyBsV9irdfLyp0DrdJmT6YVcesscUmT1ZK8vvmw8tNQe7i7eW78fl3vsH3ahD
0V9Wftj9pZEsOkiHBolBEAQ5I0Rif/3M+znlEblRMDn4o+WH7/FLy7dfLCubArkSojD87rf/+f7j
fz306/k/fKkPl0y2+vWHvX2rph0hJk8FrGXAoG89KAQxdmWP2UiZUtmvvjV470xl5ftGNpdF2UTu
vde9t5OSdO/Ff9TuQ2f+4VvJlsoypru0bsDFFqc86XedNIsg+5PtcqyBvGyDIXZZm4MYkfuQxBFl
ettvpeSmkXco4rSJHryjOiXQUBYlBNGSV8CR27d9XSqLuvJySNDolDkoFCLtxrjzVv3W8OP+xxp5
8jpr16OWABB6O9GGeXxr9P6/5dnlt/jw32RZtnlr/l5+/+ZvzTOECQKTQPUbuFQiQuM4xbFLYkUT
TbUXINAgQ1fpKfNrA8jcYDiqbSH9tisbvLV9R5v+41YfPiBP8N7+w/m0QYt3yH3GsJcZCpuoczdj
8s8S1/uG5rVLF423DKMX9Y5xOyvprNoc5ZxROzUFrqsIuJzI6MGSzjzVbqsb1RH3VTP3T+gIMGKW
DVA7SaVfLmpVa8dJYOUcG8tljqq7uOg+Aw09mCYenairKQHexuWO+FOxG00zPWRpn8Se0wnlMtsz
It/EdILSadu7sTHHAP4Scl7I5VzkxpiygVQ6uLNUA+OUQSFUZv1pqKofTZU0zyjKzjvTXXSkXPKE
KTMG0FOLY/uaLQD7Mme4Q2YIS9TavrfnMrvSQn2f/T/2zmTJcSTLsr/SP4AWjArFlvNMo9Gm8A3E
R8yzYvz6OmBWdoZ7pHh27WoRGwRpFi5OB0DF0/fuPTdSAwLi1lrbAW68ujb6g5NR9QUVHKGHhqDP
vmsGXXgDafuuFq6zhxqAtT1+U0w09n6lXiwcBivyxNxtH7ivaFDt56wqnKOrG1+GCNHV45zF5vDd
7W3tRFxXt9XSkoSwqNkGZmWfYUIHOSW0v1Z1BcqBWnrTDRLSgmsH5zJBxzExi2AgogVHtODBkR1w
uW6jVIGrq78TTvOmWUN56oXRrxAJtYcEJvcypwoe4bFnYmmFrlr0BW4sTNEVEw0PSEBjlYw1dIb7
go7+xiUHeNtH3ZdQG+Q5ne1GkOqO6Fkdhu61tL1nPUOs2WP22E7GeG/MXd3ZG2Q06dqJcDbW+N4+
VVAfU3uJ7A4rWzfutCix4dA0q36K7GPu695ZQt45pzKw8RTYPx7vjDx6bxO9WbCdBStGJ3o9oo54
jmj86cwsr7mhW/cq6cGgyMaDARqWb73vsOuSWXV257eZ1z2D7NGurWjLtzYY100yeM+P302kjw2k
8CZyPJpBLU9GEcpTmz9FxDNNovYXhRlMTy3o96x7yuZ6WUUm/M0ZI6aLyb6UWcz9Y+Z0USe3oFDA
KKG7VK/zIRSW2odh2x/NRronVx8Rg8yvdCcYVtJGGqrmgjgYlLlpq4qs8Pltp0mxnTKcv27qnepa
5seE2PNjH3/Mo4JnO/fjF890Iap0+kk1yAqsob+OafMJiWq/N5qCJinMrXXfuwcPvNazDZT/NWL2
m4VoPt1eMpVrnHFVzVIbBqfpAQ/VrDJpNsOoG5dyKNcRDfSn2EPrvJD5N4wM85A5V7dc1A7nJXPu
WQ8PMcWaXttYTnyXtUM6ifecdBLjbQl2AIY9LfDOs55GX1crD+n5Ii7gPDM+veOb/m6q0PhiK/ml
tcgR66eCS5eaxYWhYLhLK/8+kNdKUHW1z1erstT9k1w2ZqxDHKTbHs/Uwtxo98E0EwOYxJAt0MND
wtWxCN2p29sNMIAAb87Ka/scEqKPYC6tw21jG8Sw1qpdRsi23rUmeSOVmFAGKd5Vx5zeSZH5MTTS
ltCs2UTm2cIwo3RZ9n3GYJq0PUfF55ov/g1hbrcjF22VqX6ZxsHHI26xHPxgI9MpXw22Na0tF2rN
EBvOCozF7ELOymvTpJcuDrQni0RdCmnRvtac/oXRdP0nnNh3y4c1N6dodKn4IA4dkbbXdUgLU+Mw
pOrDq011AV2lLoOTfplap1oWor0HoUy/BgGrRvmtGLL1oFf1i2yjT47TRScHxfiGU7qO4rr/ausa
Iti6B4gbj4y+NOMIJHIFeEffa612BYdsfY0QAOsUtiHa7EQVwZfKr3EwSUrjLPXXVDiwL2btr3RT
dsEaGSduCNlgcCfjWmbgV1yaDAHjiP3jXW+1I2Iue9fXqX58HHwkhBuARcZmKr0OepR17TV2Tr3R
j3jy2/XUjfLYClce6zT1/vHql7cgYseVJvVqpRlICnyduXObDM91eCdb8nsC8bcmx+g0iFCgFIFZ
Isk8PYAQWeIgXBuT8k4RIsXrgOv5KkQVn0Dd7h/v4rHqF53Rqn8gzWCyWCcAwTHY0F6rmP8O0SVq
BBcn/+oEEQBNP+J2jIV1iGbG3uMVIeiLPgtcpMOoiqMeIUamkYng2tBoRWAgi2lMHbpWB0BLCyef
B4D9HWsvaRi9k63qSQu3yjFfgthuT/2U5xvajt0J5dW4mSqUQROaM1EO55LSdWF1bUorqpswpRnF
OdaykOC4irlmcglksAsZ2K8Hejbn6dZCg1f7ymNRsvy0uT4ODFYc/B3617GQ+JKi+pS7JvLenDjs
AObe4wD9iKULE2++wDiDY5iNRLjsg8Lb5DHztxgDw712u3Kj++4HjdpqGXlBdoUL2q0HX6tvWlz6
66ZvB+QM9QZVSb5uNHSaeg6NuW4H9G1x4W4roYwzmXYGzL/YOPNvdlZmSdH0ePv4BXB+tknQxPa4
29ShzqEPRpEePz8Out8lOAQLtR5sLX7OCtwimuaXmwTNcLaYNMs4TE1mHJJ8AukYW90ak9Q1Um5x
8gRmbiMqwmcoOeykNNhqESatZ/vJwe39rhBYt+nkbQcmSqh28zBcNpFEdpJgoQjytjw+3g5u/pUE
ZHMvRj45SpFxmwMTWBV1na9sIw5Pj0PSsssEGlBA+lEujRNtlTRBe/TqDBS4N4XoR7z2K1nTn8Jx
7K+VFyTvBDCmKu03GUb2FVkExiqzfLGyRNRcogS0nCu9pwSywSnMXdaNLF9blYzm1pN6lmhLtqp1
l/EATBi2oHswO1ccRK5cujE2lOLMaokmEq9jneafpcGjL4I6tUm7KcTADj3bnpqVPefEjqLnYoYq
WgRmfsaj35+r2j1ok2PsVC5BdQ6IYDHhpcsapdm2fEvG0n/W0kLsGwkouUbG/ghd7hIi7EMnHjfS
EF/AbXkbA+3ftlCCcd/8aHGA96+gKpu0bVvjqJWuiWbcXLbMS90wnq7AWJvnqFf3oGsJji186d0H
c0z2I3iCdobwZhnoGbednoc4pmun0frorLDLmP4CY4hcvd0xQZieTYR86FqvnmYi+7EpyNbD7MbS
Z+dr9jDBZg9D7OOnanbJ6mnqLOoZEa7mw+MVzFugCYbXSUy2fych/Z2ElB8eBP1/UfX/TkL6OwmJ
p8zfSUgUTH8nIf2vTEL6Wwzx/yOGAEbI/P7/IXv+wmNh7qmiJvw/UJDa7Ev0E5jlH3/2n3IIw/6/
umPqhmsahge+EonFP8EslsevLNM0hSNM8Ck/QVqw6AoPRSqyV/fP0gjLMBxj1hFInQm4/T+BtMxS
jD9RhtBcCMuE+WK5ruVKdAm/SCP62B70wBu9lyqiINfNCo++biSXPNffLE9zNmVS6mdRVy8T7TAC
73tCwsMBy2TRIShHMaddkqx1thkmKOr72V5ni+RCtmS+KEmP38Bnmg5lNA6r1pqWfzrj/82c+UlT
MRNk/gVJmj8+ABvHQGfC7oTTwqn9s7LDqqZCUg+CQ8TSvdY1LD761Ax0F7Rx04+Ot/YtUdKFjIoT
BIt0PapkJPFGL5+mHKrDaK5tOhG0VaIvQQCKOW40Z+tP0Lx//0mdWdvxyyd1vVnQIukWoP+YL8Sf
cU4FuRW4fIYXj2n2oWgH9VwO8ByRg+9ixOU4cJ0AwAW5aX4diYOr+xFR7aj9qHNjr/M+gj5QKw22
LZpP2vpOGSTXTHX5Ec/Tu27bYHrTEr2zjD9sF/NQ1gtYaU260VOrX05W191Hw/5e11tB3oQxZPV+
8nodmLsz7CJYU3hMaji4GmPOXFbVIRqZRVo5IBh6SsiChWeQEbiF5+TuGoghG33sjTktfd+O+RMQ
oOpYAdJ48mBpFxgEEJSGEClDO45Ovz+b9l+vu+T7gsQG1BGG+8fv/3Q2oWg3Ftvj/kUP2/hJJGBf
DBdec5HhZe5IPz8bhZEvi8j/GipGx1pRPZnSI0yhk8n3pNyYbqF9V2kA/XBYN/HMKCTxYMdGNltB
MrrTjC7PUymzJxs1qgq7fjONub3sueOe6jJ90SsrPBVcQfxj/dV3vlsmcL4m6lE6A2aVgepeLW0h
yrZZG2UWrkTnfA5KdUNDgGG9/dF1RXEf9brelx5OIDTm5ExIbWDEvPn92XJYLX659yTfb8czpYUE
yfoVJRZkZkP6ZNO9mKkTLIUhsyMhKeykymY1CA3Twhi906vqMGXB7KsHv9x6UDZtHQueoPWz7cuC
zOvaXhc4HcHTorINJNkoJF+wycyYrE/JE5tuY6sY4+8Q6CSHvKMrgQ3X2XQ0N3emcFF7+I5ztBmL
bxI9YiYLhAC/gXJfOtq+mNFCc43YN70NE/y/BDeQ5odrVlC2Z6GhVsQ4EBHggEWAPbV2+i5bEU4S
HvCmuwR+nuzeRsrlgbVplT3gosoQo9uBj2fCr77VXkMPC2ERvY3hy384x/NK8/P327MMC4GZy39s
/aH9+tMdOerVYOpR0byooYsJTej0czyJ5AjpJEJdTNKFSD9nMVGsqk/OtVDOJvpEMFT1YxjcfRhb
q7go0o9BB7ERms0+xHC4htgdvVQMcJaqxLlg5hqBCVFRfGhtQvNKGBtt9BFvA3Dbt1n2bcygCFZx
bN+Hz7YWeWecffhwozo5KBW3a8NP0IH0/qxezxs48p6zFJoMgDiarDI+SIHe0rql6qNxUWMUwzPe
vRkliR+DwECW2lwlPymaS1jpt6nq6bnROob0YlmgsN3gGo3m9fdn1viVImYLnsSmaaMZ4vOwAP68
cqowCug5pvVLWmK8KGDknEk9gq7q4hKPYg3DhCba5yr7A2OsfTJpuLCu9w2y+KhdmQNOMpjfxcYe
pmj9+89men+96jZX3XQdgcKQJ/zPn600dezobVC+0HOTpypMzHtYO9r+I4K4sW1HsUuNLD4arXfU
OzgZoE5gm4aDvas0DNWyNm+ov+PevgYFGVJ26F2GPnNgkYLSNCUeca/5pgJFw5YIFD32/OfeMTaV
n97IhKi/Bv9hqZgZb3+5j6ledOkg3WS1MH55oiaspanUsvKlJzunVOdBBOMOv8NsvQ5hxMAIUDEe
k8YXGPKdBudVMe69NNPAR5CgMaZ0z+PC20uj/OAzFzwujoMkcSWvMusNk+sSfHMK1cNGQjKnXwQB
JMdMave8qjHdJF3+TGGUP1f9uK6Ir1zwOYq9iQHvZYy+WqL5qGYWaD85y6lzv/EBiw8ZpDu/8gfs
nbGz6C23PzkygjiVE15R0jUj7GP4htdSaf0bDmzjzSheO5Rt2LIx0zueuExe8UyhNG3Agv4odb25
iNSec9Q84LYs+HNcRFog1dCH3F3HuOMV8+SqPj0Oek3QgwMJaKt7YXpO3MI8eNO4bFtxThureatq
1FWtJIioiwR0LDv21h0ZS3uoP8RICW9bk6uwVkEbY1Zo+bnjpNdRt32APgMwGGcM10KL1LEspk1V
JQIJZFYdM83cx0GSPzd6CkodRAZU98iWmBrDcFqFflYxjgnfgzH8OlZa9OIOWXFkdvrBX8UDe2Iz
6xTrdhW3SbafRBS8tGobF1V3mXihd1Z9jIX9eUg981RnAm+DN875yi7gidSIN5k7J42Wvokn1P4G
1X03EY6ANSAOl1OqLFKGs6XZaOZlmA0ENBrtFa6rYa9B+l5MbQb1ItgCJmSiHU9EVAw+UYjMIXjE
ZMY+pzSqy+Et6waSnGFt9zjkFrFSC6za/RsPVtYCQETMaL8VGX4MGzVEJ1Pm4a3aw8mjssqlsVaY
lxdFVHcbfaDZLjX/HNUGQIWqHc9KaUBwkyZb96LpTzAw7XpXJNoe05iNwHNM1/UY0p0Pc2fp2D6Z
fsqF4m6VIDenURySqv3c1SraxEMcHfEQTwuILNqO72pgYVeoOj8+kEMbpNqJDArz9ffr0ONb+cvT
x0GH5Og0itlg2L+skXmmwOw7ZfFiiHCEKT9DfvDVAWKCNNwV2tkoiUmAkLOFPtIcqyxM4Z+aPCZB
7uYqAA9s1FBwyoJ+LxSm//Dx/s2i4jjscHQqdlqr3i/LpGPZYYeotnip/LLbD+jp1tJmetiHJB4x
OL4La0hXkeE14LKPcZJ2tyFpt7ZE55pM4r01nZfajtILHNa5+Y4TzW6GafH7j/nv1j7KShg+FtJ1
ivT5n/GnZ7hMvFDTjSJ96RxMW2VPmayhA4/CdLxXVvNNJyRjWdp5fx/JLEs1Daul39nEdY605QPz
4LijcSS/8oCXTDzjnvtuGFa6t2vPXOVq3PcpZkBdJM4pCjFZonw/DZUO24kHqdn6n4ZAVNc8q9zl
JPDDpvD/zkzzT4ZF0R4W+ZlvyBveemqZrW+rdGXD+xfjtE41Jz1oJXwPmOvrKpX+OoY5tuB5c5XC
ls/VBALCzcD0FSWAoNKhyvB7Yyta6WxTI8kWIT72jVf0W1GnLQYri8Q/WT15YXnIK/gBEVavN0a6
PxjGQPDSwFxDTPkW2Eo7l2X+hQEhBqiAAjZo7PE8wI08Vl65ito2uWF1eoElxFQDLBE0qqK/aco8
NViXVl2q2eQaZnJPZtxbbGP8krUOex/wAsJFOznGFsFbv7/WhvOXR7fropEEUQoFlc0RFoOfLrbJ
0l26uQP9MvLjddH50dHCY72cCKG9Uj2kI1eV6wwSZf4MIbykbQJOKcrwY3U9PsoGycoRbatz0zp5
IoL9Zpu5ySSEMTCsO4aG2Qw5i1Yiat0/wpAh52i11hP8H/PICGJTgWBaStazd62oq0WBwfCzEeCu
DdL8xwwA8v3yA9B6/wowgM32IPO760J1qQiDOjA4dS8MYjPKYpywfuy3p6JuXr3SMJ76VHUvShMr
vbDhGrOnPzIiYb9pG4u21rxbabT2ky21FeIOY44LMe+O3TSLjhgaLK6Os2S77tyGSnNuBpEuHukT
TyaT2RtR4dGytat4I2PC6+f/q0sKh2F7TN5gCEvl8bNIG7YEcSYXLwusbTpnTGl5pt80hlI3slo+
Kd9LuP/q5CjnA2Y/pC1DQr6BW0OSriHwLFxGRl/hWAAT77Frm3cB4eI5n818sWHFm8Hx1FzibdrY
Mv4wG7yRlSy5DZ3+Aip/uPAgv8IVYqgj8+AKfy9nELnCQm4ShzrY2JTnNLDBd/ejBdYyrvpnFp1s
H9WkdeYRT9mq1aMLXA9cl8kUX9q2ME7B0KHU1RVKfVcclZd/d1w1w3mk2vBkGQ52hG8wTr9U2Mnf
Qub4TcZgV1T+qW4bND3Su+hp7l26ahYmlILZcWWyX/ZtAfMytpdW1ECgz/ti9UBXm4Sr7uiwCFgP
dnnXK+BSqVmuDUGOiNOEObM5K9gDg68vWkDUBv2XYoEiut9JaHH7EhxINXTcriXJwr//Kj0K8J8e
Pu7cfgE7rJuWB/X3l4fPlMcw/fgC3h2n9+5monfrhFEuULhubahCX7hW71wj6Y+bMnWyvZOV29B2
1Efry70KpEK9UA+3PnVGpNUkzJqh9lYmsfteaO2ZZSr7NtfwWfRHJxJY3JYGZmYoXDRyr+CHG/QO
mhqOlnUzIYranfnatSbd6aZQl6yF1KpBuUOe4b83ojoNUu67YGouesy9IZr8U4jhmxQF/8Ou6nDV
eMF3s69Pcaclb01WvwrNfg8DUmDCMq0P8UQiSJP3nwNMi/w6+8o4Vvfu+H5RKrX6ByynZxlq1YXS
ST0X8sXXDPc/nPK5NfjzbhNQJptN6dnwwa2/9D8syHt1OY7u3fEz0gOZufeRLBeW2zkXQmBOVREM
28SJEN8DF99UdM+2WteDUe0sc58kFlH2aewfp7oi5m5MijUuYAY7KHA2odaUPOUsWLTS3dU8vFey
062tkXr3yYTJ//vbxxV//cdIbhraLyC92Ez9pTqAHT0GARHABSzyB4k1KQm+AVMxfOhEKuyVa44b
naS0NUXuftKb5HsrzEviReaBzAAFqon9Qhp3u1Dp7a3prfAtIjLJkei2WHWz2HO3dRkSq0fA9MWy
gh+RllZP9sgS08DmP3lhuBqytH1TnuYBECzIaBMjjUNu7i+ytb/UJlGKvgL+sDBr6IQIqEAWu+IZ
BgLMFhKulnoWwHlpw/hLQlKH5tvBH34z6ps0YVQfGskpsuLoonVOeEGGh2G2PwOADi+s7d8Tci/3
GoDF3TyIX4CcsU4mcp45Qxr2Zlb1t8rTl2mjy71e6BQfXa6f6Sc+8WUgLVtr22udJ+01K2bQ8NA5
G9EZ0XEKjLpYgKJnd6/nPTysniYYjLXhBfRgckAL4i8CH+NEaqgWccAwh17W1iXA2Hy2CWFcaSkp
RWAL3TniIN2JotIX7VCQiJpTha8iRfqOlploKuq2/4pDe1lWlfhUlOlT0eTNqbSEdhV2p5Ej7a6F
nNCRcD8ADjDkqyCakKxf4hlj9AqvZtiC3rNpLBd6mbPjdP7oklB8QLCFJgF1MWx8b8va6nxk9ruy
Y7aQsTHuAO7Ip04jJNGIpje5dwIqfuKXEkAw8Q3QSNguhGGqVU004hp07K2xi/GL04vPjvJviNtA
TSH8WfCUEtfHoZLJPU5iVqo5QaWdU1XGBjoRcLPCM+P75EfJPdCmPet4v6sMaRFNOcI+zgzv3Rn8
fcUme91RzBmrqmNHpoKj4STB8fFqMM3gqBVzFKEBRoD9MfgODSlYGrYvpo4SOQtKmgT5uEBAm4E7
qqcny0M5RELKsCumtloipDQ+CF78nHLmCXpC8UhvJoFPPIpLpNjSunoznYX29fETHy7YJbNXXaOb
V0z8xtXtv9KvVvxvky3o7YzXtGnanVnXsKRjXzs+Xjm+bvK3atN5grW2bJCxHEJ7/OG2uQMfWVvr
5ZQfH4dyVkRSC7LxKy2b0MNw5ZUqv+Q+qappAH2iSU9maaZn25fpzij8VyMlFJFY2ez8+DmCdVo2
ZuRtMF2oQ0vKE3CGpLtnFuRm1gf2NR4oUZI7SAOpRX8JpsJA7ALwxFB5tO/bnHzZxFJbeoXOCw3K
kZNivqRA/a5qFBTrqvZfRGeSQtTa0aYxCpqgMACeY9OFwGrB3vLMxD1GXf5S2J68mnY6HTs5nXQv
l9ecNj2RTuwycbVWR20+JHYlVxPYbEA/ZnDviYeUIs1WVZG162EO5HgcaKfqWwWMSYpJbMcsduhe
FgU8b7nD/ZUcMisyFpy/4f44qN4kU1o0T6Xyio3MoPyVWS6OAYkUx2g+oDayFiaxPbQMyxCma5eC
SoSr3ReTfWWJcaltgnTrQJQhFGhI1iWBHfOmhT8WjNZpgmn15Ee1ma+HKv+MJfKFm158DlpXLiI4
LZcyeQ29lFZ3QSSLD1TgozAlDa2SQOcgIlDWz24ZW7N3XJDOuigzdRzhNK7aWOvA9mrZpY1rb5FZ
RfZJdyfFY/kWIA3fK2McbnrqQ4kMqne999tjDYlOd/z+BHzdhsPBoU0a+6zo+9l5ayLSrsJ1rzX2
MvPCcTkErvHuwsFacFeqr0US7h6/bDNiaQFWFDdrqihBzPolklHzkjnJSRDysBJV0q0qqbfPfgPD
u3WTYdHMbycz6J51tESlCMx9GRQD3wu4jIoQjSPsBOP4eGW1zVQt/vX+8UPkWHuUzPGurYjl6udD
CTLtkEUTkEvoWBsgsl00Gh9w2MsDzXDPBSo/AlWATnUKgVFcSL+CNGW5p8BRqJGHuutm8t1uOFS9
bh47MB3Xx2E0m+E6FG9+UbcXr6/HhbRJAhcJXWI1mV998jnl4G1i02y+qsylwpmJpQ3y3f1kGOZO
eGgS7bZVfDF5wrMv9/h8Q78qvYSui0AUJ8sTWPX0Wg+hTup2pT5lvgQ9SCQPkAuv2FVSiLMzeD0p
2c5eMnnYhbHPuk8O6dopunFr8E9chzqDAKckL9aKxO2xh3hsK5zK7zlZxT6cskPDFs90q/RmkJ55
q4wm34eG/RksR3asucmWRqvJpTvPLqwo+cyWKl8Jdkb9CPhqEcYUc4AxJnCGk9gTJbeOaEQcNIgS
Z/5txfnxCnwSfBcx6yFj277ZTv+OgP1TYSXmsZ8G42pk7bSJbawhZW82t7Cj6WMM8WvqJBUPy346
u4TKTVl2T3Qw+FYQFa91CVRE166BmuI/PD/qN34khpWGwNUECkr3PyVhOdStL6Crkqei8N91o3JP
thvi2gCR9kLwiLMSAdaLCkLmwmzG4jmtJtIJJxtZZJDWCzhIxVbHsHqWBnu2wA8hahQrmTf1vjet
/nmaHoLO6NrnY3v1xwrqaw+Lzm/DZDdJgnhQdk8gqEZMIDYgZavDnJhketot/GlaVXn7JMMoX3ak
M36lD790E+qPMfeqe6KCHWHy7sfgEKBY1enGRZR/Vg2jDceyvI886s6etNfOUEdEywtA4kw2GP4A
3BNWbC8qGfZPWkyqo0jF56w3HTL9mtWUuiar/z8PhAdAJzSg3T1+1uZAj4im8/jr6GzGqbzZdVmf
H+9oJovFmPXf6Yt4Oxg67tUy4bQFkBn/sPz8nOStPMDCtVcJNRCptLNFQ3nwT30/B9cLNxhoZXIN
e/TcADeH9ygiMRTRKbHkoSUOMm3FgUiu/371+FkZweYM6z8E0WsfrOIUBP5IkK2NsnWTwIlsE8t5
K9jYRk4bPeUiuoe9lNTeECW9PGqerSwMVrWl0QVJETXHpe2ciuPjtUIlTS4GNq3QDMo7c3u4KnRP
vkZTcx80sOHt5JU8hmRz0u3qUA9U8e7KVLH4bpTANk3Z3cke7u6G5h5hLuxwuEavAQaMxRiq5I1R
rVp6eixXZayDmocOtyM1ZlwETjI+Efnhr8d0EKsp1ps1k2YLjGiYvyZAvTeDOahFKwhkjsy+hc0X
D+95L4otVatBR76lt+lNbzHmoJP0aQCbAZA9GZqAxHxHntGCnnM6Ke8QPaGh9XV37r1quI128KME
FsiFtqbzUMM2TMvCPBM9Lp+IiEDQ28LUwizRXqZI0ze4YJg65W3yXjb8sahmI9hoHouLbUa3hBb7
ohFT8i3xXgIBJ0DrtCc9dJO75gnsw6RfbcDMTTe3dRiRw/4cqjH7cOKGx9jwo9IzqE3YCbbFjAmL
Xdl+WvrJVDzTJvkwGUXuVBKodR0W4qPLkFyDtrCuJj1TS9TBJTPoKcP+u0sqm6cqgF6GDcpfNQ1B
612mMWMAE7jVHfeEiwjo56ics11lap2UU/8ii3Y74qw4tEItfAeUfBz/MLGnv4LCp5sEiOda9oYC
Sd1EO6uAz27qX8aZD8/Oxf2QKnwnRdv5MSsyQKBfC5hpINDB6OOoCA5ZYIzvvSjJHm3dmyo1+Twp
MtjUEDiwtCOHqYGTn5pUvoLO/AAalt8TrC2nYfA/uVbz6hej/d4xtK4Gw/1c6hCMKwcgoq30O7L6
/G50+eeetuSAXfcSBricHtuqlLVQTwd/M6JZl5MadtnwVmXSfpNpYix97F4UtLRumIvljMWLirMu
nG3VXwCgibM+BQPZ7iBKMUJvZEBKqkjdYK2rqj+4bFuff78r9f6i1/BMhDkWohJzDl2bE5T+3At2
6W8yGc39ez/p0R5zZb0wZNRuCRElXIBq60joAm0lt6Oc0Az9OMT+S2WnYq+bRMGObg3SQGe7WMaN
YDxOkFcg5H0a4dIVU42tva3vSFuKPRhZ/RJnwTfPwjU2gjfbVkTp3Viqj1KbCwgiLy9uM/eQMbwA
UZrRdgZR5Vk2bYh0K3YtXeadJqGKqqY9KckGQk1ZuZwyaa2zVCGmTuzuWgtqn1JPjsmUEXQQKlrM
oWxRbEOaLIngPdOOGpi3G99kb7bXIFI/rC7eTtyN2zgACyynMLt51RiuiE5JN4+3j18Q5R2C33yt
2PytYwAWLz1D291g6CuXYfWJ6pi4ibGk0WrXt5goe0It1T2uLXWvRV0uLVQqO1QZ0aJwqmmN8Gc4
GSG+/X5MWV9D+6RZHMCdgdPXIHSnEM6OYm64ex0P9NJs610YHRoRs+Mb/O74+xtCzBf8py4XN4TN
LFqnX6x7QvzSL64iaJmIOry7NtKtrIV5S3Diw92wstOEYVGzpuvI4OlQKplf4nrYNAPU9bz39UPj
pu8Vo+1dHaL+kPGYX0IE+MU679Lx2rRDs538OH6nGzrtfQZay6YJvGfZBM+KLGTAuF1yk4UcV7Y3
fbRdNt3GMei3RPNVmEIECWaepi1RXDgrLUn1hZzM4tqrKIauC058ztDNU9iaadbdvbQuyBbpt1oA
gXNG4tz03oCXNjbQ58jw3E12Q0e+YzMyoa44Jezlenq3C7tWzpPIRzj2BE6s4dAiTGgqf+M0/2no
/+/ONt8/qTtC0g749WxnYaRnZNv7947Z5jKRmfmEkEetC43AXysaznGvtTpZoSraxbWeQMaW8v77
S+7Ml/SXS46miQuObo9rb/0yC6+00MPZhhrILsn3mbJ4B92TtGITcrd0q2nLqGw4sbMAUNE35tFM
3kdKrZvTOxqdfyvYRhkNIFcOpwaG7CnFFAEuDdQh35bmxL4UfoUBQ4YUqBhqq+FU61qS1+uDPzWg
wW6j0bdWiQeHlLRF82A2M7huGvun038Rdh69dSPrFv1FBJiLnJ7Dk5N0JFm2J4TddheLOadf/xY1
eGhLFxYu4MF1t1tmqi/svTZG1TEhR0ADGmEKsHcIuJxDXhXdajSN9JBIy9gqILWDbfybJj44lu6o
VJg/TFM83wcGhab3MoI5nVbMTNeksMfbt7DFKWdkxEDrots9TEVaVPday5lQTXX45AJ/mPzBm/KF
aSM9NG1Hf3vn/rNws8xwoq3ovKe2qKyDnkClKX2geCTQgO4tzFs5x3gIm+wJSDcmSF/70oxGBlOj
IYzCYn61IPxDmpTX3oRHr6lNWdfVL40AAUZIUfOUxCGJCMw39m4ai0dNoH15+0fm/l+b1KqdFc7T
T5e0xT3xKNTHU3xBfpP9qJl1xNDFq0i4v21NPzMOlOwMGgjL9jJG0OP8JON0w0LC39Pyx9cpjbKg
0QrwUcKeVx2SIHKpI/MRG2u0Gi3iuNk6QTDm87uz8ilmStM86axoL3+/rp754cG1LMd1ObscQ7AW
Xn7/P9d1QmPkF8Izn5oGLG45SIvVhs9JMlXehk0bbAON/09PC//B0djQp/1ZK8diQ73jk9Md5vXj
EGqB8omzJ/WTxJmi3MVzkR6krUf3ytOgtneZwwBJ55Lb52XbfceXJ7Zdpqx9EunNiza7zMr66KUd
CTZbgmk6s5oPUowDXbt1d5pBe5DpOD0XRR4UQExeS6+rzgPk4lWUZdfes+Ljrkn9jRkn/sWfCM6R
tvagTaS2oMk5TgYiPzWq7Kh1dnT6N9YrbzfY0j/0pZdcmX/4QWlNP4CZajttLroXtlhoDgJRRP4P
x6OcCAfLIWXGUedxqvzXquDeNmVEPk3e+zf6jgwraeQgWhnVFrVeGPhGY4+Uwhw6YTwZXMVBu0AX
ZQoxVc5e8OIxL2Si9veb6n/8JFqutWDV2B667oevUac5Utd6cO4zLcd2WrROA4RZBGGuxYDObE99
qLWn3MQhn3HB1lNpOdvQLQsgtd1ZhegqtAE9RGfG8TnpmvAVIzFzfbt3sWNZv41Q0QZHsBjCcGCr
NobPeiI7VCu4khE5qW2hs26IImtvKYRgXW2oAwKlVTgs5rDRUFsrAsoeZ4/tVL/gtrOuqa6/RLxH
DH6dcsNPaT0y4EnWnsrmPcZbB/9xHMJCTtXVyVs46foctJTq9yyJn2sGi47HGKcX+Zber+WIm8NL
6+A1I1QASJSbkAbSyPyn3YX1mV1pw6hFHHNFSpzVZ8iEWLXFugIbPvnmgzs38HmtYtOoLHzWItjy
GB7N79n4byxU8oqL9IZ9zd0rR+gnnnos5Uho9+7UhLcki8ligLy9GkJIzXiih5PSHjFFZtciC8ub
BcyV2SQH1/Xv9979Hy80OzbYdYLjwbC8d9UoBx6rZbecntjyNUFTb72oiR5QGRHdkKMXY25K7lXI
AemmfTDV2jVPpuzJicu9NrX9yvPS4uC2Jtv2mbQcJ4zH7VTbBhFMurNvbO4341XW9Xd/GrO9lbb2
c7Z2a62EJaqivUIIqwuzP4VN/9Iyhz6AX7BPWt4OqwGZWi2ZdSMSvuVes7EsD7Vs4dnbutBawoRs
ddGsx4QHYFROjZRLf00bLWK3FBNBUcT5CtaqQ+xduR3K6ay5kpVzXT2Ix9zoMU27EiFA7lmH2HP3
ktTeEIzPCzmrNIc6spW/X+y3zf+fx77DUsyHFcjJpIv3saWz287e5Iz909xSZ8ajJ5E29fo2KfJp
DVy33fVF8j309fTMp5WdNbhq0pbJUzGrUnt06vab3rf/4kOubqynYJTG9a4LRfVSMVyqjcehM4o1
yOWenYke7VIy8hb3rAavIKm5Rs2DnhjG4yd/Lf1jOeMIeIq0M8JEoPr+VFA913Ccpu7JS7zwAL1l
3AnCnkpL1isd7fgR5kDQ2oCMIygbiFI8tTJ9S1vX3s8Bt/Yj8/JqpRdadkz06dRYdnqVdlXR02no
/RgzrNOabHTXKb8Rs+Q/J6jaygTuSi1SHP8WiHRPi38xc55ODPD4I/q2hHTdZIGUSXZ++8UaG4Ng
N8rQWOWQ8PNOu1s+z2ukoTtzi4QYNyc02Xp2r7k1A/yPcZ9qyCAK6CHLVqR4SgEQ7BDxgxp3tB+o
1JvfYZWjLcIg39nNrykhUVSWxo3dzgrhlE344GCfdLq5damZ3oZZYP5E8XH0RmGsWlGy+A1H+FYh
I1efHK4yzaFyz+N89RIk4/ZUx2TNOIgRNDWi/ubP7ggv3TDy51ZPiBilQok1A7pDqK6f66k6mEQx
PKHBPKbFNxUW4miHyKGBV+wTJhQP/sXq02Jfw35Yoh+JRG0dZB7tUDAX9CPGz7UbVIjSX5LUfi7M
6rWzfO8i55YN7yDyS+fO4a4wpt+wqYnrdmeNcBvCi0iFH8wIMnxD4kM0Cg+GiX4Ss1declV2996C
Tm6H6nFZsJ3ZBrJHdLaasul+NbdnHO/769xKfuQlDw1h7j5glPBbWIzhbmY4EdhAfFY+mjhQvBht
kfQSuOPsGhKITlUd4py2saGXcRVYPPqHQpjLieX/zH3lMbv1GZsqbzUjVHxu9BhpyI2u20HwmxGD
YM/1WebJncJZ27Q58aGceBfdDVH4tm2xGgZRn7TQ+lbMc7wV02wcecK4sOi5DjV7g51TRQXV86i/
6pNTb4hpa8iJwT9fUt1M9VEvenH0bL41HfHsuvs4W0V9rbK8JdVjzLYxzgk1WP6ZVGX4Gfm+dLz5
mQS5n3LWIA31OtARpVnHtKx2ZmrrJ5u18w7/xBrDvcskpjQIgnO8Q+KlrKjDkeVmmVc38sSrLYN2
hrNx5pzZcxyTyZLfpESQP3L4b0JqyEoP3cvbL4bs693fvxJ83j/Ujo4HnlQXjqVTkr/XRU1spKbE
HZqnmNeFpJ+pOne+YD8h+qBx0KmleXykquNeZ5VJqEpDECCjigggR8kcdtMA6FiL3GXuxLjymJtD
HsSGNB7MrmDyYDPdB+nzpfthSuwTJZFoSNlzCNTNPK5AmT+X/pT97qL+MBn6QCwXLqSxFdXelEYa
eCFgjsR6VQK9g1vDtknykcS3fDGZO9lTnbtHo7Q4ht0eQ0BmMc2dYucKIxaw4TQM7GmF1a0H/Ex7
/On45m1DfzaraJt0KCKnDPnezARgP8esYerm2dP75MFpGNmwZSZUzcrbu58ypxjd9OyO8lvsGD1a
3to71gb5E0Pk07AimBZKjOTN+/7eV9lJM/r0ySht49yAwS8ncjZJdKjjsnpRy9UJl5fOM+Pr2y+e
dNygzA2GKks8WjhEyR03FMwli9TMtEV4G5tWcuu0ZgyEwzYz1lzCiTz7pxfr5iPrhm1f2iQx/Row
TDyxWPK3UZU9Ubz2K6IzjlFTjXcn67tPjk/jg7AOKZDlmCjiEd/QNr+TA8m0mfIi1MonwfOMgtsl
7FlJbRO3CDCA36zAN2XBSAAJbhxj3Cf9AW1xuqaq06EIWQHJrtam8Ietk7lRwEF819xQX3uUXp+p
AD84Y3zXwZVFF4o61fP0dz9rW1aGX+oDw/YOZwZjiD2yG/Ac+YiUg2SnTRVXcOOhLmF18+1NvrgJ
VIaHbJ5qlvEweHZlGj3MTT2uR929IP+YP5k88e59eCVdAf3dt01X1+GgvptD2E49TnyYGu4i8vm3
U5LZaLdORpSLSAG3ghS4c0YU1W0qWTkzuoR95I4zaW2pfhau5LlJxC9AUcmq0ezy1E4IgOUQtmcU
NddKOnzafb9cC1moO7iZJIhVxHiyTcnCzL2vPrx2Nu/9fHAc7zesVe/Uj7ZgPX0Yl2ToAgTTjYWb
u64mJbZOOtMu1pG6dUq8FCVjUGbY3iXK7P5UnitBNIo/DfLLXNr6gYSXweuxqGWyewEn3a6EU7ts
JuSmNcA+GTLqbnm9bzTpHlkUGzs7ab/Vem2R8gknSKPCDHokGLtqwpBbSkVCiiROFItcvAO5OKyI
jBhPxRIdCrACjbndyIckxa6UFYOFvn+217V0tSDVK3uvGkMei1T9HNqiAbISOUTAmDYgKcNH7t0X
iMH7giVyto9htb0Y/BCkytDxG2RZJtTq34p6T8YUvPqsOONOsW8iH8Umj0aU4wP9TsXoK9Ckx3Za
uGcx2sOrMUJKEiqLrmjP+3HOvtg9GzW9de4W1pAxavPLMAOXsSxrp9mZtovboV6lFc5HchNEekAy
8mTUU7j3UWv1SJxPY5nd6Hj7QzbF9RVBW7uFW9ZtIlJSI2XNv5xy+K5Ikt2NaYNsxmCOKivjZwc9
jM9pRi9DYUcIeVAvM0flLWI6w7BR6i5tAwpIWCzeN42M6oNk4fusR9mqbkexS0aorXbWNqcRKO/J
nhTYTWdsPvnYiOXR/7NW59V1mNExKtcNQjv5/f9MOgbVtg3z2PJpElFDeCulVVN5p7l1EBB3Oryq
nrRw07iUhP3sHG7hynIvrWj7By+zH3RP97ZxM5lEE4bqzLKEj2NTIHQ1ryImiW7qB3UWmU/ZS1wZ
M3vILmHH32ymV0U8ffRytNt15atAReofLXLVF6bVJlWl76JXWBnzhQnYuDV9t+OP5Re0kiXxuuJb
P9ZbPs7qkkQWzdzySwQTb9US/jqr6sE1/K0sNPfQe4azBSw6rAha169MJu7h7J8yWt5nbWTw22X5
weaOb202EM+5bltHKtAJ79vQYMptrNtYev3aSqetKsyCDAuzOzUovk5pS4IyU6GTbhGkXvZ0hH4e
H8hA4ZOhkJ4nktzTT2qM5av6500TjuFyNAjh4AZ+X2J0tkZaLbqUJ4MWSKAY2MQHBtse/jTAT14o
D5NrfLPRjB0rB/6WTireVXMAWKuGlzVuP7OTflz2CC6mT4eNEJGF9bunCLR22et9mT4hUetpNAxq
/7a+qBHBhoyydbIZ7JooXxKOZq1k64pP1iWUNSjn8poSUbIZjchZcc3FYUA4MhEnhx/OFUFCTeO0
5bOwno0YpaBdYZRREe6caZRHLLRkwdwMd3ptU3aJkgMeM5K3LkkM2gC7gWvYxzV/VLwg4aAFE7e2
S6UaSLHECweZK/BZeO8mVyWfvFofj3GBYWOxLDOE95z30Hw3rJzSyf3kSXn616GJFyGKm61jhwmY
lauN4OHXlOtuQlB0nzwh9v+6IQ6nnc/N8DxmmX++1qZguh+VALJZgzyGHSmBk+4WQe38rqn9d1Ei
MZazI0yH/Ksz1eYxT9N4i+jgPE14FYo5bB58yXK3RviSVvGGECx9a9RDtkKfDe4wNr11OLoMD43m
wuK5J+z7oZ3CbdQPIOgH56uc8vtMWif7Tfua9UQfAgLY6SEdqxiwV+Umf2IU5dYPRT4fQ2pem9qk
9C9696biUiFgNT+bmC9xDO9fHWGwEmHTvOwl3hsOhxwZo/JH9cRcARYcoj8auwQhPEKpPeLukolI
9AuEExLOWaDXtYcHSlFtHkA/++XOrOhCykr71cbwPdFx7qPvpldgAS7qcOsRISkw15RWnr1wE7a6
qVsnyjD3k8LL+thlCIYQJlo9k6Wa934W0TKYxgul1NMo3CqAb6yORqWt2af800ly3qWLcMbym57G
MKwubbRth4a4wxqJhi2djeGP5gXZ1Zc6TH6jKpZ7I4wPuNBclN6ZtzHZiMjRVNfYKRsWkigFetci
URvXzFbyL/wQosq3MRJMJs+CV9r0k62rwRsne7XjoUFkTmtjfzLJA3P54Q4yU+PWg4Jg0PVhjGvh
ZvBQbft3MXWXskYsOUzDribT52hEaHlHw2VPF5OgqANMHGJSdAp60yPM7q/l7DWnnpYs6Fq18ZIG
maQVrpvQGO5xklmbirXCGtAfOjdGNWUjm9XszYI2jrShtv+i93O1i6x6lxk1UfYZMXL2KECEqfmg
uVg0kDtil+NVRzWeud5XZVXhsRfbbHKAsRlkgsnGIzqt8eO9buEjlrRoOr+LipfRBkaOPQ/gybE6
mq/imwdy9dLk+CgTK54P3Dl/O0r6AOH0z5HQ/3EbZd2IXwhUbdtM9+vqNjIVDlJipIJIdTU6HhnM
4aA9tYvjK0q41WM4EPvaeSAPlzmHW3Vf6xb+XjxlGZhHOgeAXyhKDL0/jj1JRrZW437S5v7IP1Gf
F0u/naofQ57Zq65Kvzhen17zur4YuCRnZC17L6q+KCOMXpnrk3TFXl7POygTmNuByOWkNVj7iPL7
5LspUclFHa1LkiePPqPV4JPj0vrYpXhkoCyGNKYOHwd3rpb5Xq8JcWeqlcXWeBqSUq4x8+NJyMHX
qSl5nKeU1cfSqMcmuZ9yhsRs+PaKy+TgRJWXSQdekC5bX93chm33Y/QJRwVE2DOzSh48W5NBH2uY
jrJyOrRTn69g0cqr/zIUsQsJNnno9B5zrWRCNMwYxpw22WZl7O39DAduT/C3D0djW6fufsBlGFS4
ydbW4EUPzhLASDToAfWTQzkTnuouk6iQnwq/OXU2YZoRIqMVUIrwSFr1GlChe5Ajky8vDadDDtLh
FmE83YgZq0vIAMbKoQuT8FXT1NsEplbjAIq4OJqRW69n4wt66/iW5uPvPMHbKVKAdyxak4M5t/Nq
aJE/Ecrmr2tWKZL5TuA2RKQtxMVV1HeAM1TW0XGiLa4MVh21NtLZK9c+ycjd4xaV56kuiSURbRkg
a/HOYvBrggg9c8eTF2XOSel1fItDHxrrtM1YPNJLmk8q18Izgw+uNd/jxfWDzbtxNjK6K5sxd0pU
G6bcludSc9xtrR+GKVoG8r1GOLhyg0i2e5FVi1muYjhl5nfPqcwD/3GjGsMj63uymi1zAxBRbbPR
n9YufxycESDQSOmjx8omFI62xMhCpJQtKe4Zn9mVaVf6te6Y9iYyA8UwCIKKY+NpLmrzk2+g/bG0
4HnmYAeFiwWPddafp3uVMCEYWRncNSEJGFygtFEZqWB2yvSSOr9bw0SYYHqPMBUd0jAJTR/mZDi5
0GZIQligmahT8qQ+GvNQbQnN9jed756ZyebfsnwCFEFi9pEF8C0aE9Q4lUpYZSEYxS2sZf2KHNl2
ZyK17X/hJ+ceu4rkDFn8MgcyA9gn11vbIXuRjv571WaQMmGCrNqCvIloUNrantLuaJEbtKqH9rcj
a/vKJHGtzwPOaE1reLy1b3//CrwJjv5bNDsmlh9ybdE7Gosy4t1FS13ujXIbuvKxW+UJSMimZKKL
eDLalHhRmUf5O1dveVhLxStAPSR0XGPWBOd7cLmOnXDWurTzzUzXsa5aNaxs60tnHfo56z4RcIj3
mUuOyT0GU0TuDYec934KVFB9aNFgevdW5lVgNOFTG40N8yr/uyh0/dAY8SvKKh+ZaUWlDeFmSSg/
AhK+m1WRbyde27VGz7gZ299xZ9Alt3hQEtMb1pFT20e9ZDKQNItRMLJO8fKXH/CQmwaG//wXJuSN
2aRYMUscw7JLg7Qe0l05ZuY6Jh7UiGm+5KwPG2iPP/sp1tj/l4g7ZxKdQ+sLUyzn5lblpQQ/c0Ts
XAfgJPwVMRMJCyp3a7Wme0LC94BkKjz5VvFasSY4Ql3fk3prBoMBQyjqeL7f/pXEwWIT+uoys6I5
ELD74M+6fQQWUlKTdPx9sd4T3biUj06EDNM615pzKG1/+OTOfCgh3+4MdAdd5zUyPyjbtAgnstFx
Z0oFYGUYOza5PE9bpBJgaAZjenBKDZvT8kEwIphJeN2PXuOiQFLh96rJ5oBcjoRkbu1seQQpQYx4
ycu2O9YNHB3U3udOovPW3Pim+nBj2pa9z+bSPCoditb/E7eopyecSf/lP5nmu2Jq+bvwQug8Y+A3
zPcKncZI+7idDXEvOIdQjBRREC3KjVnHm43mLNmbyVuMvH6Zhs5GYQ5tXUb+JUNg/jAKPQsyEnN2
xFlPGyNRAn8f5f+SWg+uqv+dOlZI616Mm7//4G/Klj/fZqCotq2jeaG94jb8+QnE/IUmf1bizmCG
tAkg8eFcRCc+0xuaR/PQIEJfAYyasSQ5vxXBUkQveltLZT9M1ZlrG6AFae/DvG0Y/ayNuew3b69F
Un3lkztS/5FLrdBGsIow7ZNTDOjo42dIOm4SUZiZ3c7JxJdy2ac7097JlXdh8fo9AhR9M4j7rrJ/
7Qq1mp71OUrTh1a72yGWmrAO9+EUWL0z3nnLAtOH+CGbtjsUeitXoagDIL28Ybo5r2yl/kWOUZ+m
pruasx5tHGHjDbDMa1bNezdmLSRF3X22xXhfZPNcmC7XlyfDYGT6Xr3peBMiHkS2dwxV42rwiadt
iuHqlZIPgU+6cl3pA2vF4kVIAGYuyskkSKdna5rtz36W963O28/iLTMqvtsfFypR5KFDmEZxb+eW
RRp7kbjoEu7b10kKziTeQj5J0MhLOb/EMitPQJrHRiEFS+QeTS7IJtm7nzyBxvKEvXsCUQBxpS2+
Axwp71psUYh0rszEueNkUIwh2d2b4QNJvyDqGWljDe0DfOPpRjiavWKP92AU1MKd+UP35QYmhgr+
/k4sULs/fyKLWkA3XYu+n3tjLS/7f2Z51jxok1uUSD9YiHB9yucRiXoQWQZkHFRhlpTjyhri8cBC
s9i32JKIki7LB6VFao3J72InodgUDEaMONzPIAjWbyVB4xNu0OHUPJpdT2Su9CIoEi0AGxsh/zoV
OKtGjIY7WFGoSajs9vRtZgAKgtByrQMkPoHDq8y7QSGwysPyuZ0Hf0+VllbayqRMfpy9/iHGc8Dh
U4IZ02Z1YdK7wiqYb1LizAONQdgnIxrD+HDKcsmobtCGGCb38j2xomtz9vnIfO5tXHpfkpEcuTp2
8Kxo896OZLctE6gMmQdrQUF0HgvlXY3WJ81MH665y166Q1oTtFWMBmuCkzUl2SZptT6ofTD8KUmt
o+5gKcrVvmfAyLJeZ39J3IIOGhzPWwughUCHtjA3bJiaI/CEI9aPMmBjgBB/KPd9MdjHGpnB1LZn
t2r2WRjuXL/SvxSQ7jMThb8RinJTV9CaNA9LfxhtoxloPw6brd3nJIQDBakT+9VP2/zY5/W2a6qf
aabWdhhuQM6bp0g6J4JFZspAICyRpZ1ShSsR2zN66d66ZljXV50KtW3paLz9QDU2spm0NT4E2ktY
cptBhoRlhN2j3dkbr7Uxq2fuJY99P5BQi3C70nhl0lvpeTof2qi6UTTWO99TmDhSZ9en8SHuzXJf
6j/quVDHWuVnC91LO2XRg0EYROJm0bHYm1l/G1OQ/hVH5V4Hb++/+VCq5N65Ok6hurowkPR2fV9h
pmXluxkKuIpmrM1AKRfNC3/6zCr5k6HMW/7kH58ETJUY+SnLfVhbbE3+fAGzVPp2Z8TGfRhhjzPZ
XyVxt6bAnANR5hj/JmstUYz0BiS8ROP1G3H3bKUoyZXXwu0n34MPH3G+TYbl8iWnWxAffOGSPXsx
gWq5awQIYnBlO1eE8rtpK+M8ec0j3AUYCVa9HyKcFDLO/4lnKkuV9mxzQoKwa8N4Nurme2jhQjF6
65BopX7yJvRpA5sYiG3aGVicXNtLunyledqR+d7K0MfbLItsj0HjaPFXBOdCGGJGdY6XS9e20SV3
JSj0pecU7sA/VKG1j8BfKAyTyvFvCCcYzajmAKGy+eTL7Xz4ci++BFhoS+mDbf794RYLMWPtzPS7
D5GPD3LbM4U4uKB/ToySiG63sy5Q8+wccdFbnryxklZb0tPi9Rw6HWEfYthBkjmHDEPwSuub3rJr
eAixt/aqHP5UidJuoiFfK63bjFFpb1qdDcecia8AGlYhCSVHBrLZ+s2el1cD5iYMhUE7DXRh2W6i
9LriuXnM5EyGQK8fTJCsx8HDM7hcdAdz5IVDBmVNlR5Hao3TqvMEy6Le2aS6G229sc3uNeAuAyLZ
ulNRDwGLnIW/P2IfIDAcf/Yi7jagyzGqe48/rQbwMIafTfcGb9GJTxC5i6pWB/xcbCK+T7mus6aT
PPKjpu9d2lNPwJG6IeNHK2xoFvi8Xr/Kim9nqffGnrSPZKPp11I6l6ZGHgz7C0oPSipGfqiDangf
MfnUrDLqF88iWWCKm3on3J5cy+5aZ1UXRJgP6PCEPEdLE2Lr3hmJFr+QBQ8mCZXRGLAtdFZYCmvx
Ct4Qr2O4HcKYaanva9hjZmeVOUgMepk7G9hTwxmh1o/MgNIWcWr1oziSB0NIo1nm64Gl400SGfn3
iyvet/nLxeU5ZVeIEkD4b3q0/5zneWtOuSGy8e6bhuTTWhAgtaxKYauUq9Ss5UPIsYI8USeNvPrG
Qn2jFXRVHe7YZPEK8TV86JNKXjrRfw+ZGHGwz9mabu7JbIY1HzOJUigCMVYOYme0xqqw+DL5pEdc
c+kdcFtoF+lMr5XEyhhXGzwxXuDi+L7IDZouYmTQnq3dHkUwcuPSi8ID3TfzATAAR8nRt7XYbgrQ
bpBRrW3U4WYlA8UBxDArPGkMUud+EWaNMWIFnP6tGvNg6PseoBFWXmTQHD9JtacqJsth8u8l6VSQ
APUNyj8oL2ai7USJDUCPnWFLq2ndPWNlO9A2M6B/dhqJgzBQZSri6RkBJsdY+xJiCDiPY4bpv6WJ
jup8W8918Vnd+kEHyf1bSlZk5IbLa/J+KxbSUwyKmKF7hdXEsjv4d3gJVw6VFo5M3OAsgQlVieC3
AN9kgm5jEYkqa4fkRREGZIQ7nOVxwFJEoTEvko1TpZS5dRquS2BxO4fvEDf6ZlUL1qtieJK62q8o
zR9mS9i3jkPdl+Z8aJhxtgYbXQ256SRwGomhPfiWILTGr0D41si7wqHqVyPM2nWZkrgzT/5hahli
8QNZWK3HRzPGccpJ+lomnvNQzoHSTHMd5XmFnDmzDnWBRDCG/VZjWE00+ejz3l5Nt5LEhxSPI5Ks
9Wh4NhPmQgWoXZuN3mY1Vmh72nP7UJiNLhPkFUsX4zJaVApLudXa2Tp3o/7If/rmjhpDfAMldD2y
NEQjxDb/3hi4793kjCV+n3UCX2yrGHWXU3/i87QX/ewgvn9GHY5SAnDgmt1NsaKG8faxaOKgd3uM
jrkzHYpJMtTSt16YJTvUjgJVjYs0TWe3Ax1Pw4q47kM/cEMvYAhqvlii8DepNDAn5r29Qv7wbe7b
ZNdV1uJE16yTFWsniUK7TWAmhwBT2gQgxECEUqeZ4zqKy2brqm+U2O4WXNPGzgv2x97G7TmUsLV8
R5OP6YB9zye6mLfm/l254rJBdkw+M3iE3ot3wg4UBcMl/V5FGF5GPfst9W6V2EN9QlK3meMwP/Tu
9D0Z53jdDdVN2aYW9HYL0FKM+N47KyDbReHUcP+RsKNWggeajXh+bQb1IifvzkdtvnhPnSO6p6jV
yF1pSMctMN90RbB0oKvWKb1Vlik90NkwB2EkFbWxSXyQk7ur2u+LT6q0jzMPHollC8Df20fY9f61
9Cq1WE5Fdx8j/4VMEyCokmw67hiqpNG/po4LtQDt2BY49DEGirUiyi3ZIjvEcBYjVfYiTNER4Va5
dHltjfQWkyW4bm6o6/0nL0vWVa55nxwH1sfjgFqN94MpDQUdXd6f1WUL1jrSk66/T1FZbMPSQIln
ay8SR/jdjebXqaET8aRvXO30WGfrglJFEWi0z0zjZQb7cel6aa0b/Sv6ZTggZOkc0PNTl1GPq8nm
2BNmoAY93jY+QL6sGrekTaFYXNKEmroL3MlMt03Y6EEy/OskugUzRMseqekjyeRqLCrjQa8wRIwT
G4PK+6xd+59XAJaoQ6eGyPf90tOwMTxrmtPdMxO5WBrrQCflOB50xesZOgoPsFY+I+i5lUB4R51z
wWuyL2BKUc/YlFVItdGej+tJ8HqXuamvQw0JlmaZn9XeH3txhrdMmw0Obv733nDgsxPGE25398TT
jaMfWV89Bk6OMRVXkGsxqsS1KmfK78qmUel0JqdNewyLH6Jvs/0skmjBGGC1LuDFLoHIMamgGx2f
89Dr6T1PSBTnEdiR5ZdtVFX6u6Zh/9OF8aWnba9RyFoyVj/tKP9HTVF1bjRCqPDdjYnUDkiD1dHV
jmloLyYqljap45FU2STkaM7Rg3LxvdrOQlUv8v6UslLfNJjc0dYXn1Tj3KQPYwvLsU10gTacfjR6
i+z+P2VO3eaI5pK5ucsplofxTH22I4+p2wN6z7eCVD2oMjW28Ti96052Huf8leOpW6lSL7YSKwsx
5CWV5lnGlNXmEC8+0l3T6XVQdLYIukE5e3v8NlAhv6Ck2qT0MRuQafUagRlRlBToa9tJxiCfYT76
ri72akR3DsQlXKuiY86fp9MlE9NrgrZg1U0hZJneO3RV619Qee+xFWICc/a4GrnKrv8Iwdt/k176
Jlav1usu4BSavZ3MM8qHTO6qgkKFhD48P6PvsvXYSE7hW265kKN7lC6um2vHwucTiQYRHGXmnyUO
OaDHhr2Gdtw+Y+qoJ0j0sQFXPCzSU3+OFHMeFkb+UXi92pl0M/gEfiX9XD9UsPKZTfwfZWeyHDeS
bdsvghkcgKOZIhB9BMkgJVHUBKYWfePoga9/C7yTEilL2quBLKuyMhkMONyPn7P32uThuWnDYXiH
PeekDFO72hETWzvSAeitf1iKm07oec2mmMTPpaOZTX4ce7NhPPxf70dqiMidjtH6YN9klA8bNRTt
daJ531gG0e/l/N2BDn9IRzzeQ46jNnE0/anW6My3m5bxzN4lWJgikrjVeBzHM0IJrM7ShV4QRntp
I7gQifMSgf5YgLQ8leadvsayzjrmXhHfILHsuchbe63QrA0BXt3WTWAOIk0DCpWwNWCyW3a1E33S
LFNs+76G+Isc6kIcBTWYseniHAWOxeTHEdknNkj9qEQEKCUf06NuM1qhUKFRp7R9U0F4/e/qXrx1
k0hEvmwR/F6uB4/57bLn+heliJm6RwSWpo9I0B9Xeg2ed0S/jlDBXJHyF2l9Qxwr3uMKwfsjHL5I
8Ey9vPQhTWAjn+t7gNkrE/tOc9AM/vendN81X1cj5Kpe4t+OZevtp+yZqtgEg3aPUZeNezFOeNZn
ea3D+1ElFuNkDpkWUEU19d+xPpb7MoNvZg94tXuDkk5rC/zmet1uirAH4Gyv0ZNJdawRQWJ/IKt4
1m+WHCOk/elqHV0ikgSS5FSAVwNTQbeGqyCUNMtDh/NYaOEn143MO3MBatHa/ZMYQR9aOBIQP6QQ
nNySZW/T2CgtBMZh1137OWOkZUSPFem/O17Al9KiUKw0BxWCfreI8KJn069WrDBPO3F39Ugfg2Za
U9PJUvFgngomJDBVraeCFPSbPdYmQ6fmwV0mMtQoLot+Jvkv8W6FAaQ46RZ17sLwzqRQ8NHVJvtS
gM4H04PXRz3TtlZHG7cW/0zVPaBbdLZuyg2vsOYA/00K+Coa9jAxYAtq0giIrfO2sVd8oBJ7zcz4
uwDk4Xqug9929am9laj1UDUpukT7+NpQ1/EQ7rpUfWlsRNqFKxnRa+NmtguN9jXBGGPTnAsImOKj
GBLjfRuW+S+1zSp658r0to0w2DbmDvq+j9rEk6Vz7JGTKwtujFOO3r3qf0wLFvWOrVeW2RaBcrTT
THvcSM0GTR1y2oMojHdFxXBed8QxTMroKhJFZ4aBhCvtj3p9xr8OeJe2sY4KhG7722a7VRgTmbpT
82gQMsv43dU3Q4PK0M6ZxifjIjZVaaqNrds9hqH0OqPg91KZnxsv2jMIBwoZcgL0gLo3QuYJfQys
FqEBg5bwEFSMOElbbBM9hQzvNpNBtrW+aHZaQ+cpKT9aC/94BPb6BJgg/J+d/O9TOJqTunW52T/O
0sQgnvR2kKhcbpzChHe8aL3vpJG3mY0l38fVXT/9KiOuTv+93bzjcFPYrZ7rNZlnVSO/tQ7aGFms
osVGSTNIP3SoEgPm1C+DwV+wnS/7BEO4z6/All8WV756TlIkjawRWa4BmPezMNgVbWMX4xz/oFZ5
p7rj4zHtYVbKbUkyAl47i/9TqqSdHDCfiPKxDnN7a814G6zWpNeXELi8AF9PBqIqCIc3A4nSmIIK
7YxXm/luFmEeyBQJMiqY+ghoIvLxrxhHPWeyHZdRsufAdDeD2gMPKvYFzoSciKCj3k2n0BScWtwj
m0wXQQuJ9wEZV+5PVupsBi/y19tUOITtZur13bJ04oNexrv0nddf3JEMvKAuYvl4c/eYJ7Gk3WBC
yTfnz0h7jpHJ1qDFTnLKNAbapUsriV0YzRz5DXfT5J0XdyVA5sNPZsM2cCM329OPr/ZZscC0sY1t
Iy25HxtPO46gQXsc5jkbI/2enVis8g423xTYzThDQZ7OZVZfMnzIT8iCviTUjIxG2xg+SrKNIrHg
/3Iaxi0E7iQhLKNFN4sHN40/Vw1mxHQqviZNDEUOgSsY7vgQZ9XdWNfyzvSciEn8YO6qnrqxzOHj
L8xiPBV/sLad90cpllFhY3PR1+bz60j7fxbP3MZdGxNu8ChdJiWT1aNc9Pr8hMrR8YXJ/6bcr4gL
gEdaZbl12sM8QZe1c7PkQIVknEMZTFa0SOdwMjQuvL0WBYjvTQJRJ/0yP26jfKMhG72ChNpkxfd+
FWnSuV61aPXXKa1e8p6UB1u430wnag4qbvutllkWqv4ErzJuJpi80bVIagwwBqHUUOO2Mxi7UypT
K6ACdS/DTAJsFZJy1fD/j1FSn9TAXBBK/YODv/dcz+HnscfKlzrKPnlW/sNpmA1E7vSHpHZ2uTQ/
CSezdzhBzUCraja1cXmctC/4ULvTKJY/iW6WNJhaucEylF+S/nMyg4IewwR/3LXmgnLRIjrJtlHQ
v2o784Onhfbh3bXEkuSH0STQsQ69u8HR2+O6OTYYJdcWTwtYa7d0arOk8W72gFIUkARkpMU7WdXN
PuPvr7HM0zZawubGcPastENIhfcJMGR85Jj1Nm74Z3KK9vMYhl/Mqcl28NMBHmTqR4zYet/h29vW
JnCoKiFxCmsc42K3aw5OUhuUTZJmrL0pO1DaIGhwj88ztXrhXlbAwpXCyeksgqfn8ndTjdn9WEQP
UPiiYwy64FIgzFTucLNeIER+Mq3Evph4IzZeO8f7ii6l36r0+5hSA1ByImpb+40K5SaiU8xcaEED
vBzWeQQqBLfP4NjVyi/cg6rOLfalDTBay62GmGb83RX9en0CVSDmbc8A5uoRSovYj1FogynqMJMG
vGHPcfeljvpiytGWDQ3wb7EqaoH4wVQhs8RrCWnO7cWF6pQ750pMf7AiEoQSZV9LFm5lOt9oJukP
Dhe/FKviuXQugwcFs6lL+2GJiqcibvMz2Q5UZV7+nI+Lc8lWp3neL/0eQgPh3g4/zJjMg4MY8ZMU
abA4APrxDMUnekiM72V2M13TuNjGuFdT6g+yj58WCytDMX9GABk41nCh2d092LJUH7SrXnUEfxdp
FtAKShTLxH7+bkTdhLneQ3bPHiOpH13qDp+2IaZMzE87LZZ3aqCZQ/843IK2v4N8MWGTYR9EgIcu
t2u3yeKcbUmwuMNI+RyGw6Mhc1r9Y+f6QNCB+lnzYyK78VwxEPDXW8muooF6TXjTyjocjvEaSGDU
38ZhopBx0q3Ksum69g7ynLYQgFZxlEZ0R4sxC7yYK7c+tL5mxfC6QCa0NelMVDLxQcbORlVadBkz
0pmSruq57wj5wOR59FXpOdu5qL8rgpGvYUqvgyaxt8UOSzdcNH/+u9Z4lQi9+WJtjnB0gZb5jwqu
s9k8pZWmj0bpkMclmmQTUYOeEq4UnL1L4FaTyXaYH83UrnGamnkQ8h77Rm+dJiwScGjtCjofPXXl
neiQZ1n4RCkXnScT54tWQr+v0/JXnBF4okRef7A0/lG/42VF/cU2BdREfwt5StNJmkAH+8e4Z/AW
zZwAkSgPthZmu0oDwWIrSfjEb+E0MxlTFM/5c+zO+ge145rr+EZ4wqwbbQ6KRRilWJP+LouSMnQQ
LNsdaqH8j/ouG09xIfRAGw/MSN1wN6UOtgTJGMiexMYefWcJcdCpDkFyb36ePMYHjq5SlAwjnRuG
HDKyQAOFjFBDizFqVWQBYU+0ElgQFV2WowrZJFYzQiYycggXiRSjLTGOzOW16qx9PSBPKWv2lP9e
Nv+QjFi8jNT82K+Yqr+9EVf0XUtzHrrHplgUFiIjiMzU2mYSjz98h+1o1+MuSTtzu5aHcBFojobi
g3u58757IHXGroxcTZr371qhKB5tI+KwfdRGi6lm9pJ5gDkzTV3LzI1OoboTeAd2YzWojdeMsIIK
WoSep2Dcl+NeyumSeMjN0mT+pes1zTSpUQ0RmUSh+SBAilhOOzLUkOGhzwBnduR86Mt9Zo7sz5N1
ecBz4p6pIe7HDLlmawwPHrEAZ2b6n7s2em5Iwfusu+b9aoOcl6m6y7AmM4364vWz2Gg8cTwC2rlI
+wM+nSGoe/P7iPcZrNu4t6bW3McGNyKX4sNvMQJC1JpwlbLfLO18ByIOvUqyGVImk41CVI5TuwMi
wSZnbfsxa09Mb0QwmIrMShdTdKf0vVLDYxPq95Wa2/twMlLfbiegAHZ+7yDxYdxZHSbv13+vmH8M
HKRhWrZOLUm3h7/4+/VYrLF0kWZXj5r4M604nnxkA88mUgBzVEO+bgEb6oS1PIAx32vMUcJwPcx7
GImh+TsLTXcvW3yJVt6d4VU9Q+m5I0lMbXpJRh1T19M0atrjBx/7rWtampjQBRpLthjXtDzj749N
Q7Sbl8opH3vlZIdU06d9Kya+7Rw9d9R5oCZ1a09D92yXEwOisrbP88AODgXJUOVdZzZPThf3/uBI
sdUr97s5N+emMn8lS6N98EL8o53GpBWpC/0qWsi4uN582t4rJq0mxmBSWBBlzvcKzaLcRYn67ZWd
u6Olnvilt1xpczFQns3l1Dbjr8Juyk1hjgxJU+IdcgjO41QZmIqMPlAy+Wj89I92NxQiWmr0OF3X
cd9+0MigU2HhHXiMlCr8stIBL9g6NgmbyMe6nUDNNgNJZc80zOYjpqMl6MO7LgMJHGf3nel9Woai
utH7qKe9EabZwxhutcLNP3WNdl+l6b1L9sADOj+oGEk4HVok0g2HG5XuSZURYYlm9TlSRvfJIieq
98wTQTLjUQ7pxVXWeG9DO4XUReWjhngfAyv5msYNwD5zecjc9OsYa9quX4oGXh+XlVpMGzuMsm0Z
ivyDp/oqxfnrjPbWZgQKZQfhJzqTNydLQX1dz1LXbm5jYnPLtGabLmYRuD0RTz8TJzYCWAPkyDRb
o3CfSyq3TRrr4RELV+JrjBwx4qOWgHyy7Sn375ui/uxl7RE4evLBMfheEcqHpbeOMHw9j8Vbvcbk
OaKxwkKjN51YTMrbdpOa4d4ovCxIyAShPS4u0ntmwMvEE1EQOHCXo3ABotX03s5yl+f/fofNd+/w
+pGkiyJ0PSfeoZgi7lOL1djhDbhQuXV1YPsm7vJqctXFdD5bVpGwM4ooiAcDp3qfX2NI3MuUwq+r
9qJx4J6Vo3UkxU/47phpAaMqrmAIMzDpLBF3lkXfur1oNlGhHYthTE/VMpBB4EZQrQrQc15s3zOB
yfdm0cj/7woIf4Sw+apJP9Htdx1MIZvYW4Zau6Vsuzu3C5cnlBV7VaTLXTgw+cyS8zznyaYcsYDH
NBEQCPVHJ5UftIZeN/E3K9VlhVoewA7Jkn2zUpe4HFNZ5totg4dM4UooAr7bjQ38bT/1FF8qrpeD
RHDuaGohPYD8Nq0l/Tb9Ys8ks8wELHKQaaDzTYdgg374QVjMMWwY5i7ouZIIzvXXacmJQKLirGak
vFNtXDod8EaV0pvv2hvXpN8g8+VuTMdtosc6VqceaEhXgEUeUy1wyh96g4nL636UQMw3qnG6bd/A
lFItEkFB9klRFwedEeWmNtoDJlqIBv0c1MSOTRWEhzbRiG6I9GiXi/Lajtz91BigTR2QbRURDCjk
sWjZPv/3Sn5X7/Cg8ewQ28NfkDy2/v3/aZ7gFe6wtLXhrRN2H1Q6zDSlOYGWNMy66yg+St2gQ6KV
H4gkrPW5/f1cbf6jM3PHdIpk8M25YupNEWvurN0EgQ8+eKY7ekvLuZfnLFHzWYNjEthj/EnU5c2L
bEI7SuNKVM9W2X12FGu2R+/+CYsI3q0j/7TzYgZmQvalIlvmThj1cYrGNUwu9UeTEayDfX7wTlR3
5M6UDKBy0Jh+nEdof2f79Vq6K4t4gwB4OkO/Jf5R58KL2ZhdzuSCDvD9WBcUOV2JmnpxtTqIJJHU
aUV6YeXWD2abfrDNvPbn33xJbNDsfeBeLfmuL1oP+NT6JfRuZS4IudQIJdbdzzM6Jkp/a4f5f7pg
9KbZB4vejv7k2UzfpOyqrVG65J0hwDiC/UVubhMkJFqvYrFNrPAmlw8SxFVsAwxCKjjsVGEjG5rH
zUSiyb6NzHIPHehp7MJDmoryU2iAbZ+qs5lDzqIz3N7rTn0s7MndGx4qSPQDHkyWxU+b1mEsNH2w
YP6x5TIVAM4gLSaxXBPerFSHbM5mjHTvJugW2VxAVrA0lLOcfkU/4XtPwifs918qfZIPoZVz3oa/
IZXJYIS6de6eS4Phv+bWBAup4nfr5VYAojjb1OBUbm0jnnBtPUhvaaBx4UHPBv0avbJ+hm8Eie2M
xGSZoEn84CwGB/L+VYB8xymsmyZn3NtXwR7SxAtNBVUwY4dPcKEFfeuJnak6kkt8FGlDEA2E0eLi
sHxnMr7JacSa6Np4icfW5ioQbcPui2lyLVVhRWZKRok7djnn5FDtqkaRvRgbn+Ssm58gD1CoSXDg
KPBR1KvAyEf93JDgGsaOoP9vqAOk+/xBmuk990bfYVxw0eusATHaVDfxgqoxuk+N8BPOT4aSsbih
NQD5smJjWXcdgRe62PcsH6tKBi5FMWkRiaVdH8MI16NXol5s3GiLc+AhLZuQBCr7BTlu+hghIhkz
3kBDI2IIuhZAKrRTsZVccJHXQ1YeDK1QflWJF2Qm+kHMCtxRp/80cctuzVLTT8ARzrOknaPE3gvb
9j7i/N7FRUJYy0LcRIb4nysORra8+4QO8BlWFSjSkXFT30h7n1jwLGSqvk42AfRtPV+sumk2DSSv
TizozIbR+5yHKoigAPR9Fn4VTL21WjPX3HrxwVH8bh6GfJxBIoNitMDeu8lNk4DPTyoX2JvdTEz5
nXYfLhhyPY4IUjMYY7W1/gGn134nHUEVjefFpka0/jGdNnoQ3HM2O7fRm+IAx6zae034Uk3fJpv2
tOQoyqFP5lpr3B41C081Y9vhauVozqwO9WJYjDpyENATAzJTv2ti+RmmRwD02Wc54OhN5uQcGsVP
Jo3pPcP3s7LMeFPGZohaAYbCZGq/+pLTMW6FdWdF7oNTEVlZ0CDaLBq91X52TphoM7IlsxxbI08d
ekxH1+2uS63hgHa8BBzdfl1a90cjwOH1OB6281iSXUhOzrVBzLnrcg821vidxlp+7geST3rlNdfF
lZ8X8xlZWEZ9y8Vs9LjOdDG1BCDUe9BFzlYKNjp4B4/6NDs0K8QDzv8Ei9/ofbAG3o/veB6MONDy
SJtZ7tv5WFtMmLnSxrlVYOZiwEjnpS1vCBWU31d59NiBOEo9hpjh2P8p6uYK7Oph0Vu0D3WdHsvM
uhVOv+mkZX2wVN63bfho9OxtF+YH0ou3giwrRD3M37LxRG87CLP7zh28DZBF4zD5JbUt+vAcoKsC
Kv5aVnz03Zjvd090HpA6Xjn4mOr+rmBEmWhsMoV941THJE72TsCUcb/I4YcGHfTUjPLnsCqy41pU
BwaJHvbd9qFPRULbv/lgvmH+YzP3MGHRr+MaKsTbetV0cqOf09K+TXBFCZKBdOHldnQFtH51Q65U
Ye82aKEKlAe6PZE3LkpUqJPytWJN+0z7YzGSusabgvc/A5ixTM8Td7E7oYXuRuvvnWwhQ0nKZQ8S
pWNo28NKnjCRLgNyN7esX14FPWVDo06E+O6TrMk/OI1fJYFvKhPQ8zZGD/QNCG3elG/dCGp2HCx5
G2Li3SzEbDFizk1exVC8DIt7rtwMPUcGA6eYsxPOSUT+fNVa9CDDYTWAsR7sDizrEkcwHZ8i8p2+
qBiYrlGcM52Yv9QzFSGAbUoAFxSNyqHuzoUiysPxTlZk4Z/v4z8tKwCZHWM9brBEFkdAkghhgqus
ulMTtntSakgqXjAv8gtSUoeEHBClihIr1Xd2yjA0oUNqgqDfw51eT53A7mM9cFsGpUVeXDlW21M6
FB90PN/BhBj3eoweGEPimLHgzfy9csumVJlIanmbYzQWaZqcXs/1cujiQ24UL2PmDKAgka0gqNKF
+OaWMSGQmXYlSgsErA5G1bHCO2NIXSTozR8ztsSJQ0kxPp4ia0QTgT1ujdTjcNs2TVNxgcGNYHpP
MacuulQun0IEelHlu2p9IEjGqo2XznBYcOe70A15b+U2K9yUmNgbMi6iWsFjonJFZt4r96M2zj+O
O89mNGjB01v9g2++EzMdB2klqN+oK13Yu9sB7zk2xwz0hmuQ+5WYHyxl8W5+zGPgp3GRB2Eu3xWW
4PfRXjRS3qSbJPRl8mEr26OFnd/xnnqLxrqRjRGI2V/5LDnxLVEGcHCRBerRV8YvjAOIVv7va9m/
ql30rXQ2LbZ9Qeft77WR267Vks0kb0bPrt6ys5nSo8oOzc90ODK/qdoBdYAVbuuZATyZRntT940p
cYIiK+Fvpg99qQd2WWmBtId+Y7eeSwLDbqSpD0QowDJS7cvpxoWWmLzqguPfQaZ980haHQaBiSce
5Qc8s/dGPr5qJiu0nTyT3+utHqkcImPu7EzeOGnFTijML9K6lhrx1qt2xacTQGiuM1U7US3PrTe8
oNjufW5Aj+b00cQBfff7Ng7f71pxY2DBu/Z20ON645JIs5M3xPlB4c3aabK0S6d6VI6JM27tzose
C8QgWdftOjXsl2r66cY5GnvPK3dqzK9eGWWbYS7TDXBLdSaW7GbI5D7tyulYJnfKGYGt9YWzUmf6
5waLRVqKa2iYXFAQbwRWllUXJiwjZXHhI9iF7rVKxPppeTBy3fMdhVkkSnuEQi51WGJOj+bIfNnO
m4sHk8mJPHer916NqzX9hcRhBKAJE58zJGmgwI1JFfCj7Q1m2quO/NYPhYtvZuBH0qJmMh7RL9Gw
aWwMohq5GpJyY8h2D3AfYlkdV0c6qtF2zA0EEvqMR9edjzrZsOMEnCmzmEJPBYEhDa6LBFXxCccy
PrBq3umLpJWaeojXwb7y1ayNBcV7nccHL25ItUyyfN9BiV5WYoCqOzJ6ugez0Ifr0MkfuO7q/ZrD
FFRhi1pqMn+30QDrXsurUydLrvaxIhYsY4A1ORsyLMaLQhMK2h3skect3BN7ETAAlsTpJuAU2LV8
YJcam7vGYIsm0mEUGHY1WSA28sJP/IyAipMv08rHA0K+vduQu77Ei4YDQ7R7lQxnpKRMoBLbeRjU
tbGKz9zKnbNXNvAolb3tC5WDrc7OehqVOyJjWCAarJgirqqNMqv81GU55odIOOBmK2trfg2j5zmU
j0bPvzil2xL03raAcP3LG38btDEqu2wf5oYpO2qtWyUqM0gtot2igZcGP9BLlcz7eJmPnt5fyjTU
D+ts1FycmVp3VUhsxOQW3xwuKrmH27HRujWJF5hiZzhQt6YkqERnnNfEmV0ZynM9pRpjPoWmPx0/
ES+SH+ahuF+MNPKlFT7kdWrtJ1S4W1dlB2fGNeU0Sm6hvM/UwgUIlJKUyzJ76dVnaX5vwzB5atB5
EbSEowydlo96r/6W5MLYebJhJyD1Hr7gyLXQ4i2JW6xXYaTX8NyREnsThIgBNWeALy6tzec65xkD
CNyMtXKuaYisISbGydBy29eTDBHsQHhVGfOInGe3ndxLl5YvxON5m0kbi11oGn+GeEYmo7ffUQir
w1QNv5Yah1iWwf3yOGcDaNkMg8K43FXo7/2BHNODjgZyz5sGjS3c9Kki0TObD2FcDUHXDPdeg5oo
Rc9/Q31p4pCWv6eM38KC3rOlu4h/ykX0nOdyO3bCXIUmYh8+9l5Tbajzo8d+7k5O7jhbUzDucYOs
gL8qMuU8JIAnfWUMuwG4xDUi/9hX3Ga2MrO3FGrFsejsOx5Z9Cj15Cq8lLvW2HYYgHSieT0zeBUj
EOSncWTh3taqtjhoXf5d2OO4XVwjD4TJOu2M3LcKUIo9VCx+abVK6sIW+0u5Oigan328vnP7qT7C
/CiZjPaBay7zi9ez/1TO1XWnvbuAp1oIa9kiZBvv67lC7W7FC8NUmmmRqz+2lW6BNx31k2xVu7Gb
tt9A2jVOs8v90hIWoL1h/E6VXOza0cCtNhLEUTdeeFZF4DVxce8ZYY6+j5US2RNKBy/0Dt4Ysosw
NCC5Ml9DZjSg8IU6xG5tgNIGKwQ67XttpcxgklIndaedgyqN6lP3YwYrA6QRq2rmjd9Tabe7Sq68
MpQvavKucWRtLXCLZ5BdhBjFautOGKlqFud5Hp2F0VjNflPozgaBdh24iWHus8UhOXFtPnbpVxMe
8Dmu8npnOkgamd3PvkCNF3BpeB6Erh3ziqTAaimmnW1Gd8YaUAf9bWTvZShTTcZPe8lrAPXyj4ku
/ZLPU7yri5Hjode+mxXDzWywe8ZK4Qhx1W8n4znDiw0HQGxqWYlr046HV/mZI9Vja8MT7GICuJMo
J31HZBDPzHzjVI3wQ4r/DS6EwveUam/ORH92XaWyvqK5w+NqhPiE8/YUTqQZVa1NOnk4t1dngMkR
z/s8aYsdTRyu3rG1Jh+fja6ajqNk+zKqKAcjlN6TwMugi870UVWGfpCReDZyV52qHvixnhNUyIj5
5BpFeqmm5qnTR4sfFV7MAT5r2dTx1iUKJHAE37fTUpq6df1rGIjCIQf0p+ZQooJWQ/QnmjTA/gCZ
2lUwqiXjoaa06Gdlnp+2cNgEnbf7nOAP3zNn5mDT60lSZ0iI8+XQoVzpiF/Yxo5TX1wYjyRAzxXe
wlJtIXRis4wpufM2nE5uDw4/bKfLzA0GOs2Ti0T73uvZw2ZQOpv1YRN6B+bZtr2t1g4/STeGBrjU
lyUpbtM4d9tiALyqYUTZeTS0B61RjF/gVWtatOv0fkCGWSS7tjCi7arxpqhv4mAekbVJMwMo2VdH
wQXiYqhUx9WMNkgyL6sGrT7A1K13BEw/LpXH1+dk38yCVk3raIFOBX4BA3MXTcOeAAoCuxaF1imN
H3IYDBt3IdPMVgmd1A6cpVtB+GAsaMwNilo79ZW070yR68dCiFNh96T6asZ5picSeLMk5kWqE1fv
6T5X1WHmfrvrDTjRmukle0qpYqul3QgWUss2WW+da5KuL7S6+XJdCJJRTvgTeUnUMmN2kTOItHpJ
xDbNIeA5i3EfNi6ysXyyANdpIW4j+yeOaO8UK0w9KC/OhMn1B+g+954Wi9PCMzjMo4usrnWqi2PW
6m7IMmTFXqhtDNr96zBeIikX9V4T1vOrTrMU43zUBL3/Bh7Idpii7lRpP1MgoZeqNp6HrNaJYLNm
P8s6Shudm2eSRHtmLewQmlEfqmzSaIEJ37sbG9N+DF15NI1qvApgDlyUUQ2Cef2tq9C6U8YTKb/t
WVGHXJZoRKYGdGwwDO3QteoRWGl6HmUIYVC7LWuQ+zzYJzxdwGSrWvphHmsbVeDPd+qlvzjx8hLb
fb1//W+684Ve3nysY7GfcKqcpKofLdbUruhm4+Sa2bku6voogCMcCHq9hkDszrmERlqPFV9O0pys
mZzhIWF5kr/8y82ItE316A9JTEYQ6sCTbZQ0QZXQpqI4/CYK76Undnabpsq8j3s32VQx6KXXg2Ni
jzKGfO20JVoAN9y5xv2vyAALoLxa9xtySo68s1f8k58T5K5+1vPAuxiXfVbnmCk5kqhao8iAuzLA
koYrd3DM7gZM9PWzW1ppUh5qmH/mxN5qhCjvChNbhmUsV0UZ20TSV2loHMEfpZd+PadY+Ads+/bx
Fdrj5ToUw64Hu9CbOfiVSuPN1UkGYC9opwlHIdVL6bTHElqgYUErS7ysAnBdrlp7GsRppx7RYdkn
O6apbeeYlY20Dap4HE66HjHms9RwzVV8wsDT3EsosGocyqcxNjZDZVVbzdapsONSO9Tl0tDO0tQW
51qC3iLPcGpBI9WYo9X6rk34ekLpEJ8ttnSaO+rP25QnzlFLY6JaOnP2k6iN961qjsyB5HbpaQg0
xp7UA3hqi8HeOFk/qjnlyEX7YSqMx3XmUXoLfNkpPxWkePfD6qxugw77JbIi4HYab4iXeeeZy95l
0UuIkYrpS1vO13YwTEaLhn43Ww+h6/T3vR5158qazvpgIROMuk9hXWJ/VfwR2pJ+mPNUMHnbd2gW
WNFrb5nKHeazwQ/tB367CcD5ZSYTaBuFGvdgs2TKkwtBUOnyUM0VwwmOdqqNqdxpo6t8A6XshYqD
EB6ovbOAmuKN52HpitNIDMCGkI55a4TUMVF37zGDDlp9+hFGatqHgyz8cZ25mGnr+GMzssalDi5o
LO6b1n5cRyBXDWeN//qHE9sObiYSuDBXii3eQkIQvPCuX2EBWticwQxxJbCRYiU6DjllbsQI5mMe
DbQ2rSmPOMlg8Jq81vZS+2oAH6jbzSfGOkRwlpCuXVp9Sap/4SdXZ29sGex0axxpbm7iuSjpqMcE
cXhOuCkJLzAicgsIfSbhwosPmF80H54fg5fim+UFad6Y7DNe7kszP9Ixnn2DL35H5ON9zJd4jjMj
3/ap/UCjurkOlifQKMyGz4nvXpa4usZQXSjDyxdHRD8Kv8cDBxa1+prVA9nAXlz7SwP4zJMtjb5L
0qCyd4yiumt02mzTEgWm+o4OpvUNq65PIhqpvEGaO3l2HezxxRPdax7Lms2u0n3trVO6Iay2FWHJ
gZoa4uRmanTJXQL6r33CTjbcAcqI/CERxPnmVc1YhwM/WTC32kTr7bqII2DucaTao11+HYviajQ+
ld59bfW0s/8fYWeyHLeWJNEvghnmYZsYcs4kKVKkuIFpImbg4mK8+Po+qVp1LbqXZVX19ERmAhEe
7scni7v//HdGujW6yfg7Iv+sHAPDaiBkmjllfijNTIMOOb7kc+aei20u6GS3wlS1zk5hqNY63qhp
wJRelP6dP3QvjMU59yljaVPzYWnboH1yGz5ScJP12DV54ZVYPqnKg5kclMNPtq8UQrG7Yt7WjvY8
vTnKlUkFsCoUhiB1qotTmbe4n4b5LrIhe4YoNkZ4EHRerOXr1IPfFbMNFWg2mruXsVW7Jr8VtGo/
sprADMlz6wluJxBhmTMDZGgpbF+xLVjGZhwCk0DhGDiH0mWXzT15NUvffO+ZtHKnS6RWmZeA0fC2
jIBI0qDdebwj3xYMrqzvfwQBrr8L8gDDfh6tnc+nw+e5MHIEPI4PbE1vIMqWRjx4gXwR5pT03RIk
i7Ap8Os3hNnVeBm0R8uj27+zT8xXh7ItsjsC9sHiZ1GmtybHcZ+F1qddsDHtT7VYxp4MWRDxf1Qh
Sw2yiz0W4b8SJuQfKgVmzsLFg1lsu7SMUtLY7nm2cSmvLHvfUMgYlxMWcdkUh6Cc2zOSYiQ31l9Q
9dwVTW+fM9piYZbzqaGxMZzcWcZznZ9MXLMXEHVqL1m3J+AWqD/sUFC8Ej3otNDTCjprV7fdp5wy
wqYsUngtdn2oKegI6efGF6LM8Zhq/UXikQ5r35yfTP9m5eZw96hCP3tSXjjDdrFB2YTM/uQlM9+w
6NhfpqC8yuxo+Zd+3nR8Wi16SGBcHaPVE92beMBR3KPybb2hAKQ7s1ITxVFlFDzmzzLT9DtPJCLE
lbfG9JvwF84k/knHT+q14+1QKnpFV0MdHeoGKCDhZWVpxd5quiyRNIyGgpEShqXxzF8gPwxMCQdc
dT+m1B6erF5GEuX9YvryL1Eo9RY0AK8qsa8eM5FBq/DKCgRafbO/aSzvUdakz4atI9eMuvE8zyOf
/xGixT+QJ2AfFa5eMCPXE15zU/vPNBGrbTnKhXJ7kDQMbqcrh8WnzgPnZA+1F3up+ir8MojbRWyx
g4c+8SS/iXZp6FkopuHWIUYN3ezuclIDe8VpNBpt2AjlkL+P3Bz1zXiw9YBUE3Hz4CjqT2WhMaoY
dX8nkYJKV8t5T8s9P+MRTT+n3Nqdufl4a/nqOh8T0fmQ0gGZELB8b+10vBLz/o37bM+NZ3mu0neC
GaDVW1zYLnWKOf9NkNN4p7vqKxPOSibIVHEPIHFmnH3G+bJu9D2Nrfne2ewEpvGm01FIeH1u0Pdt
odTN/exctzkYfbEeKJmtOOUHe3hX6zOMkOXF69rlyH1dnbSsimwvKxJDZY8k0w9Jyc6tFGO3z/v2
NxqmdZZD+jlSLP6LbF6/c5nOTtqQzolu3R26NJ+mwVUXKYMLxrnxeQqq2GgpLnBqz91tna2/p1hN
gkazLqZpXpUJu7rZHk1tOF3ztO0uwQYquilyF9dlzoyTFWI/kuDnPrxSTg1geBNDGks9VfRXW5Su
uHUkUrI4BZCGyC70b//yXXUe6fAUY4xawc7p/Z+Nwkq90HGsWKyzfP5KlwFQ4GrNe8Ij2EAr4Ooc
endZtTFlCM0jm5SIRRbXEYzQyqAYmhAiLkJRICVE9qGlg3Z0vceaKTznuJAug4nk62egfgqGytXt
6rBnoL7ZOWh4XCFlopfiKaesneIMKNz4Ad62tfk7jvy9gEiQmYceh6oR7Os5Sxq0+T715t08Y3DQ
NHr78tsSjDnX+PnglKa4Y++pd2Yw7XOEoAsKWxey1bRYzwtuoa4gMK4hweKPXq6OLyB4MaVMyG8T
6K1Od4FZYoagqi/pp2w54zd4L4uhj4DryU0nFvSY/M07yOAzBGW6xDPvGSRVS+4u+G6sBE9cT6+u
Y984R1uN3xb+FvfNxRzQlxXsRLzK+7ThyplPknDd1tYHd8iw3Hbdm7WQg2oKUNFrrj91gl2RaIzN
4unhjHaXOrQ2Llp+vjE0lTUaslp/8YZ0rlN13TAbhJKUF/yZtUCqoYEvGy2cgs3qAWQnHKOXgGX5
hMP1pDx2qHc+BAQ5bWT6jJImITvl477OjEVOepxTb1cqiyesx7WShp00mhdSw0HpIQQ2BhWgCy5+
VSB3iWLfzXnNL9tbeQXQVgloPdsFyHOnlKIQIArcF2hrM0jDJD0fMyW4NNWrz4AD1Jf62y6uBlyk
VOYSihvrIanUrLNAttNxMjYL4P+8YJYg9MNewHknv2Ed2NiYsixZMn6JXUf9+xhU36rRamObIOOw
WNVx2zpgAR6igy2C8+RNQ5RWHo/Lqd72EwToVmy3jj8xcjzqpejfxgCGhMGW8HilTsRI9gsUKa/S
GeeclbqOliLJtSTuhHv8p1CgtwhPasciMCh7cLhwV6weO3vpLqB26YbFXOhbcnmSY18fONrTpYjG
vXen8VuVpto5GK3s+d+KbY3ygQLg66ItEoXMqdvn0YF5IaxxjyWGn6hmvkDuJ6E6cdswco/2K7lu
EUFRLxqWHGyysi3SaXLcTyWPwoJmCvodAQOD/bjy5f8umirRRosGSbpCkaqr42J/VRb0Dmv5iSnS
iSiHKG5sq2vyb/VzPHprB1FA2oYXt5tVFdzZ/vfC6UGVgOyJ+MqDnOjkk6X836mZVvzEDfdDp4Zh
bV+0gSXYJzWxA02RH2tz/a2bXXVuVxLfpebYCY1q3wl4WJd0+S09u6NS2uE23dBo4D8EixlEByKp
ScRTr/unjMUJs53cnBuJpTEpKV1DdKQtpXS9j2AJoKuPEqveOnDg7XqOH6iHZ3d1xjijgZ2FrAWI
0NbvxXbolDM+KUgQR0vVf3SEidCDNkSwGtpyqmR2lwWmesLT7kGMM+RRe4uZbjsWUJ2W3m4bdu3a
+jcbWVtg/U+AruoM83C3iqU7bsTjOOfL6ZLb/s3YtjZMe/bUeTC3pKrosIH3H4nKgiXWnpVH+zPt
I1GZdoe5Cd5cVxDaldv6n+SqoPhHzrw7jJmP4thTIE75R8FFCDw5VXZ8GYwnyyhI4AZU3ZZC4xVp
QMAMeJWUHq53KNI3CavkoDk933Jj+uB9zuNX2HAAtPrZWIVLHdLiHRbtAbQ3k38fXsbo0RumK+UX
e03YD5j15pzBBbmxcFVUlIb1o9m8O/8jEcOAhWiPL2rnTtBrGp+i3fGthAx09g0/36nOi5xlzGML
eRp639xdZD4SC0Vlt7hpoPSpDSGk/CAuPNEFBTMoIMpAOXy4Goz2ssWghbtpiVLLO9hkeSlCGZu9
TDMOZogqB29eJ35uihiia3DfpG5M0+q/EsrPsdXVx6jr/gtPKS5b5R43qn3kjrqEE1889KuKSmxq
8lDVKWauJi3cHOp5V62pI3ooZ3hj0tnDq7XZLC4e1B/McvZr5zVqpzjmHgyjurrK+oLe0EX2IKbY
H8wV1rXuQj7/WmiFy1qXdhdaAkNG7ERyIv0OquFN+V55HTxMHuDdT3JtqJSuQfGlgcXDY6bJ1czX
fN8EbkqH/UYOwbj7af3qA0s+S9g2tOvkv+dODJHpPHxA3LMKvb9JBznectH4y4Hpu5Z+H0ovABNS
l5dx8cShTWFhs8VVpwrtkCAiz3j5KFGBMvdIPhVONLNb7YZhza+WaC64nM+BDLp9k9P9V6cAUlQr
rOdSpD+5twvYSBc3oF3mnxrUr8RgQfMEIYmH5VLxo3RyGxyPI7dQw48fzZ2hH0ho/FxLCKR2v095
3uyrgoK3gZw+KzscN7damFhstwtpKxvODSM8o0jPa7eYmI56+MWaicm97gEhqA6szxZM/UlWoBLt
OUecsOkcbexVYKrZyZW+TpvLd0LjLzQ/ftKndpwsQrmwYhooWSTh222nD0t2kob7s6eg9zD6BgYl
zeKYAW+Xe0lAffP8aW9T8fA//cqoV5gXXdszbvSnoiLGunCQeZ63ur1k37ve47VrfI32F0A+/cWw
2EfLfuI3pQjfEAP95I4+HZZqBq0o1cVTFiTMYgV6645/mP2XsGMli3QcD6lm/yBOd02dP6IdZ0qn
GHAb3ztg2ONmGaw2Jr6+5kNanHvRrt8CnY9RyM2lvQV5s4Kp5wGzmvODTbjyblmna8qWWqkFfGq9
xmVvODRpLVG2iSVkTpdMwNYvbEL8ugvl30y/R9EtZpZiVLG6hEjr9RLd7nvjmyvJ794hAFzKxJwR
e7Q1oDrWJ1nVte2nWIWMZnQgBaVb5VMdG0RuzDGnzq8ioOluxXJ+OJTcrkkWdyYqJrUhKYX7XgjU
MxOAKC8QtesG/+fYQa5PVZAofbp5AEA/xGlxIT4sqT3H/3xyONToQ55hDIuGzmylS6YRW8RcdF/d
hTi5MZv7CXhEuOROtTeyAHi3Hvw07Ha8pBu/p6Es9HhLb90jP4iBlb8xaIpIaJSsr6bQ77hqdw9u
arTNGejzavicCr0GOkvwcMLdG1DfSFHccoDFM3FLMql3Uoz4nOIYIuecygmspTtiysCAadXcCZPq
E3qT51CtwRf86S2G/AwNvq//gll4X/T7ZHke31CYuHyJTb7w88zXNCj3dTMfrUIyjJjTC0B70GOU
hOxMec2mBX+B6bN/jYPOPitJ7QjoMqrNflePkoHaYHgM/jU0u+j9G8C49nHJJubFDUzVz54Z/KFe
5b0Y1zxumLKk0uLIL7cxtur0GDQAvQadgILMF+21czA9bw8aQHlpfO5xfU1htL5lJ616xqvMK7Pt
i5Pvfw35AyWYrr97wKx9bT81nVdRil0xGGqw8YllEt79Y1cWKbS06fb0hH1aa/XCvtYe/NIeoyW3
vweq4J1qwWWa4a1FLlGQOJvhGpRORhtc2XRnu+PEVgn/bA5fQAqzvb7yENN70WF+CtTeN/oXa8aI
EoBfOWzk988pqezdmvK5BqP1lhXUs1lEN3YjN9zdP3f9NnVGQl0NadCH0+XxLNebVSe7w8kyACWH
YdFDYt/OZsepPJuqAqw4XHWH0/pTgfPBXqd7udRUfTbOa41ciZNwovbwgVb3BWZujfNr4vSay+V6
2Q6Vmd/yIbWesLcxNsk2PW+zRArSFW1ZBU+EYSbcqgvP2q2apd0rpyEFlMPSzaurAol1aFrq+xpP
6u9O13zLfYf0x5Y9ZQYioZYz6000IG6eqFHcreK46TxxC2pPQ5c/M/pnwZfUFhHumVHWp/VY90UQ
1RxJdpCwEWCZeQ5ulzoMtdMat6110NvReinu9Jw8j2Mgb55fx53nmFTkZD9soRmRueUU3ra3RlLO
yLd8CxWGFcFd+OzlKcpVpbjDCbqfufdj//POJH6d05wBnOjxfCDZaW/pYP0x/fEu514lPGXZ8gbp
v1ojWTIhtTCzebW0zmTslJzHvdG4NzdN+z+N+7EtWvuufVsCl+9Vbv/hmw9wNC8C81iL4tnzCZbQ
Qv4vmILP6fvgni3c/LW3tp82H+BIHmmKGI8ZsnRsdSRXKTuin2ZgrdSoQllGWCN4q0UR8El9pI00
I6x6xXVeG20ssyLnlbDeppa4Sl35n/TzphG/z/cebxfqcUl2aTc9Qlf/PmpatnKnTvP9jGX5e7+V
eMjo593Bh1pYSig3r+b0eRWbRubh0T1IrRMjxc7t3CUqsByiSBKPp5D9NavG+cTw8azpyosLyqF1
v6fWybKpIKGBO3Gc9KNGl4kHapB4Rj04q5XJ3Crr+mh65YGHHgu3N83njPKqcLAzi+PwHPtZWydO
llb70nXfSCSkseGu3ApZq8LU2vxjbahX5QeUD2UkQFbdiHlztDuo81x+0u2iBe51VQ1HnQY2aq7c
G5ZVwv6zv+A5U/JUFw5DB8hHdpIcrDEBXctf7/iQxleRpVeTMgK8ZWt9NuqiO02mVoZGZR/ywZU/
WgdZeZvtbyYa9wnpton7dV5DwrcqbIe5fvnXMtlQEuQImy5jJfoY54ODY4RXuf0JJ5grDDt0bOHr
OWUyOE0kC55x9utqesuDpb2n7PO6klff7LrjrA3M1nJgh8YQ1KcbjQoMU6E3DvXVtTPynKsPHLxr
xntqHvCo8vCXnR8ZA0VRYLfHuzGon1tnLodpSpZANxFF6OEY3PomRuR6DgAklEoI0FQdrru+ZlTG
QD3E3vwDsIL5srlEUppchILqPC6DnXPQNK6FQ9qCQ7GfTEoTDmCk9Z0uHxYJvHPesaqKp1Sj4jGf
5ZJYg2beDAYeNgzbDwudysHMvvZ4sc8TsJndPI7HIhV4+BjBonJWwb7NeF7R2Tzi7t8NjtMd2hb9
oTMWMI4rGABHx840/7SL1nhTAzovywf8O7LX1req/ghw5j7ZTebSfDCgvcJsnaVu3eAlgKdonD5x
DSHA2OeHyaF6s3GyhFDjT43KtjvpHF2U6kbK9jx4AGx0LX+tyFvd9ceP1DfEOfdZ1vy2ORJgXG/b
Yt4gPdmnvqLLvty6hHnNuCyeG9UtXQyetmxhRcrnQO8lhUwpGmBj6xYtEYByK1hHOyQqkHx5c4LC
ci2COThWPIIaq9fjMae7yUSfhkBlfgybKo7Un/UxNdkU97QVrzkbw/aib8HzYF8dwQmE8zqbYGn/
hZXbRR3tfxwW5By6mkJzWGsFntduEryER9qAaJHTx6Oj8Uyuuv6VsGvi9qbic1K9lYKhMp2bhh4O
GXbB+Eev1fdGH+kaUMVyUD3Nrj4CB7fTQ0HH15OHAJxhuT+PYnprnLEHmcDjS5RySJib9gQw9yWH
k4SMYoajYzBp8WyLe0HPGU6h/rnl3cxENHwOo4FQW0EE6thua3I3sd6vjOubck/gDl+lDXAkkGWw
I5J/w1gVc7jK/z+X7sNj/b+9/QSOqCii/ynwidv9l7e/1RfLm5fMfqZjuD8L+SE9gEmVTDY1fHKL
H652AFgBPnJkaFwR5NryvOncc94QuRlwjv/fZmhE1f826pJ6wXqIKmLyL4RV979SwK2ommwNjPJp
u9Bf3sZqIPedjyXN5CbPVPjELVyK6mtpbViTGH02oRv72ScakRbzQcemh9vTWW9ODSpOm/j9BL74
hfxPp7beJIWn7GPXdd+BK9ylMmq+xYiUQzsfSkBMCWgxXq7Sly+axTCXs1znEL/2FiR2R3BrJQSP
lipRDz2ylqHoBah9Xujz4xmkVtpUUdy1vaqnfmdgEBCeQbkiMAGwYhSsEQI52h7SmX3zlzm9N9oC
NJXjAf32d9fSBhYTgCPunHEvFSdvW97ZNduLnlPXPeCAWU2IRLotqR5e2/KGGsn/pS/XnW+Dh2mt
XwFyeJj3skg2fGp4DbKQZnJKgmz0MjfYjsZUgZdXjcJVWZylOfAVqzHCZstwyeDGhuvCguWXcwKx
In9S9OBqyzig9Dy6ENtBhaae/3Q0hcEylTNImmFvGj0yMTqfHIoKwRLNcfbzfVEZuAnB1RjmMF6d
xtlCe8n4IUpj47G2vFciBYyQfgvqZjpglTTYcQcvXsRf6tHwMdo0B9v+9yCnTVejLSTWZuvGrIIJ
jivPpeeEPmqdn5iifJGtFXtIqvzClw8GlS+XmOPdAZfGechNQCGgaRIE0xlY/KWjIW/BIz0RBSEc
YuhPDpc0+WXbvDq15TdZvBKYJ5dRtud3dk4RpUX5OxDeT34+8uJ0pZlggqIzz0z/cjd/pj0w3fv+
yNw7Ws01ld8zDYicoWekT5ymxaEIGzjzOnAu2rvLxaQ3baq1Bga0+dfq8yP2czpAcTkC1CLXWAsi
HMuspph3iMevJf+udTmDReYmtcHsUqXdaxa3XZCyKK1G0rqfI0fnZ4Z1bmJr9WR4zR5A//LhzJO+
q2QHSFV7UKuiti3nW/8psx5gSoYZv1M2Y5G7bCTOVjDMoUUzyr3IjE8kJTPOxuWDAXI49hXmr2aT
PAPK6jT6Jv/Yt7F+NfVu+W443NpTiigLg8tnhs54aPKKq2PRXUdvkm/1oF24jGEqwwd7pSIGsEM5
/gq65lk52gpdGSCemabTuTXtfc217NGNdFOPiDz3vDQz/sJhXc4CXWm3GVwW7HZjYXUa491acnoW
24OzUiD4SBzkqXVoma93lt981y0QhptLBYe+fsyTx+lvfHPp9I69gTB0B1c1hHRCYmKLu8C8bSL/
pU/5a21eXB8Krc31ec9vhh43xbXKRZzLF0x/fL1PltjGk9axGGFPOA5m+ZuLGWWclBWDmEOYfPjc
hX2lMsONTAK3wQZ6MTX4rmkbe1K1GjzN/hhNlV6bipyrEljWmkei2WoaiiO9MjIen661G7jtVRHW
Q/tIcmI8uIXCTTrZr9wqX9sAJC4UuO3WsEAXqVGeLN6xfMSsNgTG9dsMljkegyc1Uok5rImuK2b0
pb9k617P8epNngYYn24HY+Jewr59K7XuvFLTFZT9FjIVL1HgT+WOovEJxpd75yzFN05y9/Ka9DIb
bkP6bY4r0/Z2dAATY1Ys2xd+pUHkZ8O7WNx904xJU/TfADoQbZkUaqQBAr+zTqu+vSAQRq5rOShd
23s141jHxegAem+wdc6c/0cL7lBLbCMcV/4Lt1hcyqnHvxUdStKfj7OJl3T18Hgsy1yyojp/CZtn
OyGYBP3pcQh2fDiXavjdTKPFHZV/TZjJnPdV+ndtzC3s/IXC4qJKUllhSi6ht3JlraNSp+DManKi
oDmb+mDiCbazZ8dcgpNOExRCOnHZCauwQtv7gfjHxGXtcW/QLe34n27ZkejtQRRUAKktlJ88EO9O
73zz3JGiIv7ohqb4yMwOyuEdCyXIiApP1+LV5Y1Yw7JOTdTqvmp/9/pHoUH7w+yTag29yHKrI66j
oAfR3A+Afddw7FDiCK5E7GFn7M7nje68h8UZPWPyDmWDfaI3uuO4Be1Lw79T6Vt8hFo53WqsSyQZ
eiPy7OJ5G3MaHZfpMCyXoeA2Hti8N2A5/mSb5xM2dT/LgXweDQzbyzAf1sV4bcfmNrTdzabbkmPM
BIZqa7dIDNpyyFnLUCHrHYl+ByIE7rypzbZY58rYQw5KmEGn/UZ33dQYPZ4U2XAhnsqY5SNaHXXe
Hg0lfjf8XlZ+7DnfPqy62dOi4RtiI9pJRN+HvUodvM6Mg4qxW/GTMof1hzgLvf/pY67boxLdKlZk
nLBBbKsSBnFOYqOUDnVKcd7UHVg1VhRTeQnhfcoDBm6Ynv7La7sMtFaaI/qkxyVrfqku/Z6L+hlS
4y+Y8FSDSwdSKT/TObeyEwHIFEgM27wsTJChaMvUHk6AHT3ttmjSSOxFX9Eguu1cFrKCJ+b/bN2g
vGQt/vEV35fU9JeRxtcDE8/EZHai4IobK+48mRdPRYnk01TKiNqmxJYrRxU6kx8vhUD+oqwiwuuV
7Rq7f5LGSP4t+0EgKCWTwVGx8Bgj9B+5pbo9/P/Q9Im7uZXP8uHEssPqPfe4Itre0fY9h0RYg6Me
Q+CisB3p4cEbuLj4KXbTWNGaK7NlZw5AvgvPXi6e0Cc+ou4QtrOuo3Ua5GDVzawMej5Bn1tGVh1q
wcmQ4W3UxI8u5+DuUEWP3/OMfdN6zWbz2vdcTAkDHIUR6GGWU2xb1v6xyoIDPZVF2Af+h21K99IL
kqSorkj+cLg9N6VajaJZYGhLtnPt91I0t8nN9SNu+riji3ducIL4QeYdahZZfLQXasiz86LEh+QD
ddy4P/LrwdXRPkIGJcTNbHK/CJ87eyaXBL28DfV2Vsnm+kmQ0ntmr+M3ljC8+pgLAC4hcBgZzVAO
govCN/QyUDkUrjw82HydN0WqPVTTOBJKTXMUSfHUqga343LqbERJ0276/bDMn0O3feO6aKHmFgZc
q79uwQ6bGTyl2irTd5Ya+90jLUPfdxXWhoaQ62bxrEwXV4ATQzzOz1LygOr8DSxKi+HLySycyvPz
rI1ouH7OOzkHSIHN2wgXBuixQDQ2BiS/Sd8Sd/AIMMiGW6c+4ebc+K6K19Gd0qOH8HpQqdhTuBCE
KZo2i/d6G4OJt9+IwJapM9EWLZlN+IoNOTOs2tQgmel3vEZooxzo9exhcaE6BdMW1sR/Vk8I87/n
iiKijbIDggc2XnJ85h6iO4wtVMuuqkjZlMinNMdziTM5ZdNBM5YBxvlAYdmRuA23xxCkqZSrUtnE
lLi34WCmoWR7CDXLUSEWqqcNM9idsQwq14clLBx47VzvaupvG6OkGX1+lGJcLR34gKWP7wb6BlwC
/oM2Phl657/hEqiSxVzLu+lQUkwPRronUZU8vGWRNqVNbK0sufwzU5L6DvTrSPLaTIb24WK0dK5f
gHFXhtjrwqEuGPnqNzljXoH1MutRvjTT+Q7U+Jj38+8eJcWZt/KpfAcJkB8X+uQYTL5gz1JqwtIR
zOrUiAEvqBpIXa1JV6TNfbW69t5y4T6OYv7Opkesb261eOiG/OIU6T6foDnYpfOFb6V8QvwQILaa
D9cX+4d7MkIvQF41W95v2yR5NNvtJddNPWpQ5ndFgwl0Lq29z9MThCOVvFx1lvPiZocNonxkmEok
oGsvIyhYBkVK1XTBrL3pnrebq4MyNY0Iyo+V+CR+VsoQGstB1/LGM5l5glh0sz1e0Ty6R7C6U9zk
36qmUD/zEeqNm5OOxdPu8bttzqrpvy3wPQ80GDjlYt9HWS+IYSmu8E0Hcgs4QQrlRblR3nvoXNf+
Ub9cAOOOdeiOqdAoJ6BZRdtqm5Rfff7nP5xnb8VWNv4aiP8X2Vy8LRXlvprJXjDaL1P+nElYiwB4
mue6+9GJ4DkdOBIbCtqQy5VMcXMHxcmNq547khFGrkKf8MluyJZqn9uQqLLgV6MGkYjaJNqBmGU2
4tfKY4I0n4Vaqhze3B1Ho7z9kc8WzX3UzodoplxLJ4Uaj8134oEgyfWT+2uAopicRzdCzUlJl03n
YQfpcGQjmj0J4SYM2PmNVjLygbnNbGK4YYUpDbcxQimzFvvOeMjTjUQecGeSM/2b2ViCUvv8R1cy
emyUs0W5aQCz9uuvDGaa6h9kGj9lBzT0hPcX021lxYae/slEyh8yLV+6WY1Haj73FpGmXcasAyE5
QIHNLbZC8dUZVpPMGLy8Kq12wbR8zIP1Q7jZyWT6rC3DPrCua6zq4motC/FCfgTeQwgjnCHO0Gdl
6Cvs42gEa+zMFcjk1H4eNpG+jK3VhMQ7wo30f5KRyIFJijyY5Ulll6BpnfzuI8vxDBh+zr396eW+
+aov/X5D6bdYqM2y+2XOmbgsKKcstH/dcf6GzESlMxCiyOWKunOyLdgr6FwMZ9aPknZQDN1glMfZ
k/yIMZoFE36uFyo7f+scy3ZSh/im5ebBDKzl0EJCpCjBxgJC+8tqmrsN5YIrzLnFfYOvFG9LrZ88
6xOvXXZNpxqjmE+k0mdieh8gTkQd4g6mfzfObLRL7PxUvTiTZNf+t2kyX/Qc/Oz0pWvyjRMZ71dW
rdtQ+qe8tKeLY3Kv5AUe5jpNAaXpCBQN4kuVIjumLD/U3UXcTS2Pufu1uHWvrdPmSBU2H+uJcm4k
GrWg2FRETvkgqwxXrPaUmuufR4giAfkDGROwUJfpx8nLDEQZ7wcBy/G45fh2t3639G7wLf3yW385
LOjbO90gkjoYj8ZUgJ8U9HU7V1ATqNvQsRyEF+pbu0hzrauu1ZzBRvPgK3/aOesKlL02+CeU+JSh
atKZYybpCgSpf7x/e2ZDvt/PkOFZVVZ81MMWvHYlNvquxiRB6HYHBhv7o5f5kZm7Lp2/4j1oaX3A
k9zt+hXKc9EVv+BkkCnUzqbSZbxOE3kOs/ioeBj3ee5GTmO/lZKsyDhxlpi9vrm2NUgVy+3fMb7i
gpiQB9Ild/eONaS77tFx7OTbcliTEkPxbuzd/FRD9IZfBz9h0UrsNcQqHXqzecCHvg690qT/YWcE
GUKH/ZSbmO/IenSJXXfvRW2TdGB+GR8YKa/c5L7w0+M6zB/0g4yhNYo+mszU3LuVJZn7tjKeP1Id
DqiH6hLRMuDEAaaPuOmtA6Tl6i56GyF3YCrpSVT1j1R0uv4VU/+cu90301x1ukHNBCDCel3tzyZX
cxRgvdxs9ulVPDyD1QOx1LZH+hF4Om7bqba6UG/o6UHTAjy0XGA1NiR2QZsPm/0Xz9CBV6J4aWzo
6lqL/tqauRVqrnrx3cU6jLn1osz3Rayn1Zm0WI5+u8MbX4eBULAX9ebsr7zypl5bw27kkU7dAVH/
lXRSy12PmfHDcXoNjMv2G5ZAz5M0bZJxEHfOCZGVpyOWDgHYiCs2EkeHoR63BV5UHnA0FqfBejaW
ejrV/2EKPPrIMpKfE6fzlfG3NMen3NX1UyG8dSeFv5zyBz+90YcnTjaoc91rFWBqGzSph6NEFx+8
1cKrgOX4f8g6r+ZImWjL/iIiMInJ1/LeyKtfCLURLvGeXz+L6m+mb9x5IVSAqtVSkeacvdemyHEJ
22BBlDW/QHPwj5AA3xwk4lTxcMS0VgtVHyzN0OYvk29ex0R7QdFEAFQYpWvTxMpVTCRoDghf9klU
BKBSjtVQ6psBhtNK5R9jB4uioZ8QtU8Vrv5Jj26tlbw0OWJApPFUpZDDmjg8g8lZYdyJ9l6v35Qn
tm0j9XWYA/aY8ngO5SVmwWYxZ0HJWWYFprZOzpyLHnmHDHbEFDgIuCx96UrjabTSfl/poAqilCa8
I1IAuR326KR2nOU0q5Qp3jFcGuQXeYW+FDkahIyIgbQb4RW0r507XhMfhpSfqm2MtU2L+jNp5sVK
9eteMnvaJd2AEVJ2GdKT14ygOo3kmwlDEzuVQZEqGo1tZlBsKB6s+tiViA8ZgntvvAslnrQorJbo
IthhUs/H3mF99ypJ7qUcfsIuRpEhmkVkufV2QnD5igLUqzIEjml+cEeqfjInoyeU5adDBsvKzACR
iJJwbQ2s8A7jKf1cyA5dRA9sggM0NX+kGviQjbgT8pyqJVXwOCe2zD4X2kQLUsfG7Lf+Iel7wndl
9GE0iKomNYaL1umJb+sHd9+lfJDYQ7eamo0olrs0IG2tTMM9Tqkxq3jF2W1N9JQx3gujuWS5YV7T
2vzuKxpxhsx2tHsYVsB5bwR898SWLrs+jdVb1qzzIpU7GMEMk3F8xOMiTl0L1rSiVDY7fBbzPqct
rO6A7PJYmuGTReE7zbqI0r2KjlDjwcqf6rA112mrafwR0kvUFt9mWwLHMAA/zQbeJOcpLCT8fXSs
RyIF/5S4qqvWCBlSunrNE1GsbX9pY+qNAQ5tKQWjFaW0kKT8UQwbwYbGMt3DFheS0oidwN6M7QwH
pWHGdF8vOllNm04f9hbcJlRTNpgMxuQk5T9XJ/2lj9sXyvirSPW4d3BDMnFBKi1eYov8v5DaI5kD
tC56zMSaXDVt+p1hd915WoxXlhmG/4ThHaIeGoovBTszp/2G8LNB5JUhbk1sQj0xblNAqZuwehep
iBF1Ovlh8sta//slFeL84JzA5SUHFZj5IZ4P5jB6Gydx41bHgTeUSw8B+MFSs3uoVSVtvfhHiTiD
Jn+UHZr58PhKdJVLYqVGJHNlYBtm8zofH9d0GylF4DYez+zj7OPE497HV//e6n9c/nv/49L/eKv/
773//QSPt/r3zn/v/Psu/y7973/q8e1/b31c+t/3/8+f+nFvQ8LNRo3o0OdfCW7m/345fkpKch4X
JotrZ52SeY/qcuivbu/1V2KkD1GXiaPUCxNWI5Nwa/XJ5d8dyA0KAqe+Hmdo6iAXAHUkj02j9o9z
OLPmfLVs2AXjKM8KMbBvuN1La+j9CylEGaSzFzc5qgijeBtQfIJS3F0dKXZWQzhuPOH1dcPcecVp
Z9KG7DFtzi9xeZQ7GjJkrM8vGdDYM3QNBl3Yqa+OnevbmNCO/662YbGdUBCBGOZma8DpkiIIXD9u
RoahbwwN0O/fqyPV7Jhq7ObxMptIEDP8rAbzwDsLIay1apGPP67mBvpPA5z91vd13lk3yCLgs7t9
3Iw+Wa7ETI58/BdIsWKKqbUAVAw/hjIlgeUqqXeP7xVWrVagRCxSGdh2oNTAwcl9i96lJY0nMHmX
jrab4Jc9Ie3WnqVmr/6eDkVxjinEYEGYYtoDdbSzEwiZj6uYtYuVpmIWi/PVNHZ+t8TuXERe9GfZ
+Be9GygeeWy68kCrXtoRu5Rn9fby8TK3GuOSpd5NG8bqxWqr+qUj7jyIyRmJK+1NSN87DhLFvciT
fNk1YsCa3GP0B8dzSKSTHes4/VVIO3lC7+5v027Q1ooVFVwkSMPIpsqZXGYbuMxTfzGZaXV6vESQ
grhb0+4CUb7nj/lLHgwLhtTmicpq/mLrCYO66YuDSub0ryTA2JEPzok+1mVUlbgrGFl3y/RLwomR
DD/Ogb2x7i7yk00ZOGSpzfc9DnlK7laTULP+dx86mp5dqq72j7d6XDArea27TicVIQ7j5SSeJswd
Nwh2ZpO4B7ON+Dj7DsUMIUljoTBWJcfH4XEp6vT/XjZ6+jUiAxGh6V+jaYjWdlyGJF8KWrnosd9w
o+FULbvkB6ldn12qeQuIAywG6ryhTS7GTeteWHViJf9/BzOpa0gN8+vGr/+74ntsJpHPFBvKIdUl
6H636PDOdSw+hwp7GmB7+zhFvgC0Ya5CedWJf8McUk23mCIVCW9Y98a62rp5E9yT0gKspBXiliv9
kj3Gfk2Q2aWcA+0Rf1VgoFxCbJh2Lc4DJRr37qBRvmOCy/fmBNbkcc7IgSDYDDmLOhzju2G4W6i0
0znlFzz0qAxTN9OIUuVQiaDcam4wEykImnfhf22GuKUVk8RzKXHuU/79Ms8xpxZdl6ybFpxUiybx
9PjqcY9nE2pK6jQL9RBGvVGcR5jlVxa++u1xpqX/ufCC0N0+Xj4uVJI8g8RHL/w4J1wDfkaSIRVN
suw2iF+ZZ/qXxwtHjdnNaRzcj3afoXPlhsfh4YS13NckrpKrN9+VWSzeaufFS8RLXOTeBeVORaQY
ahkbb/pZq4PqFfcVIXFEJ2OzL7MFMeP5Xc7E2hpzwRhrztmz2b8vNTs489A9maH0nwqwEStK0doq
nAgRn4oho3acRicRRtThIub+Ad8KYAkHtiBGKK+J0VQP3r315LDrdNLwfFofn52WfDSl1t/DETcm
3Q82ZSHtCYSh44GuNRG68fgleh/Pm6azbW+XoUDrzcL4D02HW1yWFfpIjLJdZaXPBeJH4sp1m31N
nD0/zo1Rc+5MBIc9tratSvKMhPhyOumjBhQroyIWyg2da+vWVnm+SunQvLl1j/cMvcS7IynXuz0q
HM/s1y5yttPjoNfef1/9OwfFJ93FTfuclS1CxseFzp4pBo6Fep9EpQ1ZvTUtf/C4o1fXi0CCD3Jd
Q320FFBlomVLO6Z0niCue51GLaZpWVi7QGj23VcaLMZgOnSIJkEuNDJfQ2gn1bSNX2HdkNlKerhZ
DcO3PTZfltNiYgzkjNRX0S7F0b7BAMM+8Yq5BjmbG5t70TTDbhwR6OfUkZZw6IwzZHz/MNbyaEzm
SdOnaCm84jnSxRqlmUQ65/wQnaVONphOaly1cQSZkZ0HLQjXfddP71pzpb68ZSYx0aRnlrwBc7MH
5/b4Ws0nStu45drgHB+nsLdwTwwrypOO2P47N1ZusQ5IK0UhxXc9LhjxpJO0RzHp3zl3rAqATcln
oeOuKfTIffWV+qMiTOe2JAYsb+tfmoElvqcy8tRG3bgdMFOwSs2C60x3WQp4NqGWZZ+ZFf4uJFv7
TiXDzVPun9EzYGC1xszY6vq9qDoF5aRhOIMfMuld9tS4tnipWuodbIff3A7EdsOyYoE/RXuz+6iE
+EYs9ONq5lcYUafS3CIEUWezHKBFWUwBSAY6pzsYoPNvqu39lylvMJdG9nBix+Xtwh6enCeY7ge6
CdchapOtzl4F1ql09pMbqH0z1Dujr/Mtq/mUAsFMTpkF2UjcDmXWte+JqtiGpqLf61nKbr5neHzc
QW2W6GQQzToeLTBUzbiLjCJ4aW37p5LOnFnR0WWKAoIgySY5Gnbt3BsPbbMeJNHPtO7/SNG7T52n
l4cwtKd1pTvlV1ZswK4bC6MRaGb78RzI3vgw7MwghcfCeIhw+IjNL6NFGanXKayAUuWV+lOw+UW8
kvyE443MnZo55B4bTcpAeUk1+Wl0iM8tOuJiHYpFSxtg0ucYOjfEAJhMUudM8zz+nuz6Z+6E5vtE
Kxm3qjfeYhOOn1tr5O+MzUVkUbvD14FnrKXEHVhG+4mh+NLZcfHdQcaocl2/6bNw2C3SZ0OvnD82
/RGy0YyvXPblsrMJndedON7ptlvuCxjg67ZokXr5fFBNhINIeMh/jCp8jY2BYC1Ww34qS/cPS75z
KlX1yd8youwtm2srCNxrO94NKnx6LyubVCd1h7SovzQTP6GMIv2pL4HVGyMJSGY++ohcco/OppBY
xNkRZmlOAabB/oke7VbwDx+xVLtkldTltUzscSOjBlaR75BN4ZOvSO2JlAV8XkeZJ+RlhyEZikX0
7Tg1HodBO2VMkCdzRD5uFeX+8epx/nGg06qd/t3Whs4XzuaOPOz/+53/bgshstM/Hphka9d+SdmY
l1PaP2XzKwBJX7jzx3Nvt/ZLHprV0kKOuH+8JCgM2nrxc6J7d8lx4t66HnBtmwMbfLxUWlvclKlK
AiuNWzrf8Tj1uDjNBPqQhtEOBkV56xPMPjh6u1UJ+4nyB0b/HgXzayeehzauvyPNXDIhpb/K6NPI
vWozsunHCGB3N/z2P8nvQLcvrd8tGmw3bbbFGNts58cbOX3yEPQXG10ahlnnKZ/hIqkvMtJUHSs7
BoOv0YOaz/79kqkCugLumM0kjXZvW7D25kSUN9OVxRYMAKT++aUcsm491NQeQ5Oqlsuq4o4Sub97
UVIsOsMe9//OYUv/2Q6ue5hGv78/zicivNtgGhA+MEkvqVrslNdZ58dF+Iy/gbGk28mDD9n1dfem
SJc4DHipSLvL60uh4tceyNC19cdXH5P7ygvrHzKTBN3L1DjFPFEzpJ7XjwPQYE4Ws/Y/tH4/bnmc
9z1u1pvWA1PQnktUQUf6+6jifMZeVjXDwja7/gIfTHvyR+fKM51+5i1N046hkBobLyX6Ap9VKTIF
zUkxK3rxMO6nKHh6yIZD+SdPqZN0cx9tsKubERf1OQsM9wKq7c3yDP1Vr6S6tnn1QkhT8dITRIEN
+YPylnHObXBvIYnT63jWMLdBGN/9xHoqSt049vOrxyEeFf8/rztAtglJANNYRoWz87WgMEmocHPo
bcR0MdZDdr/2yrV54sHo36psjH4aBeiUwM2aa+a3H21kOZsxawc+A0q8A4frFhDCj74dZeuy9A9C
JMMObLs85rbtbpG8siKFcQe1YdYSepDUu3RHqfoOfwOXT/nS6TYd86Afth1t1V+DR+MbtWz/7lgd
cQVTFm8d/p21boH0NHzR/hSZ865VG9v0cx/QRp4xtNcVzJ92+nJJ8KgZIJ88ifYjsZlhafolHpIs
xGFdPokr7Ltywzg2rjUPdYJLNe5KB7Y6BrlPbTAq5cdk0QgwN1kedd9a168z9p9oe/Mvcick4aPA
QDn0Q+QcOy1kIIpLqG55eJsakPbQ0lKsRdaKAqT5GTjF2XFlc3cEDJDGKNj1mYX7Prbkpidd9YUa
wFq5k47iqvKtpzZOf7b2U2ia+p8oJS5BiG9bPUeBty0SZd8NFDjAgmaCDYFT9F3pwZRxuuvzRCyb
VD95hBdsurijnkqhY2f77ZdL8ehcxhCGp2ybG15LYG7wis3lSxHyuZ6simVG49Ncl1646qwCbaXO
TnTwYvPXYH66yRjwNCd83EIjfNZp4I1xI/bk1cMrwU96MUGszuIP913r+O6kiocNWuiKTHbaVch2
VjVqjd8KWL/tZdCR+gopUBm+l1XTvcJCXcu003bww5lGkO6qPKa04Kd001h5v9Wk5uybDheXjacW
I1kBGrHQeFfDcg9xnNtn6Y0/gi7/9Gwj/BgU1jaKZQOBqICfkBw2C0E8/B9TPZPYa8NuzTW2+HdE
m/FPYexqXWhHN0qjLb5ytBRTV7w6FENW0NEZqAcLGUITjbvUjq3nISw/WAV4X7AUECSOY3XFSkOd
r44o4o/pyc8vAFkpoBFt+xRNkXPIhoop0aMeTv6fgbVEeWedZFvDfE8Tvs0vzfoXaDqgrv0LMrPu
KRBRv5ZAkg+ZGzyzLKtPMqcd5qNDv2sp/V2B1X0hMEUdXJ1WMimc00W19XYAYfaRB6VAh8GjRZ3f
3IbxVL7QallppY/7N6+RsVLNhpho+Cs1jHwo48JYpEmjnWRnrVRI4z0NnjTZ57vAB3c2JQJ3c2S9
q7z8mBT8szSkgam10bHwWLpGnYlvxod7EMfTzzwonBPWQ+wqecij01sMpqkh1lohTaqsNPdSuqmH
QQ7I8Ft7OrjhsKhbGS7ypKrepRkddbJQFmWDy8vEC3RJG2wdtvitGaP6mihH4zIgDZOy63MpGRsa
EXh32/e/QLnwt3T1aemiXqyswVzjfWSFlBKW3QfMVRV+FvDo8GSb72gG1T0ODiwFDCbNidIfpSk5
XizTQECkrI3MDZ/mrAa9tEWwiBRA7l33zem96vw4IIslvx4e/VKpsj0bphms4mmyD4+DbwUl2Lys
7xZmkKF9VuZvTdjlL+F/JQMdUD9z75bS3Hsx0+5HrT4zpazHabZ6RdQ2nNz01yNpbgulJVDjCfCm
F18g9WObsHBtCU5ralHsV9aYgSw0cmYHsNumcuQnjfyfOEGWVRvqr1FUA5li03vrXQSduEzWPTrl
ewzscw0IOAOlJKwDcSgr3DwHM1U3UoHFW2RD6BwV+DzKpC9K171nyIoQpA0gHWUOMni0+xNYDtxP
E25yk0/jW2y0jGCxh95ahqC+9OIV9diq7GA10fN/NX0UJgk1kDjv00PRVfUciEt3d4Yqtjq8Bz83
mJ6qHSUxHN9m4z2BTHkLDTCvTlBemxoWbeSiNEl8Q7AqBnHVMf2gVM3FjZAZ62bZ00XLk5VlSuOl
V1VKsygxL4L90MJLWMiZybtuAhkhQ2TRa4m6wTiEu141fEZQHlymSeJubPB8VYRHrlDoIir1VHch
yPjTsCadxZix0OovvbXjo932/x3qiZmugClsLeQcbl1OFFmDkU5JrlTw4ejeS5oMxcLWom4ZWUZ5
exz6IAG8mUALd4mFOCj2aGuwOVQFukqdErP+M3iYiNk8OdvKLOuXsjW+2mtu0ySjwBDDgjfp56Fo
J94q0Pu7ncjqaEVIp9KSiDQ8LeExld2zpar4y0jyeoFyFQDWaKS7KsrVLkxrDJxjkX22A6sJx2uf
yG7D4aVT9BYUoouucG5ExyR7yytZLpr1b2Ooqh8FzjHqkLs8VOpSzoc2BoLUVs1z+hZhxd93MZsO
RG8wOcNr5UJrxRB/SrqufBVdSTYBf2Ho0SlcJx1wLT8H6hkTxWoaLtJO/O4U4uTaoAA7A+gcM7+M
FGHPxCl1ULRYJZxtdp/vppFsilipm0UtWB9pmzdoec1ZBpQmtGIRwGOurwxMSq6hYaZL1wkJrDfK
H/naYdt8SFxcwCj9di5xbY8nnJ3YuA7SkoUWT/1Nk6VYkyW7LQuAH9Tx1L2L1wn7hiPqWfsYj+av
0QQZXyjgUZSpzEMvp1Wn2o1mtsPJowpwKWYNlXTPAbSJZdzBG9PQusEoCW91wW82Hkx/pT0WonAk
IaygyKnr1j9jMckK5OVqFP55UvrPOIolFUYT/QU5HZ7Sw3Vu0VKtibN9KhueSj4ZxION+BCipjT3
id3qGwZLqeJ4SbwlzWipJZeybp4fHAyWxdT9EHl3EqF41PkrvarRC2QwDHuplSj3y3mCgyQH3aDd
CqW/JPigNqYTO0uhjN9hPrpbvCIUcCuFzrSZbgOqkXMoUj5Gfk1ee8MCz4+CnT2iAZ3mORd/Nu33
DMC+WX3hguZXhzHw5ngEWiQh78wnaDhYFNLWAxIHgiLlVx0WJv9lf7hqJSHaluZ1C6tFEmshCf+M
YqhIIvUgbSJxfwrrZmORrl0ltvnm2qyUcTT7C92vzLeOhhsyIJsyQIW82NOQ4BqoaraVFQWrOWKr
Qxy0d+Hqbgxgju/AvY+J3xFA5BV7oK/fSU0qySin/LWZsA3ZuQvpQSiYCiHpRlPm/kmVSJ8zrR/2
9GRJbi9tf6254HkRWhZuGX/C4zD2o0RVq4L2JKXjPqVurp4QClHawtg+DO0F+OYI2RaBT+2Dq+hG
TEmUMVaJxk+Wmc5paoNuZ5oUd3laoqe6GTDQyYo4aDR4C82K3bfWZIIg9g6sTYbMjnWucxQyZvsC
BFZXmbzgGJeX0GQ5NBNBm6CQP5DC/6JZRGYD27KyVfZBZ31EhTA6SaS2WPDAFj22HUZVx3e0hNjo
CvVmuThfcz4GGgT6ggTu9TigVgjd6uI35E5rMTL22mxw0JD/x5Sg1uSHtFskUOwjCVG45Mq/TQ6L
ulI+8ZQlzxKW0WBJHiWiBjeCXYfpngWyRFVpP1LD1F5xrsg9Vf5F76OHZHRG94wKd4XBsdj2PN3Y
I8h1fxx6IXaG090a0mJ28cw0TyJSZJQ9Fvt8sp8TDHVX6lc/xsCuz8wX+7jugx0qlWRVegkbBxqu
54Hhaoka7zCCBMIB6xzqAtMByqNgFxozzC4ZEErMUrpKJU9RHeuHqvusySL7QupJmQwbB1uVcVXH
NRzawhxZrbTrnuC6Tek59gb9WIlSyfrWKbsfOqRLhBzSb+iQK7o5xWPyW6KjNtKeH6fol1WP5ake
NUD6GkRfWzz5pVXdoqbAOAlXz89LdeyNxDmEOVbtchyem0nAOECee8UZT9V50I/KU81nncDA4veb
LRKErMj+vxnfsFnp7WdfWh9tJtXebWVzooZTndBU67tCH2+PRs8Qhem2wDdgdbpYakMG1Nk1+n2h
AD/oEJ38dPpydDd9zr143EAAYM0ok+qgQyhbMMtHe7wACKuB0R8tPc5uZOsWe7dne+lKNJIonxqP
bo1nHXurkgtrxRSJlx//raxhwiKCSEdQykOMsq3osTxk0jgWVumf+pgoYWIFN7GUnwSwQldF1LB+
sI40DLmrMoWV1JvQLM0E2tmj+4bthSdCyegUMk5HJI28mJV3cCvH2TZl3R1cVSMOH6FfouhZm6ar
NhD1oX2WkX3Hs/HbzVr3kM1Nuccp3XLXbaisy+PUoMuBsWFeDffEHdetHf4oNAXdM5j6U+yn+jMz
9Y2/YvhjJOSRHB0MCbJx8nesUbjjIC0FTfjTCqtfTSzqN5OOBavzoDlHdSMPyBEciKdIQKwwuMGA
mbNXA+3mwMCiD60BhkU1Pxhh8l4LrVpQLd0Xonh3g8x+72uvAu1hZdeA8tAeSqe506Uyr9iUFQC8
qfzAiGvUrKSQ+H3DhYG92Ti/tBmT4ruW9uzrObmEadjvmnbq7kQ+9veAQIYSlbZALIj2NrgwqPXP
uhWfUz3KPlWbY6hjCcwfWV01ADLobnysy6rI3lKiAxcq11D9dhtRGdkp6Y1h7xqRuS+0DvEXwABy
B8HxzIdcqmbXujSzV5YD3tnuQTl1efNugdIH/GYNh9JEs1Og8DHSkmp6m/+Olf+np8n7Xk8koTjt
mELng/G1qIvp2wrEtgdq+yya2niKgUknQ3soa09nfMPFyYbAqu82CbZWU4nbYIvwmqZzW77zN0Ii
hJ5spz83mERWTm5ozsKLHB81mjV+RJ7+QgYwUaBANoeij86j04SrPLewgoPw2rTSqRY2FZgXu44L
Ziar2JcpGERk/GdroLw/KDt4Q85prgHZJDAM/WKp+xleFk2UT5Al/zAj0Ykdkp6INSCSvsV0FRRD
vu4CQ51xIXurAWb02suzeJX1dnlSgzXcU6WdS5vC5hh5v1wtPOpjoT7wGJAIV2tqW04aUKFyGFGN
5tFrxbboZNAVAk7ohugvUii1kv2PN6td2EJj94d6GER8qbJmkyMshUxkMLMFNCMkBgQo07Jl8BSk
ioXjr6kvp01QWjHmkmp6IitgkaWDT1Hduw4+Ma9TwhhVRHU/za4EXBtNBWeMvl8RGON7z44aTklZ
3IFIbAyn7hhE8XKWFjjCWEzDjxaFWOHb1q/Aq6DVJPCevIG0G2psp6wRkLaV3MtSE3fXD4J9Of+N
IUzA0Y0JvzHs3tkMeh2uM1f71ssw2qLld4FHstMD9NfD2IR8i2AUbsjVSWVMdNdLq/nLtDfLH2l1
U50dXFO2j7mGwBQjLOUo0VF/t0aeh6wUh6hpM9w0ArD53FTspp+Z/GoRWRz1NP1GZuo8D71N2wtg
ANiQYqOb5rSaylzuNVKNFx4jBX3sxjuIvHlTY1xdotL+ECxjloLl/rXV0mLn2tZc5izOGl6pg/QS
eR41tladG/0IBQ7QAYLNSujsSWWipwSWmtqyBui9am162MAtKTkuLLcVe9RI2r7I1GeGqv+UksHk
F6E8jRHqOiqdH+CdR6aOWm5CAeMzjgKSaNnt2DNi086a/WOtPiqyk+Eah7fHIYZDf/TKYWbuONQd
o5x5JQLN2xjtEj0IauXQWUgCDZ+Hsg62VCAQTKB0WddVbS0BIllrTUdtgEwcPG0i8NCaNm3mwXM3
ExtLlk9D8Aovf/kXfl2hxa96mAqWL6xjEZ1GWt8nm3bGHo3EQMk1n3axhaXMMtn3C9OkMszi/Oj6
rbEhlIx16Bits7DznoI0hG/WTye7Z3mcm8dpdE1WvkjrLVyrWzXlRP81df3UFejPhtAZjkkTHZIa
oJzbUd6eMHZDMsUK62sHtMTu67SGRr2ysG2+S1/fhz0bqqpmjyXQyr0XiqyXQKL+c4dDbMbaQfIx
XfLAXQfHw5SDdGKh1OQfI1gqC9AVM/7Zm/Y+8uZFskqmwMaSWQ6rtm6cA9bVc6fZ/TsteLjpYpkm
urxmMLBekPRjVTIldsPaOjUA+l+H7zbqs19Nk0ASRHYK7ARpfmoQyxYpByoDH980vk9hbO0ngvOW
TJ/lrqv7rZJvQWUiKg0npJ2U2N8MIi4CZfYHX4vTE4Xb5DRTiabijKF43JOg5O16e7COqYBwUIp0
RaR78WXX5t4cQHa2XUtTqMl/1SLNf3dZvgmNNGPFFiXXoC39LZXwGTAaQIzKzeAsIaEVSjhveZ5m
dObmbWI6MQar5q030tM4JDq1MDBj6Ikx8DKgm+4IhcMbXhor+oN4bkC9PtuuxW/fldVb7cm3tgO7
U7TWJq1IBsj976RkJ+JU4VvqJ9dKdcWq7wYiCvzE2ca6K9bg+XalPUl2wtMal5G7N9EH7wARWZuu
MNVRAAVTza9WYStXrrUHJ0sKhOF+ZWYnP3CHgijC1J2NnjpXoyXusnd/+9SQlQlqr+qCdu142KOo
p6pT6XTN0vGTcqVV8XQyfBwi2CiWeqel59BR7r50fkyUkI4sJQk1ysPky0V7AwvdAIKE+7fP8+A2
qPRQ9dFn7NnkwIJMWbZeADwvZagBcsRK35Px78Ewt3TRih0Q/wqz+d7OHagbDjOAW6UtI+vEArSI
L03vOKdWfcdzNwMbZ7FEM4HeHsvjOaw+xtKAbVBTTGt00Wym1iSe01PbALXXPemK9gl4E40rPX8b
tATKZCTrtSXkm0kg51tpKe844YxWpV++jp39YTiOeaGqdoMeVNAkJp0eUT297a4Yj3WIeKQ4jSZr
xaCewr0eu8lrUSbtwo+M+1gm5OHUwv3IFP6sQJueRnoZ20y59iHBwr0AQwymuBTaZfC71wJYNVle
tfU2jHJkO1uPJ8uZhYeFDdXAmuql7zjxJrHmSCTTIRvA05fTB7/JZK+NWveShCDxkA/f9Z5Pv8tY
dmQTVm5DB7QO5plT3CTDqhcFJL4eZvA4CfuWTdaHN2Opm7zQj2ik7MD2XwbsGgQxNBsP+M+h7or6
Ng1Unada4mfLjIOjfOMjBkaJ5uKGjIuYlfgmnKb4CmJc1l1Ai8XHlXUppxFPOpJh5EBEINlS8TkA
7FEHmseqONmVPfBlFwdxH4A3oEW0TmJT37s1XZ6wxCNQufIN8y2OUV0/RrbNFjkjP16DAbQrlPqK
SVs6EXm9BviKao9P2lsX45gvvRJNvxlB6OqKy0AJIklC7ynLnGLLCkasBie5u6lj3/H3ungMnPjo
l0X46jRkLppvLOD0u+bWFCBb0HtZZW1iPxmukUHVhzCgdZXoJDDiPb2MrAsXVNOaM+47NiYI9Zok
pMsRuqu8FC9uoLU7I2wsYqjtn2X/rYbkbIQh/p8CbIIRI+32XCJZWoboWwxadFP4A0nmDiw1p5Ps
JOfV55TaOugqDtIASiWrYttpPoZSUoyebTTyKL5HckED/9uHJXNoiNW7t/WAaiptwO0hJCENOf6T
kbJFzmwLAlBPCmhPWk/tEZTSoo2b4uSrmHKYotgTiRoUtkb82jYwq10VOw11VjadS+2sOwUFhoE0
S6c33HU4yuAaqqpf5C2G1t6o/+ha8hPA1ItGLtyXfSspPyMimPJnGZMYJxs8I+O0BqlB4PaEZ8M5
YAjTb4JV9X2iDIuBZYljpfmddLfZwO5Anf6uSAjo2mZDaTJ8f5C/lMDiVIE8uKJgWKMasr4C6QQX
yX4gr6gCWka2cS2R7Du7Hw9aEU2H8f8wdl7LcSNbl36VE309OAOTCTPx97koh7L0lCjdIEiJgvc2
8fTzodTT7Nb0mAipojyrgAIyc++1vgWH6VBP9aMdmrFfxoZ9WJSeh1BSZqKu6qzUqNWQXI3269jV
j8NEkaNF7+JPSWvcRBbYsBa1GCtM5x4sX3OUYfYu2/Q45Fn/ybMOi2t2lcSVfs9J3gbZkdEJ8Z4G
GSRvHqnKmoCuayZu9zRkFLOCcLg4TiEOdYIojkN0V3RZebpeqFSYfqq1t5R5i0ttTpqPaYyfWBWL
rwhq3xPLe6sSeF9Gnpt3ISOwXj0Ay7Oeq47zUtBgxgsk2LHJyx/IQM8fOlNArKZtJyhormKyuO41
QmZJoI5P/N3azzT1Fhsx5sblopZOdqH/REWheQF7tZPRYJ9x8aSEa99wliQaswMFmUAoGRLWK6We
vTUU+k5mNsD3wDf9pYlrd1cPDTxlGAy3bRd+R1WPfzyh09N4tK2gG2THSY09QewlFUAjwR/GyQq5
WHyMW/OhsKBM1sTbnK4XFhXBEnsCMNMDeYYlRDG8CMSgMxXzDMSwntrkbdGv+z57sRYhXu9o5aOV
aGfESfMD5ydYgxEWwnkq/Rgn+R28UWwuBd0gbOKPLKyrx6k1wg1r2IB+WPBtIiPzodUT7LCeWlMm
8jBrtOMp7OTZVXb5UNiK4gNRozNduJ2VmYnf9h040MC7dUybxsg8Z5RZu2QfNFA5UmPCc5h6pXPK
ZkiRWthgfx4wt2pG/MUe+n2eDvImmPE5S9ZnqzBgQoOq/SharTu5LqQ8j24G7NlcO+O2q7GNNZgN
oC9YGL6SHp4D6O3ZDrZFQCmfol3nZ9kCWDVyhqQm+jwMgLdUL/0oI1i25re+C0205XaiGSRlxlTB
JvqisUUCzJivJeIW0QEqldSi11k8UdTDhAMXst2QEBqjUy+7ZZkOsYj8iHWfESEp9CDdm7F4HNAE
nikiN3Da8QQPsx0fSDj/in20eKZ8wlIv0qoDdXBvlXsNyyctqfcxAXoEhWXiaDS4XxI6AMXwTmpK
dx8FpdzMATnV3WjdV11Vni1zSay2cK3QC0/vaFrflbwDDQWJ1I2pLQqNwFp7Is+2wo28m3yyMQ1Z
zUSoGO0BaTTFJgg95zbye976BpBodGOO83bsOUJo//7Io8IkFSrST4FXz/B2ZxoRk446a7o19Mg+
QvYLj0PVPePYam61jgvWf+eaCd1J04m86LOHVnrWXcoPk/yD+jTOw3QcqNlDXcYW36pmj3pxemTW
jo3IpvDQEdF2KrQoQyzJeVdv+xu6L5zx02l+6s36pBc4iVT+zDyqvudM/cPKsxtaHMhiyVzbCwGT
1XFwaqfiRgSO3BOUvBTqjfm+AwYnKN+gXDOHbVOP40NgwVDlUD7oYb20cGtzl4RdtRmqEfCmNbzH
Ymm2uCcbzdiqrrG7X8lmmlXZRz2hd1nih0WsKp6bfEmmSmpOx6FZDVst7ysAICnDgJPeWgrLsl45
l5YTNvnh43BuEYkwS48vWtDdGmiYbqTqxU0eB9qOsrRaXW8CAsSsbBWznzBNu0/HCWVjpkJQPT1q
1JyycF9Vdzl3cUAGkLeXm6kxe7dBerZKQemhbGhbBmPrN2GD2DIewzOKlVfH8voz4pfgYei/KLBf
9+QTMrVb2HusF6YDy32BBMfsti3EkgUb8hq45lEbWOovpPoSr9E2FbFJkas8UDgPzvNIqpRZDC0S
fxS2eVOd0jZ/YmkU35nGMOxBl7Lss/DBR2SI7ylK4GYyvEe6YfXOpdiGuDtvL7gPmqOBy8Sa0VsB
TKZ1rzEslK6ldnmhlxs+L6xYg8DTHXk86qBNME9K1RN3ysSQQTdv1h66xZFMO2azWxVYXxrN8Xbd
VDwzpfyGUqP0cw3EhQ48JKOqvxLkkhHzuK/rkA/Dwtr3DOlnrl3eNh0xEBq1j00h0xc51NldhNVg
I2pCiQOaHNht5bHPDP0SxFZ5XzQZ2eyltdPL6Udm6dnJoz7WiDl6MPOs2cMZO7uJ855i9/6kE2Ri
MqnZ0g3HQWrY0Llq67IciiuW/cxPtAZxWukAMWGGI/sOMdasdvgR6L5XNgUkHDUXqxvMYyxp+cOy
QFAS03KLwAVNJr4d2KKkXFZimxfo/HXkclUcPLngPoFgMWsHa2wdMX++ti2lKXus0zvPxuDqDN65
sQKyFkmQAxjA3NDlZ7eu+mg8NoTNZuUgVrM+tWdCxXGrLtozz53kgQbbzsxICspqdDeaFs8PZqPM
A7B/OJZj3m/b2cA/P9fpUxIMG4tliMni9gXO5xFV/cVum/zkVfSADaeztqqvWqSq9qGOPBAcVWM+
Erz+YLsObn0cTGu2RrUqNFKYCMi40TzQcn0EPI/0mGqDbKo4KHIV0GXx3E4C+xkzysV00IA9JPiL
yphc1c6YaO9MzF1C3IWHq4zRdPKDnTHPy3I8eFMwHq3lQvWugeHe6tdzqWXn66pSxniFutZRkMSZ
faiivdhGsS/B35gxoURhIPWDnhFbTcMjoTPn+GneQ5Ul8Q+GqL3C/Eu4Wd6GBB/SdOkcQSUVODyK
tUmYJ3otTK14GFR67Z3MNHnNjSY4CVv7nCzcztGiL6DVprEHf+VyNFMHb43xbRAU8MHeYkxIf8gO
RmnVVjd1rQPATirq8V5xLjMj8htbf7z+qaFz9srQYhbJzJQ1ANKsDbNmBWpq3pAF9OQCtvfjCgF3
IiMk0zb+oVTYN+NagfQi8nSnw+Ogaornz7Ik7AC93VSUp2/Z5lQsZ8tdhW7xgJVhZbgC23olqaKh
lmVw5tibgjtzSruTHbMAZd5A9YZxDpSBuEXrfh61bj7mfeBA/KKOqGIWBFHYvmYD8WxFhP6q1kq/
rRsoy2F4mkIm/djLgfoU9SWg/76G9b2lhBZvxDR/0nrG+tBusnut6w9N0nPeDZjrSN0h0yOCaeEE
MZ3mhWQ+JDm5vqUT4pAsSPWjcTL3OPGR/zBIN4mzsnSlb6nJOUVkvQQIWjD2vxZdyKLKIUB1HgWe
GU708WxeeiIP1/FA7Gtn2gyVln5bjB5z9RA4o9vq1kWz7Dfi5cS6ESg6AhdtI0UG9DKjBD0ktXWQ
gCnuZNQfmApSAWnsZxq/j6ilmZ2H7XNn3NcKfN/AKmsT1hMth6QPdpErYj+py2adgFjTWeAxvo3J
MYSvwkb5PJlUE9qRuJJigDgYObiUpReQxe7BEION8wb3WlLGq9uTbmD+b0IEO4L6E6EU+n3WBWax
yi1iO2hIkJYApGBDbClHWUMyJBmdBamDA7NmWaLsWMZA2ogXp5Xg1GLkPXVaLdMykIVdlbFS9mxt
F3VMuzyLDWW5Dk2CCb4jXERcL6RPnIbcbbepbJEeqXNGptutbFK1HREzrb1ZBCfW3tMqb5kDofst
KXK65SnpiRUyMfJtzdGSxBnRse8b+9KlOoHUiVcew8h8xu8pN0VAUlobUtexqQDJmvlehdEWiVxz
oMCzyWbqUpVzEOaQ7IQTUARk1ToxNmQj+ZnYPdL1ZC/F6ri+sfkpHLxpHlaTJBFbldidtamDUacR
90UMLHyVICz9Eg+Ay1gyp3q2Z9lt7AKD1l3dm4VvT1CR4L1Du4xTKnczJtioS7RdN+fJSoJnBktJ
b4OADLyaFwZpHc0C8Kc6RDSbdfJ5ikKaXTHKC3ueD6AA0w35mA/ExdL7FtM3YlKgS4jMnxmHzxFp
uswG1lFCmkAxwxgTRQmtIp7JkcBtk7jDPVhN32Um79a9uEiM3BCQjMeZCIJQf8LjEFNNi5fANbM6
0cw4Y72ZD0TXthtEX8Uupf2qAmoiZLBsEkwfZISQoKVPp3g04Y7oKXb7tXa09Ujfe5p1UwVp+Mkj
SZMgc2cQ1bmM569Jkhu3wqUGRr/hKOUEckBfsHP6VZkJiEjDHXXJY/fguOKVabp7AMxgbjQBcUvz
3O820K+Tm1Q0jKro3jYav7ePoZh2FuF4NAd0uQ04EW2KrkSqUyM7K9ruueI/0yRID575RSibSC6E
HKc4/5LT8CGqHomhnYa+SRzq3itVt2vh1YYRPHKy0TdBFdc71r1vfV+NJ3qFEKTtCIQQxLpe6chJ
c/Zyx8A7ciQdRdi8JUR13wwtv3AXDS2YOUjUs2scLWNAGDfYBPNFdMuA/BOXHGDhPiaGdipEYlzi
ISGei9FKqSLy56j+MU3xtzwlZKqY+JCBKbxjYul3LtawG4hZJAJUFOqKqknPiZzPeLGDPbOF6ECX
20Bd20T+yDcjGo6uM9w1ivNNVm8KsC6nYWgfrKpqTgrB42L2MteZQXIe+w20e1xrdxTNpSVIdnJf
x5TIA8WUwmcpFeznlALPlIfl7fBttOLoUFm0w1V5cRcJeMoie4ER6GD1mIH3jTntpsixth5aDmzu
kMWZbte+V1Wfm7r7FsVZdCMc84XSBanE0O39ieEWKVg13mQjnEUj/EJ+pNoMdp3fFjqp4eVgnGh8
lrt0QmUSDymE05RAG7ms+1QxPcM0D+H+FcE+iqyD0mwAW9Wo+7qtHhkiqrvic6iR22RNz8FYVjhB
nGLXddaw8pbv0NZQ1+fJsPb5iPVRk95XZ/RTc9bPvT4ifR6rYT0JS1yywjH8Nme2JfCE3EiUunBA
NtMyfzBDN7lp20DbWr073sGNRHnj0gZRPX3AqONEYNOiEDTesQtBEPsxZ8Q9TpE8VIs2k6Jjc5hH
95sVQcnOJPhTfDTJycKBvx+s6CZ7pfQ5wE+h1y+KHs7ykBNyYUzpJipIfzTLTYTcKEJXu9e7ZuGp
t9BGrPSRAGbn5AKAEnGjTkzgn/oJOnAIMzaxPw3spX1Z5G/GcpYpEu+WisgKMqVzTKUz7maAeivi
dIdLXlcs34nzQ3NP/2nypZ2S+pV0L6XUo6MbI+rIelpzeQSHLTYyze9ZDFtReRNN03COaLLhEfDr
rhIIMcR8EnK6lzgIL8G8Mhi9jrX1tcCcCyJ5fgxgvlP2z9g4wimMQz3K/QAC5a4j9BipBtNT6NMn
01C3iaeEL2YWMXiNJ+D0m9xmeaTS8d3NJeiH2m1hsUfbyUUGhhCULxMAVrS1MfPdVOOFWZxQ+IBG
YQvsJTMFBGX2YPLtl6FB8VJj6I5tYA6VmYebhunbAdw4deVweCUeAj6Enmqg04tH5kv0bkeykUHl
WVsmKtYeJ85J16t3x41D9E4N05kGRJujDwdX9E/o9gA6O/lt05PWWs2fI43xDSbiKUvlYdI8iYwl
p5bXKucUNd2BXIbuDIIDfcK0G0o23FCxGrAZxLZI4hBvBWHB4IgeT8+Q6nPwU+ToqVSrMf7BuoDu
epgSqWAgpZazby37idpjtVObpg8qljTRV0mGxA1Og7Ue2uFhPaVUArrIPgi7oh+oWaQEQblVoIBp
w2+8rpnWM0kG8PDZmz2GCADUEOeMLHkUduvuPQdiTmRb2a0+QPcyIUF11cSfVCnVJoqajtF1J2ko
1GtjDWpqJkV+7hvKUyP1ZEDRPWApjAKs9zNPQErLWl8OaY84b0HGmGF430fB90g0DgdhDcGtK1KG
0HJhpdvMEWLCWSHKDuva87wtyQWPTg0WKJVzuktMinoKYCfh1ygIk/rBqMsFBeu9OE3WX0zyj1ae
2T7kCUK8koLXOs8wRaaRV96MxJW5FTLjejk3JI2fqiI+6NL0Du6sFfsunKJbowTMizsXDgG/OkDM
xO218FoZWB4Ly8IcZOIESiTJkE1C3wBA7Mg0WR/5olggokQCW3B74nyD4Qmanb3vKXMUdIl2VPwZ
n/OE871Nvups/khS3JX4Cd1sTA6aHQ37IcneYPrZNuF2KB9RzxEFbJtkC8ZhupXli5vq1QG+QX0J
yXbEyR8hh6O3aJS0XzHr78hfOXd1/q6MsLptEunXY5Y8Fc5eS895nMsb1uqEECDE3oO4WJy58bij
iwy4GmgVmG2Wm1Psuxxh61i2N7lu6KcRTFgWYTohgQyQYWtR0UuCel3jgVkDljUsrGMguqCVIaha
IzecmavV3nmYSLfUvOJQhIm9SlJ17/V3DorHtVV3ZMW51S4NTeeAgialnfBtpp1K+xNXsxZ2BQFY
2rgDbUf1VRm7XtcjYut18nDUtJcTmleF5HNDi4jDpGmOQTX+wKVQ3+UWboHGaM5ghopn2E+Uncfn
sCB0aSqBCAibIA1i1lHcTNHj6KV0rKnx0bm1nhBgk7/pUt0HHnjStBB0Hhxl1aTeoU+0Qz7M1aYl
YOEYdP2wI8JMX2aepYzizUiGu4GB4Sxi19pGleGzfq/oOYPP5FkwGhXhNBKI98T6eEOwrNxFJkj4
MC9u0TPVmziFghpCocHMvomtGAtuQ24K7k+BY8KoUGzT5HeQ5Zc9jNc0gHNTmv0psqwnfaaCY8+E
CzHVCVapTehWyF+E0EwpBJOUuMk0jbWcl58aUd7HATwtkpTIUJkHYA7BcMR9Hz/ogHPQQ0zrxiST
jPRHRR0ASEBjjy4BHUUFCG7egW+dWEab2naMDBR1Y/Ms4dUwX4wevKYQ+9AwKHcZ1KrxWRFvSyme
+Lb5ht2GSFGn6MEIC9+XNKcCzKE+RBe8G9hTmR/FUh2K2rl3GaArFX8yK3gYqV4q5nQAlYSUapsp
ZmxsPWNbGaY6eN8s9ITryunsPfDSTTjOxtmotbeS7VeZ/XzjChGv3UbhJ8rq5yBIqTNow7ztWULf
5LSVmOEw/ESNAzvaQg9HYEu8U3TBdk1E5oQiJo5T4mRhkY/48dukHEV2ziAwZ2fLqaldhKBoFU4q
JLqy26cyfY/Eprd0/dJGuVzTYmYXh1l1UFP3XHKiDdUb6/q1xsSXrZN6RwayPQGG1h3c6MOyUF9H
sTbeXXrCDlFB4PS14w7HqHap7Nb+BpkLfT0SclUeaRx9astxupiu/pgb8i4O8N/1Q6afomCfdco8
XmOVtfHFdEgON1NNsXin/kU7PLsbAvHJjcfg2KePXS6NQzCUb71X9ae+il7SzGzPubkU3eZ9AxMc
/Y6C1CJZVylVfZZtiYkbMZQDZnaOWJbXJljHWr/RKmPcDMgpNzzZ2zWu9pSjoF0BgA4fHJw128UX
vGFUZc4E4d8QcFvRiixJmKnaUXJy4YjDOPFmfZ2NVbr1NLIznZYaJ3lAnI1ze0RsH0/HfhSRH5XR
y9g430UXFAfACRDJxeJsbcAgZmr+HmteeeotHAFha5lbVirg1KKwP3plaSN0xWEbYduERG+u82qi
ehoZD6Qzytuok8TydBAEJGftUYqZJWg/7Ull3hSTdG4dt39MRns/xMQmDP08bWk3PEi3d/DXTexm
lwkRpFlnPyMzWtFOIfarc79UnYv4V9Z0GxWaoiR5U4ZszmGuxUfD9vY265Y1nb/0pAfVt6hQQK3a
8i2pOjiAzNJJiei1NeR/oCADYXQkiFrMikKCuOH6mVQQzi5pfIjMypdEkDEY9VL9XL9omV74k549
lWP1yO9xoITNOCTaTV/NwVe3M4ljZH44tc6XQpu+Ny60bi8HiUAZWtDq65/bJlpIABlKKc+Nv+wH
CfSAiXTIhgkEXWWPHsGkGUg+jMcYOha9elTWKZbozaC5r7FBjVlqVrTGMVNeODm8h6NxGHTqgxZi
eyigI0BZnTYWUKZQs18oHcDBq8LhkGbT4xgQgODEHAZMu4dTn2lISnpAWewEikS5nBaUCyltlnk/
uMJd6dBbiaTvsMmQ3X6yC87cCn4F4szw0Ou53zbTpo1G7cmS0Ulz7PQ8mrBJIG1sMTxR3E+tGism
qhsaPqAMSkFIXu/K4/XCa1lySLTeCCEmhOzXWMRZPDOziY45QXfU+bxmzWh0GzZCv9dcIFJJR1ws
4xIlpOnRBqOy6lEZb2fNfUGF8Lms3pTOXF0v+AWBK2HhQfQrQJM62nYKYfWkm5+kAjzmZPpt5cDA
5bidcJd58yRONZTIDRlUGVNKjGo0Y1d6aYu9U6mRjKGGAFec5Zs+E5eIH+8qB2fkN2QirtIYYQDV
OPolQ31hLYHKN0jvwUzSIW6HG2q63sobXaRIY8GTZr15FE7zBW/DE0x33BFWSpSoQdp8W7XHaQYk
HgaYk2C/kOlUdzoFPM4Gbe7Rtfaigy36aFuXot1BiMHTUUu5rZcsW/II+QlMaOqRxDA1yNX9sFwk
MQXjtPlmV216m1IdWAGZcNdWgqBwSKdTy9wJSCeoUWsYAAbn46eyepae5nLOUSn12bLwWUa0mBLI
iKhzfeM5dkaKBcSFxnUvWcaqijgjldSuj0HT2TcpoG2i51HW9svUIWhOzZjfwb9lpigH5tN9JTad
NQ6+a4bBJnABmSSN6ysBaXRAi74Opia/c4I94CF0LZabrEzHuAOVVN0URou0Byn1PhW3JUkP5NoZ
7yAtRj+hCG83nqLX06f08jwEIljgcgdWR+kBRIkeAFqEz0ynDhGgmqA34y/jJgv1VwGd5d7BGW0u
iyfRJlstKh4LZHj7EeHwGe/qjvLWdN/paCkzi31VR62fytF7KC02vakY9DAnJJu+xKjsdWUEhEEv
17EeqY1BnNOlbtBktwnBpiV73jDDeluYal5BWGuOzmg/ObTUNh4Wm51XG1sd0rLHkN7301GO5g+z
TZoj/cEVwoiW6dV831hAKj1YrLTmiVTNBOscFxsHkVpMMojr4gQ0axeDs+9eUlcwqwynutd+Smz1
boQuoSEZyrpxnlF2e5Qb6tb+Hrlhc6nj6FNKSss6dAJAFRamAILRW5g0Stsrd3ipUbeshVUvQlD5
EhDF/ajIxBpwCmKoiFqWejGunR0Rig1emRwzQFCiBRtY34uF10n/rXJ7ZvdhOZ4ZxO/p2Gi+V9q0
PT2bOEE6B7d9nH4qx6XCQnt7ZwscYlPNWj70KDBZrYY8wy5zv8bDeD/t3KYdbwvqkxZyj9jEu9sM
clhbhhMdBihCX9pS3SzGTddt0EKkldpEus0CqX+1x+KHTXTmfYEpx9ap5DiJdw//We3htjonsyK5
Z6RynjNXoQG1lyRGUwDQ+nsjTT+x4PdWqAjooRaOx9IK2L9JFPHJkExRvSA4Ujq7k6bxoAUyumil
+tYnCdnTjvdAAuC8JTL2k2OPVPgDfWN3LHis6XrqBBNihMTSs2bn0cc40NU2CeLOFzrE2D4gugMF
+GnMNSSdIoH8Zj13hYOZukJ7jC0l2URdREVpLI+TmTIlcM1dzgml60c/SCC20up2fKtpXwLw3nWA
5Md2jXxdjt6rFbBONJhOrr0aklSo6weG/W1kxvJC23sLo2T2WxW+R908+PWgvtJAnY88/Ck0ytKP
kMfoJv6ZrkZ0wesZmG1wUWQCnyMCZlaFZ+MGsaYLM70FQBATsgljG+6TgFvugaAHCMHiUUIpNo3s
M2ct7KRJt8IihKBz3gglskuZjvZKUUkau7J9Y79u7DpYhpEuoQyiqCJtsL4Fpxpj8DbIFfoPodk7
eG609wN+5BMF6Y2VLmERkYc00lVAZ7pOkV+WRBcOiq/ohfndRiDqjaFGHsbinXz1WPO7aXyWzKVP
MfHMcU+uXxlPXxFvv4xJl50qbIUZAc8HkejmNiHNtetMeStERaiBbrz0Zf1uaJ7usw4nJxngOa0b
NjoRX8PS5VI37Dccj+s2WMLpNDAFRHzysMITgZ34yMi78MVMX5hNtu9780FNJO8mBmG+Rp0l+wg7
x6F2nc/JWE+3lfWmu3Z1krPgtNAAupXo19qmwQJY9+ORSTOV01SfN7ClzS1VW20bG11FzRJ/mDDb
mjo7pvYsGeiu6Ik/j3HvN3GXbzqVMVgNjwjOm6MC/s+CVtKUsBsUBx5BFrFjQRvL5YgIp+/XU1fv
WorsDwXtqbVO0FguI4wPS9MqGMCOqdA5Nt7kh4Z7ptyUj4PLOBIn6wrNFLF82qoMSLKu4K/sNAMx
9lK+QZdSEEcCjnTsXVIVEbV3w/1ke7cNbjKE/eVO7/KI0rZt3I4wtfGNbFqjWsKGna8IAygmwDGq
Z+AsIrbHOwaQ9gdF4e+2FcEPYnW4Cu3AWqUjxQI7Co99hfiL2DTmAb2NYSIwySmYve/GLG5VTAQZ
8xZcwW7LEo1g+a2SLXK/MvSzKThqHC8wpzboYOxNOnXutkT3bWedc4t2mew1m8JAbrd31TROR7ck
9MohbpDQEtwFeJJBU99iCkHAr1PHEZbc60OpHwlk1G4NGp1UM86JAQScAfWLDpxKkOyxNiWYs6YZ
syPpBYQU5zgQprwl1pE5ZyB7eIWBAmE7VnsWfijtcA2eEBm524LWNEDlvnmxT40LR24G0+SnVXeh
WJ5sYfBMpDQJ9zAQn11woKrGAqsyTvzxKjok4CooVhUSMZRtC3TzZ+jwzllG5KG2pvYdArNxp2mt
T/P4E9La4p6lhctSG51nbJFeGoVL+KyMDllR+gHHG+sSIEp4wI7Xi6TMmC5drzooURCDcvHx8PW+
j5vXa/QniuMUOGpL0vhXZdEmR6TMG5asYf92FX5QjtkjBgM7Swiw19vXp16vXe/TwMHj5Q+KpvNN
L66OHjLPA+LfJ8y5BG79+XliJMnrRmHH6/AQlJN2EqYR+iHgueOo5gJErVsc7Vl+L42lXNlGcuXJ
kNxIEyP89QJHFVyhj9tJa3dHQVv5MOJX0GuMfbLRoY+1EWaI65uOs5m0L8by1jCU4H3RDiqOlYFm
aVmWDEm9bUTUl3tmMnuYuYiHSqh9azkXAKptulnzOlg22HXDXjfd9dr14ueT8LqwC35ev959ff7H
U9sksfcTY3dJoGa+xyxboDmVeb5ELbPV0Qx2j9etOvaOZVQEzrDZqXdiMFoVVn2n0LfE8Mt/2fzX
nXm97+cu+nj445GP+67XPi6u++Xj5i/PI8ubfU7lOEAm1uNeyQGxsYM/nsbYxTOut3u8W2TGLh86
y9FZUk2mQgYHlcXtcufHxcdP53pf2PcgAz4evm6Zj5vXa7+85Jebf/niH68zhgVkTA4ZaYjp9JQI
y523119A55j0cgZ9FhRd9bg+dnLKttfdFblWcfzY0R83r/d97NGPm5pGL3X1scOvj/z6Os/1NqAw
klW8oJlZjFc6cKyOucly0UBX4vecay0t6eUOL5TdH1dFLl1w5OET057SnMqjjCteAXiNH+dy9XoR
gIP+6+08bh6zvst3P/fPx+b6y2H+8+rPrYv6Yct8beuAK2B63A7hovDngkwwjsjl7/zTzX+67/qK
6wPXl33cvN5X//nO+gjWS9fGH0PqnX8eqddj8nrRLyeC6zXWNxyA19vXA/mfnvNP9yWgxPjpLkf5
9eLXv3C98/q2P//CojaMQeujTG0UDhS+9sc+vR7E1x37y30fN6/XfnnZP933f3yrj7f/5WWR5zD7
ECFrg+UcGeuANf64utwelh/M9Zz5l0fw/6ALvD6kaLH+8fzr7Z9vcn2nP1+uAOXhvfnzzus1c6iZ
5aIOvL553Uc9eYzba+rrf/82/Y/wvYR2q8KyaP/zX9z+ViLoiInm+uXmf57KnH//tbzmz+f8/RX/
ucTfqFKVP7r/67P89/LmNX9vf33S396Zv/7Hp9u8dq9/u4EGIO7Uff/eqId3vlh3/RR8j+WZ/78P
/uv9+i5Pqnr//bfX73lcbPBSN/G37rc/Hjp8//0303KF8ZeA3OUv/PHw8hV+/+2mHF7/9fit7OLX
f3jd+2vb/f4b7ex/28JwWWY7lmPpwvZ++9f4fn3Itv8tdJag1IZ0F42aTpguCrEu+v034fzbNKl6
e6xnLAClLtHAbUn/j4esfwtDOMJbFjc6gGvzt/+1Df62Lz/27b+KngoGxu2WL/X3jGFpmWCxbNpz
wvAsPonp/vav6tvrQ8xs6fffjP9Wld7ckIFp+HkfHlvW6lsIVURveGl9kt1lHBCTIPc3SK4az4aT
fxqQamyybuwRvxPWY8kLnR/gpb2igdg54C9HMqshBdkOnJ851wPAx8GOPtObyrN59Zct/sf3+evn
NySf7yMjmc9vmp6UQIVMYcCZ8H4JJM5GnLGTNk2+WVLLVyPaCHB6Bf31besCB63LS5gGwBayRcim
V8yAJKKUUitx/uBh2+hIfja4r7T/1yezrP9t25JkRhAGZAC2rGe4v2xbyVo6gHrV+5pNFaYVgpDJ
AG2oQ4v+mM6MBqUet2u02bGftY29wd8YE4sZIShCYE3dwybUuUZgFUSTWpVJkzICekRa0ld0wACt
vG5s+X5Vv0P5qQMoCmAEWVhH1dQTBlwRVE8G+cEwyNIGDXpuFEtWRw7hZlogz9BKhpNyWr8vgAFF
0q+8CCBE3MVYYOb4Zs4A0lMP3ZWWyaei+WGV0aNDiAaOTG8b6xYIoo6afN6eir5eqdCbDhp9JHoJ
vbWFt1bAyEpbUmESuQoXQQ+YmxtygIiYqSGhmK4z7sM5RNlgTK+T1he+VUXfKbwsrqXqzYi9ejsh
fIPdNpDmgpo/YQbPgAjgciDI3AsG1lQCfbNjtvAmwovljQqoSgqb0CTONcvJIbLrDKe8yFAaEPya
K7XLkIYUaPjN6skzXduPrCqj+I41W0v0i+2RriMbSspUSpguRq9Dn9insFKrOPWyz41BWCMwQ+pS
QANi65BT6kPgmJ6dzCP7ZFxCPERqw5BV1dZqQLq0n+jZdPe19VSMjnumoBL7QvNImiTMEpfAUO+w
cyJ0tt07FFHhkeSxgC4yvjCz1wR0svxdVEQs0pkuaGOMcjdoegjZgtZZgTkYb4bxKrHj0mySZ4U3
7T7VUPGblFZAnsh8T+d43o9G5dzX/Hky97oVaBX4ocqpHgw7JLAxA0e/shmMNk0rM5L/4vBz2T3M
6X1NcQBs2kOrUuoy/5Ow89iRXNmy7BcRII166lq7h8gQOSFShVFro5H8+l6M6kG9aqBrksC77+YN
D3en2RF7r1109i5mlxwQbvwURB7aVrRvtI2LRYW5SVtbamvPkKRzFOsH9vPP2gI/Y9v/NLNABPLE
OdQ4iNuBlY7t5OUamJ/NGqYlyjQEptP4B5RJpNq5qtxmBkCQHrFwPjQDSfU9uiD3UzUzY8HJ/Ycf
j/dA71qiOPm2JIiKFc+VpSwHeT/9f1K17NY8GsWF5NspNldVVI2PJS13kP2RMnTmi4rOyQHwxDJD
/GIaHmzwTSXbxFnivZiVKQ+VN5phIrSxwBnwXdH13PPJ+1UwsxSGHN+0H70q4lXJPeoOuG/qz8In
QqVZdnuDwVcvVsOZLANna5XksyXRPIJnaPDfJ9ZXazXReszlX3as1MOW9lejlESIcqjhsqZFRwna
DB2mFVKOGN334zFCxwam4Er2FEPnlMUsMmrFIWdkDzaV0SpVdvjma2bOI6FQm6n/dKPBuBfVt89q
N2UBOo7aQtRIkqyHwpy/2t7tFjkdFrL72Kcj8GB5Ksy7ibCV/aV70NPIJmhABJ3Kv9oJmMRjn90z
cAYuWPvZiZE89XFB/R44P8LWHJ+z+u/sZxf+Tv8cDU57a3EIPIwJszBppgiMbsJDimIWqJE5KNzp
FOQDuhLSiyT3027WOtsGM1+tuWPkxOt0cVCXL72GQCDZEbHXNYC21uehRhg7+UQDLAqttS4ZEoiE
nX0Zq70akeHr7OLJrlhbVPsbaWSbMLEcyKA80TPysBd7GTR1cfblx0Kx5zbvedolW98zA6bjC+Vo
HAZU1h9eVYbXTJyVQIGLP4pcIu2w/FOs77xL77fk7YSi2DBf2XVz122yZkYXE6hDS/47vsi4flNe
jYmQzQfkiltBLEcdzvZr5hmPPCXuYhThe6zCCRSDIJzJZqmHquTqRUj2WdvU3BEDzJIm+JzyoPjB
pINmec4uZp6P67GV/IJJ26+5p6odBCZScw0HhYGX/ORYZ09esMmHu83KVCboRxSyJmKp8ULgFfMY
IW+EJ0D2BSydh6jCqxvCLcVn+YMuvV7rSaS/h/kW5zw0CkidmfsmXyVAaZzu/S6u4WunY8c7BgLJ
C9t0B20NyVN9yVNy0epYNTtGDKQXeha+i2gaTsO2KszmTJj9xU5j+vpl9D01Lm7GYx/0f4zSkL+n
kfFdyKiJX092x1T/sKbr1NCxF579Kkw3fJr8P8Ryom3t+3uRYl8cOWNXM8/Pa50M87PRPev2NQL2
+y7VaJ3DBv7ZVMmr1j5e9b7r70n1id76U9cy+6lHba8LI2Rem+MbjA8Z+GciD4n5hBCgOkjuhu9y
Caytpi6fM4+1i5DeesQjfy5bR9+RmhI0EhxzftqNrAeomEHGjMlK90AF5BYRXbCuGs7euuP/nMFU
zkk8vWv0V+AwRkHgd95gmgicVTWbi2JYtU9QvAjl7Y4q8JHSTtWbFqDOgjyrceUCPJqsgE+XRcx+
/qzq1Hh3MU+dx7G9dC7PrfLBQfQWBD+mlLhu0vRV2Clx0KlfwduwMQUWjruTsv2cA9zAcCSwWhTb
pGyMLQCOZfz+D9/ipZyIKZ5c+yeP60XLavppeVD72qlw974ezuFQ+ffIRezPZVDczYKBCWryNzIG
mktVZPp5Vr+SjMIG7Qwhvf1kfuKg3HXEbZ/cYXEc4oK9TV5Z3lALwnhgHFCapn00RFteBleRNFbI
P6p3vkziNs5Jb0yXUtjv2D9/sXv1Pvgih1OIcrqL/0o/1AejK18zI/wFI5JwXNYsAD/GH3Nvi7Vb
lAd8fcMR8WpFCNTDtE4iHJ9r+6uEbPDLDRiHNGQVXg24Y6vSjIcjeTj1ScT5wyPpdRXXmXcbIKYd
iQ07M53+ByZrjb6JdKyGXLumY0FFM2rtM08ddRLM5L/hXAcDEqAacptDiYXsaUbe9BSMYpMhsNYq
HX6ReyiXBYR/G4Z2uIVkMawJW6sufQolowujB6Ly+gdi7ulgIvPa28xJX4DjPjJqQixS9XWWhTgF
Ctxhlna81FSgQW0bQT4V0CpDukALIwr3IE9+FQ0o3EhhYx1nTTLAAuAM2SslqfeulGc9JRRtPdf8
Bh+l9cALRqBPD9tW+N0vaTOOboopgAnLWqJtMbymitsDtIm1NYRJ7kKflI9oMr5G3yv2bZUFrO0C
4Fh3XlDzUo3LITeRWNHPMyc82O9NV6YXI+7LbZ4pytaoRcPfkLHTF+KIDmjY4slbg8QD27gE0BW2
REDdDGQSIba9kSLcH90MyjEfG5y6b/Jq4GlySuP2EcYmF4AByFUCtXZsgptgWd01+rlV3yLaKxbN
Ztz9GaIUWXFCGFwJFPlgpESkQ59ew6zeQ5Vwjl2BdF6Wzd1Xw6J4lOMpz5HjjQTsrAMBFisRF6qj
6YRMftlmImTRbf9ZJsmX3dThBS2yWE0xWyLbZ4NkRMjX2e/5pMKBkOyAuzIOeo+kIoqsY0+RGC5Z
z0maHJuBFQeh1iT5zTc1pg4n0CaaLPVQlLBTyeWJtNzYqjoPDkK7545EasFNAR6z4l+2uL0wu7MV
7pyD6C3UKUnxI2uSo87sEWFiCwlynjDLZuhD/TRC8MRbI+AqITT2xI+5mo+UJAfVqeZQBysjrvoV
UbnqIILwb+dXwca10Lc5Zc/TE3rRXreLocmT+A4GBMMO6010qlP71AbFscuLoyyXjKQoL5Cs9+z3
ZH+egBgEDhMw5EtERMYY7VhqxwUqyLqo7n7msEWjCiP4r7CA4zfdLQ7ltM4H0PmoQamOEDgOrhmt
Ax/CCnBSCqy6S/aFY5g7Hw6CbBGfy3FYC6c8GLMfvWGD+iNHf90Vef4n5bnMxKlvZf8+IwhG6jSN
29qk5u0CzCuDwOKaCah334TbCX3kesqadofBGsdSh0Ii4PKf+t4/hzmAsCAW56hs8luW8QLYb1du
wU5feeYPphW/a4MkDyp6sF9NBfMk7ffZGLK71mXDToBmqrAsLERelqAXGTaZJPRomfdcYxOsNYkb
K9uIA1oNUg5VK4tN3Y8k/80sDoeChkcGOBs7Dx1XOuBxtkC8m7Fytp4cSyycufc6C99du7ki+TZ9
rzyxMseloDBOyI6T/SSdQ8fX5o7yXm8KlCNAXiZYttKasSFR7xnS+nTdZ5RjNu6xQDNl4LyHEjRA
4wKRCSMvuXRpXl+oFVn21O6uYm9wKN28/GgFcBvyb5bAOyNZNYEZv4aTT/B7Wedre1LjZsCY/4KJ
mV05m+8t7iaokmnYnobG4+IkrKTDI78iNkvt7BRWtAZJNMwY1kciWi6qg86FBWdnVWZEl5fiYoIE
fNFBxMMUvAdGlT75vfurdxKy6QzVrAk+231fjHyeLBWJp3Xz4DEKjmndEKLeYmKr3CcerYE9inuu
Sze6abFPRlRSQX0thvv3gTGAyccrJ2Dh+um+icnFnKJur+Og3FQdiax6ScxVodjXlv/Xd1VwjYN5
QwYihdxIEzFq9QTrQ+5mYDCXAXJG1wFWj4eoffMI9pgqAn2mmo2OSv+AhDJPALxJY5zHjh2b9k+F
u4BC5O+xC3HaZS5LIKf6QF6dnrymXuBKWbY2kP/hYClIoxZji9LFYIIfOfG7C2VxbYdoIHI1ZSRt
c1J0GRI0qwy8H0FFrFJu+nfLQFIN5t66ckwtuH/S1HKG42cwoxsDbcMFaqeYtrXuGpQZLC9xBvon
ozmaUY+HEIcRoW35a0MJBbki9TjGxmMLj+TWOuXRYMO6KnockdpXfMQRW44JI+s6HNmF+n5x9dLx
s0l0v9MO7dMEAIpf95rGi3AGO7/tLSFXjRdsG3/AetexhScnLK4DvLhDWJ/iObFOsYVJdDFPTMqk
uu/Lr9nKnrJ2pmthVmNFXbpucgLlxrbPn3Sa3kOzDbdDO4IIGSbqinafsjWOEMS8qKZQ6H8jsgEV
X6hY4WyYwhEWJC4a26aDtSZPbRxt73QpjA/ZTW899jGuPJ6YSFv9Bh/Ex9hyo9ch5HcnHh/zzuyo
1hRradSyDlIknz2sYb2iSBYbW3HdJD3cNOYsDywz07EAMfpmTy6IHr854b+edyzD688mJ8q1dMzm
GqKbLCIreZoRzm9Gd+j2UzS3LNIlybg9P33q4x0m9/pnNL4XeYd5zjCsvYe2G10EtcD3ZGfM7Oju
IZgEr94+VQ4ZWlHUwAwrqc4s0QRbkfnmPkzbnwK84z31AzAG2Qw5H+/9jTHRVo79uCRlYzgLpubc
ZyhKh5xQXiPk8gjz34nTBsD3YYDgu9NXxMyHGjEcyu05PaN6IZmK9OwompsPokGdut5UKikvuZ+e
AkKYkGVnNI9V+2dqyvYQjOWz2QQLm6shkQXaHzCHr6JJkx8erglOKI+zon/CFeMxMj0PTcYZb3d6
1eOuuHpTGR6CiJ1nhDwQndRvZVfV2eFeyMGKXGIG9+CHKH0Cr8uefXzu/H5sRXQuCGHFl+g4VrrD
QCov2um/ugGDspPKlXoZWgv0M1qXPNBL2rPX3HBJr1soN2vICc41CYZPW9Dhd0ncvw+xuJvBARVn
85wawWMawIuCDNMvzSzCFaq55Bc6zbPpSudp4soB3Pyap0H2ozOJ8bU6OQMvReQ/9W9+ptVlQZ+B
wXC6Wze+WBLQZG2YL6rkvB1of/KwzjfN3Nwmk+rFlsh8Kqv1dk0el1tjxrNFxfemGtJyus540kVw
DEzPhsnCWKvy24Pf94gFg5zpAmIdHQuCBHqg8tKDQSOncG+LFqTN8odU1C3mcqlpxQXvJkF+amRA
QryNUJhnPNsiMTD54OW8T4Le3eY9LgYv1Ovvoz9J6jXUwFNrOWcvIMbKwU5zNBFWEU4/1lvPp7GO
MoikKDmegyTWq9olN0YdvHbYQojrX6j8H5Hr/W3idJNC1ycMLtwGjftVAVFMtJ2RYv88LxgOnZY4
O/GJr8H/Y8wkEgjQbjlv+iwnVRbCn2/a8lUYCEE5ZvnAnd+9EdiI+eoQ28e5gYv2Cem+Mp+wlc9v
1PXQlUib89s6f0aXTNsFKKshsWCVDuSvKHy3EAPzNZHf7bnrANpHot+QfKPupj85K1GsvAn2xaB0
uzVGM73ExUzIB0c4fkHsChHF42wMLhWYjtapkcuNEjim6QORBHqxxTUEPKVOJqh1DDjMIpo27MwZ
yo7eKc0keugu2FqSSTQjzvKNZ3HXBMO2081l9vW0aWrXR+iU8TQ0ibEziUu2QNp6xRoyJ1yLaPFW
Vp25L4iqX7XAFA/ZOxndi8gZMNJk3pJeI6+kjTlPGf71cSyaUxAn4RPUCXEte2tHOHxwMpY/OmZN
TtefjWjYWbP2z/3ok5PgZM4hbNhnJF2yxplxw8/wMhkwPfh9EGygZ+7oSt5RBfEfPkZGkm0tC9IO
QC2S16e2Xumiv/k5lLTABZoypd7vqghxCHI4vPtkMQiLSmzqiUKmASz/a2H3H/u6/9iJLHuF/7YT
YRfiCtP3rMByIbQJc9lL/LedDtWfQI87RjC5y3wHbEBs+2j6CWKAHiEd9mzVy5WXWR/FUjV4ubGN
fYWVT6j3RhLHEseEToTeB6plsnj6k7Trdv2/7G3+x26E1+j5Hq4cotp8S/i++M/XmAjiXv1c2Dwh
Xbh3QQru4/kt8pHnx6pwPwuETMekLFdGtlfErfY9/LDBkDhMIDbkw9P/8nrY7P2P94xVm8dj7XO8
eK7zP3Y1TpYbMd43sRdlIUDZ8NPH4aE6Q+5sFrVHsuiPNQLhbU0cjdbmNZixiP3/XwS9zv/7tnCm
hq7HStASNlyp/3xbvLEuYeSWzj7u7CfpUnTPpnEffOwEspl/RzppCV/Xr04XktAV834Ewxxux0Q/
w1Njpkmsysqs9qCvgw3Dh+RC0DjBwtFrDqsX1XzJXEpN/jYvuvd4gMtUhM2XUUMNDiUnagMc5Vas
DinOKDAe0dZOcsD4HfZ4lY71vkIQjVkgem2IRX30Lcn0HDlitJy70Y6v8yBx6Dr9P3/popzAN1Zt
oskVThkEOmJsthCP2AcYHsNGKzm4Lc2Zoxm1lbV9ChV41tygmRzLeRfUZ84txvKJdZZweYqucDA+
g9wzFEdkmAFnzdEMbQKzv3nhK1EdIw7UYTM2tri7w4kUPyb+ifvHShDEmkALOvYChwoldiXi+Nb6
zNUMIU+82Jmh27ruY2Cr0Jkzf3y4gHw2UgUmmrrgyyvd6lDYZrIVgJLXRlr9sHpvfGhjeg3LGfhv
Glw8amEi0qEeH1TW9mSousEqFfiRdM1Lwa6yBSqoR1Py8eKkqybnnxz5p2UVm1u4H/0ec8nf2WIj
0VkFOnbwTa3diC0oUv/AjqAmcMsm4MjUFDhosTzTg8LAr8GC7+S7Md9cQr6OrZFTdGFMyl3AUkur
dWFUybyDzC2c+uzqWuZtUV4vQI8GpvtSHuggOFlOh+YRpnrC34YYGdi3yoq3BaOVK3ia+TI3bEIi
P9h0sw6PpQfZ1s+rk59g6/DNnCcTxxgO1GijWDkUYdLtu4reSrbmJiNf5sXruy0RM/6hnPUauN/f
jM5yH/vQlXHlMUmjctkapuWswFVqxLFCfVZz7UPZKEOwwTrch1ri3GQvmHrjq1ADDu189rZhvouX
eLvlCzRkk3UbWvRQriOZtC/bNnZ05ll6oTwkREqt3cZ1rhNfsrq1Th1Ypc52nlxiUM6ZPx282pPn
DgZWik0u0M2hcPEExZNtr9yYTslIoxNz+WdVjOxElLgIyyhvdoDlAgkZU/4G045umev4YxRduwxe
dcFYausEomG5BgLfGV1xGnRwDRmgEavzPEkyRNJ2MdKxANo7nsXhHJR8oRNSeHrWV0le/Yv9peNp
VhCp0sHCx4px80fB3W6KujwydcBnkMfWwwULsYp7c5Mw4Hhxqu4Dwlg0rEgNHVfT6C/ObBDApBTd
AcD0a2NeFmVW9bvoURchw4Yu03xEpC1sPQo9Zvbmw8KIvoZsjVxfNHSeLX/ve5NZUmbsEryxWU3J
5LC95ZistgIdMXsmEpX8yDjGcetiuxVkaGEe2yQj2MS44AYKjeRLe3Rz9ljjUxylc2xd2OaNwQJH
8vWlCRO4XYQ/3JKXwVJ4GeNw//2pjgXb1CqUb0g+7zyaG7/gsS7c/Cscl8+PEfY67jkZC9kjOZ0H
MrT4kbQBJoUGo/TvLVGQOr/QHG6nMkq3A3x4dg/tsGNUucEsmZ+k65fQv/lUjCEyVpNjnPKZ/RaB
1ZdwWVZHPiAQdj/ffzTmeOSkifHTE6lc17RKAHdvphG8xH+HuKdkHGFaY3oVuCLALuXkrIkFjhAV
4VERs5IA1VsVeMqYaYzBXveaCQCRZ8w+ihWtHh9jW/ubUuQ/R/+vF2HEZiP0r6kHY9sVg0+e/JKo
Bn9q5xbzx+DO0T4YsLdIHRWo1BGqlpb4B3/+VxjAtvWq3YTNDoRf9gX/gkoHONZGJPHGcV+doWn2
Ipv4rtUkM5sjfZZltlv6xR1uDT7u8YfqB0xyNM74JiSKTFduYHXCoHFhD7NPPZD9fmxAY4DGlCtp
++V1kMWD6LX28D2nGRgRvnjzwuvHx14G1WuCnOkqLX6zZSYwQSYIdJLvmGrmPORIgJfcjWHqzpZS
fy0k/+EIb5NOZ6Ck8WAp28CNbFM7+zEjjKDtArjWJs6XwOVWkvFdZ+/fu0kfqjii8A5iMghaBpEY
iB0iXJg1DY684wiuboNpwkSvVXtQwd9OZmpvOf2n7nNxraMmwGRscwf59Y4L2kIYYNyk55WkVQxH
dPbVbZRweXWLUcvwcmDjFKllLZ21L0rnMrMG4GCfnGOWSh5OjBmEdtV2ZJw1P5vJccssMPvddbh3
CTHKL7JKmeNS4n3MrNiZ0F1GOwmp7CeQJFI9yHQ2tgYK72sVmIvAsh7eVZH7+4T8oy2jJf811x0p
XEG0rmrCg1JFI9O7ijx14xUQl7eK8WdcYrKq2Q1Sw2pAQnsPENbRra0SSFJCxHdN0QsaHbgMFtgI
E70vg9PUCPzfEHk/PTI5Uc7LZ+IfwVLhqgInNwMnSCqc6xGfp8/opBqzs0bbm3cSAKhyqytt9aYh
JSXpOy5yzFF+zAP8vYYxfGNh5qFSCkkfMwaDh5F/bS3zLN+5njvczBLImetqb8uMAAd13GWU9CL/
CF2yRa1g5UAEuGv9xHyuuBrsaGWVO/cucY8qDkciFhGjSvhkG6NEFi+yfstlXG5Vp9FCprdBT8k5
VBinipYvksVq8eZ55K8jCSd9CzpaOsP7MjLnjcGNtWvHwcRebn60ZF7z5sQ3rZh3A8jJvYb+Fv0R
ohIsl7CW5cq02UuOAk9Yaswnou2TcmTKVXQNXP/+K/drvTMT66OOWYsU/YjzcnIZ8aGEGLCi7LzW
Hl9mYBscbfdGjTC0ywAT3Rz0K7uvml1jjbfcDpk7+6CiTeFZJ4PBIGk1i1SkB0SVIOsfZv9Jhfxk
QyuMAEWytuz0eSBmdB80rB5N2MIAMLpNSs0DB4k7CypUuJZpeFYZ2L+Udz3tu+Z1biuYDX2UbVhP
uQh6e3TjHv916R07XuCqKHPwHqLC/rJEdc4ugmB6wZnwK86rhOwLcpKKg8lre86GZFsRrXT1Jz54
pPsMOgzdH1k/kXWxAG5Nx3x4HkYwQ4o373dRAdLgfcGLtpSxAhP79wRKtVBKYygP65pY0gUa/JfN
YnYMOxIvWiw6JywBSIxq8vHMqv9gGyKJmE1ZoqTzA6ttPnZklPOpY2oS7Gmdv1Qr7evAdBLnUPmU
M8XejmY9XjLLWQQ6DBFk/QfwGDqJoSg3Kp7hkbusBHHMRwTtGJpaxfmHUQwLTOIVqyQM9K4M9Cuj
IvNSViLdiEw8GCU+VdPMLJM++aduXWyMdfzPVfU9IfoBrU26opTMcI4k/WHwFecaFQ0JlnQE7ENy
JZ2HTUoUA0MDaBk9gb2G+VoSokrqooe8fk6Hl5q0UoAJ7E8aDIGqpBk3Tb3KVO4Q8UBEjb8MVdC7
uLcqw1+SqeQmXKxWtAD4vmhNKLhqcQmnmG8KpLjCL+x7yBC589S/GGr4xvHrZK9spoYR2Ldty01L
EbMQFESHAqW5Io8p96Q1OVu7ecqCKv0BiRWfdPqwujKghu70BgDmw/bh3ToWY9cx8z+SympO9gzZ
W9Zab3uUn0QWiN+jV7gPQir/2mzg8GyHBEBqfeE2qsOrlNP4txLuFY6stc15JzZIElC8Z6xn+nIh
VY+gMkMoe2fVkrUXhcHFaU3+QwSCHBR1oUINKWHUv/V2tasKceUgjpBDZWxrlwXf98XfGP2jSQPn
Qv4Y66+KdeB3kWhb3rYGwnZ0CajfWJb5nMXMrIfWZcGSEmzBWhhtBBjcmHefXm1GjwdMbO6NdBUG
iMd6rzuYfgTFrBuAj1Lhap17J2hn36en4w20iaHD/GgN46F96vP2FGcNAGVt4dgr/ePkpf52Gpic
twaCCMeY0kOAyIBXXox/gvQ+ppRyMfX8gRsNxsBIjZg5l3J8LwEvbYhzoYygLcIAo/pn0XVfuigv
oD4ZSaruQPXwnIDw2jCWeLCiFnvTsjWnh/FHfS9MU4UpBLIKFqDqUYiBRxFv4gYYTLUxARGxK2sq
hn5Jt4mtQV7Nujr0pv2Zu+o9nmPQLSmkV5owb83ONtong+h3ynPzFX7qkOAg2jGkZuQShrx9eOzu
Q00iRIC1jTYV+DdhtCNTIWP5m3jSh+z07RcWfYAioiDoA9nFs9TOfLNi/EWdULxf4a++qQWPQrIF
F+fjNko2qZF1Sy0cHGv2mOjCq32tCDVQ2nnzVGntJtMsVjq09c7BlrmyrBAffrR4TwjqQG8ycYMu
pSqrzCGKv+zyM3ScH9LW9Q2Z8JsIbe/IXqa6FVaPqCZBjbnYCRlhylfwGB9mVplrFqAEOJJlcYkM
99cUx8z40lQy3Gqe3AbHLMKyNu3xl8Em3clf35UxeV6YqOsH6yOUAePwbli2cfDsQa4zYoq3PEVY
0I1KbiwC7q49QdS0oBY+/y7557eUHFLpJVCmqg86b9wttSBnbWfH5yEnv69K1XRoQShuxhpmsPlE
pojkHsZj5hRfqPf+6hEIzTQs31cIc24HlmsBMVxEWX3qCjNe4NArZOTNrRvi2nahCBXgLjfY51nD
2iqPWYCZJL2TznrsmPMFuSpuhrVDaUmZURbFhpkrk5Oo0C9+4D88Qk9Q2cG3jJks8Mul73Fi+fu6
xrmR0dYNcBAsVX7wYY6PIEzvUUcSXqRc95BGsF/slrFypqLNAOCIxuG5ZVxI+of1NjECIKclitl1
empV+k60m1vGWp6RYlVcWhGRRs5TFp/Kog0vNp/p2XODl7CKh1uQu/l1/FebM7FmdqBPhhlehE1e
oWR2dJHaF2d3lKusMXDxS/RNuuJ/MrvPqbvyr+9iFvMoajbmFG0FQA9UkVEKRrgkDvlkna3ZJV6N
3FEvjt70YgpOlePIM4zv13bguvfLmh5MZ94KXOOB6Hly6Gv5LplvrNJaZ5CbhLxFi/qhEYzeFXSz
78lIYC4bU3BlICe3o481fxbWKfL+FVU78ZvpTfYtDa29JxfA4FbhXj8oTbJQOZvkdjNCX7V1sSZu
Kbj0MrwNFnA5nrD3xG3pfUPFappVOZBJIBaefjWBmT4E+kw/NKFStOYbW/GTNuqnKPDKg+2SRU8m
cLFmOLqXJLi4mvHK962W1/2wSZh9bzTmuL01mCOFIzh9qLP6Hk1sscmmJG5ucWUacmB0ZArwTgxx
e4Ew0Q2BDGhnqs5B+9445BjKcZmTme540y2HffseKmD+BLe7mzojG5IeF4V8ivBbKeufLeDUeYb9
Zyzj8VoZo7fzbPhEpAD0uyIteG9JS+y/CzJYQee8irHNZE+eaJ4tktZQfiImh/wsL3MY7WMzQHBD
vPFmYlF6mpOcGy081X24iZFJ7/0JVHOM9bnrCtRB9DMyWdvtUO9t02bc2jSocur2IEwGTppgJ/lm
PbC+UQI1yQcLv4VIMaiNNofmjSPB8PwJbrrvnXIV8IFkfGVa79ly/+asrZ51IOj7K/NcVwz2zZze
nzGMPpD/dEC18fRfam8WFs1ojheSfIDI+B2wa3fJyCgqMGXahAg15nfL4ZTubT8nEFib6A9TcaiK
iKy+nAnRSIGZEzwEPOPSjRl0C1pvjKPWMzwEXKV+tfOUZ19tEJgrBz3nIUFmCMLHBo2h22OYWvzA
YCBPMe5RrPXbyM2Hxd+u2DxZ0GNInz51HlZXJWYQan20Fsmsn5hdvM0JF3fRy11qzskeCodc2wEI
NSP2wFjaJffFskkUASBkcrWOlZ/7f4G+fqBWvMadX6xAtIEGeYJZOz9hP4PDSHAAJToUeTMVNslF
Ce0lSsHJ5SQfEq/feGNp7gobkqxThil6SuISl6u/485fp20tT1Dp5KFsti6qxAWJbO8836g/UXxw
ISIMWUVxKynVnegfErJEttGxsekHbEmuXARx7fSthAZsC3YmZcIkpom5qJWUZ9RowaovQLC6nZ8c
Gt2fgMrGF68E01ZFjg1ai+KhRkiNXzhelx/GgqrtWDOvCGCnIlrkk2RAA6mJ8u7eQQqBJLnJkvbj
+zskqv6TiFO9w6W49Zrup6yM5taP7lWxiN/6MBJzJ2S7RFBYLPn7CiBb0QALZhzGMmYifkRTvs0J
q0Lbe07d3ttYMFQOOHTXyEpFq5k5MbseBUUf0J51NgnnrHPrCS0Ikn3yVYQ0usPkFgS9BdiY++gN
Smq+SLEhWCVrjgXnMCagD7RhI55ueoNTD9V+08GM8JjQL/RduE9Z1i8X0JZJGJEkSKH2UVnB/BVm
HTI0RsMRorJc8dgi4ou6fK1oRGFRSPJiU9oQCz7FSvHNXZNMivG0iACzesTWWKXWZxSt+yaSr4XP
pCjW4qb6HIZXkaU3/A2oufJVU9vdLaJ4uiUV1nn4XRiqa0ByTUhPXnaOYKbuAsdCyI9LCS1Pl30x
6E72ok1412MGydm1UAzmionq2dvNdWdehA5+xC10rAoPzbqqhn/kIEXboW70GshKQOEfUWOnVAI5
HK6NYzDd6BAmSJMppiplvSPV5uMbfCTj6cNFGYe8lBjfYgZzAVcDAB4fYJLaBRAZO0McWTtwVWlx
VmFG1Hnd5cg/4CwULfPCqli0n6iARzwKYrbbXUEu89qah+JcOfkOZJm+8h22j77yn2HGGByuQYvt
STFKcMpTB6YQgayT/9cfogiJL+WFf/9zRw//95/DAqd/lgT7TsxagMicLe2Ouwi9Jh0zZoKVKftf
3qhx2bP6P4KYgG5O2nI/kSFMbkyxAvKA+j5U2PY7gKZmnP+c+PcxpzPTFiKdnl3g11cAai3QX4IS
SEGiFNh4eMt38ahRzWUDlWzU+GtPKqaarCaWDopQHYeGnPYKgUe1x/W0GiaZ3YMlK4YuH2Z5imou
VCDUChUTPQBvxLEwKEyj7e4oEF5SFRonCBbksrIs2DNjWriJwQCfnPkAN81waKuaVAhHDI+KD5XE
MmYi5jR/VITknUFFCO4opc6sdOV6VE27/h7qlv28sxTk2TRPxK69I8b+gXp3fI4K5wOn+8v/Ye88
lhwHtiT7RegJABEQW2pNphYbWGYJaK3x9XPAet0177UYm/1sYCRTMUkiEPde9+O6Qa5BXbBBdFJW
IyxfEOdQ4a8kRf+SCiBep7ws0NqornG9EX9JjwRlrSrP7VAtWjJoT156rX0P2gYWfd5RY0vM4GvP
fmvpipgc7jmjR8tvtorLi9OrdMM4wt1MzAOoFSeN8p+BTQzgM8F0tm5ay/mDSo0rSXoIy4JkL0wq
51xUh70yN+iu4oOMq33VdnSpJzED7Wh9dF4KontgxtqzfJ7lGL35aPCfah2FvSky+LRl6x5aOsQL
eA/BnkWhw8JPPVZCIHquMNliE1pW8ID2QR8NyzCkHciO39qmGhlqY3saq1fTSqbnyiULJgzyHppQ
rFGZjutaE7/GsfZXAVcgMClA7lrYt7UVim1fGOepIR8hTkeAMaqwdpbLyp/TUGIv0/GJj5wjK/d6
HvGoTJgvokOJ5/kVs8Gp/e1amX3xMkfRHHNo40+UOY1eNlzei3SddwPk24gRRVe6xRkdfHadPxqM
FevgO9CmS17AHx/Yye0Ala7GvAbYLhrrcj8YeKoF8+CDPwH8D4sYZWyXNMu8Ve2Jhc/YczlltKOi
helb9WPYGNpTOGjgEBNZ7+93wbMvY+SJB7rA1amMjS+39YNtaSKBjG18QqoYx0uo1QhD/U05eIjG
vAImsR0aNA0T4wH0YT2Q1wDKsilJJIuzbTVj+c06VjsvCOubjtRrF9o0JiLclURDICdR2G8eVGRU
Vz2ttv4kHwNH9EcXNMC6o2O4nkJbX1UmSrWRnv/RzNnSMywNyH4um3NWo1gXwjvmdjEdNE09BV35
s60YjwVaWmxoZcMWiZ3ftaKPYB/qGvcinelAlQwixie/LKd9zfm8cEckSH4IjxQJEvp8Eb9bRK26
TpCvS4V6j0JoO/UBPLIMZLolP2LX/AnUhS2HzRyNARsjQSzGyTgSUTB/5P2SV5xI+2DleZpH3st0
JMf20oQj4SeSHF5zImHHSaFgQnZOF5rZZi/CEo96yn4c219ydSOUK0OE7o7h3zEri+Hom2VG1YaV
QjhwhZkok6Xm6BRK4dSBv6XzuNJqsqIm2Cn7MLB26KWjUzgfEOyHJ78yTlPnvYRqsJ+nNmW8gl3i
aA5OO5PVqnVTFfEpNuvs5tCMA11mbpnZpjckt4wxgjhaJQHyM0ekw1a4XXQalHwzPGFeS30SnL0+
mDdYbKFfFufARiYXT00OALguUMLG2gnioVf50UKgSCYnFXDhRDm8y0fb3ZEifM5PCS/PLq06/VJV
Pr5HS38tLeB3wqUjHQBovKt6S+AsjH76G5IjSWpamNmQnIzMPUmpypUetMRuz204s0zNk93D0qyC
oV4TY0rYV9U/ay3GqFqZ28oLN+g2gYcSv7EgaJyk8cwr97btXZgBaGevHDZj0ct9m47pCXN4BxJs
GtdhFPi7giUQSS7UL0OsYCBipCXobNHgM1xOFrwkkp4kbiQuxoIO3HJsBDVGRXK9GfXF1tZri+s1
U+AuS2Ey5pSfvNakyaS9PJR2fcZ6jNNP6eIgvfrNizrzQa+Pql2rCHr+/VBOVkH8IZ8Ff4D4ko/R
0gzsX2XfZU8VaUAPyrjqBIWspQayNJtHQ17rvmoFey9vnK5Jn/knF8bdIgnxH5DhxDzSl784G+p1
37veoiOEgBO1PtcFEQjsnIg5jCexjzo0AKUeHYXtMEogl0B653TAOzM2hzj84TYFts3C37UuwoIw
bp2rU2BvRaZrikCjfAxzVK4rrJbsqLMY24E/UqzF/SbPjHYzTODgpfskTVU8kN+0ApKEvr30t1bB
rMgkmuFKmKbNL4I/E2VpuStZxfZmRfRP52bWmqRsYwEjLaFPC02uhXF5do3i1WvsceXlCGkEjTCI
hlj9BH5s26Kh6IQtFYpvOChciV4s68k5ws38ZQck0MnJ2fldhUKuYjxnyZHCC+MQA/WYs11m+rIY
aeD2OekpXsoggYBSstXnrDfbEd1W13uxL5V1YNfaHsoy8tBFTerdgewXGliX4sJ8ieNObLJIv+EE
89Yumd8NznEiWumpl58uQueTJetsGTd68UHMCAnUKL62bT1Cos4GOm/FQk95t9Wc5nqfSPlwMOmG
busiLw8TAQ7dSI9mSkMNShTZKl2px8eqgSjJHvVml2HxKkp6G6Fmh/tMuO5jTNj2IvKj9Mf8HUxK
8b6iPDigIWOtt3Aw3GWgWsOHzIStd7eEJTHrw8hkmfH5oQGV81RTJ9L1uJuXvLzptkGGZRJ3gLZC
jd9tHPJQV3bQAJJWdUWGiUezb641Wmt1X4w0lb9wRnSbsVb6VnFuYdHLs6XEqXESrUyeZAk10JlF
brJOQKuW54wmEhzpDBtxgK0AYm44XXPFeNgcLXu1zYpUv/CBXzI8Wt6dWbyeR85b3rq2KN4KJLaL
qScjpSjGdyrfG7KUHgrkiym8n3TOF7beqUfMh6N/Dn2XDA6BX4i23M2by6u+Lb6mxBKHwCCOMKjK
cSnmKyFPoVv0BDu1Bad+4rO7iACMx/QeNNsNmQHgt4xeLa2ofk5Wh/KeGX9NdPq5pi0vytbb31sq
ZHw9t6o2V1l/MdM584iQHr9MHloiVnqzw/rPjOI4OyrJMSz3Bk0bGMK2OgJnFkupvSOM0g4aoWvR
pJlnP0tephAK5aLFv0XGdvW7t03zVvXtby+1nM2U9Xuqo2Zrt+Mn4YbrsPslGKkgH0ge6P5h4x+K
8dx29ZPW1vaWM/Kkh/1r0/X5OpuXd4/J1rofu+fOgTM8sBFuwuGc1EaxCQ2rWJnzuc7qY+IIUlsD
CeCjgMRbgtXzpe/tvQQjesRCvwISoZEPwip2v9XXjAYVixc5mthdNIo021+nzNEuVl6oSzi7oOfu
vujxMjCo3xuqXsY6kUJjjpejSHsmQPQ0EfjEzmtkoDTOJg8rqqXWviKsDYmGX/Y1T4zBx72XYHX9
peob/dBG8Gx01yYpxjbrzZiE9M9CLCaM6twfg5XdUoCBh8hXGwZq7Y6ZsnZoKUU2XWE/5XdQ13yQ
elEc73cZdvKOm+6J3FE8kYg9L8p4Q38xnnGeOKTJKCTr7ojaQiu0Qx4EGqobfDWVwHysZRmeiMEZ
qVv97Mpr+iRa9KdOzSnSqLLba01PExl8JqBjPLG2gQFjyjEo2D4ZwCg+nRXOTKzd0BJOdS4xTcy3
IgzthyZqkKOG41WFzXgVDb/T0ohLv2dsiNFaT8TLs810V66TFE+wG+uLqyie4Mf5YgzO9JN/2jlJ
13VRnUljY+Rk+88mw/HRo0LJ62ZPKpH3YMwHmPUwl8eM50I4FaVkdw4ooY/jbPfOI+wB9/WB2N6N
wrSiu1gNJy/Tzl3/ognSEwj+JCWm6ppDmbA4Il+ni9Zh/Mnq9D0O0I4kNB8wbkNnlVq2bImiQLsD
Ej9JNQEguT5VeQU5uqALowFXNTO1DgNzmPXJ6lyr8FzPIxIAj6i6AckdOvPF6+pga9U6bAfcKKvO
TjAPxb15xjRqonz6NXnsIfIcNxxWtWnpqur3oJr+1IM9uv/I3Z6NaG9YIv4flzVexiZ8nhr+SEzj
YhGQ2bjwAGTshE4kso/AjkgHNu5DHmC91k+1bYO8KElgrLNkraF3W5k1ID2cxVeZiZVeAYGQenLF
WeGuLdNY+R0pn1oX/g6QxkNTwxVfIF9ZGcrGsvAtJyw6np8OR+V+lfrWw3fKuAn1LhBNBl+Mc/p8
OiemAeghLR+JASOZzMJdVUwdeQh24W47rKZdXhR7v7CeA7qhdKl0pk7+uBGEhC3LQp90WCCoCmSi
+Ax7eJIRejuZQbXu4B8Q9cF1lb1oRqcBwx+R12l45Zke9qLI8/BIYFZxUlWQLWyNccxsLep7BfCy
A/8XFQ5uk+bH2AzbsC6jLxXa88xGJxLBzEn6DZIWaVRCxZrlNud8mt4I/V2pRqdSicoWg0T3OZAR
fNQi9pR6bF5xy0VrH14NvTpVghqJbCotHCdrvaEAog8SzdSF6skZSuyEfbsP2ybekOsdYolj86Hq
R8zhaguGPVjWE9roeI4+8aNMYc0Sv8jORfblYBan1/bTqnCx9AMN9hpQ7ao3BcG3UxEfSjemOnVF
+pwR/yKA5j8YAvJ6Z3T1jl7rolVVflRNehqAvT1W0BtggbzQm4OZnDTDLQ8ycU48LpRiwJMmmdhv
iPCGLzwBgkznk8fP/R/WOMAjY6azSSbgzLBP+XmGZXDB6eY1A12dWOd6CIz+aBYQc3LDrtZtAr8Y
i6IzYFZDJNSWdXUjN2RtIix7hmoYwcapXrq6kGfPt7qzymdoY1A9eESIfzq0CYwYRoYoWVlsZ4dF
rHvsOxKuQd+SbVLJ7hEcfLBqCmIcu8B8lq7hXyeA5S92qX2yoyAeVZQENwVh/MLecY11Vn9PKoAR
tZ/SSeqLlCZ0A9ssNIjFhLu+YiddX8jcMjpO7/FGXxUBZNO8wFVQz0b6W1PJh09FdghysgyGXF8P
/ciGH6DKytPR5Vdag3CTC5/Vot/vORsXVctGcwyZXENrDbaGlk+7wh5pN9fBjTWkXUbYeImMqtlY
U0APob/PWFULB9h9zQcvr8kbaq9p1nXB0gQEdOir/nskmJT93E+D1+MwaGh2O5QoJHBIIjuxyFc+
Oq4Khb20UIBmUfKWx+FeISPb26Xlbkvb/xXG3rGi67tPhLRPiQOO2DW6p8qkfVF2MPpLRGzHNumf
LSmcE8R+7FKzMvE+riO0AaAEkF676bXz1FrHcR7vDQataZlQ9fmcbLuwYdRRmlp3isIaQedoD+9c
rmI2MQJlMud+5b/HmlwqUqKe7ssWxP2JtyJFRdDozlbTPPEGX/t3XBtE18T+my1SdY2Zj8HUfwsr
D9p5k2FOwMPbGM4b6jRj9hZV58LE6YA18DL0zlMZikPtN091jOI7resrjgfrG5X7d5wb6aeLE3oh
iC14S/qYjyJbyULU8VorkeVTEERby7dS6qxBLhv8nO+sFu/sS93fvGwfpa8Ya1HEPuPLn46T432S
ADMcaI/gdiB4Yz0a7DPrwTWexsDUtkUD1kNLK9xRQgtXQZxhdJFT+a5nxs9KwjJgXF881rW+zQcn
20inCY+xVL8Ejb3EZP+lKW8hB2oTqXXvhULGmTITzF0zfjQOaRcVs5F5PEs33qQNavneovmEOjFH
ApTcej/yX0LbthcaQGjbr/OznWe3wg/a46hDZQqIlcAlkl6mjP9AZNmaNj+0xMb48hI60NpIpx1W
k34tpffNGRUcWuWe3cZyMeyrUyowrCKtZkClnjTC3YY27VaZYDodggeEKrxXBp+IrIqZeNtpe6on
GsaO/tvsrf6FbueJ2PVgkRlc3Iw4HU6p1q30WXuj21b77NKH21iEya5Q71aLLA/bi3B6DcjIOmxb
8z0wrP0UjowTwmq4dYxtUBwem4puJ76PCIxH++WaXrUhDTQ+pH7Nik/XNFatuCHt+snw8VEvIntr
jB4jjoDgyCC6Mo0P8cQ5vNlUt1tiJDJSkJp0MczZk0r4BnnakmERvpNF5lOHubF7k8VkPdpcktJB
Z5BSje/1zEehFcUkm9ahY4l1N49NsZIhiGwht9yHwmJEbE+fGC97vlZZw6orMn1b1Ga2rMUcnBGz
bdlJTDXLOojEuigaAb/ZIbnaTNi3hN2ywroKsTcklRGTSeIXe9cbj8wUFvBFzIMajefeC8CT1Ly0
voUBIkVFvZ0vAuFT31dcr5suPLSTk73awVn3H2yn7ncUjwXXfV4/vbRwFJDrudNIzwa2lfo7odHR
91Q8nLOWvzQwQ95wgXPhwCSAoLwAFHedI5XRBWXVXZUeUYYz9Jk7L6TkkriQLIawecvcRD7QuXty
KDcqhncHWf5UWrwMzNZeGwhdmEv24B7Kg6Ay32gmrUodr8QyG6olre9sI+zgwYWNtMb5QTlSOm/3
hhQ0hpZhVyIJzWNHCEvjHH3UQRbfamdgn2Wq/Ni05jbdBL0jb64TP6rc/pFNFcF98+ewlsN4LjVE
+Ho2b9wARB5qIJa0F736PWnqHyOu2+3Eebhiz5TuBpLV0K554L77/iwZEVUD2VwYddNdKRX4rCSq
jkUPDJISKdlrOvJzGZAN5Gvdt5vl8WXeeFS5ri5s7uhKuTQWTa3X1iLNfkESmxXi5papeO/uAjsJ
8IEG7wnJSyQ/FBiQTUpLX9rTpnOIXWrNcJvlKDUG0RMWimm7UkO5SedMHvy32QKZ3i7mk7h1OSMO
4Ugah6Z+eBIDL2TcfiF1GumZ0hZWUALbVpDMsjEbjozjfqU2RgACGFiLM/61zBDbjEjOTVYX8S4s
quZEmhQwHJ01gi7aRya0S1NO6hB3pTrAyGcMPEKPimBarJhTBcvI8/hr8+VVaS3bxjQCncE8Be7R
6GF9w/7Ozi7uWb6aHioROGOEaG23jkxP3zAhIgLKMaNVrRxqKBO4m9D14USeBhdWJ9wTy4kUzeqh
hnX50/9saYJG+C++KpPPBJsQfA0uF2lD/LOhCbug1sJJM7Z1JGgFcOkCBofkrxXYd0y9+mKjQu5U
Fy7rhCSIpDVfSYzP80a//M/PxP5PrjjpuGATTQs6uBJK/Msz6SMm+EOL/nIEB9jIik1K39L4myIG
aYy3ceVlXORwMJV7F00CQHL9B9F7787QqddY2M8Gi/wiNUDrtKFsnozY+egQ+HzBNhAL+CzxjWmE
PMYQbI49tMUn3zQJj2/jT1dqiIN8FR0qvPerurTag50dIzcYX2kGpNcoE/RcKn8muuPRH/X4ynzP
Jg/bfypQ5hQ8oePfA9TzYCxR+eqADe6HvEwJXqgZb7O/g8bFE+1oF1p5de5iG2N0Nn3EoQANFsLB
tGyiKYjT2bERJfyzi2E8gZHfDnbdPUv0jnysMuBFKEmWUhC4FjsDOfce4uX5YMdaRFYy4Al2pf0x
UdVXS977BpCzYQ/H2h2nY6GP5eH+Fv5/Eunz/4VEyvnIp/V//Tvn8z+RSM9fWdjk3/+MIf3zQ//A
kDrOv+G0NBTQTdPhMLMo/4Eh5VLzb0KAG1WSb0Db9xdDagm+InBqCoOIQEfNdsV/x5DOv9DhF6EQ
52ir/ycKqeH+s/9yPjVZHoBkmtBObUQw9j+vE2Yv6SSRon1SML1XojJB0s0s7/+T2G27SCXjYytn
xO5MH05mVvj9kM23poL4HkK6Xv8+LstjF9hif//2LLgR8NzDJIA4PMxAb6sh7tGGmzZ9wa8ZqqvR
+HIVZXSs5LVrAF0xJcbZZgecW/qw1C328ilVa1LupE80rT6zLivEhlbu1z021QmRMP7SpWhY3zrd
eKdPEGY78pOzQxTCaIYC/1MUlbkOdZx4lmyIutTJ5oo7X1+iRFppDqEYdo2SVZSpvbLBiXP25o+a
JkGwJ63gOosfF7SRcfh7COviH3dxwJiYhHCsL7toxvvrb0xiaRykfTUcxlq3Fw6exCWt1P3Qtt2B
P9qRf8StaT5oLXZ7OpYaGAbRfVKQ4JkB6ngcL0FnJgdmpoZY160sDkJAf0eTEi3KNtF3HHbR/Nre
X+D7rXwmqP/L3ftj8fz+3W/dD//Vj0UqR1/UgNFkOF9huOJQ6y093TQDGZfWlVz1bEKRtjTTV5UK
bHfI9/58Y5wrvvs/7kroNdSOh7+/aRxDJLKI26d90D6kGPAPIzqIg9E2EcOF0fvH/futv4eJ2dMG
PSSiQpsF9z8OA1zM//4u6oMZwxLt7fn33v/Y38P9z/69O9WS7T/U4fX9m+PELMX675fl/fn9vX//
pvvzI9uk3BKKdqBsIy6KK+zaT/R8YSBy2HswYuNKtCQ9827fb/093B8jdeVFp2TaaLmVH5qQPeYC
cDxH4ZAV8OeB+9eM+X6dAuVoUjhC/YT8jzzyCeRD+IDFmJ36+GZEIXn1erlnvAAuUGSPDeXuGEXi
FoAbOnsjDSRkIZA9pBFfPLtAkmXDbCOZxXgpu3gdO1EEs47rmYhhxzQlxhJmYP6HpUwEqH73oDV+
eRtdSI2Jk7+HhEGBACLpQY07NFL6e2W3OJaRbslSz3cB/ksQi/Scy8Ac37GMpYAimXm5Mp7e/QZp
nB7qzz4gRwYNEAM7qyPiJ84eoiSms182coequXvH8oEWyvOe4s5Irh7pJgtPj/t3/CtsqN0s3uST
otdoV+9Ic2aZQ/douZq8+aN6vz+cNgHRFH2ob5pZAhiJ5Icicm0z6OgXXDbvT36nHfB9yl3Vy2zt
Mwnf5RO/1TFN+S6N6Bf7U+DeRFw80vR+jDygqE3Q6bvBqdxNgr1hE4aJ8a5PzZMfmc5D1gd0Tmz/
2w9hk2AyT7e8ev0WdiMu0MmaZUe2cRFW/FaNA27fuj650mreZH4B29G/T1HsHhq6Uku3Hvt3AYyS
+ADTwry1t7ppeDvH3di8q94hDrmBv5rOd+vCClcAWfpDouLm3cHfRqS4e+FJfA4VHTDTsLGP1H71
XvFarwOiPFD1/ezDvH0bWvFqt0Z5I8RaHqRGc7D1jDOrTnUg7N7f1CWcJ5Y672EMfG1f+1GxachN
5FkwfyB85Efo0FN3MK7eWIKnQxWshOYNay3t/E8972CB5c53YpLF5GvI5mC/qBMa6maVEwv4PW1K
5RkQmyxvVbi4QUUadSfdoCNDPgG0pmiQ3ymJ6QbjIj5o5XNj04VKFLFORa2siz3aV4wDEFjd9Hvq
kbKDptZubRWKI9JJa0VIV/qtOVtBsNxXLMN+jZbY2MSevDWm3j6qyg1wQMrwWxtncUHjFI9NFZgH
hm0n5Wak9lRtfZFjVyzCygErHZVfZ3YBAYG8NPUTsx8etEoSaafG6QzBfkSLi32oZXzxgG07OvpK
JusmKcPv8IJbCUloUhQPkEJwMHUqI3iVCFJDPopgfKkHv/8UUFeBpnL6hGU4LFOSZWNSdw62o8yl
hqvhbXJ6sGPuzTeaV9utiisC7nwHKYziEamZnnIZccf4FUXwMapH8VUVFarIsMs2jje73OlCQz4A
gxSSbdq56YNp6O1nUgt4SFFHykxE42istV84JLp968Pi0vICvR1Wcmv4Kp3IXaN3FODRGGwir30e
c4IyZ36i6Gk+UuvJsxV04sqA2ETk/F7punFkPCZXhqg2ReuoV14/n6umgKNWJ/aaaZD8bPjMGJOn
vfWKjiZYg2pTxmV86PW4XDN9AcrafgZiAgnGkodPK14bnWW+tjS/7u9Now/VavRT5+ioIXzMG/v3
/XEBUg3fIgNKy4lgYKjwEqRutoySIP2yLPONHUVO9ogR40s3TBqvY/LlqhpBox6/TVqulpJ1nLcK
UUeEpudL/YDYJz/DLLE2XCXYhKS1T3kIEony+Ct3ZbEOykhijXZsumtG8GIO0bkWlfdpNPYsSfBt
hqiteqztYR+ECENKu/ghg2UweaBRpXUL4tRc2bqerksv/q3Hfv05aAR3UHKYJ1pJxqPqwzfpDNUn
YY3xynZC40hS0nCWnf2KCepaerL4rOmjQtJLMRymUChQ0bYkpbE6kSH4K5/X/Lau6rUdOPauJUFs
jNP0yQiKF8snTpm1RzhkY9ZpcQNuXO9SNmB6q6fPcYF/whi1j8Kq2zWFTYWqjmXZppqPpuyWNFm6
cKoE2BQOlE2JkPtjwD5d0bl7pVumHyCnDitFu/nDiILPjH7AA3gSKDTxYDJgL2EDtbn2KY38Oybd
8zEDXHPCbR+v+jSv95rowVFm+qcgHPEBqJNxa4v8B5QMTsfyXWk9cbhZhzWgZDCYOizuQfClwa/7
xMqPNLVpje39Ll1xxm27wOUnKieD3eo5d5QhouMOh6KKdGCh3W2aWvWQ+NshFQMmLWiA0/yuMO0h
YJs903W0yhmgzGTUF5zsfY98I1LBuDM9KPWZG7g0XKvolVjAVTWJ4oOdlLttMlMsEofR2/0Now2y
CMQtpMv1WiaNu5d8MNeZPWSfvBWnIfL75444yE4nfBldM6uEnha0mRhE6ToLEbQs96nU9OP9cbbn
SCiJe9gW819ES7nF9p+8aKyRGKMEXtf5xytjvjzOw9V26qfnfPT3iSnzjwBl2rboLf/PjwPo3UuA
ac9m5yTnqcK+Gs8/3hkoDG1vZP4Yi+Il5Yp//3HOGBSuVEF/7rrAcRud8l11lXmurdhe3J+VURMw
xDrmnzqn91/piK/uzyqdXx/PJt79flfDMpK2xLI7wVBc7q/b/XG9ZUbYJx0KopIFQUDpvz+rysZv
QQa5t75/W2D5T7FZtI8RPsEL9rt2cX+SBM/DYGkFoMUg6t4GeJX3Z8XVTu5kEk3r+7cVnG6Bzkcg
lHV7DSFaLu6/1mq4ptUa12EwHdl7U57vD/e0mPc6nLs/f7xK6y84dQn7YcY0PuixPz8dQElc1RIs
feoJ7b2CxD6/7mYnxd6ClL/0GsUFepY14KouyYGcWVz3+230PVCPpKY5Hml3u8RpDll0oaANF7rK
aChPprcMIADdUq8bb4mXajvOOp53bICtuj9YAdQVGB2Bs1DzJHmxYNdXHsV8iNK5OXi/qfE+ErcV
HOIewIA76wXF4F8YvieUOuyt2HPxhRBD89ZmqEy3WEIGoLG3mgrpXO+HyjOCvY9vdVGW8USMI5Py
a0IaPZXUkG3SflIXGX9rk2M9tSXOUE/KhB11bz1ZlVPtmnxAsDx/NdYN7yFHinj/oqlN01HiUloU
APCWpuXZG39E2bwcmCyAK7AnPgbd9EBP07ukPWBVVZYLvCLGTiq3vgVu3pANYPQ7yGp0urFElmvA
eRsYbvgDgL5gHxe6tSoQia16Q4dVTaq0gdVlekAg1+/AlE4nSxjTKfcVQfUErTLj4O7fL7hGXyyU
VfqbatbeVZTraKH6nLlzaMY0s+20AQOHosfxIzZTs+jvfsBr5h6ysWcUer9vk4r15yuekxHIYFJT
huB2Ydf4F59LOh8EYdIcrkGO2BYeMnsbAT283MUcotMZeoHOH5KkOd7vOSg/sb3Y3e+Zqb27f5si
H2XpV8wN/NIvryRUI1CsCm1DpzRFlTA/2OskG8B9gmVU9+QGKvQjDfvGa6H85soSPmDiYfJozbZj
OR/ut0JUWUs0wmjI7o8REpmERMq6Wny5H0SPXpDY4xMux+TPQ47Q//HF0Gy3TlFu+GfLLWKY6CQ8
BEOL+82/B78QH27ilg/WOJ4Dsn6XBiNwAjoxR+DmRa9SeAikFne9Ci22fFEQqSFN/pmQPreLu6lK
9/xz72VlOhe703QIz6oBFxFZW3JJFGivLmQ7DNI+b1jOpknI18Z4zoJ+mVoBH7TWtaGgluZJZ3gG
8cHmEhU1v40C8fQUt2Jt+vrwqHVg9zs3yd7ilBk/tgN3vsCMdKlvXMpoieSaeMsmuYbr8dH3Zfc7
sx6TUfq/TBwGoTM+R8JgP5s0yb6TADXdvpMvJIw/zwILo1LmV+LCrEyJcqbudBDazYhXpjlWm7ib
uA6IvzI9gZeKQwyvUnTtd8WGLSdEri3Yhv0qWyP1V2T7zfHmiikAar51Z7jNUZdZdZW5DtKjnsYf
bntJghLBnO06D/7E+JrdgHrWUxy9keN/6QJlpyDcbl+4RrnrNLe7OlVGH1ZxUUJpeU1QxDCHEM5P
F8dyq/XyMU+jBKeCPCkQPZ90pPxliyXyKZCtuarQfCJCj3YuNdPrOFhMIJlqr/OIub7rW81jSvjG
2mmdh8RCsjKEVfWd+kuiJ7KrjNuvaDSJZpkPGOhRsvTI+B2jpegxxaYshX5qY+1Fs7BOy2yMN4GX
x3svzS8FwLtb6XgvQY8qUplFfAyqeXI+sKbqefshDCrniGXFCNp4G+luesIOxmye/UWE9+iWFYGE
pmo1uwiv7aYrmULlcvxGJ65QqibJWmiKPWuoxY+xmJNOJvciq7BCaeK5G5YZ1BJmr73qpZBLE2LT
AddjuYz7LNk1xIovtViZN90rum2m0ZDGkNNvw2rckndgEyvuO+c4ZEwYZXItwgboUFW2Le6qAecT
8Xy3xIizWyuVwG9hWlu3UVT1eeduiQEaNDt4CfQweCGga4OSXTxgVKB3gcKNXImWCawXt6dQLx/K
zpUIWKOF3U4eG7XCAS+itI1H8+N8fyzA9lq7dQ71vGMuV71FlV1d/U4wPZt0e98l1peY9XkSctxS
410iHZYZ7XkoZHPWI+RQ5TQbwCLtOqbTeKiiJ/wHEmauZTTH+yGIivbPLZmpFk8hGlORePk598fi
zGik2FeYyCWyBZRRD21TGZcuow0WJ7395iK8n5xJexAh0LhR0zFc9LV6bgUoe3w6wB4y9tnCipzP
hNliVqvyRzL0GddglD9CBZveHvVzoXL93CeOWEWF9jOxWpvEkaG7oFh0T1nfkUorgK47eHcPBEiF
DzXhzlDAprhyH9HD25uywCzTgGx9rYamo8fgJVs9gsBCc9cfV1FP/WLOPLrcxI8fJXSuQtO4NDYo
FyOscd3J3PmoALDlUfdhN9LaJWxj0AH9b/bOYzl25eyyr/KH5lAg4TH4J+UNvT2HE8QxJLz3ePpe
mbxXpKgrqXveEwQKBZSBzfxy77Xlk45BsSdMFc3W7aNqb8iXgVE1m7bE70zqbHRvRsVtMFvza4WS
CRed0Cnp5NgdN8Ie5/3o9tjCzOTQaan4nZjZL76hfkwsd9hZ7Ncgd90jbBxzkxBl8i0dl8vJomox
kq9gizK+cdLKot+nBdvCBgOll81umIzkRp+a5CabGFv2HbNfJYFx3etd+rMx3TtjnP0HIxhJt8kK
hAJ4llHPCMKFg8y2LvEx8ri28/EXHg/cp+i6wwon9LaXFeeaNy71uQvnVZ0sZ3d8xu0K7qVy+5s8
vRkQ8YKaa1/w6fWvoqZwbQ5QrLQZ/5ATGwvxOqF+7fAAD3Uzoi7Fvk07h1FUvy8v1ERQVln1kwt0
VFbUaQUyKJuqnL5JVmzVZPjH3F+//77++3uDDQuB+yNV4f/wiZ+3+Pffpr5cfdSnT1ULP2+vvuZf
lqoF6i31Af/h/c//iSuU///xfz+2/fior+v89f/+2FJ9tfrI9y3VO/+X++Y//e9P7336tE9L/+U/
//V7f/1/3vfwX7/3/jnva3z8z89bfP2P71tMgCFmo3YPAG6rk8jQtA5uJX2r8nWduH8xG9KvJzfN
AmDj0Xwl8nnKT5qKxB0JMC3lRC0bYh2S0PusSj39ujT0ZSyq2nSBT/tPs+pjUOmygpr99GG5yk39
uvT9wyB3/fETBETqnZiqW6T6lIfHJGsFZgSGRNXkfSmI6TpbCTU1ArEZLbA5MR1cBGchooYTXjT8
b3IukZd/ns/7UqVGJjIGEvkdQygfr99nSbBqGZ2pfwUCT4WaxDIp8+OlpxFNsFWvQfxxfqvZ96U8
NAnVtFFPvS/92NRTKbvq9fsstzQDYGBYrojEnopDrX7JKKMu3xfEo3bjWwwLNzJQNJU/Qk1ADWmM
ryGaWNwq2RZyiEhN8Elgw1CzuYoU/XiLffTHSh/LEnkb+nip5j7Wi/+xxceyj5XVMrXKpy+dnY7v
V28RLfTnT3lfwc3rfFc1wz31O46JPDBqLpCDJQEBtnRv5Dt/9faXZW5LZR4kohxaef+ML5sLNd4i
P+191Y9vU6t/2vLr5p9+jRe25NOqBWqtr6uq1x/fpF6qL3r/ziHBxARjE/b2sBuwHp6xuJkOqDuj
N72tbU7+XUkwBugA1yAXkI6Hp2fmLl28fFObYr7oaL9vfQwdT2b4zRdOh/FAg2s0oldZXJSXFnre
e6Ox7kRd7cwUwXIPGLVrLXgEWXBZwcSCcqDr9/quFJV5T0O+PBpxNj3MLSrnoJju4iSYHvqGQAg7
I8ojcOSwamdddp5BUlievE2zuMinF13Y0VXv1Pk1HN/8use4uaYKQK6CUz7p8iNRxEUnxyvnfh3X
QCFwGE93Q7k0l9Pw0IAuerSLxbkoR9DJ5PMxwJRGyyEmr6S2a/eXky8wa9LcuWVIq99UknG1ZOFh
1uLxFugeBkvfb38i5VlT6jJePJFcZUZJ3zJfXpqq1Ld6F/d4gQPMuTGy8wQ+0z6rZEXZpdvmudlv
wmG+pWBQH1HPow/tq3HTOGH5iP1rZXgGls8FJJehh9a96bXWvYeku8I4eztkpXuLn4qq1l+cobRU
JCrrzxP640T4WFvNUf344/T+y7PyY7vgrz7x0yWiO8O8Xabhx0yp6YQStT2puY8Jo0rguz5ex5FV
b3XXfBVFSL74TFKDKec+XuqGlazjgnDrmirJqcUDRVqzXFG9VnOeXaxtkbuHsc2gp6qN1UStAsKH
TT5eq016tebHR8BJksAZkqKVPM2Kh+ys5rI4z84L9tipMfV1OYweeXvdvrft9lCYLchdOfEYzN36
QXdEzjudk3Gezp0Y7+AGwF1zIOP9Y0IMXv/+cliESbtyvlZvfiz/si6RI+Stq7frjrt3OS3aMcvH
8kDuBbwsirh0h5mkftQySsRYunrpaUQolZ6P3eKflqs1MivkOHzZDADOzcat/OBs4V/fJjx2cJcP
yNl8KSSgnOxz7KSSwIaWlEQzmGYsOX8so7+FzqCyyqMcsVKrATkDmkjhniqEN2G6CdznvrIedHS4
G8KoSpnpUp56k/g83O9oKOBOet23KYwBU0VwL31skwNJbvsOffEBvB4NCTlx25kmhJqltP/n6ziL
WNrKBR+rvq+EnGlPgAigfFxUJ7L5mm2sWbsmcsaTYcUTseBJy5gSYohkJhxBVo5PlnwjiBwBfCZN
YKiyspp4ok1ywhF4jTklXc0OXpMkqPQLuOhYZpA3GA2Py0YKWtSE8QryxdWs3ZOIRDmI9y05+ViT
k4orVgvGYpc0wjt1Re/vLODceUI6pm8ToufKiXr5b5dNVbxugkk7QMNDgO+ZHdk5BZWxvrtM8brS
eLn4eEp2nqD4rR6YTlcY+UE9Sj89pe1gfHEx6xwt/JGIaufm/bern60mhZRYfLz8WEYKEv9Hve6I
DYDFJveHWt3ro/uoLxMGfAQe4K4mUUueAKSXkKotzwr1crToH0n4GUhsNauWqvfVmoWm8X4Dz+A4
JPZdx1jbSlihsbWtaAdDKjnGoa2fKjsSCGHMuXpQr4OuJMKosQ7qDbAP+kktbxwNvId6LaGW5KKq
rY3WRtZtRwyI9n++T7ecyIKkJbfR1+OTYaKElIFHayBejHgikV9OuP9bsgSligJcfoysM96rNwBR
ENm02Af1nlqk5hy5lXo51eYzrkqByZPEi1hP4l2gN/3JlrePj8mXZdQEYOINNJoRk2KzUyuq+8mX
FclJaSCVQaq0vWw6AFR7UPvzfSd/7N8vx0Sto5apyftxUVdvj2dwV7riLu6z+oTia4V2+t6oNEIa
irrlLJCzfuZN0khLMqh8acmJmlOThXL9Hyt+LFTrtItFQJLlmfvI1uxNNma3GD0DgSbjnx401M9q
fQ2mpoGNJd/XSm/ZTf6IsZ3/uVkCfIJ9UOWrmvzHE4AHZkfNunPsetypZWrSDP18+nj5sUzvMf5x
hWbRUYxQmybUV5qXGBcGhIuWon5BQWSd50jpSYgbKL86E3EZXImnoUOkFXvRixEV2JNcbaGWlO0X
QD4hQxsnD6sH3RrZtleTdhCQctXs+1tZmbGC0s7ZpN6cFkYlrE2H/v8Qyl7DKFvN+YARrl/APJRo
+2hzy26TbkTGprIsbLmyHyOGhne+zqo18auXGwQzPbnGIi1BcIEnJh9w2RHr6e5N2TERctIa812C
dXYDTWpXTUOHr56kmdgh79ramYWL26KRDXX0btEmWhD6d93PoKnQNde1sf70G9QX5wTLbbjnohCQ
vQY16eT26kMiV7bf1cJ27O/yMthwRRwWSdhUO+/rHnx/Lbs8ak7tRT2Frt3CP2NY+8+dbPUlmQF1
XAOVYGW1c7n0ToOVP2PqGAlTWasdZRdOfJiMYas1RgKRTXZ83mdBPFM9IVGGnpf8jE+zS1AxYl4H
1Eu9+GBFNEvV2oncJFI9NPW6iwdU8UZwULtCfd/70VOzrdwhao5QBuBJEwp0tSvUrmkjuIlVYXQr
W94lZYvZn+uUeiVikLWVGNPOYJirlyeHmXf3tpXkO09Vf/qx0klaTF5G1aNWe2WmBr5Ne8kPrI3Z
QRGUlTBaDNCjo+Pt1T/8Y1f1P7qlmWgmDOGyVntO7WZ+1SmyAyC7YvD7/cf+90VP+99I0u3HMlv1
PZFehDC6QbOoT0Bb9ptBb4iOkNuPJDF/nA0aAuSDL8b1uAC2OISVZuxrp96r7RyqW4yKaJTd5QH+
ekH5Eu8lixK5vNzIn/W3pHONxyrcxPL60Rp9D60VrfSM+wRROyNO8gy03Rw7fqTPf5yA/zg/jSbm
n7+fm+pYvP8o9WvfTxqRIl1Us2rhx1FTc+Yw0o979brchRiAp8UuvodTgglGXrSwFcCM6xruCcjW
dLbV0kAWRNy+0/atiy1sPerABOWvTFRBS90DrDrw8oOaZQfaoKDkwX+fnbw2PNkkDgXIZePQKE+T
7Ne7iTttkH3UgF9Z9vEGLhKGE5eMMVPB/bx2cqSHMzXtPENUFz5E+psVPUy62R/m/f8XhQOt6ub/
Jgo3dRc59r8XhV+9jv+DzbKAS/4r/dv/vKoPPf7+379BCpBb/qEMd8y/u7RRkHibJqIGcFb/UIY7
/t9122D8XmC1dgWn8t/+pwD9Fv3v3yzv77orXFuXFkhk2xZ67j+V4dbfbYcAG083dJ0sG1P8P0nD
pfD7U5iRKXzBF3mYNgxhubYUrn8OMwp0QRqiwBBjpeFj0kIhqN8yYkgkynLaaDYE1Ll4me30BWTr
OZ3JqtNM3GBTVn2vPVoYeZVy5ZPFsdZIRd7OoYMOswr3aWITg+CbwKUDRhsL7mXE3JC1Ouk7QTLT
TGNo9+kA3Lz/6n9KZmKHffkzphCeTBmyLdr4hnz/UzJT7lGPt6IELWdvvGFIgr6g2rRTW29szyQh
LbXPbkdzgQ4/IxuAbZFOBWt97C8jIyJsJxr+WxLT1x3MUfJs4XiUXIRnYYX68psE5QbM9+mhRV0f
hnp1bIf5udMrZ6/HJB849bOZrC0D1CpyhV0+Be0RHOlvy6m4a7Wmv9cz6Slygl/tZD7+lz1mftlj
BjlIjvAtg58HPuHrHjOo8PRg4NKDYCAE44y/jhgVbfNFP0d1wYhtgBy8bSpaF8iNJlv6nPKJzC2j
PkaiNt7vNv8+W+uffQo4mBh1N23XcPAmOhAbvuytKsnMrrYrbW8LstsayPSLBspSaxey2IjgtKyr
vB1/FUXWXC5TNxLyszz9532CG+JfvEyGxXf7JGc5nkfUM5aNz+dRhct34bpJDj2qsTLElh4kbUWj
apPBuj2NAXEzyA06PKcMQIZdct9R8tgGdbyczUaGRDQ6CC7yhCfk1b03VeA8UMF49oPKpilgbm+g
BB15rHj7NNKfrMwHvGyWD2OD3F+Elr6JGhn8ijcSLsS+TUgLGCxUiKPd/R4azz4gaN7XQC1Rl4F8
YZgSqLN7SaVpjfzxNkjJwEHjRqB9/LoQnrvzCR7fjnxeGI/1aqjGDnDDQO9qINwN5OEvswKH3Wdv
JcOMmfADaHr+YXTJxIEJvi8Gm3p0ZsPaDMgHh5RR+FAem34h3U3o6GRr8ifh+5EIeuvTkhh9TcK6
MKdnb2DUrVNYOtgiCuNkJWAlraVFLICUwPKK78h+OcVA23glcrAoqv0L9NRrymsQBYE/TxppS54g
/TI0iwZVMRnqjiXINK0IwNZ6enR5bG70VPuWOu52qeFIGHM9HhzMaIsbfWvdgsBQAXG96471jNoo
irJz03RExDgNwfUSmxsQW7dzC/04NDWXXQqNnX4OAaQRLTqTakIfPfjQ15bUEZt+0CXYHx1JDYBg
dqzXqCDCVO3SvEmALVgoXDo9+lHB8zi4ZiQTIq51CrZNnFsngFg08kX/1FcgANrCuW66E+1b6zR8
gyIVMuCdn5RnN0PXvBHEWq31lEibNoFQkjpOgJtTu4tMh1RYz34j4hXbsx7e9NAIGPfp7t128Va+
7Z254CC/F2jDJqwlinoeGpIv0XZvVklebYXCbgn7y9iIw2eBiiPTnBufFC8Gs3HcNnIHR/kt9Frc
/0Pm72dfe+Jifq0tIgFTRDF+9RTDwlh1DEuBN8X4nsUOReT4d9dxZ0OOACNsymHJxADjMv9KHfGk
8e64d+IPhlnrO8SlLdBUM85TrQL0YLtwPvyl3PDk6pFikdQhW1uFw1HTDHdnoaik42fsKoMh99Sw
D60FoKWHb16QeFCgtNshtQBa6u0KzAHriJLD0Q4u8XKFdOd7jIqVOBeOk2+6Jb/1TUifY2InRy+/
dKV9uGqmXenVL4lPRiKwUyIgKywQqcu1b5TFvVfgkLbm6JBGkCoztD2hmM/jYH/ze64Z7BK4/73u
t9ciilcXoOg4Y1MzujUZI961C8dSc/W7JfPynYhEsUZ9VdJNpLbXaOyIBIEBXW4B4qK4TBO4rWFJ
JT0kO9HOEWbRMSg7LBFOzQ2iih+rEv0zIDxz5WcGu9H90bXkQ+eoLzENtBd11V1UQUqk4tg8EKr5
LTM62pvDOJGIYa0AG+cw4MitjblnoDvEbp8G7nf1B/rB/2W3kuBQXlk+7maHG8OKzM+c4NWxxAme
7qeFzBEPgexiYrSEe3RGNnFVpWMNYjc6NwnsMcTsuzEi6yaz3L1DKjVfW+EsQM29KtLHwurWvZu+
TRoLpzBz1pBQl5NuLj9MYoOhLPsXDV/noWfjOwcSOjyG2hOf3dEJCKy99mg7y96dWvsQ8SV+eFny
uMV9wk7d1ClpmomEWCEn29p9x817ts8JVgtALvoOsY15CpKkgM53T5M/ucHeRXEOPMS2MYzgqozT
J89dpk2qUY0i76bYFAsui67kyCG7StYefNAz/BNzXcFuoMij7gq2WBxc8ITmBATh+DWBsAzEnNWt
nTtdwtX5ZmntDfko9Pt0zpjUzM7OyDhN5HIDx/7ZNDidGShZ2SUW0RB6MKEN2sWSlrfY5SPOdudK
3YiXAS+EFro7dWKSyUR51NJeZnmvSsv8Wz/U2YbRJ2jGqbMHBLZPg7YDl8mdQNcvuYZwbDglrAvK
aLYGYzpc8lW5FP2WRI3vWjzAL+5/chThgwas0wAO2MSOcWm2nPNiork3ZqjiQj3R1mR97MchStcD
NL4mJ6ylhwaPYsFYQWiw8+G2siTGuuLkK00opK1+LIjrTdCV4TdidyQ4jDZ9u0vt6tmbU22tflgk
FvhwY7PxCUUGz3tZzlwFDdcz4CGGQ8Po2CdiOuN3p8tZSABxeqDsx4PJ3bYFEsbafl64L63VC6Pq
mKu652yx9hTfR2pM7UsmYnsFauF+CQmY1TyimRdRXQ5dYm5EV1wgqhSorqKTl4OpbntCZhmhWYko
NTeaBtwYAMeqTJcfmdFPOOStAmxPH6Cg3zhN/twZgv+AF2MThsXRr52nIUEF5caVubEB+a481GdE
i/AlOt9mWe6dxdW8tjJAYE0PsYSoQwYi6m01XvpTeAMud+BJ0dRXbQAQA9Y+7Xl91ZQTkWOlBEZh
j1nnqGpXrt29xPirNmQoFCYKZL89dom8Z79ktdi5vnWf47Va69ZFiMB3bRNZsGoTSCxtfYMcCQ1/
cx01s3RW2i1Bx/0TkpxfwtfKuyiNt0OM6dK3y2d7cDZdJJK9aJ1L0scew47YmKgmsdI1rE3ZDDcF
1A20Sgl/vcpuCpCFOxz9bgLAh6EXxJE19GlnjI5tP3KUFs4vc3I5ZxJ7ldOi2VbAfslPpkCA7akx
aEwQu0MkZCqyDSN63mHcZvavnvTvjRWg0fdBi65Qqvkr7rackfAEVnhpVtF8bpY0uu2WYWaveUci
QBhDbcEbGkLfRQtRZcgKnzNRHOnwAbLVHtUHeoZOGHPVXxuxrNyNqI5wjQ4bpzCWTe7012MakztT
bprMus3oLW4mP6RO6Qe/fJtsx8IhJhHk9Ai/1rxJ6THuhtAwH+e+gYwOC3SInG8zLlzsVRXwROxI
RHXRWkm8gYhXuN6LmFGU65qMRQCu7EdjufMlWDJVjElC3hAgYh9fO7CSaQZyFoXBITO8By3mqaJF
rcyYOpeefefRW7E7rtQmihj48XUBRZuAbUYQ8ACRyx2SX9JrPI4NASjDpPFRW9TS3Xl8iLrkgStY
g/TNfQzt6EjO49ZAn08Ej7/nBpLDOCvJPx+OcND8rdEhygVdAzGgwA4X6vdC60FG5TRPF23Za1yU
qzqPvsFrEO/NlY6hXfbKdJNiq9s1egLFEUf1g5ElVEkWXARh2OI9FeBMtKmxVnrRXoSmsQCX7TYR
dB9SEuGTxmF/w+l3lVWMbaTXBgCco58SjGrdTzxB1wSfcKZ14yZx9CvgdqCZKZCumgqBWFlys8lQ
6flltktQscLKQXEyeMjujSrkZt/PJTVmKtTOVG5ofjorE44rOSg0h4hKuK1Nk0TBWZgMKeHLanMy
3E2zoq2kMcHKAjsvtlDP5w5RGLedAJOEXDPj0kFQyBLHIu/RJccEOGWGQVc2aIf2IsLztKUD8iYy
kYKS17uWYZIcsTpGZIAd5H84OMCpp5H8jD0m1qt9TBdkZY/FDwnnPhK6Cg0L55nj3wUwAXezmIDc
glHbl7VzVXBXWt1FfZwczOS2D1qo+vK7l6m9jxMibLpkeXLbtt/MbfQrrIjLjnQwlVwFyJ1x1yzs
kLRkM6votFWrmau2Tfy9GdpnjdJu3BQPOYcXPBChEx2T3q3oB9jNkWyg16BqaS/Mv6K53wF15TjK
BqbareqotA0qzPVs1uOWG71sgWYW4H+BRHvVelm9suQjDZa3uVqs+DLSLZig8uCKyNN24hBBTd6Z
Nu15I7NfEfBCJ2RUddUN/UE96Rx7uha9+wPvxa0f6NhNeLDKRks1hpeMRSDwo9iyn4A+MsoBhJhn
NVnCJe3wHMJ/GYzXWGicNdS5tebOT3BZwPnWtwBAZapiwfA2KVe6QVa5Vh3E1D2bmvlTl4LVMcB6
jmLkMszl/1LNN9ksJuSEcLTYeC5nHphLb9GulqOQTpkY+xyHr8fNE5kC1AtQXJgO+OqlrohRA0BY
OsmzSHnQEQ501zuWeSJF/HU6zPH01IcyO1Sju1IRBGqbjNFzogIjS95Qe5LZWZCFmZfxxl5ynFue
dxN5zgXXLFdPSL6BjMrBO9ldjH28K1zaCSgjH3U+lLi+9Cafuh6QqV3uenvRVq5eENWeTOLUgRsm
s82+90Oad3gfNgt5aOs+yaqdqNpwh1wbirpLGHyTcvvC+jEaA4JorJG0zsdy3dRcnLWRRWe74eeP
VQLg3MmnVQcY9+hiBN5YNVLxvBLN3vRyDd4m3cg0qrkKw45zHtATz+rLIqfVTlSObCDnOJ3pkywW
vZmh4qtam8Hnpo5fbLTBM2NT1xX+sbhw28s+c66ScHkSYbGtuHjOBGEnWzgqdN/ty+HcgwY75jB3
N+xWOYZJuuVcJbhPCvFtImkPUWpxRUvcO6cuMU8TYdSMyHMDD/vfdQW6KgSRQyRzfsNt38Spydn0
siS4XjpKyJuKoK2Nzd1Mh9Z9wOZKJG4YLFgcLUbfFucpmR3v2Q+ty7JzDmURF4/92F4YoYPFS9dX
ek7+fOb3FOc7pBhYNxG2kQFWAZVJ+/zFWoQNKhxiexFZ1wF67HUieoIji2cjXH7RAHdWNLvLjdbb
RHbKasPU2ZvyqdIoClJZxMYaVddlq508zzLI3iAfTyoH8mom+DQSl1lDwbFddmVImzkOGTwiCu++
9JEoqTahWV1yc0m4Sm7y1au2gG3tquBolB6AsRR9CE0hpA+AgXiK0c0gRpdbITVPc0We6Zln1EI7
sbrAy/YkMJdvelnHcEd5ulANsNvxbMX6gLiQyxnR2rZ0TZczdVxuyVkTKx0Q0JxzW4bnSCOZekWr
abSHMnS+Ooe5KJqj4dXErI2+u5m19mwl1Ygw+jmuoIxZU/lNAyUHQ97YNm18JvfNXFWy8a9+KPYs
6j5BgCulgb+UZpjxHZPL261uvKLpaNJEwSr0l7sKdBYKuu7R6gCXubLDOTH+ooHZOtr6vBvM2mPt
mV5L5W8t01n5RA4cNRcLbdQSzCPFZ+o7A2JvDmLGP9fDVoMcsl80mvk1g7dECeI37zKNfjK4IWJB
UCoMdxXpCoPR/TT8S7TaIy6X/mi6TrabSt9dJaMzrgfCw+RdGtA3Bgt6qpG1mXGhuQN9KY90pijc
51ntMZIzjesE0PomMKOflDnKnWFhiO7moKaTMv+2cv9a1ZMs/5nhFFThskRgWBg9bHI0tjZAprJ1
zVMt6H+YjjTP5uHO0kkr8s0OnC90yGwG2WcTDUO5k9JBY16UmjiVQo8eQqDU9BWzezxVzq7s8Q3n
RWQcm43RUcLLa9JFE2GDS5v2RaIRAZfTXq2d6OANXbWtandHoN9Pp2rbE96DW70vBnR780Mo8Bjo
lFHhItIHMN5IKjVPbXI/DzOIbTP0LzxaUKk2PHUcdRytVNVoufKdNok0XXaZgEgonR5hTdnRBlmi
eFPq82HqC7qu43IPBSbZpAk3RaDWVPUx1bjFQxklUCrqcWGlisNhTB6nWnlyRmqPokFVoU/bRk9/
qWfJuHAR6yTnkCf7ax55sLSBBbPcTU42ffOM9KUJlDXFMht3OJd2SURpbYOT1kZudg2VnEo+gGh3
f/eD8WJu4bhxFLneCLyBKIDeaEqGVdzmP7urobV/c4a9qRUskXjr0vV/dkvGvZXOdZlNoFlzrlib
s2G1VMWlU00MXDdA6brmV1boB0dwLxj1+amL+maVDN/UbYjisr2hT/+cgafmaUgZKyw2OzNn2DLI
2UIt9/MXAe1w79g8g3KEAFSdq13SjdddX1xpFn+vo0m3bublbdH9qykA5GwQ6qDeGpO23VUWPmsT
Iii9LBp8oPPa2rjDRJXtwh5VVmLXp0SX7XKXeyUZDDuswwfacHfgO82TOfLzwrA6z/QdcypJCyKO
KwOY7SpI6KMXonxh+FHfGIYX7UvdP/g5j1ECvrb6QPoE5gTx0ObUL7LROcos5awTbLq057Goiahw
6ODUxfzkx+zThThdIG4pAWiyXlS6DOTgNx9xnd5WLjJKkMRPUOGtk9GO7hpaHmmV8FJqvyUYfhh/
Je1IzCIVtm3cApUNW48dedFaXnBRFr4k9xAB0BDIw1VP0odnUcUFGNc9a1ZwsOLCulQT7sE3lRla
8u+vnBIhEJm53DE9orPxU1POpc2xSkqqNEmOe37JMSzNfrmR5xDGqaMuwoNRUt6xUx7M8p7Jt1/U
wPGxUGuuE6/hpXGblM2yRHu2M5LjRYRPOgnMdutX0ANn+8mwdPpoll1u+yE55zZet6aeLiG8nfqR
51Q9aTNZMCLaeZW8n3rDRvU7Ot1FXWmNBM+Ktao7tTR3rSX/6Y44VkW7082uu87T9IU8Cf+SZtZO
1IQazDoJIMPWDufl5Ng+XAfi1UFgvLHPN8B36NwgsuB7K/hiLaT3gKw+QpLhzBoGybH+sV7C5RD6
4b3fdBnFnwqre0exr6sAVJSy5pMGB7uFXDdzo/EHfWX68PX1JT0vs/PYB9ZVZXyzC5ZF2nggCOHV
FmBVHWM42AXa9iaecC3VlMzT6NUAIDHAl7GDe56WMmg+IZ1kISNtmQi4bxiqSMuXtsbI7OjJK6y3
X/GTM9LMpV99K6MsuR9shA/EIJhOoBmu4Hu/0Pw897hmVg0qx8oiRcgtV+PGiQd61mmOOyl+JId3
ndpWT4uMGBf5G4qI38G1KJzwlrA61A70I5qC6uHiIBM2UFDkIc2DInxN6vql5nHthy9h31wRUHWE
A/Kd8Ogs4w9UmLIdw7mJxXBh5elDPqMphiFEi784Gx5Hgbrs7TieujLoV1UU3PLIPthd/eJk9ZXI
c5i05YsT9Mk60Pj3zRUjrI9aNR2CJLtFcLGgNMl6ymFRi1RIPuQIp8w791aUmLcL87upJ+uwiDai
cB6JxLkCQb+LEv+xqrSe0xczuDMRZu1iSQ9pEk6Jhstfv+9insP6SDZcnZ5jnz/K71oWtudfLlN+
TseHztTuyMxFTWE/JvjEV1ETUZVhgHfybrvKe8zC4kym1qMj+Nc0LTa5ru8DAyAIoBGkdyU+8B/c
9a49d9oKl0FUPQ49mJfRqzvVAm2C+xzl7rH3+R0Vh5pAv4wqaZNPuA3t5wCBN4Jp77YR9mOME3MX
2X61AY2N5Nh5jGyZQ2RRS7BIWh9KZ91UKOk9R3ucvPycu/Gr5fKpkPBudTNu1hA3Hv0N3fcrAvte
gUyLlZsUwHCdM/U2eySyjl8C9HFXByOsguvSBKIpvFvDhvIgg5dzjL3klsBpqTddbaEgySjk6dYe
EOZFjCXUsatvk50zepG9glP3Vq41kL2Vcvvs8vPkoxT1C/u29YuX0dJ+W1N/Sp1oNVgj+j2foANO
myJ5KUEuqy1wU56IiP2hFsgdR2DabunGS3mcBi9/iaT1f84p/vrhd82jHDQlr7aDONWvwV9DB9mF
PqdXFT8jxj8TXXtLO++3iLXfdAxXVeEevYEvIyDiMRySFwOzdGzNN5HF4ZILC798nIE2z6QDhGBp
w4mUp6QKfiMyXPWudklIAJZr2nxczt2Bse+rdvZ+I1Hh0pV/g0ANCkhxrk5vq86OJZHQ8hIM00Fw
p6HJn3n8FDAHL/jwdoy2davSZMscdjqj+9GuptPHLb36LbTXqm2kA4gGKGK1sLqVV5vWlC9Bk/7o
JkC3Tka5bID+uy47kUgdMvC25Xd4GK3vxGl5xE5xaZAveYmd8SA3ZXSoWbetcyv7tsXc/szS7rpO
Hrw5Qx2uuZyXFhWbb3bKRWzKSQnFhMtQ30HV/i2Pe1dwQEm5rgrru1ZzZ/Spb+ZSODwExXegBFSA
S58LwqRxGWJqoPTRoNmjO1rGZOnpOofBf5jsGcGzlv+EX8cg8JjSzBivEoLlwMy+iNmyqU2ToVSX
L2NR3LgdcWeF313Tb/whZULkPRF5NnqIycPixUyzGy9GQQmgDXRq0h5HUFAB6eO0BrG0hN0NB48c
QoMHnE56U1HqKcmAo76q6He3JQ571/lVt/5OsrOO+BceS8liL3TKKDwizw3NScpmt4KOJ7r/gbRO
8pmSjvrHXI4Mjfr3Bo8XpLsRbKz6Qefk3xBfEO/DtriJ9KOxyEYzIwJrxyb1yQ5/Ujp4CpKovB6A
nebdtLcn9Oc12S3c50SzXpJnK7XjB37hYRgS/6BngJcoTjN+VPv4ujNsjJFGwm7HI2uOiUqquhs7
LzrwOSjvF5E99xbacCeZST73oDxY5C6IdjUA6loVMH3sriIIb573nsx6aL2HsdBvSy06h0H6AoWr
XTWdYLywtO01+LGCG9krVE6ODVnzA+YEiC8e2P5qK2bnR4MrlVEHJiSirYkIpik31/eB3m+yEv4N
NtVr3Tcu9CR9o+0PjFjLH2jqHruMxARZ8nAKPKDkJSAxoF6n2ZB1KFRpZfNgt/mNER2qKkMfB5ui
7bUH9aHUnastDeiyxoy9JDDt+NWlkbwlhU+29uBNq4VYCkQr7rlJGdrSFgNJZ/I2CO030gpkzq2z
GiK88yCS0g0dg1ObUyFcYrZXkzw3j1EVXgclHB26Z6vezy6AinHJ2OGDMV31Bgcg0OK3zJHFfi7h
QZo9NMHZMRQ9FvC2uEgm+me1nxPy4i9oM7kg4gHTR9lZ1+Fiv8nMqKkTGGTyI0p+zpPet0lH2uf4
Boj1KwhyCd/6iAaLZdh7pSii1fBiWzWAG0qoVNkpmU36ymOUIzNGoHBSdCQvNLIb6sV/0Mf0xUud
Byf7P7ydyXLbStqm76X3qEBiRkRHLzjPokTJsrRB+Mg25nnG1feDpM/RKVfVX71qLTKQAymSABKZ
3/cOnrGwkJWU5xBID7AHYm1Yqpz1gI9UqGa9sPTg5/066p1nL0hPIVH2wqz3CHfWs+XDDb2XMI+R
ZAia4qzUaAZwJ2bOs5NHPzGS4z6ZR46qeKuN6TpjosiMP8uPWIwf5bzsS/Tpucx8QSYyv46VsoIH
dUiC7IR/wbtR2buiU9Z2hEq9HodXzApeVKXrkOVCH4GEU2kwcVRJjFdwFryi1cKNWAWzuVW4Gnby
2w0VpxEWVUiULdi2PEhG7tUWAfdlXl29+SPbXH1TST4DUrq7Vmzvo4lYEhPXDFeOKN/kFDIau8xH
ryu3MUAE9grdfVmBq72fSfmlvIHLQB7No5AwIwfOKk1DHh68y3uDHFWjcILbIXonD8odbMY/E5cZ
piNON04TOIUhXqm2R5Yg+aONMbbyibnKezbF/CZJxnCZ2UyFMe5JrPvYIk2Bbi6Z8ZiQwvcORe3U
UGtQBC5ew+NOfiTVS6+Dj7BKkbYIfWGPsyxTfRu3+s7QurfIVgOcW7ptrA79ybDi4QTLMyJklTJz
t8PE9O2HPnJciXsc+tY9ikk7qI5hba1MhaHmp5tIL051M0+uWVyD0gXH0sV1t2PK3rR1rG1Sl7U4
vDRQ8+MlqmM2wxYSHfmA+yKOgB3m4NDYkhLlCsQug2Od7+veeQmx4SbQ/BaZ7h96wY3l6oG+rIeN
3ao9OY7OWTbHwSouZcpSrUrV/Oa39a4t63oLQ6kC0Y6HKnbVAMVCYBApIgvVbFAaOpt2IEXmdQiS
4Cf/2mXmtHWxQ6p8fA3CuFw5Fpp0qpVzQ6nuF5U0ejikyQ6nktc0ywgDWFg5D3xT2zzmufEz9Or6
Uq9UdQB4zv6NpOFsbVTUeABp2z7DSSAaimlRlnhbp/GwR36QnYgw/3ARWtvoNdkMB3mfZZ/xCDDD
R75je3BM9akQRb7LRMFDRLkadrxH93AfGj0rvpITo7fOh9d91SMfQiMZCywTbFJ+b45Z8Shw2G+n
FtrNRCQCAUsQyc1lPiDL1RPGVItjEhlvY+p/hyLA4rX9YTYk9RKSw64Vv7mEwnC9XrVjvawEIf9K
lBW2uSy2lAZ5sE7pscfx0dZLS7yP82w8FWb7hKxS9GTCRNKj2MApbwTkpKXbTC+tMyaP9T5vjZfB
EM5ShNZjFsU8tfuAey7E44i7IFwKG21NIAXFg1bzCCgKbCJHAzm8ajXYiNB1evtGDFH1jDVriiu0
pzOw5mYZd2iWy0JKmJPX/sMfMFbAgBKKnp0zG7owm8k/BQiiCSRSZUFc8NeRraCi+tk2oCcvlCxc
tRkblMWdAxR1/k7oOt7X5LTSnoUACp+70av7w5DF/UEeIT3fA4ogr+0LkG4NK8cDqX1YbmnMogRf
qHw36uN7EUXjKZkF71CRwhSOTXRXK+QOTTRAg/i1jrTZz7Dsj0R4zZuf6I+pGk+EOILZuMlVj6Zh
TTcH2mo2auaV5O2bwS2CyEs124JsLKsbHvUyHh6riJRCXSgPsibbtUkYhyDOP0ZlGLdlhYTkaKfj
YzAGl9jUpoN4bCAgXGRhn1NPuwYmKZI01XIy+011IcCMpqnOhJRBkCDSqWO8SjiTkAqKIJdilvon
CFMtnbna56q90Uf4imlcIRcZDNuKZE6DUBasH0tbOM5gbELWNOsC5+yjRQw0ynp4kLYYdpnmOmS0
VHaLuPYsR8CrSwLP2SJCzWVv9OmT4b45IItfMmX8EeDOejCKZRIouxan2QdSXLjnuPZXLwPeVZhm
++L4yfzsJscKgo08iDEdoUc0F09hdhxrwm1h77CzyGZ3hJHQPKzCTjulxOoJsPlgaJz4KzLupLHd
dG+6iE/pnYq7YBoE+KDnF4IZ4dOoYXUmkuBLYdc3MF86kl0rvT0UoULmTAkfcYwmbIyXrhibCMZs
9TOHh2ABS1PShpyR2a9cvwEhp4ZYTfmGeUgn0a0Bl2RQHSpsMeyYFJn4Sut1iAlKKA2cCUU5JXay
MYuAnBlGaXdaTq+pSz/JXxC0qzaW3pyUxHN2OIvAi09CRJretDzVN0MVPZfY6y4R9uzPbVq67NF1
iBzduLXbKj6mOvS8vujbTYRRyJCU1tb3ZnZ92L2rdX4DuJGuJzQtt8QksQ1Fr8likgQ5gqtQWBRv
qdnkxH3aFx8XcMxogV04yq3FYxmWsvMQcNuv2dvY68SOkflrf8RtgNcyPuHrFp3Z59rZlPPTP1c7
9yHOs2Tpsn/BAzo3rPAQBe50RVbwaEXdh6K14Vqw+tn7bGuEZd9S7Y8B58VF6IBjS4f27dEOEsST
CpvwV4aFiLZhW+fPMtvkqoIhQrUGf0+rTK1Do40/qjHjIdrPP0joIGJon1FKqMOgJGgzPiC/gBVc
xqRTN8awMgJRLfqZxJSWdQ85TuPEVkukpIfqAdg6F3g4012x/KwPWWHkxo15ep/mFqgh2S17yM6F
2rqoI8bLhvsb/K1PvouW4mAaos1gIeUJgXvftcpCYWFKdCwTB+7VYDFOjbYShWrtSnINhWBRWnj+
QQTIdOm4nkR5+RR41iXpTAjoTesclKyolwMaFS+KyyqYAG5mZPG6h2mBXBJh5R6vHli7ZDct+8OP
+n0zq10PIwwpa8qzre21tykM07WaO1iV1fohT4v+WAQN0ND2GlgB+x+rKbeNgHkELOaxnVJ9aWmF
sXfKZh34+8CPq4OesFoZY4PHs8/8TzwK2eQ4vWSBGjzlyXTok+KijMae4EmzK/DzWKlG5WEPHDy3
KZgDzSZT2omXNnlWR70n/o9FZ5v3PwzdH7fdVEZYm/I4moSGcTbSREUVrzHv0HlwxvVSUcYLC6wC
rGP9EnpVsm28n5Bfs2fV675l83xosAwafQ9zPot7sSjiC76fIIUyosOuhW6Yp755AEiWTjpbntve
dDBr511M6E8BtuqXaMpirKd70yLFIYqIWsx1VX2JDctfjXb9AzQfthzR9GwW8SbOvpZY2n3zULEG
mgtagmxqOr76SIMsgCaGCyxtnloNxW07tJ/0AROqrNxaYf0WD+LFa5sfWRKGy9b/pobjTwcowQJd
/JYELLt4Tpl6dIT+4JrhHh/JrWq107cyfEPEBAiJNusQci7yRoFTCAeKuC05o8gk1TcDozofQyY/
b859R2o5VRPQMiUqpRnxeAG+cqVo0Hi26N+SaDK9nwgE6guTyPoiQlvg2s1xH67c0D63gHFWaFA2
S3VUVlmHXqU7YZykt947CsA6Wmgj4RP0CxCffBZAacknXPNSd0kgFJh8DZhY2uEld61VWBXJV7se
9iZoStbOY4K31PRC3DN8ALPSbSNP4RHVuJBffXfrdP43xU7fclXHFQwH2yc0/j4Gz0ZvSlQJNFrl
+IfNBLG0YxsOcM5WHjhAsZhc7HDRNS7qndvV8T6OjUvvRCR03bBgo4xkeZFn/S5QdW6JwV2WOin2
UAGwJaBgbsLAFfh/gp5GUADH0dwYLvLICxv9WNUoNE48rTwNPIxFuiJqMEMkoL1XTPO5GWp8VFr7
4haAUArXPnYJ2SyXnZft5S4Rh+a5a0bUqUwuVdhZGxyHKsDw4hRWSn9W+gxZvyz5kXnk2zV1cE5Y
kj8mldPx1HnXZoBDNTjDOlGMB0Ja3y0U7Ul4Ji/VANoEz61+iatP1j5kPWB9E/iD57TRRo3Etda2
4dACdAzDjOmDfXGZqchG82kjtDXQ0smIHxQeE+70pa2mdNPm4kFmrkQFIsxPooeU2xVXU3EoUfUD
UNiQL8V2AABXe2S2Q/a6+MaOBYj5DMsKChzQ/B5H+BkIJbM5vZsfcSaX/zDFhPuOyWSOc7fCaG+s
+CKA2KxFWhYiYARtXaD2TLiB9Chr9NSxgP2j2d/weOri+CMjS+Y1wQm5mmSpm+T0gDpiGkwIxDL7
eDUGzl6zzEsvM3z1eKlwPPHRAV93CehZCbGJegB5ji/e+tY4V7nzOif7sKkegCrN8Lsg2WkNyOwO
BONKvsKrWWoEa8D+NwcgGvbYnJ9cWfWRZS1CAfZDicjQN4mGsgiKEP/rk8P1byhExr+hfmjMBrYN
csrQDes3G5tSxyRQiCTawU1ZNCgTLwmC8SAIsX7ytpELeEcHrb7UwevrpJ0kFcMv0L6o+n7vkKSV
uTLdHz4yqD9L35gzqOlHM03Zxp3BYsIs9kisl6zk9GxHXHoTpcyMfal/nX+c+y9ReYCDp2ira8/p
DMGXJz4c3INmxT6CmkG6Ldr0gF4h+A7QRv6ghZfM1XFmraAeO/2wj3pzAGCMiFM3aadI7/4b20oz
ocH8jTtmCn4h9iOGpqnI6kvTk7/TZKppgHnP1bLrlMLH2UENFkH5aBCBsdU23Ui2QlkmP6dQXWLu
1hEMNr57KJI8+XV9nFBlQa+ajw3Ic6u50U+h4cIObodnFJnlTaSqTzqhwHVpRTYrUuvnoDXFBjjX
JRSWvkxbToYWihOcmWqJEdLXtGnOXedpqy4ELYSQMeArFV8RtQf3ZXdILPuZchFe9HUKoFMQyp5f
x9obH2ncFaZ6a3dA6RoHY0fTGU6iKR/9QSjLSO/ZfabWV09D8VhRy4Wy0np0JK2GdKKd4guXkboE
RLLLhpQ7qmn3uHx/KHlmLhWfRGeRFi6aeCDwQtvmqVIlYuMH4jj/PpgB/uxKX1vOob7eIdtNmnM/
lIBRtQabtcTiR/DHfJszKayApi3IJxt7u+N92U23y4JHJNNeH6xGVYuvU+jdupgcYTtZGLg33ldE
IPuFVWAwm7TRjRO1yTyipSVGW/hDAt+OEdgs2aMjohn+1HBGX7BpxvG9xEx0vszLKfjpV2e/BYRR
Ce7VOqxxBdyqI4kcOUIldEIwYyIT4JIEsJAGN2dRRW0g42y0p7EFpTG/jRHFD/zMwX+5c8W/vRrh
Ulqsd4Vmq78xGVMVOUOFU7e740Fi59CHcySJXHThzgnYAsUDsMNg3DycNeOuvYzVyAYDaH3HIson
MAxvxN//zzOKNs8Yv90lsMksqI4qtM1/IZNZlR45vg5xfYwTOJBlaBAAhS2SzyAfheTuIvP6WRPc
3QZEKGZYExvE+dckBKQ8sqdbJYA8QDaRY/dIz0150LKrSne5b1vAH9Piv3EWZ5bdbx/ZdLm7bdOC
BPcvrEAlcso2TxrACP6w9BxQDl5gYJvt/SgI6u0Cnw1kbsQAg0rlWKLCbMygxn4Gucof7/+bJdX8
jz7yYoQDjrLV//nfv/7x7PD0TxU8J6EEP7bsc55+1G3S/N0L6v+18xcH+L8Qiw1NdeET/g/E4jb7
1rXN3ynFv17zJ6VY/EMXliVcx9ZVA2Ypd8KfZlOa+g8LGWQLyw3hmFxtf1GKHf0fQlddF511Q6hc
kJz0X5RiU/yDwCxUY6FaGr5WsC7//P6/Hpn8dP+RwwlX0v2n6wcmqbANHp0G3iIg4LXf+ZNRmQMr
8mP9lgbg1sfWG7JFq5nOIXQz56CTbrgXnYdQ9lLM9fsg2SXrn4N6+XJZB/WKJHdckLtRSBGrVedC
kQ00YJWGuBe/VWXHf2xL/BlbAMt6/R/f4D++9vMV//Gz/Lt/rqaTtatVfYsAEVYTqBuD8UYVHJDA
3JAQp9wLb15eUmObH5N+nnvvY+7jZZ8cfm+Vw2Rxb1T9ReX2wUNv6/o1LZJyNVjVvDHDJm8xxJ27
02BeLGR337DgjbLoUVQ7A6fsmwQUubX6BWuZAKKHLZ5xSoAS2MKdk53M7SdzyocdlIMRP2mcg06W
PeEAL3x3RZYLWZN/PimfP4Rf2sBIEgTIFgr4+jXr4thf/Zfhny+XL1QrtknhqH6F0RQ9ySIevH4V
1Gq0+WyzA+t11Eb7KJtSXYxXBwkcWUu6Kn4iytvtR4yIScaG/X4I7e+f/0kefRbyEzLtOYARhy/9
YOAA5YpqZZa+DVqkTI+yzQRYC5Rl7vbKgMMKDsQRnTnAD8186MjW3w9lPfDaej8i+SxrQ6EI+34o
3042yn90fzc7TndDo3jX/Es5ZMUrz7rwAdm7H/VcU6yKlYgNM9PJjkpQqsfJciu8oIckOvVoEUUr
i6T6bvLs/b36t55m1lMvYif8VdTByoFAdpBN9/fh93uaPOSSuwqGFmZq3qaetfLKgg0eZJxurQ9N
/jLgZ7ILHQhysjfqouQgSmBmshc97/QkIhITshd9k/Yi4uxV1nwzda/RUO5lLbXr/MlD21gIEkKk
Au1VP88naCKClW/IbB6IuM/agbNMfmKz2AYeSev98G9jfz/8l7HyHeQozce/w7JbG3Iob0XUZR8R
CdyPuWacgrE2TvKon6vySBamReTAwIxpk2Apdx+X9dBdIRb9+RLVUbE5ErA8GPHb24XRnJGTjYbR
BJugJ6P3+VaqYqK0hU78NMEPq+vue8see6EPvXazdQODhsxDxrE1fCKA5KPcqOq/Kw8KUMbvk+sD
ZTQwScnQHZ/BguXWcYG8Bl0fE6DIYJoQoTzZGevCb2aFc1XUjMPGIkaN6N6YrXQCTSe4quqpqG1z
3aTZuEbgCPxVYqRvMEliQGTpcI5M3z8i+X4KcZfdgMfTT9i4tgd0la1tTJjzao044BS+Hb3WAfQA
g3yvFSve3hK5+zATLjduoWZLWUUTwWWzTEdmaNe6VoJLWJndc6Lp/tKugdCHtd89C6K6G5hA7Vr2
9mnNTVr6PVBTev3OGB9ndL/sHOy6e8aM9qClqX/VS4Rdchxk11h/EfnLx/cI+GOO6iOa+5G/zxsH
1lWko7EiwKqoKfI8Q2S9FZD4mslKP2x41MtQH5SHiv33kTd9AFdY7pHDmNAkV4z4KIvOQwUrw4F4
qXjdrzZdgYoue02IenuXqBqqI4W3tKcoRE9gLXiw4zecfZnAhd6qQmSb1oTzKzpLewEP/Ks6xq67
bEhObKFCwzjvmom8S4S/+4Ba9r/U3blfsx322j5hRBeq4EkW3jippwifgH2n++dhdJR9qqmnaXBt
dZV7NTTLucCq+9QMRFllTU9dUlCGnwyPhp4Z+1YFI4dJNmA5tlnMgVwgx89qxA+DpFHAY8iOvUWI
zBF4+aR5si2zfgKJUSx59Pg7WZUdfvA0BVr5KFvMeepOjHFcBI45AotvzC2e6Ia+UDrbI1VRQ4WJ
a+wXxtmDYS7sAVie6swErj8wUO5v5VCZt6mCSJhmRrLHLcC8qU3X71POOIp4BSFt/S0aelTUIj2G
JueV5zofawiV86EZGe7RJqssa9HcJI9kERI1XEVTMyv+cSvkta4ckharyQlRMrLdcz2yoJLA8t/J
IbIX/Dm9wJOVQwp/dOmVESjOoH/vk9478oXInw61OHmN/WwQoAOiEmPJ4IFQ2A6aS57MT3HfEqp6
ToAgn/0BG7ox1g+y9llgXayew6o28QdCTmGuyaIeRxSW5Ou9KFe3pW39AA8lzng9fxhlG2zR34xP
nSAVMMKtsMqGFcA0+RgiqIQP3TQ0t65pT4t2sv0r0vrBVR6FKgneGobN7rPNGpvmpJXerpqH+Ra4
bq+KilnolkldTsH3mf1zpv999sYaA6yNTbBDTvm1+tyQSZ6+oO3xh7yjUlg4hCmhrirZnzei/nko
x8j7DyIB3Me4AX8QjMrZctPoYADakrXPIrEFsZp8Cs5Tn3j7zhpZOLk8Fhau2/G0NfMWaB12diqM
YSBP6s0sq/aHR4SjDK3hnRSuvcyMTjyAcuv3elVvgZPrC80KgS8LIGyQJAxKPGFIw5m5yTrN6bEk
nwdkjot4AFC5A7L//aGwsMwz+la8KUby3am6YJsaITd91SLCYHKp176GwkY6DMQnY2B1qWqXj2k/
Vo+1GdtbR43wqFaC/KJbyobnU/fAVgT+Y67fStfWEIc0frqEWGFHGN+0Ee2OPC1RExVqv1dKYT+i
TzIsTM0ZPmpBLNJUfNLvEdiavqqPmt60D6ZyEH5tPZA1zK5mrhtrXx89kNNAyRQ9zK/yKISg3IXV
Tf5rvdOAhhCh2JsIlNwCDBz2rqvjkPDXB6u910xRvY0gc7ImQAFZuijsp8azqn048oXwYs8v8kgW
bWPfhJHn984YdqZAF4QhqcH6FouCe4ccm5A6AuaaihcVYPsWSC6SsoSSxSNBFRUYVhafiYPor2MA
T0n3AZolFzfE6W0su/p5YtUIUYAUkBPWz7LwSjzj4+Yt0dkmTx4Bp6ZP3WcFw4rToE3YQUdDs3Tz
QUGPAJxEbyAyKRETeWbn+r3RFhhaLmX/vVUOkENl42c10LhGAGMiXoK4ObirQUFYxpgNoTrvZQiE
9xRN5Mvm2tjV6qOtuTsj1ZodW+kGXulgPTQuas7oII9EuR40YHsP8gjaVgRDhes9mkfJofIIZFTL
dyTs91tHMSlbEbeQmmfuLpyW4dqkynAlAhZixiiIVs5tY1WOV9FYK20yW7KE0YfKmh60RwZecS40
xzXvhQLWYtPEID/IS7sLzBDHG2hHc22bSnqeVKiAkWjSXQU35iE0Ae0PAXjoquo3dVYM+TaES3he
3I/N1lhmsYp/bevYT23UK4hACe0bmZ6dRW76ZxVHOws8wtqPRUygLPK9B3705GNQVYIyef/Iskp/
qbErJPrVPw5henPwjDg1DQzgKEr1NVa4wVPQOP5TAkuLC10Mh1ivYkDI9QPY7uBRdoa5EZ5GpXi5
9w1lYG2ULPaWlTvV+6EigKq3mXlWMmenO6jsyCIoAE2QI9hWIDcNngb70ipWvtK5B1kkDrKXn1V5
1AMmvrdhW3rzFFBGUKaNsxA/ADgOJyzb9bPHLvUsm2UVxBxupohMLGRH4lckWkGKxGcrBBrE6gCC
4Ti1JP1FCte1tQ9tXqsXMp/BbVTto50OW7ULMxBYGeZd5VhtmzyyjpZnmveChBnQSV0UB6MDqy8w
o9oAZtBfTR9Idwqe6lwSxX11zIVl6NXriC4N+a9uJpa18UsyejNJyJj8nziuVTePVfcKO5WKqC7V
WSnnPGbhVZ3U6iab0gZARp9iiRPXTnmL+tzdKyRnF0V00bLYfbb7aXpACOZeK5owfca5SHbJIvKz
3WgJ5zrhQPo8QfBHeSdHLSGaXnpUay4z7Fl+5kko3UlxAPvKqjJiiVVYxbyvTvFzdJEjh7+evyvg
mRrffMfEBfGOeAp2ZaC4XwUGsnowGu9FhbgF5jHfpnx8hTkTndomxBcxISub+uohydoGTdBi5yjg
rCyEZR8LlY9VJd34zoIpW0KQ1s6ywxlwoi9bO7hhd7M3h5hENQEJ4xga/rSaIvLi9lyVbZ6d/jqS
bZ9VeTQb1B0h0ZA4Nb0TmWe2cnCNLtgrTTsD/+/C126535gnPTfrhzSqfipWPIE502rMmOLwJQ/7
A1Y4r3Zv4cWm1vDl8G9NtUF/LSweJhGatrjflKMGWRCamDVqKK4OQKhiXSmhvLQGlH6wrl5jFecQ
modLmPU9KoutCwLuC7aDJhn3DvbP3N4N1qYLg+7LoDfOBiGXLZIR5taefOPi8l/XmjN1TwO01qWA
6QuAHImJCOgwIIX22ZrS7hkuzGlwjOlBNmWdSJZZrkz72M3VQxzW7P7Lqn4Aj/Olc3J7H09+/SCb
mrk90PJ7ezF2N9uwna053wml6P9eyLa2bnPJoiCandQPRuLpx6TvvseoC+tjlX6IDDesIkcKZkDu
qB7a+sGPDOWIWPSOde4q71Q2Spr1HXmwXeQJgXaf06L+bXlnGKBYwHmGssbuOGZHz/fwi77HOC8G
XYDG6kPrqdNjr4fBY1eBBOCJIVuiHhmNqkZ/Qam4BxS3cq/2SDzbtpsH2eSpvssCUP8G66o9yJps
z4huwDozevSUGSHbcMhl0wcpdWkNiaosWFQNB6QW3+9D5jcP+mx4SL0f7UQgy+e+3HRtFp3rAl9V
dXLDs6xC3YvOIyHIRdKaeMT91eF3AbRJOUY2hl1yKvOw2n8OkUe/vZ8F79zw7++dMT2tXMVXNkan
6xc1T4BHagL76oArMedvHTRWvknCrtgiro70URB/aPABdrLmNNFwkUdJNmjnMbxXTLUV61w04UpO
l1Nb/rCNkJQ4Nh43HgTTwZ0FF0SfAGnDYeiHOffKsX/rlRPvqGU/8gDSyG+9lapWeJiNX3kC5lcf
JXWjzMqnjvjLU5w55jbJEN6RbbIoGx+9B1HFe1lFF6B8qtbm4Kb319RjWi/jDCm2ZTEE2TGbfyMo
7lG/iHEDO9dB55+1EK6QEjjbHtl3lIvGDgEKUz/LIq4KheRwEpOR60ccJP/s6OajdPL7g9/3IP2U
1OqVG3Y17LpTM+UBgo308X6IuqJ5lHXx2Rhxnx9Z+MhO0WHlldcWdt6WFS+HIEi/yCPcoX4d+QDF
v+R+8t6y3q7f6jx973u1eanJfSx/O5L6RJ2eNZDRgubf9qqeVb/IcTnywluI1wq6HwGkH34abVzW
pn2cyJJdXMIGa0BQ4jnOyhHwVjn8USvZdiYWISFStWDFzD8wg8sussixQsRu0i9ex3bIdylstrU2
Vzuz2ZGfZfpVS+OCdk8F9hlmnSr65lswfA9hN32ErgX/MRa/BgADMlYF+eSjz1SMsbRGsqy3UVQp
Q/swkbNCKcoL3wCTg3Fkkkk7kw0FzDq3BaVf+F8jkTXfPaECELKgQ836QjaG0ayQ+1nY3fxhJOpj
0YCvKTx8Kw2v1V5JwubLMDGjZzHW08pUSQ30vps+6Dgd54WtvEFeERvN7Sw0bRqq8UUPJvurhR/B
vrULsQaZ5b0VfnnszVh9DsrUPvacqWU1qyY6MFj2jQLgMPNcpAaNkNgogQC79LpHDdWd5yYelza7
pkVeTVz1QZGfoZXnAHJ89jIhM9safQYT2DmNSh2imSMH+YgHNNU4AunnJWqHQWCW28FuVlgl7BJB
aLJ7+xo1mXMldZ9iIYKcm2tWwNWsoTSPQ6GzwvWNa/tzqtncqG0Sf2kmPHe5VuyDaA0s1/Rs/mBO
f5JVoNgfIraLi6zZQXWF4p1dZW0coi282OJJ1hpWPpWhdM8h8LaXatzI1gRP8Btc2pX8X7Vjh4+o
ER5lXwuceWniwboC1KcihySQqMqwnag196WyUJgcZ/prP5rBe63ho0l/CvFh3WHxiYp1md20pHp3
jEj91s8u3+7U6w/FmHZn+YZ5X93YfRjbyFTDGQ8chGstijC2y31EHisswgFFgvrv+tbcudAVsOUu
gg2W4vVj4zXZuu+FR5waMDU8Iwi8jd0b8TkeQIJXmdOfyUPH46KoFSjbjg0h/rPRmKOQso73IeI4
wr3FeWmuxmaorupceH5RXTRERrHaaF1MVWkbWhtoIYoUW03P50YzHQ9+bH2RvbIYK7eG9OJ2sFS9
/ITfLflQL7kCQyQrMheyXU3CpFnIQ9l4r2fC2Uw6c91nh7C6BoFphAeNOQ02zLGOPsfu5DqV1qpV
LGsX52Hjra0OW0jDBMHeIxMhC8II4dGai882EQ4lbN6/GuWYz27Z8dmmI/Cxagt0yz/bfnstgHxc
ciGQbsLY6AXQBpL5gwVwcAzrS2XVA3RAD7aAo9uwBP3q5T6uKvQa3CJjmMu6jTpo6FrI0SjN/epB
xH3mTrCn0AnlIizapC+YjdhH3fXbX9UeRajIK7/KTkwhHCQWs/29NibmTWm/5VmQvsiWBHid3Rfj
TdbMyT/0EeFuWctH9a2e+tcxhR8Yha4tTbKnVRwi6VlWk7/Mw7rHKXHu+iymYiZ7xfYxmYZ2JXQk
ixQlSY2F1uX+liwFICpBsu2zGAOrO7l2tP5s8gv714jER7VU14Kj7PxsN9uiWLoxqzDZMeBUcdY0
lF7SlhkjyIR+TSLV2tQuD514bpMdmCljL+yFPAKbYttGdr8FGgJBi53pKSMEAGdprutx96o0Znnv
lU1WWOUovVTskbwh/6l6MXwKT4QLPBe7YK3r9bhzOYGLGOd1d2Xr7446sq1lEl3kSjusZTVxc5t3
n2qQchHgTX8yylWimWgw28lNDjEyl00++bBFpYVsDVH2g887OWmw6jN/fr7r7MqQu/ceK/AmUx57
D7IWKMZ47rz6KGvhPAAdNGebDofSzRBBnVv4Ut6jjrDXqrVqd1bNZ9RctG40o9vV7OCGofJYK+67
3wfmvlCykSxIYa7vX/Sznomo3uVK/aNsBuNka5lxEqZDNmbCC+3Qt5x+RaASjU47PfJQjszn4Z1t
HvEECw+2UdYaQUy8ijtjk47DdI5mV2PZIlKEHcoRlbsq0dUjMFFSc7VKDkyf4ApGToVykKFMO30G
3SlNATuEZMojpj3t2dRq5clyunovYM0R+BQIBNeBcVAjDE5FojxDSFKee35Yguflk2wyQyy4NMFc
N/flERHEzi0Aks1VDMIx6Ia6s5XVVvfaTamx+4lCntIEQhHqi1GBVQMcONGI+9KEhMsJen3tWNvu
7UqDGIpD2deaq3YxALC/DGbbwRdTt7IdNmSzc21/WstXgc+HU+j52swTtZ5sDE/lsMopmu1I0Gwj
q3kBjZwsCwRdP3t0He0VyK+3S9UmX3dGQowpq7BBSE3/bQLrikSA++xNdn6GhIjV59wOiBNT3T7s
jgPBMJj8UwFe34HQO1qo5FuWfpWFq/kosFUh0Km/2rAl+7+Endd23Li2Rb+IY5Bgfq0cVVIpWX7h
cGTOmV9/J1HuLrfPPadfMACQVbYkBmDvveYygWSBK9M0f41M3TsPqR4fqqFXt63llLAy3GbZpPX0
WQlhplMF9TNu812dDvkXaL/Zsq669glRKjEUZdchvtqg94u+tO9RI6ovOeZ0GyBL6MJEM712TX3y
3Lj+ElggwQLcmU+1+1FHlI6FFAoZWD28hPxVT7EIkNbPQwrCtWtVkNGdRybqD3CoRQbgfLxACUi/
BSYqfAhBBleBhpYDQNmmUXznKQL+OFJT635K/emnOXXJdQ5775ypN7bQ74xnv/GiBRG06PvQlruC
GoRXiCGQjXnKyaYqKRcXmDLDNf1rLpifcKJLnVMonN/OrUGa5I4mNqXCMhe+8GHwbfWDEody43pJ
uPPDgvg1SZbSy9x3B+n8Jlb8B+SA4Tqe+vEz8fM9e0Pt1Tc8mJ5/z7tOvY/m+fCf8/P5Y2Hn2xRu
AV4ZLLhDy1VePL/tKfTV0tcO+e+yMbP6Nc1RAVhGNr4GKUWdFjGb17RXyDvmsfJKhi5dukodv3EQ
jF7Xl2+DQpaM8GU9x1PqjPV4gEPHozBq/0FExaxc9zYIRNonxKrZxuYuPzTgJi8CpACZvwZ5UdwF
OwtAMWi8mgpjoW6p/q6/woyaFl7PY6M3MehRg8+T4vPkVVp3rtxfqMQOCaJHL5XqiNd5VOEf/WIM
GTmXKGwOTqt/J96vfRW18w2d0fjsW366J2MDBUCpzfdq7Hcp+L1jkHaAj1WHNFnZF8a1QxtZuM1V
DpyhVzYsqKOVHLqjq1/JRJ/qrlN/tOQmQEVr3/C2/JT7aXFK5pdRrVW8parpsYh0cRS9VRwxIX/h
36+f+nZU0dOG+tYfDHXRd6a9yAu3OgXGVJ3GCaZHa7jVqo2d6Sgbq1cJ6sluAWkC0ipV6Km9pmbb
eGri3HyC5KgfyBf+MBR1Jl2GuMHlDTdl3700aVuysK101MZm8ozxQbQbe2QIFRGM5zJOy0vP46NL
SYhYllGgczdBYeTelJ5TEJXNAE6oQ64750l6z62wOWaO94G9Gzy1wcwAMmhoqMFzAvx42ZrdTueR
xfMpjc8V5kdrm2q7l3jkXQFpOajMYddFDZFAw3Uu7TSR4RZa+6BiwP7HHWRQVLX1QxtC4f3W6t4q
jTdk2grAYRaZmnJkzbTMugTFKA/djV2KzyK2gekkm75Sg6JRV2qBaGqNUiQHHKwr1Tes7IlrUuSt
kpNYO7yTY751rYEKnnkXFyuOvjRYAy5MykaELsplkQxfJlauy8BvXjMbeHsTv3fu1z5i6xMrjyFc
qr2VOOsmgWxMXPOn34Xlzs/VTyzd9VXnIn7wp4AC1RSon8h3EXupKj8SqICKal/GYt541uUPTScO
NbBPxxErX2CY9ZxWzU/jmxeI5qCH/UahgH0Ef6tGQN2haoJ3xydvDBteUNPHzSume06QBLMi2+aa
ne6b9Ccx/fcJlepQENbXYjc6CSMg2Md34G9JXDNEQ1IqDxQ5FQ9OSzK6tZ/CPviitTn2Q+Xob3X0
il0F1c3u91oVnhXiEjuMmxotf3DHExY+q2AgMh/ZLRRUo/jEggpX83jHts9bYjj2XqvKPmxmWAe8
tE04wy8hCj/V0clSmQVcssZKfUBqj8wCpk1/xrq10LW944TAWaj1rGzKflnApYNFoCkilico6AY6
yFuaXZGjPg4IAUYPDheBjw0ZlHP3jo/VZ3Qu7irAl5v0K1KJeG9WPGId/bvWNmsXLwBKGYIvKZjx
ZpwWUIuvrPoeU9/6SeTk0DnqF+oelmR/dqMov48oZnutVFYYgb9w7ZpwHF2Ag111cjrxGuXp2feh
kQnqu6fRXNRJ+CWbYpbPiL91jd1maWY/xlapd030ShLmI+rqzwYojol6CDNU3aUzKZdpLI6RYf0Q
sNPy3n5DtL1wUEsEPzWfd1pF2h+TT2fnWJRkJ7yqvK7cAz+4Vk72hs6HR3CscCU5Ap6dz9WbUluA
qoBMsZ9niHG4Lfi+lgiL6kGXfSI8XcI+PYIZmPZ2HWUXXTdoUof4Y2Rc0rDNLlpRZgtIvhqv9sB8
1ZwKGGjlPQfgIV5r8/NoOtVLNA8a+zSFtXUbmNhCKVP+Kj/kLd05VZSETfOaIraczw7jXnmp2dDM
A6+thhcIBfJI1ivhC9wmdNS2+UrFnvZsQHeQ35R5WQ58/td/Jkzd/ix63SM+UVNkiW3VIZ4bORQx
L6KF7FLu2+0roUKYwWwPuLTK2tgdAN/M425uPMfeK4rDFt4fTl0GLrBw3AcVB5NbU+FM++DYkMqH
rtvJ0f1g5qK6iTtugPuc/HzUu6hl242clh8q5u+Z5rjVMAXXBh7M6zAZz82Q6F+LCbpM3XnhdVLs
+GBRmoNM1D0PGgt8yKvwG0PTvahx+6tpRiLMYyL42TC7WUQUWYM3ttYZ9aIpYQQoGZWv27ePNfKc
IHA/WSW3piA5juoqAgHohPH29hE1Nilhc2fTtAzfrts5TVK/If3HH/Pvf50yy/pkJNPu9rFMoPFE
zrxJ7emHCrM4ULPk1EOrOqmJF59Sd+YZ3MfysGzsqvT3aNz39yl5GlIfPnH/GhsY3jKNUjJ888vT
yafU2dcNV5PaN/W6bQSoSXmoDkxb27TzoWDKyHp44HypXBirIyEq1yo3LbZSm9Bu7LMOaQb9ODiH
HpLfhERhnlR0+yx74snIfP1cQAv4dYyf813NjPxWFDMSeexWVCpTlFf44A7mGpmq9qpflTKsfMsl
YTFvdZv8rYjGRf2000X/Bu2gutXPlBjlIVPwXoOuM66eap9UL/Af5MjXq+hQ1Aa/2fkgkGjj2luQ
xOJR+AciYgzjPHqI1fKUp1xwTm+lewS1/aEV6ruHjhVnUK9qHkM7vPpdnEGHYdQEOlQdB3VJWI2g
BWxs53RL4+b1oBHO6+nOLN6xRPZfp5TlFiUf5S6P4+p5RGtD0iy1XzQPoreG/8Gl9QN923lFeBRD
1x6Tis0NPHqfeodhXAUBTFwX3suS2n9v444+qilVT16CrP4YIUV/VRKSKCV+bNcRgO06NDXKbrhd
bncbdL3lSMh9fZ+TvYgA/sEXLhW/3LFySt57sjdAvzbt1qJggYP3+SAZplVRFuwC5Y3NnphiB0NL
xxcHDO7GGSzc9hBinX4raf9VNP4PqybrjxpxR7VcA1WERu2f5qr2n8ZTndel7tAZ0XM3DM9xPAsw
5uJw2fN8096n5dccYdTKd83okAAJQUhIglS4xbXOzAYgXVCeQgT2y8rqv0KiHCWbncrTcPpIk2oD
AND6ZrEahCfkVVcyvu4uCuJhWzbm8FIN6oxdt74FXnThF34Y1dQ52JVWsXL3kif+tDXxAl7+1pon
BDlhjAueUpztHvXQ1hDqehVvZ4ayGQweh6bOMj37+7xxokIMrMDtDDk/6nBOsUQAZTXr3mVTOL51
64FANw/34f93yn3OmL9A5V4GNeJjQxQocb9J57IaFEL5LuwmQmhqkD0aXX4d9TDbtRhQ4BI0lt5R
r1O7AmnFqjgBFrgsO8E6Uh7y03FV83g89w3cvDgmj+najssfPfceLQSy58rQt3LqPm+Dbio9rbyo
4+A+Ql+CsFH6lfI8VJ2yTAmFH2SjGTqS7bm5z1lF/pLYFK+x7FVWFeSxh97vj5Mbl7em9tvyyJ4T
xKGcRE7/V1eOj55lF8d2PkuO/zxfjgsbl5VsLLfhZLC81oNKPyo9CODSDPSj2Zj5Nint5/s8rwQi
n/KU3z5CiQ/IWS3GQ6Igz7pS+hCzKjLYr1M8mTZOIFRhFbAKFk2rvWYg7T6XMwcE0Hy8z/uR37nn
nWqM4SrozEW89GpDWd3G8lDk2TZGZF0HOcPwCxDafats5KHEzpQTGBE2mApaWFLY9r/4bzn/VP4Y
DpWBxmxFhy2pYHFq/CF/DPXCncA6Jq+8Dy/a7CIZshP4rbnP4UXE7vc+HkLKaTMzwz1Wfua37v07
7qff5uR33A/L3v2c0UYmlipQxYWZ4D+fhva2rcLuWvC8X/RpGv1YsaQIfwQeycqUesur0uApkwjw
FXaXto+12iKwLpzmq597CEYc8yObSValhi0s73sikYFBurh0WZ3Gg/KQz42mseddeFr/MZet7uUB
e0iVB9lTp4qiTENVlrfz5KTDr/Tg2PnpfvJoZZ7OGrM9pCbFr/LAba7MM4tEpJatb/+FkQzEbtCL
r6mbmMo2YI859mF7toWtPFRR8E6iZczdf5F5mf9Ups1/bP7c/LV1G5KHAZgBGc9vdnmEQK1qJPb1
StLsCep/cVTjpDgGLGZujZL+1ZNzsT0l+GPMh0sDbAppapTvBa49sLXKN2KbykGds0p4mFVvLAa1
XeRjMzbGffUGylTdkEsKuHih2BsszbdhKQAaF8jmoYLXb5pG0kdnrUhpLMFR2QR/94yxVY99gGaS
siNA7HhsYcrAefJAJDSCqLfuPPnH5+7f1TnmU8Oqd/oX2zj3P95oGoo5HYmVxs3jEJ+d763ffp2J
sJIWYFvz4nbdB1UG/WONYZLR1i65bUaZ2136dkpwDVGdky2biLSdEkKRSUZ/Ijk+wM2DhfiD2rH0
8P/WTOueAa+RkBL1FJaKdqYV1VUPwmjtWCGOgfPQysL6WsIRpNA8OjvziKrMjFX59BIZwHBCbGzQ
9rDyx5oBVm8oOrYzZvpgNbaxzYl5ZzvqWTBsjgPS8xjiUZ/J0hyWvGr/mpyP+JYKEY40IdFb0+Vp
ME8KfKs2GCQpuA4MwXP/SqbksUV8axpTfNbnRvZqt/irZ3nqqiKssvzjgBNbzbqpK2uBtoH3mSxN
x1cVEUKje3yhCNbUsRcLo/amtyI+mopqfeuVBIcEwkwXw0EimxKD3BhVFl9vv7aMcM9C7YrxeG8U
bfwfQ2o0jTXRF0CDc6i/+Lux5hwB6mSauReFlXdIEEvp5igOg+Wc/ApmBNG62tLHx8TLXmryPO+K
V2w9VcNApbQhFMwwPflDRW0mVgM6oaXn5/0JiUW/K5L2gQLJ/uQ2XneS871TOBjACiy9BGLjsC2S
oz+mxTVzurVDnamoMv3VaIu51MQjqvlICJ1aUGzgVgSOrIdOE+at0ZU5ywmHMMsofbPL8WKRygGn
ErAStlaQc8BbdaxWCbmPBTH99pMvegiTikr0Fys5CkT7wSSo59VLoQzpOp3rQEp7YQPOOMkB4Y7g
LHuysYh0HwuKxf1pMg89MIBDT5gSqmFWTSzQalJPYK9ko809ggnU1kJYAp3rDezqqFmAiW5QKW6U
wJUntobW3z3NZcsliEtknuqeMSDIVtj15UdBtddSZFl/EPFe1zJ4HY2NCn1utErAbzOKsT66qljE
gYUJzN/SBalf8CJEDLIX8vDeJYW7QYfsnsJw/L25z3WCv1mmreQJ9+kyVD6T31E3fleURydJUHPL
rmzsYSyP7tzIYUcFxIrcsH07RR4octeD3JVOeAXVUXfQKN86d0AWV9iPDQujqeuz13rmgspJfur5
SrBzvPjcv4egEWGbqA9FmTfX1tTKq7oOvCE9x2TRuKfqgXCQo32wrXskyQUIv6tJpjv8ThswXgvf
ccaDZvh4PDmsevrwSQ7gscKu4NG6kEODNO21N0BPi+psv+uJnlzTuTgxLgZnh1HVIoquujqHZQxj
/MTDwFuVIOkSgtU8Sse1CtDjSx+vnUILvvZ4FyTutNXMKgZvT7gcY49kvgRM2LCEPJe67oafcscb
MHhrqRlOzOqpovB5oSEE/OLqoMtMkqLXCYY18aVeWZHEebOQOpcPjj+8iVLJv6j+LmS1+DnUQ33j
xEa3Yy8QvBc2ur/5eJo7PWD+dDwmodJdcSn6JuepGEQGGDjxpdD6DsGJCY90ZvpQ6tDsO6f3LxNa
mQdq8zrbv8gJ2bTzsPIMHDcjv9vdD3TUNl9wSgIoW+Hw+McBbSjLQ6lkj3I+p2aEYsnm0GDMfWR7
DJRLFdDcfhvLbuh3/nYkZWKYJXiRcT5HnsjW09zYk/HuRUV3JJPUHWVPoTb41vtjTh7oCuVTnkXq
5r+eZmcWrHsvPTuNUT01NgVQw0AJW50mAkqiVwN2I4xeGc13kIY9W7aChfNoD5+aIKxWQUz4xyiK
8VNpUnHuh+ObbefNvsfnxGgy44HKuHEXadF3ax4V2K9OM/GZp1Gz7shqfVHfqRgKvup6nK3tjrRn
HPZoRuMC5/HJ+DDKDud5r662almYr4PjXdHfpd8oKAwQC9XNcwCuYOvbzjJDyrkxKK98NUeYYnEZ
r6qkjg5di4+x2wlc9Ea7+Gjnom/YrG82yNZjnyvqUs6nun1Mg+iQWq74CqBvTbTe+Dl4LKXIsIEk
bL7GkKzO0q3QGGLkDfIWV4wXqnSNI7JE4yh796Yx1V9zgDoNIt84mP1xXjt/TM6BzJ1wMzw4ffVX
wO8W+5NhQBkAvB2S48JPsWMZU5MwYVERQee5tZ6VWjHk96tsqBmcNrUG2vs+V9QkCjSw6nmRJI88
5wA06/3FD2YVeNDOTgP1cLErVCy9/SWCRn+oAek9oQW4TWdmXT0luYAG53WYdlhheCKt9jWqovC5
LfXgORph8YG0SUsxfh5cU1+iihtPNiT+otCnR0evnWWEQfu2hsN3lU0UXBMl6J/0HP1/YA0D8Tok
JgBG7E0ZYS4iH1bpxMXnsQLbyaF8iunYWbqx3T6qPQpUPg8hUg2qZVFu21C32IhU1nVs4nij9rwv
5VAeyCJrHXqFuMipjiUhMq/2Y7Qp22v1fsuT5BokunO8N07nu7dh7BSASu9HZE8entJjaPm7Ik/I
UCMT8zfKYAVH2bhlUu6B/a9jR2+PGuz+hWcH3TPcku6ZcNnDxM/wYBjF5wxa50aGOvpkUo6VFV5L
XU92owNMpEuqx85t9U8A5WCPuIRGNF6ZjaOPF9cuswv6XQuawkXOyF4F0/Do/IxFquIE2La7gg3N
c+/rUMuwlMZ6NTywVFQPUex5O0fD/TAYK/+trKK3wvf7PUZiYhWg4Tqq1vRZx2T56sRddq1tAqo2
rnFrbL+zqzxgCOWjtZMDsU53ew+2lKZqLpzADXYyHiMPOBkvYK0F8innPM36iIJuPLasdrAa1sKt
RoXMFWXG+na7IWwLtkFCleyU74faFe/YZwQnNfBKtofpuhMUggRSUxkRwIfJshIpheHyNRu2zrzE
9sxT1HZEBkQTbXu8W9ZKEXmrsG1UkH5R9ar1Sn0CFVJf2e5Z5yLKT7CTm2vaDs112CjroAjGVeQn
9XacZaqGGLVdWeOupvBeulqYELQoXFhuKxohk02Oag49/KynLc3p6BZBByKMZ5dGdf0Cvy1yfwKh
gYuDZ+xr154lz0UWktuhLx4KfY/zGfmaPDI3OpmcgnR7reF8N/rHQMG1GTFkTMGSC+ON6FaZbhzR
bVW3CXcI3wvkk7zVAeMph8BQEgIc4owQzHnr24pXee+1e48HLpKDjuLVWeuaDHNMKMQP1HPKaBXg
2GxoCSudKQs/V5b+3k9Kec26vjunHVebnG8a5XNSiRMAi0eIwljuziVO4dwQ9s1ujZybxjncHWkl
WK3ptcBk+snu9QDMgd5/j7LAX7YUPIL4pbn1euezRoB3K0cwvLTTYLS/DmLHhTayGHcYR+L6PZX2
18CBkuUFzseoBSydhgZva/LyT53T7cDK7dDYYM9gUGOojelWjopZATykZbuc0uSpVU3t2Q8x3EyS
l6I24xcrLkDEVZlzBLP+BQ6cOjxQiO+wQiTPb/ixMLBysZKLPXBbOwZONz32ASEVIVD31P4jtgEX
BlVRnEtMPp8pQTvLeRVDhU1uNITqs3D4KLB7rpxAYTcHpH3otQSYLo2O7fyu5EGwaGBCXghZvwtE
4hXmgpX93KuDcpIhqL7nh1xkqWbvjQrzJ98j34jSFs8T+4s5aM0uGFENTA4uJl4ouPHIsS3Zqylc
iRgvPZhzA4FrgWDYOxgw5vwpDk99o4enzG/pwdJE8D535Vg2gVf/SCOl39zPA6xktTbxfmzIT5Xf
vKt/y3pizfk5ojU5mh26H1YuW9sYj/htf/fLIHur8ZdYe2OfnvWJck88cR8TmFXqrKbWhadeI0Zi
HmnzSAUAEIO3063IfHBKD1f2vDJ5juJQmbp1tahBarDUwmIN5QXdpKKGNAwfa/6yc/kMO4u2bR6t
uWmqqMG4a/bQHJJzoEMD1Xi72yLNH8rGyR58EQ4bnByo5cXOzlNIS1qiOQLf0IvbmNTlk6FZIy4a
PIkMqOwOG/dWo66aGG77NHm1TY3JC5laQvdc5FeKV7Rr5v2EcJo+yZkpdM9JgcXGCVk/zqKWYh81
ZWy3cVY/y1GOJKbdKBD6d5RRPnRDrl4MHmTbzIHDJoehbw/WQgwk3QeRKauuShj7SblsAxbVrqZe
aqsdMSrJybfMjUXaYtOh8FnKISL3cy98CiUBS18o3aovBXscHKq0+iRrJYqYZUduEoiQQxWSqeGZ
hM2aIDgHQ+4fOyzbtBhDaj/Sh21EIt2+EvRLWfaL+qjPDZikAWSWgveaoze/GnlEniPnppGq3BrJ
AEbv67b3wn1V280REkADOiMyQDr/PZY9YO3tEb2SKMBPFE+JKhDQzgmMZE5lhBizYDcMu/o2VjPP
ITuvVS8kVOKtSwLmiOuXc/SQ+VYEI+jKcZnGOOfmJWqZf0m4yNDtHepEtE8QmTJw7TOhA2n/AXUq
ydcSobLK55wHcZUBadcnLq5m/pfj3xs5J1JFW9UUuy2wW/919I+T/xjKb7nPaV0Jd2BKDn/M379u
zJv0QJH9Vnf1atPgGnwA/qyfbLjOXe0bS1fX/IfRoxrMay0UwnUf23szsc+OHMrDGQhG3sSBtS4V
uzreToRs6D/Iw0VJRXet5tbaxQeg39ZsYxFVUh8QIbzTQE7z7ToMzJMQ7/ITvJbijY98mzAAxSc4
6v1q/hg2YsKX4n5Y9v44p5+R3H/MBaZQUFbx5JGXkCYvrtslduuPkfjrcpNX2m2sqv1IEqGY6R9c
mPKz1nwNyqHX9/quyRP81wCwwGfy1q6W5W+T60Xrqgq1LcA1Hvq+AZaj8EHUVpBZ5DNO9Lx5+3ko
H4DyqE6YdkkMndJFX23g7dOUSG4U8AkneevK+T6l1EmtjHh1v8W1cVBR9MbxyrZsH9unwlm21FNQ
X+No1VrFNm6hqkt8nptbzMyGOVGsZEhNBtcs22k3aP3AbMwhNVUW4MpuPTWL/31T6OLPLCQ3hYm1
rmXgtkVYWPsjZot77hhOndZTRq59A0LOsx0e/q4SnrVuwOmsLceKL0OQE+g2QJaajsXjBtLEgkqF
5CKPssxaCliIZznVBaACwxT8vBST62njrBV1CpZ3MXqZiF/adHm0JWV0O0pVpoHuhJS4WyfjFZya
iqw2p+LWy9dYLhhrLlrrUJXFN/bzNlGv3D4blNeuSqQ4KzmUB6r5qOw1Cf8+bxcMVBH8nMoZ3yB7
qR3Ep750zU2oVj8ysyvPvZ2UZzZ04C6HtFjHmOAQo9eK/GA4QfYy4Km6hr057dtgUN8smHodrJTV
ZMZkMgEuUuetPQV62L1AqEGsnIjsqOYhtpW4WO46UpDHWi9iQtam+uFQ6rRQqCZ/1NsQV1sSFVsx
2BsUMlQ7zmLpvptJj5O6k6NpFlGXikWF9pRh1DqfIRs98y3iv2DUm7762YtYmYC5zJXvgx9vQz0o
CPB4AoqH2eDONOUXJ/LySwwN4CKHWXJBsunsPQdVYdcRAMeOS/sIG16Mqle9TyJuWamQuvfn+Vwd
vlkEw5/SYiguCZqGBdFQ7Zi1OLiWqadeOrC3Czjj2U4OR3vSLrKXhcU2rd325PqFdkG4pV0KrzF4
nkW4WPBJOS/Pp3Iy35dO+v1+quz1bqKvk1gHf6lZ2AQLVUcQhQXi2reM9tAkwGp3oCXaQwKBfk7F
XV13HYpMYz8z2N5abaC6Y3xVmcuYytcFxpz49BZG9ORWROeLsX0bh0A9U7CQsMZM2rfBQq+epD5S
uHk42XG1psSBbU0aHCs34fflkdqo9QEeZp+ZL+aEVbTKH2KvVZgl5CbpaG1EfaMpBNrqODHWkYbi
VkTt8Na4UoEv7D12Q9054JZcjI3RrmrItcs+8ig0ydq3wESGNus3N9RzN2+QoaqVOwzWTh41eoxR
HDxPj2rQNG+zLGSqIWF7yrBtKpaS0H8QFqQkJ3wnQiDHD83t0uJDzRNt3tUPM8cTvdt7QaZtaTUK
cmahee9WgumJ6oVvZmk/eCm79zm+LUPaWcYOJoI8uB6k7PEe5+6DCsgj2gHMfOr2HOcrTHttsh7c
rjwMy0Vs4WZLbMY9DPOfQ/bwtBUEwXPwPotbX06XJsYScRbOXnOFxl7awEM3K9eKl2UfaW19saMi
mHEeBUgFrnLUJ+kHMQJvheskQPp23BR6ksG8dtIji9ZfPTnXpMk320lhGLsDJVdyDn8IqvxYwxiR
Qlx9boo5kt6QO18GE88FX1cfXZ+MESLecQsSNHivfGi5lJN2p0yvwner73dkgag9t8cSf+PKWxQx
0OXad4goyF/+5JfAjrNmH87LW2saNF64c7cmiuVSOGmg6UZbTVbvY0xs/2TOsZu68uKzbzqPmtmy
ObWon/SqzNqii8LGtI+bYqnFXyO3UZ6kwD8iXrfi7mILIqAYcW2cUrYWJ9lLJsFwnoOG0ZzkMBlA
FRdxvr1P3T713z6KWL0OiVuUvqv/SzKe9CEZw38s2SiNcRxhuKpjCnABcCN/zyjGfQt8JJ2UK9Kq
cGlmQ3vW5yYDcnsKq819RvZkg/VrewYQ0p4nXdnw+h0P7lSCApZz91NqLfymtZG+lfPyU/LgfViw
B1v2/lStg7EfDmIAwT8lFXW9dZJs/Ywq4MByE3Vr8VfZRj3C3M4fcsqaJ/gpkN7zB3nktzPvn2S3
FlP3Pn+T/GRvi4/erF9+W1ffFkW3NXaYt166uc10RW4v61GplsZA0hyKlB6ufA24vl5TQKKRklzy
RIwedEdED4FMUTokArcxiXuu0tYeuGqx2FLFtJEnyibujECsiLAsUgyvF6XZgDDmaXCqE7z8qKem
K+bG1ILxNGn61uNtuqe4iflIhWCPoTZ2DfKwPLEXxnxXxPVazulOc2F7o+y8smjOztzIXlAr9dl2
H4WCWxHWpM1ZUTwVFvt8hjyo2MpblCY5uChOlafInmxYhyoQmdLkwO5zUQodiwRZ05LPhS2yJ4tY
bvUscuyLQFmVE45av01muGfi8121xg3i+l+BoJr9H4UGuuHojmqYtmPORV9/oHkHrcx0dI/5c0Kp
BfefwD5RiIPsyaauJzOdN/2/Ju+HczIFtxPlnBBYjWF+lW80z4gelb5YQy6oz6oXxY9yCohRva2q
3MbdhDPuB/KyeU1cLmQ51YZdezK04EF4SKmKqbeoAVH1ZzARp9Qs8w+rM/C8mOpmq0yE74yG93/q
2gm9tNsrDU+9ZFS+u6B8H7x4CN4D9yOoUPP0Y4ScyjIALjfGD832x8/5rJeMC6M4s2cwKQPcYeMD
tWQUeCDz8EDANwaLvQHOgrQD6vAk82cyQPshg3Auz7+jFuqQQx2wioecxBJ1iitK/8OP0IARP3RY
EdphnT4HSQ/gfsrfc2rEfRYo+Rgl3+dOZI/J96CwcFhWuwe5n5YNNR0TlHVVW0Xjoq7KHHW+n5/T
ipsZqYcabkxr1DFyhYZYeDgtBIalPbB20AVFuqV6bNpoC6IOZ7YknfbaHCg3Wo23mgDPji93fjXn
XCAqKWximsFe18MAiDCKxTXFKezURmn+FA+EK62OOmgK+iSZKKsJuqXtCL1UFApQHEHWMPpiEXHB
6m98HwSitGzgxdPBHdxGAmOqKTV2kdFMX12dmNSodA6pLmKxwFSjR8ju7RZAVH7E1bM5uqlOMRir
2MeebHdnt8G+0JLygt64JI1Hz3Z/uLEfPEAGLS+JpeF21CSX0G6hZNT4h2Vo+caxxzZVV2LmBOpk
2ROV5m6wVMHjM5qQobm8tP+kjv1GBpQAsjsPcAjz2qa0PRz+5YVi/8duxxEw8Ihq6IbQ2XT9cR86
bduqVlf41zEJ3QfF2umRnTwSt0ai3mOWO+btdBjcxkZhHjuPWd9ay87Vio3os3ofRvFwSGez1dgJ
+NHk1mTE8naRJ3pw403IwzBs8QPW4f7I5n6KxFmELbLZtu33/aBjPtBahbeZwgSo6jzsnXjEp5yw
kewFXlH8NTlMsbKkZOlTZ4fKTjHxxSGlJdJlMwX9JihMDcflCQFL5apPJcLcg5yTjZEa7boUakA5
PgjIuYRBn1EqspihCajUwOV81QORD9Z/D+UZmYyNY+1yO0XOyc/fPzp/5e00nYDcueQxbKghAEfq
mbg2DB2voUQ4BcJREqvu3LRgkP73XlYuBv6xWKBkz0LnoKuqrrJk+KOaa2yoPsn4ALLDXeppxZ6E
zbhIZtLtOINyo4qNfhRgvCqHZecDvtRZOJ4NrKXWhpiooSOMrD+0UzWQnTXLlagpTyCz/trVQn8t
DP97AmTmLAVoYxt9z0PhcS9wLA29b0J/moo1rovitR2dZpNPWBDKIYYQ7W1IZYb+2inar6O34Xy0
xkg3rW1sKSAWq9umBCUFY9onwLBvfP9VjQv9KWoswqeV/50Ek/UpwsRhXfD0mPNN1qcBtJdX5uKl
LB0oWTr+eD2lHJ+IwlUrCg3zQ2w4FjUC+3xSnP9j7DyWG8m1df0ud54R6c3gTuidKMqUUU0ySlXV
6b3Ppz8fQHVRrVO9z54ggAVkkjJMAmv95ks/Vt1xohy7rFRwM6HjBxtsRlFxU6Yc4PugUKhkI1P3
7vzdDarXcjQ8dmK9faAypP1fX5IkLj7u9lwk9TzTtDgZ6Jb1UcB+KqNWc3vFf9TzAjmvXg+pC1k5
ZjLO58ZC8GwvY01N6Xgz+C2OODZuPWJdURt+9KX9vfq6JIK0N6IApe7R7/gCg2XlDi0SybZecDgS
1WbA6+i1eGb4F9RxZa137Qk4NIqZ1FzZcXxDCMn4gr2PjpyI80we6F4NFe07f4sjIvRY+cztV232
0r+8KHyBbKp9NdxoWMJPI20siBqDpZWriacpMieWd8856a1JLGWPuUh8usVdp1EPWV49yVW3+O0e
s2B8aKKRS37fQ8Y5sKJiqjfd1kjVL9R2qTOIfzZ31L8UCbIociTmbiMxJ1eWgIAsI7/o+eycUpWn
4BD5uAr+3bjNPSaXASqV7VuYYuVzgff2US7qwxgEdmkMkGnNDJuehGJfTb16JzFwlNY6tnLTQ5O4
qF1bq5a8/KkTlSbZNL97cihnfVv5PIeZvs1SnOj6IE7g+MTo3cEU2kWJ2j7ChxLYHU3hU2fl/r3M
MGlOXZz7CcB6Y6XKRg4/pJ6yDAJF0FN2M0LUC0o9JfXj6oN4PtFyaNZ2mT0/uG2T3l1jKlLpd7pV
xnwHk6w1ezb/Vq4an7wBXTM5pBbiTxgogCfMPetnNyHq2QsVUJSCwgtaw4h2m+CvZUw2HgowZ1uw
9MUy2Rh+eTGKTDl4qQc3L6GokbHLTdajo2LOG3XRdqot5ETcEROOakY/k11+v/QH9BZk/pYM41vS
WPaGrle3eOxEuG2SFG7TKrxmhgs+Uju9Ag/czz4/Jedc2SCw4h16r9oWtZb0W+B6PrS2+nV26mSn
J2Tjchy7VgVKOEdXILVk79Z8iLWNpqzIHKJrIIFysCEp/mTkB67qA142b1ugvo2K6XvnGl+dWtE3
lu74O0yxjOe4guGLFOirZpHDg5DVX4ZCRZAzV8fVjAzoK1KnSDX039ixeNR7gHqBUTc2YW6xiUvi
8s4v++JODkPVy9bFVMRLBVXXO0VTI/5r/7mwNjLcO6AIyLhcd71WLJNDnKyalW4b5lJOyNt/eCFc
45M7//Th6ttKeWFUNuoSbVPEgj68zd8v5WEYdWywbP/wSu/euUuqD/4qsMHb25zQCdtbeXjx5i59
TEwUtDUOIHubw2CynIZjnirlg48j0qPhzcphcvRfsC3TRxlCZrckfV5SJBQxOTGZ01/Iy3v4XRrJ
Y5Fk7UMY7+XtZYS0lbX3E2w+3fy+jOf+2WrS7KnRP0upONkAhHtsR3VATLCz8AklKeLPwZ1aIPnb
zt2AJwvDCIWtLQhnNg7I0QmQ0GB3X+HAOF8SN8khGITmvTIY9bZD8BoJjfQVsZRp7dhIF7tzYX0e
CqqKvTd9+0Nc0tYdsX52uwWclfKTZ4LbTXvzuVIs6ykN3aWiOv1natf9Ce/6668+jmwLMlCRXYfY
59Q7f/afb3/S238Z0MxDVfr6/haSf5rbfwM3oiDj6vridv3tL+ypgqlsxfEGo1/saI0IQbzc0tc5
LvaLsQ0psMqgbG5r/jVmcUTcOmV0lmvDzjKvN71dH1UzHIs+/9SxtcGKPUQyWTZl7ugHy8Hd708x
T4Hg3bXWfuq95EgeI4X63qcU1P4xlBP/RSytzJ+h43hrecF/vl0aUfBdfHi1P12C2EmqAhEis9sc
s6Zke4xy9GpwR1EUFejXd90g44tQNpZYLq+RQwo6IGTlWM6EU/p2Izkt73Pt1QJKK7vX5oRQgHJo
wtGuTzWcTpCteXw0uiE+ymFRfW1CbIhwdix3cUvq1hznYZ/O4DRSMXQTNCnUH43NEVEGRlYtrcHh
cSy3r32eYtWF3NDriGG4oWfOT1dh36oWSJeMpqftWnGqlQ3Hie+AZY1tU6jFnZ/ESH71Q/pSo/Q4
o1zX5vZGQ0rH+GvUtIVra9Y6L8Mfg5tCngT0W8P4tuBV5qKbNph3qbhAtMiDPAaeLQBOOiaSIEW+
U00XHP7qZagwyiFJme56Ep5fqBFvOrFgCHxYnIEZnjIEKB5S1MwW8soeJ8ZFnc/GBX6QSa0gRwpe
t9BryHVghiZMX9T2/OE8Zc1d2HdeuYTHhOUcQs7Hzs/7p7ao/V01AAkOE7t6xTCFXcIYKTz7lHRb
o7R3nsW5HPue6VRN/qMEvF0hbnrprfU0NK+YuFJVMwrgYT4+TDyqN77iOucg8Jxz3ZBNH6MjBaEe
7a9ueosjcOYtCrfvkFWI/p7h1PlLG5F46kbzrmm6FgKJ5947QtPfceCcZKp2TUlACU53QFvY52TG
cMgLHtiyMNn03XCwGzNBktLWP4F0eD9Ewf39cM5RNGuyQue5n89L36KSF0vR51LU3kKhEB1DgBvG
sDeQpDCQ4CZV3B5lE8Rld2wl4kJoT5cL/DGxZZFzZgoiftTHlVwkM9YV+wHAv/5znLb2OnW9budm
evni5ypIej35YgZdckxQT8dt1v6S4m+zDlEpPiZTT3VBdkcVbeuFS+XlKMcFpZJrT8beTV+7ch7l
BjC/2bsrvB4dk4WcVCzDXk9A75Fl3UaRBUmkKfSHIahgn4rXceVa2U3lGwGaEB6v3Y8LHHGBDL6b
CcTPIMcQYfsdWI3tu3UF8JgqMHaW2qOikffWtgzjCNyUSrVTjtFPpNJG3tKyCufaqHXeQtH/PdY9
xT742vg2jXWRZi5v03JGrpGx63RVIN2MxyQHEG77Ycl1KF/ldm87CzzqJiB3J5HCkU08Reld3JCH
qNh+fIhjXZ/epWyRsRbLjGjjueiKyuDtWtm7xbzGQbMinvx1Lq/708I5xoEUnOweGsBu9IYLckD6
GXk7YCNAylFw7drdjIDQczHijZB0RriSsxPQz3OquU/GjLPU0kmRo58Bv7pprRyULOecFqIdpuPo
/PYHWDtxkJ0QJ2oevSpW7uIae+3c4tBSjRSMLQSfVnJWNkDEPhtKivyGuCAY2+sFJUp8j9d7tP4n
K8EkQW3Rh/Y5A6wsocAnmxmbxpNvYhYv9Plu8aoY3lbEDWRMzckpcXCROg3phMWdaMFqgcIhvy9n
nDl8Ssfc3Jip/S3NkuExF40BAX6FiJKx8QpFWFkWxjKoq51IFcZh635ptJAFaosQB0jNByz2dt6s
YhVeZRbVEXqycTvPPMCD0zeB3qFnqY3WU8luamG4gYPVsodfhOE4u25QqiW259ZT6JnRE6Yncg7q
Sr50PatdT4JLl4sTAi7i+KbKbirGeKwjfDvg9C1joOmYlsv/eM1/mB9y2Pu9Fz3L+8q7UVjNeFgh
enAs5evKe36cV8o22Qxq9LPTW3BrArFGEpW8VJ2hCcvvefVhQi6BmksCSy6U4w9rMqyyD4CyCmhH
dr1Njdhb99DIvuReguOGEelHOezVadPbMVrQnms/GCHZI7GK80Z5AKaFiJXzE+XijnRc0p30Yu7c
uxKjADdQj6VVxTgJiYk04luimLQfk9p06zzDf0gTTJfbUH5JzPP0NnvFtvwexrrlLKFYzIukmMeT
CTIeGJlVnDJkInYYlEMalzPvuqNajidbA7rK0dNahr3PMyv8buROv4VwFwrWXfjo69F9b1fBnRzx
wVHuPQSK5Ah9ovDRqmtjz2O5QYcnQAKeNEy6rkurXss1mP/Ue2XAwgs9rhqhRVTnOg74HB8ZGnHj
4qArutkQDZzxp7Jb5Xr/Nm+HUXOS0w6pQMi5kbGeVUDjyJ/ht/LnroMs08rUSypOotDg2EPMzlKi
fd/3RwECvoYHdhu53UWhxRecYF1nuX43+j8zwXFJncw/A6DBjCU0vGTRYOIhqvSjt2pru94MTR2A
DMNEF4Gg6HOqO/UuKoBpxW2Ml5SKUtP5Nr6W1rFDTdZGqVSrCdWTE0BGPL+ReH6uvax41LJxqcSa
9ixDaWpsXd2x0KQqDT6rYKnrqEDEQA++oG5S74sJ+n4t9LtK4naahO/iqqjXNHG5rlC4vcZTPUQ/
RKwX91FrBaHGCPVxyxmmZwRk9lhRFxc5itPAXKSmgwG2mFQRnlhrjVJs5JDCwrxvKcYvq8abnslo
+GcU+y+zBaJ7qRjnqoO4yBlf/Kxlzfb77yZoke2Qw+h37xaTE7nWoi8su6g3fEfRuNp8WMIJ8ek/
J50ty/iYtBSwKYPqnkZlj1r1x6xzPLkQUt36EWVMa22KiqskgfIcJOs9dYjrWV6Pa4aYuTaiSFt3
YKjlwliWXe3RMraIpUFSkWRTOTVP2nlAGIRPemOTZ+OLcJEn8QoGhruP4y4jiSxm0JzWu72ncvIy
eiQAQIeu5ERUWy07a6SAdgpQg3e3kV10GI30TnYTu543SVm8ZpbhqZ9lLPAa8YIF2laas8W4JV6G
lkkKFNHGa4OUnQsxEXMLGbvNhh2lrmnKTrHaDWfkLIazI5S/+ciAyQ2zDoInMbt0Y30h1xSanSy8
EPuc22p2koDf08o4RPpsL2f0H+/I6ab3KB5FSxeF8NeJL36781dGHehonbqa0IU3d/3UNYsAGMQS
MUSfnBLyT/bYZQeF5uyrVXpxkq9S4MwCpvwwqkpyGaavV2qDnK+DFzlvmLBbO6c+jEKVO9Wz6eR1
P7u6f1PxlmEdCP6djBXt7K7H2RfAYGJBmCxCnHExcaxeZk+/tJ3lPppQ1M4c/3E9FvGsr90FSmqf
Mg0Jmj+ZT8iYq9mniNLH/mZKYXWFsqwdE5CjHzZ33QgVi/zwhfpSe23KGVhCoejq7jZB7aTbYaTW
sue3y12WRPpBBeRyUkDgLyLq4J/I/tt31lj+mJu5+1Q4TnRf+cqTHPm131wmoz9NUJ3WUWrmoA8s
94TTiHsKHQ8et46KFAcOUjxypqsqgu+6o0paoS7G1buZ0NaRRy/b2DvJlWPoPwwteDc5kvHrktu4
GPtsNZZAZd/du4OiOdpGfTdNGk67gw4rqdRPqV8l97fGaLNgEVn9jCqINfLQktPeYC4VTSeXZkGH
EAd4DqJs2kxv5JA5JvEaomNtHUYVpM0kxo10VKkieAChluJRLkz3fjdTi75wrsEqlvTtMBbqBqP3
ZAJ4Rkd3mtXTdcYX7mO/p9/F5BpFML7lEjnspiDYAVl9knEP9bluIbtyVq67Lo7eXu5dSLzk7XbX
a+X9xNv691u5/3h/t7fyp5f959p3P4veV729kT8l+NsnLwSoDv+Ad4ScAD+DvFDe+/dv4ha6vea7
636v+9f3cb0zYm3K9vdvLCCjuhlC/NfTosFzQZmTJSLY+r0iGpAUyLM6bFHnIIwR6fw7JmcTXX22
26Y8yDgufB5fjbW7DpthEwD3/hWVKohDX/tezmiXKVqjHxPItxujMSEnA6dUhwzFdShj16E3Fzgl
5Jm/1sKx/lLa6CB3U1gf5WLwB/sIP7RHu6zjJ1IhOxnGog3kTQXkRoF9qUNpPIbDbJ5qjhTrOdbU
T6qO3jBy/pwAeq+4fvZi33rokA66fqLkx/X2Wbp+tvQc160qD63l7YNIIcZd+zEu2Q7gmPUwDvCk
OqhrWtWYK60ux5VTuC1KtnmNMUZCSbJsnmXjVM2pDab+Phchz0W53Jn7eC8neyepttaM3I6Nstnz
WKbGQScnpKpJuHDITX2uZhyBGk9of/pj/BlWPhmRPCyXctZv8nDfamEMyprFMHH1ra/YAYQ5hoEj
BH10F9yYHt47uWXCIOrT7N5UExSDFAyp5TDRPQ/ik4KdqGLiJtNVZM6d1EFg0TaBt07tBtU49BSS
zrnrk0I56TBnz+xi9LsOlpAYzJVvorAPs2e00nEHJPIr0o/zEdoVfDTRBFX31rvFFG/4rqiW2v2K
UZRcRkU93unIeS5qTPm2mUOeZKUV2ng3iRQNX5Vn2+yVe3K19TnvYCFhWnYvQ7LBbAiFUAOexYeJ
xo6fUpeM7i3eW0XEeWK+yBAFDXtv1VN6hw7aGKyGoEyXZjQpy1RgpiVc+tZ8iJmBX+27pNneoNVe
D28KYJ+5JskWQc60+PbOLZtNJaLGixFHjKOckY2fsu+4Bq9dGR3zqSA3FJBhu3bfLZMLrlPiVmiV
9qvaAovJW/OfskpJdsqAwkwxG/6T0Xj2xSuwkhCTrRcrT5lqvUZDx3eCCJX2GGxQnuivK7o4ne4Q
9fwUJFmK9qGywfvtzalSYlRkc4Os3HArt3VwNfNt56aXWwhzul3fwN9wWoqKsygn2rLaqIvyY56f
XEogp/FahhRLhibgSa1HHOVRoL0ok2tigZmjeafASO1rUWEexvLseWy/NHYd1KLHH3Om65cxcX9U
bRkdNMuxfeQAgej2iIis5CwK2N3/oaTDXhdj7X9ANXVVddFLsnDm1gz0dz/sg308Tl1koPvHwrXL
KXx2SJMvDSGgBJiqPsjeRBYuXcjx/+rKBVDWI/V6lVdXmBXL6Lvu/7rs3c3k2oHC+H+8w59vVkrZ
pv/uDnLVPMGKzy5qGWoHNYs2owaXKwD/eFeQg0CpkaFsnNG1wBqA0QCOGO2cDnErq5j1QyCkydpO
aBuosbWWw1Solw3QYM+KBpXdNhT0vsUS9ITflnhzrbDnCoNVPSDTtodZMC/BxbibWhDJpwnD+nbA
WRYLFPTb/AWwXuMLBj4A5EtL39qdZZ1UM3QX4Ca/gKvtH0bUXi9aYvyVTkbwAuuhWAP1CPZyiM/O
wosH+3PhO5jQhf5mGjPtHoJE89AUkFlKrS13ECcHEtaufm6HMMMuYbIf46zl7WVqsO3Duf1cad59
q/P/i05FxjecA4UwGlfp1GLNjS1cvu5007i4QMqqOXzBXc7e2/PkABeY65cuHn5peaVdYKfUF1Pn
GwIh0OaFdK9QjJmiAx8VDdbyRi6HuvIyiVSGFMxp9JbsfcGfwPbHNxGdGcenYhX7pXpK+/KrNoJU
ApxxIC04HCHvB18FemjiBPupHczp7HXU3mQ8aSyEGuDVb6J+iu/CAXXOKkdjLuYrcx+kVPXqPi4Q
6SMmmAlLJ6wK8Cx/x9QeOlI6a2dEWD6HikivCkm6lHriMRbNbSh7jZStSztku0IX/5DbQtmTa1Rs
3lDPb5sVGlXJo29ekMmPH6C3xI9ZNoP2c/vvclTWHMHASLtbfj0Gsjk/fHG4AmSSnmer9Mg8qd3K
svvgWc9azuYxQo9t/qqZPkpHqdc8p6rHBnmEQsl3b7+fu87YebGBZheAnGajTihGdGW0CKtmDhca
mwfEqPKfyJAKQfXmKzot9XKc7fRpqJx2XRiTelYwK9j1ZtsjWE7JySqCS6Zl6OpYZru1Ay/ZGmqP
yFI4WGujn6JVaCXTpfD76TJlQLhU3drK0C3eOumXdKj0g5IY0R7uf7Yqgt44klPUSfMXw1EFpxbM
iNyFQ0DrxKgF4wsGsLQ205NFgQdDMy/8yv80Pixq4O/81nW2fo61lidEj1Q7sU6TaNiTklNMkkOp
xgn21SJ27cqFqIL3Wy2Ivt0ukz0oxqy+3abq0AVyNF1d5fm8SrUixJ8l1/CGrkmdwLEyH4E6ARpx
rOtobqAAFxicrhwLTFnU9+bj3BnuLuzBICbwpvOFH+bewWztF8XRkw3oMQgWMhY1YAOXshsEo47D
s49r4ruonPKybOX1XfYwoySwVKa03uKalK1l8R7f6nxT2lWzaCWUakhI/cmZ6ziMnXyDY6iAzlLc
H3Fq2EVx4z0OnrmbLD36K6/s3SA6E5Ecma6//jGV+517bya1jrJ4h276UJarvEuMV9dDfyDOfrQo
1S9hXuBZUtvZHY62GB2k9r2F6MIRI933TQdW6ahDzl4D6Fepdk6oIRnDizaapg/iXdEAQJH59FD1
R9FRv8jQpCb6Am+UaHddZ9U4vrHn75ZyWjapArIbTPUOr0FuVYhbWal5SosISTwx6jSc6ewC+1uv
of46qqiKSE9vANDefS+aanaB7On4TNqWEawHo9K33jAkSD0HYI7GxnkpPW1rKdnwKVer9tjabrQa
O99+wWsc/xgNcHUPReW+EsepsFaWRqC4+1SJ4qOLSgI2kzQIvbcFO2CCmq++zdyGcFQwaRx0b2Oj
Sgc0VeWFgjA7TS3UGGMoa3Fys/kX6stXKnCbIgGkUfI6NQyg75ohNM07r360svbLGFHN6azUgrjR
z9yxCkDXTF0LNDGK1qoFZGpSRsjCdhe7h3qynUMtRJxl719j5u/FcomDGckGA7bvdYWxYMkeHJqo
PX4KRnzUlSQ9J8CYLmQfi4unVQgGV8NrasGKXmux/S2Z3fCQN35xKUVjm7D4jQq0t7xAXioncJ08
x95MIl4sk/E4g1DRJ6BPHNwqkDoBixO3nre3etILmNOYysJF8+JMHXklBURvuqFN1qyUKOzOjjWf
MRk/tz5S+/EYW8dGH556MbqFamd6Qj6TUiLQ/gtnHikYXCjVvA3U7sdVWFjGqHNHqBGDbPMmvOGu
Q847lfjGnLpfXoGvZTf7wkQ+6hYxJogbl0e3eg12AiGWUQVbV3xnLutGDc/X6bgVOS+t0qpXiCTd
shb74mlKvlot1W5TukrLmC27UuoihiJFXVdIX5RZnKzGVMkuId8np7BBIU6MeFcUn+spWGnz4D7w
0GsQC0nSjZm77oMuGh74KPUZLpbUYijXjT7WK444z4nQVJA+zoq3izwn9x7Azpl71cE2EAdKFe9n
9FzXsGYw3bTLfDnp/nioPTRUtJLDd5+S/rNxToGVUJv3A3YeT2ppnkDcTV+Tvve2/tT46/EPy9C6
gxTsTV8LQ5jVUX18cT27uB+EZoBs3Ox7G2fdOabEAzzNIDGa49k5SMEAp57V+1lJ6p1kNMoLvF5P
V6T1gffCe3gIgkNp98pFDqIh7c/sHzYdupbRsml70IKl+ionLTLYD0U8BDsra6KljNm5k9z3nrtq
rDhCtAmCZyYOPgGviWSJBVdJDAFccHhaOmSzn2Sg7lv85LU4P3Ti1ORmDllgm6fY9eoOUrRV25ux
GFUcRgJrp/LMfc4DC7Cx5Ty0jWI9j6P2S8+N8E7OWWozL3PSC/tGqe3nFv+4tYIWG7UrchJ9iPVK
WC141sQ/MTVdMx98m1sLb2sML0991vgrBMiijcIV68kkryqTrDIFK7Ovt2FdOt8gEic7GU/7LFuz
XTPYeALGbMKu2sUGfgvlFFf52rLhJHYWuUa78RK2xm2a3I09tWqEpXhKN+p61HWo46IpflRWaR9k
X0ZTZGioLYm52yo57Ixe2VCIDiBDpvZz+lmJ/fG5GBp+MWZ0b9Z6dU9qynqeZkcjE+Z7Bzmp246x
MgufwpjhIYpGhRAggLvAMb48yWHGh6RxsbvLaoRXxsJDfIVVRd6aexRJUzDHAx4IXaKuyF6gQxek
40OUGcWDNGNOzLrYcHIQ5rE1RTjXB11qtt64o1wcXL2a1dbcevgEnmXIRwTqrNvaVo7kTQIL4zms
ke740s+WmqbF93pYvzVhbScHv4gfa5yAMAv7PYGmOiIjZ0MsH2oSaUhDkBrxwxcLjsBBq9m2GqKp
IowP+CUMOzkMDCPmaZBZSysZ+42MyWZQe0D3pWpSBOAyXAzjhzJWYtyVDWzHxWVyQo/KYh+2eAF7
GSdLVy8/55Avt2wxsbr2IkwNdPfeqIf+dUxwbNEHXbuAbhpRyysU0IgVFHLOHXZMtQ17qYNi6hN+
zVOWnMpgSE6qGzOW3Vtj/r36Frquw7jJPrRmtJQSTBUIMJS93Atute3jME3WXoP+uDAkJgGTln5Z
qzAs5eLfVwRO4F3k6HZFz0b+UpCe7sQXSAjxZxNgGcWGOQZ40hlVvHHwRnobKxXzciyLHQp7k53f
zMDRpCSKow01HLmvee27BxkqpS6KIwQ85Fg2qpFvE9P6qqh4WEpc/BCOa4RO9R/KnIOnBcH7eWjs
ApH8rrnkGDdt46CkKkYiHH8KAbI3yIdruf1clVN6Aaf/UtcK1QW8J5BfipwHu6ienM7NTo1ltVhG
FpuKf+KH1GydBwx2sjsvUk5ypDotJQRha+uhoN0KWWzZ60UP+kK912Dt97Gfb6h8fI8U3Vmj0PtL
76z4KBsNz6dr7zakYtlTFhZrPkz/tzFrTB44OsVbecGtkbdDBOD9S5runVc8y6qaklQo8ge1s+Zv
qd7j6/VWffNK86+ZUvu+gvtJBQiiqiCOnWo7nWzO/ZVx19nxUt7kGotNCJuFG3zLk5yakTZT2sso
To4dPqyQT+JPbZkHeIBAr8/1Lv6kYXl4rPQMIlzMY7iDGrIe+zS/x0A2u88N9VSh33+UIxmHfoeV
KU8bPmSw3m8xucTA+XDpBXyP+gPaRQsZdPqQ9F1cLWJTG5eYimC64XiudlcEpFiVmbog3nzZVsbm
tjanhexWYjoCoAsmHGlS75cJmZaqX1BnzQLVdmTLur6NV26KnkRhand1ZjKfN9jEgmox1tGI7wPI
4yo76u6E1GXIuVyMSL9nx0nABuSQKiTr5FjOyKBs5LV/uiTHBnpfZspGSXt4BCSJH2bxfezWqU8m
IAm3mh/WgA7waHH90N86Uq1E9V61gG9VDhd78h/5Zz8h9YtrU4S+H3ImmCL+GAatP/PZoVRmsY0v
ejTt+GueVOl+TK4UpSbD7HaW4J+FOtoxej/uDb22T7Gpv85mXm7lCBMr+yR7yjiV/aLS/NfCi77M
CoIJWMUZq9lAU7dR7OIxGoxfCK2Eaz9SfugexjkpCgRPw2TauyZFzTevXOcTzh+PzVBl1xV65lVP
gVnYO9ygYBq63lNrz7YQVZn4L4LsghjWhBGqQBYUdl2TNqnTy9SYL3GEd4sZhahIqCSjF9d+Z3bj
0sQ5fpn4JdKu76aufZwDCiwFmZO9WxN1EJ9B3LrrCiLb0cEH7Ei+ezhirQ0EXzQfJuTw1nSjw+dA
XHtrEBSPqkVao06r2fz+StiFIEgwT2bbhdiM6zXmLinhb+ptGWxHj5xbAOLlKbb7dqN7lXvULUS6
3F74Cpmw3Ed98BaGogevZCGQIy0XWo74SB+b/iGqRx8dLStatX3rcFxKwd9MWvCtJTO8zgY30PDv
jBHFRlAYRuKHrhzbSfM05DNaQ2bdHWRIGwbg73Kc1UKsU3YDT9xDdq8LPt6uFzd490pCZK02h/p5
dt2fgWobD22h8UgeqfRLRImIG2BNH7w91E4q2cdbk2bK21BvOBRjOkGZVSy5Tfxp8Z9i6DNugdvE
+//iUi1wk6VhYpNIiXtA06xxn4EypOwlwuo8QsTf99kQ7g1gS2cYXPFaDb140ZX+tGqd0VqihG6s
1NxV7hSKydj7TLtrOYfcoLrOoFGcM7XWECahltg3voVEvwgqcKZPtYvDykj13ibDASfFai+VaLSo
dpZqVARAOxjKQj6mNupxrIp7OZLxvC2cbT+hB+bZvT/ej+jNhdOkPpnILK7LzNTWfKrVJ0g+zlmz
ShhymfokV1Bn+DWDX38LmWm/HYIxWckViT34DwXuEnKpDM0W/+H8Psk/CVG6Qmx1UrHpAcqQXIfv
Yqq+QRdlwAiXZbKJIgv4CZ+fLHb1UyGaCKcMMHLZdzm6xfuWo1Rspcapjw2bDAZaGCuftAYeoL+D
HxclxuSSM/PStVzkhV1TruSN5Urdn35qev6X4evFtggNjmlj+ojmePCIoYdxaaD5WVJi13CHjd5g
5N0anbbo41VZjNOjfI7Glo/qjFAhuj5mBx+SCOXFvm4/h4Exb0rs2PiZA/s5s5RHPqYRLnGziQAp
NMq6rdVT39rZimRK+OoXGnIrmUcewdDW1jzZB0M0gcmxIjRTjLZuY7U3GA+BWuYLuYBq19tSObTa
Klh56SrmYLMaBc81itT4sdVJJaEHrOziWMc5eVKxBgx99/46i0MenmXtkxzJZrbgEMubmAGQCQ8g
4rrqG85Fc29oR9kMfqItYshfDUJYd3qcP4XIijzhrRI8UxHal2Zq3stR3INIjcn4bMexKOCfebFK
PmVSeeyg2nrgTQfHtOuU61D2/jUmr5gb/RxWmJREqBCX87hEN65fQkYaj7Z4kgdByRaiF89pOZa9
a/A2hnw/HOWMbCycp52OM0zmv8QwISh5iC+PHtNG9I59rVgWKtL0I2mBYdWDzlVmEowSxJv4iLub
wIH86u6ae0F0/6whB7V/l4q5dlO+yFbKPLvL1Pa+Va1ubSR6tPyB/Dleb7lGHYdv0X4xoFK2RkqA
nKpcYSN/BaatN2ZMOst52anPFbTrQzODZ7zqtZuCp/JurLbeHl2mcKdlDgXUqihpC9le+5Wwz+4F
vB7/vDHGO1u1F4XqhEvH0B24wCiN7Huj7E5GMNooRlnJ0cVPeDc1aWkg+o7EQa4/goTNd0k1aetS
fKa6VgfsgFDBvYqWzpPl9AeADBMauixzWh5HUtV66t1k4ShBegbgEAooH+rW75thQMTuFmM3AcYT
euX6tjj+fZmMBUXZ8rgSQTkzd3gvW7X5lKaF8jnEcfVL4eMZ36rT89RqyueoScxDraH0y7exfe58
xO84Wq1t1bEuc64Fz+g1aUurLrtdDWL1uUdCax/3TbaUswFmrY8eohku9RFEgMetLOH2snSLsvC0
z6LgeC3uXoOOqOfKRW2kxCsTPBCALmeLSXGK3hkJsHsqetOyNLp5LYe3xm7DbmvhfkypwprQGpvw
ikdxYlhM/tgiruq92MkMp0WxdtL37F1jBO1hsFHDjfI8/zqU9wgyUzITBI2YzyrbwIyHoFFEaHuq
LQzLBgJAm+3+M0ZSk/ImBYYdRb7/+f//H6BGlE9ASJrYrNiWSt3/nzI+6MWHIbn6AEE3tjOW8Gb3
OkhQsufrrWkvK8GMkmPZFL+H/KEseymDrjeR6drJSw1zMijw/14WalEEmwt2N3/U7IS7Zwbxip5s
PGzgTo5opsy775Ab2bk5ajtiP5YB52PietktaJicATL1RV71YZmP6Nf/EHZmy23j3Bp9IlaR4Hyr
2ZJlWXacOLlhJT1wnmc+/VmA0q0k3af/GxQxSHYUmQT2/vb61nYY6duU78ylLGewCoTDtsOYO5du
8gp31TvjcxIVwVGNTXLCKu38jPh3q3r3cXNAZFCNmbb6ZQJ7UbL3vh3u1c8Ju8m5qKu2c4B/BVS1
Tlr8vQ5yGkgR3wRc9vTSexQNKsmUV+U7qkayg1YOxVG0FBOvmhyJDNvtsDxGgWhJjn3BGVU8LoXP
txdpL+ZlfOPUWJaTH92M8sm84IK7M2ySPULNq8Eun6ikVJe39VNx8Ow5435PCP4FdcXLne7ah/CR
FOfVWKgj6v3lRfVsyX+9L1OTRihuk/dx9fKqgMXx9yTG2ES61RL1qr9/Hq72X9OQOubMNapHr26r
xxYKPlVssj8PAt5vkTyNyJkfbTHlHbyhn9eohYlc3SIIt6MsPKkl9/Hern/nDk0Bd+fiCZL09SPP
8N08SksQxceYdLN+zABL/4LcUONy7Q+Mjb9fr8bUW6qr1vry33+RlqQ6/vwH6Xiu6+LRhMeV7di/
UB+TIQaG6of+lfwBmBjcWc9tZmzLEgs4KkbMCHWsY2wKM8AC5T4IIWqDU6118qIsO0WxAYuwGM01
9xJxxSnH2vCAG9YGvhtpPYlr4i7zJpu0dGPMJko0n6zQqoqoo4hzLDjuuUKVGxxNilGqONqDxwZN
RDXGChSj8WHAORXhAfDjAkeKdVsYUPVrHbSTbNRV4fj57n98RsY/PyPkLIBEYL2hk/F+EbQYWCu2
abx41yCEthImQX5UjWvkxe0KpF/6INp4Q4hiX9g8WiIvmg+m5+rUCc7LF2veAjcuvya1AODuP/i+
1r1g74hRTJIeYg1lRcvbijYSJ8dbxMnU6+/NfcxoymDjhR6acW/KUCx68RW0WHaGdY4RbOQEX0TZ
vPkLe72oaIuj5dRYmZSEhj33f+l8nF/l7kJ3ddAcui5Q+5iovX++lefdXJsG4s2rDj7kUFYeB1+9
tcZ1wbGU6hXfxqCNxgdo9bh4qH7zEYmk6oYRQTsDPvwh9hdzVbaB2JY6ngMO96BtLEs4w7jMH3yB
N1kC8m9fhF26J6Pcb/Que+5iyMel75B8ldWnSxG8hWEWPgydhj2JBpLEy/z0qYTAROVqHb8Hbvt7
0ToasZAw7Fa16yGzEtZXTaT5IWK38ER94PwUtN5Hn0S40dXDKaxM/WPRhM/WgBqlmCN9HwhAHonj
RYdgIvKhXkgWUd/aFRgnCmenc1kJ8Kch5/AAiJQ9dOKAOdtntGfJdSHNtjEQA+zw4E2uqpkqTmmZ
iQ+Y6o4+kIRQDyG+kJq9kMc6UMo7Ppqd5qxb7UCaTH9rSzN5bbtxKySj0hhLnK3AiYYrQ2/mYzYg
z8ewb1pnS+BSINaXCKyDyxLD54od7o0rddmZ1bXHIvJoW22EstBbt3KPk4IHXo2Nnhx1uQOqspE0
j1UaO/BGuF6MWZKTOaKMNi504p+kf6s6D3d9NgxvQM3CfZuu26aqjZU9D++Zp5sHsBzQY0JqltZp
HvkbPxFOC7AI6OOAlgbfe7AE5F7r3YLD6KqWplJDEgUP3ZjvSehiHk6hcrircsT+pW4kh6LlJIjh
RPaiLXAN5qXq1pVe+dwOnFfuYj7mk26hneto1s7ku4FWd1R7qjHNC4x9Ni5fXfwWTqXVB1vyOnwf
NdQ8+DJrR6AtwTmIsA5v9DldD5FBHVwzB09oveLVBDYIjP+liyP/YJNPalbWnL1B5Q+23D+ifW33
2kd2QX/+933oH+w4AfvQ9W3LgA9sCtP+hYEYueXUUrXuXMFxGo9xpA1PqgnlVePX/qHxxDtyqR/H
1YpOJHib2mm2UbPotEAvXJE19Weraod1l7ft19gPr1XlLx+WOQ8eqrpatqPhN1+F+ODg8vjZiA13
51YlFYNhmHxC2blPjPKLTaXgLSqnomyed876AjqWPD/dI3A/rFDLrMLfRRTJnTkEUQhvZJ/d2sIV
RXVjujlkx2jtY4d8unc12ZWLb7OqayflZ+WVEonhHQHnV3VMz8J5l1S6gf7BiV4RfvaADmN/XSvj
ezmGF8j/uCea8j/gp4epAZHOwX9DuLi4Qvn7+ZbYAcYLBM4yVyt2wH5Vs3ftS/xzx6J5UP4juluF
WxDM5Q6i3fAqIylWoelnUK0rY9HFZZSZGqvAMymFjXMoY7RXdT0+aE1uX0g1hR+wtE82hhf24B/6
6U2L823Yt8FVC7JkNQR45a449ySn22WQI7NsqsjdzmWdUJIR/thUnOD++ztq/kP8SWUxymKXh4Jh
CPvXZ2UbV0S8TMu/tj5lRuqOCBOroqR12KD+nM5K26zGY5yQdkFtzIewC19Sinm/eknbcZyPKDiB
rnmBNwA1Uk4Emv9HrmGDkuDVcuoyc9jopd9tbjn2Pi7HZJ3UTbFTwoipaYKTsPoX1VPyCTXkGpTs
quSX6uZLTf0NNT84OL78j8/BsP/xXaAcyPf5JpChdVz3l43V6Ood4qZKvzquN63zpppfMx23E332
v7XCLeu1Y6ekI4PgjJ3X9Iq4adwtZUh02uXhruVe/5l/FVHG0M+fnTiBNOvPf6rxuKmNDbrhnFqd
pXiPxVUNI/ozD55IBZl0Xi2iGff5nq1zjDjYiKmvUuNjZc0UCQrSlBqAyLkZvgZl75/nwPao1aTQ
qi2TSxo/L3kanOPI8c/1iEEFFelH1YOSbeJ+LSdyd8aylZ32OtO0vwbVzNxb9mNkfFWdsjQ7SqF4
JOnjMhzIbBPIkgchzxztW5PbBVGRwFm29zF1leUucg7pqiPXZvKYFc+yqjTWt4ns3dfXQ4F2bJ52
QorNMdKJTkphrrp5FRL/uPfVlVb3Bak8udyHD7abLFAglZWix0GHhVS6HVaDNYEw5IB5qmRjQGPc
Ep4Haullf41VQTnc1tSIsvf+hLOJ/PHqndVPujdUNf71iwxStP7DL/bD1O3Xa/8IE097UJ3bul/e
UXXVj/rXafXC9P4vb/rkko/kfVo9mB2S13/E8v3v76JeoLq397v9Roaodil24Af1k25jP/zaav3t
oxwz7FnS2ai3mTV2C7iAxKWUAf/01HK+oU8LD9CXUXL6ud8d4Gu931c4KWzUjVw3UB14UBPkxi3G
RoRYcjHf2DHC2cy/vdXtZ3Rme20oY1ij7gxX3D6Gb0TOfp9su3odecg9DH1Ese0Yae9DwjFGLqgn
HLn6SvutChHN6JIUJqh/xV28x4RCdvMqYNMyy0vDCRKKEWcovxKXoZo7PUO9jkAxftL316m3WP5+
nerilrp2BtMhHUj6yJKxSnU1Vu1T5U7U6soNyX38vkxNqO597N69v0w3Y+9gQJ+4TxbyZ6luPWj6
Q47Z8tQ6LTZ0Y3uuIVzN4Rw9unU2U/Qsx0Q3TVwaJG7HpSUcgdjmtvq2KJgQfAUBXuBl0NWoyp35
2Snq+eSNxky6nmaY2eSVzkhG8++xys0W+VB6LkS43JYVdQDcbyTCjhFhTjLEtfVVxDs/Rnn+45ia
9qhyfYrxwJLaMzVyHw7k3Mw/DZkxymn5bmq5GlfddAwfayHKo1NUnyPfmXfF4uvHAnokH0GbG0fV
qEEytcZRXVVqGr3wj9Nq4X3sl656nRpTbzNnLT/g/rZqJrE0+39AE51/HFINm8pKVzITSTf+o+oC
F8gayH0wXSnfnT9jTkleop/SR4TUyNfm4E1xsNR4bYYO+uX4cz8KZ6s8vjxjhDUfVPPFqBrubgG6
T3sgXyWh1rhc6qe6unp4SzaLbT6pRpShvotaRMvNuDTdKs2Ib7iL3XarsielNIyYH5nsLUMt+HwY
s7CgIKKFu7mI7sYax3hu48Rzd7yTx9u4Ed1K9VM00iShzYcyxpZo8nudNAJsgASM3DOK/avp2+1x
FnOxq71+fLR90zzqaE5J6QcCcEjMl73qQMJ4HraxNGlGudR/P+cN7x+fu9ChGemWwENal/vyn/d8
GWHlzCTGdtVMKNmmOl5qdV4++rJRB82EVM8uzUnbqC5Jor+OoD8sV1OqEcVwahEJbkUQQg3ujak5
+WA+PjRItn9xSQ2ldSr+K8luqWEby55qfliHoyxJPA/5I6ivJcXXjBLnfGuBwjq2moEGeApe8e0b
z0PcBytusPXnpE77tW/nDZnBrn9rqSyMRglwmjlaOsV0MUvcdBsg0Ef19UnqY4CL76cusGNKSlrw
+BnOcaJzfarHcu8IWGt+H6NjhG3EJ823hr0fGRutzQDpyaaBhHU2Xu4DioZGSOH7vJqY3Zokaeqn
3184i9Mo8XZq0o06AFaz7sd/vc/91QE2x/3GHJyCHUa57VFMr802h3p0r6/4tV9VHfVkxRsgCKCi
rt2uZbXVRqlJVKMm7t0fxCZqUEuRGAUAzK0perzpUXx5qfq3N9C1w7iYzUlJlZMJlyHHScZNuoTt
RTVQ2NtLnRB/u0+oMTV7n+ik1lm9i5roICymcLH0A6lQ6xMM2fG4OJNDOZBlfuJ0OZNvjkt47WrW
em7Csr5YY7K1dIiLFJaMT/crL+swgP157D6rrozRGJ+KLv/3dfroALzJbNR2TZQDQYDON06T+25j
mQxbjI2qPx9c0ufbWdmhFPoZwZjzGk95eB5BcKzVeC2w/OEhkT4VgL/+x9nN+8d+HYGNLnSHc7np
e/6vBxcBQLYlFNlfMy3bYUsTvFS22xFH0dN3s47/1OYk/L3GCKz3XQjlTvetNLoMg/Bq2S0eat8l
a7+Gk/ctkReUen0LU739ys73dqHW2Gm4rZzY2TpSkiNM/eLXvXVWPWhhzoGalWRtKP2OnO1SxyS6
Ny97g5PwusX9+tnCR2Nrh22zwZAQBzZ7Tt1Hsw+xomEWFkm0Z/c/AzIM0sdQxwI6lo3qxrgrrhpv
iXe5PYWwVtz8qRrH8ugWbrnqu7h78RfRvoxab67rpl4DrJjP4ICdzdibzUerRhVdmWXwRyJwsA+i
j5TLgVuKiR8JONZCF8d8IJqkhlSDKinCu/CvMUqetYO+VE/3ofva+5gxF8MhHmq82prf/vuWfXOf
/+mYLkzHcYUyOpI371+O6dVox4SJzOKKwBXVppUYZ2hqxbrFMJv/ns4gmWvrZzWRe9FAceiXZJwn
gBJ/NRhCYDf+//fn5F1vwuWYYu+7dqueCp6lOXhWEDxEURafU60rx9UPl4Jzuhgmfp2oO7uEPCn7
Mf3nTDY46NUPlQcdtnofE6ujcNQCCMsXQSJC0GHUuFSujA67PEdkMc7sRnue+6Y9J6koudNpEX9Z
dNVEadg7B+XYPtIt7UMzjjqkhTQ/GRhRv7lRnm3aJLkEo+Ns0iJdXuuunU+kflMCDuPySoQoYUPN
L6MqalQdjZ77y5ZMpLPWU5yG46vwzPAbhnXldtHMfoNVU7SlnHzAqlhL3usGRxrMBm0e7WW764n/
rUSNZhq2h70PQ+PdRXZ78dI5XrWVPyHTmF1UNM4frhGf0SZ5m85P9aNBkcUlsPovqGNGw8xfkqDJ
X/yq/4w7RriyR/tgjlH2ShIhehH1coaz+exQG7Sl4uq3KUkzQEVlugvMeV+nmBogkxGXqP9TSPUw
VlT4X3gzXBrMYybXNJ9FnFjPfF2TQxu2YmXJbjFMy7OFn+qqcovpk0E8fmeipd07Bo6KoZWvAlP0
4XGUzKSEUuXHoLHqrd5WJiKuqw298NWvq/DNQveLjXHzGuqcm7LWTB6MofV2gNJagvsjTk8z4vwT
haGXoebEDj1lXGFUlV70NniLEf+QcfdslGI9Fae5FX+E6bKetHx6J0vgPwwxURPV7WMbM7t6xCs7
kmJbat5cksqRv7MijlGVZweX3km1i7rqkGGtQJ5Rqy8nSrDUVWADT6wI84URNhKqCcK/rvq4Y/9+
nzFS94OX9c4eQxt82Qle1efWjLu1zaMBfU76AQp6sS+6rDwRx87SnbpMh748dU6D9q+DNACGAPiz
O5jTRRdYJ+N5cA0abTyqHjHewkFW4qAI7Jpz0XJDX0FkXtlNPV31cMye5ti6wp4rLomXUuE/OTPp
BqdbR1VLIpYilPPyd3Ob1iL7ZDZUCamJlMrElVOn1d5vdZN9C42ZROUxDD32IPTu46obj4F5Xqj4
JUNL/M3FUjFG9bcnQFadKEF40sFkjtpin9ABmJc45VTilrh8LR5m8YDg4oeSGPdLokGUrGyN6kt6
k5ysGtTY9x8i6v5ArRLcxxHZ3Nw1467jIYArDKbBizrCyiZV3MdZD4e1H9UN+GYD79gm3Ot99nmw
ezSxpPPaBHc9yUuXTUOd/qqA4b/r0JYlnut80hI9fVhMA4eYUT9GgicBp+xbAmVu8RDy8GzwnNbT
sasQHrVPYYikQupXIm3Ktk7p6nxUWrpHelvu87zY390JUq35agTN9KDYGys7Ga1LWCImKuZVzTPm
Yhbl78jA0p2R1h515ZpNvP3bMsTYCESLU2z8uM8phUn9dseJPdzHeY3DOdTSc9yWl4Sa1hdOLfOu
qV18KMs+39jCwpwyTmwoXOAsKXj6ajlV+yHxB6K1vT4CJkrzdxiPsroFSin/l7+NoY+glqwM3loy
mIWbLnGDaj+nlXZFdgt3sGDfneG/9tYZnb3hOxSvlmKynmwv/ToZQXWOq9DcEQ3Odqj8P6Se6F8m
zQQaNBu8kdZzvKkRbqirLjXdjdZY/rozJrGDMmPsGjt89UEx3+Ksgz5lB9EjYYI67k/P8M6JN7hL
+pg2lr11e2pepnxA1VQ6IIf4L+MgCDY5h1l28CQuLS/N6dTNwN6t5rHurA0up86zFqdFsx0qJI69
GQoAagPQ6zCL1mWIxiwKrYvnL+mfC7TylZFyA5mkSj+VcvzWDb5ZcY8lRk7JZhLwJ7FL8sqjIK2h
5Nb2s3RLJQzFJ9TBz3nNQUXZQ7R1O+08z/+qMG7CaKxNByvexGYkLYt41Wu2LCXRnOSylHV8jjL0
wJP/aQ4GfgKJp/w6AeO6FH5yXCB+vFKiiC8KNETLBoXpG3A0cdl0jsmEqDhNQYXcJoSBEVIJC5wK
WW3beGAiK1P4eMe4q6iv3M0sHUKVc+fd4LOz7GU1xJa2VVEhl8VHQ7DPkX90U8WdrzA0Hvepm3/I
DJcSl7y/tGaff0AeKB+a3GAnC1jcqtQ0bVejY1z1tkheCm69W8vBGNQ1auuSzBpmI5plkn7Mql1e
VSFbYx7sYpmDg22IZ9Xjrvj9WV8B8/Tc6sR/wQx1ED+RnHxhGDR7YWKLRlQ6/GS9oJ+xH5oOUto0
Jd5KqyCbuJG+casICNKEy8K+cscHPTKdo8t9/Ih1w7CidtfYqA/SNjPD306e6Lb/vVVTQfKfd2o2
B3byCBYBO/bnv+zU9Gnm9t9Y7dWsoTVDQfGOk3SSVU3sYbGH3HOgIsd1Lrq6H/g4gV6N1tpblBZC
r9bzgytRKaoRThNSX1lQ2cZQLaEpeT2fOyMhX0I50MHJYVAm0hKlqDJj59gY/LbejKwEqcLbYJTm
To90e3iZIigb0IYjs27IMlTWi+A7tE8jDf+tBioOxtvObmxyY52XXXi1cZipfWfjEmO8yJrboa2M
Z7bv+rM16wa1PvY3IphUrmts4qhVfx6SrH7u2evvuZF6PDTFN70p88MSUkWzoJ7bYSrO/zz/gK3j
TAm7mENHkCVcNUv6gq04KpY8LLfR4CzHVkwLZ/BmFGt1afvlcvTtMv1fUah/iAL4pC2LSIjv+Njr
/GrcMaVW4GUhhQ6UDj+44TIf742Y6yZfqX5qu/Mxls19+l/HIq89pnZEhZHnYubopBxkrHE4ZFMe
P2ZNMBFNNjD/thPjkDkZdlGcmA71rCEHYQt7MFAwQBoN/UOdekATFmL8iW6lGEgvIc4d1lydHHY0
FEzrxVaNWVad4U9jVNXp174atOVMhktPubTpbmBHswss1LAjwYqnXjZemvGNUTPmtA5TO3jWfJkU
z6OLh//pddKC6LpExgugJv1EQWN0HcldPP73X4/B5/1rEorDrImXq4nPkav7v7oc1RoY9ALE29UH
c+PPqMKWLljFbof5Yhp7WLtwZcrovCEbfAJIndjZ6ZdxtUKMub2t5vBbXjl7ETbeYzwF3qNr6d7j
NNkTMBN5WWgetbYdB3rZs6IOkpu6ROaeH8pwpjjdBNMXTva8B0FrvqVJFWzscv7evc8agyPeVPc+
qwleS2lwEvdvArvt0rLmdxd1yQM1S0eTnC5PemeXpEu9BXZTvJkYqh3GkZriodLzt7bpQJMXIAPU
bEBA4BEjzHilZvN56i4Tz041WVEB+pL72HnLVwpoUW/T7WXznOX7bA4CKI0DnI69Sgk06k7hF4in
CVHfEwTqMaBWMIewwjqrTrHoW19o+QNfOGN8izSrO8Sut9fKyTxamQ99v3F6P1/drtWw3pfmsVOj
P87drm8t8AT2O6bZ7lSWlRpb7WFgp16aemsfY5cjqOqWPiZBHkL+FX/R1kFD5fSikbpnC8hHFEl8
RNxUsPMcg0oc2BIgIogMW8bJyFz7jEykfIgpU0yIE+sdBmmYGnv7EMOva2DQzBW27V6VUh0ZJiIG
Xb48znyTNnGYP6ANdcHQBPNwFGxHtVdXRyfsy6bMNmKmTn9stdfJsbTXis/XhLD3rIawK6VyeZ6s
vZp0YP8faz/Fr0m+IHB41ucvaspMZvGaUI70kAS96xLyoHCAOJT5SMLFOjide+rhVB6dumQHpy5h
l2nmmloP65gTe96F/dgcEFtQySqbsR0NostTvFdd/KqNs63/yb2ufkylOlA1okf51osl2zRKZagG
b5d870hgLA0nAic39k7Lvj2BJkJxRvs7zkT5bzowNSf0irf7AsRt/issy39bELZzxq41/xi4OAGE
3BuRcVb2G0hehFP7MenCx8q3vsySF5KVCGlKd6HIgBzMvl5ImHDfaT+YkTOcnTJBEBy3H1SjFyfs
c8dX1UnLLl11XixdkuXyeEy3MXSdnZplJxsekYpRlNSFDs9Wo9jiL5cdeg/ddAva56UwuQuURVj8
bmMyhaIw+5p4C7BIrcWIxotJo2psOHhWrXpOO5cyCN3DjLHBIR/JSbStR1Sim9p3MZivuG21f8KM
WNdziBlCbiyrvCytVz8tkk3kB5vZbZG81RzoqeVr9m6LZAByVgffxO63JpbgF882KPn0QS3PUXsU
bg3zO6zaTS0r0IYif8Zt9Dd2BOlOW1C9RIGdfBRt8ZroT4ndlusQuvYeKUJzbcq2vXJXmwjzWOEe
s+L2OrnZmpMQHBGe8Ee9huiNSxFQVwq12ibzsN6jesAr5ifQWBwDIXThl/yecHK9jai5sIdfUkTl
tySMjMeEdEsPWx+rcBNxA5pa0yRNZfAfex4lj5SKDAgawsaCuy5Kj4Adg52Ek6qrNIK0YeiI9JRC
Nrbcd2vuxEGJbu9iXDUJBeEdF0NxUOM39ZZax9/q5/urwIi/pP7A3Y+EGjV7MjuucuIBEOmT2zsP
GEqmq8VzDU7gU3xIcyN7yAhxPjtZY3A2sZOvyAh37eh1f2Bq+3E0lviTt1zsAAaCJV3pFiWghU78
ajnoD9QYqVbnQXipu7bSZyR5y0dHiw0+Rm58mgxxx1lfb8ukX+Mtlj/VPowMXzj2Vx6HPKRE/Hvp
FRjpZPF8HTI7fyCx1q9Hv3kedM2jNK+e2TdpVrOJnE7sohIUcSQZXbmEcs3mk8yRXBAIuEhkM+pl
tUCulStUE8wif05iVrDM7YkptRU1HcsmxG/sreyTLYWe5atm5MPbmDymVNB9dJp4vJZLfVI9t9OD
cwtwaKVRs/tRMzP3mKYw1VW3ELZG7MinYKN1cKqjpBqsgDlVBy2LrSf2w0PDtz0R+XeNYWmTTh8S
yLd33WGTDPVxFN3vbkd4au12nv/YBeFJvcqUakUn893LPH2Zo0obt03vS98oIBuCkhuOSRXyVspV
a0PrNrkZpW9NaRewt4J4rbo9pTOPQkwE0eSsO5beZYiNs+oFHFNfeV7e5tRQWiUr3a7ypzTOHyjf
HB8D2fhdMDwS2f5+NbFBx5whx7jyp/F/W1t65bLJXcp1/m3xLz9CvYFl45ViW9np/nbqSq2tQntY
I5RJhzWxreg1Rd6/qge+L5JSAdTMWAkevtfA1aIH9kfjvpiG/INRETMvzWI+Ylwk1squzWlhyNbo
Z1RPNWM0xA9NAarTiN1smwVd+gA/qHxq8OE5ttm00gfbOgUyh9RUC5gHhzqWHSyG3xNZ4Qz1BNt3
nNvWbVv/Geojdf9ELN6JWtmPYuqb14KagkPHN2C9uGVfrbvIWsWO014rKlD3VhLVm0Af/QNhkmEL
wKb+TJr5Ew9MgR/60l+mRf9NJGLTWfBLzEgXb4AFvxA4hQYh3eVgG31Wc/feCCni75VqbvSSiQIc
GHUqsOdSP4YWZTrdI35ZtqTpro6wXShCAw6/AYIpAsJy0Wrtd4PKI0JdDN3HcXvVNzCv2o0aQ2bK
Ld3pr1gdDM8OVQl7gvigPBABPqsxdVUVp6nFKPM+3EN+RH3mox+SS1UzpUZ1TLvgs+qZ8h1TqkbW
VuJXmwSoI0EtbkfbbCHw7ng+adFEeqbcptqabDachXxrDNV8It2LhWdbhfNJ9Rc5qLpxN7zxDcKk
Tg7dx0N9eCkDQAG6KnEeyVqcVHPri6zpdl5uU7PGz4xkM0vvFtUYNSwSQHr9Vk1QAyV/WbnmdqkW
3X7PH35ldammyiIjUTWW8SrVo49uBwa5kbppBAbFo6US3epSNZWcUdNtq1s8xUUMxXYoN67EkArr
OYFw/4wGIX6eYfg8+1RCbSsT+kTA4YGjV+DvYgNaw33dGOBeMo+4B6sx9TLXwUhRn8oHxIBkOfFK
/wixzd8vtUi2qlvHXrKd9Mnbq64JTXFNnrM93Wab8pNNjPWieq1pYz2gjR8Sy+9eLS2DV2sH25Ry
+K3CqWFEjpqhRAutcGqZYUkWo93sgzi1nvAhpOl0wREu3Pd5wL34ro+o2w64P/qy3Q8zheGLU4ie
Xa1r9TbBUS/cj1EV7b1Aiz/GTvEChLr5bZy7P4k/WK+zj+K2Bdi3Tz0Hob1rvHbKI7rK8YPOQ4yi
b311qQZTOfiv08KKcJdW82q5p7XvfhcmSKulubS0olZX96YOMwcPsv+ero3C3WNtYb6Gmx586Vfu
DO6W9Jr1gAfh8EHrbOqQGBeDQE9NnPxpcofxqRKU0qmJtAmuEHioaux1/SFxsUtd0kD7gig/HPzu
rDZK5mDhYzTqtbO3U3YWt42TwOJz61Mgso4rVkYFhVxDxqNT+YfLRo2ncvI+5g4NuLLQPN6HGukX
f+8iU/uzLEW7Vy9X4/f3QIIvEbsEQefki0NG9KWzPP8FtW+55TQntp0j6jWesO06EEb/OozzVwiY
/aPq8QJMa/TUXEet7VQ8MHmYauLFdaMBUMJQb/qqRnImXykfLOdkLm+TaggZPHCqrHdPtxdow3Aw
+JTWQNKr53Jc1rcjpYkWeRU4PZleautwWqKEMnet8FwLhAYr8I8hCk76qvFjtpOBGB9uRhNqzEhK
8EK5jB7J/C5Ut+iMAqHZDyXlm3oXDRc7fBHytqjLRl3BfcKOmOTG/j6mWxQA9U2pP3iNRc0dtcuP
TRaKvVl27Tm0lwo3L+Gf4Q9jJDZHwxPpOR5vqDouuebmhOuNYdeT8jj40RQQbpvxXBy6t64xjQ+5
s09Dr3tTI+BEs6ZpPzj9MB2KPKFkPFvg1UctQFFjHS+j/WetOe+1mKp3G9XresjmHrLZsMktR6PK
pAwOUW/G13wCLwOuejhXflTu614+RSQnc4iCrW5U2efQDIxtYlTescqK4fnnFVajT3zP8T6Ud/z7
Tb1seuydVd+xvBEXxthaB7NVrmKfYoS+wxC1izFEnawea1TZVU0rr7LEmx464itqCGe1itTpqUmn
Jd6ofXeo8YxwgHC1u9xzkGi5+oCZi3BOJv5YshOorZO88uUO6z5m4uW27uy6OXdadVLn0bTH/6Wx
c++qdwYYVi0ddkWUBA8ewqcVIWf9KfbFjUCp7pGctCdsKcoO/CpBAwWqtMFHeSL+3unbfE+2RlvX
ZtNtfYrmt83U2K9oEevCGV5Vx/BgnOaalj6ElWa9wl+fH2wKm1ZqlhsLpzw/OkyeF2NgNxkvFVCy
FTf0/LfJga4CnfuP0ave/TTNP4VZ7G6ILmvnwK+7o9YCKRL42b8UA4GgKtG8b1jZzgd92s1V6YP1
dv3H2J1cELeyH7jLSwd48bBoddMA1GKMAlaTkNcgOkA1fLeTeP7+QsOqnWAH2UPfVUWG9Yzqx0YM
vsqOSpAOhGeS7BssTrCHnpaSY4z1K1XhoBhDI/1WBOW3sPca6NRUQhbWWgWYaxllZi/x0C88duzO
gPYZxgNsXtyd1SRwaPNFywlm1H5jHHtRGg8ijsknka8/OdNYw/jKIpA/4RfXHLQrr/LOXu5pKzU+
Eu/h8LPXpa3wLJsF99yj7y3XCCDupYpt/1L3QAGjJQSi5xdoqtJmW/u5/MPol+S5MnZ6iz7s+5A/
adtCstbUpGqWPkiebXjAqRn2MIPkS7u0Tg5haeMWId9ENbPcClsl5y9SzyW2f7WO5tz1+I9UGaIg
0PrTUukTTL9Av87fekdb/pDB1j/+j7DzWnIb2db0u8z1IALeXMwNvSsWi2WlG0RJasEnvH36+ZBU
N7V19omO6M5AGoAUC0hkrvUbUq7Rppv4u6ERe0Lrj2BfjxZNqSEvTDrky6j609qC2HQAy1JfeK38
NqIq9GGX6u38s4/VU8QMsfRidFo0t4agYqkGbuaQg0iIwtWQ5AI5pnVRSGh851tZY9Rl9El7LHvE
AHG4oX5rHAajWFiyVMT4a1QbI4eJ2fiHHCPb0S0al2VvO6t+UlhZlDDoEiHYNo/iMiG+uZjaKThK
kx8HJdGFDjkLzw5Ne1HUAoQv6thb2Wu5gIcCmN+rvlN5Q+aoyEmfMssNVzgqeY+yZjttv8vQoJhM
ZDlvHAlLeAKvz+bB8Mn8zVqQzawAKY+kaCS0Q3F0BL/Ef7bfNCIbFupKrhuHpHN/Dj1eA8hfzsr7
OfLjoNrzlZ+gEOXbNi4uc4HYitiSu5p4cyPjSTSoyA7YmlxvVaxNzIfKOKfBgQBd9SKL0Qze8iB3
H5q5SQt6srm4121lJ/OUhh9Zrc0RPYzj+iF4nFT9LGtEpzGPw2MgGjP1KTdjBrSsLnDinuA60NmX
frqxm7Rfy16kbadjatioLcy9yD14V3X4Li+Wup2zSyI0GJMse3fivP6K+Ai3JhJTL47XHgCC76No
is5d4UVnw86js6wKt22XmoplnAGOTHGU6FkLodSFxGS/VV2/GuvY+ZaZQKtKFw8sa6xOrFG/ET1L
VrBzm6OCRuUazkP1Xo3uY6I4wTKIvXQn+kBBMArTgF2U1F+FUotzFGu0yUOUvsETZOkbbsAXiLTl
zrT6aVF4Hqq3Jg4g2xBtx4WdZV26NT3MZ4XVf5H3ivS680mtrbxsSDb3Ni1u9y38sLNsqsgXYtyM
wHPUKQnRs0jbNJ3uzYno5E1ooNjcpMjQiwp+5CNvrxrB+lfiKZ+N9pGmB2TOvHe19H8mLasBbJSb
jaHF3QYncVbtvuZDMLStjh+TIqy7YAmTr/yXDKT9PyhdpmrzHxkUC8yXKSlf3z+vkQjq//d/tP+r
YUjQh31bP+VtJxZxNnnHenC9YzkX8kgWSEKnG2tgr5QZtVEtGlv0G7Nv0RzzW+BCODWAiM58boCB
xR0B/PcUqxrHrD+sIiEbgjbhczd+b4eh/RaLPF/xjtJWiR5CAJqfrm5+/rDnZu7tEbD0A+SUZIcd
aLNe6zxGA1zTleFr1FXqW1HlW3QhENGUOlW3wyDwo4NXQj9alGqVXMWEePyUeZdu9kp1iileR55N
Vmuu6sA1H/NWPaiRm6MLmznIcWTa+JZbyGXqs3LqIHRj20jx0U6Yf/WN0A75LFMqixpxhSkfYx44
t/oXKQlJdvyP1LBpWbbm4dPoYKBlqH/Qj9tmXgjgc/AEeot1sACr2dijt7WII14NVwVKsTHm47pR
BvKhjbXFuKIHGUJVdqgm3hSmgNp0G1L7yqY3gq1nleolq+ruaCezlpUfrUcLhradsj1lIe2d0MPU
gL03+BPJeoWk5SEekXJzk7ljHpPFheFvqqnfxl4SHCI1G7cAe59HGLGsLVpyIGzSDIRwTrLJiLs1
6noDUBNQAhEE88NglOx956rwsujZ8q9jp2rbVm3bfeQW3/U5YUA86B02WfEveFiSh3/mDs2ZxGg6
Kul3DT+HP37gXJ3gxunA/nXhtA9ACn4C1Ou3Mqn0B5NPVhOr+6khFn8bEc1cP9mOnHi2aI0iObig
BipNr659GYqXLCNp0+h5e8BmLHsJW7LmlQVxRFbTUMkf2sD9ImvyhPn0sY3qa+aSlSnCBrCmvjBM
Vfue6lGPE0wzPKKLioXlLP+rOMJ8C4f4mmhN/EMJozfkwc8g4VTWiqG1jseGjXfZ9W9FDGApnip9
30DCews6FCAct/TmbEf/lvXppRTtdJGdNpkQPXOsl5B907UlBXGsvGBEZ8vHzqRVfMKTU4IIkTUo
xcIubG+VqHMmYCYie6HdYwkzfkge8p2gfK9mnQHEHI0v2VQZGHCGbektzAkxrsFPdj7ombOsJUOQ
QQl1V7LGfsx/ylRWfI2JtIJsy+14JHfpmGurDXmr4pnzCoK/JukTTZdYbZ1NGgzVSQGWdnAx7945
qbB5lWJiZIRecUWuWlvyih0OyRSby5gbgCW/7XyvXGftDkkObEVV5imv+cu28q8tDgYfo+aUSw/b
4ms9GPq6V416q5iw7JQ+5uVTe/77/3qkdKZy6+3/Zb6wtRkr8h8ThmXORA1YmRqETPfPmXzMNEvx
M7O9pL5K1i5szoMBp6Sx1Qg3gLo5kx3SgBkJojiDDpYWrlivbwPQJ7YIdVKW8ymVqmqLch5ug0Os
Bdo/eWsf+8ZJDv2I+eZUi/zFG9kdi7BVX9k+F9hgI627nOIxXkRicnczKNlZKL6fIjrCQzArvsPS
V9aJ4bJtg3blLJip0eb2euKQkeIddH1OrUUMmc1WIW77ezHZSIvMVqyAq7ID8h4oKKp1kD2FWEWF
GGY8pknqP0csMVCWmp5y2/SeRUMAOAyHcSc7k6oe9oldhEtZtew8fLbrU0sypVo6mdqBco3sg+ws
gSxtfbyEV51BXLOPdJCCIo03jWM212A022VUjuE7sQ5k84kTA6mQWrepPlySKVK2N71bfcRxqfPa
epUMSbooo9h4tfiYB2MUv1fvvdlUR1CCzQ25r9dBmNYPVMMWthWYP5tSe26hGH8Ek+ou1Zg/4aiN
RF2LHH/QQpQR8GPb36V9VWQrN+v0pa/o+BnJuiM3VFFxaYTaPU/TJZllmWXR2fYlr2LnDG91fEEO
rFxWTdDsEfkckWNFI62vk3Itx3r91GxF5MDPQfqha9v8tXQhQqlMdN8RZVp7vDLxMa0jlPrc6dsE
Y5Zdj2O8ZJMv1qaC44YVtvm+CFxvZwl/PMsrVR5/4qSOf2qz27AZoi85aQSx51rnNMlBuIiaK0gj
BGrJgyxtxusmt4/VFG7D2Zzcn+3IkxLlsMUw9jEPLCa9UdXZ7kr9YmOC9CTJ8xWMblRfBna3bcg2
R9abCJbBL6r9ZGDV1fB2T8iQkQ/Gr1hL1r47tFsT2NH+BpMaS89Fnjg2VxJ1Chu0NFauhUWVYj3K
P3SG/nqsil6chpocWM3t14npR9GrOpqLSX+t9XApa2JuMqthO6S9e+l9ob8ApwblaeP6bk9TuzH0
Ol+PMJseB6U+9rM0eY58/rNuiyctDYuzI3qgBWWEpIbjjBtrrnZOBDiIWX0he3PNNBYF8YWtN4cK
/bL4VQya6wF+427PTTs9xQmachiL7ceKuUzCwUO4G8iElcajDuRgBojLAh/Q6qLlK0Og/eWm5lMC
FPLNu4aznkjd+9WTrUCNnmsIJimnKKiahawaYVnsK81kaT/3tj3A8wrmziZrE+1tGpIv6DOf+jbI
ngl7TfhDWiNbl7xeu4EfXlrEQSDUN+o5VcyYdLNAXiGt4p2N5OSxsUKwrbmf8Wbkb98E1uNYWZGz
iJq82Tatj1lN3MVYPA+aya4QkLAY8DUZlGbvuunTiBrUEr6Ue0w8Yb7Ogu2R0Nov4RRW2yhoIE8L
0X4x0m4XFoP3YtVDdxIRhH7ZXggHvfuarVpoK+kzBkmPyXx6JIi4I8RW72S119OFNUXTu2dkIEDj
zAePWzXXKLHyS98gLj7f+7JIy7xCS7UxfmvrSoOcx4Diie9oL0WtioNaZMGjMmTK+TrOh7J+L8AI
JywrsnR3b4PVr4DbDMd1zVyCVl+E64uSmPlRt0GbWGJa9gYymxAA9PoQuJm3TOIqXo1k8nqER4io
Iq0fPERWb+yyrjwHXjtDECiMBADNvSqPKstEbT1vX8LS/B65bMgC6HBPE3KUfucHX7y+MNBk1ptd
RRboi89fPgKH92op0XiyywG0MpjAglTHvjM7/ZWHnS/YmNO+Vl39NU0rqsS2vMkxHltvAM48L4mc
BtUhP1Y/Actjx2DHuNKainJE5RTUIuG3Ji7hjQ7V1Y2a5xIKBySE6pBopXYKZ0gC9AucKuXR3Hav
2lm8FioxzkhBQwWOLZv9PvYBChQAr91QWbclv4ojFT/8v6uGwcKl8qIO+fRQX2axjjgfeP/3bmy2
bqqoz4PWZE/Qqq6yOe+cYA/wwlilSDJdAeFs9FkRk3etc+BRbwRp10k1l1ktxEZNc9Ajf3d3VauZ
SzlSFkWSiZUT9uVSOghEZb/uZi1pfYZXtDOIQrbLwotdXp5W8Sbb06nQdzaEkYWDP9cq4d27izI7
f29EjDNzkunnyjAXVpR1h7AYcRifl4ctAAlDT3rEn6vpVLMeO03/HMk2I8dSI5zltv9pV5NOOXYd
gOWBOf4QBdCZ5ZGOyNqiEcQDJ6RZc1N9Lw39cQCy/WQPafMMFWlXWWCHA1Ac+AoQ1lLLoNslfmqA
XyOMdW/L5rZ7aCv3cW7Vxsrd8VRVz8ZQktqo+25tzlV1MoKnBDyAP835Znb2kDraFDLC3NtA20DN
rsmXplqXq0nDO5GgQnLivknY9cBPQ9CpOk4ESSGZkxowPIxhyiJ9D8V0CgeCuZ2Jw5IKfPKairBb
Es5slx0Ml5V06YAK5C5cRY1IkGjFW9bYC+nSEfaeAnum20YgVghKoG22LzodG0hsrfDXqrBsBZ/y
mpA780b9ox5RYuFGhAEJHf1L55ivJcy+q926+dlofGOhg05wXOUnDo7up1sMH5kVG89RTCTc8At7
baiZ+OzmlR79OIvka9FnxiFX9emKr/DPOOMmMPASXdeaUalLT1GrQ6B51UEeAXcnkeCr1HGHRuU9
EwDqGqW5KFkY7Pyw6HFmSCexBP1+yQKMCVtndK9xRYptxOMHqKDvXi2VN7HRgGdVbGR5XWCoU+pg
SD4X8siNhl9HGPzWm6YlgPpHx33w0CX6Ipo89Kry1Hi4nyuPZFsE3EgNMmVZE6lallJX3Z0xCoiO
qM1Dh2Ro5UbqTmIUZJHFWuk9lcqE1L7qCVjnrhK9Y7MZnmQ/u6u9UnQ20SkTQooVqeO/7AXM/7G1
dUw8CE3dcF0U79Q/twJkT9JRnxAH0kb3o3P8n0pXaVsftaJp0QrdPsAQHNaVkRu7ykSFDHOzlBld
4zl3lMc0a7ekAewnw2qMV2T8t5Ov208S9TD3YTtRLHLP3Mh9/W1zP2/zJzvVbnv9kmBViu0JmHUC
sDK2PuZJvVQG/iSZA0WAiYMebMKIN9crt2Dn583eXbKIpZdXZbbJv6j3uI4609V/3yUhWePaSEvx
v4Ek4J+7/nbEljtiGjk3hQNnxMo7nAM6d2uK8jOz/fZBFrJdHrEb6Hj4HHHIO3N3H3EfJke4qGmc
bHtzb/5j6Ahn4yG2jZUBkuL434a5BKYhGpaLvu1VLTu4rE2nPtUuSuiX5KRM+zjkfnTSBjb/0AW8
52nMRwg4jY1NC1CXuqp/KqH2IoxMfORKmq9SJ2of8Sr0d3WlG7sgc2FhqQTtBi+dPrTevArhcJLR
LNtOr7/7waAtEqccnzPEytZWZAGnb5KdZenFe6oFvHCaPjrXWEzh0vJZWSAxhVn04GeNFxJ3+bvT
mf7eayael3nQYJW4p7Gm3sEWPOQOhuah6fWgS/roNcmtX0eK8Xfb/9pbtHH0OhNXliT3lWtifWgK
prUZ8QEFghL4bmqqk1qPDTPiUXisOytyT0AliPeBUO6WtzoybDrQOPYz91P+uZSmJ9tUGRZmjfVi
gR/7SXVi7Gdmkesk9RYDmbAvpufUGz208/2kRc1LlJavckDW4V4XDLCceSu7qyg3rUenBDmPx0T1
mbbGz6kXyZUliIF5fYMg3txultbGC9PsXSAyQlrWAcBfmO4X13+T/VUfjWT/NWWfsRZ4ydL6KeGZ
+Qybql0ahAIeBK48GNE1BGXMCSvM0HK0DTq637Opd2AjKewTZY+DYAz5A3r0AuE82Ya6CbhJdVAz
uBsFqErY65fO4bU5k6Uz0VLEY7e1xKguZdutw3dwL4rT+CCrRV9C0BRYUs5WEu3sLIGMGOlY6Tsh
G2Vd9vzXMbIbUbOClwTqQbcT7+dkSdnvbOavraUP26h1h4OCOQ7G54Hdz/Hm4YEfALe+aUAHmJrs
9TCn76G/DduqRC0jx9nFFs0IBs7R66NSpig0p7m27jqFxluXYzQ11in+4KESzeGtTx5ibIS99BCE
+4YAMjcREhABzqPrFm7ETlZdJ9qTG/afk3YiGFdiX3AfFlohw1Rl/Gja8DbMcHLlXM1Xg2YYdYgY
WKtmgqRXzAkbB7rzKTOseNHPCR4fCOzzOGxlnzUnaUbf/Oqnff4g+5N66FeegkGxHBH7RrLHma5e
yl5AUZiZ1ohRFyVc+x6fvYAZ8iIvpHU1KcIcc1E51hoiWP9Zk6xlb5nreNlp/VPqRyarPPD7I3PZ
QbQanlb3umwE97fy8BzaxclIzPA2RvbIgfISiRVz4m34fCF5JAuYLn/3/NdGeXo6RJqB1AVf5j4o
Tdx6rfQAX0nkA56CD/Ouu4hU3KpWH9+qVeMrK2so+21WxCejt8fvQ+p+4PBifM1KKI26qoVoeYzK
Ai+N/hVEAKrMYiR/gRDYir2+cxlMF4BE6RjnsChmrX02vJ5QtB0L9+AYBk61Jfm/kq+/oSZhqWgO
wt5zklm++GQHGHLys+i+mSZ+xWisLCbwFQQW9O4oCybO1gfMSD3zbcKtOQIOh4LQk49C2TY2ENos
Z0lyW2//8p0oukSpb1y7WJxlsxxlIw+0cRT0xbLGIyYw8yUjCAUnuymTk6ymPYZvi0yp33g3gCef
h9zHpSKxl3alTrsS729+3GaWP3D0d3b1tUhi5NmMHjsisAsdPiEfYahG6w4ZnZ3sZaY794afX/1m
VJ+KzH5C4S/6SEAq7Eyh1mt5krx0kicXhB+MtV718aOKQCLZVM0PFt5A9taYyZCyRxa1QF8ccKYP
KgTO2b3Dd4Nqa7bwEeUZnWRStoAIjrk1/HkVOaRJxFIV+CrJi/SOdXKN8SBJorLI+qgngpF6CKtq
uOlIzqbs6fPR0zb3kSmCTEhbR8a6xDSzWfx2egttAHgOTrRBlY7XtlCWiQVa0OjQsK4Jse91C/d3
2SnbbHKxCzPBQU5WPQS7L6HOv2o+QRaOV6KT4HUZlDwuKdvULHz3m7w4yaZI691Tr/zqu13HdXoo
KqIC+Z+LbJmiixr7WjK9Ia0RkXp04rDlTVIfCqfVXhBu116qFPEMT0UyZG4yhvQ7qkbiQfZlLYFb
nECn3a0TvNfGBgy/lr1tQ/qJhwINhvlUuyfZ4Bv1wSGhuGiLQJw9gq5XW/0K69p6DhMKkDQs64e2
OMg2NfMhkdTVuETlqcSsCIaVlpXigjo71iFubhKssNknyUbEs5aByMMz1rXi4qvTCLub2aDGd27r
TIG3yKoseEpDRwEA66XHMXZfZU2291aaPiI/v8APJHi6D03KYUUytz3fh7ZT+mkDIDnIJjneGyFG
BB3wsYqcMPIIqGit01KzVvcryS/i6nzftB26lRZZmEzkav7A4mBvW7CXmqrMAcfTJI/8BL8G/JhF
vBEaImay8V7cB8q2f65i+TqntfNl7kN8RBh+u8q944/roWm05zazlmlpDviumO7V1yblKQoeXMUa
BSAqXV8HEbHdW72o+/n1EcOLrN0rm12xHYC3rtIoYnRBEszVxXSGXOlevazyd1i7KItbb6WnXzQR
lCd5rm7Z7qEz0XH5dWW/Y33S9ShRz5dWkjEkwjY8385lU1iQeCiqnbx0K8LmUcmj7a8r+3a90mro
5PJc+U9Qige/UotlrmQG/tUhRu1XrRdLHvnvEoNyLzIH3sGUK9X+3ubniblvov67hKrgzZpdZKei
tCzfW/TabxiWGc0Cv8CQY2EOh6dItz7i2KgfvJIFvKiZCaPQdpZ6Z7mEWnAv7oidfUvz9IBE4BCS
jF9mbR8SZHG7B2jO+mdm4buEx0f0VulWuso0ZLnGehw3Y2CapywLtX1M0H4fzh8Dwu4TpU0c1evU
JmSJTHZbB+94nnffJrUuFrVVOEg2l5DhpmFcK7ajfTXzn3KAXXnZSjcD79SSuX8MSaIvZQdZtZ3a
Bto7bkqkk+dLu3G/DJXq0PqWOQczydcgnQ2ZzN8pDfOzEyOcQvDhzap1+4cfFIe01MUXa2ZEgUPQ
HlhtacceLe11mTbd2zzUmYe2cQNAA+MfCLfE6WddNZECqpJH92pXDjhyyzoiFZfKcdOdrFlsp/RN
8c8pVkt4qg3fpm5ys9v1bB3ynZo5j7o1TBmLXhQftKaDx6BmlsrilvpvXZHGi2QB/0E7/HaYRRqw
bcy5f53Q+WqxHxA5YZde22tcaRY2riH7mJvamLAkXtRd3JzKuQABUP9WyDa8u4udp6JVN3fezvhj
XGYQfUAPYvTWaP+W7MvmFbwc9N8uK1w9WJGP01Cs55KW/BL3gb99RD0WqHpbSY+KOyPvY/TIbBaW
ixHG1CrmpkYsbJ1Ab33pcdQ8ZIKlgbBs/UWx3O4R8isYXAXWUYcpVGLGL3IokdJnE0XpM1aexovj
oh2kDrG9l52BYulrwzSSTRY50xNp1kPsAViqEt35oeHOUhb5X42KfxVOpeIZNTyxzUUH9CAeU3Iv
QD3gWxZftSTeZSkYa8Wx904MCPiA3SgPstXAa1SSBPkh2ahWy8YMWYCkAOhmtMUzLgLZg9rr73GM
DzdC6Cop8tE7gwji3YQ7+LrEs29zH9sk6rusyWIebyH8fDYt4/fxRmwnx2KCCIbsCpR+a7Z0Lmf/
Z3lkzFU1C+gpK/ygZc+f9XogbBmwKVjJbjkQWbxoORnWrkd188XWHmoC6a9/V6DV6P9UJrXcJHnR
LiJyPFu3zCpgdkN16XUNuvAo3mTtXnSh96EqOH/eh/pRgX1W3KDcAtP+dro8wcTaK/NB7hQJW7Bw
FDlTRdQ+6SVpNrccnrPIGJ4DPQbc6qgNnjFUdURcDizWQfSYflYu8xShJE9LL7IXDHW+5gUUcC8w
eOxz56wW3vE2NnEwShyNtj3KXtBc7Q69oG4Z5/H4PLUDsXq3eGMjv8k0tXtIbKFe1BYdoybB7sYP
cbBPBw3pfbLT8d4pnYypm25+soltP4VuMn9qxqPJIh2iacBKlIg4YSJZrzzUNjx2hrfTbpeOsR72
Zg2r+fzbOMtDSQ1h93EvG+XlmWuDTalqbC/ruN7HA3vKAYzqVS3tcZl7CWIUSutcK9QAkYGMVrLm
erZzLdhirBSrUta2rM7D7HYTKXAq5IBoRNRBUURD4MhvxLJLDAx1MI6WH8B2Qd0NEYLvbQWMPphp
LIToMfOeWZyYo/mA4Of6ECFWvJCt0nsviqNmrdtqvBDIFlpLOVT2dACDMC/uVQUyTIDtRV1al0Bp
4t0wkIaZcHHkNyrb6JzU0TooXA9AdFOdTDdvTnor6NWdksCg6rkby5vMS0lq7+I7egYXJ8yWY61y
2+hIs5+85xHIUmSq4bNmBtGz4QTNUpncfCfbWED05y4YjhFZMETB/umVg4u5FxL37Xx5Ahia/37+
P58A942v9s8n5DoaaiwE20vd9HhGAQM13gNRYguhJdkayi3gsKl1t5h3IG2nd+pKG4FIKFPRLAKt
0L7lSbrDic0JFiXUyrQPp60Qlrcp+yp6JFy0FFIUXlZLqqMWI949aD8TfsljWgMuLAUGUxIu1A95
cPIFeB2li5x6Wf/kUv6z7CsbDFxTOAlHWU1I9d7OdLsoRJXBhuBTomOcJuUX1mna/AdwjtCgY4JO
+kq2F5CDtijN5jiyZhfY8MaG9Xq/SAe8ZGRhRHqjYmppFQdSlcc/O25jWEiSinm4d8oj2xy4SOFc
sYLI9/fOW/v8CYTggG0rClAd+TH3MWqbzRau2Lzd225jvDxqdr1pfr133C+IGm91KEozxwHT5nmu
VKs+gnGLn7wpf7RiYpnED1EmdwfxV898aubmT1Btr8QK6g+7VALknlgo1CLbBwm5M2BMLN/kod+1
+Kb2vfah2Xm7wTCKp9qPGRR2Rrj0yfiSTm2s2SO7ceqjNhdBOwZbeGYvZoGxmZrWo8frMGlAIVJP
ejtD+KSMlwW3zCVzwmQ1TpqPBA9VWTDOY3kDMlD808bHTwelH7/eRoBjvkxxBQI5nN+kUX1R62fC
vCV4MAaNTR6wibeaJ9HDApEdQMrKfRtl/QYAlNlXy0rTlCVuqP7GEWV7ISjS7rL5XSKrCVJ/F7UC
tREGxcoqgvAsm2Qn+RI458h3rmVVFrziURMo42Ma1JZ3uwjOvD8g1Vh7a/4EOaxKDYC5BZju38YJ
FDX1AkutqThOc4Zfn3P5CDjxVjHa77Im21MjVsk0MMsi87RXJ2e8xLqrvCCxj4yVZ3iESXuqBR6y
CDwYe9mbR14I26UKkVJisDl2xTa2IGq6UsDOEOFBLyB4CX3sn1kJLMam8bc1EJRtzk30no39bpp9
DxV7IGeoRsEZVRCkQ0sUY6t+iL6RSTggBje+Fa7660z4DSRTMyKDIlghoJD/UAKhEpocMpj5Yyz8
ZQsm+NHqve5gZj3xhkQ1X9qK9GuY+PYP/I1WWpekn3JslEThYxpYS7wQlHUW++kjEJ70sWK/+th2
2rgwMc3byqrsyHiOAoVt8mwybM9uxFZuINAk66WOqtkYxc4mYZu2qtOyXVqzRJLUSUpKjL1lkbou
8r9/Hsq6HCnP+bObNRYnCXJ+Ea4AaaIdycz3T7LQwRJ0JE6REgmYyaJhm06wTVFlwsuGeFKwn7C9
MYSSEW204xPZ/e9RgsCjUg1fXYH2HY9S8IaNYbACPeU+VQ620mOZo3auqsnOGKbwGFuje5gySEZT
R6i8nwWkkJeAw4oLc1zcGtKRnwB6s/1kJQWaLEL9ixjVsupSDJlt5EVwY+x/Zkn3hLFhdGr1LlzJ
bxnMX1VToe0OROjhP2qB9uj77bOv1Ii++fU3SebnNg52gFq6ddjC7Q+JIS3bKNqU5QjSfL7J2bvp
M3Ok3Uroyg2/MndMAWhKHQ3hezuUmRJVTndhaeZOpvPv2X2Z7JdtqRPg7OpV9vLedh8cR6qyB3H8
IDQChnofPbpdIXwWO2a+dHAT3yiWQr0yR3ORdfHgb3CYZTWbMbeiRGywoSy6d8VCeyiEhZSzynr2
XTAgc7PFMHSNMayX1boyJ9YzwtjKauTB9uiKSdsMvpPeNt5tqGQwxOMvcqed5EN8LDTxhq9y96KZ
+kb1Ih9oEjUvQbYy0UBpR5XVvfQkANeqYvrr3o3C50h7NWZmtYoz3bLCTQLAPVVFSTMTtB84pM5V
sCWeG++FC9yChIC6lU3Wj97I6tcED6v1mPE1tZkaTnpAXwMatFcd3O4gxPtkML3hlHTOV1nDRxr4
HeBbkhsx8ywDpjptt8mQoenBsuvgeIKY9YRoaNZE7cqravERBw6gA3tyj6bhZx+WtsFJo383KuGe
0h6VOWUeVTao7pJy81AfssWH0jsk3qf02Wo11uS8KD+taKMiKPI99Gr0g2xzOlvdZB+TLCrXIUCe
L2qqbIEZ2N/rxIFDbSQOECREiwtikFvLKa2tEjcT80QP8TFNecLC/An2XxMsIpwT4ppZVaQNlhS2
8hnmfgsZ3TFes3hqVmNTjODXQEFMvFJIx51z2+r5kcpfR9PcNsy9U58FwFvyZ9/IjHWLRtsVWsSw
RGDDflciBW1eq9K/MyVvMTZkbW3Hb47fuXtbS1FEC7qviqaN78yfxSoEOPnoJWRcprjr9lVelWc0
mpUVYEr3NYvQ0rDtoUCbPTJXSBMqK0GA4+jOVLXaYflEyDH6NrTVDyBtwbPnOZ9+o6I3V27DxFXe
mPmrcwz9mQx+Yr5bKqTnMg7Kjea7oAHjIX8Qdh+wOKunr/JIJIX6lcUxv5lt/9MWuCCKx8fpMjau
c5IE1Bs/NUXQYhEA89x3KPUlnTd+JRY7rI0pRz0yCM03c/TX0lJ8cJ1hXcL/2bdGgsBC3pU7LYi7
bQsZ4MCqLXlgrkWNSVjDS6WjkuMSNv1ujPVystT1RF7CPpjwE62ygHoXK6azqkxl34B5OA4WoQs9
xzdEV8v+0DpqsuWLTNcmtZ2FqkM862sgjXrrPk4GgAoVTMLOtNncl7MPkSWloE31rPe99yBr4zxC
If+2jMP4zejS5gAW1gSk65QNeyX1jIl2DF119pyVRZwK8yg0Y+GD5Em3CHb+6mgwIFWcJw/u03XM
CuVkQj9b1ikyN5VpfZPtnjIqaEpwI0mPABec0GfTo+gi7CA8SsCxcC17O5KWXw7aYCFRq3dPCitM
WZOFPCH22uAoIcm1CT06zuESTV3yVcHoAdEz+wcOBp9ZqWmv5vS1dKZpXiMYjrm5BwpxVq4Oau2+
m7lAPxgHZ7GoldjeyclttKZ+lRMR2DhW81VNBvvT48DpIvuTX/8r6kaWPPD+bpFd85i8qpSV2RkQ
r8sGUzDeDd5kDRf3NlcnzV/uiK4MJMHpaJb+jzbMS3y6u/DTKrFtC43/z9d5LUmKLFv0izBDi9fU
OkuLfsFqWqBFoOHr7yKyeqrPnLnnBSMEVHVWJ0S4b1/bSVkcJsmyNJfsvOOXPpvYu6Oty6heekEv
Pd2X/UQamlYyjuZ1VPwHVtFPSGanVW5XVKhAD8ReJ2ObUKSatldnMaMOqHM5uEa4ceJuh3QyqJa4
vP3Shjw5We7k3BW6v+H7qTzHWvYCJQHayJQ+uNBDX/y6yDap3ekkJjv1OiU69WQevONwXslZc6Cl
0Sp1zzqLIoQIqrrs0+JFPLJIKyLS8bnqmzuQr/kKLqq+BnDg+gsvbsK9z/cA1XJM28zi4K7ODk7u
BSSmwKo8IOMal6ZjWiwAQ7XFFB0xkNXk5qUh3kkGNbN2Wt8Ma7ex/G2mD8ZrU1bfXS/VrtQ21ugV
tgDbEjyPqMTPgsUg1DNQnPIvjcLZBUaH5qtpeGKptr7GP0N4KzN1lavvQSomja+f0gnB7NR69t6C
cXNKyAJvvSgvr3zDy7VdVXtVzRJqsNHmBucyYZmLtkvxF/OigvJ1FrZyTJ9JzggZg7UbAUQnxeZ1
mvVSUzi5oq6z3ztz08iaFLTq5JwJtdF08KHMpuhx/iSfejVY+pQSP7fDVspTY3u8Iq3Nz1K/qreh
fzKc5l6OyS5nmtXLfdyuI3/61LQKoO/BfFEDiYqa8Ba9hTdkx55QKaq8zniWzXJSaM71cl9NYIv2
o5kmq4gasOPYe+WZr1C+Jp9VvVD+/10Mvf+zLn4Ki/9ANRqMhQ+A41G3JmOTzNfw/CnBgHENi4kf
kPVsc6dTcTcFSYWu2DNe83BeOCYT06rIeMXwTk3S6LVXKUph9VcQwEKv6XQTIKxRVBs5S0zeuKgD
v19MYYgAuvI3adQlB9vy2mumuiSkmtH4KBWCyg0IAkGs5lBH6IkzYFCsZbdWbeX1KjU9/oZ9kvQs
/T9HYtuvSdeO2cnUK/sUtpp9O5PN1qxKggfNzGj5jwE5qs9XyDN5GBw4zHWX7r+65NnXpVoVZKte
V3mvRqJbVQ3WAFOSPnpFoPxMIRtbeAz+lU8Dz21fOQ9VhF5kdniy3EgsnZk+K5vygMwPWLU8ranJ
wE0X9c6xZuG5Nj3knFILJ2k/7iynk81xFsQ5SAwxQQH58zXwNc+oATgvZBvtD45wWozk2XKcPX4U
yiIUBsVlKErvWbautLjPn0QHNy+dzSRnpA/lHeCLA1as87pNtqBP/9HCf4b8ZT1iUonRWEr5UA2T
6bVxbErM66hexrP41e6KYDNGGCTI0UQHnJeFiXmb3Lc4Aw1+/DTFBrbT3EPM90Cdy8oVA6Blrxt7
rWj5+s44HFi1bDlsIi2A4OPlVJFhnaFLHAu94LMqRgHxB5c0/tB/c7okhYuVDrBsZay3XwMWtBbM
eWEpzZwu2W/xMkDtF1+ovjbukrK9TBnRo1LF0xFjStTIVZY2fEs84y6aDwR6ujVmfvpZIrfYp+1z
tyiOKujZy43Cpan2UXGhrUjYXqWU1VNCEmdXCcRcaqNXT4pRVdcwCM5w2Kon2VUPxboYixLaAl2g
+uDNiLI6yMtzY6g3ZSGgx8+jhZ3cFw48mQwzXpwrtPPXW3RwWgwt/WJnFCzzJOTMMyaUikXXoMzP
fvHxxT+6wD6Mbd6+RRM1BH6iuseuMh4Kk4plud1B7kvyXAzk0io+xYXsJJbzKYee3OZECtnef8mk
1cy+sFmH0DqFxSmeD2Ns5qcwGZp13UUI8gpeemhb6JRz5JmcKJthSPlDEsy0vpkid7MLlmg52f6C
zMkzF7zPBuIPFtbFb/rc12Snb6g6L3W+d/ZvzZMUPlnGJIhzx/m27b3sCaQGxP2hph4zHiB22fG0
iYcyQrjEqDqRoPL7wtyZvTtu80REC5hMyhkkt3KWZ6gecBxt56xnZJ/+6JJTamRoi0pPgs1tHroT
n+TXfDPwrBGFQNznNpQiim1T9Si/2rfvMnnTbrTtP7vk1ztIWxO/0llHi8aUZEGl8/ydkxpkKg0I
ONOfTTkK78F4VgrV22ZaSB3Lopj0uyAr62OYJCi8Cl3kOobYRzYVBmW/6nFkxmLMbWrPMnxk+H0p
3iccwpMLJ/Q/27f6H722znmRlzhXjrpYaKaLwZA8rXQT7gVW5Wu3n7RjPmgxL2je0pGDxUhrUe2c
g+55B3R8kNnNMBEv5lQufLeNbxY/3t92QdLxJ+md/BylwP0EVAs84mjKAWn889WUZ+Tf+85RTl9X
yrOvW1aGXa74HPmXSicheRVR+fSIad0SQQ+w5ARCjkcqede2VnKSpW0YrPQ6ZVt9cpKdWGTcpqgK
Ja+rbESGPdn6oFP+rx1qT0EkO/fVIC4Pqh2u2bzU1M8QK+n9sj2ps1I79nkjroyub3dlJ169WbN9
m+c1hOwmO0T/Lq9rZl124Od3FNIWe5EpXMezNzriVrzKars55FHcHmqzMci8zKdTpsI0l0O3U16S
7UG2i9b76WtdRfD494Xy7Ha1nDcmtqsu5T2JpPqfN7pNkL23Cf+ce5sgbyaH/uuXkL9aidXVsgfZ
vM4MMEoahy1wDPQnNbZ96Ghs8ms0UdrVRGe8ZidHWTwoy5bd8N5JI/fZnTH9uJ3qezl5HLBAsQy7
Okyhi6NmZixq4verVtXrb9R9bQN/UH6whv1WWJ73bJSWsg4GleLvzjHOWRmpK9v3nVevNx/xCFE+
uqp5D534diJ7qE96x4bYf9FalN994KjvQ97GCz11yztr0oFU1iFuevOAU2KvkPh5ceQ/XPKCLnrd
j73zDAd72RKlxOWAWJ43ZsMhrPR6j51is1BEkOwp+XQuWuDBZc9V46X0859dHzW/MKWIhem86Lh+
hLM9oV8HH7rvY7MZaZWxkn2TH31oegbjQ7oalr1Ss1x3wYGbWIN7atUdRWipL73fLpXUK9/RX0Br
LpRwkyt98lgOCnkUj6rTKM6VN8xq6kkt3xXEI3vX94K1bIa6992iakmxEYEUlq48VyS87bp4TVhW
XgKzTRfJvDzwaz+HWAVuoNbB4USGCPeaNIlOkMItRVwPa21SecAEGX8+2SbPU59HNu1B2rO2SNTs
Dvh5fuc2I+iDQKPIJM5PORVny6a3qqXbjeqDPBiq9dP1MdqSrVJB8tO5/Z1sST+ITMnFSsRhvSgb
Kz4TJ90a4GlmuHp+R3Ayu6sjU9uM9s+o6I1Fmgzq1S2zz4MxqvZyKLF4731HvRZuMMzCNMgNiano
Ozk7/vsSXxcbP+i009ddbL3nZd1PZwOg/TKKJ8pelHqpu0n1Dcs7HDMMn4pw8r3XlvLiZdfiTmUb
xje0gy+1i5JGH/3opRX38rO2hlRcDCjwJO1ZVdWtU7Lo4FEjP3o3xT+46FxjL6uUzLT6z1uMSYIm
RGvNjZFNDqBZ3sR2WeLeRjB7qZmjt5pcfIrcxkOlaBJOJA34jMC9uRh9xwKMDffbWEUFC+9QbIsi
ipDzxn8ldhPdKUUa7NI0tXhG1voOwXG1iFR3uJOHGBXpnTO+iLZsrw1M811n6iEuLm5wlgeS7eEZ
R/W7ofHUXROo714CMmqjqgF5fycqV76SFBdrjLpdW2Bzhvrpm4x1pJqiUXbqaKc69qqHwCu/yViH
7Dd9MuJlCNbX74aWB7UaP1gGK1wXvxHZErwCMYEjSYJYJVmKKKtX1jDuEEVZK3XIiiczdtMz9oDf
HH8snmQXGh7f672Hmq3uwsLDZC9mkaoep9qPyPwJiW/8BZX42QCj8zY2Q7ISCGv2TtPzJKPm9ZRp
GqFyETcf+mTuU0UvXzBztCkfN7sNed/xyXf1bRgq45xZLtxjSXSOcme90Hch3+aFDoFxbaS+9hYU
bF2tKRPX0OrFo1l5R9nva7m9jXN1ZfSqxWOy/YxHkbzSfYVPgQ4gaETVqqlbS/Nsw8m3o4qIpV+4
+vg5pxv1nIo9SsHLniBh1IZnTWVNabme8pz35s9BwzTMrB6ngWVkCsz42CjYtCgiJ7TJF0x+1fx8
dNdVFl/LqvbrRfAjJ4P4VxIm2cpciJmX7FG+eJFnWuWu8BqhhGzuV0UDCyIUk7NzHP1d9mU1UTqM
EPaSSfwHoxipl3+Uq8QybZ4nZ7r4FiRbN7HMx9RFXqc4abNI50L7Wkz6KfQC65usrOyybHbSLsYL
Smhta1mU9d+qGL2p17aZz38OQjDVFYk0T1WoLxSJsEgmT/toh0RF9ah5BffmXGVLjVdGq7QvaNf0
uzZ37815jiuU+Gi6hLsR5vsJfA9B/cHGGNt6ozR++AqoBpfsKnQOcjSNpgfP8dU7XSurF55Tsrfp
8u6qVfW3DLrYa29iAOVHiPbloBrZ+tpLUsgM8w0jMt4Ld2zSkxzV/eIQN6J8COKsfzKa/nZRieHb
2VLwcAhbLhrhx+5AZGtwnPgdg5igqD+U5D7nH4ifmqDcl6WdHGWLvioL9TssaP8hL2t/YSNefSoF
tawjympekw34j8DVTgVK3j3/+9p9MId4yiCwNgJV9R1Z3wlaTak9WT2KJM+1mncIce9e5Wo/3Glk
U8w/Bk75PZ5crJqVUEGI3fgf2aCSpHNyHwhRgC4+69sHPxzUta1m3aUHYr7LSWKiEK/uhOG/BaYx
fmtG3VwqytTjYWCND5STv5dt+dmPNLDZa2Bfrbxy7roh3I9xkZyzXnfuZBfLO43ou57hmMyfeEEk
vSawlo8ri7/xbY4miln3EIWHP+IbTUb9jKockzFHRj5HPORh8sUzJd/lGgNXgIyp2ztHN4XsBkZz
5aeJB3Go6tyT9Hgp4iE62s2Dx7vmzi0ygL9q1n5kAV9jUbU/1SJ7S6vIehEWAIPOcwic5JF3LILE
Q2HW9M9p0/xyJuc6WA6Qn7RlV08JR7gUWlNswzbFkIy6DlTDBTViOTlyEUc+Fa/9z16o3Q+3GlED
E6JY5LWyHAzD+pHExveqVbI3FII9UfWc8CG0ghV+RUu3EtnO6OxuJTcoJnWfuwn50KojM/ls+MPn
qFLlFyuYKKadsz1VlX/zIdrfBX3HAoUnSlCT7Rmo2dj1kQjW5ZztCV0PlgZf6hN/iO51jLfyYjXF
UyT1crEsbdW8tDqSBrZ5e1FGxkLMwiFHSojq4ZemIaTy5lZrBu7RE+pfcoI86LMZV9J3YAFmjRIK
z+HiBt3ha4baURhuIPHZynu4ht/ft/nH18/A8WpahwF+FV99Ucb+0B0CyiT5VaLKrre8Edyl/KVk
X+BbwPNgickWBgb9H7+77MsIISf87Y7yojCmcN/Vh9vvLrvizAUj6OwjB3zpYvDGK3CY8l2j5HGT
R2awk83aD1c9WdPlzfimJSeAiYT+RuFouvPGvpw9JXQiCF62tfVy3SJ+fYwja9olxJy3U+X01NLW
T02UZN9HoLZTrqqPlFKh5vH7O0EuZaRwiqVglU/VNjesn5PQjDMPBP15bulYMny1DFZoWAhH1opV
KqvbnPjhm5uFLyaM2UedvfkdKMwtqhLrUXblaferAyl+kq0whzPcUMC/+po/cMMPXJXv5hz9g1JP
/FaaA5jeGd6mvKoXlE+7b1hC9WXg/xJp+iYA3ryFEaXlmlCzeyvOk62X9gIr99JYjX0lkJpSJifa
THvRtd7faXpXrZDQqC+6NwYbteztDVg29YVnh7lUKZfZy1GlZaNgqKZ1lk2gKBuRXsZajNd46LvH
uC2dtQ08bS2bE1WkdzytZoBC9yh0t3vE6slaeAlWBGU0ubseGdbFmV0G5JkxjuOib1GTxW5V6Qs5
ks++A6B9sKeMVhku7MdRcTEUiNua4DqYm7klu+ShaqiYWFAd4c0wc76l5ONIk1TaXSnKmpVwPDyM
wUiKpjDDc9+1zh5sGsBSxVAvRWUl65jCnScBo2dhZUH5ERr6iWAisq+0P2tYK/2KU+VlFGr43uaQ
A5rKAk3Su7wPG/++yiz/npD7sBxzk0qCuSkHcjN5ilmanZJGc7YZAFcIsRrhvAy1hudPYteNeO0s
YjwzNxkM09swQsJ0Nwv7VmM8rlNnZNnRoR1psJt6rUrKJxIC0vcui+ANkOHgrEYW6llEPLseJ1uT
wOBqkkCfjmXNiSftQUA8uFpa4V0tNi2rgmrSUxJFP+xGHa5hFg3PLYE9HSz1a48yzlGU7hahDsYR
gwYZcb6dZiMx5FFE6VL3NW9rinFaeWI0b67dQz7Ei6mBzc7esn5sm+Ioq+lqp0x2eXep4gfNUcD1
zM9RsCL9Dn1veXvKYnLV77xOcWEEpqtySsP0jKgdzWPitet86qgMzFXTR7GOeM6yp+Ecq26CTQYa
kEyJT24UeZuAbOBdrmrZaphi8VKTM+O/V6L+hSnI/jPvrbKOcGykm3m3z8QQPvZGeSXjYp9li4iZ
tUPtHy8jnoQHn9j6CgtsxJRWlt/0iKwuo2NewVSSysSiA+GmiFVKKNEAA9TF0FyD/Ap7ce+nEHt6
X+UBPpdRVMAyFwivnIdx7ov68iOekhBqBV2JC3zAx/aUGnQG5VUpgYOFnsfvSacb91XiH/J+YAOf
RSC/4rxbUFoHd9RqrScYrv2qqqrvISkurRt5fnZUVaV9qm1lk+IXNOrzIaeGJ2u67iBbouRZK8+o
IgfdGtjnr/nQgsA9Z8nyH1MJcuxG9I87JfHdgzcfEOu6B0OtWtDb1km2AhNbFSzyGJDzSl/Qtomx
LfmPkM/lB8HFMbTggpdDcBEs5Ph7Id6QfXIUxn2kLiIB2HVoeUGq6hCqCzmEAwtb5FEoIHeFuiji
WNl6s1ZanbXSVVeYWBYMP2RLHppZCc0Pv08K3FVJM26MnuIjNjWaRZAxLsOVW+MMYzgdxDOIKY7S
oP4vjXSTzKjpxnP7tdGE+kmuyTTVyK5GmmkLL8ymb0aDK4IWkGcblfpzgAge7jq9ElLVkwb2W6rq
0+or9p8lKUidDCVxYxukl+fAf5/zicspCSvFTe6mEZ6EQL1YInarcMqmj2QiWey76RtJ8n5rTJm1
VY1cf03hQMsJXIhNY7QLBFVtsCEBvlbJ+EQaNFxrCYZUstnwP3c3TCTgyR2OT6hCygtlxIRIjOFJ
zgDlyMqPpMx8tUjqN5bgxlm2nJEdmlOn467rSp7XbWBuO93CEW8+AHIeSZRPkXcwWR7fOqe61MjT
aMvCzpEGDJNzbwvXvgeV1aydImSN5OfOfTUfasQqS8rRsp2Z8pdZ2l3+EJpdBeGQUTC02Y76XI2i
wewxiyOXPHfoX+QhT2rOGmcWXwvkZMjv5iAJnZrTr63KcR5i03B3doMlD6V8yWtiEEaGST3sZLNq
sMkVZqycZVO1vQV1J84TfBIT8KZ3Iicfv4J/7o4KcfSlmO+hBra2MQMMhINw3A5dkTzHuflUdE77
YDZ5ciH8ZcHJtdT3cKTISjMpzCzHyXysaucs+/3RBm7tQO1sxmJVElG/k2po24b8XHDL1Zec2jIx
bYKEeCe75AyjEcVKXiD7Rg1Do6T/c4ajqp/3kDN6ZkTzjK+fIu8hB93UiReUjUVHJ/428BjCvrVz
j5bj2ldzrjJsSjgkCGv1gz03qWXN10bSqpskMXDBzZA/lUI1TpkqDDIvoJezamjw+aXva6AN/M8p
eqAhRBqoGlsgrIND8PfF8uwf18k+3572pVm3e+G7oHKCAjIIsdr7PPd/8RuP34ShkFgZivbs6FV3
jyruVzb3KyH1IuSVdnmZ66u4VQGwjRRwETUrj/l8kGcphufJRp4OUZeVi0ke+bTLY2tYmsvPVOyd
GZAHmy+6zbc1HPnknM/pf7dv48QmT8XIHjDgUfsQhIiu5BmJtn8/C9vafqAe5t9HgxKzIV9Jp4XN
8g8/I2c5dungPxfQ5hZwyNWj4y+bIgm/jX2jbR0kCFsZhaIStCZa+c3JZvMvVYm3Mgj1ezYFNJ+z
ZTfsxWYMcFjxfHWL6iPZamSHCTCh2eUmX7MdiCNvcdOn134WOmizmGHEJVrLUMYZc0v2J1TBLWvL
Epu0Qa2MgFUJdpiGGws5LA/4CZWXymb9+vdlsl8pyiuxlO6Qm5m3LiKRrnU3E88p5m07bSJlR9S5
ejZFrezbLCwJXjJKAQPpH6MBhDyPqlncnoHV/JSDDv5iV9Wt7i11YmqEYYvZdls5liga1m09tMl5
THZ5MORbb3wy5p5RwatXWOJBDlmJcgpjPb1rDBRULG5ZZc6E/X9g9yvEEcpSCzBQJw+zN4faeR/Q
PSzI9Bl39TBU13ok2j6Q8HkvQtEt+7JST24QuY982BfZH4PiWA+kXfZJ1CpvvK38nHVkW74arUl8
qiOfN/RonYlgzETtBM2KE5SvKnnWVQyMZk3gkwWgNuAqHDjkAnhj3LsqMneHFOnSE5az05Q4fJJn
NsirpRxtnKi5ny+QLWOeUVguAi5hnswJ1HwTeOju3fFRsfWDnuTqW6A5EQ7onb2WTZ6cIdnk0LqW
zeQ+DGRxjdqa3gYMJLetkmSbz6vC75nq13d6aWZESvN7db4ZVJViW4bFuOnT4A1+lXGKFJTqXmQ+
aa6dw9zlYLmJuVYG7MdkUw6oqfqLtKpycBPeKaqiaHcTwtmvi/BD0Xeuw04atU7xIKdhFDI7fqMc
v101D0RoR+0yi67y3qYT6gc2GOABxreaRC0ckSi+NmSZHtl+7GX/0Js11LR0XCeWMhEahdSfgOG9
2kG2dHqnPfdj14XruSmG4b+aBYKARdLwLc403rlzgKHI7Ia0XFTzl5zjDTVUk7Iq+3NJhuIlVv+S
AQZ23zyTImVc+rMGNdf7eNUb+UuZAALSe29tRoV9dRvxeabNfVXmoWa2yo+hATclN6AGcmpD0ZFe
UZDyQF3kRXbbymiQuaLmmZjnDw3IO4EbbXaH0L0V1VjDez+kWyfX4x+awcvVCJXmsciLcUss+rYG
SzILmOI0+RbBJp3IXH9JCC9vHVGF34psJZ/ndhIn25ZisFs367WAAuRVPwibFG6wMM2ofHW0zD87
aVXcmljWhbsGcCJuOtplaEjHFbi6vwf9s7wn3o1QbYdebAK2aDVF4eemcNU1Rl1ElOYmRnntxDIK
6YyptWsee73/PN5rYCEX6tRC86XKcfDR/E0GhrtUM+aX0chcfGANdAwNxb7TGPEXbfqNlKlavsKj
D5T7OYjM8Oo4RowEg2jXkDUW9khWe/Iyj1TDqCCSbofsMRxYb2Q05p6ZWawVgF9dUh/bqey71zc1
KtpXUFvqBZExu7C5M/V7H28/u1nLZt7Bmya7qxxkkywFtfDkDWzxrM0gFAsEEO/PKMTlekletf3A
891d+60/7qNSKE8OVngdOc4PE0ZhgqGknadHTdTOS51OQPjidlzEsCt2GnWnW3x0UOWOXnXWlWAg
IGKdcJov7mWrDg6Im7VnysytB2HpGyNuh5dCVPoFi9HvQ9SPh8EBb9BqWnSPYtcjQms7206I6F72
GYFVrZCNGBDMmCIHej6qje/yNneQOAVQzYZmJywTIPk8R07MA+y/C314DXkJnGIParFruOXGTp1w
gyobPjxKx7XOV3PYuXPpsEkdz6G0m8lel5bQYN/+PZSWEzKxHMsoJB1RsawSataIxQ84oHBmukSA
FrY8JnOvHMqHhN64Hz9nIUt9yxE7beQ1X/3/1pR9FjGNnY6VptKb+lF36joA9KctYh0Mn1l0+lEO
kCL+PSo7g3Gi9Fj2yvFKJNmOYt+THC2s0DhqYciUP24rZ8vxPgflbyDdp449rs7l1FRneZYaljiX
XZdtw4oyeDlQE2IbQND8x8Q2ei1iV5y6zP09+McMc+TFP8ew5f3kANlna/LwaYmyYkFZZva9ScZL
VKAzjShg2Hjka/YGhVj/NsNKKMdpx7zaZ6E5PmCf+s97yBnznmIvREBI/b9/yv87oy/7C1tD40XO
qOefIn8P+VM81LLnWOs7FszdtICUPLtrqvorcaWqNLUXc7CNC2tcarnIFXwvhHsfqKP7EhTE4iyA
KMfUHqLrmLf72BvbbQMWhER11KyiZqyOQ+9URwpgPs9kUw7kWvErSMml4bKxKEHSPjdkNa5IMb5n
PQlzTF/TJ+rqjrZAqAzNvV/oVTs+d3O0qdEyVixlL7ZuZg1HK6kVsi6tNTvTFFdlV9mNdjYpeDxX
b+xRKEjJzFgDdGBo50LDnLMaq3Wb++IKMc29RpjWXIUtUA7GpFZl09Wik4iJG7cj/wx1eOg1JzvJ
g98AQlrx++UnbT54g/cT/Ic4jXoaHUK0/VQIsMO1wr5ZlfbY7QFNa69JDgydVw4xz9A4GHzSi25y
T/DR23fKWsUm6k30mnzn3/OiW1L1Y7104QBGpEZvKKf1Y1wtSm5yhR823YemeJfzA91M18IrGorc
uDzdB2Mk3lnVjnvXYksuewthf/Pcrr7H92e4Er7CyGD+2XqjpiuHZd1BBGb4OpUBNdZqfUCXxZph
cJpLipnTJUHpb/k5hIW5Fc8HeVYiIcO1gjTN75mjnX2O+cloQaac7rQJHEqmpxt/Us2D0nrmIRKZ
dTv76gsKVA4j5ehrI2jiemGPWnCqFD84ISYMTr1DgpcSedLW8SA+dIpx49W/zvGhQi9qwhTrCALl
tJeT5EEgo705iuLdFhy6waQYK4+N4WYm+IfNYF2J98DEBeo2x/aipzysxTXXPeAnaWddWtRZuKCO
71YP+ZKCXMxZyjo8uH6vvIblDzPUf1B7QwmW00IwbWp0LIZXYysVp5teN4eNNqskCN6kR5YO95Ir
U+jefVaa0TLHffvydSBARplUBCOAtMKfAwmgiYvmkcS3k9t82SOvtOvJImZPKa1sfg3Ie+g4Q1OX
Ab2mMstWv82p3V47TVq1lJNHF73kQp6WbYeJNQo0irinlzhz/K3Z6D1JxzihVmE+jcNgOIXzQaOk
e6lTdb1ixQa4SHZOamXlKznTb1pl19j1UbZ6tRxOX3f45x2DqH42NY0yrvnWtxt+/agoXjm2kx6w
ou8OxoAalxWTudBqL3u0HIrooHU1B9nEBtY/8MjIb6OyLxj7V00V+qpTi/hE/u91SuL+6FQ21jbI
7e/H3EFO7YrL1IVPTdpiwicEANx48t51AQs7dJLyDv2YenWsqlrIAeESNmx8VT2pOuZy02B26640
usPXoQ6C/o+mHPjffe18xf+eIu9iYU6z9ArRYZbrNvdhPzT3etP/SLXJX8UQIcrZXfW7q9fGbm66
WGcAzkKgp4/RqUjc6CTP5EEl5P/PPjlFGZDJ5SlMxvmqf5v2j9t1otLWyFteNW86RZNi3A9pZd4j
wpj2CUk8cKn0yYM3CH2DTaG3JMCoREu88epZNB5t5DDqpvyUBPAP7d5rsNbL9eeJgDSqk+wjsdgv
tFFcnGyimPdQP0KymAz0GtTmqBhRzitCXEjZJEuDGpAPd0re1c5BrhGhwEh19JSRk7A/KKMOzarf
5pBuBMGzpNP2ngkdBUeztai1ZiQuok9ExOrPA8gbStuc8jnuSlaYXwNynu8D6tDcEm7s31fIgdu9
kNd0qyBDMfqPu341DYF9WAKlZC3vUCiLptaCQ0KMcFoP45Qf5OHWRkSH7fN8kJ3TQEQ4IzmPCYMP
cTsIum0V++42VMoYmopuXcakKY8CRbZIa+viQGF0V0E9AZkZRL69tclbafux9B/lnGG+LKoitIGG
nv/wswCNSlA2q1pWXJhxhLbAbLb1XHFhtgiDVV4dQKwwLkj/HkXDaNxGq1A0W8tE3BRPpb+YnMg8
ldgolBQIW8ZJ5WGzsAZ/3NQuRXkL2cle3TzJs9wE8Og3yl2WwazsVVAEi6pk/zfviPqj7NUq/fNs
UNN4pbkdPprjaG0w6HtP+XdUWjoL6SzdW2qFPWwzNIePdVSZS7Dmp84LHOBVSqkcvg6l43w2iZk/
lnaF0Ug2KQ8TT3bUktFbmg/5vs8t3MDmpkrEeZl7lX+Mh3g6N7qHKiwl7DJ7rfnu1BLiy4NrAbf+
lKQQPw1HjT7+ZQYirlkW3jhkptJ8oxD4exoaPj2vMMqfcbuyEtz8wNbFi0JpqmcqxvgOeupw6ipY
oW4+PQtfc/dRHvUnclbdKbarzzPZ5xpWuyi80oRY/3sKINwMcF4WsYOG9kfpRnKCTNbuROae7Bnx
J/vxE0Hs9tWW86Kwh8nTmfuqEUDEjCgpzh5hUeTS5fLW5wr12lWBelC8IL10szJOVtBUBkyCWFGa
jSyVyaIJmmormltBDU55Qzbmr/92UTFm7QZcAnvbMExAs5AYbqq/KlA319JKB4uFHz/qd1cz98tQ
B1EOIAllMZHj73pytl71krahsx1SM+AToRkLOExZ2bsb2RSpk1BlV+FZNo8WgIsWYWNpR9nUVO+v
MCymy2irFE5OlblwvTbdIaCunxJFfMj/AGljvlEINKfJDG87VHm6E6VeP4VNAXA+hzUTNW+SAV7N
NHB5yErg4F99VleE6/9j7LyW49a1MP1ErGIOtx3VSdm25BuWwzFzznz6+QB6m9o+Z2rmBoUFgOyW
upsk1voD1Udzs47JdXmScHVTyKB1Y2RfoG1aF9QDfvd80zQE9+SrHBrtbkeyHx4vfpfS+dIiX2oe
XGGC2ZkKOXt3RqBLTGtDALh2HHFbdn/iRlvlexTnnY3nWNXRbrzE3bRQ/+9tZGz62QkeTZT8Loyc
VyNkv8q4aAuL5L5tujslaG5/eyXXwiu576eDZlrVfROjUqykNaAn22qeKewVT4r70qlp+yxHcDrD
A7CfoBCJBcB1rIsVdEAOYVVmU1qiK1mM93hujveyB4UC0bDwQRt4r0apU+eXXTI+z7VX9EeTG3mT
jch9DD6JgBRlx9xJb7KniTBJnZ88EfhbLNrxL1SVaDN9txu8JDaJOoEN5HeJivY+0tunKUwi8mFo
dYXN0HBxQxZLNpPodZ39VgeQJHMupxTy6y8pnpinfrRsKmcdVR0vOjutPj6FcLxu+QzvXXJ2ISn9
Ur3q97jDVhpwrlua3+os2TXsqdI6T96yRnNI7ASIFQ5GcbTUJLmYyhRcHcOeD+giUCm3Ve0SI7Ih
zEr0Iz8E63OnO6iXWuF8kaFXW89zT8pTRuzIbK+GbKSW1jFOdMAxQdai5teZN8kYtRvXPkV6VWzU
vJnH90oxDjz4YcZjWe1Gy43QJE8ppA+cmK3MxvD9Owu+DewMxNKRGQXoGWjvftu+9R7kXCuYVERB
5nlTiPESbcetZvUjt4MsPaodkF9ch2p8/brhk4fA0TaujeoJsmYMqSrb1nWATFcIIXrDfb4+daE6
PmKVgie6Ve4rQQmZpiTcYeLj3mG2EtyXEQb03pNd5sk3SyEZM4BxOanhGHwGqHzu0aX/ZqquskXn
crrChkW40MB1EnT0/OCMqEwHY3duU8V+5u6kPJV2c4/JD+oMVWXsc1QkgJ2WzUNPHpmCLT0MNmC2
+OY18ObmIZ6CGLhwfa825rETv6R2ysJH2QP7DRCsGcO9DJdmHMPHYUj4BiHCIYcyA2qSndTKUS9w
pxz6N4EGgH7dpLsETal3UCAqgnVY7o2j7b7ko8P3DBRfVTrKAT0/dBqcvUQZ1aaKrWCduJjfTTNA
oT49a5k9wyKw3QOF1XrxR5BjVjO7H6w/5Vg0Nu6hQ7Rpa5oUx6fGMZ/r2j1m5Kgfwr4nikPksB0V
Nx+tCPNtrZPR03PFPcvF/oCFAZrLz8ocnabQy4sHHhJQHkN7Ae1bscXx4KAfE6nxoVdRe6eNlO4L
cqkHs0Q6fmExF7Fv3fcG9fGV2Vxxc8AGPk9PcjD1++kRV8YAZdSAVDCKnMDJtQeo7VzlwTyBznOr
8CAHZVOPpf6gx/NnEDARrrIsNnvo5uMQneY0yG41ZcFzj5SEXurpTTbqn57TNinWAyxL8NKARh21
Wzk2BY5+4OsybqK6huGm2V8cNFxcLvbggbUG+w6z1q07uaGUe0xPz0IKoDkM2TLfdY2S3Ekdmraj
qD+D8EdKEFmawCisu4472laGvqFYF23g4WQJZ6ekMpY8Ss0apMFuRuF02za6eXjKP3alopmbMu/B
wJBMwZt54M5q+CnfY1VtDnJwCcVYBIzmYYhA5q4TuGUUVwt4aeLP/kUaTmR+AJ2elEW7N1W9A1s0
E48TlzE5L1cui/Qmc2p+xxzaAC1a1stFCItmR+TTfwTQdndtUEf7RbI9Kvy3OqMkXyoW/j1jj29j
A5H2j+S77A1WYt6lkY8HWS2E3414wonSMngEeCgxyIbmbP4CjLLp4VL/9FKkuZ26az+pLbdBCyIY
5l46X1rFF7safPpaq4lejblzbpOlvtqJFS0Nks+HANe/R7nArlFIHcwO8wSxAgV5607trH4rwzqM
HRiV5l5GXWrPG38OokM7NNFl6H2+iLJboph30VG/PBhd8kUOyUbRW9OG78Fqs9f+dch6HODWapdn
MKASpGJgV03FTfa0rMFk2jbi/TrWUIk5Jrpu7TusiCLSI2/VbBRne8TERpqOUHcP0drVjKse9PGn
Dph5UmvmubA6JOOmSUsoMAQ4cvgTNtNOlT7IMW4F6UOhYslX2fGwQ80ofUgHCzhrnuvVUQG0vHGt
qDpMlJT4BvJ4c+qqE7nObxIhLxsAf/w2jOqhyePusiLnp8JyMCAjR2IAVtvEhkuBjezcxUDd5WD7
RvTc4eW+bUfH+BoN8SV2EO8PqlrZyB+j/NEaafwr7vENlT9XObROyl+0M+CeEqHQISdjeN/bNsXI
VRPIQSXteSoLlf5+VNX+PkrgXGxUa/oCEi88yYllLIPJdHSU4AJV61Ga0mXCmU4HiG95g8bTcoOY
3aD4u9Ty0CgUk33isYP3gBT7jaWjjWNlu04fiye5OGt8Y1tmkIrkYkfJlZOVcD2Ts8joUSmGteRO
JO0HGykjW6mBV1jKcAP4Ge5Rdaq2C/1KDuZ2Od5A0G/AYltf9ND8Ohlj+TzaI8gKiHzbqgMK/me8
F+NI6jLetPZdr3T2AUx3fDdYJDFKz4rRJqQxulHbjj7/YRtN7mcjCJpt6KHQC4uVC1qo5Ychs7Un
2bhVbW3yzh7uutSgUKb56VcDlO1lCbngH6Bt4aKkdtoTpLThybvlZqo/ZWaLixiJhw1uP0ida0V9
lwza9yUSQ46ewZIRTSMmFWdaJtdx2VOU4MOkXvnvVHrK44AKxkHT0Mbgoce56aLhFv+7V0/eNxc2
3lWpIusJRVPMcFNh8jYFCc5vpnIZR7e8FaYOtEc0R00kUGTXJH99Gyz7IiN5AhVB45Nqz/WGi37M
Dn/gXo3MZ7Rb4jqwI0riQX+Qx4SGkV3zOPgSWtGDNXXxo4aU6qfAC5ZI721dRvpkxY/qv6I/c2Q9
qm3r6N2urdxIeMBNe9TunJsr65KtKFHWOjTZ2LXhIRItE5SlEbXtK5TeuVV5O0wpRmXr4csFh1Tr
iyd/MOaLVUTBqQzdg4wmjX3h3H/lAoK6JQ8Hj1qeILwBjvWugz/x1HpOjKJk6n9PUyTqBrf9T5Gr
mzS1/9NmWY1YswFlJPS423jdS1Ho/Uvm2HvQmMpnGPdQ5lIqTFMCngm1ZXgRBVZWNGCKq25nREVx
mHjg3Ihns6md3+XDdx9G2B2NesSzqWXeALFm5I1Q2KGiDShDTDRJjIZtX3yccN0w/nDEeip5BPfh
X56rGCd8KqqT3XSfQqEANoldSmyyT9mYfHzbMh6EFUCQn8LOMo+tByV9h/HKjdRMdLa0vD86mYWw
azElm8Kc/fsK5YlPwqadmwFpiTGxzrntW1R4CYcea2ngwigZqeoPxCWivdxGYRs83KVCU2fdaRVW
aW+cZPZRy2anhVpmhM7oRgZ5oj9rZmQfkYdSEc8RN6TEa8KdFyrmUhPOsBlQ9Tp7gL1nfG60ZbTR
xoAsO8YJsgqsa8pwTJXAWmrEkYWBHE+249M8kuFJc2O4yWbIw/Gm2oD88OL8sY5XkJh5PgyuiZ7F
T6G77cNee8wNdJPIM04osNrqTc7JBo7JG0+KyllGCiS5p1EHA141AQh9cQrZYDlpIFKL62kdTvET
/p3WQ2xD7KhdC/8hwbuTDDyUxIV0/qN8RtM7zb0rYghBnfFHYH6qhjcyBAVP0JQF4g4KVOU57UHS
rWXDxuJb7sza0S2RZlvHkQtjo+qqztbJuanj3RafahJtn1wVJJ6ONipIDsJuBLTZ+r55lKEdGBmc
1XJT941Bpizu9Z1p9fUWMvtdgrHXxWhtLlZ2Uvn3TqL62yFNor2nq/59zjbr0Cqtxl0wDG9uXoc3
2fPr+qjpKrJjf8YxAwluvWoIsE5zdQegNUE9vY3BoN1VnVpT7iEcbKQq8m407qvYzfGcj+4KAVBp
6+D3MolL+WuZz7KmRFekbNkRD352bKg3Hv0qGN9KYHIOmou4mI3BXumt8N7kv73H/NFHPYtQNpER
R0svTcPiXJf9pUyKQv2wJBFLUCXZtklcXtdD9cllXdNRt7IN5611BjO5qUCV0HI3nmdgNc9R6t3S
WTe+RBRTTi2qUmjdpjdHyCF+aARR3Q89/5z2OfuLfyYLIZ24hn2OiDWVZWGky4TWub8qBHnuZErF
6VyIKoFQN2RbKJtO7A1TLFd3AGQw5hMTckz2cv9SQZ8t5uHJFnRFzQfhZvnsNSZsnIptCUY+Ld3+
w2zWleZOlbNdAH06TzwEQRpyMmr6jLRnf5opJ4OKLAhFA/in3A01injrGKXCJ4wmTZJIYlmJvHGg
qftRnEOeCKEOdH5tJd3OkQ3qJqhAaUlPM0UouiRCwkXt+haBO3K8Gx2a48H7M/P3Ghl3tbtxZsgc
QYuQMCrx+bm3oh8yUt3AfuyGruXHubVUDaFhsSgis4MRXHWM7aFAbC7K95kbeA+yMazaewCkh9BT
lV4DUl+XutGe2CymzxOS2I3IHTi/CsvbKbiAIEbaIhPhCt8fcFwNjDEH3TOYus1FE42auSj6CKWj
NClRn3LHS2t02avG9WJfjIO6l2Gdt3to/iZ6loN79NXxp7yLynvscncVN9XA/ez3tv81nrJ9iGM7
FjseUPe+6r5nKEejaJ/MYPJJcfjeBjrGCMHX9sqtlaOQgF+6FBZEhJpCyhi2RxkOTX4GyP0YtZC9
Ea91Xycv6fdx1Da3uM3R8waafkzsJnwoFWTrI16FvIfWdKTkvTHfDLFpk8sn0y9DHn7ta7Rrk6R/
w2J8M6SAc2CwaFd4NPzQ3JGfftHnO1v3qnPb2xEqlgbesApks1xTzZ3cYXiZDpoEpDYS5cH4qXWr
ZasRgYg8Ran9cZmZwf4dDXM6KiMc/B0IAeOKKpEuoJNfZJSKobQNLecgY7Y+iL/blbOtRP2BarIH
7jl/hBScinKePQgKlk5CpYJgvu8zZSb3jjHaKRSOWT2PNy2CRFazhxI+bxy3Lq2bnJKNnPEtWANB
GuCKtQ7K5b8HA8VDDLjFR+vP06d8IjWxK73UKo+UkvCv9MFwYYdySIwM72D5lCqXiLFlyZ8jzKng
gX59rk2CBiF59cktp20QjUqFgrOO7Lbpm8Zlbf4eBLNpXnj2QC+N+sBBLlzGxHEQWzgFWgX/OtFy
DqO1ugNP1D+W6VGcaOkuLy8HQh9uizpPzS5sXKXeWK2lXLqkD2A421FA6YGY9J5mI5ayjiwr/ufi
ptTboxf0r2UGpOrDWalf2Ic2Q2NSfG6j/Nyy0quvEU4Pux7noa2cWT5R2S3EtFwDK0KQF+LC2PUQ
ybdy8O8TyVg2clpTI/yd/T7ayvOsE8vJ4ggxPV1/AV1U3srRucuEr8zapBUOnXnzYUSHkWtiEnBd
F5XNBCeqKY27XJrOiFPEHnYOuR+4+1KMyQm16KYDv1nMa/+8Sj5M84nkZkKi9J9XHlHclG8mqHug
eWPiQmJJv1cYegoUqnaft512L3tBiuJd7ucPSm32W7SIhnPh+dEWjYP6e5hbZ5UN9Wdu98OxVJzk
jkSI8SmKhwe5IFMo4Y92eDPdJt5LnR2VfQM4dCG5Y8FnvsieIXoy9PzrbKFlFY1xdPFqDJyRmS8p
B0aVQT+xq8+OV4wHOa9w6ouBEfpZIT8oJR/Nn7nbJbem8etxgwMviLE/EpGDnnabLMDWbJ0IQ2yN
gMMeo9RxLth9Yu7s8uyEsDg/ISMC2i4H5fS6Zg2HpgWvz52L+ovj7DCAQ9qhaZLXujaetNbxv06Y
3W95nlOvVlPx8KQ1wQYunfJVx7F0Y4yeeu+0kb61TB7XHN9Gu09LK0Rn37wsTe/lyDqM0e++qBL9
KoeGYvi9PMdTd0yTn3lrRIf1GEucr7K017EQkr0iWs/VF+OvjkqaEpKERqWywNtJrJgztLvNFNC9
U1Of3WuBwdbEvjrJNBx0Yb1l/LHaQiYaYVubpKlB9uShXcy0Wms6sVX4HMQeSQzbrFWqPPtlEqxW
fO8X5eusQ4J30u6WhqY+bmI3iPfccpJj3j+ms5CORWjvXotK7Vtuzyhm4bvCDREKfzxk7pM1KMp+
iCP7xl5SvQtidjiI0ByCMgnNkPL1e1HgkEDRE1IchLaNbcaVt7GgqT6y/3v0ZgMfPxHJxkQfATgP
CZ11TJ7Ahvob8gW+X8dhvyq7tIr0nRHDgJzL8ZekT3UF/m1g3DKtyRddNTkcKrq6K3oXC+05/Gci
w970X0th/x6nROshpqHAYJr4X+G1WD6nYVI+F6g77zw4m4dm9pN0S3HnHuxOwf+OWaAb6LCZJdAd
IjlU1UaNT2QNVV6usCh2WW77Rf5mlp/U7Oo6QJSdP43hRY7LX9XyS1tjrUNnPg2jaOsBlH+aWuSJ
osQad5oWczmdEoyGsO4qDo6YlmviYHY3UYTsiho0AHDiWHuCH/8zaj1wrYM2gQXxgwv+zc1NrkgN
tqFIm5rQT7XyWgzI0TgxdR4ZulVTXgcU4K6yZ+mAlin//hMnXhrfWfrwKBc3RpK3G7lQxrE44XKI
gjY6+AbM9JRRm4/YK9zSXk0ushl673cPUuR/jf21bl3y17F/hZAyP7yOfIlOIfu6Wdf9r1OFigof
AKj7oOA7jRqmtR9QGnlHwOgcp6n72nkeejhDiH/WlCjvZTL8cuwufMqNDqVksAYbOT44XKo1dga3
pM5aeAXWZ7fV/XerUeddoqnTOXLH9nOsVcv547gCzdblylEeXmPsOjjJ+/ou+Lkqm0Zp8KgLe/UQ
61p2Qhvbfuli72uc2N13HpqTDdvt9jkv/PTsgj3Zhy6FJi+KDPwk+f7Dtpi2+lwXBzQoRsgFhXnE
TooySGRNx1lvRq5RdU4SN8i/FHPlnvIymh4MC1AN5ef54JTpeJVjcnH0OZ3V6qTylXoctTJ8HOGM
XEa9v1+HZK8HCLJNcs/ey3BpNtaDiqwg4mPAk7YJeatt6dQlKirO8DxMXvbMo6JbZmxCMRlxj0aO
nYInJoNwGJ5Rhc03seX2ZzmWFGQ/XAy3ZCTPoc1xuFNCo4c41oefjLI+jWbhvgOOR7nPgSST4Pb2
Do8yLqNPQwjaFDcbUC6KvTSBg++DYmCyGLlmhkZSgBtNi2awo3TZTTZyYg17ZZouSe1s/hpfQ5e6
4IHkEwp5XvVTqT39rtR1SIySySia2K+cPQSLets3PtkDOVNQ1Lv6psq/ghvXTo5FavtzBMeDM2z1
pplmY6OIZM4PQkW8riYBfY9mEv3t/CDHFe2qZZ11L0dkE3dph2Zgyi+SRbKRx/QefukOgPl9givR
Zkx9e4/gV3hFL96PvuSz3R/VbK+CjSmrKPqUhfr06MQRJh5ERjpWrx2ugyKQDdZ3+4ky2ZOMKOp/
0sib3ttKF31yfWvakI5v8HONb1PS1y8TV+3c4fdRUrPD8HDKdu3kau/488Qb3zHqR8eN40fdQAxM
j7zjFMzItqaWf+3+NG3T+9cssbrT3BpnGclJuBvK1Qlquwf6xRIZ+58C1Neu66r1ZMvSKjeuSuYk
p3WJW2SAQPIiPqWm8zL06EvYVMUrqX4+Qqlpmzj96aGVZtVF8eZG6GpBVFWefTAHOxWYcB5OiB3j
vfnuUkPbuhgD3YLWLl48AXWWdfpGmxGvn707C3bKeS7m0oDyMznOofD7AeIqtjIQi/2XuT6gqlS+
yJFJ0QGRA7Q6LXOpmd2pJTwUfA39F3zTPTyX0j0Pj7+PttPhRzNPyjayIEXwezQV4ZD2XQvK+gz7
yn/0HNdjQ09BLQZfzI+M0BEN6v3JIZxaZYtetH+r9Hbv8tnxQFO2n1M0nk9LKPFAgdp/5kaLrZgg
QnlzNO/1BhEDvcX02UVuZjsZRfgiG1JdBy1KjYclEivg5IIkFCuMHNBK4CM7X4EdAm06DZcaLx9/
TtCJFpFWJiQ1LdH9EHejM1zWQ9Zp/EX4FoYTUIHGuNRxpt15XJGuftdmV0X0nFgnlSK7bhrTBefu
3gVBcV5CuZICVb4cY8JMgVNTX9p6nm6mZocnS3Ufx1IZb11VTjfEVadbZlVAcKKgtY5Nlf7wbJ9Q
TsuFQRsCvdf2feJHB61FBwtliORV91sQoIPyU0+95FUO+R0pvNybnmXktjaVZL0jFSrW90C2j32b
HSY0lfeNHpKyBHpfXrgconAUh8jL52ji1hM3/raIeasi7HQcnGJfR51LhAgLueL+sEzKoazu7n03
cu8TjzJJaGjJQSjDfEr758LuvJd8xm+26r2DTDWo1lfNAb9qAya5KkqZbOVwYEUpOLuhP8uwrr92
EyJPJOR/r5Klz8GA6SlXjekwvXGutkT7qQIF9+FcfEHQyuzy/px0WLxoHU9miGtfKZySUDU81G6I
5JDsySYB2XVNtEq7dmZuYXmSu9u6aMJrqpPnz3Q8GoQe2lWOGZFpDEgEEMtBH3G6U2mjwRpWanqS
NR+zqp2t37jpSYI81nCdlYttM6jPkQ1gNZqR1IqmWdl5GGV889QZ75t6eMMFbD7qvA+U0vLxrQ2n
rUue5Bv8HpyS846aRW1rR9MfwqtsGrdCmrXQB3Du0xRtAkgVDVkI5gfXc3eI6qFe0rakVloPhGCk
e5shNNpHUuOooDdDf7KdiY1M6JtbHoyrxzK3yrsIoMIm5mrnbSJ0Kh6DGsi962dX3bPhUw0kvqWq
mWykyBnJaHAGJuWFTen7XNzUCUWNfrzAK/UP7GepL43cz1ILFR0KAZ9JUiZPHZc/kUcHSwCCZQKz
0Vu7JTZG/ITqwfru4m92qnQ/vmQBSI12TgyIN0P9zdbq64D/WgCV6GFuq/7XEDdfwsL23wCiQGbV
ybOYudvely7y9cE83NRcC15zG2Q+1L380E9h+OraMSLNiiOo+YRyrAyQqA3G/pprNZCOnITk2Knx
xQgOboE1DVmqCaWmGOqv7MpBpZhfUdyzjlOYmQ/TrL5LGcQmG5oTWOAKiThEEvGaK7fGpPW3yqhr
aJTI9aB/G36PQCdXnTG+I12LBKMJZRKA164SGcCsGItLHoS/ldnzDAFo9ta/ldnzyv4924jFXqiW
h7bzFPgtXX4Z0g4wHrIVp97zlQNF7e5zaBoPknWldHm2GSob104KQJdU63FoNWAC8/vEVyYNTP3e
n3D0bThnMiAKgoQkQDPN9NKj16bfetXqr8tYl8fDVcbIMoOhg/R5mOowPwLqssmKgKLZZ3Zaby2d
vPlUW5HDNjgO9kMeUJWaBMoVIOX3opzxmxi0tzj1bDAKpXkXFCqVX0Ply+VcG/ExdaLxLATXNadr
LnLMnwKdzxQi9Cw+56a0ETSqKax5bfhKcaEGkcxT7eiRpGkEdNj0vEd0W7LPCiznY2j14Sk3rewe
Z9urCXEF2VzM6nLq4TvuQO1X35kpR3c2smPDj3K2m08a4LADdVdb7Nlq1M1D67zKVUhlChR7j2Gl
mZd1fDIhCXRKcZa6V34C7o87KvSr2PThg86Xojeq9yHpxWcTqzw02PPRAqP9jmo8SPR8QMjPy+H0
KeFOB0z03vH5bGYKjXjuVvmTo5Tf5XioTs4u8JDkswbwJeZ4rtqmQSuz8I4Vv4+9loH8r/iGY/9c
h7sZINB3VXnOs9j5kdtGitapBoLJSMazM9fZoR4y/VSj7UMKvMux0u2Uc4ibqozY1SCmqLWafRQq
NhRfjVs0+MbN0Ugp6WmNKLKKinDB1mxTW7rJrgqVzyq+hnYSvDhZ4L34vU4hvC27kwwhY8C6aMEp
dgKrYbG5f4KutpGTsrHVJgezFnLjF8creqkcktGadzIMSr16wNFqmTTMGA675r/0GVDE3lYQIQrG
4l4mdtdscaBr5QEytfUh47uua0qUwMEUTxs7rI0LemTGBeiYX21adC0utWhkL7dyEsNy0TJfoXZi
dgm3Jjc+xX3k31XRNdQTNFwEi8QcYkhPzpjGVxkjrxpf1xD9xhgiiP9iNuooVNpiiEcDOjnrEtmT
h8kTyLDUQ/amPO7t5Ak0eci6xhYn80fzU+uVya0WDfY3BXcSSrTouzT9eZkp0i3fJtKHcszCku7U
NO5VHtFZLZQtaJzsIFR2d+u5vKrIoqP5wj6GZ/bJpWA3pMrSk+H/dSzp+GrJ2QLcRy7Ujj4e91f4
12mQKZq3fYrdyV8TMvxr7MP5l+760uvyGVvdMVJcCHrUpJbylKxEwXhNwOP20MplzcqS7Vqpkutl
uMwsq+Cn/VPfMnB32IR6qe7Xgz6e6uMBSxns74Plq8s3s6z90P3v11xOMZIcjdQoPjZz/GTGSYVv
G03p+bF2qGe7vNbA8a6jmsBugpYgJjPHjLSD7MpJtVTRlVR0/6YmVnunRK2b7uRMUlIUTvvPqLZ5
D24LVmU0OuM4J+Ti5NikVxiv3TQxsI4CHBmOVS2K8/+ekKfQG6zJgPr8+xTydDEaopesg6o6Yiw7
HWy1P7t5qSAcFTXHZERiyewy4072au6yd22e2vxU6cmx9k9PrkNHxbzoWxKl/bOvdHupFsm1vnt2
wmHvWA0CBEJtVRW2oJ2a+fiFCaJFNKE1GHbDrpurDNBO6DjbWZ2zCzs5nnRkV04FmRocDOzHN6YG
b8exYuRow0m5yWbK3d+9Au2Mo/A62qwTlRcbm9Dn+T5yWudmKAYNeGu9tsazjOT4UFlIG1i6mh9I
hWmbD4Pcs3/pVasfugQtAki3inORjZ2U7kUN/P6EBsF+HVpX5JGgSA486/EINp2DDizhKIyapHmT
11YbNQXLIp2ZDNXTt6WJnpNcgRS3RX3cePQip35KNTO5Z2t8sGHQoPcZpuGpN8PujjprBRcy4Kln
SpPzGnYgOpfQEP4hVtx9nEVl4GP4/3tsaTloh3qhcbWisAcSVn4NHDSyuMaHryYpIiGPZVX1+BqD
DUT/pbqXkanaI3Urxb+Ty2MTXHbGjW0nwzlUAYNo0BtlaGPf8WQgBbmerbUwQuI78yjP1uvz65A6
X1LFS6kKAveNBdxX9pRKL7fRiFCZHAsiZ7DQaWdQrl5iOaWGeGjKwUFTkBrpgectsTxRoaQTWoBi
0Xq6UaKO5eD64qQ+bgieYgIqgBWlVdDgJMF3lW/FhzExMTiTdutEozb6tdUz4yQPWMdlmM0wNiog
XTKS6+WKNYxmcEyK2f9nHc9T3tiu16jA2bGorouX0SmebwoXH3I3bo17nJ/IKJKAiDwB90/3sRBb
G3n27OukZe/dtTfZa0RPhjpaibvSoxQtQzmxLl7WzShSDF6EBj8nAQSjYY8tunN2Ul347QGWW1sV
u7eXsEPrR/bU8TK0VXCZeRp7UWeV575Bi+EEEereEDyb6KN0mqnijM2QH2juBtcYYZmVaC9DgU1X
hwX6sqQR6wqX+x4EPXQxiEC659thcnsq6u5wm0ZcMpeujF3XCXZuZuY7bWCTsszgnzXe1mklnkEI
iLF1Qmu0+DLDpZSum1bUTZelN/JsThZvpFjNWCdlf3/PzPzNFMw3ZZgWZ6UAoYgKr3aMoZf4Mdd+
VzSyp3D9XHr/awwHCa/crGtmw/6PG1l6cutD8xX/utNkG/rVFyQD2UwTosRNb+BeLd3UUliL58bw
X+WsYibTsk4cqimOvVMtQIm9y3N5nw3muQstc+l5gU1GWQ4WLsqv2w/zf5YvM57WYxKTA+XpQ8x3
8w7XSnnXyh3sOjazDRosbrIK5zjuZ/LeVVe5d19Pz/L21OgOy2KvGDCdcNChjo7WlJfXqpgnthai
K2M98sHzi1COFZYGBJLU2UFOyAbgXHmVvWJ0tZ3mAKUIk6E5u6jzQ9us22fNwOrNZiO2rU2d3def
MUCi0Gx8kKpihTwqDfFmkaFsTHFU+/88auxtdECr/YqlGS3VnHe2ivdJa1TXD/BVCbVBLSUUN1Gw
+ALd+nu16GoFarfikBEnmDtt7J476szcy3n4U9UQREzZGJBFLUQhtnJUxrInV7p+zEwuFg1xwvVF
E7Rdcbic1rijWfzOOed6oOzJQ/4a+/CKtjzvulJzSvXAR/ve2KhsAAk9yYL3WuFe699p5ka7KDei
3VIeb4tJqKKI+rg8UJyhkoXzv8vnf86NOiHbickuXj1FQS43ACCZ9NE1mwrvK1yqcKthyPwy8y4P
VamoV69P1XNhDyqlzaw4jLr+2qk5BCss4c+taGSol9W7FiTfEHvJzoNlZWewfr75Q8ZU7RgM7SK7
k/FojDZF69KBmrfMOSMK0nIurWzm5Ogkj5AnS+HM/D546S6HideRR+WBXsUPcvC/Tmsb8zOVhpI7
BLpdIwToxz52n8rZ6C4u97tHWzagE6jbIOIkl8mJKquqk4JKxEaGspGzgUeSeC9nyjCqTvKkcias
QIjZyAfuHL8D3ah2SG8Xqf+0vtJyahdR3LEK7z+Mz3G4Bc7dHtd3QFa8PGqZFW/lOtkAHJFqq3v5
qvpomj44tfmxmEz1soRqSypUKQ1IKeJvk4dlqpGcdPTRlj9GTsAW7R+z78tBcqQzE7CGLdCu5f37
2TjskZ6qd+sb6GqzYKNSvSzHLW8KZ3A9a4r7ZQy9I5I8YT4d1zeQRuRCYkPU5+W/pg9rYL6k/eSf
u/4L06h96PzRvqzjgaUis+pZ7n59F4Gvo0SKUdNmecnJNPJHG41+8SnLZbJXFMjjJXWi8fTwz4Rp
ggPDE63//SFZti3shszX9RVlr9cM/u92d7+OTzNi7FUSGJjp8p+V7zryG4WnTZ6J1pe1jKi7GU70
4bOUJwEUfz9puLf9/p8bYL4jn/Tf+vc3Sm7f8ao1SSzxFZqNIXhMe5AlIlpeYuh+VTNWn+sbSzKz
2JudPi0flJyI/dw7t1P++feLiXcct9kWMXR9+Zvk2RqFBz/N/z+kfVmTpDiX5V9p+54HG5AAQdv0
PPjuHpvHkhGZ+YLlUin2Rez8+jm6RAVR3pHV9dm8yKSrKwlwHIR07jmYmCzHL7JK7LCSWq+XH9DP
oOqoKm92W+yTI2/sysuul6NhrBDrTCXpjrokX4tH1oH5oG0gP6rwS+bcJc3rXUOmFkLxwvOM43Iw
iAFNt4gnYJtl0B57rqfatV+WC0cNGsRys2r0sCn4553fZGDEV7KX4OaCjSq6CeRZJpjV1/O1KWqc
RJm4s8t8qXOIxwxx0rz+VgbEsddDUr/esNSXEWT9oXSt7vW3Mk1NlRw9LwNRDl9R33X8+Gk5WIeD
Vxdr9s58w1KFI+IBaFj1hRrNBxGVauWCEvqObHTlHEBLVuDKSw/zsWP9ftxBEhQqyvr8yEcUNeRe
lP36N6aKoRGnHBM1II/0nVTbtQUdrK559wecGr86pDwaX/9U4GhQd2nwx7sbKJvSb42VIPL67f8U
Oy62ko3Sf/eQiA1LndLA/7qc8nxW/q8GgVvYANLH0CqsdjWA2B+Wn8vHyvpOgTH09TkB7RxTk2DN
A87t8Cg4Yg/KmW856tgf6xHYAEh8+9Q1NkCwW+khnmy5KoabJneaSW3uhc4AAI8v2EfvT7MN0aTu
pmYgFqFmdFhRFGan0Gffl1Mmu12+KMSvvp5LlckeUsBdN99D1DxPnXIXadbS+QpWiHoHK4MNelV9
+tRfBJJvQO+M6+USjEnbrSuFVefl6iV9Fh5AYwDGe2prNpgIFhBDX06PnKHG+JkzEEuSnZLQGhn4
Yu1kOx+Fp5jE+7j7uZwP5RxEiA4S5Jpvvywo7ZuVXSjzsBzIZOKTsUDg9Jr8qCIru/yaTeL11pqH
LuQhxxrGzXy8LYiXEKdrufMjgdri7QLwdF3i65FeYxAbYLctmMPnJtQNpE6eY0Q2z+dDzZohw0p+
D+3Z5ZIVDSLazTj7RY3m9kF2bFzXmM+HjjNtLRBGFr0z/0bUWw9C950nSwTf0EFI7NRgfUrOr2Zy
oT6BsNybLj7VqER2yMGXa8gYIT7x7WnDE8b3gxzFu/esk7jd7ZhZa0hqGSZ266GBlY2gQ1BQvTpK
BAld+UlvX1EOfz9nzpHNFo6zg67El8W+NLiwUUWAJYC5PRU5JOZPjXheBvholL+3QU/5CotF5eGj
AZamHw1BtjoLGIhkGrDY6HNdjppqlyLVfjRGDUnNLRbAQcP717Nb+lsGX/pbbACVWIfSw2a/PgBK
/unY1N3c04RVSRPCgsuoS08XtqViORzpxz9y4Xe7j4Z+N8zbIV7YwJjrgEKhntZLn8spLjYa+6ML
lScdx6Jd9pU8luRiHKpYuluONvQt8BOY38hhMS8dUe6jkRebCdLrGEyE8710MfIy6G+HUJZlrQCw
QGjt2x9lOYBlHLItLst1AjNwtHVLAdKo3/3xloqlA7JR9yk0Dg9uGs63wTLOMsRiW3q6sNlY5CgQ
Gnu6GIHcLs5iaboM4Y7QGFdy3FH7xX7RHVV8ZHPbBuFyaWytqfcl+QdjU39DEpg7oG6+/VtjL6dX
h5Z5mrxfH53cYqPcRyOQDYTqJ3Dct3rK8vrMXAag3JKQy9ITVbQTpgcRVsG3FxVLf0vFYns3RoGJ
QmfruJG3P+0/uIDkPPeXYL4gm/7ykUIeNPbFsO/GfhsRiLqVxcBgcTH00vS3Z0EVTtR8w0zP3C0n
8dHQ1N3S03ISA2Jb1y2mJuul9rdj0ysvbhApYzdX4LQAjGit47Q6IKAo4VFZgL4zBVVUb5z9Lh7y
Q1eDprZsuExXswFC9+CuESXbeA6wOivA3ACgomyAYKUTlSkXyirANpjH8xP4Se1pS9YC2GvAXLXr
O+tFUyqacfODS4iNApiP4SMweZ3mLGb1+elducyycd/16mD7UXliOqHcEKdaomOIwaAHJqSNicV+
AA4pBZMmwIdOPVYnSro4ra3tbDWH8r6UqtlJxAycAlpZiUyBQAm9nhIXqYf9QV0FCZRgXP83K/mS
g+GBSG8lrCw/vcv2l51RD4JB//F9Z2SlbiihXsiWaARpYUscxVCwac1SszyBsyvDyV1kFcgacJqO
h+tCVYAPHCblryx9DRHhkp8aCCnOObItRapttQvlFucLv4vi3zdbevl7v6AOcZ98dJS/PaKLri8O
66JIp0m2eSRqfOHz0REuoy8X6h80W4a7aPZu9KXr5Uyo66VIuXgacWk+OrhllN83+a3PxVlcFP9p
s+WwUjrM5aQuTnwpLk0otxz6xSFcFD9q9u7SLP0vh3DR9W+LVBH02EH513/87//7f34M/yn/KM5F
Osoi/4+8zc6AGDb1f/2L2cz513+Uc8Xx53/9C5uzLmOM2x40dh3TgVge6n98w66BhL/1v4rG7YJE
Su/M+y68nfyqXVWF5+3BRGzd9fFouVDRwpaUCbB22XomsPwmaDe4D2JgRBbf1S1w5EBQPnA3TTc+
dq+/jWl66BBb+jxNWQvGj1DsvMlzvqT+d6iIdt+MplXbaKjUqY4m81ZF4U9hdP66Gkd77fZhAC2c
UkEbeizEoSunXWeBNn+lIf+ijoafUCcEWz8WoV6C3DDW3MzlPTYOjZ0HuoSrKBPWmikOhfbRtq56
3m6xhFXcuhSqSVGWwM4yquiFfGq7Cp/AVnByQgiWSiN+rMaoP+ODnT2Hf2CL23hOqzw8T3H8zLWL
YwFf2bi5sQGDIwJcRnXfBb66l0PvXWsTlchu2CBg7KwOYapwgKTujW23xZo74pcpjelJqJ49eKCN
4pBzeyJTOHon0PgYdxKqLE/AizpAbojh1Dfp9OCMXX2kX4aufesgsKCfyhOV/BLg3jHyQ+jFVd3R
LMIJ60CgpgCBznQyEXSxnjLZfioS4VyBG7lfUdGwnOjG0bHjczHV6sfZ+BlRAxXg9eoH6AehUFAY
6hlwN/8IXDs+X7NRPYOE19xjCSLdUq0ZBQxw2O8Ru/K9qrlKBFbIgOodn1xQdYPuQ45/qPIELeP+
Z60QJOzZ3H/oYzPb91xg/d6KzNvMDhTk0YEEqvr2YeIDol/l6D8VWT+A7aNzsrUrcvDklaZ7PQU9
tG1HFu4cGbjXZFsSP+VVt0p4DaxBGBynHEooTR4fi2jE0UACMgUvg+WuJ1DT7U29YeVUlYdNRwP6
ucXoPkGsVUY8eZKx4zz5bnbfx9y4FVbqPsUlQB+18HcQMDgbE9gUKPE0w8I08WALdbMKShWIZMOC
I+BXHACSbDeBgPMqLIDHiOIM5+m5NYINz07Ny5tgUNnZ00kS8nYDuSGICw4yO1NF20ceJHFWi4Vy
IId2NyN37A0Vw2pwPPx/NwA3QhkHYY8W9H3pdx0rN1xVwsmwwYybYPQhzldCA1fzpCNW3gSs9Ytg
Mn8G43p2B4bDX2S1isTf5wjk2VJRxiCoUHbOoZiBNvUA7oG67p/GOGPnNFefAJW0XoIhxkqWh0ry
YgPQi5WX9qfACMyXyIoxP7UEKIigUcmg2EqNTMsMT6INwYYjDfNFxBBNTSyujtSoSJ17WxTlfZfE
CI4wR9BywQtxBjluNKPBXYJiJvN8a8bxtM0KMKjlaSI30D7Sm6dW7lW7QYwlFDfBIWrVeATYCR4Q
k87JSrAKQud/lik3t5HSLjd2V8W4Uf5sM/dMTnPLd67UPVXNndBBUHY+knfWpWsypkZXbyoOlcWy
L+0Hl5nWSebYQh6bOoIyDxRHgDbGXxvwRPshnBz7VtnJcRoRigVEfWJurMyvQN+oa7FSiVCWroYq
UlHvueY6gN5YczvFgNjjeQ9ivZzhHkwQtbehmtlI9a2KStwsqtl3RQ5PMoL6s70t2njfV7zR4mXo
DDxr1orZAtEDCAwnt7kFOfcKc+CpS39SCfjwVTjYa4TCV09jqOxdVAJ0TsUyN4drJpxfVEq0x7Ft
g/IJv1r1ZKYp4EkSwHwqijzBtxbeatC3Qy1nqTxJv4MKFDkjJuY8euFu6apphmufZ80dOZQpdqlB
nuYeaJy8Q8hsXIOFj2pjBWXouqw/UYn66HHtgCIYH3KQNT2BcWhVcDzIYsMGSou3YCBTXYfI4Ncs
yHRklwPKrWtmpxBxrFtTgAstz6J6LbPa3NtTD+1PKBveu6K9D6C2e90VwJ720Iq6L9g1VZET6/r0
qvxl4QfFkm6pXziUNJmZA0v1aur1KwYkkvmVMfkvDk5h9nozkUP75vXWF9mV7ks3DJ0Y4sjUSHdN
lTQamXQj6oJMlmOdwZkjDsA5ALJNjLSGD8zRCgzPLpbp45mLdrb5suivRQFZqQ15VpYfrsEG5s5F
IrEFjhjVlO0882vW2c4uUzWgJpq9o/ccDwQp6bjqtApokufQBHMQ4ELoOQfv3ytLF+u+fK29aEvO
kVu1wILXP/0QmvSkHTNUNvhMEJOyA+ZreJam124YIFsHquW1xKwnTsUV1ZZl+DL0AEJTpdumGy9i
7BHr4OzJw61CZgjf1OcCvwgp1oB5x0QsyNDPlUk/qWMkXSgQQdX4vs2HvWOBytos1XhNOQntyTnH
Uz9ahR0bdiwGK8CKa0de8hjEGzpr6AvoFogOnbsgp9l16dPC8/nIuwyUU2gC4lFEhdMQAKMjHmuI
QMVSpCFYJZMc7DTQ6UNcf/Qjw4Pn4PPuwXbTTRVG43Uy2aAhhyzvbaRzQy4SRBDj8U42lgnQdc/Z
Emx6eNIsvtRUcRCfFh5w2UsF5UA/ld9ISI5SKc0yzfudeP714OJ5p0Av65itt00MwMqpiOiKO5AG
NA+u2/IzZB4Q86ZJaGPp7bqQuzvyAvvzFzkp6wxpsn7dNcmv2BGgOAahE0NAzG+zLSSFM8hWTzkI
nLwBQSVw9eQ0npxAKo3b/B+y1IAGwIc+yIUldJXaxsZdoJP6LZeXvVopyDnuBrs1rxsQ780uS7EY
3PWYis9202xLa4KCrdu79x5YQW9ZPGRPXptVIDsJxz1IkdK9p0wg0yT0Ii0E5l3LqYSYU2uuXdd2
n0LeO2fWOo+p5N2LhIz6kbey2pBXhuCYjdOA3ZVqoTH13LI4vSlHKzp1Olpz0ImRpDUkHlr23JpO
vsdrI6lXVA18PxiARu6DlJYHP1iRJbeUcLCC3VojCAQh5WBuLyocXcsbBS0EYWHurptBkXs0V5SV
tlPsO/CSz0XybhBuDEZcMDaAHQr/FN0DOc8Vxujvo3o6ZSmoR+2GP0M1KQN2jAu1Ihsg5qB6n9h4
ZfnfgKIEC77m1ksnBAVSkemi3dSvRSc33xepFjcCuFAycFnUeV4AvRVFW1APjQOiKfoafHJZfUO5
DDPmHTRJ8WhoBoRJU81Yu68+rteaVypN1nNjT1Yg1ovz9YVbE4B9u57q44dj0CF0OIbtPAYNPHsO
w/g6PAR6rp2yCPaqwvPARDQGcQNIIuSIKH1P0THbySUuwFQwlthtmwj5lwwAFODxu/VFAnFlgv8R
6C/SFQxKcLOpA0foShX9K0IwbXv/FMRiy6wKoDAbXy6kNhmWrr0fkspzT6mqfS1yXx8mHoF4tCzE
2R0mcR6jCWpgQbAH/Lc15oqo7jelHVS35EG+MkkBATa/g4G2OEq3Cc5THwVnaYp0E2uSFUxo/DNV
tDyUe3Dl1+vZRTs3ELqASBdCg3Ur8p2U1yKGT/8LCyZX01hYT6qAYCMGXlMJwhfWk1XJQxA1/Eym
AXN4HAc+gwzLF7dNwR8qM4dmphrsI70TPAluEgUZgRt6q4Rdc+vEcXCmyoo/4nO3/FSrLnn0EbBJ
1iyBBoGUiFTknnefm9iqnrAhPU6jhOB3yV/ypK03wVCOR9zb/GVCn2PVGiAWjcUDpFhOLtTQXpZG
qXD859w+FoivWtfMCm/zQADlMlVqTSFjQTae8Ny3nqvK8fa98WCAgnxNesZ12MkbFhdAS+Za7rhv
OTjcBC+2s5HqFQM/LFSZ/6wiz9lIWUqoO6cDUIiaj0A09isyvnO/6KMnJ6qf/UsQtMztl46X3ulg
qEj9JNwvthd+kNwQIEyYNXPABvqqnhPbLTQxEfE9sT5+ldWZ9XBI8YaUckCGbK2B0Io3ZHsnlwMk
PbR4SCaHtW5wBEnVbu6IGr7rk7eAideqds4lROxWgdM5YEQEBXwf1dE2t7zwe882dWXE9ylCeaC6
DI4yivygxNQUZktxifMg2+Js6WaF6a1BpjXMkSZkmsM6/v2uqMWAxRuW5cORumISjzvHir9brHm2
gqB7mcKab3jN0tswNLF83/FqLyFzdd9miAYoZJ8glhQSTHmDuDkqAkGRXFOOEkiJJdfpmL23kctF
s4/afmSD+mqC76T2dbRlIOwfxK6ZKShbe2rnAXFyE/NR3kSRuBvyyT44CatOhiz/6Krq0JuM3WS4
koDroVhyyW9yp1b3kyHDfdkjXg9rDHbrHxaQ+Iz0TjzIr6umrnYLQLz3O7x/rQjopqgGhIXQ4JTg
c8NBjQDB3MjtrwvO3BnBaCGchu2dXvRHkMSGq9YNoeeJuIc1HyDJwKAXCRkBDhggxMsAYk/7/lqO
uNiGQEAZEGiIE+Bt+m3+G83/KxWo5mhKxHzqf/b8f1VQr4DYnTiB2rK5bqqBg2CrAd7H6/SnVwo8
i97dB6hLZ+d6cqUEd3qJbRpf7hYbOVLDd11StgTAKhyxJ5oYUMdtDCsBY+FBhBo+2Y3mgx9DtVzZ
FYBOutgXlQVaR/XdxVv7ikxdaQsEXOSPcR2YD2QygzGGEqjj76hIFX4895pqL+qVFR2EDVjoQy19
dK9jkGfnRQnCvprZO1Yx9t13oJOShbn7JIo+2ya8zG+DusmOrnmujCy2zU3AcOyMXvY8KDYJm/Kr
Qb/wZxt4tDFL8MoIs3Ct/+zp+YKrE8rNTimrK0Ts9OBxgHDkCn8vH89pzOEqhhVErcPrGmF10+DR
tuq1Si8oqsd9iN27rRVigdTHj7EVcX+aRO48UoJp8dcpgJZm2Bn+OW3cz86gcfYz5P4Nlh+miMhe
TT0rD4Hh3wYD4kiFrD8HI8vOnWl43qrHpHPltFyAlbRE2UmL8oSVyM+xyONbBrgkfSACUz3dYf6x
mr8qbehC3NkQm8b/SkADyTqDjsMDxj8XDLj5hEMICzlKel1cbAbTjmRcfJbqj5osfo6o33dNzUYr
PeHrxdovff7/dLccAOUuusqUui3BgLoC97u6zSt8Ic9MBW2SbiOL+wfiIMAm9K4NML0gN9sH5Gq0
J6CziybWasE5/Ew3PpZs2ISZGsyv0HHpESnGJrAGQ97GPuIZlIUQpufGcWFmM2L8Sqsw0ampNGtb
7w0guwRzLQioM+fLwt9GjWaf2Z8I3Zau3tXPvRY5iOwHJr4YJgLta2ddG1PzAlai7gry5vlcTCPT
27YeU3vPbtsXa0TAH9Zupxty7p2vcVcGn7yhx7K3ZXwmawuY6BH8IuOGigFEvDagNe+PcR22L75A
QAak/s5enRefOHR1Qm0WUL66kSAcgNigGM9VgK0Ir56ADa60xjrPQ2SFGvD4B+OkhbnkeEM1vgtZ
dspBu668Worg1KzmisXPom4WnwxAaAhTer86aMieqIN5DGpCCXUzZD33oHzzlwGoutZHB3La8LHS
ie23WFj18HpwNA2sqQlhG6zQU4mSVNO+Ts1U7SrbDR8Rg9DdF2CHpUoyIQzD3gzaY+nD7iJcCPj7
KQTJzdQxALpLixssBhc3+IjxEUIydtvZljsg1aZsarbuSSLqiUr46MYDcE7JMCaYsgs/67Y5FNSb
WJbxr1wVEpJjrfA2psQifh013dZvR3EbgyOTr+LEHk8lCEtmH6qBtOnnwubpcfTx+OwjaG1MEkTw
JnRgFMD68TBgjRPqAFCXsTr+NYBC0CGECAyCP7UjeXemj9X8AaCaIUPM8L4F6ciNPfqHqPYgC0y2
hFf11sA21pqaLI3nzgz/hLhtLJTrTgdZ850Hxpc1c8oAcfOJHI9JJ5ytzdaho+wTJhP2iXLBBDFN
Sry33FKx2Ay738amDYngD9zczohy8M6gq6V7V9/hVtwKVR8bcFrT7BdkkkfDs9iR3tLQQoNI6F9t
dhSz+tT6/RGALXZM9dt8tmm/YGhe2zLyu7AtU3tq91Y7D56H+FCKbHXIbMO45w5kURvLeAbXYnqd
9ojDpGKlrGEfT26/paJVVOmmi1xo09YNlpzw/tNy822kDiAINB76UsWPRg1qLv1+Aw16cNVyPAA7
BUF7mw/nkb4+JSQ8ywDwO9B6p/CFJhxN1dwy7MGaIsMdgpbCG+aXiFmFBsYmAbVNmIjsKdaJ6O5B
HRk/UsGrnQ7SMaHE3w/svl4Z1rsIKoRbKlYit66dPPqDSn+2TkP+2noSiJXrTHBvkoMj8tfWMXZy
zmXd8+p7ofpqDSoEeeAjQjqX/7AQzjHo8XVIJjwc5EFG7NVj/pvCQxj40ywe1AdVhq0ssbqfaTFA
ROpT0ugI/o+KY41oeq7Y/iO3v7chfhN68kB0/L3bMmqpqQZEAT3nMWQVJGv/PLp/0MHUYZImlAUV
m7+eym/b2rp7FVjFPu7852Wwi/YXRfILMaW+qqNj7rQeNNg7KIilZQRGGk26lOjEDlqvXpXgRFy5
RRRsydh2bJx2lFVe+eo5eKN7MrpWh/ri7aakJ+rXPHku7iVe5BsO/PD6XUdzq8Wzi6x9ODJ1ZHQE
83HMTnNaIQh67+bBF9dUEjJRb4dMudmHuKXAB/V68HSw73uam7Yg5kIoG8IsAvUEYpXuyeTVKQaX
6plKmIzLddDH+HrVlVAtqHYBq9otKMfuzNgCkTikpq5alZpXTeJNc4LF29fcRzbeBfEesb5PVElN
qZPFt/SAMm7By14gqGZOJgUtT0Rufl5MlGsS/upB4Qc9QkkDBBNDguytKbQYG8i21dl2cV5qvcQb
D5iOzx0rlsidzCFVUXC8O+QAnkQr4XdO33FoESFnGFGPdXEHU+A3G+XcKhg2gYwROPDXFg4vIgRw
CnFYWiAwA51agDJ0vIZ6yZ9DxH0rr0xnmAcEIW13yKbge4dY3CtbT9K7gWN+vpTjSZU7cIn8IFPj
ZT6k3hBO3JSTdwPi3e6YghzjMJWmuPVHW2ygKTN+QhAOFF7rYfoxApWWNz1oUvBmRbSmEWdYNVVD
epMbULIYzBovO120EI16U/OM9yAOQpaMQ/gJlOz59aQtZKaEQTc8jtLdEDg1orHseGNj1+HFLeKf
tjE5f8TJp3xwwBGB594d92p5rqcpBENUORR7ViW+ji42tyY98DvH8Fd1HYtdWmXTGXyq+HARZ0q4
zklpPUKIUUErFeuFlRtgvTCwGwSDBgLhi9rWCQGBsuRbKMfyUbQCMQnDZK59xykeAy8tH70GKp9l
Le+pJBACvM2dooHUHipdS5r3OYQvqESNvJp5ugEwENpDVEGAr/8Jil7Rdp4EWdBZ9aOmOg8ViOz0
DhaVpr+UosF7V5cl8hZ8dPGVJyDYDD4MvLAzCKO1bYG1CVpNIyMEkLDwRlU+SE6xvx2FoHbAktxA
cwMqL83Jh4oNm7JDqGRzozDzO3YdNm+g/Ji3d1Nnfc6nkgFdV+HWpiwlCSRqERSjY8spu9Qs1Yia
YicEMqDhO3eqL1kOUYtCxxjp3lXmwckvY2tlTDWinvrYWQtQpmFtVG8fDE4LgjHaT8B2POt3zSq0
TUjt6L0HZuA/V1ttsAuwPbcC81FyjZ3ucZNDw2XtlhzUHLHrgXEejzA36iYQSXVOufdDA3ovushS
EKvu3KgFNeCggjXk32YRlVaLVEII0t21kRVtSCiFkgqCfViOjH3M7KGkEme806Jxc6u6DeXd0NsT
BJoYzxhELMW3tEmxw6KTMfaODia8d2FiFlA7AvwEirZqLapGgX+PdenWi5J9x31sCgnm3jmBcu8Q
ip9eKR7eSdsCraKbMrUdcZ02zC4qsSJHM8p+4eMPqw5Zfs2TybsiRlZMlIBkav0HKlHi6892Ydbt
qswwY1gqwBr7hyrsZtfUnnVyx+l9cmHLuG+7YKD80zEUXsTXF214BYYjwK7QUd2CJHbtN/JxMkLv
QNOzQC+nUa5TpVZ3CYzDaDgRNsmj+CrVCRX/fVuE58thmsrj0r4GmKJYLV1RbhmDhly8qeLvbaru
sVuRPfSBKh9bnYTAlSi3Hu+BOCgeS1s1W2zK8S1VJhKY5drFPEZXUpJ5wbSubEiMFi4Wu6NBVfsy
GYzbQUCSRHbPA97nEHcZMgNoNWHcSrB6A3M1HMg017aY529VE49raro4O6PiV73h7sHJ6/NVrjuO
KqiEcg9/moW1pU0i72amasE7Zwstq2ZtGWB4SaDycAIu7PgOoUJZSgj84lkgkfX6Sm4uKl5RMIR1
CUuH75wq/JFp0vZUB6UvSVUbnyezk4fFRLnFl7djsvUVtBwXG7mUFNDeYfH1Ko1Bl/zW8YUfVRi+
97lN9Jzb9zLsXPlyzYCtvo694jUZNev0YqOiox7AutVekZksi/+FjYqZn51raHccFrfwbYCPbB6D
HHcn/Ba66xh+8OIKahS6SSF60I1SlqrCIS430K1t1uBsjlcQTceC8ZuwKFY+hrsmfpUVxQNq1hsF
MB604g3igto3W0sSMzy9jwwhr5YuUl/lp9waXsiB7CRcaoAMZY3VFnD3UEvdUVHnNBw5kGvcBOsG
kWrHSa+PUKJiXkFAmBfgidNGI66vVafE/p1NetHOq7PuRD+Sol+UV0N802arj37Q2aOqqnIVK4SZ
QBCQrS2oSGHH2rUAuo/9BkTCICft+dBWG0g1PHAAJ1vNlsvlOoomyASVfnQrRhc8FJCz3IeWrczV
nIJnCW/RHEHy5ETu2MKM5zZaWXcEPeUJKMxxm0kOgiWZsat6KO0KsCdoXFDZ0saPimTDijLDvKQv
N8Ls4/Vs021Bdo9uahsveiHKYqOSCYJLZleOV5S4BZidXT9+tkw7PLRT36+zrukOaTCK51YKADhV
L0BFiiIT/pGBCOnBSFj+KSvlqk2l95wiSOwuDuKvoVEU17losUvhDaZGXk1Hs7HSB7sdFS4eELsl
YISHMZL2rfDwRuUCX99j1dlnT0FAaIrAIAkps88Q+YPOKK+dBIz1RbmvhzS9623Vb5wSzRzPTe5Y
kkA+smS42j3IdlbkIxpQeKwAG7FPKRZWyJEqKt1DmojoLl7PnqODpWurLI5gGy8hcAqeyz459oz3
21r17hfJ2S0WKdkjYrnFteGDhc0EbOVLo7C9bkO06Vb51r7w8+bW9oKnVGvoOtaQ7nws6YARHUUW
RPusr4KnmuN8BqwnrtxGS+pOqb2Oo6y/iuOyeomMX+SO1YPqCNLcaEvFxgA7Qm9hVwhzZvAkdE6y
rc2ivkEgN5RneGV8T+/4qLIfeQ8GRdswIYfz+3o2VPvMj4V9KAZocWZeei9t23uJeqDU/GkINgEg
3C/g4QDdUhNBWkXXchdhE6Cq/lSAYxFSE9DsIXsKirJ9bmbVjop+lOGrVJRgXBri7CXqZjOCprER
4CkXOwXKewEAGHxcCXZ5WfxECxwFL5pdGMRQTAVZwVOYwZ/3w495YUQvliTsW9FMDnCzqA+UPa1A
AWKdaKUlr2sL0sQBWGV1rZlyfC+U9VeqnE1Rv8Lic/VQ6b6wk4ebw0A4OVVW2DbfRUbi4GKilkXD
cGPZwwtVUjJh9z3rsQ9OJQmmgFWctfLkZMbq71HylmX/N5C8Y9nMNJkDoTTueN5fQfJZ6rF+8Cv7
bHnAtrRacxAfacVNDc73/RR0P3wOjVMogLD8Jq/TCYwHnbsJDdfCRnw2rQ08KT/hQwjrcBP0Qajo
ebY6NpzZcxHY0gyrnJAA70MfztwMj2XOgrm2B5PTIa/scEO1Pgv4ATykWOnnUGgv5D6p3OgAiBQA
Sm9JUEPNXTZILmxULAP/PuzSZE/cSMSw5KfMgyTWG7PSu/KcDWJ10zPP3ffCfKgMICGrFnTxeONb
dwHkxe8o53tQeYlB/HOgIgIMbHcFedYN96P4hmyUGIPHrjNW7xYT5bBmGB6qsgU5NoNcfNQ27ZGk
paEH88VPZIb9K+hQe4XFr/w+/EF1IxSZHybEU619k/WHuSi88JyBFY1KcyMOal5m43E+i1dPIOso
AuBTLD/aM0CFPzUCQJ28CsxrpkngWtAhrSrLNK8nzRi31Fq6SLWdVHD+a1sL3wH/w23ImGCX96EQ
tstNF6KDoHUQpvnX+9ADt1MGBrzgzrCwHC6Dq7Kq7SOoCcebXvOAK51bilFW7lqRiNNir4tUXlke
hIFALbCWdVt9KnUOcibVJ9so2nXimeUnfAd9LjOveyys0dtzd5TA2hrWZy+pfsaRKM4RCGDXGcOe
3IRnP0TZovq6w+cK4sU6ueFNB5UtqsFHeX1NuayPANenLEDn4zrtswRwIrTWO9bXTnbX8NxMs00s
ZXrOyw5MmNDZniE2wA2I20jk9zH3sTioXlSbt08EtfFy/jhOAF/UrawPYzW498WY3RmVz19KFXVH
q+/aTYzPzme7OJFwNuYzAfSbwHZNxTQdjCsBiZlZVjtN/f4ObEK3VJlhSfLRT77XYW88kQX4ms2Q
u/EDyW5XRfiCjS6onVlu9+BYfBPXKvou4/5zoUrvMWaFCUBdB1L72k2/TtBhAyqx3GMRG1BG0Wra
EAAIKAChHFTzAGyAizUYEP9NPZuwEgWJWsWirFgDb5ADXNXuQKeRqz8qrIivgoRBYh4qogwi3HEr
jw2w9as2sm/9JATK1EpB1BY2KV7oXe8hLjOFzFgkIZNRKxECyz2BeURARRLRAFr6Sn9RT1481jMQ
g0AXLtQh9lYh9LQy/aMqORTIKj98NPxiPNnQ3l7Nx6drQ3BcXIFD8wCeuSmF8GDzB0gpy22dWOJL
IQ2saZjAHMmqPYVDam3ADSSgwzB+tvwufACVa3qbFSk+crV/lLsQdZaWfQPppf7aTNJo3ca4tfwq
8++CqNakZ33pr0bJEihfwUjJECYFQLH5ySN4Wh78HD2psJkvFPRUg59DU6nrSlPcBUENMTH8/thY
CbjTHXlqhOEOrEPhVayVq6oeetyUC8LwIcVCwo5KUzqM7rqDetkqqy1jU1b/j7LzWm4cWbb2EyEC
3tzSihRJ2TYzN4jpnh547/H0/4ekWuzR7n3+c24qKrOqQIoigarMlWt1I3ENR9URpmqPVVnbn11K
Gg5T3NYbH0rFz8FSIOOPar6fI9/6TJVOsTZbK7iXUXvuvvRwHz8Q/WkQJbA8Mj1Gvm/A7++Cpsm/
Rm4brxTTSR9mw5tefU3ZWoaffTWj3D0UPjtZMQOng4e6aa17MQflbnDr5gvcdNkWhh9zTQnFY1zN
bNtBUD/a6ZQ/1jVFL4OH0rdbVncGlFgb1YCPUdThg4UpUnrLQxqSGHi7xcyF77GNPePqlIlXlfmb
E7j6vm6s7KVH4o7im9rbBHwnvyapNoEVKY9zFuUHN1Pb4aI0ELlG8nI9TIRKQAXR9UWuMvXvTnml
op2iTeZbxIxSK+0Oqdl8qVMwfdPsW/fUsnytg0Y5XCu0wqo9grD5AXU0v7ZxMT1t+lG2wZ7YXn9O
g1l9zOxcfVTQzBGyEPg/fJ5bENOkJicOVF6eJW2guNljbLrKHnHst2yL9LLW/B/MeMiNVdIMBAeX
ZbLidoGW4CgkuEsuQ5xtjd7a7IB+8Rd6Q0+eyUvPEj5DsU01gqtEuoSIeHIXPNi3lAyg7/hhqtio
8JYHF3EWEiXGI/WIf6NKFh3Bk5iPV9c4WZvO4i2KaXiziU6HoR6yjOIh8UnjknR6hJaqUlvFv/qX
q1laGx1lQmjUGtGy/NHMsoVHE+nvZA8C89FCivHY6ONbE/bUqotPJUJ+lxfZTlzGNPZkV5fR22SZ
B08MR0W+0IMOYJHrOEqFYxJHtTg8cchYgdLHVq3Mcee61oOiU1UnhQOL1WlR8ChVBe+WlA28W1JT
sFgtRY/cTBJYo5bnlDys5LFlrJrl5H57hElPJt18k9G2QHDQGOemnrX1tvWtL3PVElgHxTld7HKa
Lk1YcW8dmnIrvuswZOv5SkXVCXx4uLdMPfqbEHXOd6isXwZTCe4sAPP8WDNEOuYF0R9m8d9zpm3c
IbD3CJhRFYVYdA8+pLZPYafZJ8MNX5G5QMtVjssyQNQ2IL7QN/vAz6yz79HUtss9N4Snxw68e3HJ
oPivTd06O7W2lhAYc6X5sD7Nqn9y19f2MmiAPgNMR+wIHQJ/iwQU1O2T88L3Fcb+xFQflLZoLgQw
rReb6B0aJba7FTPwHf3MPe/F0ICQGKjWQNvBxyZNVOX1Nk4Qsijd/M0nA/JRGmn71dCr4BDU/rQx
w9ZCARrh6MKEytjTgm/+YnlKHz2FRjucFagJb67eb51H/09ZcfMWiyhUGHrnmz92nK+RasNN9H45
FKb0lcprr4e2Ac+6IMzqyiyeS/ZYi3FtDMK/gYbaTb+A2MQXqtmnXp3mU111l3Hq+n0+IfoCLSKs
xhlQ3YvvNVtUg/9sJnVPwVL/ilQplVZ5764nEhevg21756hs4EtiMG6C/nUst1qbeWRJiLT4iXXg
DjgfCT/NxyqP+AkV0oqDAkZ+fqM54xbHNCbz8WpfJ4tDj/QZELgabBIld369gCyS5vYqqZfWB+Jb
qMh3YPC0sfJeQ5uIOeDGYSMm2mDuMYlnYyVm79qw0znji1hRriUvEIQBWzG8V3GR6txa+R89gj1N
2k9/6rlab/rWpKiSe/qrF3aPfCbmY6l2z1RSUg1a+Eq1G9y5WGXxZJcXMlGEktwWodpx3CJV5Wnr
uszH41ylkCZKN5ydlILRxYvs4M/uL7P8YBiPSLqq3d1Hrz36w9GWVUrsOVvq86wThRDuHhyUuQ3Q
1vzaGezQqMVTz/EQ+J+9+VHcEfVhaMmqOcUmdfwV1Ww2Hh5qOgUAcqN+qru+vzT61Fmb3oGVmGQK
u++0cI19V1CU0BrpsG+9rNpqCnKQVep1x1sz8bX676bnpP3RWZrbipvPKCs3vV7wNue3w67u/Jwp
F5LpMlPMj8Pi/D+9s+tb+fAu1C68ix1jptwitFZZmxfa2rIQlMjNJN2E5kjw0FibSkiSBT7fawOY
MgUn+y/fdXSRprnN+51PliVlNayUhnpcuZTM+3C9//k1bCXneylLblf4cJmwASXehpG2vQ1c1324
9hxABLv63XVuvuscuZA4K8/6XIL43/0ywDNgwfW9f0z18mlcX1GcH8dvf/HtdYxmOGuxMu4/XOYX
U67/mw/6v34amvx9JYwI3PnDeyOLh/OtiXODrX2bdBtrKCnMfB+1kTj5ZV5iGB5VIQTZrbYLp5VM
vHZ7gknbAfKC6+oPC2VimjrKNqxQbbu9gPQykl/TqmjUaOURT7reRkq5rdh+u6MI+0VuDH1qEtLl
fPgScecO/a545kntvHIy/ZOYtn4WK7GibJ17lXOgTsx5NZS2RNAm1XdiQqIe3RmmtW1HlMkye2xP
MSpQd3lcPSDg3SLejUuafDHF1xDqonJ+seO07Mn+15zm3ycOsEUsej0/Fy4F32RhYRSAqDCedjKi
W+yAi0RzXwrAfkfoaKDrdbqk3hFad1fEDb+Smp/v2kYNL1agZSr6eHSRuYk2Xd10SBj44aVL4b6V
AempBemx0s7+vvnh3v4+2mPAJYkwGfZYEaUmt+e+B5xkoPepKpy0GN7Tfw84JfVpemqFd7eBIEOp
PkLwPm9HpBKdzL8UXvit88HqiyX+chlU0Z/fRnqAZnI/u/y4nX4DXs58BEjH9jjh/qwpOjk8w3gU
fwbv+1IuShHB4nO9RHm41jYpXgd3N8lcZQIvClT7jYA/Xnq3gSuNvjDquwRot645u2winObBisMv
tdOnx35JzRQjBaWJEgR37AXCR/GNSamdMwBG/ZK3EZc07PHCbePz3ptlrqEl01mNx7Ux5EWIIBZJ
jjr0OK3HZcgx0u12mjf9bVUtgQC7BoCZutVe6duCkA36rLEeGYeb3FBK7V5RI/34i4utzCWLANMH
VTJtzQhlKAfqxeobwinqBnWlDHlxNCykAaaa3Ucj9bnIb713ZdKkom7RxDEUmLPxGfIGCvX5gmn3
7jD/2qhLEkZ8eeywHzW14xTEf5kWSSqSsaoDvwXFVrFrbG8SH1k4cigjtAuNG+EfpMMQFxhm76le
GldVt4CmoVlfrAwlMHr+NnDztwlT52kHDsE1vAxUvAARJXFBUZUJquHnRchC+ICT194xNFLnc2zH
32JomR+yJW1D1mo11qr96iINi85n6IbnyaLGRyMouaEmd61o/Ejf5OSppw7MWrnXKS43kcbV9aW2
qyrNQ58H4y6Orf44Uk5I6aD1TJSi+9En9Z3WWPWfiZZ7awgrhge1t6dDrsb6PlWq8hm0EuKiWaN8
t+qXZARcqmqoc9luEm1IUxe7mrDGbkp18Blj1zy0bb923KE+F0HSPoir6az6EPpjfrZt+DKN6XLV
fJCvtWmfAvRqLvJ1li+x9OYEjvZoIsTGV//2S8BtDd+9stYfVS0vXkB391vucCgWmnPxonp18YQe
xUoG28UVDVTVTeiYkfdmAbUO/lmzpwexpEE9FFWvdEiPsmBsEFBQFlb6SdVKKLpNagi7KL6YL6nf
l5fJdYh+wB8TnyPze0Pho8aGmYFMTcuLhkLxSQuTjVfY4E8SMBwPC3yQpKRD0HlGiXJB4ggil5sR
0YXfDNwqz2Ryj5Rgm7pQtxuUF0bqdKz83HmSZkSdmULq/MED5vSklzW0tZ29IdyB0lNsIFY7tWq4
Un29ide1Flm7qQKWdLuAPnO2oIwj3wY8MoETevG9NBRmJdeemASSfjWtxfzg+7Asi4OIkMrfH5bL
yg8+V6k/9Sib3kXBLq7j6KWrjBB5igIUzTwc+kIxDhCBBMZ6Ugx+t02mHSnWBEyipD0JpYxGnNIL
ZeTmlDUfzOvVZLVJ7mblTmwVbpeQJUndw6kgzl/t2zsgpWasbxe+9pZht1ddLul3m77w52lHWfau
AKR8GKIxPYXQSZ8aBczdQbriJP5rKLN+345Qvz5XM0neqqyUeuuAojuOiV6SMwnG6D7S9G86yQUk
LnuelatBEDK1ZbeP1OOTiyZnO3uw8Nv9k+rM2gMy0NpDvzSTa2WbKIM4RszbQOYgPkgC2bwjda0/
yLLIpkDWd8JPmpUEJBTb4L4rgrBYRUtXbBkxogK9Yumm6cS4dHPp/rKqGgkc1nPiPSmxar1AAg2y
T4me1aX6iDwgNfNu8Tebml1KJQtEAqgVhfxUPjmDNxJdVC5ijZZav7BNXyVukwxr9F3XZaTNzzIY
6sozwnLuRVFZmCmwbddaON/LYKO3ztqGYOROzNTlpoE0BwqBVabsDLNpONlBIG1bRtutagiqNkEV
pVcneLj5pEV1R4Wnqs9vk4oCyEENsf/qushehmaZJQvEzibfu5u69MSfBQ9xpTgrr2i/R17e7JWp
aSiPnfLwXDUjt4WlNxbOa0eZzp1YKWKBoP3NemubJRAF1Mz8Y4dM35Hj16/NB5+YMvk2T3w6TN0b
oMOfHS15shbOloCP5qIuvC9i6lQ2b50E5XZV6FvEKQ3EhOw0M83YyhLxtX1qcQNUshcDLqyD6mUU
cSbO3tM5QK9Vp7I3Hj+k1YhS4H2bQ4C004Miur+Ol34Ag0KJ4itSsspRmvS9x5fkf/B1ZsXmaUnT
/2aan1FN3895/E/TBN2WPBylaTGBWbvP/zHzqT9Eow+NRZTl6qFphr+nJdYtM+J+0LcACuJHx4jP
gZkFL8jW2g8ZPB8rI6inr4HuKlQxB+6+MM3p6zJNMWzlmS+i/ZC6gCvEr5IRgscsneCPt56jBjHY
RRRdYcPlrtSK8BsKd/1OnFI7h6R4hR6Ju820JoeAH0SqH7pPsuFslbY/eNH82fYyFAvFF8PilIyD
ci+WHzTfw6EsD5EZOuTKykMISeSpXWCD9gIbNPNevQdMcaJ6GWBh5LJxDUnbAEH7OUV6+RRBHVkW
FueGAjwhJPnDQ4gMNPeBPCwPJbB9MPHUsUrTk5VA/LnUD05lduE6o9YRyWjm1Gk0PoRGxonUcrSd
ERrNPZsax61L61wZsbpNvWygPsLqT/wneUBa/n2ziHh6A+KhK9HzLLV6YLtqN8PJMCvQx5rerbzl
nDsIzlmkgSyQECQPcjQxJkN7HTvLOCfOMEI2ETvrru6Ns/h0ssDXnvhibpqUYhaHm7+uUp3P2YRD
RU/Pahogw55ZLyFiE4RScblIj7cb6RYN5e+9FuwGBwDAym2b9ByFQX4I4ugUVZp1f90+z5rlLtpZ
X3OrzmuYQbNkO6swyk6xmZ/SOSxO0ouX3s0kzkdZkl0ffzfNRgkGoBHaqGN4LxwM0ZKOkh4MCPz2
pJsXOsQEQuqge8nxNjGxq88kHdt99841cmMdEZ8wjBBEUlFHIvh183F/VLaag0BvU1eQri1IB2na
Gh262PVAS737pCfzysrfqHHYH2pPLXzoqeGwgAWH40Q4z/nOSKvhDtY1q38u06knxa4ap3JpwrlN
OCU0ziZTK+PUBT4QmKUno7d54uv510Vj54OGYGmvcmpefZg3lah4wK169YdeQZWYWjwBbSTrSRYM
IEnX3IXDcpixc+17XwRolCg1xUagJtfJAg8qszpdR0HJi6mK85gZ/pkdOooSOfgBimHgHHHckfOO
l3Yg5H/a0svVJtknbfJNLKKb4G+SYh5Pv3RlKIUEb6718F4sczb9fCNdmS29tg5Awk9AysUkzDtu
0rYzd25imS8cY18HI9LPAja2rdLbeiV7Cs/v3W8dKrdQBRh/6IHfbls3zCnaC2F7C1DVzv3Auc/U
rDslOSeiFlHCT/BMJatyHPwfiwywYnc/nOWwNSdl+zq1TrIrVMO+b4c5WemWd576xL1PxgYCm9Ru
3Xuxb01K1TaZh1DZii9/n/JhchT5yX6K2Y9Lht0dpkNUFSpHTFd5DQMqmSMkscjdYlZAS9aJapkH
mcsTN9yGQx7tr6PEz/Yc15yNmIUJL1jiQToT6eEehFd6GLL53M+z92CYQClWaBMTPC17bROome6s
wmj47tqRcV9o7ELGAdS6Yr4YlkH9tMIprlNm9SC+qs6jg4Eu+FpGZT7EXrzHdO2n83hWUGV56BSN
n1XUPqd5h2qW6xs7c7aSTQ54YD2gs82vrIcIN8/Jgi69poc7k+8YNgxPC33u0pVJMj7m1GavYiPc
kTZvzk3gumc3n/eBkHaJGY/q/sZJKS7HH/fXtGftUGywLLiaAWQAu9xR72Y9iY/WzJGP8435pVKH
aqMHmXZAxNr4ktrWuVArqiWvaay2c5RNM1th+GXOUcB2+i6/k5RLZxvawoFTAcUnPzOlEZR10s2j
4HuuBNOdZGWUfLRXvl372yvAk4Dj52qs8isquBE1qxsctLYm8uveiCLwO+bX6sEWpn1aNfzzgwDa
gwjmpJG846ldbnhaX5Q7zzPz60CzjMoUR6oAZKLYMhHGCvS3l8XikyvMMHqv/BQq1FLX/QtC8Nk+
NeoRrAMmm3s4j9nahUSIBk1/g0/2gM/GIsieKWQgfQqStmiCaA+3TrBReF/P0iTa/MpHrp/EmmEu
BAcArwrwsR/qpIH0CFMSHflEjey1HrgE6qT6yQ9qHVIKISvOGAAfXZswlgAzrajcjAAIvwawae/8
GuJUSqyiXT547QZ467AGC0TFzdKjhPutp/RufPVJb4Kqb11VFA9RJAnUO1x4UUHVLSZyh/bTmI1r
Qf81bZxfkKb8jH78Xg29+nWJt1/aCEqbPh3ADqVVuS1I6l4L27tq3tfzUL/mBkQzNd+KfRgTb3Fn
J0O7Bh12R0OudW7RHGnbYgXPTokUEP5rk5ho/ypoHC6uMh3XEeDMvdUkkb6qQtWZnkh/n60grbZ2
6OeHxCmsM8Th6lYxzfalNKoI3KQd/ske9klVXc7Z7qoYTesf9sm2Ne+sudU/UbMdPSsc53TEtz7Z
Who9L2M3y/05c2ji5mg36dFLPH83anlHfKLXP0VRouy453WAQZdqn/fRxiy3bq5Bk+jC7rnKlYhH
SWZCdNvmsDh2uUPaf/ahxS2ospHfr53npwEurZNvLox8iO+dusWcS1RxJra+GyvOkgdT0e6a2oXB
TXetdOWMw2aMoh5MaG6cbVA0K0FboK6UmyVqkF27KK4NnfZJCZICpai+5vxR7q+wjXzw+SlVIapl
y4HUI/B1TDXFfm4V1TvVsffi6rP9LK5aDTrAdmN0Jz7yy0/h7Be7ojEbYM1LTeAMe28J4U2J4Lh4
45giibZS0dcUW4bgM0H7XbogX0OKYBFtWnRBg9zo92imhysxrcIwyJQFuX4WWyejDzosUzfl4pOB
sGgBIbuuStKwt+84QpV3RVt+lyKYdNl2uyHhoFlxwztfNuqNEhJ5gxMqFSaLSAUAleUOxGglGqC7
CGQ1ypRfxx7YnWnFzqWzke2Gi3P60zSpYh5azV9wj/bFbvq3gXGu4BBB16cu7Hw/LLSOnXA7OsWn
wKOOSVwU3RtP8/fryDKchJZ234TZ10YrzgoF4Hlho3uLINklU4azqbTWi7i6sP+cTCj2uYazt+PO
/JSrZ55y1udZS5LH2C5fxcrVuUE+HL3z2e2sz6OqDHtgNx3x7GWum6prox62HM9DBKaXr5kTxvER
ouxwdf3a1U4SbzlmefYxGcd5S8FRAD4rO9p6bqLo7LCR9lR7O9bEohu7cssNUXPzpCoaBQuTkQcr
2/HCnebnWzvR1Uuv1+qF2lLtIubUGu3GVNtmI6YMyJTraNFvjUAPTuayVFzXxlP0/ZDwU6my7o/B
Toxd5Qb2UZpehSSsLa071fYXxcplwBiH4q073by3Nf8xHkcRWMXr8w5qJu2KcmnC/EWpQU7dMDNJ
NUGjhl7mtllwNDIwzzNaDtU8rDy/uJvRK/tk115G+VbgnTrDiB/Ces7WPbICxIK7O7ULNDj6FGUH
j6gFarboX7sm+BJ7ZrKuai/cDuNA/Srlt98g7t0ZuVZ/nZJa3Rnw0BwMuMlelCL+y66D/lvrpskq
4Zn8TDGqv0u0tD5D0A/vKmqufySF9oRCpvkPQSkK1sLmb08BwxHqcfQptMZm62XxeLYUsHONWpr7
qDasRy1ozXWrgr4NauupNDkA14NX70O72pSLXHa4qHBL0yn8syGBmdfqolQqPoNCkXXrGi8DH5Z+
UM0s3AFZz5ZM/p9tlx1KqGAOGdiAL04XfEnLLHlsBy37HFeXEL7sL36UtBdFd2LCuPPRHfSHxA2t
szSOUlu8X5rWcuq7TtW+iksGiXK/TROT0JFKisPPd7Lgw3pv4nurd59vy6u7ax1nMtTeHmbmHzYg
+eX7nr1OvQYdRuDXu6EK89c59Ihk8KmvfMcgN57Z3HetKXhwicRCaOxR9US63k0940eppQeF8u8/
i0L7//C5u47xH1B16o7hcjcd3XNczzSX8V/43L1Us6mwLMIHdsl/VX4bXQpgXyohbOLcc28Bzk3N
6BIb8c8RuBayO6AP343JLVR2c2mlLgSuCUGP52a5gqyQ3uBVkAd65cH2LU6/kcZxd66r8OBkI1zB
MceDpfllVLpqHzHxNiQz0fELD1Ax7W9+mSzNzZcMvQMEgj2lZ5RvP3H54VoQQx4/+H75HXua6q9L
DjxrM/oy2al2GZZGetJ4uhlvC4Pq05vvNk9ViI5GObQW76vSctAuYzxkd1rN3lAGKgJDB3fWz+oI
y7dZTs21UdNm8tYaSbv7WZpOyzdhThma+JyuukBcY91LWD/UGk4BCd9vidvDTOM8NaEyUT8Rc3yW
WH8GUBfW4sjdyRKZUzfmP1RzVGV7ajUn+lQWWr02xwCJyyri96x3/qbN/WxvKl30Ke+B3USDSUHp
YtaVXx46dx5BQmDC2xidkM6rODWzVkUH7QE6t8c5nDxQNMsDIFcoVgMglZ/8FriZAOCNas5+MU3L
zU6eTa2pgOdl9GZ+WIvG4EnTdf1ce7nypBEuqrRQucizsSjV4VL0xV7GjIUr2dZndEs5Gq9khpcF
f/d9rl7SQ5LN+VcI4SmFCJsEcnpMtay0TaeX3XVU1YFrjqn/4sSZ+QC/6Y9omTUNs7GbhtIlN5nm
XzvN+960xjaMrEUOBpCWOjshFHxBtKrDgu38OBLVGEzYyGS4dLP4yUBSRVbYqjHeXTl0Nb+9J470
QO0vYcdete/dePzDMDtjo0xud9FAhh1IlAd3ppWYqHq22rqxS/ePjOzRXM7NP7We72q3CL5ZqRuA
GHO7Zw3JHMKJlnIkKKGykff/kOypNJI3vZm9oSMoX5APUsmf3tKtgSRZZZ7mDWzuJ+cevpaFptN0
unvH8te+xfEYTs+6OfpGdYnJTG/HoYQVv/Wir22ffKLCInrKoekhkcFpuYiir0nUJICQPYuiRUBN
WQJogfABqaje7FaTTk5WX6pMpRc7rXOeo8OsEI0Rd5MOLc+B/lxpg3XftPAB79I4QSOw7P8Q3zQk
nAJ99zQRjIaGzCweuvDJz7X8ETbf/HEYg3pd+6O3ywyrOg+pp9/B0/qcLBZMMLN6jLJon9RWx5aW
QpbrNEJykH60MBItmUjVadKTp1LUA+uJtZJU5X/1ud64D2FU4rdORjqIXiJTDV9qj6xtbfLqYrqm
4p1LXbvAXpQWsGq2RAhcDoyyQkYzZ77IXGk4G7/NuK1fZsj8Xvc+DwWJeiUuk5UUmNXwlCqjk31u
nOLZ661vvyRf/b57sfsyO37Ivr77r1ADx22QHey8fQ0K+iiNuQB1pScFRL/z3aY0o9PulMh6kbk3
/+1yUP29Xe6/+m7LfveKiJPEq5GAwtFt20OrF+WTtlD0Atzna6OUT3KCW8bsWH0bK8bqOiYnuGXM
XMbEel+nWHxXB/1H7M3Nw+jr/NeRtrfvytCxt2o/uXwykFROKuLPUZP629Z2XOozGegox+uQ8GOY
YG0UbSiNMnZtGfx1HZGZaaIH0Ua6ptOCFKjccVe0YXWQa0gDQALZg4/dROvgFupBDd7CsHVc1B2F
ol57lwUxcfClCO09SEvVWTBeg7ZDMv6ApLzeyxQviaHsug7nU9PdTapPTcvi/GVcuqE3/yiaut7b
vv5z+PYy/35lOAmPTjBY68JCQqOA1vMPsKaUoSXea6pSyIjITLEGglX9oQ+AF1oyc2e/bHv0IsiV
Tk75R2GY/i5wZzRAFnNZXnCk3AW2761NSjPtrRc06jEl5XlEIH1cqFFV9ShOadzGS3cEMT+L/zol
sJniOhSvrG4T7XSGsktmIYhCNx+I3WplvnDrEa3KjWyT2ynlSIslcSpBFIdqq8OzNP5189uUtmwU
UPHrKzI3QBJmAyX8C2Um1TlU9PKcFOVwVEJrl9RzPoLjZqBNNKvbNGb/o1CCdp/JiCy5djP2wbvO
AL//i/OXLjkiYnDkBUq7ensZeS25uMzL0b1dW7ZfbcQno9dXlffj8X6uL/XLSFNqPxy46G2fDWoe
Kivbbqg77EdnIFtNI72baal6BP3Mv4ftehrubR4obR0BtHhf9su1Anjh3tZdL3GbFZgVB8DltX93
WfEZdWH46yb9AXDdOPQg97NVH8IRaS7kjtK7NbmOPOXNDAIK9a+zb05ZN7pBvKlSM9gaQ5Z9trUw
WI+UN5DYwUy7LKccpc3PwzhzHCnUT0ZhdA9iRZ591xa1+zSnqECUVC+XndHfjTXsTx0FCo+3BgU4
pOBi7+TCBeatskVKfXJIdVEF5xUcNOtwUmBv+dlM1NpdzeHoleF41ucVxYLNvbo0BAci2DpIn2Va
6z2OucmnrlYBEj/x0YM1MlgFJfuVLLZ/6K39Z9W69Vel6Od1C+rwafSyDgiihZhGlJmgj8LiTmj8
bo2bBNE5+nZzSE/lXLBrm24gcBeYpCDY91Ddq2bBRTGphjb7IYR3thz20GPFK73R2SlpsM5uo3Aq
UIh8t73BLHYgCHICujx0y9gf7go7SQ+939Rriw/i00Ap3LrIuulT0XSvVtrshbLiRl4hhBZhkps7
Pg4+i3dWiz5IrHmTFCSSmso9DGStQQIvW48q8U9QyhTbwMoAey8RnMlMdqVLELDg3nwQv9Y7RMFh
OErSkgopGulJ00RucU+RHSmgoC85JGFeB/QwfbNTZ/7Zva1ZaO5gGvv3dBmOPFPdWjVUsGo5dBeX
R+kirtVdmxbKK/6TtrX7MCCTLZBfSrrwGhGH0a4XsIzKJ67crOQiwzT98Azej+wlclCkuygP0eWZ
QyjrDYt6siAankZUCL7lg+ntcgiB76VBUwJMH8SJ/lyE99wJY25Luh7cD5ZFV+Zcu+IVG7jiEaCK
vdfJ24PQTGGcAFgX3EuvzCeAJUqAjpd0xyThwmHFvgllY3F9WHG9zIcryBzHHngTt8vcXkB6IWzD
TeuNx255WqMhEW+bVKE+fTFrCjwJ6dGjtJPH+L99H0ytgK/AbP6RqbLSmhW+pJBQbJqmHfe+FyGs
tNTAGF6QzNeu2E7uQZFshtpOTGm8pbpGemGVqifP+nZdVRicHBvUTkZttF78cl2DHXnpFyMNm3yd
tGyXVeQ6Nr2ZpVtz6szLpLfZMQEBVDmdRdLLh+flyiLggGzbfOBG64yResEqJPC90KJ94EELw9Q6
+d3fRd9V90kT7WBMye6MoP0nKar+EoRKf5GeNF48l5t5AF/dq+rbwPje8xvvezuw6ycEREmEHWV7
D4GS5zIJ03VvOeNfht/t09zhkGNWfP5IkZHugjKw5NtVBQG1uPSspfm/+4rlW0ZBurGbY+vltl78
t6tL73/hk3eRxGq+Mp0eOGhThCdp+J6Fp85VUeVZtoUfBm6m9OCbzJqVdFu9Uu/giV9+E2+X+jhF
7A/DigLOAoCOt70OuN241TVUrtKi7k9lhMD9Kl+6A79yBHi46ekRtd7ikznSmwjLnnxb7U/SEx9h
lWjXwxCyuq79rxOvS+bwL0DC2f52AenZGhBt10+0ndtlvCPX7U5jOPQnQohknj343WXAUT3eqgzr
fUVXJqmd7x6Lyl59WCzzPq4DYJaRsm3Gtb281PUyv0yap+GTXsTJgbpl/yLpO71wy90AscC6bzjf
rmSkn73p7PDsGm1j2A9alyHL2gdfPC/44Y6E+iM9Cr6QrF3ZnV18atwITv6xPo0L06mvaBCrD+69
r09seJL+fnT0fsH39fed3r71PvhAYvWU35tAyCs/21mp6q0QQpz31P5pj9JMYVjv87SJ1mXmq1ff
GFXVBQGsTSfTxkKDPqrXPndRD3Xj+9LeSe1NyyFg2ykwzShN6W2akPtXtzQ9FcDXnl0VqIqJ83fD
PcHV/5h9W/27dbJEGfSOu0I5r26T/xfXl8lygdvb/O1bgNfotVvQrqkbDk/AU4Kaf4g0zdBHgHma
s+O1b67CzeqDmWsQ5L/7rCCudnPPRl9WyYCWa/7aZUuymtUaFmvf3/K8hYEuRzXp4uUws4mzTdnY
jQZCPkdx+tMMmNBPlOt0ra96e8ctn5v6eyML62WhrwblXtHs75CMZZvBA0MTD75xDpem6maFkoGl
O9b1iS2KcxDr1vBEN+9mTm3EVJQT1SXtcurrCpXz39KIKY2YBQo4CDDxh1oAO9Sa/ZanWvthwU1p
C0ZKenxVjGuP7ZK2aVSUwD8MyGS1qH6wTfEemgx9vdrM5vsg7dWHLkcN0Aim7HtWzDC+d8WfNSmS
7f/j7Mua48Z5rn+RqrRTulXvmx3b2WZuVHGSEbXv669/D6GOqehxpub7blggAIJsua2WSOAcP6zA
C+l8ngIT2AMjqjVQerBR+yL+4Jvx+MFo3PHRUMvyrxbnypt+1LOnNg2DY9T2YDFgTvQIFMh8myGZ
nk9f/bKuznoHHsJSMw7UcxUVQDGZ2YIGWoikfL/PyIsJL3J18PyLc9K3Pg31kVk+m6kbNUa7YV36
WtSN86T2iddbFX6U+xp7TEhF046MoQKl5PjLhrnmnJuqds59oQfWhkRq3DDMfZzowj6LpPXxCw8k
KsXITkXSzO6LkX6ojLsIdIOexjSk1pQoOLlQw8RGA0kq6pmw754AlSHn8UfS0TaEdCFdkCEjFd9i
c0HB03cVntI1E9Q1BK1JrD1E1kPNkAx380zgk6WARhHwW4CDMvc28fnIEJ3ZNNZZ9mf7NG79QkH9
otcEVX4sw8j4ZBmAQYpbzo6N3xmfTD33vaFG+Qxu+ziTcs4gwrtLgQnaLSRMQbkQyU7uJJlA5Mo8
5DS58/CsQ7qOXQDLzhbHAhMd8pFoij5JIPDGeWAhzgNn8c92ssgGGA4YSf1FZOpTOJLqGMCaAaBr
/uxn1AxvlOsVrEPSihcrXNgXC1nNHvu8B9RB4L50LU9ejLbE/ikgT4CvIlK1lBh7CjgCVlW850yo
I9qStQFdw94ChsJeG3sLI6wx1y46/xIFrX4OfOAJ7vI0+SV2Av+R+qiMwvPIQgSYxje3KdmOfFIx
piMf6lM4khL45TUvkHxsOy+VE3yuO2f6pnDVB34BEhq0tuIPNo4iN53TTN8aK3qMGCqiK0ePPDxp
PQIYBIl7BFRCHDAaoZWkFraGrHgAwYiAMCGzb+ojSr/S2j9gb/1DziJ2oQa5GneJuhMKoYBXHaIK
o7nruzeJdH/sliDQOCCt4LMMCeLeBoddbwH+OFYrkNs31lwDveiv9TSTicFypTTY90VEGUesV7Ws
8LzyW81J3Xk15EhrxZHIZxmJ9HJ26i6WQI4UxqyBr2VYABcArJy9B6rMtent8EsaF+dq4N1r3PZ8
k2V+9wgg1ek66ijFDo2xfeXJx0ot+TduNOdaqfWb1iG7xkqQ8dmUn7BDb3zSXK+3sXWSIjN6ArnM
gkxmIZIJxVWXJM4YIJHhKJuG+Ghkn4+CSGTKN1K1COXbICuIKlD0IgkPLDNRg726Kr5LpJNdklZ+
mTWGKE55G6KDHRFJ0m9xZAiTLKGwkPk9H9LRkMrp+D2OHCKnUeJp2CILhiMBCjVVk4YKqlnqUXWl
tcE/XMuKo1SR5CIZ4gDgRG/UavOLkoffUHPiP7pFHH6KJx0VqIPxBdDV2p45xpZrdnR/QbfSAvUe
2FxAq1KbiZeresSTKOCqg40tXtHqXkOBCIlkJomaAVDIubeMQmp6a1dZnwb72cNPM/s4+SjGEvFW
QcibdHMg6aOJn9/cB9uvqmrd2UVxNCrB8BGH2B62xaQUJytRjC8Wi46ACDC4Xj/WZYUySiG1rWLt
rAS4ES6yfSyPLDarcMOLXEFo8NJHCqARnbzd+ZERIsvVCK0LG2KIQWuZl7wvakDzkIg8161ZA9MY
mLzmhTzxZ6tqHA+gTz7SMks9ak0z5iN3tYiqeRz5+Q1ik5QqtbINI3XYuibKV5VSm3YEBlDj2dND
RlJzG1FE8gVsogQZoNgM1UeASgTwLk7qBgfprWHtO8B3wqtmJF5dZSN1Rp3gBIv6jKntKUPRAvn5
5sCvjmj84TXsclQLTygFrafwkUemAiqoKCz2hdKi2Fnt1Bv+FGmJB7TC3WA/odnOTjaAOr2mVX3k
D8MJKRnqLWehewQOhH/rnH1fd/yTIcDWdO3eEWBq6BQgQ/mkC6C1Xx3jbvltzBQ55ZNiBzu7LMyH
hPnGQ4lH3k1V4QwHIF3mgzQkASsAcIUqfaEHMZ2ie+SSixHjyBkKOBGAdCTZ3VBcAee/pV4dAx9S
wLO51UYf9J9mp4XIiQZIlGxGHlUoZBVKW/2JV8fgPHeErxYO5d0olRTFjxTk3JESBEDLgPMY+20q
cs+0ANvWVcfwcQaUkI2tutfzmn2Myg4VKpYOTDXAY85/Gm4E5WHEGb+HFGNcf/GXSFPLGLaab2lb
JQJ0G1jbE2R/ir+P64NvxJiYv+vcCPxNpJzFvi2eI6RWHeeuWyBnpJ7sBP8kXXoJ4l9NNAYo8aK+
G6Z3S5KY6QUUoMDtMKNmtspxdanabENDcEKJWmByp9EJRSPX0vhb7af2ivTheqOIx1nKBqT0P0oE
lF3DdR9KXjenReogubgRj651hVtiU+EdhUbIJrZ9f68DQwwA45l+W/sUZghkHTvh4LuBWc5JEQzw
yV+RCA5Q0HpTtH32KNOxW73aIGcue+wEDTPp31G9DWyEF7kKL4plT9m41woAqdqag3N9USwNfLX0
kk8FLjeJ1JCFfJDIe/UDvP2RyrE162QOKGD1A5TogXr9gj+k8qLFJttbI0pfTUCWvgQ4YH8YAmtX
dpOAj9tFeWaDoXuw+c40i02AkTelr5rHKeDto5nrkLR/YuQVPcxeanSMAbQI+rBBx5mqo1WP/Qbp
p6DuNNR0x5VCvfhGoALC0ZhmaaWTXenX+JqzxXGp5pFOGsgZVf7spI3I51f06sPAgTjFXhhQmz6Q
gpqmt4xNi0oPIBpW1WzA218MUl7nsvLNW5Q+mW6oHFvAs7lep1n+No5QFCHOEuhQAS9y7EaSPKAI
MhPvhT3DEYmwzmDbdA6hRQM7ibHSuUS1zMmNcrt2sGw/vuEYpdzQ6USJ/yGwarP6qUbKyQ3EDkiB
B1HO32TAkSiqkIK0E5CJLsDFQK5jP3cuTp/xdrqJJ/e1bhXnSglqIJ+MdoFdDHO+WouMvjOv9dEj
K41M61fqDADVBaKa0XmNeDgyBYQNSbKhZxXZJRc/iyNUgv0+hJ5spO6/+/yHWWVYgNOzjaFaLkoj
ur87tQDZGL17MAFFn6P+ZDy29OpCImmpycRrSm40vr2j/jzKUk1727kpKj7iwU53iT09A162PDiG
i0dG+s454ps79xUwKpYeAxZJiXJlIU+OMu1DI/mbXGfde99ym+LNUchOX2IxnSumo9FLH1KMjp9u
dAP7O71uOWecC7jIiWhja+6jHMc94wwKr9Bkr4QdQGHsHIM+L4SaPOTY7TSW/gWlQ/6FGR/62Iov
w5sm9kGgTM2/65AFlcR9fGFu/bP1fXeXOSaWIRqSAqVzz73FfaTxQ/oPOulCUhhmIPlxko8o/n7F
+ToeC1qXH9qkm06NGfEnEL/hz6U10Y9S+WLXav+a4oWwi55awJ3dAsPPNki3dbcd0uxupIsBVQp8
SmGmZsAzB9f8+EgueAADPOZsta9941ZX6oComTdbXYljkDuX1UmzoqsJUKjSLjxkX+QPwJLKAd+f
5g/U1Uyb4xBS/0S9qHLGDXecyDJRCN+8RGEQ3/xUj+aGiy7LlQzMQca4J4NSpVimdCQfHup7ng7Y
+Pp9LHXJN2lw2OiOzYb8pZuOEu9zkTlfI5SAgQXWSn80QMBUfPtHE4+o1tGT4tmpmvio4m53DJSi
eIrzEG8caUmuIxI2EgVJWiH4vEcPJUnDjRrd5f2OAVBxE+TVcMNjA3CtSCSzKcyWMIfCzMmcUuYZ
c7N+V5YDzt5FtKxAfVHfIzk9Z7w3kDsBmpDSUgA9kqM0QDFBzeJpCX6PfFPdIJ+aPeixAtaPukD9
djYieWUQjtwSjmaV5MfUV1BEYNXO3dMAZSprOmx10ECaIcMJ9Hbuo870MmaRc+ybdAf++OCRmlac
nSIhIABFjJ+eSeePv6zIy4u3NTJ9tlJHLhUgD8CupP7NEj14VJwhMD0y6Mk/qNE3bhhp7/lo5nim
d/HvJ5qgT5NL3KnLrrS+54KjkIs51gkOVwMDPDVN9YBaA9BNorhubhStbvHsijIT0pFV+rEc50Yq
vh+Am8MI7Jveh5EfYB2+4K7jH+UAGcRwsHfLfaz69wkpRtRfVCAO3FbTAZy0u6YmCs7fZgNtbogc
5VLf4TirvIRd832wuuI5QGrQs5YG4BLMJ2tHupjHxXOtqE8xAH+vpHL6In1wQ+dE/rND5Gp7lDLG
oJX5Fch2wVCgRGN8Jhct6+onZ7rhySGccM3vt3dxp1/c5OnOPN/jFzf1Sku/jQF+VF11VJWNjgKT
Lc+R5Gv4poFnYaQDn0K9M4Ckgb7h4Bs8NNaJeqjTBP9um4XmZex9iEBc4UdgmDzaZonk/CYHUjCQ
i/lBbvCXkUj/SgxmIUsqeKL9flPXuhH3ATzat8J77r/5WJTGRZ5IbgLqkow7e8ZqZFM0RQN9x0Ee
JMiQbvm1G9uw+F6oRvZDc5srDuD6o6n1HJUvjD+SxFSgtVuNm21XBpUh2y0O3K9SjzIHFIIjr6rD
j+2FVZl1IYkaNfRN7AJM6sW4ScUfPUfhLv2oSyFccGWNGmAp/n0o+ZKLPiQx9tnEklTw8noR8jB2
ZF5YZHzQxOHFXS6ePONWoFqjHg/F/1iXDL6YgZSrZZPZtappz3Xzmxy2mFkqV6Gpm1sOymI70Ego
+IcCb8VvV4XCr4ZRvIK8y7gDZowVnN8bJj/h4jOQSBFsZOi6NjKNV36yu1iR/AwUAOtN8CMEqhPq
yqB/XMfioluWCrJ5oLLMf7L5Sq0mkItYxTbAoXMsgmT+hi2uMvnJYTKevHr03Qyu73m+t27SzdeA
oonv5YBy1/l7+eeLs1rEHLoFXEjgVPfvJS1BLmwRiywpqtuDVqAKJX5+s8O8uAHRKxo8I8s6/BKU
gHlu7R6ntm922zWTy+DGWy1LYxTKCUORmgNuHIIMrh1itiPlYmAAKIYTU9zLYoyMOIdQQYCHs6bo
QKtYhI0cG0nwevmVdNQYQKOND2lsvqgtQAPmLllKwAHtwZGFbZJ2jO2H1gQ/RurwM1llaNnF+xn2
7wzue0XPAvuBR6iFAW3rZZ6JPqQchw1d8MGYAMlefDwyV0GkXHO+oWGLzzlfz1Sv7teT7D0QR+ID
d7vkEtrJ8lLKhZHUAj/KS0q8f/xPSEcFnpBfInspQnWIaqt7qi6pgX5beCTO1SXE56xRS5UmpCU7
NdWo/2z8ie+Dmf55QJmKY7XZJQk9J0UaNTUlaGLdMsrwjvlLNY3xY2sC8BhFhHcvoPh8BBfPeCEv
0utt8Q3509a5EF6ksgrUhHc6/igyGO9QWAJQ2fLkxh0wFYMOKY0ON9QjDcFPyk2NR//UtTXOthmO
Xk+xPj4q6djfZl0u0NqpH0TjdAJFwlWqZn0HC4B9/OA8GeF5oSORmsQACqqFvRCArNzDkZ5CuVWy
rfpUPS2uLl6+L/PFdYu02IGaotraOvDr8tH5gqqm6Nh1OT9Ehe3+xfizFfnptybBqVlg1cOpcaYO
pTTFtZzq7FvWpsG2LfTuCjzF7glMbSj4EQZQ9nkqdkiesQlTvOj5WW/i+CPjZvRRZSjXHVN8DVSh
m4CDuC9HbdjNVh+wRSG3f2SiPDvEK3s8oELCDEG/7TE8Se1jDlxwUipTN4HDNQU+TFLcJqQKoThQ
eMsGW8eveLqpD9g3i6vtIpY2FGwbBoAHYqbqIN0I2SVIYznZJr5JpmhQaueKswLRkpaauT/bGtvI
LlrgOntr8FGTnWQX8iE9SX/UtV25S/NOvQ6MN9jgRelD4diP2IqsmKdhNwRFsAVoDZrhl7I2qngz
ab6+BzjBkOzA/LjDK0WKdAcxBjQaQPFiw3MENgZse/491SOQC5K8Pmk4RP2SauXOdUv+GQSSG2Xk
DV7wxTYVaAsmEAUX3a7KQaPu43ZYnMjiAyKvQC0W7G2gwt8EdqmXhxqwloy6UzZZlEx4wxYiA1zU
Fjv68bYCDueDGdiepgHbwmsFghFAHdzN5IJ0k6D5CaQf+7rNQ6Pbs4fUK4HpbpwID8U01Oz9ZyTv
4K221tWNAr6Mr1bWf1O1VvuZFylyWnVkB1sTqi2NMnlVcVyNnbk8/aRpqb1NBGonjpVonxsIPNEN
0Fse0A1C5+CMGgqOJrPERomPZENu2OZhiCZsNFfJSQco5+l9YB9UTNs7y2+QkiaAf4rBbQ6ZbXzE
FpVxzkWetq0ayM6WfZKoMcmyti/6lggi/Smc7JI0FYC09YAYl20Anq6CXQc547NyDrQaRF1ykoFm
93Ufh9/DETy9u9JReSFO9XOkyaKJ/eIurXQaHlj2qpp+Iz3+ZettN6X9BokcwMoUUBLUTADL3QB/
kO9WBsfygdudmi8TkPQ6pD+wMHIOANVUgSCWOfvBMvWT1owMkIFT6BE7Cthko+fBYTONCqkaNT0U
g+V/CGJN+2hYNTITWTldkoKr13vmxqia0Rmwh0CxQLUr7QsC0Pwl6eLwoTKa7KPWxN0WaAYVKERQ
AJthQ/GEu2uwAXpA9rECafvTELbzcNbZ2lPegqACKIUjyD5RzN2LOvBc1IFTNwTRaVt0QJ0WRrC2
YivC1dPgpCvOV9JZwkASNWUy2R42P7o90shLkJpe8L/YAQAULJVDGJ2oBzQ23P6GGoVtOdD9/c1a
bEQ+HikTle2czg7ngTOEkbRStPXgOboYSDMuzLVYSqo3zcXf2p3ZXiqX4XRzGvnfU6VsQkBqfi/r
EXeorrYepQfqJUNPV9oCVOFZce1wuRsPiS7FVUsrHLc6k7mlLurN86uahEmDtADhNMsC7uOAXLLP
C3uLI14vCdTgCCZOgeQ25mckQiKvWHPaYwAED5D/6N1TbwIF14sDRDRy1HSOPu4ggCHdqCgSu5Ku
EQbqVmzCFjf1yTL7FMmnQKuBOi78ZhcyrPyoWzjIvwZaynvRcVt9jd0sPzjAguo83UWCgN/h59dF
UZGyd41aueJOqqBST1BR1sCUT2yA0D1YFSt3ESBQvXBU6u7BAEXvXjXD8N7PcJM+tjz6EJB5xMH3
mXX61sUvcPXyheeWAsgdC5nd4g+IGp1f3x76Jsz9+a++lIumirfm0MWgx8Gw/3WgbwbZKO7Ciyw0
vkB16/z1lN+61bjlnEtZb/r7/DTgf+dfOs8yzRE2eFXNxLyrtc0+tFa5BODHpzugJo74Ra3dB9vh
7oMBIMWGAZlBdEhNTcrwuJ01QTe7BiPy9jxg5A1HlIH9tFoUv4Ikx7gH0Rn2Bc0UxbsiSqMpcC4i
B39TsKZuKWAjZiQJmKHD2YlAEiTGz6FoXG/WTzrgBs7UG23UaBg5njRHNalA0yxuydTEwZRfUtFo
qaEd+i6/Sb10WwyjEdJCEuqw7/Gkgfz+a9A2SjNkoKBewGbIv/BcECodTTV+8oupuTmiAeMf8oSL
nte3GAgt0Lio9AZ/Gh6WHRxRdyhvVj/4w6gc5y54XtWjOgbqIRA43F4NLC/PaN10NzQ8QVaRyF/I
gRdb72cxwLWZtSZKvoB0muubKAuQHDYEtXVZiOQ/URRHNdIdskF7L4gcuM6hROh5lkkMnRdAUZim
8ENeaJ/fdVyuTMQIBKoeeaL0OT/VabNfrJgC0gSzUu+zT0o6VfuKs/Lc/N6EelQtdHkb+8jUEogu
v+lpFOlsEMTOA1YuALmqE4Ac/jbHQkkDV2NWXTmL3/TVPZicdVauxsjuu+b3ZpXTyNXKMFL3H67X
e6Gk7o/XSrrI2aQu4QWqshsdCb7BCO4O1fikWkPzLHqUCjZM7txTqbr3V49yxt5seHn7mjTY3Avb
EjtWaKxSb4rHQLGtTdjowKwC7wrwttFIH+oG8QDinQKP3oEbDieWfSfKDsM0hzNJEbF9+AEoPagf
cEiclCSSksyyuwpBXamb6T/IexX2vVgt7sp3tpF1CNkniZr3wv6HWWisLa5UUuNt44/xyCAvDrh2
sCuK6tBtK8h+uzSoLjYr96oBcE9FHavCw044WjKDyXnA85TwDMBTkuzVAriNJUBTSacXRXXJeqMN
T4MINI8c1TF0QfKGQfj1R6g+AOlql6BAbp6ATBXY0ZFkpIzqCQhLm6TmOILzK8a0zYi/67lmIxSx
28VguyFjogFmmWwLBxIjYQmnsmuP0onlet8e3Rg4/YVbIU1TRMWx4j3GYqpFON0H7stGes3zU/yM
FkFikXAsc72q3m9Uc0cOFJGaxTQyKlnm9a6Ui/AkyuXP0y/CkX2xKDnnvJD5ApJ2/hQa+FSY64wn
QuPtdWBV4pASmL6NnUKUoL5W5r76WosqCgXoviVjypmk2Y/6s0ij50D/r661o7xONZLradqRFkPi
+5El7PDsuv4IcvFkscYSJ7DicwxiDhq9HrK4AGSSU/z/uL/NtQi7EP84A831L5dYfjC5KnHt5N/n
/b+KHLf4+yxcZTSS9Km2DrESozgFdQlGie3Azs+6l5L5OPgBSRz2hdTuBSfq7UvcgW5iSt0PgGHq
XuoRJOamVj6ANRwlKhFIHgNDxdlzPy0lJXeWurzEto2jae4dhXqBPU2iS9jUFSqOt0iwBPBBEYCR
lkyETd0C/uxSqz5AdEk526WJlLk/WnsggD3TPVBNMtxKRKq6uSMmFyJwATE3tGPe4h9aaslEo0g3
D6X+RP5kp4bu1CSlpopaSfInT1J2VXPQa9wz/1wKQnUe1MjaD5+jkL/pguMoylulxzrKalgTo0po
CMLgfypPVnGc5oZ9pP6SVMao4lEy4lc8Rxp2WACGKMHLaK+ZaCuSSa2XVn7F0WXidY2d7DXhSjp1
Gl5aoDGcYjzVPboWjvJTEwCBSNI1y763PKR14CB/nFXkVAmjcvecnfRU+2JFqMXNMoXV4KIEbL9W
TtpGy0El8VrEIHWrtfaaiy04NbeMPWj1vlIvFSqSZPOeDkgfgDN02Dg7UzfnOGcPQhAgrw1vQckw
O/+rrgxVz+mm5CxXQdJq2n/XvX2y95bz3kooHH3aMAYMQl0qZxxfsr0ZObEH6HLWbB2lTW/URA6w
erK25Uj5wDGOkbso20UKNFqyA/cGYAxmh+1ODTuQS3tjAVWoUf9iSAM41SO2PEBgN21820xeq1wB
OXnCfoC4LPO4j6IQw2ZABLbB/wuoB+sRBLh4m9SU+CnHScPzaDYAHrP5gxL0/bOfTthdGdzvZKMm
BFTrxgZa3AFwLhy5UgKeSZv8D5xjQKhXqAs1kEBJXQpCXTKQjpynEih6Dt5tA6XSv491MX5WzKbk
nmaAnCj1TxZOxIGfBeQmoCFMyA5CYS/qCoWY4JHh2ujKaRzS8EQq1zd/OTLLKu6OwofiyGGJPbag
ZhIRehm8+uU4m9ch52W8rYrMsy4TgRarJNPb0tbTLJbWpvwsl7aISCI1vZ3W19ny63pQj6LOHvQJ
qD8vfPU5FF1PDpmL2iqlBaM30GkBFTWa/EyE3WGm8IexHq4cz4Bgg/XrfBv6tQWOUDjTCJLI2UEV
8FZD5qMHyuPmGMchAuPxRP6UyR8t+Yv5R50cizyqUwFC61Nf6Bx7lGhI0pUaKUUl6GaLruYo5Oyz
3pt9mAPU+1q3PsVWER0XOhLJ3QJ5CgApQpSwIDmCZwVGkG4WydFH9kGUjJMoLOS39SzUr5u/4iAK
rouhJNIIVoHuwje21GlpUSTOS+WNm1z6odsA3P73ySmCU8VIpQWpDQ1Zh6A+m6rp2GnF0+xCYebr
QyKv7PbQm/oraOzbWhx83a9cUwf/5AXgc8IPTd4aB5TGB9cqQQoMr1tth6M9XgP0AsoJ6TF3kfrm
qMGT3EWTW0jxLzVkPf2mXnUXQabajQC+BHSS98K9p1vEEgsECwGo98TcC8PbekiHitXw6EbqF6Tz
AEp4ABytbbTABUMi4IulI3PNN6InUpEHIDzHLRlJFyDxHoeC0ROpVjGMRG2v+HuhauK3Eu0mDx/C
Dv9LK/17pdpuYKP4e1Wh7QLT514RLkNoMXuuAyM++OLoy6E07bfGFQmwXBx3KSjSAAGrO3jkJw3U
XekcSpNd+VDXZAA0QMk6iEkRVA6TUchAvn/UuWItiVhLydzIm6xRBVEqqMYW3GJum6C0gBDwJDbe
bO/A/bAb2h7b5IOVHHt7HFD63zYfmipqPoCys/mQp/VWsyf/RnpS4SR1BAU70CTJjQxFqwa3yDSQ
T4WRUj9oOLdh4eQepWHQ8XziFt3gUTh/AESCZ0TNVnGRoxJkOWDjrZydNVexwdiq6+bmfZG8VDzm
mRtXG9jZ7ZFsCeoxIn5QwVFkZ7p/AnGXk28l3UND2OgCNH1i6j4tE/9Exj43h+hB6PDD559sAk5f
DQMb+dgCJxePgTizPxYt6nEzlilXanp1UK5KGLmd57h6sNVTxweJPZTv+nCn7HeCycBb+czBNB1x
MitDHX3Ff8gJFrHIxR1HYMJl2FsQC1mFAlQ7okRFZVxQiY8nj9/WKrskIbOu3ZetH8zYUY6KF4p2
VPGDvwKUMt/BoJp1hFNlC/PKZ2EmTKqVea2jOCufRVeaUWCsbycffI0rqCtaxEpH3TFmwaYAIRGK
+tIIuRlKjHsB3SCwCXfHjSAcB+pWBbCDwNXwC1FC+jQCYOJuNsotEGDYUYZZhJVKGTakWSnEykzd
OezKzOiuJRdAEhJ6PdB51We6TddKc+pcnR3l/Xr+fZF98pP39K4e8PiA9xWpX/yCkHLRpzAqYOI3
+JFzUBUU3n+gFj4LUcYUC6sZts1IhToFPIFLa5eGOMdUoxgg0XhNDlpAR7aVYx3n9+q8rC+sRk03
def3ap49TENbPWg6MpBnvsk86ruDKmCllKpprmalbpzhF74U6QkkyrRAIRkXGZ8xoyrWWZpHjqiv
17YTfl220lsDTPolxK+a6kSori4CMBL1gXGwjbRNv/vxUJzw7j5zM1Xlq6khtzu2yiLdg3igRqEB
gI5iux/cTZLrKNRIwSZUCzCLFKCgV+DqLVAMCXhw7k+DAgb5IAVnQBrslFo1btS4bxJ1cevfRYGV
XFb6eUDLH9KsH49TgEJOU9OOFXMyFJJN2bV4k0iHMmwFTx5CifPsaN/72JUln3b0w61laNqm0cFr
ZFSbBZe6ZFonKfETawMk32iLc97XUO/1PVgJpm05iD1qkRhMTViV4CnTRY5w0lpuOZtAxIInDvys
bKoxjc7kWWPvcOPzacRZcAJ66LzzLyAPu0tSh98xa6eD0AU/ZED4tbo62TFRkwAwuOyhFSUKJJnc
ROm7sFLXEi6zXzemmxTo20B8r7PdCB6SjV+UoGwHefuI4iakrVMfZ+1/+VVVHOkKS/2UO3jDS0Kz
iHem3byUvXrB1iJ/RUJujj3SUXsAizS7dZGK/x3N4a+mww6dUUQgZmj0k+V0DpBUlB+1bscHEB06
V1LpcXqXfNVyrtS12Qic+GE0PXIh587qhs4DtRBq1VjUbYcQsPumhr0KajrRHawWha+pMZbY3y30
3awUliBwQBpbd/rdvaiAB8Ly5pQPoqqPG+PX0sGfokrN4IKEi+ErKO07jpywxHXdSwYw0Q2pIy1d
eSlmp31QlD5HmjR4FsxqCLY+gAtuk2X3txLYxtipCsBKLqDx8LLaPwCYVOEMmyHZYDVH3Zl+4g03
uIF5MLiRFI+glUv7oN4aY4KtZWElHUlpjxPCGcE5cljl4aw76r2UIeMiG3DaBnj+uUeqUrdhHRRs
ruXM/MaoNjrEaeu2bMAUTKXTk+MnD0H7zRiD8LEbbWDomXjRzqcegIKkzHScj/K0RcW/xh9JRRI1
YxwAcdPFf9auNm3toUt9bKTkeZfuMisE0ryC3BJvMG3A74G0zcGT8M7gzNnIvKfQbVCCqaE4S824
fW4ApEikLU4dqqCtAhMI+NuQzzQIZiZiU6ImLBNxR81N4AOCj4kaciEyJ9klqQWt70H32ScZhNyS
VIlPhR797WTgZ2uLOL6knZ3e1IkXoIPm2edB739oCarI8RT2g4uUKmqUEJJhgYqxQEkhGFB+GUZR
va/oLLsNeCYBmW93LrX2ZAjkEhDbW3joS+8S6ZrRjk6+0wEOE0ZqUgX5dIDH+OW8Grvqkh9yaZG2
2agobK54tqebgpIVyl6JpsaTdwtzzJE3Ii1zX9rLpFf2gNDFE4edFcZ2FYhuLCCqcs8gvD0kXQdY
WNGkVmJcy8QyrkFfPaN+HoSIv+vJQ+p6nvoXO31sfCRxeqR/L1plxsFBsfOf01NsY4okwgHFHmjO
uB2U9uhpI36AQPOHe0fOHRCz8dzfY/Mw9GL9swWEi6Nta1OyaYFBi5IRhqqhZ8tCXkk8+Tb2vpp9
KVJRy7wfbrMkuoYAykHBt3UWHpbokZH0JJEO6a0Ap4HHSOA7ZIiTacvVQuk/RbpRA5bHrK7UOChc
BaI5Gh1AeuCSwC1KWskg/UjS3PITnyoV8NUIIkeRb1k52FmSQWUo6R1H4EbEZgf2qkgpJ1l12TAs
V7Tyk840nYxPn+E952yq6vlTy7Fy/aSjZuUnnUkK0t2cxoQSJw6wkRuq+BswCuuf8f9aHEkFeALk
T1AmhfCgrmnb5cYCzdjWFXkW5EeN7CIBW9kluig8fgtAknRWUK51AtXuRc5DEk0mfbXhsQm18bpa
g/QS68W2MljrxALlEmSIDNTN83orLfzugGouApUqnqBwT9eiHIl2iR1Nx0SNnki3MJAjWXs1QYqe
+C2IxbhAx+HutmlA2f42bjbTkIp3wTwBuQQqf4qzYz6gTr7PgLwjDtBLPuV3MSrtUN+Q9n1x4bsQ
1wPWJj8px72jVx99zcX7SonU320HLCJv7lcpCrCAYVTtQxVfZa8CBccGB17JLkuL8uz44ydgTnzn
4ZCf8NSnPnZDfm+QsL+tuFLewgBF7t5oJvktNyr8Pv/mlsVgwOkS44ccqaSdc+xcoGBoyFsC1/nE
69zd12OPutGue+nApHbEctoSlVvK3uEoabCIj0YB8uLMYEESUHuLO0mNk5uthuPoJDpik/BILBez
jqgvgAEXgepPDKeRpJyloKvMDYnKGPfakUzZVNTmRnohZTPGn9pg3hyU/G2ak0TmV412JHFe1EJ8
N6A+jSAIYhm4Bu1oz3MndHfroIv1L5Y2a2m8PaFau3+arw1p5IoXIxbRyS4954+5+ATSVOpYUdIE
rzSEV7hHGq6JZ0E+XhU8BM+SLrorXZhgdwdJKvlGGqaiWg6jAKRjpaGekKR4+A++NKr1w6tY25Gm
liuRIRc6fCc2Zm+A8+1P80tnNcQGVmirT3IlPgty8Bu/85GDECRMfd8CsPwPl0LOGKAmBcntY7Rb
rfG9sSDNYfu0sX7SrPLyciVur0VjTY92bgDKRnOrb8gu/wf8T/Fz3dvGBTgr7daMu+pbzBkIdrX4
i+HyCuDyIOsAzJTzl1t8bt243meR2m5jdeivph3joU5IshkUy2Mlx8nWm77K2N2jeZNIx5NS23Rj
FM3hyCqdKYDUAR8vOSd1uiM9uclwUidHgfcnBIRWNO5lTDmCdEC+Q54LZyCxqPzxB42VzR/n6JPw
oDbMOK3C0VCnAEGYR2LpgBr6/yj7siVJdWTbX2nr54tdRgHHTt8HiHnIjJyr6gWraTMLxCCGrz8L
J6uIHZ173z4vMsnd5RBEBAiX+1rMZg04NP/icl0dIwvbY+h8JdMr8TSThqQoEw7vSYxdQLPItPli
kOYvD8HiKNgG2PhdzKj3l8cIQuect3LcLRcfSUa9h+W3sXIspzxQU2txmXnUNeq+eO+GPQcHV9Jm
uP3/NjWBkj76NB6VUiJt/D9XLa5m1zSVhK6dwOutfhnbpM9+n4rUB6XY0XxpOxHqT6azIH3QTWdN
3StVN6W68TquJeIE+EBXH9Pk/Bl0KcDY/e2DelHuJDtAG6lHM9GmLNyMu3d1JRk4CCttQ0NqSvBZ
3nGkM+wSjSezHTANgCDbBb0PaB8H+eaYm5aOezfPcLvRx/IZtTDTXHJAChC86vs2lc8ZF9jvIBmZ
5LqOlwAtOTZhiHMhGRvBaCuUGjeg5QRbC/lgeSf3ZEIOdNI2af06WmDDraL6JbLD5KQGeGFdgUYu
fu+ipCncmnH7OSp4XXtz26huqe2takoutQH6A+sBWSSnqrbafkOOEI3CzkvYKCjfx75cCDZU3FDa
b0WXmBt3AtDCHwIUSVNvaRZZ0CQFQgYsSTYl8qm9xYZcOaT+yA+pVbxxWFPUkiyi6f66uvFAp0Wy
wKnPyLoQ9yystFfD9VKDF68Ns9yHQC8Prd6prxpn8twH4CYYbVd9HarEwDZm74BAAsOehQCLSntg
6QAFQhNWBIgeW6D2HMnYpYGnG42oSXqtuFdZ9wCCpQqQg7DKJhHJW5DBA1hBqXY3EyqZTQTMOMyi
SDlIpZLMQH6xOXFvTa6oIVcoOq3Xo2swwD5AQTLqMVdxN7Y1vJ/iokgasOxEgfvHzYTaZsbBaY27
5TzJwpIiPNtZslpckJyaOPMiDnwGmrOIP7ggpDRAOkoXJFQSXDz6aDcXIwAGmq/rhiOaVaFmEhEe
rOf1xlwDpqgv13mUx77dI5miMUEVinJzlLzro7hTVY5hWQfFpVcEOKtVkATSMG3L8sKBHn5gSvUV
TJYJvvxJFkv7Ky/aYD/LnH5AfT5yETydfJGNJo074MgPx9mGDyBejrQy8mcbOkCWhZsmwPdsDcO2
jXswLU01aUVuVBtFQ63SMIVkSEZaVxbrfkxQpTmZ3dg2v2WkmGyH0ZJn8kHTF7/lqAJh8rfPxY6m
ampXbURWdT5ZLCcx+QSs7IqHZvY5KcvS0yKefuKOcIFKFrOXJqqwaErk+BQk0U8wnR/suCpOvXAf
hWNYW553UeOZWRIj5jFpqJnHLdMs8ESAIPVKeGs0O0iwkV6AoHH2vtgAF+JPLkkjAafvV4xrPg1r
4F4KMJ+2AKMCQLmld3JD6NIEJF2VgdyKSvm0iAIn11CgM6oIsw/Yy9NR+UkmNIEUZMJAcl2sqEsm
iuN8IhOQp6zNMXZ2PRg3sB/JG/sQI6froKEaokIaEklsBbdE/7ZLdrNwmoYIpQ2qyMQw/Y+7V/Mt
Z/Y+HzUEhNo2sfI7Y0KYqifgqK6ojIkH7c9dlIt2YPD8wKggGM6i5Mj4vZlkExwVTZVxr2s+dcmK
GvJHstmJ5Qbrore+BjJOH6mRHejf2r4/0WhEYfy9ArJAGoWs1+9NqRwcab8SVleD5zQQhnrsG/WW
82gx9xW3YeWglnjWBmoVjF6C26SvjmGxXhgYWrwpjV4cuB3q2MdPs6FjbzK1Cueood6l9nYc8ESh
gOEwYX6mYw1ibVfBrX8M+mJDGh3cw0o4ynsQpdV+XEXNiyIdC7VPCM2FgyW9KpPDF7U2dE9R8vhe
bzT9flGgAgl4eLUD6sjSTPdG3UR+StsRBFJCOCbUjHHQoE42zWs/a2W4WjQlFkAxiGixsdHR7gV1
Z6QTjSBQpoaEqkyGd1MAIobAE4U7tUBp/uZq6vuhQGyRVUBQvZpJGCpXRxprpq+SpmT4uDi81Drt
/cyujpRU5hpB/Wo/2Kr6rr46WkT7MIlhy7XoHOEtx5h9LGM6Bl0WAKcfRTsFl2jy1RlqeGfaiMr8
cXWW8wckwWxfmOFzFqfldvE9NLW8ho0ha7p6qGYE6XkQP5PIHVSAXztP6Vil6iGV6ClWB3xtK1YB
0syrNZaekT+PkTA3INfoXOAZeM6nJjD0PNuGEQDyiwTkCLNdplkVULXEH0CMLnuwA9krfdBzLGnU
AjzVaPRUFHeAqC+P1hhvzShFjTDJyIQUbR1tBfLvrCy0ThWyY9UV8EEyoGNX36oILEeZreH/QN25
yYCeYABbCftRa1M17aOjhWIDflr1qUGNqFciefS70ZV+3yb1H62rPFa21n+qkwwVbFWl30u3N8G9
1Lm7rMBfoHJSvuKpirUpyua3Epl8F2wUIKWvH9t9YHf2hRpmMFAx2BYgIn7LCnCP7oocwFMky3Jd
HkDzh+ykMM1PCMmAcNIadwyBZSwvJ1kuXFRDIrqKssmpISENwfuD4G7GYp9kV3NovBhezXPkdw2L
BLBl/HKl8M56938zzQL22Qm7DtNZLM6odzVpPr8EqIkbhbk/FsdSReQBYLUTZnPzGKd2uesbJ/Xn
CHhoA1SwVVDfTUFwk+nmAzANaXAzwTDTP4xu4FsHXKjHBNyLR+p9NFxktiu3aS2C3X9g+5HJaKDg
LXOL/eISrAL/0aEXd7oEMytq4jJ/kf3v/eVD9aaPIFBanHx0Ff7y9HQTMH35cFmOvDj6SEbOb7yZ
MfA6qw78w38/9+/9FfhLgLmnzNcf2X0kM4QEJdhyzAmAGJlcICmbfgyL/OaCfOSKZDnIa7Zg6Jsv
xjL/f+UunzbJdYFUqL88zl/7M6XtqVrU+kHN7sM2qA6A2Q3vW6d7byxkRKHSTCTrRTaWeYj3J+RE
qlH+B8kFCGdAvjDNLTtfRaH+HcnJlMQFtzLk24ONfp4eOjEmxCBlZ2ow+grLMaY5lgJipBq4Wcvk
2X1qaVsLK9WjbkdZgKdxyf1aFTFea6fJZN5lUYM0PmyrXp2X3YP+Q7r/dqqBpn2SE2YXTaUJdK59
k4NYDRvpq6vTUgY27kfTemF06svHY0DXHZHBcKa586k2dTN6hQuYsdEyv9SymsLwSmWskA7BVB4g
s1YiAUGG2nYsmh+BOoI22uWgmm77mB3fe9VzycxyS6PIyU1/znZRwzDwRsCpPkgn32MNY56LFKtc
X7EOqTbaF9IpVsbvNQCYJxx3P19WgIPO7OYhdArtYbZIubEHA1zhvZvkpdxmeA3wBbnTFWwz6fw0
xk2zkhPTn9r01SVzbeXObkK8dvB6FpHSTNzcd6LI3TSTLclYgaUjcJeeFhH5KG35lVfIf158jIqu
bmtTtTyyWCbIoVkB18E5k5wmdNGorFITCWB0FLId87y9A4mgTyKgfALGVm/5RHM4FIga4sznQyd2
d+CDeKvIhGSOW78h3todaC6JlCgqty2o6r1FRgpkXvp0LBqRMsuBLGnXiKgsZ63knXvusa9CZsvH
xOPb8pKmwGf9ffkcB5QMti6+ku3iY1SwKpBqcFh8uHit2SQu0ASX06IJZhB53MyVu8VHLHDlEKsr
1ySbFVbanJEQuKHR4sPGDn/WhWAxM7F/VNeDMk65K+KgDQ6CjVRGi3+RDkygEeg3diMy71Z/NTan
qSpZXTkkL7NDsp0PQwZXHq+kWqrgOFceaNrHtqQiUzrMv30EOiWlNXGzuT2Pq7P9G6v5sHSEq/O6
/SBXqqtTuDrlKzd/82nma0dnc+WGDg40qcAfeGDsmSJBjZGkX8aJKXpI1femBNyvZ6ZusFsUxjjw
g5JpQB+DbT81GlhYt0DEB4CjG657u5bPcWWhqYEQqYzJJa5D+QwoRMVDylt4IKUN4gag8tZWeq5i
1T70SqP7jsLbu0gq6kmNY2R9qaPzVWMXfagA/6EOOrLXR+nriOIBnaOQWXGwSpndGcw6RXaazqNe
C4HvQorCSn+mYG3YicHK7kgkouy9Z+oIQ5Uu3gZJMWsnOzJBcN7BErsB4Fuu/fJHNrmiAonABOHR
4nXxUGkGNnAsvQXZ0a8jLXZ6X5g73TDfQuRqeCDm6U8yRskOkwAGitt4+IQEOFSCjqG7peFg2Keu
SKInkaMKyHkM9fB16MBgTU1iON19jQojGoHMx1Q80YIbFHTJ58WsA/utF+dGvOfccOeppUC+b+5+
KtmoH/Sk7V+7dgIn6lh2Z07DmOFM6zp/dHpHvFoX8Fz2r40a2w+s4Qca8SiwzzmIJcHOBKXrTnRg
/LMt8ujsdA4yrhiLO08K7OPAdL/w17KJ/ZZoaoHyu0OsBXURCwXupMyNtD8uZtS7kd24SxEQWmtA
pwlkF2wCFJttxMSNTg2AgN57JlD7AezPnsxYw8PyxkR1ZP4upCla2+MHWyKKMXGUUeP87i1Duwem
AmcAUCaZMoWalCnoRL2buYvxWCThCgl9T30VZqtozMevjqNsOkXisSJ1ZZtrEVC0+3L4pOXArcq0
8asGHPhV6kTDsXxld6VrJY+gicZGkgPeCoQ5gKqSCgNUAFEUH+bxYABB1dmZARt32Oevj8irqo59
Z1dz70ZGCjlpUxSqgQr1z1MEyJC2hjo83cjJ6Y0sSgbQvl4d7s+uSBFpTnDI3RXKXT7nowg3fKKu
BmfsmHvUzVpjyL2uzrUD8VRT42IZlXvLeFF3NJP4r+cuGdH41l2m129hKNJNgD1RMHODN5t6KfYw
2Jq6OSs1kGBP+sWoB3nWQTkuAuoBXxro94sXIAciKZlUY426plhJtpFk46HW+/FgTYTxEtTGum8r
okVO7yRdVGTpLhoxqefxrX1Zg9xofeM6YogMFZn9hxIIcIfZ4DA8G3q51cskqdd2Lz6DIbo99JUY
Lm2u9JfazK11jGDIapxkpPg9iyyoIbmL6UHUtwcHoXc4b7TvvJbmGiWJ5kqCH+mlbWsG/HcMa9W5
HoppmMTZu1aakXwwhmHwRp2dKqzxDm7r9sh15QPu2CAWryO1PoCA6KwioVIH/BoUjasauxJ0pf1U
15MCu4571JWN+6vbjGxw1n8j1Q2B7LPJATWudCPTRxrLsMd3g8Lb356GJNNU3LZhjrD+L/9XBlfd
2YBsZ4fku45M5GlS98oAwPVv9Sj4ZpaBVEAB5YuN68mFgzIzA/DyU5NVUj0OuHNrcWJeAHRmznLL
HPxWQXiT5GSqTXCdImV819qmEgC73khBsvjLHRki9qEepaFcAASzDaJ6HedJjxW/8Dg2XMG63CKA
f9XNe8aOjR7WlUddarAflW5kYyMVdlLf2lyZX/nrXBn7uts3qw8nlah/94Rjt6vQarpjTE2KFytv
HNP3Mfh0xlXXYnmP6As0ZDSraYxSpUn6oS51hyk2rWzJ/bvldJDlcMuBPrQxdYmNA11e/r9HHAMd
DEpaYewUh207J8UuUlCWAPXM+2c8mhHsAy9igYJYaLreKFArNxuJtNwYzTgbkSwHQUj6mjkCXyqz
d6mjsSOqAnDVf/duZMBFA66GJQ1/UdAM5OK+z9U7paxQsQtfixuy6dn4Ez+yavP3x7jxvLjvByBa
p5LtSUTNR4dZ5tPxaVg4FjLZe3W1TL0942W82NDcoW6LTZqafyxHXCyWQywy6gkzxa99uV7L5Jur
cvMRAuHynVbkjec3ogAGQCSLz6mtB295kUYr227rCxBh2TZOFORbmFp6jrC5vwaYkfKEehFsKZiZ
+CY1bGbS/DGPtvGgQjQph2xUfLN3w43Oc555hjTLw791C2blBwUEcU74YuWoupo2sgMtyy5RWyGP
DqOSJwoYxyprVrJEA0qLq2ir2bYAQ5Zq68WWhlXXt36Ner5DyXI/Gnp3ZbO28BSsF9ZM6bFbqEaD
ONpBIUB6iJ6BXMEMrC2R64nplcjqETdApqDpS5XXG1EW9oVkEUAGwEeaCN+YTEgGvFUULkYMGWwQ
lXHTXZAkm7V5KzwCBiU8+XlMXRK6U0llPTgXFdwhW8c2YU0y0lpULznPXlSzFQDb451edae6LjrF
XyZRj1BJqbcork6g0U3mKY45rkh4Y7OcGfV0MFmlDm/2hA7vBn1z6jiqGvEMXsDpaUhNmyOL2DL4
H5UivhdCH74EodX5wi2iM0e25sMH8jB2g4dCFN+J4ObGfpKTH6tz3/3YUy9TJd8kBcqQqIIk05Qv
WBPIp0JVnb0SdO66GGL1i2U8kz7BG8XKShL1CGKp7EG4LeqXptITNXG/OLZ2PTEGoMRdgcyjm/Ia
TZee1ovhQLU31FDZDZmxEoU8uAnp0SoQbbWivFtjtIotSL9/zKUVJJuQg99rMH6rKc32qjgDSf8b
vIPwfeY2PTDR8AJBTTINtTjMhEdjcC71RxUIuSoDGO0iWmZ8JCOnY6ezwKeuAOWs35cVB6AbjkQy
OhINuRah+kmkz1qLgqGgbvODEWTyVagxkE9Hg59r/DpfMw5evTDXL6RskH6QC2N4RsF19myniZ+Y
VfuKEmBxAUH1A01JpGxXqAZqvcZRu/VY2PpLrLqhJ1D/9FMUxxCA1j/UIpFeblruU+tmzUZRTbwY
yYKdaBL4kvWX0mTvk3B5biZ10yQmkehlFcUhq/psr6Z2cLGEOr1lFDYDr5JWHJtSrbZCynwDBNj4
E69A5tOVvbhzuyx8rarB42off3JYVx7ViPc+DYEhca667Bmb7Rpo8oQ3Zad9aSwh18wInQPLOv5Q
52WHQC8swtG+l1UXvIysMrZ8VPA+n0bipbbDJ2YY2re2CisvAdnzKi5U7hMmLCHBClVrdnXQhh7J
8J6JO1qvoezJrVE7Uhudu4qCLAdVGI83ZONK4AyCGNv0Eb5Q70oNmZCgJT7gbLS7jHcqgrQs0+4a
ZgzAoR2r9ZWwnzRMIC9al2uLAeoAZW/lo9FKFPco+Q/VifLMB1qHtVLAZbqex9iTu2ShEZ3JGMXI
7a5h0neVtLhTW4HqCEMYuKyI9OqxiVSMCqkmhqOWb0OkH5hg9WPTFcZTHgbruuflW2fI9gSuMcsz
siDy1cEEUAg2Lk/J1FCPGoRy7P2gZXjNUoC/oAImHEGa+lEXWfbQhp9pQI2rchfIOilKufqqeSTZ
MolkIdBr/JwBgMwwQqxzhoIpYPbVQR9eDscagHVXzY1snsGn/+ViSDa/vZQ5ssDVSFUAmhuAFHFq
qEeNtBoHqPFN5+dWoZ1zTVXPVRuMIOIDPWFasrWOOMd6RE7UMzeNbg+gk8qnodJWKkLC+pe2Vqxn
w7D6RztI/XoakSjAz7Lr5fgwtMz0sKJL8ZyemHw6UWfbUjGSmdNnJughrh5i5UGs6l0daQh5Heax
NO5LPH0TwLihjhCQsYOl24iE5hE/KlzwI58Y/2h4IysdIE973WT412oRRfus7IrdYkIOyfWHMjr8
X6unwzlh/2Xsu2YPrHcAFud2t3KyXLvDLZ8/UBNyUHaPWXxG7NAJfZG0z6aLb3OegBKAEFVaLD1o
mXyf0TZZ56lGYu9442IKcsQSXzSjuiWHxmTYWboFSKKu3yxHAk7yuJJl2K/neRYvurWbpupq8d0Z
UbeRkcl8oSimF0Rpf5+4keohiZLft1Zu3AvNQRm+PsovA29RvRA4Gu5ZVXnRHQQssirQfdBYciAv
ASnCRa6SEqrJyQ61XPU0C5j4blw/AxhpeB4y+wVFzPW3NsZiUOZW9QBk/uSo9zZ2PRQN3CTdSjpt
/Q2smygKjHMH+WQSGAcOkBVpplNkl9Zg6osV9gBeCpNuayC4hURF90AGrIpj/FDK6tBW2n6Yqt9K
o2xAJB6f5ySXSYSYJN6PUW5fr+LYrFdkFxpOdVZ4JY6DtJI1K53hzQZkJP4c6U8daOKmWdSfOSIh
ODVe3nXCRYlFIfpNEvbjs2yQrki2Qmoo+sTdNhNg1QPQr3npo9TdRbzKdkpY2g8CfHtg4anTH52z
R3RZ3ANIagRTMUgPtaH3nQEJZn6nVPKkheUFN9Qh9mHhAMwKsZz38eiO2OPWC19FOObB7Q0wFuWB
traUUlvNLjJUja+6vgdZ7KS2pwaVw8zDouEVT9l2ZamadaGmrup2XVgtKjF/ywASBTiiVPm5iCQy
GS8COyQgO7+EjXifnYHAwcGj6khyMldTxfQzWYrNPJwmmG3C/T7OPwUV6A6ovLxTbGAnBWcaUNX5
VPDia73OdwTu1rUGaCZF/lO15eM7P6pVoCRVTix1ptWBqs7OAAtIXVBCOgdJdHTUBcNYg7v9xFWX
NCh2HniC7y0XX7qpQIcahJ90ECTaeF2eZNhnfVfIykGMoB0BNvPbuMgD9V4RDTDzk+QIwFWU9IBb
R713VhVz7JPk+crpRu1o9amBveupezUu4gEcj7wEWGmkmjvNdP6kXsxR1mBtzZyZ4ltpqnzlglXt
vsjLZ4Af94hDZwwbyQiOH6OGHTOwpvlaa4GrlY3dXThUjwi0q3sa1Tzo7qgnzEGcZBmvFnkauNp6
cLm+sZ0Ku/PIYX0tIzcGfHzUPCDHpNy0mlme0zxM9mNUWXvGenkaosreJKbeXmLsy646RQ9fjDJG
rKFzvrkll4/FELzovG7QGZxzWmIHVRYx+2xIQJDYUe+eZdFXj4XJX+uqY58bFeDyWV7jG4qG7q2B
L7LXZSy3kd0HGxoOqb7KGkTd1dIwDlUYy1UFhuLT4Bg/6xD/dFBw4DlN3aXJ9L45AAfwl4bGN2oa
zjY3atJc+e3CSn8/RJo594l8NV3F2tkBK++tqaEes7LWw6YLttB/yzqgmt2DcT30dWkPoJv5ZUwz
UFGs+ShBG9c4UXFPxqTQOfYVNYYtFprBO7CUN2b/yiRYf/Mqb6LNTAzsjgljPvH8KuCCW4GxBDAz
k5XplHl1oi6ynn5xCM9dA2lyoNaYzEBvgvKqGiWrKAOzwMqqP1hpV+2q1qnLuzLJ5NayxBdSxnbO
TtQb1Bib0EHWfYtEVW4dbt2lGaiJwekFWukxVLEC6HVgqnP95OSt1c5j5E6BjC6tn4FZgEVvL94y
HbdT+A2BLJV+phrWfih3KFlA2vBU+boUvZKSGuaKneHk9WERUY9saZaED+zfVYeb6dcuiysfi9x2
u70OIAovl222d5CQOmQOkmO7AZg2WMOeWrDs7XVZf4lCV101Zqu/jW39giz24KczpsjOtvpvZQJ6
n8Bxn8zOZqsgUNqjm5Tg1MM7TuDfdrF/LGd9rZfqumcy82iOkQQwpy4AtIu9FRf9umslKkcNobJN
ZnNUzuY53r4NZtwFcRxdBpwNgG6L4UsYCSg6rP1dC9RAVtKZ99SAERSZsWEFsgFkttqzxtTHewv8
TsdZZrpJ66OGI0NaQ5J4yVDmhS8nnJCoGie4XFCAZBOlYDcxDFJvaUhmBfWAvZYPbMq0LtcIUQPK
Byt3YG+gPpIaGva5UR9bpfEXOZhaot5bxkluZKBaR8oMyeICq4PZV93n6qqq7XEtBVYNhfGzmpb9
phYE51oFFKvC6uIN3w4KIYuAr7EkblbgAVM3c7p4BAxOVlYowpzyzSk3fGzAcqmo8hOJFrn723bJ
I8clv7LV7RcwOoynjJgp6zYBT27WbbgNUMOVZfX6vlObIy/xsb1MdZhXDXj1tswxDR9CvX+KQ/1J
U6acRaqDn1E2cP77SUFF83P9PCmUANy/VWY+0Yi0eImv10xWgV9UTX2X9BZAEerqoQYd40OqgZNx
Eo1aUj+Q/LeoSobCt5tyOHDDCE4JB+OKKNs71ShDa1X1dbPDsv87ydpJQT1qht4MVlGpWNghnozZ
qPS7rMy28z+UtSiMSRskqU+V7rmDXGWtHb4SfbWbyGYDThf84pFkH+Fv8mssk6jauhXCHKgYRAwY
JTkD9kinyLCcIsOVAHdHxoPA+qSFOfOxy8L3wDHC63+pMh+AjXwvutKYh0CGux6SdjGmuSavtrJm
O7VyjCeBKFMydsOXHIuVlZLW47G09fphlP1DYigK3rimJkQdjIcQROTpZmac6SPhPTzzWq1ie+Lf
LmX7SSCdbavlgl+oAR/FpuFFfJZRKc4GPf65GVt7JSka1EkkdYZiDCZQohZzfupzbqzDPvRCvE28
lgbyAbKoj/1Q1xLsS7kXQv4INGviS8V/eJsnQXDSSz07F4k/6oM9D1ptHJuV3dTZ2TGccdOjntNT
JzOyvVILAxv2Nqo3NmQ9ZmE+29BQ2o7eeXg/IdfzqABjwPmViK+ocRFYdS9Jw8WqL9zAawXS1AfB
LKxKjIcydvkWr3sA8bGNBhuwXVQhRzhBpQI+tsUVgDVKJMdiFXePcoR43QRDvUrtTLNnoSXSR1m4
QLYIO9X2gOeIqnlUEwCdpsjXiYMKL5piC3e4B35wO9rhhZqxNI9WGzpHgOJEl2ZqrCBt96qd/lxE
ZJrHBu6lXCKhue8jrIHyaCeYAFi1jrS0sceLaZTxlZPi9fpAss6tPpkZEixytajOVY31L7jhj50+
Kg9dFSsgINHjdUr3VbM+CaPNHjUzjJ+syAlmZWyq0RM1PDk1LcseaXBjQJN+eSCDSsdGPQLZ/acB
8ISGnGr6XXDFYO+yvUMMXTsquQl+XSNMp1yVoxzwIxOdfXJq4yUNUMliG+bYgvcV2/RU5EFNUrmP
vJLtFnhEBZK80xGxjAYfXfF75KuuFUdOSdEZMipKMF6XG3UKb8yCMUgLH69eIUoTtGbvgMJvPUQs
/wzm4p8ARhkukWywp9ekPyKF88+ma6brAusWgG2dBysNj+rUcIk8GDzsmj911cj1ldxGIG6yacI6
DDdVAXJiDyjuKJuYpHrVTr/wm+6in2eRZwAhadta14632iufZIjgzq51giMHmRJghPEUq0AV0jHg
Ha2z3AUAXWaEqzxog3syoZ4dF0+SmdpBOIFle7x2+mOC/xQpgZyHVX6c9t2qYYDGJyE1QZEBiZm7
fp1I9kPTnVOiKRZ1SNIpDBU8dv91RuexWfBaKYr2oDaq9hA1AORiddQcUMaF5DrW5VPkoj6XkwnZ
sfTcg3vvkvaV/tDGjnJXKCYy6zCb9KB/R72jUr5wIzZjMJDJYJchZOvFtgYAZkJhnhpb1OXJmhoE
E9PmSp1HfmepypEsTK0C39AybR6DPd3ap4B3qZFM8xaYfb/FPhJe5qZhVNS6F1kB3uuzzn4rah/0
OvWbGcTWeXTq1mt1ccKLSIxc+9Z9s5GxikCFlZ+wa+q+GfFXHevm19E0G9Sm1vgtYH3tuaMTrqLQ
6deKFpSfWkc/1LhVfwdwbOyFAPHAFkO5U+0K8capKTO9AIZ0VNxhN6Yx81tpDuzLux9kRfZOmH5v
kXe0ufr9LT8r+hUtQ+qVcasje9unnypJyGr+aef56zjW4RH593sAKxenZMT7CNCtnfvCVYKDqNSL
oSArdq10LluBQWxEEi+z7xW9Xxuq+1haSLdkhuBfED4HWkfpVPfm4ISXFEtNr+ydHPsrdeFXJq/P
DT7go61Un0k+Yl2y0kIVP9dK6Z51rIpJXjEtW7tCt/e2cJTXpu1WdIAowPPLlGOxNZQHOv0wcB6G
GgWYokYJhGBpvL76Q9NnDRhTADY2fKMJyx//5mqQ7dXfkdTLlNkrja+u+1WX5rcSSy4rVIvV4j0p
4uwQIp1Oq0v9mQ1FvBkrzT22ateemOHqaz0b+VppDHdXFCXen0pNxa+yt59Rt87v9da5N7PMfs6d
Ln0e+m0KiE0vrN1005Wt1n3N2tdEC4F2rerOSxgZ3A+7zn3pQcXlJ0PizrJFu/TIjmYssqUXTXPH
vP8EyJZ9kxoKML1q5TwXgdkaju+kiNGScCkZo55sgaYbDo+sUL7aZWQCMBUJapSlRg0ITxHKRxGx
SQEOewpwzF3GsezueHkgmTqFNliUCk93Onuz1Ftjey3ZVJbI/KV+m3om3m7Ptv6mO0m4DjUL+7pU
mm2NyUo38YjQTNxmcIfUngBJ9QPAJ/Y3ty6+6k2dPKei0nZdIMttqZrNawSOLjLA3xQsvpEZeDGA
ucAIPD0ylt+GwYqdZQaAUbl5FsyG9JPDfwMPi49+fdEYYTvAbe0V+EzB1DczOBFpH3VlhJ9/23cm
2M/AC0UyYoiaGZ1a7gfY9ZuQ0wSAyS3uF25dPym41z4ZKbSylvFe9JX11FaJuq8cGQDDDkOS/bIP
+jTbdHXqbiNljad68znD+/bOUHi64bJNv6BWezO4IX/NEeM5iKQ3ViTHauixrNriqQDh8akYsAHX
lWH6BTcQAECCKOGi2VF0z+spODkpItYrCN6UyrlspfagW9o3U1Eb7NUr+sqM8OrHYxCdq4pabv75
j//7//77e/9f4c/iUmRDWPB/gKb0UsS8qf/1TyAG/PMf5Szf//jXPy1dU3XLdDWgIdmW42LXBvrv
Xx9jHk7m/6dFLCMMxti4MygXtogq7LHYrfbMUYj/P4RdaZObuNb+RVQhkIT4aryv7XYvSb5QWSYC
xL6LX/8+yLlxbt95Z2pqKHQksNNmkc55ln0IIXjUEdH0mQSpXFpn06KNR16sdhOnlXUzERCKNvDI
kk9pxvubcAAsVEOnwVfr+huTnX9MSu89sTmSt6LqPnNgd3b3z7RGeJcOuXoKueM8ZZ0ib954RG6J
vJZt3z1TmW+j0rXfoLfnnxgVycI0h1bH+xLKd4EFTZI3MLJgiTUgqR16YFMKS61CZK93DvyxIF2A
osoqLVm/nIbIXxKL0wuPkzJgoZ0ClOaCQhiP9g7ozOmt95HajbLpi1PhOeSU8NOL8FI/FrM4u9nL
5j3ZRzUKW1homdij4zEOJOlp7cYNrOKUK67u0L41k11+zuSoV65M2XYa4+ozqb6n8Mu7DSRbYsox
oIgFIMjhvlsju38w7ZqOn4ue93dlzrwCvdtvfMww0ixbN1EJ7nDVOVcOUNyStkOGFE+dXjAtXvaF
CK90GsIrpFbtHUMpDYnA/8SccuhXQEFbywSY4GufNJAdyTIREIB+cFXXnb7CXDpZ/PPV5/GPF5/j
eiAHUpsJTnEziP+++PLMYlOWZOG5GQhHchOWkYHvO9HW7u1qPSYu+Qyz+12LReZLH/nlEX9IHYzS
sz+XePxh7jDBZi4fuiuFakUFF05TtAP3EItWU867V/aQlAjsYdBHgC+Si2vx5AL7CjjFdKjCtRbD
epnNQXDKcVGq/uUxzuyRRItz+s2M8TrmQIYUkGIr1+6TNfvU8kyeTSvuffcJxWRUdGzG8cxsgYHz
W7tfx3llB+1YPqd+4tEtnfiRKkrg2ZYquYRuKkDBqr6Z2GOT5MWnqY/wMI0JXwGCgNlWVqb2RpRw
aTXtFtk9d6neu6gDMGZOconUgQ1iUjZkU7bO+Y+YyYn5rAz/5TECebWPv6TLPVTDbAg1UJf49MNj
JHawYMfSUJ17F2x06XvxCok8MEzCGOLRo2MdzV4ZJQz3+iijTYMVxIKUTPS41udtJhooPdsWqXZI
WxzuQ+9dYvaOBCIwOvbRqzkRskm8XlZuigPN6VFUC6DOEuFGmU8m4Hu4hd7m1RxqDjEbWlj7Ibdp
IAVeLyXmvXvUTVgOwip2Hxua9r+asvgu7Nrf/e3YxzDoF/j34x+xj4dgTd4HAgnoQMoxPsTzpq+B
MglcWcQHJOFLYJ10UUZrE4garF0KCJctczwDIwgnAVez0EQVyEybwfd4b7EYCok4xf1sE4sge+1m
EKRE7I+PEVncrblrvUG4gu4lqyk0dlqIR5v2x2DYwSDEvfd58wGPAay3cJQ5gQn+S7cZ+P8fY05x
/yKPU4rO//UVP3anxfAOfxJYR+hFql35eZBJsayGatpDOZJ88pA0ncNhwtJ9GGaYKrdp9Dl1kGGT
jUXPcWvFt2RowY/Gi0iMFnxHR3WWyCmDwOy8Oiq/t1Btdh8tZ265QiT3kaz9o88cZ86CZP43d+77
PdIcFyFVcdJICtTqh3nFAT/u7HsAOALzMkviAd5B49SvzMuM25IDo1GApj6/+XhXikWDNMDBNLUX
vnDa2EEzAavYG6TtkPXnonQkLLcB2TWbyk+coInnBJ+B8XohucjpU2wLezm6Tr0xfsKw5oGaNPfS
pTEbZjbvj14Y/rIjTpsienZScO9n72FaWtXShlv2iofwqixre/w+UDfIMkl/Crc++7UrPrNW48Xk
2vZFiTdZT+yM0m6zd63h3DlDBg+eOcZAMT/LMUWyG4SNbeR4qbswQbfFIxYk9u/3Ib8Hl56PEshY
vODxYu/uB5iYlzTZxgF34n7msPp9+vnYsHS3dZY2SCji+Mc5fWCdV01NC1xK6PjjC1SYO+aA+Jwe
g805KSbfS1U1oDKEBUQiuqOrmLuxbbgZF7M/uk9EdihpC0TFo226Tc+HGPFHICo+dMtRASHZQzx7
PuvjsPtZH+1Ht4l58yebvb9rmtjQH6YaSL45JUmaoFNiOvS+ng4+7pFq8Wjf9+rUPpg9s2nm0dKG
n14Yfv8QfjQfQ82eGABzW5hDH2NoXarA8gHSNR9+H9PPn2baj4Em1iBRtxR1RxYKV+LRbOKJOofJ
DuyubyH9NsctOv7q9Oe9vIAjxzKN8k95C0UsSqMVM44MxmvB7EJ7voVp3Bz92AXVEHQ5s3sDPC6x
ixoepCpGss7zZmRAb2nnnKfgE3XNBc8ROIxY9RjQNqfnNBTuGbzTaDHUSbY1zUdHEw3lrqvCt0cI
bKZfR5HQ+isZqnKjatc+Ag//Cytlmk1bDQEtRzhyNYJALiJFAmPeUO2lemuC910T7cfQzRYJndI1
dAXe700zCK7AeFVamCjvyY2DCjl8DX3lrhOW9Je2QmUuymNUrubE/qNpWBOmqcGOCeo5z//oNYwL
03R4BkW+nvQb3uKBFldgE0npfelpCj1L+FRdBoin77Qd+hta+eKKRKS18N2i/w6+NDysku4vL4mT
BQc3bSscEUNla0ihd2B9whS4e2NN5h+crsZ6v7W6t2iwol2XYtpsequK2uB/jvHa9OokJktf1M3W
9EayRA69tAAwyJAi8LvP8My290CEFKtQYkndSMyhunkz+QqzqSaM4p0JAnMC8LHZNV2PQSbmqqxY
eUUOJXir82FfLNW/TLHE/8ywKObIHJNlzj1PcOfDXHkUvPdJCeEmnkD82YGIQjWL3Tu8L45mz2z8
Cr7M1rx5xMwQCwwxEP4gOGA6sCoMg4738VLnwjo9lD1YaqeYImBtLZwKVVqZPj06zVhMX+MTta86
HtyDwmkgrQM1dOYCn9zldrz2GTzFeoscbWeABlhTwf/td8y0UEpsL74T3qqoeyNyxAS2TyOy7TPy
uTeV1zRjPyfLH1EVdcq0XUqvSINGA5uT5aj+BB5B0dS0vYp2KAPz3/1JDxlx5GbWUV5KF7VIeFu3
A+SoCjCEvGXRdeOBSrYpYJ0nNnnzPAJmWhZsuNmAGx8ws4ZEyYyBxoTx5qN88dRYONmcpYr6hiCk
3MUIwM63WLQoJBb0Zx+mh16UDir4+b/87sT1Pk6t8cZlri1cTBio59EPPzyZIGonAKc9VeOXXEG6
9762JbWbLQvwkiD/Nq9tJQQ3W93Ge7O0BSHSDpQH0c8HyhvU+WU3YV77dxDwtKP5Pubkkodfecv1
Zw/rx01STf6GAxH4afBR4JyaHLm1OIERcAYGGU3DWxqGNxOXym2Dqm4dFOlU8gSvRpSs5gP8Ft/Z
qdOgyCb/iFW99ebKrxbNxtdQqPE6ye5Ewl6+s9qihwFTDCgCxfI9AmN0WfgxVac+o00gM2TGPyVh
hzwnQAHWKFa6kUMUVLI5I/1x64hq9xU+c+/BVfC+Z2L/b9N01CKDekWrViVlwaN0C65XdNE+nlpz
IddUc7mAfD6+UGBaZc70xrGifJUmzs90iPNLbfniFfXsRQ6j+neLVe0x9B14AxFrz2qdnqYU9XK8
dabWQQ4yJ6/vFrIn1YLKXi9FPiEh5NDsB1dfOJPhX9RLf0R1l7/lllMjZyEZ3SbgzSRfBgqrCI01
oHkwuyV0YkWS5EfzJNZIwkIhbciOqJ7aXxT+ER/K6kyc4YhRwgsA+ssNoGtLQ+T0SX9UHmrGphXW
xDmHdrSxWQSFEK9hyTZT13/OAfD/SUAxQimy47A54sSjxPnvHIDf1WUN95vyVDT6dUzJsKNOkr90
3B83fT1Vy6hys5eqTJtzN/nXQen0pQiAKLQ2KIUln/ImW+o6zb9quOOuxrgge6x4+E1O4wtwZIiz
ERdPzOgJd4x88gDxWSTCyb6OZZuiqjpW17LrpqPD4gxE4hla9d5AZRG+Fvo9EV2ULHz1aweR1ET+
HEPjdOllzWpMB/3JaVtrDUY5Wxv+dGnhXY869BXZx+EaE/FiRiW1/XFUzsPsMaqfz5X+HmWFrnj5
5z88En0fHixz7k+4tgskLOcoec1vnD9Sf1GlE5ajjA4RD1XjfZ1PJ5Db9Amma/qE58crrGHGLZ48
gNFH8FLXC9Yjk87ldDDFV7NpQOYYF6yKvtsAv2/uTdNjZ2Cwk0oAF6hZXS/xcB+KDRAv/oKlzF7d
8cqK9XjQkwhFeJvdptx9AgI7P0cKLVoME8AnHVuNyTPYkJ9oXfBzPU/W+bxnmshqw6quso8mft8I
zc8Z1tVQhxfx8sMBMDaJzkN+H1/5UD1pPUCs4xi1M9RnsTyLVl23ictqw60WSBNUYNleChCY5yYh
yP3jOfsO6MawhIVEtwETuH8Rtpy2fhO6Qat49xIJnZ9R+X8xnZOl/Ocs/prL65gn9BtUlmmAwrs4
ZxCNPMBTEP9Gao/veVJC7dWKf0Q9+QL10/rURIosgG2x8Nf30u9RWqHslHefbRnrWbI7PoR+Vzy1
FjJN0ciy7wJCGR9GaCnq4J8vH+7/79XjYzLiY1Li+4zyDxmfrBZ12QGGewIUID8nMRajcO390ss2
X9U0w2IBqKQL9O0yZDd09v0fR/R5cexHvYNUC5j/bQW34L6RZ9Oc43BSsq6m9cy8aXgrhJDPXdrd
DxAVic5cYM4dwv3kzeFU7xusNsHJGINMwZxwDBu6NwbGXdbXO2ikYNKpkCYLuKUAhmfek8HIxqNS
K8zRkQ/KSv7JKbZtU4Z/JRmLoJdk69dpsPWqrJlzBC5Zthr3B52aG0S3okUik+y7tMWzVxL2Cruf
CmKVyPBye4jOntc4q8qi6hBFEvhMcNidfsrcny4qJP+SVyXux4eqQwQepa5HPBeTB8/98FCtUtip
dpXXHVk6cbz0q+xA8PwtgMvA7jSvLO8bFafbcLB3j1AxlRiHKm6/vmdlRQnDdvPNteQQTTG7g67d
FZ4EcgHuXXowscfmEQOsRB2qvGdBUtJ8NcW9vYyEL9YjGdnNr2zI8nTiLxn67BaxbDlOTKFE52IB
DgRyeGBINcZANEfIW6HEvw1F1y+K2M62Vj950B8NVXSgffGc6RJypBFIPk/whe5BE/MyYIHRNBsz
rm6zZxgO5E+05v4px4u8RaosescDr936gspFOZfzLJakqxoF5cApXKBoTLCbq30tiuKAYsOrxnSY
GGCzaz7SChPHIV0ks4YGps/2iuIy2g7zY3xsQTzQKK+hUJNfzDAT9+3KXpWOW0LtGkfNw5DMLc9x
0Vx4FiET3ZXj0rgSTR2BTiJ18xNzxvgNPjpYC0KVwcWNCeVmNS41sqPLO7AZjFJHne6I7Bq8qKCk
XoOpTLlMgKu8mg2UhDnQT6AqN6z6FRtUOK3CxveWIo6ta8tUvXdcmOlRwIeCoqjlOlEOuPxtZCd7
q2m++RMbn0Kq9JNM7O+s0NWmJWBJLSYIXYLX1+xxyvDw2GAaYP/bxU4c8uFRxB0X9zRKR7bPHG47
Hx5FIYV3WGb3w4kwQJJ8kDVs8Me5PCvYSaAqBWh4GnftsFFxBbmX8qrtQZ7NCKzWMrJMoWavo6nc
3pump4ZVFJJeLQuifh4DfsiJEFnv/b4+1uAuv4C0U79UjbvyAb8EBgStrGk83GNDvjcjfBS/kKkF
BNL0ktQCMoPZkAKaj8c93N14czR94C5cxzKzlkM81jewgNiaxwQIlcyvb6jyydvAF1HnN2WgJXIn
SZtkGzNW0BoIidw+A1aFI/sx27SQbEY+JxanGB5tKDuv3J4098Yj7Ctr2EMVf1MInY4nQWCUOBaO
OoZRodaxY0075HXFDRYen2TnRd/8HGoqloj4U5eEMM2q1bT0VBV/gwvUomtywBp+H9mFzbRWHfgE
xgFmTPJ8XxG9tLx0ct8Hp8/3oFstOdaxqCFmRzWCGxLXJz9v6pPZG91c9cu8g5aoOwq2vrdNF3ij
ziKBlew19NyCnboig1hLqcqlmqwF1Xi8p0FtI0WE/I37mobThgLudzWtLicbqPf90TJ9aZfgZVzE
uyH2IHAm9cSfesuCozZKWKsOemhvsd+/EdLxH0XTAX/mpp+dgmMlAiWN06AK9zBFHl0NqBk/aznF
CzyecWOqzr8ANwUkHcxGnnJmMv2IGbCdbddFkIH9sy7wpxYLiYUtlM5ALyIZ0KTg6Cyq38ZFroSO
Ah/Br/mAxDZNs9FYK4K3/Z8hBnJtlaOEgTpSflg0oIDK8pMiRZQHadhnkMdoxNo4MoOCYj+z3d28
OS1jdy2atFrex0IS6FgWzWslsiQwc5pY5wyqTXCDME0NhuzV0cnahgZ9G5AYzmcogO8tj/0VAlN4
jkNtYa3WOl+n+UcitX1QyeituSqaM7AbYD2C9gfjJHW1iPSfvB8eY7iv5qjZ054X2NnEz70qIfAF
Bhis6lKCF4CBYqShGwLlruo/8Bd3ZIYBYEzuorEEOd3HKtEtvXrsl+ZXkF2TLm2mq1Xt4Ee7Qx6n
yt12pY2C74yKtOefUWQzuqtNX+/ISBN7HCtVxvdF0Z5LJOqP3MkpHDPmPWRMjr4Alx5yhBCtBs6v
XJqesSnjfmFGQqEDGjMASq9Nj1dTZ0P6mSFbu3SD7EQdqMSBuE6X8S5w4e260dRK4K6ODcTn95hM
Qqe1rxXgg0V+xm26M30m9DjJ46DZSo9GXbl0Co3LYM7SGLM4swfhHIm3HDpMDGKwyHtq6v4KmjFE
214wQhwQ1yqQtn4MfWwGPQmo2ZBfwNshPolOvtlUx+C4NXql4C4L+n6dHNi8MXtmYzqon4Lt/3dj
pAtxW0Kw0grjMnkqpvRiijOAsMZPSMZcTAHmd58pwJi+DCNNAeZ3nznud+u/jxuzGi9DijfFSPjJ
Fm25oJ4s30HoDDeJtKrVOEzFO/6cXtCJPIVJLHpz1wKCq6NPgNv1ryXL7gf5Tf3rHFHele9j1v46
hzlogsRt4FBH7U3vfA4wtOgTsl39K0XKxITNOdxkLBeAE06LKhUMiLyu2DlYMu8LZ4oOyhv1NvKI
PLlQLdzUfpRetKsJrO1ShnsFolqNrA64lpDBjEAcO5g2lJWqQ+T5XyeeF2v4C6DXxCDGpg7W19CU
kueN2bNmekVf0s0UUmeLNcafcTOCDpmzriyQnUNMEy4dXiSJIwdUrBi5iDmE10Rz9tKfj4jZy7yu
3iVx8d0c57MCicQE5ShLu+GGEH5Mc3c4DXk0nswezBN/7RWw5drRRtxHxKMGINsMUS1MQwX8t05d
5Ua3sC53KVzSL6ZFOtvftBadgrGNBr3o4+ZifA6nsX9NSensPvgf1i5Es31lR6sPHTrx1Jbn4GsI
rKYPyicHM69VEL/aSDscQPbGNFeD6PwUIqTglXwzoRx/8EXbg4J3j4EssdEZuP3QiMihXOdGwOJK
f2EuVjU39dw0V7LpfTQxAY0OxIEBgbmWTa9pmsGmt3a+wpIB0nZhjkxs0u59xw7Pdgkzv0VsIZlG
/bpamiBXVXjWopRLyGUmQS5jF9IRdnH/aNOcWsh7mS+WOfWvXvPRpjnOveaj/+5Y4B6K+/d8HPsY
/Dh2cHy+AT4Gb8ShKw7iSEAGOOSkEMlOzAj2xCDYWd5qYGXmvntUu8UBGN05UEgPt40d+w3Q2eGw
BTWS3WKVfA1LDSMp5iLB4NXDOuF1uJQlwGF5PjYXZdVgP6LThHySfpUO/JN9h7O110Xpq5A0Clyn
rfcVTF1e7bgtlq7XZNt7E3KgKzfmFdwP0Bv63rAhCXOhyMLTVwatwl1qQajWnIrZvX9IxfxSmHtl
2w9ncBHezKE09+IDaSFQakN9FMvVCICm2scCQSnQuYkTL4ER57jJaBswTGEvVki3Xu4kP7ISFZSK
eOLmEe1sIk69rZtG8TMwMhPUnTCEqi5I1pC/5Ptwth43NbB+wuoI1mxoY7kIKd6PUddE3d9FM1mE
cuv5oIr62gMYEiJxwPpi0TI3OS28kwAddprpADnUv7YmFMe+h2cVh7SsaZvDADfCbHA+onOsLUz9
IP/XS+VD8250t0zl0PGTUXLtqyq+Dly2B2uagB1llQx0C9g2SaApM3c+hknv6LpYAT7CugSKIa7D
4z00D4fc6c+pK+N9wjRgQIDk7ia3x5OGw45kvl8HmZcrWUZqXUs6Xprau3ox9yClbyUvUw8uE/X9
p5bAuG6osu82d8qAdoD8smiCx2wd/shrDq1JDqSfjvtrUfu4962x9fCklPW1ynz1xcs1jCQkpFAE
fN9X9hgtnck7dD6QS1j7oeLBu5mpwgDf/NgeQr++5hH5mkS6XMZcNldZRAOm/fWOTxrVkaIgw8lL
ql0Rl7AAAu36oinqbu5UjXdEAfSa3sRkk4vBF7TUWxA7714AdZ5uInFANgIKASppsBxy1bcBJvU3
nsO8GnIVTVD7vViTWElcpfkE3WKPRUEyQ6Eqp6BP4Ct2IN3kG4i/1Ks458A/EQ2MirFGqAm0tJAu
7++mCIZO/uCUN9AEZi0FcgIyYy0UKdZjmIwr28G9NOXdp1gBPdVabf7UsEFtBag9yB/XSPC5Vrwq
Y/3DL9Jpn6kmPI9Vu2MUltbwR7XOJmQ2yKCgDBblswSgE55LFldrmqRsBQ3O7poAy8Cslt3MRk99
vQjjPDoUED+6QUSUb0gN/gw4/+zmzAcA/hWUVq83I3i+R3XisaLvlQOVh4lDz1knpfve10SjmNyy
tWnyQtSLukjDUwlb0XfxlEwO6geYKS41RLtg6UEg6VTL/lvnQpTEB7K8Ey5dVX1aA8YOAHnqp5D+
m0f4ffcZzpDxC34JvU214EFZuI1e2HNa15uzvKjITCeQxLoFL2S/bqmA+l9H+VHTVw+31FPmKeuK
m5wBTCIudcbCK+CYwA4yl29qCWu9JG1Qa+FNFwzwrVsCQ0lWWNtDi6/Hv3qf2O57F9nj0xiuKhiK
X4f4rS5Y+FTh9fMs4wjLNdp9Ma2O1cW149vEgsvAGsppascbiEQzKrOgKrj7jD+1+wwL46M3Xhw1
dWusbOFb3JPuLLwyY8vcRSZPUhuERBeTnqXp0iR8QrmF7kyLY4J2Nntd2BL49h5NxEnqX2HTB13L
cevA9QBFVjgUT1Q+AdfmQKCEtQee9sNrMeF+0k0+ARtbjK8DnlRBZY98Z3qnOod7NDD3O5SWhlen
seclaVVv2dy0sgTCKwpqtaY3cVgJIURbosKGM8OTwANUnzVr06shDIHLMOcr01trzM+cJIsx2OkO
gqIal0bpCcIhiWW76tT2qbPy2tRbVni+bk0Fqpf+zZmgtNchq3OzRhf8vXrTlUgbbfuYNAdTPZKZ
Bpwnb59NzT9M9UrMrd99eSqaZ1Px93DrTW++JvaPzM1fkC0P32QGJKsPq8Kjr2ux6HVSwAMdAnKL
th69kwNkI3y8GMSn0Aqz3Du1PLKQ23Ia55K1h97KFMSIIrGSImxvgG4CMTmR+GvieYexiYASrFFw
zWnBfoyVAOzSdfQbSLrdknfSuegwUttY+Mn+787UR6m9ai3Ie+q0Ss8RbBDOqM5Ak7BR3iKFxs35
0WH24lb7G4mibtw6YB0os43b3NrlJT+ZITbq3Q6ueVYc7aEK7kPMqR8ntPQur1CtT8LKQTYKbnE2
mDjTBvx/IP3m73LvcaEnsqLS/UuoJIZQFcDAcItylnHpR/tMVvRThcrfHC4H2uygV6xW8TBUn7kn
vyGLklwjFcknAWzF/WgPpqnLOHWzfQ6Q8aeWbMzRUHqCg6iSx0YR+7mJIU0Ju+QQ677WzvAEl3sf
hXQIj/9sbBWucWiP9Gk1PXe87EC2tNWPlHQQEomdL9Dt7ZbgJcFECioqx4a05zSDFJCYF7ruD08B
aUsi4GgXeOKxIwRMY9ijw2tnFWVqG4l+yQFhibgPIOvQQl7BkWzPZyt7qPEWZ5n54F63rQcQ8lhM
cGm13SYJDNUnmelAHQQVQBO6I18NGejNBPQcxYMQzj0kHtcGtzBGEBnlvdx/tDAxWIYibC8eyCY7
wRuA4swRVKKuk0TCgjg1ltS8i/5jfQLhnvu5HogIqKsCiAYXKqhD55tmRJkGTrv5k9mEE/acYdib
EanJUI9Dn8PtGS9fEkbflKHT2j0ToD9FzsUGLA+b8WxhvnG4h0wc/KJzDL2J+aYx4Wne86vB2Tme
/9nEBy8b1iUEtZdkhjnrkq8zqLwfY0tIa2mjSg8qEmp0EMpRlxpMCBgX1AXUD2y7Wjoz/tkcR+e9
lI3bfy4YOf9TMQJzB3JYnss4FYw6H+uNbQq2fwR5j1PvIl1oSPESOZOdnVh/3TEM6QhxnSGM2PLe
7cg833IPOpGhJF/E4LBdP03+hZPCv4CHGp1SLlamZeL4WHIYOmQD5gk8HPXo3pZut7hTP+aY57BF
iDfRXGkFi5sRjlKyJbePA5A7+6Fyveh0XMBtlw9bsIAdqIIko3128h+PT4Pzsn+RVclgMO4hKTZ/
qWwMf329x/F/dHj0ayZTIFdsmKLWRE1fMDNMwUj4WquoXwP2B51XD1z6vHZWJm5JYS1rwW0YB4v0
BXqGVxMXEyqNJYlBUWyQB02bSi1MR1Eg00W4U11IkznnwY9QOfRpvdWiqpAWpSwJZFEDsANb7EDq
IlwWBVTIMV3Bsnpw2zboOlcCXDDKQNDE/trE2YaNvHjv2iTa9kUK8yMp7E81/nhmgGUpsswq5GCZ
a0Fu2YeTU0jj4TaCWbRMp7Bak8npb3ChoGc3SY8Dq0PQQBjQj5G2owO44l6gBgWkXjaQZ6ed3dFg
eCU7aj+nE0oVmD4OiygVqCbiByVQUiLdzgN0H0nzzV3YtIRK6cHolYaFbg/Ts4Q0lhWwmcaOldEi
VNVwgNnQ6eGH05e5vVJZHa9MrBmhpeC3SMa6MzR/4AUqB56CmFMUJ99MTPodgcw8NqOY+rXbgwn6
s00AHgqROVx4QpGT607jK+wF7qUbwACHXRWimGAqNvAXIQuBevxJIY9vhpk4Sbx+B4SSRvay/CTl
rgjnR3pU7JKIQ+KrAC7P7CTFDihwsESH+sLdLrrBgXcMPFj1wvOAR7dMAPKqPOCAhjQtwEItRjjU
odcMrjPoq1v+hJ+gL59FQYtnrFf81aQaCrykKp+TeeNH5V+yb9TBjMD8HYCesQpMnxkldSuDHgI/
VgaQeBWN7t7sNVhoZ0NS3MaMWwsgWvBMD6vxSTvA2Bddqb80WfhnxyxItIioq7+YI/Au0cehtfck
QTLEEFbMprBDrFfhybh5sFaaTjyj6FAfk5m0QjyILsR63Y9RtB4SBc2DIZlWnm6jJ6sQFnwBoQiV
Y1a8htyzDVWGzltDZS089R4vN6MeqxOwJJBIwqx2AahSQGqXP9tW078SyjaTBIAjymT/mmMt20Ds
9QmMJpQ0o2mC7sK0Tn09YL096mc1s0hMYjDPIKHA4zQgc7MK6ygoc7GMtVsfzQbPsDpbDjau4n9+
3BLxsQYMQAdy1WQm2HBU6j8Ca1APhxQxZAiPHuTAFnoPBDRHdrEI75u69S5R0lgH4Qn/HoKnIjck
vi3tpl/D+hJpLw2kHbxLOgaaGhJFWRnJhde0/DtmP7zh1fcQAJUg1Mg3QoScHPTYt3AWthl8HZ2t
GRn34Da0XRzfMK+FOSaoZJum0SFel2F1hMTs1vGZfTUCEnOrbbo/WhEEf65GPmLuQxnwj76eTNVC
gWS01V3V34aqY8u2V+PaNDOYpJ8pxcxt7jSPIX/0UljKNhWeBtEFzKMUK73eOfRYHC1o1ZFVNsDx
hhDxBm5juZdNW7z0tHp2cTN97Tu3D0qHYS3VV+oJHzwsTAfN4fGRQ0Pz6hfdcPQsAFPA1f0M4g/8
CkL8t7B69Q1sb729N2uY04OD0Pdn/GWwNbvarSwCMsysmyW5dSSzfZszShYMfgM1rFGnC9bk1gEJ
++2IVAwKmgU0b2cJWzGrb4cwrt/SuWliFihRq166SPL9jtlWBcAN4CVbQEChByZ6dna6KluNHdSB
w7izFhAdsz6zkd6gUsJ++s61CBPw2xvd7qQew42qUKD2Y39jeShIh50b7nSuitVdFAeZ7g9xvHjH
L/N4cBfit6HBJQn4A3AeqLZdkQerryWptrATdE5VaCPfMTdDdyBLRvosaFF1BUhUhsOuhiLIXZ4n
6wFe8yTdZyGcfWJYM0HSoN26Tub9aGPvczyN1mtW62gNJk11UIDMnD2naJc2EsIHwAm/6qFAylhp
/9ZGmmzrvMSLsAfEZInp8lMu4Udn0Xz6Y8+yrP+JPcZB+XL3z/exN8M7/yRocg95V8/B/4QzGzhQ
9P+B0oKAoPS5KNWRZwL5H+v/aDuv5dZxbV0/EauYw61ysiTnad+wZmTOBNPTn4/w7Fa3V+/Vp3bV
vmEJAyBlWSIIjPGHel/wj37tjPRH4QBRjF01eXUAdQLqePEzfbxWAu3lwo5fdXyBUehIp6Vsjl0R
bPAtYAsVJvVScT31HVxW0FvheznOBSVhZNu6CNX38KnV3Oadr/UUqp22hB/oANTwzX04Ns4ORlpw
zvpGW1eOF5DRDqtl0KjDcww/yR87/c5ukXPSR7TdWaBFlqlewC6qF2gl6SEZmVH9Vr3c4nVXsl73
8HSTMdmLfgd8nXQ0V5MasSKEgftigQqC064oP91mXcWm+avx0rcqKvRXJbOLVa3jUG9GEYD4MAdm
Hk3TWZ495Wn7Ysxne6mbb0Tgmyt9rlrVYE03mcBjQXrJjAnmM3aa/wtIwTQ/f4ue6oC14yt0dNvV
P6O3TRyXAcFBWxjFV1mCwxmB52YMNTXvW9CVXdfWa6PUsvVHuwc9L5KfABC6I4YS3SpVfDaspY6V
uBJ3R9khX32KDU42s8P8YcNMYUIv7fpNCxfw3RjXZtLVX9XJc9d14bKg8PL8OY79u0EDAOF4nY7b
qZve4THQXvV5KYfwDJ7bicuePNKHeIUki7kOVXe4JlaOR8OgTv/y3NK9GZv0tx/8DEdkpc6MDcfA
lv1/+cEnVu2KeM491V0dbEvPa4dT2uTrABFKiANp7S5FbDl72PwLf4LxN+o6SiWgYz9e9ZZFCuLW
lmNuTfkKAMHvU+rIV3diGLckvtD5LyNlgyptwDrDUfWtQvVyYceKB+qeQ1uW/h0JIGOiSBlssyoN
jkzIitiq86YRnS1lCTC9WKKbpgFcxeMt63Ob7H5h/m5aNaYvfEaOoMqQkGFqhm38aRhGlQ7CEO27
UTWs/Wair1T50VqnOU7zQTaTsWFj3aTOukRAeY0DrLnXsq58GZN+G3rc34k55uuebNYBcV/nuUR0
q8/5MfhhF67huVWHUbTiObIbaJHEU6E5gFlBd7eo11xM01o3WhatwTiY823SPQWm1eypp5RL2XS8
qLpQsbuTLcMvuiewbUtjI97LwIlOdpSTvXVH425S3D8OAIG3cJu/3+JymBwhY6E5AOVVvFNt6N5F
t2pq724XbjSMPJcsrdAcyo36R3POdLPaDwF1CcAxRQcTmq/hz3Pk2QrCfdzceULapfCSlcjG7JTr
WbyvI2rkt9jHywHg2KmbD9lA8p0f4kTNnVNkRzSa3p6d2EY+dINpjK52dJQP2tvj1XQwaDAbi6pc
TuWmGtN8GVZQ1OS4ZoQm4pMB2oRJh6LRfGAvQF3Mj7LfbT3uTbS1YC/EfwyR4+SIqEzidWzEJNoz
zdpHWvDYwhRkbZaCSK87Vmkf7bgu9VNieQctYen3EWsAg8eWN5ztxrCvVo7Wv4Uv8giwJ4+jPRbk
5E308uJ2o/rQGt0sj8CNJptx46sPsik7ZEwO9sZx0xeV9iBDjhW1a28+GAB4s5lhjwB48PuaY2iq
+3K+pk5ZsvId9xqlQbSuVbXjRzp1T3nvXQpXV96LNPKXre22pyC1vfvWtn4CdVXeAzsNliZS3ufM
aodLB9BnITvACeVsXIVzdZQEGNEUwUOcz5i84sVm//uoJmpFXkUMKxnXm36fhW69KkeKA10xmZca
IN2iSVtl5ztsXBG9ilADbMJ9ObGJCIPceEdCl0yKWn3JWrPZUbUeNjKeaddYr7u3ejTNreHk8Xb0
fOMVpZOFqvtIIyCr7i60LqmWmSGYoPFyv8oeNKzsi//tFlBVNbwiRVtsijzExD3qo63SsxvkY9/l
ZLnfwhFeZxur5rYbnfJN99G5siPvmdUSVYV2eut4CJA0C8Z3V6QvdlMHj47VpicZT+Da/VO8nB2n
/2G8o1JG/e8rG/vzM5GdCbwW29PQnwCK/jkfNJihVdhZ3ZwinM3ZVaHc0Hp6dIHarl/q0gHoOdNw
xMBvVHYkQf/XDie3cLGI+UIVTCAuxmCDfHNGfxkatfGQqYbxkLC4TESR38nQhD7qQWhKvJCdxTzC
yVqXu7EL9zLWeJDtgz4IccHM9tNQq0/DfDCY01K1/OkKeHNdkuJe2MVdsYKNgLion7bVSgvtbh/1
VnAnwI0srTxUtxRDjPtCi4x7xawo+PdjfzBndcrcjdWN7LUSe5c14LLaeazPhH1Plut23pDrZMzd
v4R0I/gXkpH3n1+FRZUW/KRpwMUgQfdpkanWZNsFMhf9BPJv8N0TT2f3RCXEPVVhgWF5ZVVMFMTs
sB27hexBfmSioBUmzimBusdZMixPHalNkErp/M0kftWJchodfPnkATG3mR2cPsSzL58lBgTOOiyB
4tri8aKMJLh9pgw5tuy6njka0RbZayqZwLI1uJOd8vzSqJeAV9KHXG/2buWH+24m8Kkzga+UrD3Z
bv8MuhMWWGZ7dwuP1rT3SyWaUASPzJe03ymkA8JF4GFRbYcxkHonIacczlCfEp2Bwk8e1DhDRGn0
tTslDbyd0ZjufppFfFvR9BvI0WkbAckX4mcEmPpyc1MaBwxftLFzdjfbpJyl+aq0xyX+Md2mhI32
YiSusYw8CtOyaTv1L8yx+jOCstZL6FZobAuXbE+pP5I+XykzIv6/36Ca9hlY61D6tByWrKZFyUb7
vPfARCFTgjaqTh96Z6zl2mUCfHLIFP/qaKn9pGbUvxvgQCeQEvbToILxg2bT7mQvkn3jpoJ5uA5i
y3pCdTCAoj/FyyISUunIBXaH4Arl8MapyoWlle53a6h+huyU7yQAqon0Zavr05OlVcO9Y6tniZ6q
FcU45BS5lrKZketb4/UptrpMtJhsyoVtJXeyd74G3yOUBLd6TrKhGk4JWgprNJ/LBT+dNNnwQwmX
WTQDAmehl57K6r4cmn1pUDV7lU3YH/txKHee1ZuHXqpugIpjqxNttbnwkDgC8J5gJqjC7ppoXfAk
FBetxTJH8mLWiqVyeq2htK5DoVGKHkGKwFytjq01OeehrZHz9Gvjm5M/4Fgb/8jd2bFSU+EmzH3A
m5Au0nLBKhy4OLARb1GndXTnaF31ks3KzjPaHKEBZS+HhcVYX5u04Qsarcek0/O3ieLL0kbwnonG
1TcK7WNa98UxD8x0K8AX3kd4ly/Tn0aK0BauIA3S6ZRcGvO905R5zVgK2eLvKA7//fdmfaa4OhqF
R4gLrqkbmu2qn2YhVPOHCHV89TilAzYVetcvwbVh2yMpn7JtWu7f2vbcpiwKDfA2vp4Ze+wKLFAW
WTjCfqNezB7iYw6Rs4ZfFq8qCdWPiUTJmJKbIQCJP09JGDb0S4evcgecKHyEPS62UpBXNlPDDR6L
iNu06fQLecD8bGVmuEkgq63lc7VHWkEfRfFi9Sn7lNz6Hc9FtS2B/T23bzfMY65MmovKNWhI9Jky
bFSyah2CZbWXEggpBp7s//0fzcP10x6LjKDtktjTDBPVFk9+E3/ZYwW+LTSQx/jaoR75CMfC2Tj6
mK4xyvGe2LE4e80aM5TEDO8pj+3uTkTTN9np9rVJqqaepYW1bok+3oIFWvHotDH+4wZi+bl4ZXEE
lMER2pNBvWtp5yp309wUPjzcSkT9Wjbt0KwOiuW7CyAx3aZqg3RrUy891qX2ZNs136o5N3GRe/Lm
RBGM0++GieBSO81ILPFWQzh7GVkAXq00uwYF9J++MfWT6SEGITtDrar2kR7GK9mrI9/GEw7pLtnb
IKOyUpuO1Z7iHxvd1cCipONKi/Xo0CHMeKjU4LHichd5cOYiT5CM0BLRYVnLGOoimFK0QQzTzEZH
OHOA5sN5qHil5OePXFWoLp22iNdhbKvXLp7EOilT7TrMr5SImHwlY7L3n8bFZf9L6dRfuRq7KyXW
rPsxK3+/6v98deu9vVLi9l9WbywLPv2GXA2dH1Iahq7Oizj9090a4BcVD0XRHTOjNleO0VUdE01v
n36/bPRlCvxqMTbG9DaEzlUpTfLGpfkrw/DvpzKSAoT8VryYQUNqrxTe2e9Ud4ddZrI3U3U8G23k
rXyrs59TFoqLKS6mHw00xI8L2Z2DPY0dvo++B0pegHIoxhKXOyct2UqJDLTrX16nSvEmxpwi22hu
zGTyXuzJrO8q1g94DNNUJl/b6a2i4mIa+C9ZN6F8rVvhTvYOKUD3KbeGE/InoB6M8oB+cvpQ9lEE
JPD3NWAu+WcNclhnQ4p0Eu3eUdxknyaD2HbaWD1Fc+pcnUT8I/Kbw+i4wxdriMj8oCV6bHUjocQL
17kufe2RzVO1dg03vmu9PDvyJUwbHXGwR+GoI6kZ5FXQZNkEIp09eTptW0VRfLG64SvFaPNrVITv
itcF3zJH/QKio/yGWdSrycqGOxkJxMK1v5HGxl/CaQH1QH7uxzS8jzMQ9Fi4RXsI/VGw1ODuLnt9
qPDtsoN71xMBueDeX6ONnKzQpImDpZJW087Ke4i18xi+LQ6JZyHcWN7LkBFYYuvaQX8Or10+2shj
5OVe0VQYjRFqopOonFePVMSSqm30iHdos04V4ZydBIIK9f8MTXvFO/RhF++GpP5eIfC3snLVeC4S
Kkj+NNgn8PJYe5ZUmgw3t0+yl63t7141hcQEDAdlmREsW5eDNZlwj3YU9aUqf6nRED3X3sjdjnGp
jHZJ0p6dcvolW5iRdRjaFt0yNaGjVhgom71rx0v0czYNE+7Zm2lTKGGpZ5FYkF8gW6Ez6t8zaeR7
LVeGRW/4xsnVine7N72VhaEGWdUmunQp5HmeUvnGGdN6F8RatWqpJe4lPEyrnbvQEvFD3Kr6Q1wE
x3TGh7URtg6W4ocrCTG7nTRQktn2TUE9csb5DmVpb1uBO8EN4SthvrJp9de0b+FPzsDf1oCGg0fG
0g/9423WE3OlG9ILBldu3K9uHSMQ9w1Iu6NUMeHfqayqNPaXhktaC91G1zhLpROzeWIuMUgLI3ai
yc5YAZQgB0duEv4eLM8orY/B8kwrAPqB0U2tXxwtY5510/gs7LJRF6ZprhS/NI4fTdljqE50HkOR
LFR/7LdO3MdnGbv1CorIq7Yt6tWtI1GsclUDWF59kJBqs/ogIdmxe3RQadoLr4w7INLFbmyZfQ2T
b6LxakiguWp/c7LpOag95UlRQSEak2Nue9WenmM1e5ADWAOUc9k3fnAoOh2c2Ew2ajqYXzC63MgR
YZKnGBd5AmIDu3ThTSAzAOJ9i+BXNFp+MFkJLuH2lRfSuAtRlq6y6BEiulbohWUGmUlnrtrlaK5c
/TxYxj0//CHswYDCq9Qju1xM8qhrgzimQyGOrW0D6lfCctGijL1KTS+4K6lXHRPkAT9afZKg8ySP
BXpqd2Odx2u1BOfiFlPm7jNbjTEn6iji8hg0FiILfvZKT/VVa8yzn0bmudJEsrarNl8aNhvyBbA3
/4j2NMTOLDHLjRdN6wBxijUKc9UWEk3xqrgY8uIIr5xkM/fSVRO5zVPdxvEZiNlWc5N7KaSYqoJy
r4vWoRRSFFiE+a2pMUFPfEgrrRCHfCnhBd/X86GBDrAQriUOZgqcYWl1kPx8LbnYlWuzdkEuUQHb
dTuhpAZ0mN9k0XuLZlrZjW7/sFX7kuvoI7uGk6Iy6WingkTYog/jeH8DluIE/9YPar5vihKkfT2j
S9V0xCW8hJp2Gydhp1Xp5Sdu+fXHYBmTQ+arWG2Dmn5AOj9B+h5fbqVK34IW2CFLLnsVp0n1Fgz+
L80fxBW7Ke06KcW3IVtNiWb8DDRK91bIpJv6fFnJ6P4EEvo0TnX5zv0FB6DW8ueKPfWKU80r9u3q
xkTo+hR3Zbsn3WUtRTs+3iB8Ue84d2nUeWgzticZ72Z8Xy3a/PQvi1XrswAK5RJq2baluTYQSCQG
/56c8EnG1lWSxcekhAHT6ca5TEzkRKLU/QpLjxnG6Z5rs7RQSawQMkqn4q1gkxm3uvO1wKJ+VY+x
f+xxYbmffAV+2HwmMJZVPybn2m/sh0GNpgNMqXot+0SxxPCj+SrCxlzbNegxPxPqY9NEb0ESosTb
wb1PYoDtSeFVM6dvhMcxoqBmTO5XNfRXuV7UXzQyKlula/wFGjfmgR/MxoVzcYIp512qyPIuwmqD
Ax/riwzd4sCa/WVv4lkTs87akbIYVG0D5OTkR2F4Td0eJpWeM5+OCRlFONu7JIDnLnvdeUiYYCil
sTOErctGBoR27C5S2Fd3XoNEj2zK0aqVu7hAnJ0wjTbgUljb+OF9UWrQCOLsFWE467nKanUTdGAs
RT1UVxd7gqUcgbKoaJz2e98XIzzZfi5GlKBlAPjrEuCPPI5zZ0FRWud2Hy//EpSDZLcH3JH5C/TQ
PPgWB6/s3KmxNqzT+VzZlENG9P6WGSiyjTQQsBTvDLuuPrqgxtwFuERvn2TNu/QagHkQ/DYi8BQ2
iaHib2RM9jqBk1w6A2URRt3GmzVbDN0AZCtj4TDwz5vfpkGv73i7pHwrfijvSTgEF7X/EeR++uZh
UMUOKUfMISqpDyHaablg/VsL1Wcnww5hSCK8A5LePMqDDN66Zcx4Ym0YrP77vfQfO2wXprSqeq42
Y0JsW5Yp/7LvAwsU9KZlhkeqKeqdZPFJfp+lt/4CDR5zc4sZoY45qFn6CwDHHd+sHqHY42QJc1gf
LZoQekrUdeaD7mXuyYNcM2EQ+jANMaEAJdemIgP6u6k19+3wXTbkOejbYx+gtHjiDdM+QEF1kcap
eQwqxF6ootrroizNtTVLwWhh5ByLGbQRqUV+HPKCUkcRxas+rZ1Tp+jGRbcFCL0gib6Z+XgvFD16
HuLQ2Y0mi31NIOVQAEGVA0A7Yd42nxk4oXkxKuNfKpjmf2yM2FEzZWk2oEGgKM68+f7LP7lUGo3s
lG0fOgm0hm6yaithO6smB0bjlKTIgr6K3a2v3tu6Zd+1mc+T06sKZa2o9YtRt+M1x4XT72Kex0pP
9TWBAr4SiAmvxywar9EYI9gn7GQVJrhbLIxZLTjIZm5Db5NcdoZ9wooj2yCm3O5Yb33v/UrfM6EY
h2mK9H2L5tZBxhIj/P2KW9s4aHOvHPep99O4EtGvf/l1erb1SVQESUiyEpZrGXzDZAs+7ynDPq9z
T6nyg9oZHXgpr1lZpZJBvA+7O530yyoJ0vyba11jT+u/Z2omlq0YigsFuvFoGy6ZRmOq32o135hW
1n+vEktdDABP7722sfe5yR4qT0fILm3wcY2uxzwbHSr7cb5n4U/l4a4fh+RpyuwfCRW7ldqZf5Rp
8XmJV15tQ8KffEzi5gqvObBCzVLlGQG7YoS1j2nt4Kk7x5mSUySqL57dKndTOUbHNNbcD25cVZXR
0VVM94MMJ3tvTe3vg//HcyUJ79OlbudKEqzs/af3/XSuJOHdBv+P52ouLHXJ9ru9rzz3n/7I2/t+
+oD/H+fK/8anP1K+7//xB/yn9/2/+4DyE3365/wvP+D/8p8TasazR5lliX5KuW71gE1Wi9oRKXGC
nWwbITugaaAI8tEect886TO2UXZ7pSmubY8COYCIZTnq4f2AcdpUZF9rLV4ZkzYcDE+D6W7n02On
OuNjw/TPUq+6ypZWGgh0VkqxMecRg9KlZ4pHl9t41/W/xW3SnuR4UiSYFenleKoUbwEYYYDaWrdX
eRDUaFaxpwuyqH/EMCnoTjkKdyxyWCD/GTeL4B4ZrIk8ZpDvO6WKXuBc4B8whNNhmJsVuxNoiukM
ozeiFzY60SJRNfUuYpn0kvHPg49WXWSnBQDZmOLkXp6Jc8yqDI2Aj8N1UvNcQ4d+nlokrNv4LE/A
XjB8xEVhJYcUikju3bw/yj4BF/2ix9OzfKPSngAW634IX5c/A8g+PHALdcyJut7SL8MJpXSzQp3D
FZesII9fqOV3Ge8qTwNC1aC/YUXOa4nMpoyDD852LSvpjWxGjXe0SuY9y5+cE3Zp5cdlsy6wF2YF
pU4TgfGQuuFjXE7jW2l1Ym15XUzpjHf38aGOu7cWvsVeo/i+ltHSLJ4q3+8eVDvOSUQEJrrknNwC
gCXTk5KozRNkU0R8lHHn6vZh/wg3EfsAUo9/eVWnSfgRa/989WmcosGJL80JPpITdo9Z1rnLMErN
rR+I7lGP2aaFpv0mO6UvQZaor0as+SfZ0nuscKD2ByvZrCOzfLTP8vWn60mPgxpnbKM30dxzg5LV
qbD5CZfmmUKWSTHIN84RkuynUDFWpAJMcis+qiWy4+MMssVr2ZQHeZo8IwKbdovHKpVil/roQgp8
9KRh7ixESRKbRMzs73YL2+sPAOMt4q6lN2OmGy+arigPOmbjixzI9lOep5iNhdZ49O0suEN1uET4
qp9eEhG9x6Kbfrqqh7qDWX8rGguGUKzU90CCyG54QYa0BFKurmqRNPSFeCc5ulP7tllOjQLKr6jz
hVZZ6oOWRyWF9cLbBL03vTSVe5YaZW0rctYvrfrg9SMjXNv9GOGGwaWZabSfRswU20YJMCxWp/C+
rIrwvu0QeNONLFuzZWTecdsE0r2NzInsNsxI2w0DKmCdB5imAna6AIPAQMUzHFzB03AZkq04SzEg
+aqfZYEaEouAuDpt9buDOj7YIgYauQttbuxeboPlEPs912p7G059A1imaS9WP+sF20XzFk/st0rV
eFctODYkYkAnIZ11L2bKrh5maGj9GbOasrlXXEX/iKUocmIO5MNPQLZk07h+vNdKbY+hbGnd6Z7K
7FKjy6SXE/enBWwhRMEXnvHctue2Ig3+mMXtxQT4BwIA65aorsVpQK1mUXvcFGHhG1vPMvxdZiTT
veeb1qIiAfpDqx9z1/WQMmd2zDuvu5AlRPzZAHWSdp3zbIj8CzR3zHcqqL1G1/cLNMF1duPh+NCU
oODnpAQlVW8NSrnedUDLTn4rXqoZ9WzZVneuZtBzD7fGZeNwYk3YfcRlp53FUO5U9SLHy6G3k0jv
b01vsC+Gp2ZPmZ3cV4bSnUUV5mgwpajB55G29dDrfGRBiRmopoSv+lB8HUXc/MKmoPWa5KeWoOId
ikF5mhSkr3o+5qlosvBou523UbJueECINFhGbhd/CyzQP0P3VJbIwLHnnSAiOuGjlzjZFvGO5JDi
gnjujDJftZBT3nxYmvEsZ4z65blgJfSFqi8mxtNSyqN0rO/zMtJPUjtFhgxF1OtYKQzuHtsR3TIx
sycjt+sfIrIBpdr5a6pS5yYXAAg0UZuznbOX8Qa1+VrF45JURP0DMfh2QdnPfqjSIdkFYYdlTTu5
d5Vifen80qbAneXFsq9/9F3TbALXwYhKqLhuzQd9RpubFQJTZeM2q1tHI0tbsqeCw7iSAz+0estg
xDylmd4UGJFXvdPfUUWMvmAt026NfoA3D9frS5KlGPJkRkFKHzdkA3CvjGuFguBG8j3o2mnXVkG5
iWcbyKjXWZWP5Rej0CZg6tlf4iCFkmuLDvMqdPT1OBbakzzkXrjOkxFp4jkUh1224PeXINWnaU+Y
agHzciaQWZERP+bgDvZigGX0bjdg4w21e8nRjdPIwH5JhxhhP3eoN8HMTPkzjo5Cv3MHx1mB5ll5
WqGDbVayjRtp1hP3mANZLTCWBlCgJwh2EKoxeQLiTq8ZZ9N9MvVr3PcoISRxuswzH4J2WKkb1Y3H
BvRDgcYuSmrLEieNE1ua5CSElZxgRQ7NQgaRkSoSHB6t7/1sg43a7WHKqDSb8EgWVSG8U1Q4JDxZ
l9S+211kq86w2lbb6kG2nOKAaEL7TCnWf0yUZCmjXdkrV1zG2agU5cuAd9uZLcpP2WcmpX00kfjH
U0UH+NSCzgSY2NyPSfJSUsE8yor730Pq7Hgq46nIXqLC/T1KhnyjeNH9UmBEaV1SXT1FsEHvErUG
WasnZQLxk/lSBuUB4TR6BHPUzvdSdB6B4V292X/FIhuAbVKGgDehW7wTzXnKiuB0i89awug9dtXm
FjNCL97VlkHZt0X4us+Cdh2IFXQdfoLaEG+rxNW2Kiu3d6tAtEnom7EU8SZWUaysiihaMt16r74K
zLbxXEGxsPBf3VB9bCMrux9EmTBFgOGZR4kms/a2ZvAkmEe1Aif3ZgIHrozgvnE/C5ao35SXOPU8
8iI67uFzUx6ifsIGu8drIfUyTA9rvSYNqrUQoMkm2oewGAQmxgkPBRKBa12N0f1xDHU/Yl11lVx8
ldsxqvWr1IvQhqZgyaZ5q4/HhjG37anzVh/yErIt+5POmQ5BgWX9lOT5Nak9CARmne41DQH3hQ0w
fa+25VfZa6dI3dzGIVuLbqaZvSJmc4iy2c42HOpFlE3tQ1176T7C44zfZmQ+e5H2JEcYBgpheTph
fgewGUUo6wj+x9pXluVuAz0giauCzzBbu3tHWfIQIAf2Kxz9HXV4/31ASmEZiba9L5hvt3YWRQe7
Qq+zBVAE0PCcGKl3ZzyYdhGd5aEnIXSeCqdUFwIr0ApRtL0caQbqr0Q1rIuqKOjBzYgwsydhZefB
r2bQnqHAhwsNnWUEkgfVXflib2lWev5ooWSlL0e7QVMMiTDSO17uYH8Bwnco/H3SUi/ETECjfJ9W
IZuZvNx9tPt2nGapDLTkrWLytgVOranWBCdlvoI80RWjcwZCY1EhSlArl9dJrdzelb33WoH//VN/
RYqtSF2VjxhkjxWF1Br4GEla2fEh0RJX/cBD4kOSRY6lGIoaS/jdtlnTZKqtmO9pWdh7r3WUbZUp
9jYtMBzF5hn2q4Vq78ofYtbEs1IEv3R8pMb0p5lW3kG2yCz1K1Xvn6dZSm3IEdBxUcAG1ImhrIxp
pcDaOyaJE43sAHOnM1aNG32LIqPZDFPRHz8Ovv3HqzmGg2V/DCwOmfADoNVzuw0bIDsUeLDwth5Q
qKUeVojpq7DKnTQrEQ4K8OhtofuIbIlrG+jzqkm3YTnrHGutMI8Zsg4o4BXWgz2frrK70jLcYSaU
hla8U77/AJeJ9itT+nCxLMt7qVtAAkH7QHI/RNC7DlHcCP96ULovJXrqe7XMAijaHOQrfli4/DVw
wz3dUdD96393iNmgOEPyavmpQ00qFnL4LN3GyhHycoGR33tOkB1kC+5JswNCbaBLQ9HmJQDR/1Cg
2TydIpK3K1tR0Smc+XGlqscPSfftg6CbKKJd+hQbdpI3x8bKOKpZ9VRmJqKoM0kLqd52X5f81wdl
aO4lRkfGHAvZESrhB93PkqPw2r6A8O7FR9mWr24Hz0ckVjYRYv1jIO6Bv4Om3gKdTqAmeU73+zKT
R1r044of58jhcG/EmiKmseqh4iwyZSqeUG/OuAULyNsW9n2WXij7ykxJ/6Zxyddt9+u8buxl4OjN
QkUB8uT10/g8qqzw4HxoxzZrp2dUGrCxzIvkKHsDQVLf60kSyCZ2nBCgqjD6aOoAVZYItOlrrY4e
YmWMnkRTplvVm/UgKwVtFnL81Cy6q2zJEari7nwAQxcg5PETJEB7iRZIhiwKp/sBuyQPTtNSnlAZ
Prus9FugKHuBqNqvtJ52YYj9aFMBQ80x7QFCUlr3BY7IuFMrAqiJM9whl89jyins57hBn3IAwvQr
pAjFFZC3/VVhF/IiRhHBla2cu950Mgo++rgNobrvDWqOG2sm0QtDT1fYAAxb2SR5U85ggWLRRIn9
WM0Htwd1B8nlXo7oVddfTiOSXrLTaXX3UICvW+iZndfLuDEXXh05H4PzFquQRoh0JwfrrdMfPDsa
P64ur6f5P5mmv7a+jYqOawILsaFaLJLUmraOpUBunsUNU62KoCAAK29cJTz1URueCnZMPHZBA7pu
xjNHHA3Dbq4FYvnPmlZ/y4ravJN9dRipIJ6t+ig7x7x80WN9VwX61ffT+k23MB6MFFZNYNwQVYCY
dBCJX9/NxPB1X7Gv8p0WAlzq4n0KG20NMC0o1p6y1fqhw8R0iq/yMLoASOJO15cw7H7HZAcaHHu9
yZvT4PUCcWPB8kcdZ1mNv4/rI/U7CiyoOM/xzvB+RrYe7MUIKt75IUGcgd43l2g+yGjy7RaQ/b+j
mDI2H6jPW9T5IcfKwF+jfd+jCSmvmYmfdVIoq9Qv2m0wld1rFjFdlnbp3MG3E68oOas+ut0Rk/vF
A+QrB0GO6HbANoM1yIHu1fUQFHDYJhwMoIlg6xz+cb7eH8f5IF/dmtCmcWYQ7j602v5Y2wpmt7JX
tm/j/sdYUyffoOwEuxCx7LOHlc7HASGGcWkw7a4tLYJg4Gudftax2T13YFInYw4ZrcnuBN29dWCS
LXDkQHkJebGsK/jdRckJUHjhsNhzgFfWxSyUOp8uB6LEBTcnsQ+VM2qPKZSRfR9awaavp/Z9Kr86
pRZ+y40Chn0/oFHoenea16tnB7ryxmLKXTbkhM4yJg/T3GsV7bMbwRGVITkiaBz1rHZ+dAgnjdzK
ABvl1lugkLpEMUVdy3GfrlnBvg3L/0fXeSy5rXPt+opYxRymVM4tdfaE5bSZc+bV/w8hb8vb5zsT
FLEA0m1JJIG13oDgijjrfrk4SPkjSaM8LiKOxPm9X73y5K3ROtDH3VA7ISwAp7J2dQjNIn0HDaVc
qqFQL83c2C3UaCOJXv+KZyqPmtZG1+6vATmWIddlQ7Cu9a9eU4fs+6fgqc8r9O7iqvwENigvy7KL
9x4AzQ9WX0U2+aB6qnIuJn4KiSPF98fz3BMSR6Jn0dMlLeeeTXt3yEIsGxsElpY41yO3qpiOcS3a
WS63autVlXyrpzT+1GRSYbKGE7mqJM2zqsY/UHlHMN/6Ytv9tLasut6GqR5+JOWwMOd4W1Yyv6xq
2gVKTbbZgE3bdtaXwtQd12SDkkBj3svS8NlLTXANlDBgvWsWaBODG597ga3H0J+qbyWKQBcRElMR
zLnYBs+4Ak2+kOLbOrU17MpmK7w6xHha4k++sIJSb9juPIk4i9dpbZPZ2Yhu2gT7xuD9VCmTvJ0s
RTHILXUdr/jcoQzsUHG3x0BBkcla1cPUX8EfdjUZbdXA8a4hfx/YwasyG+X9OzLNHcC9YkQNWEAx
IpeYOYAL2t/1dh0F0seksuUTaslCV1eo7tqldYts45gVYJ/GKt8AoTUPpmcYB7kL4VAqfr2oJUNd
F3k1nrPfTecr09oEeopOQZkj4DWP6IoynnMMW13kyrKNiPloo1B1qCIgbxVrn8ntUmtKgDTFw3ZU
SlT5ank6qVX6LPmOtwnk2Fqzjx+x8z0hBNV9BgFhr61+haf0NBSRdoxM9lZhR54zglP5Q/V/inVn
5jjPkT8oH2QLeRVFUv0UhEG172adF8F30pJwjzpz92qwg4ZooGGgAJtum/O9IiHtYTpsJ9IhRVfl
cNfI73m8ilgoIRKm1I66jskIopLSZcuMB8nRQZFUcYssqPeVp2TX2InqJaDo7mQ3g330olrFp9wC
kGXG5vfKT/jEZHW4oraEKkmUBJs0lKGJWs57Ujje2YODDTQ72CVD4HwN+fLdlrQ8uX6nX1mtrJwM
yZZ3djqbeHlDeMl6FFi4obfitwHq12KzOfZr8et4dMXvo+pbCK0S0pziVzWxv1i1dvvdCyCKPEyw
s3Cc5Vlmo2wZX76DOBJNCfIPtaPmrOgkAItqBw+puIU6u7sig/zckF5ZibE0jwtEnodrB+B107ay
ARJ3xoOm5bCceMNvBfQTaQHVrXw1I5vQKG/zCdkwdXfsqFa9TIgKvE71OLL/muRli5rUYaIufOCL
c2N1cnaPEOigT6Oepi0aVZW3bpIsWZZeYizIntlH3e7AUsxHaq1L3A5atMRiKDrIQR8dOvbqh0dX
nWMk4htcQ+c5YlhMVGXcTQMrwU91nhOH0yLvJZ5rSPw8mnBMkxEMIQZZyJMBwptlgZwEky276wbX
SyvlWecWErLp9n96OuZMNwTnkmGS+VJgNFVtVv5En+AHFLbuXcUza5F5hfXUo82/GSGYH5KsHw/w
KIJNURkRSGKlwrQofVYDYDI5Sp4fjY5Wc59iE+1YRw/LdjZTWfVRARNcFoZV7UR3yKW1PvbVS0+G
7GJ5ZuyKs4OsCteh6clIGXGWWhu3Jq1VqHfBeFXMHncZwnXAgtaJqngturFpRK6mW9mlAFcLEWIF
nJcnhDBSE1ZpQSDlbgrna4WZMCMi+Mck4bZWTN4zJLb0YiZlsQs7PGTYWzsffYus9wBdC+UZXbsN
pnwRcX5QzhptKrT/osb+aBrzbCFPfmvjIb1YY5azwTLtD8BPgEf8otl0iEOjhAbaKl3FfXqsGqW9
OZJa3UZfPjqlo70XCZIcqZRmy5Kd87tdyckSWLizE6OKGR/ZRnY3VJcivgvlq9zq1hrgUvjFgyFt
pXLzXnWWsUs17MREvCnscyyb9nMH4upYwuJeiPiQIPiP9Lv6FGajxMKonNxUpXCk+TUb1VJDkp9K
y82qnM8QeN9CS1K/Xjn1pdEgjC9g7KJpjgXYQnAjBdsxCFnzVej3L0VMNE4f9ws4BsXGG2POKzUZ
lasE9wncpH8RKyF87lMHdjdac2TrwFFPngdLX1bTC7KuiAkmyvTVsrq3MtHM5xzBct5xCOwL6ao2
3pa6nqzg8RVYAIXeUQ7KbjFMUfElYYeIzrFjPlVT352Bj5pI+A3Fl1Kfs//lwI+vQQKGxWHBFwOq
e8qplLFeG06WD8dKleyv4krgbp1Fl03BkdWE9gy4/0nEA/J3y15B7qjQTNzOzWZ7j8cmYg3+hBOy
Zanv/JwWsBGKL0MEwKS38eHykOH4tCy3n7+Thv3ztjI966mJYU+pznQFt2I9PRjpib0ueEw8Cda6
mKmVxafm6MreSuHHBBKW40KNkwoDkn99dxQ9jCHNCwJHC0VYgOWp5GwzP3i1UuPQaws1lrNXUDPa
K0Kg5BvyV3WG4FvjQpo78txx0NFsA2Ux2APSzeTDT1ErBVswpm8Wvq+newhh7ZMehGCNRV/vyh8h
SqDnwXKdcCChOWQ6CeBuTgBPmI7wuvfXBowQB7Zy8xLGtncMY7m5wRoi6VPkzZYqYHMTTRCuSiqf
s4D++IRVJ86jGmZNyvznheHwq9vYr5bxZWwy1HhBG85EaEvrk03TIdsowihaJTNvGvJHslGyUV34
nvrVb5XE9SHr77WxV29V402nNFLPouerMcutvCxwumi0tdlAF7VUae3xnR0DS+5wB8j8FnAgfbOe
xn3cz7nkpLWtFWnSfpHB5EquwZAN7oiD1q7mRXvNSJFP8J+fRaNwS7s+qaqD6JrkPTZGkESksZnS
hWEyuygsNVJuS7X24gNUh/FSNoprlDpypr+7wv0uDwH4oKNbfovV8oIu2GyDwicrPkryIO+KNERH
0VPsUUVcZEyw2xyTa6rAftLGKv1uFh0aR0PxUWZjuI6RWNsHhvM/ZziOTRm3LUnAR8m28qxs7TSj
/DlXG52h7l+oL5LoirxuYfSt8glzj+2Q0unnFNIKn0T+GanIrwLXvGtbjmrSYU0UVSvFD5Sb0LuU
h3CjK01yEb3Y97SdgU2o206Js6l5fOwcFmJZFEQXe+axNsGAwCxc333e18aLmaKKEUpTshHdasCS
oe2wpRRdmNPdoZ6k1p0GFtKSanW3YZqWdpyWMXbBso+kSA/AMfORYKR+rSMAMvNYeNbX18GZlgH8
xHNvjdsGt8NjPdvKTgmSuMhd/JP7cXMRoRwcpstSNV70ue1dKVmla+iuNWjGfP7FjlG8qJo83FZO
Jl3FnC6xYWHL8ak3tXLftyw4RGNW5iw6keBPCPV7HYEderYqBYuMIZbZdk6rrBzOiMWSvo/xbRqt
dLyKppgKh5UfvN5HzJnQGCyCNtoGrIHu8/haUxcQu7FrZVb/FnQgl3ViT56Pzbw4KmN/OIzj7GYy
bsPOR+Bp1t6zRx50raGdRIPqjI4tXaedwspotpmmv/8Vf3TVqq0WyCmprl7VgC6azk16W7u0le5f
TB+SiVCgG2qYatE8wK44uGSlgz5DZitPjVdhQZugOyuawa9POXjw7SN0j3exfZ/xVxcx8H8HMjNe
Sx6uYaYnNStMni6Uv/U1Jgz5R6tGPxG0MS8Jdp/PVlBsLeRJPqjbNTsNUdPlvVsCYbdTpzzyGGDU
tRU7+UiiqUEYpw0pHBnmknJOtoh1reC/nFL4jSJURsKoGc+i8eejEYWEcx+5ImL1Zrsp6trYivpc
7FmfErieg6jdidJc0xqfraz9GUqZJUKPMt/vWSL0+1piVuxH9bmcRcZ1CrJa1A5vltenFzAPn6rk
D29O1Y0HPJtwLJgHh6Tvtigdy4iQMkpq11llemStxag28u40M2vaSb1+zsrKXlksjc9NXsOPrzPn
W6WchGWeU7JbQ6hCfZqFJXYaj9C1pSBNAs7IwWSnGdxKk/Pn1oqiTZIUxZ4Cony2pRKyFQjkT7Wt
j8FcspdD9dRNrMtMC7q1EdXy1pAjTCIk5Zr5KFqhn9YvRVc0syXkMiB3Bg8n1MNFFmuqG5Dr2SZD
pV55wStXLcs+grFtD6In4oj/rfUqnM4i5DlydoUWD1ELWoVp/LhL5ItSTB9q/S4qs8ujsAPiwtmH
GMi4bZhhcxfZ+JLEYKYRLGg38dz1e49d3RTGvI/oJrm+SKUwcT0pL/qLV7yOZhSey7rDFheU2OBa
8Fw2dpgAL4is2m3REl1qusO7fX5v2/PrWhylfX/VlMI8QoPHm7eyyW3Pr5oURtVhSJXQ9UNfOzQR
hsv/wF35h3xefeUBA4Ro8r6YjW6jbSzjcV540sJkR8lzoPQOGDXRUNxGPxok7RzPPB8/MTFQC2sx
cSiGxJFjTv1Gb+RPIyIbIkumfhFHEgw7t6QetOGFHlmuCAY4/OSUQE6i58D4XFZarRz00SGd0elv
RhIMO3XMYXfMW/yqs1d5nHzpDNbYgrCRYhAzi2LuBVfjXrWay1kmqvGrfMjZVc/kjsdA3+W30TL+
PIFi4f0aaqX2C0yjd1GelCl7b71d1moKSEfoQwJHWg8xvCSkmetqmZnFi4Tn0ZM501OP42yky6ee
PdUQ5kTPAyG9B3HRLvzWGzGvJyWPq1R37crsGBQa+1pkYk5sU0BPzt3OABYUNsnS0fA+gFNI7XZu
fD3EUdKpD20pR0d+0fk9nnN3bBBjDxaPuWK09lAEzGrz6CLFWOTq/r5YgGp7acNhKXqi6cJkgLQ3
DSglBpdHgczniYOYb+OfKNIXq2KmmmVzI45USvf8kmd6WjppllshDXefY9ZIbhmjoq2EV8MAyFpD
NfgieilQtZUpVc3ajg39OfBG51j3xqcYjGZvhzZB4pSq7woqb7DjidqfkLvw12FZqa7oprqxTAGp
gXkOgiXoGjQ9pBQWSNk5t8HStKd7LImgh2mUZTOt7bda3DTrDCjOudTRnPOs3njLvUHaTf5kLES3
Kk2moMO1ntD1eOulQV+0MCH3jkbt2+4aRMPLclFYFhWceaEgVgv1mP6KiVqbqLqJeZ4qVxuyKdEe
+G0Ly84i4WbumzA9B8D8XL1WHTTN5j9f6fJmXTsRohjz36+GEZSvQvWPRtWw4P79X0I0d6nYgKXu
p+XgEt3AcpyNmCOa+6UC1HCDkdf9LHQjGljK5kyrH1ZURX/F2pYn4yQbElWjf2PVaHxTB8fbi7NE
XNbUtQNi5SxCrT7410jboiUms2CP7AVwNJMv9mvgJOHKNsv6EKBX8IQv5Oj6Rkbt0kH3H++B1wmN
9+0YBdSEbHMiOxtcdKX/s7ENnjBNGLM2/E88KKzgkmvStkdC8iAGGwSmD1FDKXTGcupdBPBK5z/J
9tOwlkob+GddPsgg/+xN1eYQSXH9WCLhVmPmMXGH1aGOq2ieenuckZDY0BOcuEXfLh3nfoS42A8l
Ri9eRSNqr/uoV6a2c/GwCLn0ulJip5gdauy5U7cNYm3ftUgqu1lmqfu0GdW9lqF+FFad54oulGYL
CNQ88sdh8Xu6uMb/c7mkaZItbm5I4NWq9pp2xjWOUuWCbGOSQCFutV3htynqBiWcrQlky27UWiSt
reRXrOtHz1uI4XQWZRZHaJMMh95TQeOJQ9DeEMJVayt6ohHz7tcW/fuhDCVojaHS6LJ7glrUgp+p
6oGNRxUY8O8L/eadHN3rz9BLj07jhB9huSgDSX43hiY6RXZCeVGEjbRdlSMpP9H1h+TmB9N4rXK9
O+iJedQrbbjqUa67PV4NP+Shg+Vaml/9Qg8h7hjZGYq9fYDzWq8K8h9PQ6PsDKMqN07N73KCcn+j
0OHfBh9lmiSe6k2CmCLL8s68VBFJLTFqqnL8pFc8cX+fQBbW3BU1Ukj3E9CaylaDhJWvOMNJJ+Cc
8aWGpQ2VNlFOeZZHOPf01ia2DfmpNSZK2IbhfaTxeBtN5MXNJjaWeM3JR0PTp9bNAu1HgvwAuZTp
35gYFo01TxRHo278aCmorR+hP64iDsUVHvPq9rmKKOU5ZTKyiBBtGzsaCdX4m4383ukeU5thGObE
SXQaNLfAOuZ0D0FYr08R5dVFjNQyEuW5RYaHxhFWRI6ESVFkzOq8c9BGanBFkfXnY0p7Ny56zBFD
ynyiuARIzZ+oX5GInCG+vVV+CYOu3vZKjGCuiHlBEpy12kKJwhoMLFMoqrplpGCIHuYdlZcC9A7I
v1Xdg0DyBwpz5TQ2z3FhKQu2r94rni8Ab0eAnmNQx64+5v1XqeteIKMNPzCM2yJFE66trtWXVAWi
E9uZuneNNBvXiNjm7h9BvwsacMvzrCDDmhB5M3uhze6fS3lywlNd8BGKI19NWjaqTrL+n8NmUp2a
Kkt2YnJayYtyKrMDdrJps4RG6R9b6XuUKCgbRFbLOhGL0vVk49YnusgDYTjSscFYNbIJtdLOKJwV
43h2WiQE7QB1DEB5gStiYvTRTF2AobZKYaEwqy26rj2etOn8xfLjpFAVPnstxh486o3vIPVcJ/el
n8GkfvXqQX5Tub9WvLUxdY26Xyfl6rjGA2jlozjwUnv8ZbIafmRBLO16XMeWzdxtslwGlyKRDp+7
EWrjMb4EryW6fqcOb1YXTS3lJdPt6dyGANDnngq5/uUoDkUjD9nNaC3lnFuo1vDzvHXmaLuSFGgL
SmOxjLwxi0ekMdmDaGmJX2hvh5Ag9fGrnUVH7r3uSzRYoEIq376OjYF8X4tZX2sX07FuvmEgYlM3
loc3nT3YCrtXZ62S46HbWwvghOpOjKYDTHy0QfyTGMXmCwB9az2Jwb54Q8A+e/VUz9nLDaIHpJLC
o2cp1F74RMKjP8Xhse6milIK9saRjtjOVQQdnHNqNzfAZtXeZoJ62QG3PeizWr44+qM7aHnp/tGf
J4puPj/dERJwoJC0b4/T/ppbYDVap8XZRxZEZgH40loI66Rhc8tqtf0Aax1ZUvIJKGfc4WvhLUW3
TkKAnmaLRm+RJVe/Mr6IeIbCN7yJ3t5qeVou2adhzIbs+mKItf6mQU1axUnjU+iT2bZ5fbJXwyA9
OpPFIy2UqbdVWgcpKShebT1DlNuyvFugUMLo2n9qSylu/mwG12Bnv2j9ptrqM+Yld/R6r6Or6Aof
ORFjPuqnxW3CjvxkGcoTr9qcrB1kJt/OletUOvLVmHx9UcUYnYquGChmLRDLz/xdGetTuPBa9b1K
pu4gpoimbfyNNSjF+REq3nHraK73K9S+ejZleWXx2Nmic0PyCYex41gnq/91M45WXK+0PhjQw+TO
FXcpWWl/53vGu6FivVJTxXe7wYIvK37gRaf/wMQqiKkhUlEsT0M3aKcYi8llM5n4nL0XXOqbGJ+k
ujxFUf4TrI4en3To8OI2QlLA3kZmIlNEtRSg87gvyL33KQYRC6mfS/tV3GIikpjFEfWfF91qulsE
YtbNm9p+w8LcQdtUst6QOMAS0Rust8FRZy0As6cm0nuN26gxtIQSncDJ8qZlKg/1OvQL6+bbhnoL
d5MnW7dhbjwK7OtYxY/hPt/q81Uae/ZFTDdK1owOYtELMVmcpo3eDRX1EMoXF4ygd+/bjk1pgNEh
uuS7qC+AwgWeoe0ACqaklkTf8PudjrfEpYnsUxFQ1e9DXm9umPnJxbZ8kM5hkG/aXkkuIiYalkXj
Mtamno0k80Sj8fq8IDdZbtKKXfojlg3KN5gg2laqAHmcZhXFcyDwHjMYpDcTZaazOCvI2clC/h17
TNHN4VaQeNuJuWKGGFQV7lQ4fKwuGyAAd5sLieTJyqJsGe6Eg6hogg4bUeEbKrpwCrC3yDCdd8Lg
hhZOt1E9XTuEbHeqdaR2Gs4VlQe2dT4sxWHYjxNamMXXe9fRim4FlQXaXUwmclmqDQ46jb8LrAbR
Cb3nHlThXpxGGF0nimNUxeSWqvjcfQwEZVgfO8s86UmR1MfYQ8ESwNwUKC95FNYbxTMUHDoS+WT2
1nQa68Dc57a81kjfjq4hWjGiJo29yTrlmzxl8x7DZHmLGyvnmB5/qW8G4eJ+0n0CTuTyydO0EXMU
nGzuwfuE+/VApVW6jhoLKoWU6uzsKEqI4kiUHR/dR8yHTrHnQ7qXH0VcNTuKcvP5j2l/nQqpjy8+
xIj0MU9MEf9Om4XBtmjBaAcJNQxqwPHPOHmnQKn/0zjp60BO96NXKn9JSSmD2YF3yjh8tzwIG7PM
Yj9rKmq9SUJ6dsUtNL9aN75srMVoJRkWdZGxQjYluGl62W/C0Ji2k60rz55e/kPyKfuut+2LkeCk
Rnmo31BDAnfynwmN0r/gEdJsZbAJi1qXzZMNW35I2PZRgxyHi5Wl0t5AbWaw7eEiQtN8JMU+VQip
Tv6cnIACXcd2B255PvfR+ArgTMMJtWWOYgeK13oTL0bUItePOeIoma29Y3xLtv5UpaYr/tUKp2ND
mrKDmHL/49QIm4kOvYTHBRK5NE8xK38Rup8v/vw0N/+YJi4ZJPz5PFmT++Q8A9pKiqj8VvrZuUYi
8cgP4BaGcnQbdCm6tXzW61hCEyBWWVktKo8MWNuh+H3vJ5GO4S1JMjH7vxcQV3Gm8RB1nrVJ1eZQ
TYZ2fjTa2PL5Zggtl36I+vU8KmLiyIxJNQxhfT/rEReDmBvIbj2f5eGEeL8m3mrcgYnZ8iTVuktu
6U+Gb5avtUH9gI3ORs2b8tUwB+M50H6KIWseD2wg9lL3IobZXaysqchuYsiSmhOFqeh+oTZIvyA4
hazJfJoWTTxxWigb4lKKgnlNUg/DXlwnxGABzmAlbcVoZ4zGssqVYQMuYYEa40LQv5UuKVg9O9le
EK2xAv/VFaPtYJwcFKcOw/w4F40HTfXoq8WmRi7l0s6NiItuNO26GMbaY3pjlunF0NST35Xm/q/p
ko9K3aQY2kacoFe9co7SVdGE0RlQtLQbxvzUeE2I9zghcaR5Rim7hXFg0cAuYB40Ez08j01byeSw
rDf0zYztfZo+j2gZaX9dVrcSdI4eI2JE4KXhTh5pGttZJQGmPIJLIgYcOWJNX5drEbKE/eN86hRK
AIdn+8cQ35JjVuebutHl41QjwiFVLELauTvorXxswlA5NqXmBtUQ3l0LdaiNSuSPL6SUq6fOtt8T
/EHfgQW123qw8XyfuxI6ugt1BMGrprH2HiCD9P87SdJVBKgSCcm0qF1DwNxIjZWAky5Z7YSlpVwa
vbfcvKEkVAW9dWQREwFDsINvVl8u+6o3P0zP1tcWO4mt75fRa5VPVzFBnImGNMWkFv2brmezFY5B
fhZNz2NyYUbkwUSXrQZFLmO00RcKC9DaAkyngA29T5fIoTt25E6Bg39ABW18umPw4GNVEmZOcPJd
SwJZKiA5ZDapcCnZzigrfyfK2SL0mCFOMJv61wmia8/dx2Qx+uiKc4Vy3l//mOh6Wtks074CvwBn
iRXQ0J1xMg5vqZK/D+ToPpWm91eo6xo70NnNh20+ibAeOP6yUpttYkFhczNH/afLoUEoc/JcpMwd
ltTsP9lPzQl0CaQ1jyFYC5K3UOdCvVxa0h9d9XfXmBowhWXEWnaejIKyfZYD2ehuLc47C3KG6VMv
rbmsfEH03bKh0KfnUbCmJsnhkeHyHut3rPBNt4F+vuYpS/3GmyHBwNDlozcqC4jjylmExJEtBlUb
EZq+1+BUMmoqM15YHJJDJ4NmnP4IkbrXVlGFIJk4V0yTtBlIzLNx7xd+cBCXL9vB3iPxX27LvgBG
2cBZSMfh7n6EXuO21yXQoiOmSbOprWjaQlvnXSgdhGqY0BkTcceHYdZIZk4FEu2xWsiQoRbf7dhg
vv0RE4dJpAK6zYxD9/2uV4OQ97SqWwmbOKFXoyCI1IU196sQrDGqot9EqSMhXhpnMmKDOfnBjEdt
0HraU0B68dRXjsJv3cq+9nnyhH2n8mK1UrgncYlHwBwPC5TezN7/xBuGy0340KAYbXxQZnMB8TFB
c75LZomEuw+uJasntIuLb1g6ensRgvfQrPrADi9SFi8UM+1fUxNZJwvfbjcvUuc9GNIY5thUrkVX
14fGNRwk10eQxO8qCMd5FsKL8jFLUGgRXWUaENka6xl4yWg8qe8jy+XFEEoOuA9gnkZQpqcgyaze
LfuMuhHFPTFwj/X1ZM65Dwf5mjorwUDl9jKQJeNXUEx9NDYSNaZfHUUEdE9wNNofZpYOJ31uqpnq
r3cIDka6Fm2qHLaWiD0aMc+cp/i6x5T5jPtpvy9wv97vqzyu/Nc/VHX5n1ep7YwHjRM6q7AooG1g
UzlTtmp/VWDW0rg4T55NgFUnLU59tk+6sVYn7oU6ahDpVMKTgM0ATeChJjX23rYy7QUi7ClRRmv5
6ya07cxa9t30ZqV5+ykVZbyI4Aw8h83YrGx/as7dpPXbqU7jPQLP7bG2JmUdOHl6DSwbvYio+mpz
B8anLsDtKstgYt+5jVjcBGs1jgHDmlM5rTzFUk9Z7Neukvuw/nonfRmVUbmZQTA7sZs1bkbO19Yc
ACvZA9uN1sGAqDPMjaQoBf8tKpgocyvRRatsbsTJXKmghy+PRpkHbTbjk2z1RxEXIXFkjdLGcZwl
ComugdHoW1iDL8uVmETa3JX6qdqNmBOCZC/8d18rUNqA8gOoh1GEYoEoPON2G/0wjeKkNZbxLpud
slK9rj304B/OPNCsRR1K3Tcv/Shjr7vYSRXcsVUCYAUSJNz0MSRR0cX65zMbyvcSMdp969Uv+qz8
Hc18kWBufsdFSAxWemHAE4p4zjZqbD353UKgKyYLRuegyjJcnwJoYcujEw61CJdNM4MztfDLVN5n
V6XHc6BGhw9Qu8RKVW13KtuBE4qoBnb3evQ8IE2+kFVf+yRT8Dy05vSRWu3PFnD9tanwOdLGaTqm
SejvOx3/TOADGYQNeF1JWZX4wQGgRhQq/cxV+517IjirvVK6bAv5zzlTfWmK4TkN63SPBgYK57+7
OOAgB99byjbzZn+xRg3OSRdWB7wLAvKtYXNVcReuSCl/mn15SvWyfEbReDyPLS9mER9TRBVBWZX7
+zQ3rivvoyv9du8EIbrwSpkv9UlVN3IVJ1tYlOjezssbDzFVsiaafhDdsdHIjQ/+q68EEiBT54sI
D4Yd309yGsPbtGMTLtVuKKaVGg1wzbwiQtYtjG95eIr0PL+KDlKy5cGQ+m8Bvi9YT+m9tqLEWC5a
vT/qTSF9aepqL6nYa8GSWMep3XyTrAo59dxpUX8JUQ5prPzIu7I6qAo+ihUc5RspkhRaLqfzitlX
kRf/M7/JpS8PcEka4yTZtl8FamScGeL/Ru4a7/GvccBrPRYCercftACtTct4EstsHM+MC3qbT2IN
LsbmnhhL57GCmaQn96WCe1UazXowMxZ2UGaDbkO6lVpiXosxvYQOODiDtPjCH9pwHaDEuCP3472w
zH8KpnT6mnp6sVAVfkz1wJICoj5JnnlgUMeXNiHnuALHH7/y4+3WpDf1vYeP81nx7HBZ4VIPr8Jw
VuJeCWDwRE6jn/yQSrAbZCBFsPAzl7lcWO85rgrCH8CJ8nCt5hisSbH2R9wE73OP/55vFxmlobzR
t+wMuj1pOWons3JqYHjDCsEAZRPO3TLsG9esvOZURFFHEjdP1yDK0oNU99YyI1PztZoNt8Mg/gQC
H2zGoCm2dR4Zb+wxtmJC4smLjvu44DdFiRVM8ICNMNSU7ItY26HYTo18iqN96WXOu9RT8A4K5VNC
/RVSdlauR13e+ErvwRIuxg87a/n8Avk6xF4ETXt6zwNt/JAKU1tLuRpsxCzgME9Q7bdmNWVH0egC
fv33oeinBSvPkELupDcSae1puniYuKBP6GhPuI1Fy6TRzZU0KwaIhmcSahOpgjfw75iRqdMGq5LK
bTMzGk5BBKnScl6MovNdhOnyFwUY8SYEf7xrHUe9qhPONHDwUcrUZwYjOGOAwlAjjShY6dytbopQ
yPHRFF7c3rsk/OX9WLULMfiIdzCRm79PA/wUrTMHAWcxu9Yz5jzOeVw/Nfx8Aen1iyop9VLqPP8T
b0jcWtRigN1mVc+Kn51EfDQ1ad2glmsYnb/sgzR9qsIhfUIYUj2DQEXLllBUpAa8LSsqluRWq1Uz
TxEjmaSNCABtRIdfj+aOZjuiu6kaG7bbysqY91tWjpoYJNqMIkRjveR+cuBngEXf/CILcuSnzPRN
iiMPcZ/uqZrfdsgdFdhRoDBqzpNkpf3HR6xveO3llm+GxM6x2EpzCRPICALYtqhw5tMc5udHZbMD
tS3W/5IRb/vOmSEeVXwocvwkYkOjMNvJ8UEMiKNHI2KGV2MDLIIGgpNbpA9AqwxDn8CQASnlRCiH
KGgtn5LSVGF21KoE61yt4uNgqKhqAszahnqfbcxR99+c2rymsHO+y0UYsbqQk+fQ8O0tedwWVUy9
4tU3/0etsVIOk2H5i8popbd20pJNPcKEEaMeDgQkv0CGdY13iQzgdFXNAgF8gYWlJtY6FBaBz2LL
uxRdlrvKiZXDh+hFM3eg/j++zqs5bl3Zwr+IVczhdXLQKFsOLyx722bOmb/+fuyRPT4++x4/oIBG
E+RYEgfoXr3WVDd7V6k5llQeLBdDcobNy7qISXpgZaxL4Sbo2SmQsncheHwYUXSLkthfjqae56vI
joDQ/bbdLqaQM9iEwADX8FONHn/wv4gphZ1SBSN35amUIWH06Oi3+Uc76wDeJNk/0O0QqXHV6hlo
znBUW0DTKUGpNxMP+L3Cz8A4CZ9RMvQSWOzobr041N5t4e+ezMYtmmeotHSi2YKMi0PNfAyCUk7f
ZO6DDfTz2UZ+qeRXyKe4+RRS7faHafnVkt+1q8cyvM7+8hX77QLFzbQ7ot5Q0JjmBcCrc6aKGk2J
muoKhZ3ajrc3NLZhs2Q0lcFd9eWASEWb1Ufi3sNFmn6p2JHeOJNrhP623JBFde/UJWXe1gkv9sIi
667b/NT82ftBuBp0lUxTTE+GfdKHu9m4NGZrpKuOjfMpA/Nxuo7zKH4fi7FNFJyka4aU24Vmc5bR
/+/3x3X8grNYPgKZLFuyBmVd7rvK+Yp8i3GXWalxJ70qtf4cwiZl3MF2h5w59eibm99Q1T5KzL+v
E8ekyz7EVuXtb/bWcMb9UMZfMsOqLqXVV5wr4pre+Bz6mnYQk0xWnVqPK+nqiIps5lmFzn9xFls/
BUxPbmMcfC39PED0D19dpp8c22qeTXYSD7MzwMOaAocvSXB0y+7W5OXYwK4qOw2rmi8V+f9nIrXa
c2inMDXV094ZsnprL4ygYeUlvLqoDgNLM9b7RKvewGn2RytvupNDatNrhjvoIJS7AB2sO4J1JuA/
J6esvfAPPRHcY7qMKP4x2ED+dlQb65s/T83+78vE27AopSB/yfbSGK2aUm2+y1ZytevCLTs3nbmW
K+VWXhR7HPnEKSCuslXgMV5VWnn0E819nh2zuxSAplZ5Dx92WnO+JX7Tdqs6aOe7WwMmP6KYhBf1
u3WO6u6/vGIrO+paDJXE76sJQ75fEY8J68p4TMafVdfZu7/8ri5iFD+vR+jezzx9Iza5+23Bm9+k
qcE2rIDuBMAp9OxRbccaJku3fszyCp3Rgh2c2MiX1I9kdgFfNxW5dtxujedSPWOmo3G42eAW8Q/g
R7KV2BqrhpbYQMpi0SVrYuNdoUyG/2ZDq9Y5WiDuxNfKs2cLAjK9SrQV2pTKQ6DlxUVvQhORnn7+
ikzuiTJTiJY0wMoqynZsP3vjM4TfqyVYsx0gQL4MU/NCIVz9WvuxfazayqKwsp2/eo/A25qvcd4o
26oPJ45grknBx/dA04vvFEAPim9/91S+5UkCZc+NVragToCvcOYpOfoRd4uCefiUKOprDs74p6F/
JgYU/FCHnPq33ny5SjgA67rT4H+DmyAKd3Ojl18BC8N9MH+drMjcllZMWDbL+2ozR0a0Dlzj6Kp+
QoTBnVcDFc8h1Ar81RSaNkMHXdnbDIbwQxGiawW1v/9ZKbJ7bmD+HGJnrdtF/48LVQi/+bNzQh7l
q9DvFUHgL+wX4eEaIJAxCEbQLAsxnxAkXX1K9RuimvE6UZWLXbf6QQLZEr6WpolDfw9I5keXAw5v
V74bOtvr7iOD4Bi+9764kMN5b+ArCvYaW+XVXxNoYsUH19Wj9eD0VYtw5GFKXTSUh0m9k14264C4
SGesF6YIs4yiT8NgTZuiRPS1nZzxk7K8jSzrRxwP9Z1UZVXTzmjc4FqVFVo70+iDa70WM25Yhh8k
eOpTT/nnjG6OUBkZRX3UPSrmij6+9PznvnTeUC+AAZtaBA7pa5PZNtXKA7pq9m5snO7cjUl/3tv5
9N69Gaks6a/TYtvrIJceAyoVV+5SoKen0c8Y5oDnoc7zM9h5iOqWw5YL04EVJfHntuvDPSDhYjgG
42AcQ73WT3NavPfEBnWKfkLbyThK7y8/iIb+nC0m7YPd9BX4zKQ9QzHPduUmrfuX0m4Gup+YFopc
kKd+nfwp/GgN0XhHfUgCbHecPkVdAVArNroTMb7pU++gre2ylQ+tk8RiJcSa+3l+H1Ow+Dt0K2YZ
Wgt+0lZbfa9nyJg244BKhj4PZ7Cm2TpeTnMl/3YUVju7ZszLj3Gx/CgSSkTMuHx0gzbeqJQ9HnQz
eUSJqL6TJpoDzoDEgPhDzEPedwWnE6oYQlg32uzJncPsaYjDZBd4RbyRoUw4aQGucbaLNUUGdrCe
iaodJjBYq+vYNuGUAEYXrMQdeZwMeQVTO0dZ+SLLSNP5WnOZjOR4W3lsQWgbfrCGEeX9AfzlKVbi
cl09KKAhNrX8QWziGPcBL4P0c9xZ9/1ofZ6HgNSeO8M5OBG3MOfyg+HM43NrZRtV8ofszF85NcmU
tnh3KWfdMkxfxBSo1Ma6hv0oI88L37I50+7FM8oRNtTjWLsurOQ9CgBhbZ/EN4lIVMBpmxzlRnoF
hy9gjhlqF+6SpYO3nawu38kjjr2d75t+ORMuzziqrUGOG9y6XDvXVPmP6LOsZbaJU6SGwY2s5Fqt
18Ff82FlYe0/PiwwuOuHlQut5cOSbBdHsSwftiKqSAqV/EfVwzaqwrU4d5b6WQ2cepfHJUwRQ659
jqmrHc3c/khwPjkVRsnHWeyEEb8oythu9aHLN0IK7mQ2EiJ1/CIhGDN0rqOwUKp7F/oXWHc0KthH
YOqQ9mxSSm7uIgrx7mQi0FS2CD1sk72hPxCjgxsxe6yMPn/MndTclU35j0QcR69CyhfKioNEUAol
nSz2gpw9xDgL+czNc24WqqTf8cp44b9xoHtbaeNwGpGTAzjSOk9xYBqPAwp/y2BKoBzSp9g6g7h/
ixeT2BMq2Pe+AkRAhqRGqVYa4bqJX3jtDj/1dPrO36/91vbAUwa9gA+hCKKjl5b2AUxSSM1Mnx70
vCG/XFlvoxooBPPZy16HQWUdrMlY9MIN642y7mFLmB7pysXZLXmhwMFbbfO8azZ+rwXbZqlFVX3r
GFb2+KGzo+rUk/+42c2+HT8YXV2h5/en/82epRUsO0vx6rJO4A/aM99XFdsc52c2WenZ13N2y8lQ
7aKpInYcFp2+7bSkPcEx2Zy0sZ7TlWZUvb61FKc5OUtztc5iFYP4mq7721cMMnVdUbpXB5mSO4Ds
mFLymqwY6YWKUt7SvXr1VRbXB7nl9W5Xg1xX1y3lTh2RPui647XW9c0+gjBQ4QRphztokJX1BFvd
YwjNymNRwXzJX+a3RFzGAijErL12tbfLpzk7JhMsGTtBMSXQE5Ur6VKxR9dHXEaB8/Uo5She4gUU
e6BOLyUpQ1IFl7o0QOzdZuyG/TxJiEw7RHZ2385Vdu5/N90UZmdkC99tKAIXm6ZEB1Fcbs5el1qU
9vrIScFhYHWm+rFz5hXkjM7nQC/7fe5X/i7QbOfzPHUb1R21N2OEFFRJ3HEzdL79Gdjj54by8qcJ
kvH72S8y9tKdAqKqXfhd2SjXGeSCt8actPehraloytzG4lPURHq1WdtPM+jpjcxeHWU6YO91iIz0
JHSlEeCtvWFPH64MpzdeUzhWCjZ1PaJwcQIRUA6uduTQG5aW9uCBh3ywkCXl6zU7ZMls2CuxhY2r
700jGSlfwk+a2A+cJRTxGLPLgtuQXM2G3ydIjlwE6Nq6WlhiotbYjHZWXFSnee4LoJ+eY8AE6KTd
fkpj+w32grPDi+lbXCY+G01YH6lP4wEmwuhz4pd71TeRhVRmSpx11db54CGaoW0dq3sZa4brravW
JVycq29j01OHu6ghwg9MYYFdkLmfw+ZiAmY8iE0acfGNPAUIMXRrghMotaI3+sirbjeEXVaTLg7f
vGGfmSrnWrSTL0heNuNKumZQ7od8ak+T6yJPJjbotoF7aPm8NgLUK8QmDQniqN/AFssPKPKfxE8m
/lhQxsuqGQHaDUFPJET+E6vx1zCGzWsL01vH9wdwDpkVTMdteN0oL6uIc1mRz53ZPVbZLrSATKF5
4pNjKwxvXhFwntZR6isbsOEQu/rNeyPDYILltp7yeV8ivWutiiy272cTPp6gQcZncDdlqc3rnqMP
DB72GN41OcQDyyi2y3E1zuBXCNcPG2pCmjd4CZLVxHLfG89fuZZJ+a9eJmfeDMVXfeAb38n0Bh5w
Xd0g9NLcTUtTkBXPNubow7mgGo/o3E/Wx9oYoh2seQWEEb8cgzRt7Qssg/UmQbBgPanB1D2Xfdze
jXmvrPrGcBAXsVTrY5vEPzvPhlx2uRpZ+YnzlZNpm1FLp53FWWYi+ldujUT/UgBKXXejqqyNKS/v
rKXp0z5ZWI2iFCis9D3THQ9J7r1Piase+SCgFv+r521sqOWR78z4eFtSJq9+19Vlysli7XrzPy5e
VrwNpedH47vNHpPpoKAl9seCf9/++sgWDxEsNOe3teSe19uL0eureKWhsrVDz6xcC1O0GkAIbJtZ
9RSqw3Rxw+x9Auz7+4QbVDs4POx73cvZs5vdvRf6EB+UlT/cudRIz00cPzhRtIng1b9TDPNTrSpe
uQjbfQrhH7qLxqF/yflf35em6ZMKcfuXKPf109TzpVsp2SYpODcLDrL3k0/DOCgI+Q3Nm1+cxDpP
LhEcjoSdVp59xXXug8Bz7t086iFPGpJvZdM7B6+jhFAmxEXPofGq7NRY+eJ3u25ofw6oG11uvnJp
tWA0vKzPt9eFZXoqVarOuG1Y97a7EVvz644yii3KSNTBKo494hGHUkP9oTLt8MUyuvAl0Zy7wjXQ
OV5GQQ8ukbQtEvfLUJqygTn9t8dtDZmUhf5ljf95F1njdhcgw2utt85RlXsroW1LByu4Dot8esnZ
kG29tH81aq17dPPqvSnq5DmFrPksJplsCh+aPY/wgJVHC7LcS+MHr/0pk9rvy6c5hQofMZG92GQ2
44+X304yAbLczdky3J3CgelyWyQp2USbvetDA/vraWK4Ge80pTpodTqcXb/oOeV0pfes+Ep39uOy
PyOl3l97YgMN3p9vs9IL4hDxj8qF9VkJAaO4oX2g1pT62aWRnjQJbHHXYetn7sHSqUspgn1W2dHB
pB4gQz48gNq5NabTdSxdMV7HBjLO4L5gOm6sXQunwXok2f0IRcavxu6/5lMIZ5DZh7wuffSQhjFA
4c6P821oQZhnT361raDSPjhocAL1AQ/TCzRGunr3HbI7gJICjBGT4gGukQZwXbIb+3hYFSjStJtc
yyYY+jQ4MsJnWx/HV4lfEI01/xxoGTUmqm5FFzvRPnqpXm9CA8J2v6wMgjHqexMNvkHVmcvmAt7V
7QTNS+lSihn0Hm9eBISD+3oAP22EGRJ0jp9qm8yxg3tKgfK92jaUc5YlMhYFVXvJMEQPqsFvkvTC
ispuC2QSXE1MWLETPThLU3iIANadbq5keJugnHbi19k/3Ey2rdxroRFe9DihchZxhQO4IPNZswLr
wYXfJFzU16ZFb83zynQ7Jpzw/rABM44U4IgJ7XFMFfSx+2Y465N3L6M4sAM0hysy/NGDZvKD5Vn9
x2lp7Hl+zee5PCtW+26CyiZelxQs78VDJuqSgLVjERMXm78QCkHU8ySEbFeCNojg4OnP03zNeSwJ
NjLl9WzDapaaXU7jl7imiLTLs40F/j5Iq/PVXDdDAQxQ/YiOYbede8QmKCGx3lqVSuIkIzfh9pr1
Zg7ZK7ij9FEm8/4ydaH1ARig+2RG3smyoFa2qCs8Oj47uMFtnvmebp/DrFZ2rlMqa7GVKjrHtg+R
JHw7/rku+l9NMs7IeZCrSzoz3s52Za+zvkRrBGTJK2e++GRAy9u1l5l6uGGTR+bnNi2CQ1wg1VKY
ZZLvQTn7HFyjcWsWUXeZNQg/yIi74KECG+XExfNqdJDPhUVCe51SDtycVO7d0Wnva6e34NaxSm9T
8BuyFqNaDh30Ho6prcyeD5k6/HKh1v5D7XRI00HUvqT9j0grImAjNBE0X1btas9i6gL1ydOcmFAy
c+4EG5sSav756t/YiCLBk3yU2W6msIlAM6JOihN+sN2EWpSAZKg4lxAiHG0XdRGZdf1KvetR8V7J
MI5i96Go64v4KlCBvJDThQCjGNZQnqxJy2rPchekCCGuUuJNmRC/9rSwP/d5rKGZXtgfCz+/BCGY
JyWsvlF6rbzGbhftrWSajm5ETaY2QSgiHnP4maR2/y1LQndtOzrQTLv6c606yy5NBZ0XXwWI8fqZ
9lxGwQ/iB93ZWkZN3QNmK6qnAanWbN1VZrGJrBh8QpJ1p4j/F0BnufelLYpd7xj5d61qNkXYOQE1
o/62zvzhH2jAc+qO/foN4gHi2XzExyYzuz0FzNpGqzsHOQz1kuWt8WjAnP5W1/227Wv7WUZG9GC2
MGtSL+W8zvGrivTcW6wn2jOQ2a24qOMwPVJsdC+jMo7guE7jrzKCLce6mxZVCBn6BQWRluYo16GT
slnxusxay6xrFskhHiAj05e7dDk/6KyszW3u9uk2iFPqOtyZ7efoV7tw+bUHWBEC/QFSoqEz/IoE
d/biIVXQZQvL4LCc4ZbDd1Atn9mHGKgM7GNquQEUtV28JXqtfwDLvanGVmGHXoSkRCuAKHZewRHo
8u0taHKqto1t3ixBYnUpCFI19XuUnlxX037AhIQi5Ji6r2XrRFDrKCbCLYaJlgSlEmqhZm+kb77l
U6r/cID2eokd/UN8PlijARs8UxKt72OTvF3n6ukDPztUJ0y9+QyjMUsE7YtVoyRuEy2FA3joHi0w
2I8TGtEr9pr9Z61Kho3SUsKg9bP1Mct/inm00+4QqzrIn8Wrb5WHxEmzl9pNnEsJ6OZ6Neioel2m
C3At6ozXVodNfvGvppkdYjXCabIMRw6ztqkkiGXw/zLOPgrQi13vQK6gixmAY1IIYoGhMV2KQAHm
OKtG0cIHLc/aA0zc4XVYzAOk7WpjNOhTHcVDGsdKc1gdTP9jXg3tdQIutgiuGxYxAz/dqCVK61e/
28pxTtUvLFw99IRhe1v0Dz8zCT/dFr3dUhbtHdXZBKPZHnXiGCtD78Jnz9K+CQNqE3vjWilRf44Q
SHvOOvNbj7TiF7Gntdms+2GkTvE3drwLw4psatzAmPULT044x77viqvaALFFUOcz+ftdrNXQlyxu
N1/D8gj3+IjMqpZjtf1O8zKdv0Wj6lZNDtH+6toP0DrZ64H5iYrQ6c5YGj0mpXX1iUCfnpE5E2iD
NEq8iHNKlxzB+N4dpGv8RkbkqO1oQMGPdRRAGdppA6C0Rcuz413uQWYHhOJ6zd+LBkQSY8dtD0qZ
Aey63i6GfAOyX7n1Hw9wNXdp8WBN/rD/rwX/vvnt+a5XyjjXpo+p12k7eRJprs97vXp5Uie2nwto
Zk6pm6DUnE9IZIyatyJS0j4OekmNfNioe+q+2kex1YMDt1EKTYqOkGC1hcaMGkGlRFaaK8QvraZx
y+Y0I7K6rDXAB3YP5AfwVm1VwLp4N1BRQyw32uuVFUK6OmrFw+gZ6rpAMWxbOlXxkC02mdDb0YTP
gX2hTEgjE60SxDv4kMp1C52ltZKZOgYXppSkrW+O0guSDupEr/rylx1S3OKc+MMZAvv4fZHYMWpq
uIntLk8hF0gDJ+WdmrVot+R2dcir1vsIL/SmcnXly+C2QK4cNTyho5Z8CFSXQxZ2fY6zDahN/9yp
7vDcW91XChuUL/msQIoe85JVFQqhxsrtVjKR6Kgt8bDlI3WVzgXoIQUoyxW+Wnzp9U4Hu+lY5yxT
io3YoVy8A0pXfeizFvJap+m2cmfLUdeuY8afojTID/NkWDv0390vw0amjbDWd/JBArZ98kHErvFz
2pq198cHkQ/YasX7B2l01Tvnpmmbh6Zu840yk+q7NSFYr8vsnoPGukSet7sB17WhSKaVjE29107s
53cCetcycJgztI+rdIQ9J+ubH844tCc3cuonf2kSTN5vk6X29VOb9z+M2WM/r6UmAYG6ody7a0/h
wh3smh3cH4P2Dzq04YuYFBB0q0IhNTHZRXMYR2PaGjbcM+bohSt9CP0fHQousxn8GFF0VvjG0qos
eHHbSoMpsCuPU9pMj1VcEGuAw/cfdfoYky8CUAiC2K6md9cOBXc/Ju4jqeCZwt4/MsOIVYV7RYEs
ZJNnc792ZtvZE/weLmndfZpNcig+KhjWKf41tHo1Jo2HMM1drYG+kdJZJ4+PReH2J6mzjW/FtoHq
FDvOIdpKjOIsvZvjcm0NIzIpdp47mYoRDbMkaKcNBFbaVsKaVVnF91rRPNkS5Ky16NDaKmivMnY3
OthpzijD9Cn3vY2ht+UH6vcdij6o9hV741A+gYYMbFmtMq1IRSfbyGk/UQ4BGbYxNBQya/m9h0i5
7Oepi7Vgvm3blenBUmlR9bhOY8WK1+NQdmtngiTaChT/qYUy4Kltp2eFmCBIldl/KpMhvOua4Ssi
glTd52m/q4dW28lwmhF0nxo1vJMhjNf7JIMC3J3zBCXDIF3ppl/Dq2qBrbaMlTK55lPpWfFz1VD7
0KfqzwEI8SYoIevRLBB/O6txIcC49h3pXy0tFN3wE9FQtL4ygsThO4JRqUy9vZZu5bYoPndxG55j
d6gdKCRx6EKFZjHK8OrUq8XPDirlrcxe73O9p3iK9c9nyOUuuZd/NTtD3VEhmB8iP70X/oiBSpBm
NSwkExRHGN0Fvt+DRjrhKNNXG1jwJb6RJGe78/Qtb/8BzQNKEvWOrytwlPWrM7Y1bDtgqDTkes55
Q/mGTl4uqabyFUmWTZB35UczHN07u4MCVmJppB/eYihV1k47WNvSC5KPceoa8O4F5Umd5/ij0mgf
ajaqj21aqW+Ota4Xp7BwUcFwq68y0jNVPfoqoDsZUlkIRCtNnb0MybJ9iMP2h6K30VaT4HS7hKSL
JSTtDgTRSdy+QZ9J7Fps0gSlmWwX8N0GnGSz9+ry2W5d9WwuTZmOiI+1qC2cb0bpGV1D2VQ5wdUd
x2CmcRY3aUot1c5Wm0TVk3TFmDUgiMam4P98uVQu0TtLKd9kui+MnrAGBSgyYzddBAFQZa6hoiMf
4tr5M/SC+XORgaFUSCvu+KNAC47o9V1B5Pwis2oNdJGqnfN1sjJUfZd2/IdRwjgd3vdKzkxwaI4m
974ZTMA3xUkGfzRpTsQhh4V/6iAilgm+y9z7aGnUqi8PvamFsCGxhkxIT2bLtN1C9V0QH8L3ZvcW
3auuQgH0NpE54VYz+VN3hum1nsJ/9MxIL9dRRYEQxSfZQYZJS+qMEQXfi2+cZfkdmmvJqmm86TX0
suIZFca1TEpjONFpVNTksVoc4IDmhd+jS6N5tgNNE2X+UmbYd+VGUVP7IiOY77JHm4JQSGvYiJRQ
8ZHgW8oRUSzfGCPyIfBdpvdKn9j+cwJi0vaNaOeR0NkrdYNCgh28DWEN3ZDj9882rNamQT1PGpgE
YEOl2sqwdTttBdFVB+l0Z74l4ecCibJPtVHVZ5OMGz/TNB2XLx4YIWP7u0RJbCUJd32QwcSzhFBK
mAzWCjysJ5kN0bQKANU9yGiOnBVanvOrj8gLgD90VctUX/QBP1Z5lV3srEzVvaF/RHruj9EYqxlU
IJDobsC0xsigtOmqsZ12NS545YKA35M7Ima4jPqlSZv6XCsEt8QE5CYmlA0Erhx6FSbXIIehnuNb
uvAASmNJklW6iwrpdXrqp3pvINC0QpjilCkOKm2xe1cREkA/wfCe4ZtIv8xwra3szE9eLcDAW6IR
/n1YlslhpAb9FEQ2IheuUR/8JA7HVVOoxaVLKh1SV2jcyCoyXGwy0U/RSGAEuAV7kepg51GzTmAe
hQgUlZpUrfNwI3rxcWYB7JAuycaJmg6oLpfsibZkZsqxv1NjZz7cTNLTFw/pwZ8ypRtYhn0qUWDL
EiPoAHI/nbRpo9WnIi/feMlVOykghcs7ROWTYbPUk45QgO08iMZIeufdzphR/FMqq3yCEnilJGP7
kLRjFi5fLhsfsSME55ZhXqf73On8i6Zr0zrRW+j9+nJChYMGlHhZrVozPKpuenZtLXwxOo7kXVNb
d0PVt6eSAPQeiobwsaSOeWPpQ/DR7Z2f5mAGW90I+Dwt0PFVahb2um29eNs0NmPwhOG6sXV7Nxn6
FzvX4+8hXDWtV0wf28o0t2FEWsMaqEkhiAWzolaZ3+rxiW3SBCQ6Uo9XzdhFcrbXg+Fk2/EdAFi4
ySKec2sQ2FmLy019VhvKYDv1ETAXt4cENerLfWWWnb7Kmma+z1RA1b3/fXSBal1NZM5mFATR+6pc
v1yjJzTD+/j7ijBp3pLJzI8yIc6ykge++UTk5XQzNder5rzYBIU+bv64ScZ+6B76F7ia8o0bJhtd
7Z19AybzXhqD5MK90ugNVWDJD4py61OXNaQqpBsgwHCCZLQ5wcrdvxtlLDM3H5ATTIvRV7lGejef
P6b/8vnXO/6bz7/dVWy3h5Dev/nJI6XyiH893fXBbkv8defrp/7rNn8N//4EUR/7VDJNZAXVpIHZ
wamhMkw4XLd6sMAGCRrEMXWaCMIzn8iUeNWjjpd0r1ZxkLE0st4cjOWxVVDo+f+vvi5vGW3DvmC5
09/Le7a/j5UZ/mxZ5Pdzqh2UtmkZUZaz5AfKacx2xjBTqQ59Xb6u1PRgzKNyHy4phCqyy6Mxk5SQ
/ML1Ch/2EiMIndN1iA7txayia7rhepXBn0iRIvJ7HWowHRv90/UGtxvK5eKRK9n1plk+b8ivooXa
2UBWh6EC06cTIuj18aIFrfcyjS67m6j67Oqxu/ILOH7yaWAz6HvWS+zkw2NbhbtRG60XaeC0iVdB
wBlWhuiaIO+zXMB3jvVi+x0Z86hSNuNSDdQqPgU+A++kE6EcMd2aYMjSswyTpUroNsz0qllVJRhI
aL314xj5vCSNNn+1tBAt70mn3ipymrXe1C/NnK+UllhyTTyjg4rgzh08hZe0DbRfxm0eD3e1NJAU
U2vCrnzxE3s5dV/yznCPxaIVnoAOWuu61u5k2C4IZQfGqvWMpMMuENFvZEDfx/0yfbtOXa67+tzW
UdQewFJcnL1FSiF3+SbS2nZYy9A3k+kxT2wKkvX6avIMGEUjLYkO8GrNj23wvbEq/4mfmf/Ee9I8
zWP3040i5UnspGjKnaXW5UZsCFV3m4SA78ZfcNBGyqYNJhgURxZsNIwWxUUmpBFbEzgOgkjVNmkf
C4tCCDZdzqVaGulRBeNcFHvU4F2orKUoxrkE2tcsbqpPQdI/ZHGRvxoIrp5VhXvXC3zuP+2zAa93
+ctepZw0iyINNt0Y2Wc9MruVHZdwRVOr06HLVnzhi8hILk0Y2UDm49naa1oI4AJSvXkHKdx4p0oc
wnW0pxY2voMLjmDYJK6JrFsVIgoYD85Tk7T7NtP1DzLyIPZtotj44PfJdU4ZffdMICxe30A7V2zO
UCNWqxbF8TYh8J0afUfqWXyU8vKCCrGIaO6ZE+nKTADiStN7/nxIvOJ4M0lvRgjn6nGbuNlmq0Vf
+raAVcbbKuk3epfpn5pJQ8+rtJqj7jjzS20N31Cy6771yDSuOKnNz1rSR6dacf2tOUFpnNYVqocO
NCdzhoZl7Hjztlq2kDmaVtpKuFFkZg4q9UqVcvVeLpFZm3Kqtcx2sUlVAf+TRtHDYGw01UZAedLY
4dAE1xlwPQs5IEdIdh8QSftzhR7vYkQwlYxyOaYTqGqULOsF//YXyi321yYFZWcxX5Fu4vY3JG7m
CwFJhTaGx/K/VxGbQUgv7NLyiESm+0AgGSFStyAZU3gPYpoHA74lU784i6ms3IazAhSnHTGG+2FQ
m50xxiT/QMAO+wZKwjNMzGyQmPWmIFMBDfrhIsIT3oNnOaqBOZ364Z+ajNxL0lnZmbgByjWLDluP
aNoZqCLFWYsSGwGD96HMirPMyrBdnFFheXf+39cW6DgeeZOcSFe8DHbW3k+/m7h3EQRI/Gw3glOj
3IPhbVacjaG3lsIGfyMT4hJnY3svvRLmPBCAtQndyC+b+Bkpx0CFlOw68yblVDuOcopNE+aAPP4h
I2nKxS69m9v/tsUkWicYD4HcAmmQHbv0bkOP1CScUklAQgwXdfb/y+/mfN3438ZyMTGv94tvE9Lz
44RYhmXN67/oOIVXM/BLdtvS9aY4W48eivDiCODsv4k6/3AvzJiqdK3OVtcXqk+O04ns4+2lenvR
Ujtsw5OGjKq8Xm8TN+dSz6/Xt003XephNXSWcZGmW3oegcyD7YWvf9lvQ7TdpzV4fGcjF0zxk44O
zjPsZeqpybqBhDfUm9VYWy9l0a0mjlK7GHpr2CjzSfNR9ZuMfV9DOwOzosIpWFX7+yiEV4uiTrL0
hoZw9zIU29UnKmoqR6vhOLcaYmhOiaB9Mb6TbNe8Yy9+hmAwRE7Z1itsBfaGfUwm5q61bOorIjWE
eybdkKd2PoUReeo+LtwD1UvwwZmtRUldjZab5vVPfA3pO0oDMsoeU5W6lNDbp045P0CehkilGs6w
+1AzpCNlwUEyDexPs989hGqYP5b2+GilWXGWUQaBzCNflMGBr9ZpJTZ/ol5NJgZrfiR20x2drAWg
8R+ISRl2ZbqfoZY4X0f/CaycDA6SqZs5GyMDyBLOSkz2qVDKT2PtEUMD3CNxL83pTAIUQ7q7BsOu
kS/LtThwqEiwXcdKDFCgHq1+UyOXdRdmwz8df2nN2rY+6X7iPRuemr2ydR5XnkP0OTF/VLD8rOqF
JRIAQwajUTv690m5TUy7+z/WzmtHbmRL16/S0PVwht4MZu8LMn1WVpZTydwQaklN74KeT38+RrU6
1UIfYC4GEAIMwyxVFhlmrd/cyxZZ6KMxnithHuN+/hJyoD2NDlL1ssjtQt0MWlFtb22TtbTH1DAy
31gF7pGeA/+JePMlU7XdrFjD60Li4zg6iKvIHcLaDu58eNVjQwci73XbbAXM/zV+VAuAKZN5ZxFY
9UsljI9Cd8grKvFwEPGqFF/w7ZhoyvcaYrQ+qF/rXnVZ7Kak6AOtCVGOX9vkVZEYSPPJfYVpeny0
ZovnMcQtqFTnfAsHSzznZasiMtKCFTXbOmgFRlotcKmDHGxwQL90xvCqdAnU/iZE1k2t7fuoVi8u
UKrXRsvM3WTg4Zgkdfs09SriNWNTfPVi/UJw03stXc9ANLD/eURd9semTl772Y2OqBipH0xjfIEo
Yz3MUSteoiXFy5hmD/Prc+sdLXCWkTX8bsDiuSZzGF+VCaSDn4KasscdMdokSPSsfJCFajSAOxar
CuqV9hGvBBDZAXFrP1axcifblyyOjyTkYS2t2/wa5AN5AahPsmrUXY3c8vS9UDJ+67obrt6ijmwt
khG4FbrG0JCznaa51msivEep0gCj7dUC6vs+zOKXOUTjBFia+TZjyUkJcEqzCXEKAjr/YyqTV3J6
klchOzGrtOZj6/bXcM5BdxYOv2tVquO+cVRwu6uXQFTjICCvEI7KL2gBBrcm2a6pK72mIltiJekj
yxq2ZenofTWrQ1UZ9reled/YDTPLaIq7Qel/Ln5pG11gTqLHuvSvYc5c9cfOLMvXSjnbrW5/c0OH
VGxnqU8a5HPcCdVym61oUEuLTtkSV3fJWvCFlHeyKq9+aWuzJiWb04AsWwdnsY6cvFC//X/XiDjx
nIvTWt7JqdRdsQIUCdqy/ULD86nJku6wWhYFuAiGB9I02v1kwzMuybx/KgeBhSQ0nPM8qCHC2J4f
Ns14crQ6g7PNjEjird0rRe360Tpncj8Qt0W/NikueCpxV1xNpwv8AoAlasQpCjkdUKLroYeTbYSU
1KL7SoRYtmaYsX+bO5wxGh5UTBac1S9Dtidq/c1zUWqD6nMQFZmYtFBwq1LVaOE/+LpM1ZMgxHip
oOg+2T3KqFGufh3aDPyQXva4l1mmu2/W3iaZzMdxurNM3G/iehZX29a+N/bifXPROgKQCo7I0VVY
oKnz+zS5Yg2BWiRjy3kjuta8quaRNHe1s+so+0l1KjJrZ4NkcrGROlOykDJVc2qKg9MaiX/rkFf8
VaJLsmhYHCNYNUdPCSicBykHmuFTpnUzb+0qMWpqqA426vCePFr6pjqa6NFz0ovkMLoIglsT7MhA
XsbhukORl3Wbf8FvUt0t6/4IirBxmJscbfOG9arKFIgcGh6muoAj8VdB5IzTfGlpu1vbFIF78bWh
UA4TAoibuYYebFZq+rI4mfUYWt1bTTbBNv8MmjoBCUhY1cKaJ0sJiZNfmmN8nkiktcdaH1NAR2X5
qc/sb+EE1C0b0w4qF5oNM7jPl1ZxKvCbtIEANQ95MmvHomkrnqhU2UZOYj1xNAQo7XokGXXTRSWH
w3cYG/bVKgpfnsKZtttb0+10Tk7duY2qUwwRpqaY9m0j2qvXijtlMPH6WGu3Iky6u6Yffm6vrKi7
Jkb9UzvhifbqNJso6dUrZnlh1rUPmFq0D/KqR9ku4HnodrIqi4pV8Kwr1UO8DquN5aq5qw3aypua
h3SP6NZ8kTX2NKTbOaDvIJNOF7WyL25h9UdZkwUbLLRzppm0/NoLGuXP3je7WQNbYtutL0rTfWTP
PrxAvx9epo/dXFTAeYvhJa6mLxkWVRfZEzoqW58Wo9wq28/I2/ktkDO0+DnZ+V2Nv7LMYIg8FUcP
Is0GJTTrNUQFbBs2nbKTKQxyuXiJd5Z2kr2KXX9Wpsy8aJh5roly+PWkvNai7TQv6NZ14O0Ijygk
RJ4l+iRj/laokw2Ql/wpYcNDwN9O2N4jxUFKQBZoGT1YumMdFlBHl7413PPA/khba7JJd7Kl26gQ
PS881PPWbEj9yG5TTPlFdni9gZkVkMQyLM7sSuEXjLnzKUENF2RC9GircXJtcAXzQaM7n9K2Evyv
FfduIe387OI3J8eDxRXbzBitHccJ57FwF307F8jm6evxb4lsHcBwS5Xj/nvZq/RUpUnzrVeaNN/u
nVX814GiopoAFOhsrKEGeTXalY4js+dMRxfC1Vtvm+uY07AvXhFcYRmznueL8eC2VnKvtgWE97Wj
zgFq3DpmLAXgKO3w6T6T35g/G5VjbeJBV096Vifv/6Hd/NEuWY6FqVkbxEwyX0U/w5do3g6R1MJk
SUUJ6Ae2d70KFzNElAbsEOCFlDNXFm90TcwYa5XTPk8n69QZUOpHQEqwN1Zt+nmugsGuwk9IcGxR
NCzfr+jAOyQjiRh3pvFh1C1jq3Ao3tu2aFCEnUiYVMqdqxbWZzdyo2Cqo+J5AUlPvrL37vrBrk9g
OJR9vmTeldjqH1YtAPgonJh7S+Tn2Cwf35a4dbGTC2A3Im0wL0l6kAugGyvG/Zvpmq6W4T6P6+qi
ZU2CSIATb2Q1I/Z5kVc9Alk8y1nj7ebEwO8Mc6eieRCqre28uJzPytDEQEhLgSNAlT8vNgutsJzs
Y1+h6Rkun6c50rGPipInJzMfJUrDSPJmb4fNsBtWMMc6allHIVI/brW+mX2nm2KCBJyuJHsnX9qD
F4nw/dInyckexwDZtWFvWiu2l9TTR8vVtzwrye9LApoX9Y8aMR2jOmX48uhR/l0+q2Qz7Ys+Nt/l
cy39xDOvtMirLeEO5NoczG00xgHn2b/VZX9vdj/6b+NNvTPuDHTH/bHS8DpfGZdetRKKYWQ9CPyn
r1aFj9q0ciyNqpvQhs4Q2kmT+KVAb1neoIh52eaaEYMxHYe9opdakK5vImCeYY3LUKRzZEPxXC+9
pCj4iwMl8s0wxuQX5BFQiLfwbTGsCiR/q03DY6fZeA/IPmqaYo47xGAt89BpGjHvxYkeitRI2M+X
6Dmt1X6a4gd5NYaNBj7M0fbMvfGDWItKLMm95mWBbJLDGmThfcuO1L1YGvXSVWqJg+AYwqiimmmq
epFXFYpVKBF3Hy2R5i/e2LLLJzW70RU9Q+9NnS+l4b2ys1vaoIMb24mie9SWhk7N/GYsTfLR09BL
sXuMlYpiUDAJmjMyDKb6Wech92ddLR77aWZLp5W/E3WP9+2UXk3HQpBf/j9mb2OCB5r24IHIGMSK
hSxJNT8tBW66IERAFsGLfZJFN3iXDP9HNEtpQnxuPhtp8nVW86oI6ngmD+nV9f52g8jv+xDdu35C
V3ZZ7HaflnX6sIjqgwSljE6mHVm0MdpdxfHrDivrMEo7zOBEHvDiox0gotL4o1qcg9bY9VYL7c/x
0DRQUJH6UNdCXjn2imRYrHhfq21UPBaIfz5DBkXrL/PjqFRz3CxjY9+k8ciqho+KLKbpE16N7yEV
cfRYgUvd91rxlNfFWoZrP2lfEnJXHwY9Lo4jxjVkhtQxvwMiqr4oad+mQeXMaDdjB0TUHfS2Mgrz
Q9qGX4amy//AdxTDCxiSXhg9Gt5kP1aduJMBTHK1z0oq5tMtpslint9Z4GvkgDCD4+u9L8cQ2Bmn
gWpjFzObxQL0HrlV1ko1Fd9YUXK+HSXLDkymXwevc+9yt3sf1iJ+lsXQ3GeJ9V60WfQS1mZ7yFpd
32N3k70n8vv6piBWOV9/GYCYWfY+bufXXDWzlzTEZK2E8IORsuK/ufc4qwOKbKyBQSEagGRkP6Vn
ufUVLgduAUgkSHGtyNbAsBrYAjsO2b00GC7mY9xiElGqhC5S0wtaFGofFaw395WhofKH8FWMMt+P
OtuYkK8b/eRqNRhSLr3KxsdbrYjmqXteTGJWVutoL+aIhLVWKctRdiZAvncJqlX4CqFe30DsmnBu
r6f7cTLO0uUQa94iEGCg+CNzblZAth0tnV9Kuh7KItJ90Rrds6z8L8YLXC+mtP91vPxxIgr//Pxm
pQcxifgqiNWnsHXHfWT30ckDiXwPSmncFBdR5EGpexdy/8pJVYyw9B2nVkrfmgjf2mur7AJxbRgE
lN/ANwqaOlNahFuJvjEKhYSZNqALs4J3cD0Yr+2SXBwQtj1THqEoLwmfZOdSqn/omCvfyVqKoxbC
V+sxjCjmC1ALc58liwjWNGQU98OzxeGQvFblpyq8t8Cx4bSoHDUOnhMPz/HoDudUVzicrINlW1u4
92mZVPdhRBOuCtpOJJ62kZ3y4wQQcFljv4C+QAF+uamwQ1VdEWjpUl6TEdnZQGjtW7WuBVwud6Vl
Zd188FhWAqXCkUixIvWpSV8wh8mRvi/QKF845Z7e4qOeOh/0DLgPmaly7yxLfEwJfW5GzpenOs+b
j0p51tacao3S7FFBG3WbKqwwtWei1bFmGm0vHXY6aK23qtRC+qVNSiNBjsGHMU/YxK7gQ2waysCC
qoRqInpT5ypcuopQoUjPsEDwVtBCFfJJGNMqYOMXWjwDD62iIoZ5ALA2I7jj97OenCWyFro1y2DV
pm+9sq2s+LsqnPzYBnHHRBD7rJUoPZajlVWB/ARv7U5IdZ0VICuzGbRhrb+5IS9aMt/3i7pVMfw+
cwqd7zPpmqzjf37UWHrkiFpRoQAYZrXtQiRb8A//2HfYS7VGGR/Dtk1f0rT8ZK86ASoisn7Rajl0
HEWc8EMwtp5G1DY3OPjgDd4jiovybB/lk8/2vL/IatoECHpF105xkH0sKv2uUUzvlPc7d03yI0wN
A+CtIDg/LGX6hxj5trM115pH6nQHBORRH107DYapUvdIzQE2Wnu9NQHLShGTdq2XnZ0r3kEJV3aj
pZlnrUWzIhp6nurSNh9MVUP+PFWH5xAnCMB/Ft4FYblynDVMfvKi3oArRL/8JlAemYmyrz3xccSk
vdu8iZzLbl5hrNRtGPBSEl22/dTdFWOGE8+nt6YaMukZDwIMrNk+yAJPOvUyTMgfO8Zwkk2Ip6qo
+LG3kNWoM9nMxddbixwg+2RbbOsJ4kDpo2yShfzUWxXAYIITNChEeUMf4jA8CiS1SEJ4l1xRDDQI
+BEeWiJH2baQVCdaLOiYkRrhxN+VsDGWTkXrh3uGeoVYV+A31iFytFI5T0U2ovkxKt1ThZdKPdfT
a9YPLQk6+3vDPvAVIRwXeQxeml7Xp9cOq/Q9VNl4K3uXUYFSqeJQJHvddJyQmZgOWk58b40vLAiZ
7NRsUgMZW5BRBtnmGGz5bhgB2RYpgG0HXXmIhGIiCZ8jPbMM+RMP3eS7+Nx8m0Y9MNok/uJNmAzr
XapfTLc7g/1VjlJbV6wOQ0XqkkEDvi6bZPGTHK8cUq/jZI/Vihr7mdnwVeSaNBjzClbMWnN1EEr1
HNd7kEWVE2qyYWHZej5cbu3msMIzOrc4yra5sZlTpNB4UxIes22XCcBwTgtnto/CmqtjRMJs49i8
xhGQ2MCJNfcse231yTUn+1XBWm83dIh09zxYqAzN8cZcxvBRFi3xhcCwkJUY8spJOZEaj6lVoSm1
Dsl0VNLtUE2Cbqw4beX117KM4oDVyniMdDM6DEZcHu3Oix7YKpNkBpvyxbMGrEWy/rvVpK+VO2Jd
4Ig/8qX/KAMSjqq7J91BNlFWu6HL9mIFMyMEZb9CG+exApFwlL0wpsAYdXl3cVv8hkq1e0Byvdk7
oNADiSyXRWsj5pIXOBYsbcM+xV7EPmmGbRODVI1Rarq2jm5fYW8TtE7c97JJiVZQrIW0ruz0CtXc
iGlSgVb8uMEKhX2dLRNtaQCVzfoZcmyn5N7F6dNA1uR44SgbpqWiR2Zy6Z1zZ7dPXTO0nxbPtbbW
XEwH6O7tJxV0phuPy4cwR7GNKBBZ+XVYE2Yl/mmNfs3iutyHGG6y1Y0M0JunFFWkO1mRBVZKNLs2
HBd5GeXYrWuduLdL57MLVsdmQ33pxQSJYHRwBhMmEGj+SDsDqC87jgRYa8Izu/FmDtG6iK69dAo3
8lHZsL/oIGXhJn4rYMhyCCkW95AIF9FWD9B0iZLZ220L+4+j6eaf36ryttEmAal2eKZkE+gj27aa
DcKQ9nZpcZLQm0mzfMcdO9jc3bDFsIDFdK3KtiwvuqumztlWrwsErG2klX3ZaKHetrHd9lzHChZ0
u1q09d2y5gkaacdQLqJ9q09Mb8j3Nr/jdfVcN/1kFTihR3kwlwbplDXgJeNft0L0DaqOcyFW+aTx
p145WMbJCqUYfSfC7OuXD7hF0W5Dfgmv3T70pyGrl8UbJeX2gbL79v+4ddw+UP5X8QF8yFFeDWRu
4acEg7yEYk54u1aQbo7Zmck22xLhdrBYLFK/TolM3bKO8IiHA76TSNqtmUg40PA35KUFWphlmQje
gMySlY0ferG8Rt1QvMREUI/gUOpd1Sf2pxxrxwE1irPlzAtsqnG+5+x/Tbs0Ockaa/eMfyrtcdVb
J+E6CIgATvEXoc3bflz/1mNaHlIOQG8iHA5Yp0tKYs/OS4xrs/7kKo3+YK+FMBGRGbtO2egTyiS+
q+jVCfGXL3JIbSlY9QA5elDNz0NCysqw7eTcRsrXxDPg7JiYVAse+48QpPNAn0UKPk1PPvb2SSGw
/qFcceXLiJGUbO6mTN0OY49Q5jpqMaoXEvHl46jCKtfM4e3mgqOYGJU9OHTxwF4T6YLmXEssVav3
qZ/A1d1qiqgOA6KU0lH4F69hWSWfAGNAf8ybKX6WRW3Ol8IJ0/thmDdxjfS1aijtU2+hk1vY9aOs
ycLLwmobqqtyXWlxXi4N9VqrANJl76w19Zm9FQoaPFh+4iIaJHkmteuq276M5r08wxd2BvM4I+Qk
e4H3B6oGkG2okvo41SHqvcoaXCmG9Il9GS9OkTpfnX7cNt3ifUrtKQQ72nd3izWEINZq5I3ZUP8+
VF+yvPY+Tk0d7kc1j1i2W+sFmNJwz0HpRdbgXozPdf3KfG3/2dJoh0KzOZ6vozHJZDli5dt3Vjpu
UxuH+1IjdJJ5Yej3NbggtY+usk2xk3y3mLqzj1Ozv9PLbFUXEO5dUmj6YYRpf/dTh7yUhTBshENS
9YzFid35sk2OBh4BcQSMQJpmb3BDkm5os07QX0Iz5Txzq9/yILZhR1sP5fqtbJPbGTmuX+97i3Pd
7tNcosCI4DV7pNEW5QGSboShQfTirPnMsW/vhDtqHxNk/DYFNp6Ie7nxHcFVXOd/DK2c3Pm2mChk
quGfQ3E39SFiG7hBAgYfe/I2cuKSE8sv84ydpeg/rUN+6ZBVeZvZfyP3azwu62a6nDjLNiuDVVaL
ilOY6QqiWFYBMnxkc+Fh6XenISeNw7SySetZP0xpbXyI3fG9YYFUAISfvWRzyJGXZlb87GyW9RjI
6u0mW4/z9yDsD2JC/mW2m3MJs8rZNCSisecQ8MCdDC7R1IyHcLDAilVDfB8T47rH0KlPW/3yS7Mc
YJrJN31CvMxd77mNcAWc1rIdrNcaFToCZFXFuXdqLkNnJ5suiqzf0SAdACl/aSGQb4neq2cLCPWD
axee36eT+XuY4+BlesYHjrRgLQqjObaRnT8jqxO9jRiq7pNTiTZIBtD0PCnHJarSS6tpySOBsoQI
p/3dbjn0yppsnx0jDvKBs5AKJONRthFTmjZdmY9bOU4WyXq6TRP7MW7cD65B5EwXyrmLM/bzQCfY
z6Pf4lvKc9qmw5NZ9ZC7u/ZF1pTIGZ6QophXrCGmT2TdIIXw7GxiJe8DdELLbB8myGDUwAuqun8M
l6q/71ZnIWNI6s1SqXhLrNU2G/pjK9jINnrYHUm3tzuEwePASssR0ch1tgLSMOQieeo8DR1JB/9k
LyVBjiwsOD454nZHDlL1QhD3AS/47D7s2+cq1XEwmsFLWG0pHt2xBA2r8CU1OeEBl8JnE9w9DGuB
oDyvS8LLnHhVh1kbbfjL6/emhcDy2pShtuD5uBbys+dc22s6uPXZ8Cp/mTxUgI1FdE/gfuLpvXC2
8ereJot55djXKL4kiH7iY/6j3bSs+oh85nfDUA6YxLVI+hJ80BfXPVux9vQW0pZV1VA5tQ9boU2Y
sy6VjWWJ0NwdWprq+kXkd204h4clK8sHWdSJcILZ1N1tZcOlHzB+lcuLZSD34CcfEMEdsHPDPMKF
hN77bsc21ZdDCqV8xk1S35ex86GYFyJ3CVKtF87u8V1TmIBwihlhPC2C9WfCjyZJXx+Z+adwh8Ov
ix3Y1F4Fek9pWKOUlBtLgk/FSNQwFMXTqBnFU1h5TQAV0t6/jSHOiynmFF/lkJ79IFaICaL13CCb
mh7QZKzHw6YaZgurHog7vpo54dGs9DUAnCbAMdDWqTibPijJUpxmdMB2CUiS92E8vUo9lCJTHx2v
cV5hvqTo+VmBowNRGVCrw66kvJa2XVyjHE+J0sqMU6Sr9z81rZ1GBYwjwhJiLCwbq5MRZITP2hFE
g5Ne5OC3tlkdn6PSjE+yLV/vlVfKsK6Os2bvRhTXsto922tR24rzU3FrW4p0FAiHg/Ifu5GN2jpQ
dTQa5WWK7vwJBXJYCV5mljuZqZiKMQmcyfV2Mpch29yKX0vNLrJyy30UXeFtlSI3EbP7kQ+JNWjO
Hro3wG7y99C3vht64Xwr0V2vRlX73OVtykwR6/eOcJBbT6d+dxu6kLqYcujJ9pJnT9gBVVsihTVb
/fUsFvdZ4leuphJugwksCzlQXmG7vcC8axIQ5TGs4dvdt9H/9Am3j/m//IS3/7FYd1DyN7DXzAEo
jSxc2NUywZ2nuQnfqr+0ob4+HrMu3P7SLqv/1CY/TnbIW6fa++lW2X77WXpbODwTf/1sBLGSI/PV
YXCKYZvbCrNmChvj5AncBgAJzHfaBEgv6QDXwYZEMWVtU5W5rjZ6W9aHWIdK4c7NKUaLUpofpG+O
B6vxwpvJQqWGbz4MI1kTC38+2SzHen/13YYmhBdzY6yOsvOXsbdhkTF80cU5jVxxACa6XLO1kFfE
6qEt5OqZAFWXbskB9ZOkNCzX1JuxzikI6YRVfJKjhzldnTaEPrI6FFh3rJ8TZRhnJW37nKMw8IAJ
uwhCnM52dRjmHshhJb/LYX/I3sJj2S5iuwbbl2Ij4g7Z4dYxhpwm8jDmVMMnyYKYcf1Qm8XXqisQ
skM3cMHN61TVSwwUA0m1k6zLQltiGm/1PiO/tX0bHw4RIufFaPLl988ssF4wKR05g9zLH4nCLMHi
CfVTXHfXLomsP9hZBV7ULE8VHIvbYS+uyZZOI0v7rQ2bnohzwo8CeOZwevfbf/37f75O/x19rx6q
fI6q8reyLx6qpOzaf73TLPvdb/Vb+/Hbv94B0FVBfli8sIZtgs5yVfq/fnnCe30d/h/9vKS4M6Ae
lZkvZISHD0SY2+1Y438YEs/4YKQYG4TJrN+HiyU+GDs5KCz18R6YMHCQ9Z4xj9w9dMdh+9YbOX3g
1t+9mTxBvAwbo9OdC0owzqWfI/ftKioTcTFG9JlodiOl3fypI6iijAxVStcPpoawtina+JPTRF/J
cBgPiOdHj7wMPHU0G82sbUnfjQfpBTVV7SaN2bgYc1dg9t6u1uuT9tj3yOh1pCEVcCNPsvALeIlP
rqXoTwO+pfsxHOKN7AnXtsQRj+SLke9b74g1Zw11FA7vZb8f8f65SjFvWbisW3cuWdRf2rWyLu7Y
FezjVc1bj5nhe1KpW8zHipe615Rdm+TmRlbj2JsuSMx8KLy6fAmTugj4Dw1HIzu3kmeT9/bLWgkH
4z185tyHMhXvfpEAdKsaZJETFb7sqPsFfYmbViBrpearXlfsip7U2hj1KExg3XjfiQXhkTm7NJKr
Ktua8tEoxXEptehFFoMb75wIiS9ZQ+NADzxDtAcUoOOXMBPimMekh2Vv2PXpk8LWRtY6HltfCZlQ
EQZXAaKhGSF3SrJYxPhz21tkeG2zsmnezEBYycoWr+RJ4B6nxXi2Glu890R20FYog5lZFfxgUR7e
RKJRqxtzzJWyKsPb3Zm2stkhwNejNy1fnv/629vTyrfpa0V2CXX37pfqv1+qgn//s97z15i/3/Hv
S/JVVG31R/frqL/dxAf/+YM3X7ovf6tsS1Lf82P/XcxP39s+73684OvI/23nb9/lp7zM9fd/vfvy
rUjYCKPqnHzt3v3Ztc4HhmOY7k9TyPoT/uy+/1JwJyBCZpSX70IkXSXmf7j3+5e2+9c7RdPN/1RV
jQ/UPSDAlq2/+238/tZlau9+KyvRxf96Z3v/aZsmQADH1nRDNW3v3W8kkWSX+u7HL/rnTPb25f/z
zGb/fWIzbVd3dQ8NH9xJNM/1fp3YXD02ZxGrxqfQ7KpnB3mnQ9iS4Zaw61Stzae2wty4D3doAk7R
1sJiYIfMHREE9OjuTKv2az2HWQVMZoZZqK6vAjLm446pPFo9ugfOo2HsG1kGMgtjM9Iyiwh9jdsu
6ZiQCgvtxp/4/Y+RsxwlBjTuNfsOl4XvBovgeQ5Lw08Eju2agD/u2f2DFhfDg1eYv3tpHJ1kU9mk
wi81xzjZXUPKRnU/5qVmctxOu61KBN23vemVUH50LdDCIKKqm5twJhDsje685ZgD0hfvlyZysD0a
2ykwgfNu1X6JgrfFl/wzcDc0SWVVLs9NGPz0nPzDUmNa+i9/EsewPP7SukP+0EVFXHP+vtaEbW0i
vmmMH9LG6qrMSLflrP5eARGrEYSz1RovChWPcc/9pAhYM0gFj3gYbkLRvFil4gSqOzz3Y5ttohTu
Q5cYcFziz8LKrjAyzcBU6i+hVWBWMk3XWo/E1vV6dzNXT/nKT0FcW/h5yZEwi5Mgr2eIgQah6hiW
CxrUgAPAPe9j/EO1RiD46pTu1ulIXoDzEDkZsh4FiJQdixtNT6TU041hh1ngtYm6MdvqPDkCsQWR
PePzV+9KB93SulUwTstRwbY9Yo9u0YCWsdw/Ch4I5ALbBfUcZvMqasdtJAB2oWwo/NStP3UhDhNt
2venqJmumY6oKSCIZim2/Cr5ximHJyz4EA4wkYm24hafoTIJDFf76qEUGNStui2istv1BcF+S038
pXHCzcSu0y95YhKvrH03NXl21kMedNVtjEEl9pIuBFwUddsBNw8Y1pMVQ+4XV6vBxymOjWFXz2jC
gJCIEYi3vUOKJEiIZvLBiqNd6pXuqfraVIUJx1mBd1uZvo7hjaMnL4lRaX7fp8/dMJBFylVf1ezZ
Zz4/Lxym/Y7AsT+QqbKFA57dc3ccV8cjTtyAZllNPMRntqbrsXabXxQH9XcHshIuvwA9CxulxHZb
KHF3xukWv+K0v3MiNDU93QWbqQDCzvrMIzmMn0cM0GUINUSwAGNkUKHNOlMPht6/Z1Oq70mZNWc9
c4J4xpfKchx/dgAFjDN47bpStxVJr6AdwHi44bKZyDvntrir4bAGiMHOB0d8VPGGrSbrrKTWvtaE
cVTcugnQv612E7OSr9r9dw9BJ7yfEg2rirQOsu73Iuf7GFSbFVznwQnD4uuSeqcmKrZZUkw7zyQK
nnbwBEDiI55QfZ+bCEZhqwVj7h0bAao4JrDq61H0pTJxY69fgD3nQdd24MAqBMbd1CnO5CR9BCOW
JLdOYb08d4Vh7/pqSBADANKbOieFI+tdfJ171nRSAp/cuOExNfiL4pj2jdd70/XWVRPic+KRhsE0
60FPyy/eo5NGGMOOPCFLldwTY2uISqIA0Y3RHV4hw27GNctBSsK39SLb5l54Vxmzu4tSSMQP60qx
X9bk2TKT5rBqw/cmE4vGMv6AJCPYzPa5mJ29GcNan+r+24hQjKckG8+sMFN4YttvEGVRMj+vwIxA
O8oCrE6C3ujijTc4QZkquBvN1hf0avdWnbB1L8tlmzZoz7cZoBFzCHgPkSke0jt08fD87R4FvsIR
TjM+ZP92o9tbW++dQ9KgIbeCQwy0P8AujSfgzfoZnyqWBG86ubm7N2sn5T20XoRQP8YZApRm5N2T
U9cu5XRlRlG2XVZ/zZnKNulY1b6ImWwsD6fO2qtXYeu2Rg95AvWkzcBZXGv08YTn/Z/Tk2qu5y39
m21nuO85TaA6DkBIqwbFUXBKF9j1uAOOzIlyFK7FW7Q0BMA8+6HU8xFvUQ93HIPIl5vnJyuvKxIa
WopJNJTymgE9MO5t3NYbRLS7Tb2Qd6yQX/XJgXbboiDgBJ8l2ZJna90h3XoN60k8WeZmYecVpGr0
Wij5dMB+ggzdEvlqEnlby00JXPX2vs4Qjm2xI/VTK8oOtpqIowJ4NLNiXufRO5Zjsa+j+EPUNBf8
DlrfsfSXOnXuB7DEgVL038NUcXxOlewRnVcYHqsJ4fCAIJuz62z9hVgNyl65Mm87/ApQtXQ3cNgH
lmqSIwrqZ1u3zzdaUm/HFqBJC1oENEjWPKvGh4aw8bYitOPPZYAnqhUsZgkDKdQuAGHsgKi161cE
WQsw0JshicxANzZQPfr7iKNiiqBgx2q4DQ2EE8l7ez4PlHZaWqLHiVOAyRQZS/lWmxB6UtSk3KXZ
tEFrBy4Ani8BfIkP+f/j6DyWJEW2IPpFmEEAAWwRqUurrtpgJdEaAvH1c3I2vXhvpqcqEyKucD9u
VhenUHz+IxL9vODAJJszCdrmO++k63eqZrHkNicG89uhbMcV5PN2HCfZQl0ZPyZrSpAAevlOcnpl
peOFgLB+uxJzc8xv5hZG45MHlvg2ENQxdvVg7gnIgjEKGF4xB2I38gEZitRCMV2agQdaQril0HAY
GGLbMav8F5l8Fc4DvyYjOJvREcNNYE+233vkYOQjaDJvJf5veMpmMQT4bx6x87V+V2110C7vqjUh
YBVw4yAf5UGeGPfZbGRhmmQGi5ppDJBRObt4sA/LOPXAFcHVZIDvnFxEyzWrgw6M5bdhMKssESKY
2VSEzXBXUl3hz5tRw+dvqjSQbwEobUd0RtY7oA07yDP8q8yoTuYQcy2mXC+Ylf0WZVY4Nts7dO1r
VvgJd7S1m6hgA09r9lqmfwktbnxNUZf1luIKHL8SM5YoFJCCxdIjlHRAW5e5FzcnWH1r2geIwhdr
HCveXHRVjle8lUgJ7jRzAstMuAmWJm1KAKYi7gt7ijZc2VMpX+3rh1frCwhmMZ+mCfMAkcJ1Xm2R
rNwvjjE3quSIEtuzjx19zmAbLbyAZPNLj0xQoh7P9MAX2WmTz2nBzshZMtCG9qF34kcrxnqoYkw7
udYF2cXOSnKSF0lUUDUIiq/ivqFiPnG5HTaEmJHBYNhmP7FTTkneZ3Y05PBv3gDTbSQaCLshyLAp
dqXZMtC98uZjW/hiav/qtb2pp/pOCpy/uQR50Ht8bRYm5QLYo+7WSZCI9FkWzqFz6rCowYFrc7db
hyWL+nbCxjZoOCCMn3IFt92TNxsw16R28dJgLBoc3rl+J7T0tpcEjnTzq7d5f7W1/IMGjj2Pitam
1g7WpbgH2Htbjss/jVHsS2GHTrX8g0yM+dY2+kM5YMKah3c+mA1rTv7QGwmwOW+vFJ4qkbdfjq2e
Kw9PnZ5f80pkF5Z6ujc0/UnV+Pu6hkNRZ4mVpsVnwoyWrbP8xu96EzvVZ7uiYq0wsfO6qkcSmvrT
UtsPAiRz5D0os+V4sVjTFMMNS+7PbMj/hl6+urOvvPKlKJvXDqd4k6JGwhe4QqKfzl2a7029+FLo
ZIYp/hWd9wSFw/LHofXRjjbmuzVAlzWHWQVe2pwMkcvzMtaR6aplJ2sSwBPulLpfPgXW53GeochR
Vvk4dPWodB2/IFbe1/Lrg9/VTrgWEt3JFMKVhtJ7u/Z4szK+hAn+f5JrOa4lXe25WKGTRVrXWFEr
JIyP3HvbzPx5VNmrGtDHTh7j4nRhmVOq+8EEhsjUIISumIQVa1scrGFTqQ88Ba8srz9jw/xWfb5b
MEhenzmHCIuvPHMDVBSvs5S3bWx/M1vKw8LTD0rxyNQmhbthjCfyLP9ZeOWvIORc8LOmZfplrzZD
1OGmr7HleWiWKxNkj+C60n7X2qDhSjom2al3QJ3y7RKpCt8UatJm/9lLguvdIzVgcTXwnmoX28mj
ms6e5XxtyKd8uY4PcGTDha2ZnM3BNzTqOtLXnjBn78oBlz7B8n4Wz1XY4IsxKJ4WdImQGEtQHM78
4LXmJdGu+ngdiFdpM2xBpx1u7fY6MASZVfY7g10Nl0Miqo3HKuNJNYl8mzVQrF1NfmyT3FsLb1eK
OKxJUKjJ2jcGYIdOM73Q+7IPNzQRTimxvYQMBBBYvjPL+2u7NOVf8r5LeNApiJEgntEAa8kY9myY
AncGA2w2b6TOaX6j5PV6KcPUjq8eEhjUe3ZAXShXw+JnWPY8KE4A8ET5xCm7HQgvcSy5gYN5Qxed
gaGxlUmdsfQJJaeHyZINpEt6bVK0TBDxqKBTbJnCBoOdmNx38XG1+vd2Y63Iqln4OrBZX5ZWFVl1
AnUguy/AMix28gqTpfStLf+MMTqiYiUyxDhrncPMctgBL+eEzQflO6RdcUFoP0uHztc7W4tuE4sB
xwbn9ysRA3yAXfutT7z4ecph6E7m53WsRjGs/Vun/K1DGbYrEC5Tv9JT5hU9Ul3c2pV+s9azvleV
xGrjxWGV0vb1jd0cMDUKv8u2pzLBazlXoo16mE7BaGyRcno6/4I0RL1Ji2AAJLGQV6Pmfu9YI2sC
YUJPd2Vou9fBQ2I8qXZ6N9eS5CAnI7W8ewOUfT+URQ06ekQQ6w5PGuhBVpZftreA2DepLPDvd+WW
Baos350yy3ynoYEZIhudJV2zmdOgcq+hDKMkIiWCukXTiq9MWP8mUqnCpIh3cKFfnPgqikfQK3kg
kOLq/jgSsuA556XxTkbF0VGa/P+dvdABbbTlJiVju7AL9Dz73NX0pPHV4MXTGQh+cq7iPFgbCBn2
2ks6iihNN8aKvVUHJbmbq7WEaMgAace6tbNzoIfCOPQzKV7pq7Taa9L98lZN8nVzut+t6G7nYYhM
Ms99ffwgILj2gbD9kEPgsNqVRoXaGO9TYb3orJd96GJhvmbPDvZ7DgyePC3tIQ8sFTkZQwRRzQjr
0qP7iM0yWM56NuNsSm5jj1ljoZqF7ObhxUvx/Izw/QPy9Qw+km3PRpqQE+6YJQ/qCb7zwA2i888i
PbIByFKN5Er7p6GxRofpdAaYn9p6zmT+li7aW9mVT3nTcEW3Z6/v752pvl+m7CTKFE+v+umMs9HU
YzDr09/qZfualFWUgWbgZSQoJxXfI3oeaeYQGjyYGex2q2S4L7iqo75f5qhwLu2E59TJnwFjphGs
ksiS5ChotqmCtXXogKDmro284BTApF3VAfbEIqQ6kP7ITd9QKPf1Uu7AP3DNbGx6PAjTmZSBXl3c
Kc15AJx/huw+Viq7XDURaFpuuCRlMNJ2Jycp9kaO7dWhg8xd3eWv3RhhsdZkmUBARvuRmkvlp+QK
J3H1ttjNLYioAG7H3knd4kBaQ+IjMeZUB6z7kfLPZtPs+ORPtJFbcuqamvM81k9pZcOlcKY3acMi
3rgJjOKThv/eUORVeZZ22wCjQj4PN9qYiHDemud0ZNtMYDNCTHg/BhEI9jjzKmJOg8REYAhSHjn2
R9jkr+QuJGti+bNZgeOympSk6/Is1bL6dds8FS5V/IiQhrfdPoNFfxoyk2wH0/sbNTiifBFR7RmP
7tY9jAnzbzW99CY/x8YTwY06+q3a4bkn9UFp+o6InLFfrOj/iDnhVDcRmzRGBIuLRaUyjLDZ5Clb
veeOYayf8QH5vQ21vaTUxY/xsDa168snxN+PgJquAsLtE27lyb66g8ABhLzcxc4zxXPTzm+aWJwg
w3ZqFVMfVJLk5pISScqYk7ghMG4EzT3ShmAqgfFINIuO5c6PZ6i0Y2JF8SBf68bBdmEepgm7CTdR
7ydmekg0QSVQca1aCWkvGaX20ky/pK5zJOno0ooPo9f+4QH/kAhRSjnt1KIFG67Z6zbO2U/1eekY
K5qTrYIGvSzohOpDc1NQ9OvaBY4vTEUaCuNZyAiwDebMRLuCIVtjnGsk20eF1VEUc+LfL9cvdtMY
B/d1fWe5AyTW7spTNPKHmMjLUSSv5sTJLuE7ZTVtKrYyT46Z3xfk9o7xc7n8AdQ5Oya/UDWy3udu
ddkD+nVCUwRy4Efbpp2ury+eqDq+l0mQwU0qEznMimlYqwp87cT3lag0UnKPvfab8+tBWMsSGHN8
mCznqZfzsc28RxBC37neZ6HjfiU65hJjTX5qI9+1bnHMiFmPJraf4drv7KJ+K0hNRcB5NgVtgOnm
/4iCfpXObUymkN/1ogtqb7ovnLApzjVDrF4NWAOL6i+Na94wUta65c+2K7kXP1VPTqay428RD8/d
wmQR2f/m20574y4tB974TNN0oIEMm16d6op47VKcSzKcPffD68wgWbwvO895IF2Of1V+zxUwYlnN
QCQIBbPbW703XrJxOc5mczTqG4xk3a2xOg8NuLoBnLfv9NUr8NyVDx+6m/7P7syND+yxmSDYuFpD
3Q2WyUbNxsYHI+JWD37eLntD1W1A9EMNL+7UeOLGs1L2idbLmhYPMq9BPLrG7yrvST95Ay/4Ydgn
bG2gmQAxBrWhjlZnPukawEDdsvfSXslyL7/WNu18o1dMfuV4sXpWvBs7XZ+gzPPcUpexgKVUayKm
8qz2iwm+oqqA/Ej7xMI4YgHM7LMYx9AthqjzcB8NxMNEzeYZTHV71uSRbmv5npI2i2r1Z0rBJMTN
TpZnX0eXy1kz0CuO8mqTtdRv4bUdBgn7LzbTP+n2i99s7mPvtCc4jgFaD4La+G6G7SfVr/Qxpih9
L/ekTsWH1lzeB7E+rC0ZaDoL9W0cntxFYSHM/WLLX1bbvcvB1CEBfCyT+Dmuf80MjKTXV7/dIPi1
moWZo8kgiEXl2KEzzIR3KNf6ORMaBRLLvbiCITPJt0LlHanq3XPjrvtSZ7fXV/e6J99Vr95AFr42
cUFMG3VET16VTHPdz5Lcr+yFhEDqxV5aV5wtAQSg9Yt53HsuCZoGyQd5Ud9ex9JXufGkEKN6j3nf
381lcya4F09XHk0dJ1oz6VVQZMVDwjHv6Po3NPdgWY3PuB6+Cym+0rJ9J7OEVXWfACZJ+I+n73lf
fJemyX072FXgWqChT5bjUe4Ix0diuAax7rzJ9gWMZuYnM2WPJNii9GgnOu8aDdqmh7khqMMVqBub
77abv9Z4ezKSFyaflFbNvRrkJ+7VBxhiDLR4XGIPjsQUM0/LpvyFFRWDt0fL5fhKlvENQfgZRvpM
dqvdoRXCoj/d5VP2T7PMl8EYn7HQIs9czyjPPlWs+fZgvZtxeb+t4uzpY8JlP/y0BcQ9xkhthsja
RnAUDQW4aQsBVqzw8eS8W15dU11pthvmPFmZsX72sbfXh+G+Eci3WnP1xyr9ssS6k0wCjLssL291
nIe+WaKhyIvnBErnYO11h4EjXAHOhqU9zDOaQc/gKtG95Q6cxNmzv3Pe9i1m3nit7otDQj5RVTGo
rnXBG8Uqk87GOUyC0sPNbexg2rfo8rs47WD1S8lCZr3reiKXtYJ5cgoJrSxsLJsOSbxOxTnQlG+5
GO7IiVnMaGq9h8pUN305Wn5XwmlTNU08BLsLI5IwcbWoJHb9ee7FszmKf60dP2wceT4sjsh1qrtO
40BvF1gRRdN/LFBWw0lUJzx6BYXz64bwMRotVnY6+jf8rnZQWOOLzmCXPJpJax7rlquynDrsW9Sy
VoET39oPjfobiuZ1K5d/Trnc6hbE26WuHh2sH4s5W76SLoVSHv/EBr6fqg+N0tQCx2xuq6F+ZkoD
i3ysToAOGCoWiRsI6e34EbOD9znJvPCLbPmNNbomZ3txPE3Rr7SXloqfpvlR6d1vgoFHqOlpHHPG
vzzxLob5iogs/hrjda1HzhjS433Bt9RuQ3Icyf1cEYTy3CwPsgB/PwlmGlP63QrviefrB6U567m+
4Gkp9lVLaE1Vvc2o52CXfIDecvxUw44zvRgQXfl6JzJFjJHVHbfumi8v2+wGNW9Dl4m7VpEcRyvB
kwpKge5TzC+TU5y7GVnLcG2AFyAMWnonFJyBhLRJjbFBMvzrXJRam8NFo5WZ39pAWuOSfVfCCowk
gq1WC9J+DGzz0c1ZiuCeXih88htEZ0E79rtmcE7GVH+Q3HrwGEqIQp0rYUaCPmWdxjuJvzrQU/Wx
jPaTyL6XbAP7BfJDlXSFgrQMDy9hUDM4HDsqBbPTAhecQwB3TAR0mjzIqNo7ck710TEJtbmzJYJQ
LcHz2Gv5q6jzW4dFQ6Cjp2SjhPHJlGq35PGFFClEHN20BnxjXIgJrwt3jr4kex1/s2EbYe4m761y
fyEdsz9lRkmT4rsu12GVTszWBRln2l3Tjo/MF59r0wq0niciN97XSoFO8rQXkzM/M7qKDQaf2BqI
nseNFGPqG1I0Rq07uSxaQ73oCDa6LmGvBs/Nkk+LZ70A6LkkSDS5KyOtvdO94ZY3qw7XrPl2cuOt
R2fXD/1t5jG3MNfqUyr9yAqWiHpl88GuinRb/tsWq030lUawmgaAuuRuaYjsHifjIjQmGWrMP4Br
EYQycHakl2xYwXZlL1O2vhZGNwTJcBkt4uTRSKucNDXTU3fMOQinbd4Nbro52zDA6c9mb/7NJB23
jYwGy+ZQrl/QPSREbyMgnhYEOXIjJixjZeFKL0hTnadHlLdqWP9lfHOEAndnQiHOjDUioyWWWTp3
cjVRtBRf7MAjpgQ7Z1MrY6Lq16nt28mc7xvm8KQL00ek34vLCTtfjU+Jebxid3ZVLCY0q14gBlYE
1QpmxRWHovB4gEcXxpfcF7KLeqekD7uFunS/mN2jXjRXTtWrvSV/HNgLz4Ln+FeGxjLNjO1MkkZx
QACsoJqlta5ZP6Wpb1kuTqScCiF1OxZmTC2TOH4WzH9684cjfvGduQg3pf/Ubf9JNufRrspLkc07
xE1fa24yPdX5siYCZpl+5K6TAMzl7MGNeII3OtLJXgsiObNnZEUAP3YMwAadaS+UD983Cc1p6gly
2o4gQ75a6Xzkyghl2/9x0a6ZdawFhZ2elo9W5R0dJiKT/NFk/pQM7od+THty83R78WdX7wmVp/Pg
GmYAwE5KNOPRS7WPoubQGIr+hqvg1v0hBOqrM6mIllbIgLJl5JV6MFsD11WtkDpiv8IhkPsuHL+r
ky3AmnPPLJEPUxE5mbrn2KgiW4/3CHd2LM0fWXbdm3TgBqt7THYMt2vd8MM07r4HjxWmWj7jMrsh
3PVU2eL2mgG2Uj5gTbD3zuztYZky6reWho3K9OwpNdOe5VsoEnAAqmWhmOYyxIl9GYW0Ai4FyEVu
qJXGR2M5zcnEUOMXQ3qhGICAqOzVXy36jrwn8JvdWzkBfJb0c2ULTaclstI0MhZFJjyDqqXdXVOK
AfSo8Dm06catRRuW3cygXMZ3kjTERG//IKw8dEJP6ZlybkZT3I9O/2k84V4SobcJRj0ehzv7b+ZX
OWlmScVPXvFlDPO2hSj3qKeKXVF3d1wxp2mojtd2QvbToz0t/6TV3Q2Lsa8m7x7kyMtUaB9ro5F7
GYd9yzfoGlbPmX1HvsMQuR367FRnF11UUCjBPXBxjsQqgDpGGtL42GN1KDqsd0V/kXr+Lhbjw1bb
nbLUl765FOnJV2wOXy57Dn+klHJ+3YVZIaLVOFR4NY1pDlKi33xReT/Q1ygX3fxLtH8LBg0jtv4A
Pl7apH7oTfIP62Hmr74Avw8crg5JYCXXpXiDLeRa9a8xX92f7Ktq2HUEzqPj877ITJhCRuovzWCz
kyh+VyLqKRg5eK4/RD6bzoGi5WlI1hPEo/vEElxyyV1hazfVOOxH89lwzVsz2fZ5rd97jMRi7X1a
tV02vVn6VT9jPnu9cx3f0Cg5I9+HWHa9gsWmW3pGQcOwC+psMIFYDZwk3c/eeGOXSEXN/WLSbBc5
q4UGQp8q7tJy2wth3icD46QuBUrD39f9dmv3JJzmk7MetIKG1z3vjCesLIS/cL1bVno2KgTRiSRq
d2IaL9+dutX39N8B6wzTlwwXKKzJoVM/bBnYpqcb/4M3P3axffHi4pfxRxbIykiiSfvxyOOKCoPs
mHhgU4pnN9wQxdIGvGZL/uetwJkbl/SQvPwdRc42U5CInGUX0Zkfrd7GvugW/Able9kwJqkzbktX
fF+f7Hxh31HFDymUdkAO9e2qUNCjTtH9VrO5zHUtopbpBzfbp0j4fBSgQG7W3wIqz7UlWLgt4uwQ
V+VeV/N7K9QntE9uMjoGOVxTj0hsIZsR17+5vG1uBqeH+a/Tp0XUEv0HxARbRa4sMDXu5gPfQHjq
0OdizSZ7HEbQKh5sj5JW5kYZopTBeWK4b7EpOvRwE3IbftOAM8EKWMfXgUx789zbKX90unku2+Sz
vraGyzwb+2F1YDPiLznm2hI0NA1cfdVPNnkZw2fbCyZyaAKNfdPF6MX9tnUvqlj/2ETMRySFCWwM
hB9eml81NUQp5FvWR8YqkmOns79vU7uOBqKV0ajMPyzz9eNkEHVds4hiN0KoJfcSlX9bPzXlVJ0I
5VQ+yOUhqom7fFXKeRRVtp68yVtuK6fsfPqL7GzEzj+vtWtOPZsuo8tUOG5M3WPck0y/lmd89yka
PaoIXkybNVXGRW7Y44FAx5nnPaNwto+bVcHmZDEOBnjWgjYvlZ8qNz/kNZtxu88UksDa3ntOwR6s
dU8bR+N1ron/wkzRAjOlu9HxZaK87+4asgkfnYnJsm7DIcCnvE9X9V5Xrk1LQwCKZtwsDCPfRnka
RNu/ukdRm+Z+am3nrnZOST1bZ8bR+eX/P5zaOg4G+A4DF33r0NkgaLzEMehO5mQbo22vJFNbQ3vg
rsQ/gb/nbTe222WeprNhkH4+kY0WzuP6Mc7dchAzqgFyvbudVXsmsrbeuyNL6FATjdlajHCTIu1O
VNE2TcA8+0XfOnsmyYhw+nE8WQtKLa3cdlrGltFdG/fO7tfDmmjOKUVOEZd19tQrm9zDbHuUm6wj
w7OHCxZLF0Eb2orBYBpVrsMYqqv83u0HkhZMOvweFWeYZ4i0ANf82mRY73uF5ivpJ55h4QVGqjd7
utWe8ZSNF2RqiM9AKINg7pha8+foJs2/dpt/CKrVwj5doDW4qXdrNnq5k/pghSWHQLrN1c3CT0j3
NOr3dt+FU8bXyBRUEhTdsGZpjkMVso5ZTptnu9G19xhsgiI0i3CKap7+pryd9zWrN6ppuWyXVToq
qmI2oCCq1hsbbx5MNYSB5Uzl1SfjhgNUbJcua964A41wNkBRaTkqgLonVm6tdPKJR+gdznJgzVKf
Ib+uAZIhm9p9OzeOSJ5RSZC1UMXh4E0f+VZSOszvtpd84qjHVzFBrV5et6RE7Zbbh6xm8J5esbVW
ZZy4Mf+yliOsTilrM/XgIOkMZDFciAKm/ho+x7hYzm6/EvvJyr0jUg+pRhYk29YjSS7DFlxlBdVy
MNntAUjdUmoE3VgYKl6rS263Jp/qgJ3onUUUpOm6O7XpN5MiFBOFto8+aMyweKyFlh7X2cxCbYJl
vNCy4F98AXBBRkOqnhtWJec0LbsHkoaC2OnfGzPDIuMM8EDAazr0O01PKkExZ0fARHZUasO7xhDr
aOT9k9mRNUYijbFLe3ip7Pkvi0OWBPNeL6K1ZZDUzm44NdNBM64wUDt+Q/1HiN6SR7KGlptzwEep
l8MvyqjlRoa1dhqmS8vgmJ7EbZNXy37G2kxiG4GAtvUl+Bjl6pxNaNqAf9UtvdLnOgNOqnXn4ho1
/Xs258d4kTfj0DmhlkLQ4rTSFoOjqcvrQJnueks+VGXiPslIALV5aYNeZMI34oHb93922aDxGLER
sJt3WXogxCb0xJvO6tHOaDtnjOkxQViaeySmAinf9LSwXNRrnJkIBG+XBpCHqxfS19WXcaW5sbdB
5cUOwduQOMbauDNE9ZmU2geCz1+YQMKf6wqNQQYNxUDGYnbOZ+dZD7mBhqsfkqccpYuvwgJ7ZTw2
r/3EjWQxhK3KhpL5CoBl0uUy4OLrBm9qYoss2lTdZQtdU1nQI8Yd33D3p0tbQJOr3/ViPYCiuK/K
9GEZSVsexINYGGp4PFXz9FJqqFl1lLdsQWvGrR8IKl9WzyHiVU9+OZaO6D/TwNTVP4WbOO3Ei90b
eIUks6Cymg/sjeCSVMeWxaZX4glcmvaTEA3Gzon1h0XoUVxblQqVW+BJUCwcGm5rEBDB8m5RPgT0
n95Yj0XhPsyGuuAaQ3gJAbgZrqJgue7wiN0ot7SYQegsMw0yDqpMO5mz/qqm6ZbhlgkqJEhVKQOC
uZuAVVUozTYPJnlNgUy9mypF5o52jc8OanrCfMaYWEhmOWF46yPtSRK1JXnq0r1ZyS5NK5eZmtLW
naWj1riGD7fdDp4kEHSD5EndFDuIDjTbkBOVMT7UVLeBnqeV760rwefKilzUE+tKhkrsJF9eyr65
dAusQTgugTENV6H7EgGDCD0kskiR9q2GRtfuGHGvOjSTtUW3PFGEOVoWxN2luZpe17mJ94lmnXJ6
/VO2HXuj4XftmGvGw8WZZLJzi/K+sorbbePUhHFN2CnuSNnVfmXX6/X0dYJi7m/zdIc9AdpWV/9O
oN6b9JWAwftGb3eauE+BU7b2MAWNp6Us683fwR4vTNjTPcSNQOK0QqXFEEMR3GO59Nfr9CscBHlJ
ZZPTaVzHe23YUjEwVIRid5kQdfmiHM408BbI7xKVQwMVxtlIkUeG0rukUxrai2yQM43XTEXanggH
5TPZrFPH+35VdAvOqzbX0ij+TbBmQMiw42BW62ucTrvNrl7L+7quGizx9nWWXL/JhJ4aqeTK3tg3
rflkuGD9gY0hJBjZByQIVPQVzdmq519oIjoKJ/vVIpgJ5K35rZE9F3mjtAGdjT9WNcjIJiPLFb+b
x6eTdEYcNTaxNejYKn9rqeq3YTaDWA1sWV0XlR6ytHw0Zj5tyki7BQHYLdoSZhUxXWb97DL5JaBk
paEyl0DO9UEAJOeMyDTf6ZBsYET/lNw1Y5d80eStoWEhX9IUVW35vHQIE1iffZtad1lj+2azu/dC
t//1DXSeTJZQFbsmqBwdDbAFhY5T82GVMY+W+54W+HXVpHZ1zhRWiTGB5clnm2o8zLzxAVliH6RV
AsDL9e4yJrQ+cao/ZZZ6qqhTgWjJj6qfn5jXsCyUa9Q42sEBnBtlCA9pL7t7JdrbyiCEz2pYddYW
dw+Q4rAzxjsGe6FWDbthNPkrc8C2OfQLNBxmb0z3//+B0ONbw9vpdfKBxNNwmjjWhtENQdrmBDmm
H3Sv3yJr7r2OQbcH0zdP5bmOLY2yNyuCDfgzKrGV57NNLymqyEAXyOPtqt0jHwolpLALkhtJ5I/V
sQ0Xf5Nl4thjoOVTR8nD6pbZXQGvq84Wd78s2o/qiMrkcrYsiCBK6uQXc1HkTM93U4olTKtYlLLp
f+46V+cxHo5isjnUZo9CoEc66tYpW8/+t+DO5x4Uoohw2F1768zal/bPoMzuuMbWPbRfK5rJE90Q
IFDvwV5Y+54ee2VY7pT1Q1ksn8mymcdOjF+8ZaRmOsDkmgiyBm8a89fOLhLAJohBJokDLTPl2aOo
tzP59n/QRA/92B+YpuzEVa89WNPdHK/fVlm+Jeyjly2FA9gvzFw0BpJOf2Sx8lMWlLKY2T7SdToY
ivm/g0CiQOSjK+vOdIeb8SrhHpc7cnqAc9EKBT2CXCNlBdeo7r3kHuP0FHook+98RbwkbfSrPVmL
ZT4UF3s2b0UM76QhWtjO7KcxbvbMPcgZm6/j9BT8RpG9WxZBZxAA5hMhXjD8yI2sbjHwoYmFHIie
w6IsrF3UPY59anmjQrN3QOcUhHVBduQj0jqiPHo33TNlcw22mlMjw8bO11Al7b30yu1olAwNcbtH
qUOgA6KD3Zzs1Wy0RD2yUoiT8tRgUDj2g/HX9f1l0LovtO2C9l4Zz0Jzfqe4Q2zcH0wLOX4iRIpR
QSMUONWQrbH7G6e6Amj2Moz1dEJSPoVWXN22nnhfzTH2K3O7roZhalKzLsEYM+b19GRF9aPDR5sE
3lKdNa4BUw7sAOMbalYnfnBG94BGgZPFkWeZ6zMrqw5BTDIgulh79E6JOG0EA1gj6aYY2PU99izU
x1px18w8ms04RWtdi8B103sBM83Ft8gVNbGc7RDCeGZ72+my3zEaPbo9kg9z8qpIDoaGzkA7DnP3
zq6wQ5hqXngdy0OJoGVt8jpqMnp1dyQ7Aq79ftTrNbCHjF+gYUXsiNq6kLUAeknokadzinqiPKt4
ea95GBk62PuUWi+/klAL5Q6Rw/CXNC2GMctazexNyUouNHcOMoOg2XU2vmIj0aOUe9dd8IkUG0rt
mKSEObMQcCqGW8MgvCgtssdqS9D3iSmJ3Jb3OikoytXq3bMPzkJbV35ZMQfsrO7VpPYKJ9sISqd8
nC8Gs/1bRy53RiE/oH2WkTmJ1zkhx9veaFUBaaL85ndxnkk5oABysrDks/e7Rbm0xyS7MS/2Udht
oXWkUPlA/FD63ei60WKqD1ObnUivQKViyPiPuvPaklNJt/WrnBegBxCBu630vpxK5oYhLUl4H9in
3x9IvaqWeql377PPzbkoBpBZaUmI+P85v+lZZ+pkH2zhWGhdSRwy+31Kcp1ufxwiimtWTnHFN5x6
OyTuTRZNfRzdMLgLXXWgZks3AADnncUzczYhAknjUiT8GJIbszAtjS9SIWmV0jy7iMxoxDF1RAo2
rPpK2tvQbm8eNhKcSnW2RVg9Tu/50diHzBg/9lpkH+M4xUeFiqPChrGZyDvdpIl3bRKwngVkkLuu
1ot1DGddF5q9rWpGdPhj63NQvaQQQMKxpwQQM831EHO0vX/RGwRWJpYWwof/SFsG30hgzXVGhXw7
qTi7OcHJNO3yVHfJDsnrRYvor/S5fuhibzjFNI3K3vmk0eHcMu6aB1a0owLQ5OngPcHRLA6JNA81
8s+treXvoyZXa2k78s5KlLlrMo2GieMedKc/MYFMt+VAzjU1h2jfeP0hS7t8N9nmd1dSpOjd8BSU
lAGHatr3OtPgjs7GyjUu3tSGqyQZAbWAab4TZbDKHYvJ1cSR7eX048Kg4aBnqF4O3rZQPEmH82ut
RcMRZeRdGEbvo7GlPVZ7uz6zv6VN+pSn8PBp7sR3PlUd6sH6qZX4dLIMOwg+R9jt3zPit7mGNYhH
OI1Oxgmfx97xk+xYG8yCy3Ttw+6exuoU6PSGY5CDq4DTLHP5S6H6eoNmnhN71TzkhHpsG5vKfSnD
cG3olLm0KkacmNknhe+YqGfwmghl4YP10SYGwb1yZLZu5xJ30JN1O2VWd+lwVh1C074HDjVcA2hE
dBEhmvR5ZKxaVyPFciaZGdRoUuT9B1OVH/KunshHRDPJye4xkQheuKqUuzEik9MoRkwAALdnWM7W
bD656YRQl0y+O0dwcTS1Fyce4YhFWLpsxzo01URpycs+6ikTcZWaJELmOcph07ivNBnvS4SpcCju
+VZeQpt8SGgGcxGcCzzvAsPTNsxrGyV5T36w2BI3KWnGZd+9jvFIBPkI8V/zhaCwnekjRCEzHcTf
YDLwNWbXpSSPC72tVeQo53QCpYxgHXC22da+JU42mj3KHqYCZlLayAO7zLvWZkzrtFM4iDDK6W6l
r9H6fZVd+t1BMlEM5nPewSzSiNEy4pVlRsamFxR90Khz0Hkcg03EtBGQkR3sM6TiRyvT/ojd6jGO
+0cJuUre6B6epV1Z6wGm0qaxPYtxE1W+KQvouiGJC13sPBb1u3WlMdK0hviCQKjskOXPksqJsrzD
26+oZcYByc6c5hREcJK/aaB5MZpaiDtceRouEw66ZUI5CIEJn5BB73LTMY+9b6F/LeAXy+FBGLRc
Ozs7Ye3d439zcay0XKixP9wVovsgkOWfcju4BQHKGsOVHIA67inZ3Qy07VuhsKDonvVZD4V9TPTP
zBXBUelz8q85Ij+BO3yEtrlPwT1jYcOjZlaRh9xNMJ63+IQn5su8zkPa5EdCHTAoDeroCr09WJpY
VXDwj4OvMi7MvY44NEn4UO8tLyqPzF1m5ChGXIXe6sijEhuhHyufODq3LkBsj4UOXitfK9F5B0p5
mG0CUB3L2rLo532JYzEbeL05nl/zj52/3H255Zd9r//HHKXfqK79ow/hAylbiI0jvc825X/U2OZQ
EGALN/7Hat2hmdzDQCqOP+6wrC73wvjVThRV+IdCUfvbLKs9pRR1WlbbxPznw0x+hRd32fv2wV//
98feN0/x5uWUy2vQJts95B4U/kY/atDoj3D/LrE/1XsPC7hHcWDV95tRdNW+JkIMsyUmA49qjFMN
6yZxiZ90rWPlVnJrG584eZXbjCQcKjzmU24xkqoYTgK34OxlhnSKKnsDT2WuHaGVK+NqP4zxtQzs
DpEyOtOaU2SZ4QWFdbPChPbFbcTeromGUz7jWj21PnVj+7Hykk89DQG869SEULU+uw15xsOAnptc
trVbTskBjT2DiNr5YuaOXEWOtoupWO66UW6xtIY78tSZO4TWPWKDY1nN7S7lMoA23D2zg/LSUbDS
skDbkdLJgSuCe6W1ZxgZB8Z5n+M2ZADRci5Awom5FRRQFlTjIRq6a1xANa6GD7Wtdfvc5ayKjmjl
a8jg8A+lQp10Pn7yXnqMQxBpi4binlWqCxCpj2jZiRfEFrCRfftEEOoBV09HQUN/70QKehMXGtPK
XKTUSGE12zo5pJutrcnfSbLM+yC3Di4k4SZxMFqa7Xt9HD964zBuptTH46nz6x5sJiBtRs86UI+m
jtEIYD6d1IHqSkUUXRMwlmkpTNw130eUChL939aye1DTIzpwdJdpyXdLzpMu8SJAQ5no/8Eby4d1
luf7SiuII0MoUOdi3RKTOdMd10ZvPyQdOKpqpzWdXIMq4Qo9Ow1bgRZdc7eFNUvAMh9iTmf90cB7
25SZYAra9QyWMI1BijoxOvrOTPKddEK6pw6t3Fp5X0b0oXecsgWqHpiWYUM3+VsdWZwlJoYcJGI+
uk4XrfISKDs9spCJNExLQdAV+qJny0/kxqBxFxX6VRgFjb6Bw5gz5X3np+Y6LHgyVaYvjeA763qX
KQWG9NdFhz6HatC8k9lO/3MVb60vV07BMFmrxu/Lza7JvGpU5VFrUgQfXTLwcSgOM8NgyuU3/TFl
cEjKx7zNnPTnzl82lzs2U0d1bFldFtRhf9572eRCgoUvtj74qmdCQkb1KgHTijO/DTjLLatj0eXH
/25bDBx0Plk5dHAKgivR3K0CIiNOCTPstWFhtcE/qp87twb0OjSHZStL8Cl4VqqR5VJ2p0qK4UAB
QtwMYmH7Tj5aog2fSshBKHDcGhBheYM4dGLQ6FycovqGVtneLVsuXiZ8GVQBuxlXDHgoWHlcjehK
eGrtS7+lAlIS39LZF05P8GKD4iyi5jQxIaWK6pg75ZQozLhOa4xrPMojx2Wrg/27NhJm2hG9mcci
KYDfe8Zl2arpwW8bN5/Q4G5I6CAlLxSEbKK//kZdWDNQLoKi42diUkuKZWit/YJ6QpEm4yZCsnWZ
2rq50GXFnVkwzQQs054EysojM/d5EpJfW2IBtoEtEWWl1LLaCQmWYyO4iGEo1Kj3sDERU3/SQv+B
I6a49FTWTo0khtGXtKR6VBT7wNPWk1NuR6fp4DEGRITBjh071d8PA6bV0RvFmo9z1uwkghlGW3d3
uWd9tRsvcUnsmfxZYSK2VhH4ICD6GHgs+YwBziEwdjIfDmS4MsKztnrZt1cE8ZokOMEoNxQqhpXg
TVzdwVHXoGbEHhNfcNeRG3F1BKkphsydzbKp5n3Lmi6K+krViHZ/03lrvjPMu6P3VLuTfhs982DU
mQeey/eefD1/iUlD2VB1g7LraMUTCuhpl+jkeTfzJgGRWECKcVjlblfcI4+DjkJoEP23qdwmzGC7
xm2o9tGmtpGIf6fGZJBjcx305tS2pAMbxjxcH8cICHpgb0C+BwcuG8ElM6KQnN64PRIbtTULL8Iq
1dOeCWBeMUMM+DnYXnRvdngb/cgwNsyfANcjdegLzXugK00/Xp/CnVnU2ZGhFkgP2sTli17N9RiF
u146hnNQzug++nW6s5hf3lJIIGerbj/WXDa2VudB8UgM4xkXWHnERskoCvfScxW6zU300bUIXf2Z
cJB+a5RDSAmVsYU+1CWMD9ZMRR21Jo91NalqjWxCPDezSDWeGZUyYzydDENH74hxe4eiZ18mtf3o
Bt3R0ZwQdxSxHHyw9ZMNYmJnU1jqvbLZIYSzD9MQSwIzw+CKIvZcO+WXckaizVZ6fOyi/2h4BY23
2QxYNw6jmD7y4A2Ypb7hIqBFd3aAgsAZeQo/8Ks9MmftZRYuL1GdDB+oIqbUYy1ZxhdCcDcOw4qz
ajh5+31urkUovDMYDEQClPwJiEez7zwXGlngd5XmXfOOr1JvEH7eDQBiN3UObatShNSOy86W4PSN
R8n/zuox7oHv0BMksYSA3bkVxA6RRMcEtzJcEiqBzaTqizGI+jLNi2VtWfh8MiS1DI48CGLOEae6
x0C66NOXVRzrF/jW8R4XnhmvC2bIZz0fnh0MzDsqQPKkkZF6klYV7oQ/viy7/Hm/jIx3FfSbLTbU
PsDybq9GJ3aPzQzuNvI0uLQ1PkIKIRGCfvycBOWxczLLeOcaWbuO8Goe43HKj8va323+b/b98sj/
/qHC372MtAESfvf6Av/9wyRQHH7e+5en/2Xz9WE8EzOTPY73y64fT/fjYQqaS2+f+u1tf/dwv77U
t/d/c9vyrz+e4c3e5dl/PGMpCcXYLDv+5TX958/79tmXh1n+tUla+faxX2/59fl+3f7xiv8Xz5+l
bn789Qt6s/3mw3izuryMv9+mfg1QhpbDKm+iHF4Ai2Wtt6zs182/u8tyv2T+FSxrv/3f17u83u+X
Z/vtQ/0H//vLQ72+0tdn++3D//K//8Gz/c8f6refS6uRmgMpi1AQPvrfvtrXG/7Xr1bTiRYFcfWX
b/o/eNO//Ux1W7kIQOYD5vVhfvuGXx/m9S5/97//l5/Hbx/qt8/2t5/H66t8/eR/+9C/vcvrDb98
3K8PNVesogQ1W9zOakJ8X3VxHaG7rKy+gUZb+piP9Xknqga8sq0W0KemP77ccdn3emvfodJbbn29
4ccjiJ4OXiIQMy23lKn58wGXzQDk3gowS8oIuUTiThJPxbSE0Xw+cLUNKGD3zvjRrdytyiPznddF
0IZ9Xdy6eeFFtnuOU1LS5q1lEdGmvJU+bLo8YIyWmA0AheWWgL42BpnW+HHv5Y7LDYkfvKMQW1KV
4lGW/bbWBzehHZY9r7s9mN9Inm2x9QcveGkaw77L+wmcBtq2lymmho9s16acUOEnd8c/hDuAi5+3
8lh/ZEAob8uWadIS07vmYdkidxhWpYqelkcN0ie9R2tfCIb+ZV0RjpNYznh8syopkQFEGRLoycsd
utfV5b6JrlDA6/FIEk5mI27vLTAPIUJ51/a1nf8hAEXwkhUYNeVUPjE4Ct4PNE+YbwEt8GtB8dcf
xy2OabVdbm3KoVtFiWYcl1vRxbwjcii7t30bUC5WembXFs6OkNpuaXWfU2P4Q9N64xFPIBmuiCTW
YID7z05O/dvKo91CC/yJuPwLz/FPbub/S7bmX3icu2/FTK9s/j8AcJrC1OUbsOK/ADiv3/rvRZt/
TT/nX//P/Hf+/KX+/LWo36I4fz7KTxSnZf7DNoXLPMuQ0hKGaf2J4rSdf9DatXRLCtMwXU8H2fhP
Mqf+D5qjjg46U9JJ+xPLKe1/2Lpn2rplze1HXRj/E0ynAd/zr/xhw/Isz9RdpN8e0wToo2/5w/nY
dn5bTNZBOna6c0dPPNIK69GHfCnscrgIWvsnx5fvI7/+WJWF9eIgSjzmqIdKOrKRh6koj/zgpcag
/5zb/fSS+2rCcI7Q/80H/TcESzGzkIuFofyTlWyC7PJQmZrS4Z27fFFvXyskYxT/o1EfrMb62MnK
3ml5KukGsqD1Lm4WPAqKiP5hiIvjwGz5HmCAe29U1UitVMKzD31xDuvo6vvKOTUZyS+jgQoZQzyI
hHnhiUA/BeQ6rvvcMam+YWy3Q3/aoWT0tjMRexXVPlotPbpXkP3+/VucD4W/vEXQCXzdOuRUHYOq
5UBtffsW3cykdNYbOO7C4F2sJ9OnqLN3uY/6LC1tcQCgRk0ykPfLIusY8yVl+oH4WhrM0WmpnEQW
yv8oLOxdI+aKTVs6V1yQgX/oAkmm59A2N7xs0Sa0aNc3ofD/my/Kmb+It18U78KD/+oIT2A0FDPS
9u276MGRR1MTJjuR5Z9LkDvP8BuJtVeNenISYrGn4b0B1PlsEwSCyr90DskQ0010bjWzy40IzeZm
We2DWua+RVsXt5DkihVnu89Fps/ETe7hjw62qczUNpqqvwbUva+TwFHi5NrnZmgMQjk7AEsqoZ+O
NPuZICrMWDJEUDVpSCyV2CAAR9BGOkVjePmum7js1tLWtlrc57hS23ArU8NfRVbUH35MxNVAl5p8
XPwloC8PU+OZ24QG9F3Gcb8NUrw7oxFj1/Jcuo+5+3Go7e6b0+Ldiob7RC/NZ9tB0Iy+Ud/6tpgT
xMFcIL7fh6L85kagr0HU1Q+qpdFKBQcST+bRte4zquFCUT8cdesShs7h3x97/JD+Cojl1ORCW6Cv
zKlKWob369GXFpVbo8M3dmXMRViLuaCavfelKu3D6I7iktlyNsf5WMbEsWkVHGgEdVGP2x75bY7a
jTKh8mi98AsedqGGdIqne5hUu19OLV4yTsRAfU+JGzoht1MgUXirhOQhxxqOqYQxkIx5eGnQ9U3h
FJxjgtI3eZ9upG9D25WdR6KxHW3TlKw9ouyoj0RNd6Lc5hOG0YpVnk5w63ztS83vlApKY++6IsBo
ENoQe2V+TqawOEsTyL1Io2GvStOABCXCtWUO4tFr74q+/CyNjg/axPJEGjjZKRztG3ssSWxkorWT
7URvsJvcGwbQe5xh4l1V0VrxAo06Hnzy0zBQUKLJR8c53yvEOu8oxjeHIP9WG5p/00H1MFYDpeEN
5cegjrbUSYyzZakLKazJXuKVPGmT8TWRoFSMuqTzN/olh0O86YC9HydGO08yLf4wCvU9y0MMKmVp
v6Qx6hKKhvR3Jg/9nc8giV/dFQPqMaCx/FhLv9l2cKQ2advPhbHoQSHdponvHrIi1t4PvSsOeE9q
RHmG/75McoEHL8ezPIgYnXlN57DEisLRKLeEXdpkG4NnynI0i/2a0En3PbgjC/tRKY7lpJ4aTL/o
qEROP7eUe1QS9Zq8jIcJy/lN970/grhGxutuFDH3J1MlyXPZ+5hkelrGTvUJqUGJZE2g54uab5Yf
fLVULskp1p/cnJBBjbyA+6yV6TGDOL2aEAKvsnZQj5MIrPPkhLRYGUXdI0RvNwXIjJvv0b1U5ogf
Wtcn/+iEwbocFbnkRSWeBgaDQA+caL9k1C6BtpVc52gncQ2cloXQwvRU0SwJbfKt8QHWe0hj6lox
zN7UfL31phJpfvIMNztZEhTKsrksWksFJwOVZUdtH/mPfAwrI8dz0GVr3uYazP9wv/gTYqlmISXa
gmXf6w2oAj0k+TeY9uO94zyXKKkPynwSuWbe+kY3b3oZnxoVidPrrhaKGCnrSBr+vFduAP4yuaZS
2CzyjafZ7/FO65yo0SGdbKMsT4Y3Mtwv83ovfZS62MioJ8bZJcheVDiEp1LZzqlqW2NbDZQZYzPI
jm1iHIdwO3QUGZNKIHDSrKFfAZQP8fA3LUnO2ha+DJSihMyhKVQ/F8u+yvcQg+GHRfOUPBZ2UR/w
DRB8lCVXRw64qedFnGfjmlYNnz4Q43NtfFNK6uc2ioyzKHWIkoi2C9tFKD1fKYIK3bo/Jgl91xAs
IMmcO9yE5jubUxc6omPfa0VFIyvaDIT0HolWRVnEKWfrRKWFEzUZCaFqx9Oy1sc+/skO2X2fV7uh
kWK/BO4is/+ZurtshgbnmLEbunMdNujYm1Fd1WTKm9GR7afZo/8pLFL87ZNPfpil7au+y0kkxQap
irA+jUZecDiO/kFJmjiRgW2ktSPvHKmENajWe9ucMzns3C4Q0WW7NvUn5gx1xk9jcLaNRRevHckh
Xnnm04i3iDwZbhRNTs5JAbowTMlpkFUKAGP+tiMYUiXOZj3Y4IcrUTo0zkW5tAdJk0T0aoOCtUIH
1G8q9eqCKeUbsWLtzpIR4j/CrPzzFCNcy8IoPTtWfE/BeETFiG8i5DS6tefOEgndaCOX1WVhAm4P
qFQTiROrr7pRdZgs4ujcKLT3qWfc17ojttUcYJlqZcCLxIY/Efys9Ca8eqVCn9R69LVCk9i2BgwM
F+fshX+KDmOiRwwO0i9QRgMQBn2N1Za+/QbsirjrFWRLDKnpKtPUu7QLrFWTQuWJ48+Oh/qbFPbv
bWmo06h5Fhyn2llPWZs8lqEBecrV8JgHfMWFH08bUcnhvh8ngfGwwdsZWvQ4hJl96miBtVp3CcZu
qxAhXabYhZUw6c1XNeQQv0druI0D5+2arKmV6lyGaq2OXq3JwbKk4sRIME84pPvBv7b0n26d6Rs3
r7S3ODo2vcK4ZtH/HKqaljD+P3kO8AaduJYaV9/gexvM1DxkoaOR7eWJnRy67i4Gm44UK023MWLc
u5Kh9RkbBjrdYuxONSDxNSznEGd3fqc1FlQDLksRsSwXSYLwIXOqYoP5Td8C0kNDXGLYx4d5j+P7
0evS7Obbdnqja+uT/4zpaNmsbAW3OsoaLhhWTOigaQYnr/Geg4mWFeneOKy0qX/IJis/82NNEeCl
yZmoN/rsExLIMOv76g4PYr8VNtR3A8PmQxl0K8suv1RzIFJTI3JC0gV7ogIQKEstpteuGyc8gh1s
FMuau10cMUTK3WVj6F9rgrjW+WRC2/WCd5Em1nIQFfE8vriCRvF3ykTsH6vUeppiYp5kZd3nkPy3
WTW5OxOJL4rwjVN30VcIVStBVstD5LnTUQ4ewsN+yE7VpIHXNWyvvphO/47zyAXLuYaFhBitytUg
DJv9i08yHo0Pv7osC1UAXuUnV/NM0jv3WhAdPOQfZ21OJQqGRCGWnFcrG9lPjxKPfgn2NG2+D7Gb
8Cb8926df8hBo91bmbSeuGbsdMj6XpIkMIcRhxJo2150vyrBW1bDQXYheABck4MytBfNaoOt5s3c
OqyEO1szZhxZBdUzdt8FJFzd+wGL3nbGtWM04cm04RcFEozzculMIig8hGJ1jg1Uz6VxOg/OZuVn
go/LnWWA0UhQmhYhjRCm7E4kr1cHo5VXml0cnXMA1vKtDjqGRJXpya5h1Edomnt2lHWzGzc8jlY+
2OvMRHPFeA3/Sb+KO/sGk248NppmPBhKNx7oyB9jX/LBS5cv3gk8MIW1c0xM94+cmWPjPxllDvM3
Hp9mKbmjzstgtOEUAaMZALKwHe9szIsIfNuPBU5Tk/NOgjs78fVj0Trh2dZG+5wEDJnTGswP4hc+
4OExYkZx0TO4MCtVWcVJDNZTPZTVe8Pi6l8zj+KLzBiderQAoZ69xPl408hev/cLJ3qmJVMNsXWX
m8LYNHVVXCakgrmh+oc8yAIQf/BGGq2snye7JMZAt/qNrnTvuCwqVQmseu518BzrfUZk/Yp0Y7qB
c6M9KXQYcjP2u08cY9vjmNtQMOvuAqPqNwzVshOd+exk2Jp154rB2BhFqF1tTyfJrsyGXR0a0GaI
4Wm3sk0Bt8QFvOyKWOu1V9ZcGxlX7RtH0nAt870wNa4hXJMLK6UVaTfYk9qmM7YNzO3bsnAViGbg
q9VqQM6LR50UlWJuABZbZgOrxAnrB1e5SORoBmNRWKJBAmyZW4J2iVx1d0mj+EFNDNAHoEJl2KDY
TrFHRogFYOUFCpm17lQnGeMeZRZHAJ58MixoZCmAW8iqdnig9QsSYsyerHnk40aAFGVbMKLMrSeB
iGE253NR0BBGR1lyyU3riyhGTtEK4WDsmNXBrPCk4MFDUDJoxXMjbew46GUGmXTvh1Qi5QF8va1M
QcOeWeLR6Sx4B5Vq9sY4OI+Oo3NpEO3WHHTt3PZVtgLNh4xAZB9ijfE1hkn3x6YXCcbcmMqPy61Y
tBi0eMfBlupzE0cHlWnisZga465qyFnpkaXcmbTDzyIgvbVItZuAj3pXmg5urBYkuU+Qd6RfHQNZ
ra06/0oo5oda9tquKXX7LDs0bDBWw82Ad/YSJNjZCmc04bOksKPq2nlcptUorwRKuSbYDcC89yOJ
oFckVYc4HuN6ZVlIMxCfuXuzzQDZNz7KiMh6qCO404nTAvgvXvK8IwYWUL6L4yULcJJ/6/TGu05L
WuPkFxdjMp8qzlUhQqYbY5gM0Fgar+oAE4remNpJ7+1HgDj6TS+cq+w0eW9C1E8Q5xJXG/mnHPbh
HHBL/ElWPJrINO5a7NuHUqtqTrqE9yKWdx4sHSEJQ5hdiOjy1sfjMwj4dgcI5wtJLwHBn1/1JrqM
EakkYSjz9SJ1fl0I85oBuwoLBcSHlL53utE9SPjTp2WRBz32TSM4vu5KRL6TeJ5g/HJVGYzoc64j
11WJSl4gfwRrVTniQTeKaKVXoArsIapAT471szJ892ROXQbwagQcWoAftGrz0DqNeTKo+R2Ygka5
bn+JIiIGfAd0t49MfLGhO3UlwUzPjvRl4c6//+Uk8Pubvdf/iSeByxT61esjLGu0l/71YSMUT4CP
nKo5GBnsgLnBvywCOiT13bJK/C1hDUG2TvQAAw+uqrTFa23GhEnalO9608t2ogP+H3b+Y1o61C/n
LTOu26vtaO1VeLl2QdxuElqPDM/K3sOxO6ahW7yTzd7GfbeLW9N/UDPKv7ZNCJQIEDJLiY9RlRY7
DwHHLtAbfT1StthlnlE91BZVnq4TV6uvoIoaDQEhkZlQWKqqh24oN+3YI3VUY82YNcEu6wJGwJT3
z+1lrdI/T4YIt4WJYATaLOIpR4M03WNi33R1wDjXIX3suCz0vDris76DFDl+yVxjkzvOiXe0n0jC
Pcm+Qg9lD9mGC1F3Crjun5YbXhe7jOiM0yI0Q9Pt8WrAZgH9nZVnqQFOEl2R3CqvTC5JFCSXZY2T
IfkgjLoIP1di79nBJ2CMqLgsEfDJ+tQkYtvlxzN/2vXQPemW3j5Mg3opEoVDz3zuSLm7JwjXOuT2
8DF0dMJT56SnQiUeik/hrR3H9e7JnhnXpts3nHbLYVtp1DGrvkVMPgEsRMNdnsA+2zDSdP1RfE8p
snxuY+d97SPvxVIsjaNCNqlPgXfRAXSdW10dzNrA9Yug5CO1Ix3Pae+ewhLpYdIRL2x2tvlOlu4+
1Ab1YNS5eOe59t5zi/bBmtSP2xRjHdJSY/MUYFfaxTHdJtpUTP8wTaxlnqaPZY63p0FsuYIyX1yb
2s+w9cTZFpm4e1Y6xJtBOtEqg+P6RXTfkdXOZ2EA3oMjxH1WcQ6wZHYXZySMUNKAlFrIgAsRFOTy
Y+xX2RVp56OZ4tmaunI8dVg1j9M8d2G63e6JCQ3Ong4+tU/qr3pSNmtNTs0uiIr0qYq5mutAktdD
OVIVRpl4RIH3rZ0PVDPTHuJa6/c9LxqUDwDm4iK3Zda5jwOFHkMWHQytYca3IBZCd0SYQu62p9gd
3nHIceQHxhCcK6d9qMNYnkBae8yOrYMWtu4ZyiOcbERZax+X9AfMrWACyj4+122YfgAuGHcUg0PE
slbjdqC2Arpe4n1kKx+sVlrda/pueU4dIf9VuESi61P5sCxsdJDbsbQBfDSxu0PUy+i14mwdVYZ1
Sq06r+9MECLrVnTTjssIU6GoVM8uEViFUZ6CHAxK2ZSrMFbjVZTM5cv0IgMv/zhGOTwWP/ssLEIU
etETrWgARgsKWz8Tns2cN89AAAqz3Jqo1+7HtC829hAEj2NPtazLa202q4JiJ/zkEPoYTlEg15ei
y5pLzxn6smyOWM20GDPssuWUvgbbALGuKvL2gqCwvaS9fXBEEGDigtvNJJEbWqOxNhreYvI1LMwE
yvmqdaQcVHZQvOvKyL9OqfkUx3r+Tsv74SFW3jZctvyoeXaNY9jiG1rVDXj1muj4IsUjUc9SqUDA
aOXiiAWPoduJ0gKYDZCId4lr1we4Xc6+LprmwSU46JAdgU0inps5IwYpUARxu6u+tIaDO2n9Q1OZ
YBkmJjoJaspt4prPutfrEAx8fR+0CkwrbZiV1UbqWMHgwwdrqw9TR8lBV+bnFlA1RvL4isf8Q9lQ
NYtQ4dL9mKathXfoZOQ96LgCKLc3qqdogiEq7Q+J61Q3zXenlxCXi+ECiXaiAgUmeSmal1mXysbu
PRrW1vMYH5sk5lxy2EAe/uSn1rG28aRW4GaGSx1r/bGSxi4wlLwQeSwvtcQG29rWwRnrje4oQhW4
IEMl9vsrvZbkmusRR1CeDZdwpC6l6lPliQfAAybmHsSTBJb5eydgWlx5o3PpJV5X4rj2SyUkhNVR
1JN+AEFlXpZdCCk9HByETTZ6MVzlYMpzGBBa57TJRWhJcmHS83Ot6BJ+4C1+s3mabsakTAhfO5fk
utxNloqOYiLci1yzwzBJNOV9RFdoEn8kVC/ipv2WBOLFapLwwdU6mh+YzhD4+Yfenvqrmt/h8hIm
kv3OVqWth8ARFuHo3JCBkN5qAbwg1x3imZw8L4uOifOkcfFY7pTGXB3v+ro30N6FN5/8yOemEPPU
7y7YlQvQaF4EgzR/8I1kXMOwo2R2HAT5N3qnXzh/rLLC5fw3pvpl2bUs/IFZfMiAYKV5BKtLwGeX
ZQ1JYXapprpf9/1M2fnzVi9jAkWSWLNZXl3AwbumR4Bla35Hy75lsbx9EUSwJ/zq8OOdcLRuwTUz
GhQFtv526I/LmvhzzTEVP/iafNWkC9E9kM+alTm5LFPHj3t+BuwRRFaU/NKYL023ZQFOdO9Dkj8v
W5385OEjHTWR7YwRWQE1hh6WObFjzCJ17EhdXwbXniP+nsYY5J+w2SA4945p1TQWk22uppYzPAyM
efqi0p7M+foWD08W8JuQBodtZsW1R/W7Ak6RoJ2M7eBYNFhylcsJcOmFegZuzVVbfXDGxjvDDkSb
agIdU3F5dICYnEvKYlWpTUdfDykDi4CkUKfqgZ5144BbxGhIY0TkfRJ9amDHhCCQ0Zm4DjXjJZjg
lyo0+jtJb3kvHV2cdae8lparne0iGVZ12o2fNCP8Iyv0y5Q4xCub8uW/uDqvJbeVbdl+ESLgzSst
6MlutpFeEFK3BFPwvvD1dwDa95wd5wVBshVrtSFRVTMzRzqa5TPLsnyVKBCrZGD8d3Fw22fpcQKD
W00iOlp2mPv8tD8Ap8YsdyVzXiHYoM5P3cqJH1EaMAwcLrGj6btYYz2JmcluBZuA7bJ7Z8tWoVSh
NpRtpB/jguqL2clTaLa5lwETyyFxmTGx89zpenWOAVd+Dl1+JA8xUYQiJ2ZPff5euxIhr6myZ5yw
i6wdRzlmc7qaTvYQPSzYkAJu+YsK288zvilaCBxYzL3ubggRv9gGeO866TlsDXmvnhhLMkjQTJCl
0zuL/h8GOEDcx4zbtjW4wWlyRQ60AJ89M5vsbihnht2t79FDsaaGZbyOObQJLSuACboYwJnd/DYT
B2y4GMqPNM0eGgyXAJ40b0qJii67DWpk+UPJm3CtYTlczPbLpU8ey1RTWsbPwsmKx6g8dXrRjtiK
z7aogmtm92swz4xqK6F4J8XlxtSXTJVazeU31LBMHM1ZWkFVBLceT59u0zlHyxseiM3Wha60r8iW
np+j8F4Kh5uYU0Ts5EPjTcuyOUbX7al3nDccY/FLDN42rtTqOGWVt6msuvF1+kbXva7rB+FGCdE6
U98odp1QIFzjIXCggTdheQxyJz0sFuflMilOvuro5iRVPSQkzDyUpJnLa9uTs6uCeB94030qQXGH
EMA2Sa7En4Ze3Lo2dWhr6owd2A22nFaHJZnBK11BLtqgPqX2SysUn+Wmgd6tWwdb0v3gpuAGEwHo
B2jaqpyAeazMkFhwQjfGSE5/ORGjLR9dFZzmoNTXIXbYEhuWjYggOCAWzR4SREyT1ms4X8YAaKOV
N/qTbFq1KT2agOuidXepw4aaCMpJVkb5myZy5guTSttQkwvmAiFt5Q6Y6HqYvMdyod/uATLCOocJ
eGq6TikvkO3JANxOqTuXKCs/2gEJTImK8rVBbxQg38iYpTQmj6Lc0j9bvk0czldTYWWsQ0lNjebE
BmAoBxM/f7YPdsBJxXm5VPQqnTMqC//r6fKF5TXc42Ad2BcFpBhHVY7wJDN5tZzkzRghZAVzjolP
Y2jRe5AAL9sii3UE4bOQdvB5YGF7irIOKTKKq7D97nL11ZqchIQyID6HGQgxq8rduENJOnE+uVSe
Kg8BwVgdeF3MGp5UDcHZWYGAhcg3QcZzUAL7O1S6vaeCUplvnAoGsz50R8L1GByA4J2yQjF2Zel1
66d0UzaykH8gWqh/oslKtxkTLyaFxE4sC+IYn5gWcVPTdiyt8ssKKDpwe/e3baqwudnVrTlvd++T
AfoiDwGClYV2arqy/Cjd/IClr/KFbbPJ1+R+Ge7mlesv4rNIYwroqtK8Vnr6YAZJdjiPhzP/FZLG
WqzuEleItdlJnzlOA7wnqy6D92GoEbHG+ZWmNJprTe3zWtEArBfBJIhdZ86+6jIN2156qzTPODJ0
sPwpYOnK0q7h+GBv+o7p0OgSwZPmXFwwOeG9kVl0t+NrnLq/8b9oz5q6QN9ttRGW49DDJt3WbB/r
SRx5RwU7r1cLyMcWJNygL3aDrUzbWnH0ExC1kzck3ichnGal4Fa5tlbRvGr2cLaIW88RlGgTq+54
D+vmkVY9xQda9uaF3DWK6cIS3j3HQPyGvq5+6a5FOApCUqTWzbbTmcV5rRL9EhQKaa7JHTEY0G91
W3Be19RTaptUozdu+WMmfvkB/g42jdLcCE03fBqLB5w7wAYwa0Kr0swDzL0I+l4+nDn/c5bDWoGz
CgX9G3xgycJANyOOjIyuCDjTQdH1uyRO9c/OdCBSFO1TZ2m7xgWFK8vrANLtDbiu7qDbUv9E71mj
jRncuErw4Hl7Qx5yACgzce/ZrJWe1380nC442cLQy83M+CHt9Ad6o/3o25esTlapnre+1mXja5WR
EyqmdvwaC8mYBbvjBPNtVwm8FMjFLxOzb2nQbJEBWVpuQ0iByhaoHKBPCbGf9O4Z94B+UBQUEot8
1y1xzHneKJ8eUvJBjeov4CYkhB0SlkxGmk1QadMvk40JzDx6djP5XlUki9h3V5tszJrH5LR4BuhY
900+pegu1Y9Regf0zPCLOX/lzUzeX6HX2F9xNtyiF0MmLnSbTvO9PKOWQCu+YdE6nzhDeDfX7fB0
PepLBo0+T0cbpltIqv+2PDIrMTO/03rnjDl1UMZVhsERTbz+hQ0YGFUeaq/SonctjUkLCwh3B8T8
3FfrZLiFkrrJTkR+l4TjsTai/BmJYc+hqPm0qCQ+JJLAsWM49Wfs0YfCGYh59yDwO415+aHHtBZW
pvNkeF8+6sm6lWngPudJpTYXWJNbgt6BieEA66u7L5cwrfR/S4DAMsOuwMQJUlntbnI89b22kmhD
7LM/2GGtvWtWBnApzbLL8lVLGpRllxNjrUR9/1xeo/Xd2BSFzR117vH0OIlt8HpRsarl48lKMpgM
cY+8Ho/1a3tQ6QqUWzfS7kYCpmNuQJwukWpDIB7G0i9diESdAiKtyCM6by1lfCYes31i5py6LevY
8ud8yRlyJmORPcc0+OUBsjxlNbOOXFbtXW+67VhPNEubbNT1EWXca+QzEyVnTjApYaFOV+g/9VUb
1C8FNex366QbArTaPZ9M9b48QisBdxQmt/99fSQ8iCaduXt4PWQ6Ie6xMlgpTT8SFkcU9I9AVZO9
HdM1xCcT7Yq9En0sYcuwQ0Wcr/GB+31RaS+lQ+W4ZwZ3xuP2uVJSKnAYR36GpfFMgvwvs4nKB1Jq
nahE2mXeuGX5atEZ6KkktI3S1A8PtO3oOtQkVRtDyg0xgGeJMk3yEIVy+fWQbJE3NRUnT+GwpDr4
kpDs+71imPqxTgwNBbHA3EZEFJazHUANdUvG3LZoT07Z0tuV2Wd+0FVhRt1bFnbW1tUmFAd30O5D
TcdQG4vsqwmmXT4K81Qqab9vtyH6zQcMBe06AO2hmiHuPwbTU/ZxMVKwND/1vGhc0+jiHZenucEs
LWrvthzoTuE3WUz6W1c4gnKaWj4NRd6teQ6DcKat28nldA0V7B4yMWN73+S/XHOoV4wW1XtfwwNt
Q4Z8s3DtmXnxyCfodlUpokPXS/uRMUJfAVT/DpnfEvoD0Na+smOwdYEVwmresZ2ClczlwRXTk/gn
a5UZsPtoGv0igSoWqoX/ivmQK0KyrgzV947LTsJwIZ63jisRu0x5zXPztZ033F08ZneZgIuPD2Hs
pS+GcPFIyPTOODtHuGIC47C/OQToDRBai+Q3o9IrocAYFHPDNxOa7aNT5a++dzhqNH17tMtw16qh
9S1190NVoJQWElASIw+6wZnmrdj7gA1zYd5hkNK5eVG5VHQClkYWBBdATGxEORvS8E2+MgtUuDLR
oHE05illFtzYhf6NNWh6tRIAlm1TBd/S+GskNf0IuD+IR4/6HfEoPmjCc/cKAeAX5t3aynSs4Dvi
vWE5/bdNL0fUiPKOGJzvu7rGtpGUqFSoFcxi8aLQGf+3xJaROm33HUJrIhkeizdKvYk5ky28DNVw
DRS2LfaARyurdPnTHtq3TtfE62RW8TlS8V+16W6wACHNgv0IbMTSodOgIOdbq5UQGZze+KAV+kef
me3Jxhn377Sm1dq067KAkhMzN6i5RSuB8IK9I0mao5q5H22TbyfPqw7qPHGlylEQzfxdpO4PxVOf
3eg1e7uU8lrFAh9GRckDFpj2Zkb6ixoC6Wr14A6Ddbp6NtqX203d1gDnsEk02FJuLMMH8IadSKTu
824w4BsxlLNw4fmdCfPDU4bm6HrVpmEuHa1qrIkYN+nBUNV7mDQVoeD/ekAD2CUcytuAAe5V5224
NZAa2VWjmM0R3bECkImBQkXdL2GnZNY1pEToK2jcW9EfKI3LsQJWwYNP957CW7TedpA/dQuOEkV7
v6sm/xa1kVxVLWnIWFvWtnpRMHVdGitKzw0arzZWVzB86sFQDIfTdOtc6NLoia2yAfYs509f9sWV
gtb+HGN1aRT9zEwl/+lo5RfVKsZrZSiBn3aOsiMCcSekWv5oQrqqhOoQO87tR8xW4qmfgEdiDau1
njOzBmeXGe+JA9ZRM5TmJe3GbWg7zc3ta5oZo8zemYwCt0w8kj0oCutdBMSJywRGs+IM1rsSap9J
bvW35YvJRPs76Oe3KR6nF9V8bytipLQVvLKA6UDHvHaV19MFLsPTqczWH4z0bvS9ds6wdK1qwHm+
Hpnmix7Fzaak1ZldUYzfq1dSn8YVxqRTGK5HlUpnzdT3US+BHocJdfNda289CggI+tfRK8fJJ60V
LLwui33JzrUvue+qVlr9ZhkC6ohg6/Q9/VottdUT5Z6WlCfXoHIzaL/ZXF6BGUnfK9zmm26/+jya
Cc62wvirqsZmQnuJ+NN+UA8BaiC1WWUFpaeKyVrnKvGxkJhY2F6sANuEfzmvHkRIh+XBApyzMpIx
e845e29gLuMBiry5KJdK1ewDM1F/xRAfN7VV+9rUyIva16DEmzTEt+owe0Kg4R5BqRTyexOsUFzM
vafD+Wjpof0pw/i9Rb98GU1mcoVavy+m6FYB6SSV/jGJNoEVYlMHHgvzQyF1HA39huS4dRznEwWk
a3j7y8NCJ/A7Ygkd4qbGwoDOMC982ESbP/SI26flkjkJ0N9+rrXwlHD7f75gl+Bpw0Jp/E6YfhUZ
8hOiyujX8BD+7dCrxkIVsJzmaRhQixumkedsfkreONlW0lF3uO9orpwaY9VHHHLnMyi/nm9HJM1z
0qwJxlbj+NzJxYfZJXRPgwKjqWri57dS5p/BXsOcfWbnDPPCnvGRUDL3ejQAIXYm+6SEhBIcVUIF
rATw3/hUZprx8NCf9qYogmOXqPqZgDk8liJzT7bdd1vUjPFFm5yfHFy8n3QAVPTNSv3Sxq68T6pR
rkrOzUfEzwCnMqN7bb6kdfuFHYm1jmIUiqvDP6EdNri2gp8lnUsnbJz1vTSM+sR45Y4Bt+EuiM4P
O+9dQ5cPscn87u3OWzc1fbaT08XsMrmM//MojujWgPMZX8CQl2stpP5uec0QuMD1HCiqHfcTR3NN
vQsFZG+mNAfVRJZ3Q2HcTUfX7H1RBVSbJ/FcZTO+emVpnqr5pYhqTQMu1tYl8bFv0q69Zlb6l7dm
7NNE5R65KxFJH9AFQYFBuxHgPs/LRZGGcrTCzk+GdlonRTW9/ssoiDwLIWrCMRpGMz0xaEhPAwU/
1GoNfcp4JDf5bBuev9xjXZjXq8rLYfx5pboq3BaSE5IqVeijYx8Kdy42t6NXxVCDY6/j0rRnCsjy
GoDuf//L2h3ne3RzcaiUB7ymYx2TmJ88405zkXmPinivlPz6sphdZke1M2U1XEJz6vflWFDkMNvM
ETHN/ZgnL+CPddpeK31TTYV5gQ0FY1QY2LaifBq2jrARfyIoZ0mKk9eh2GJttOMIoifW0i1Aqmxf
9va3ywjsJjMK9XAMFceinn08XdVym55/BDAfO8+dm1CSDMBYD540CtLppKMnvpdT/yEnvfpDGdTG
UUsIPA4tZmadjl+c+FfM+mGBhpE8UFNsvcIVFfyyGJtZ9klFjrdCLX9ZLtwDnb2LgrBWhqK4VxDC
l/ECRrVgb4TYVZkj52fdKtKNnOIfMMXEDQj0hYqF1+U9u7yNl4sX10zGBhZOkfR/CrhJu54ulV0t
AvPW0Ht3knQOijlUuAQHnXCSgGN4+r+vLY9aKMk+FWbFm8Jv6oQLeZ6slQxfvTL2TRbEbm28aqxp
l0WBGgvUHDOhRiwNvzl9c4LMlPG+XDRVu4ouNQ9qi5VV1QfEWfCqL3UW1kfHo6rQVWtUWhltabyQ
b4zmwkvVcK6NQSjv4Fln62I2qYNHUqvqDshEW2VjFOwVKpHv3NGbe9gP7UHoMBv6vhluw8BdhDzY
xiBNmkF7Y4JEIwCBrYbKpuE/F8E4fmO2HHNKTDMFm5RphqcpPBQFdFODArHdsolQO9PeBrgW0FzM
GhsLG4vlNaME0bzET/59Yf53y2teVbGhiwexZmoOYr7FYJ179kuVTNCJChDIPymCGT8ZRP1K1SlF
KIHbOkJtxeYMBW3E+MhB7nXxfisW5ulWn45YgLZO2ApfKKp3kz0FV2IK24+M2zLQpXkWiXW01GBx
t+UD9bd8DNSix0D81D7d2oydz85oDh9uzoBbKZVnSzMOiisIbQZbKj5qYbA3LLTLcuF4kG9KfqCN
5SAZgVl2zU2Az2n973kz4zOgCDq+0KvHAs4YTIbdRsH+m7Ll7ilIXYmNivx/btIgOYk4TdgwRNsp
QOIbwiR8U5Ps0wiQJJdnCdW/GLpa8yii4a/okr8t3svnVFDio1hPzSi/0xktCFKk2+ceoxoF4fLD
BoW3CitPPydV+OUZ473BqgvgikvbAHU0LYrGmXf95zUgxpQSSCBlrTtAWKWH1QAmF/xB5yrOSK3U
DIeqCnv0/wd9lke6pEcE6P4hmPcqSTV9CuoRPZDbZznEwZ3hRnxB2dBfhl63t/92sZmWfzGP/coZ
ze26wMnPpBYqv8otfgxda15QOjFnunHyiCrY9dE8BxdhMwc54ugaMG591M6ltlv15KRVcQ7z2joN
JdbOhjJrqWlYrzrnR8Zq7PRQA0OR2VtBSIq6eUDdnTLVK5GOu3GORrUpJYhNJdN9n2IO1tth2ulV
M/JJUL0P8sVPonsIr1CZNS25eUGY7LDoGoQUWvc09cI9KcJwT/+eEl8ZJxJU/+d1q5HRwewTeW9q
7wG6jzFC45l+bzmlP2ZCe9D+xQFQSVJkLyJLZuMlD7Pr5EayXUSxTgYKv0WU7CYKN9bLfHWgjGPT
T1V2kvMntepjk3Y7D2m7pVRGN9rHIrAwWPX1vGkfNWPrFNrQRp/oiy3KKcS1RmZF5TiOv2JS/eXp
ciknF56kbdW4GuL0w2nK186yka8DqlYbd5QvmGTedHyoPyz9V6syTIW7jDgcgzfmsJ/uchHSZFiN
0SvWrNc2dC1YhugNdfOZAtV7L/kTXT2pfRVGsx0BuxxyTQkxtVKIFJRYfxo7m3a1rrq+k4joJY9r
DDahU7+FxtCSCq34yFY0D/VzxsOkCVhZp/RqaaKRL7ZMX+hB0n63ldYgeWLeczAz7+RgJ/gb5U2q
tvjMsC34qgGllErYZmXEwzOdvwfbHuGnNUOxi3TmkiFLzEbY2rMN1i5u0ds/+E9dcULrhgydkFJX
as6MwNkNGF83sTsT0vAPQXUsaKAxdas/0NPHERFbAdYvEIyceU2divhVPkVzWdvwztGh2krMCi/R
HC7SIRByrrn1g7Jx8Ke89wKinTqq7VfnOltOgpQFuExlsRKbX13S/U6IvVzi2RFDZAK/BVLambsH
ewEjAXgKHu6TnNOFAgKInXL4dshYverKn8Jsxb6sIBuHXqedhNUrZMhUWBJ0YJ30KvfjAMM0W1z1
cwW9Wxw9O6A8eRZSPbe7GbChjumsDNfxjGo1Ys2nD7K/M01VDzFlLaQ++nsyNJmf9dZfd7bFWVPH
OAO60YzWxOkzprwNoOPmL5IiPz6wBU4flY9aZPmVHri0FNM45lba01fMugFZ1riPVsXAks2HZO5Q
6EDMTkMlNm+DM+hnB9vPQ+ugrM8uELJH5gXQ6s+gzFJfEyZCmzvq0SnP5q51vrj8M8F0dtQBocJO
9EK8zqZuPujCILw7VYNfzU0hGBf1rSLj5rpc6llFCbQqPGR2BujAzl9c0ec4y/KfTC4zvw/KR2TU
yg+ZUKHYKz+ZzpIN4L3o4zOKPtysMq7aOKSsGFzUejw7rqGfdc9JH+Z8sdP4J247+1jSQWCnlOxa
qev4CQjlC4OdCvMUMtDABtjJRH3NR8xmjUzESU1d8l1pdgkIMuF7xrU3GK6+tWuGIcyb1P7q1Q/u
8eu608d3pR3GE3tuoMOdqvgIEWITdOlwVFNOmvjoerFuc3lmgtz7jUlxbdb3l+WizWzeBdArc4pb
lJGgwDgwnBPyk4EoYkaXy81IRIoazcZP9KG5RRnyVD3s1CnWD24ajlRVB/ZVxECb6yijd8bJ3xV3
7P+23lOHVLVyyiK5xoOBtxubsHVZapyUVom3fM5DPFZjv41me0GaOo0/Ok2Pcyl5FQYA2aBEQ1Qn
tcZfZfR3XtqkxOpOmsXJrMH9tCrhTuIaxkNqq3p4JNBpvQZhfwuLvPylyHBWszrnMMqeZKpTfeNE
+WHh/HrDX0zFhVHfYoaa+1qNVUrBrfaQDXfG4Oorm3CJamrrMMrLmc3VDxE4CUXSy+bY/SkIcYHm
3UiDh+e9UvmO2jTJ7ga9guqOPFWPXq8lwHtbKqHC6VaKMcX7uhOx2WylhkEhNSydvR6+35qw9MXp
vkfZpps8teIXbmk3OwyVA9Y840WpmR7IJvZLrcSwZGjpPpMqPV9Eyv9t3G02zPnUEJEeWW/cDGV5
1HSN4pv8OTUutBSzyG7m1D7jet6lJQm2wc4LccwB/JvvVUeFxJ0VMAtnHtZhPDf/FFo2AaeiYahu
5T03R2XTdBQbqCjVF6PUU/bvQb8TNpj4arxz+8h2Lh7EvYfiR2rJ6q//zAY1zQz3wHH/5BWleZE6
0hySg2nPRbrP9cL3SlMDsJ4zHCWdvMZIr2/CMK73wOx9i1gugeaQaPEU8c+iLyeN7XOHze3Ct7qq
u/pYJm29DxorYy4EzLmd7V4UbLv5bij1Uz4Hm7CLNHctK4EWm3F/HC0m40Ps0AI2GS/YzD5y7nMv
itq8DY4df0zlmV1OelOGjN7lZu6iAM7qnMPOVF90VJUVvGd5bifufmqMoVHBPTXZADenSkzvXtVg
lpzNAaKNDq75w4MAc4bj94ugjX3U1ZlLTyGISe5tjD9Lk5Uw1rvCDyaU58Yya9gszaWPSjoJRZLt
nb/9q9n2hAHmi4YwvDZDsgsj6V3qoqudG5fyYOhau0vjkkVvMn5ZDbfSnTOf5YKyfFVF6nLKsI2n
MXf70vQNYzChW2r+PisFg8pgZswqyRAfrKh2Tomivyomxuay0wl157PReXkuZwe0R1rpwI5os5yQ
mHp0jFnpoVUmMzgJrwFghtNmlVd6wsRVeOz68wAoRPY5xVVDXBezghZbhR+bHrM7JacjW2233Rwt
Hc1OPQsCdxM2J1iF71E8OwLmSxAj8eRjlO6WP0qaK5g68cKcF8Dn8qiD0rrpTSejT6foybrgj9AH
vhcj43spM3V6KwJaN9AXSnRbE8n3Iw8QFWb3s8xUBbGXcHvXukwzg7S5YWkBS23VLV68GjMMb9ed
bQ/xvhYLqaaQmFUm+mtUtd6pIyZSqff6sc/adFsSwgqUSjsay/k/1A85LIBjPQBRrDqWpuXzkIbl
H4uh3A6jKdGXJOBP2FrGNo5iecwMi5zafKF79cGxtjsoMRz+wbyNoxnvLS9nzD67KEnzjxcd881Z
qX7TXjlclpcNqNUQ5OWuwJZ9XS5gj72rQ5emgfgS5uUMuSZQiwednZXO1CAs4pfCMcqDZdrjiuBK
9OII+g6pdAo3pjHBNWZYjPcnuzP11e6xjPIdPo3HoqdhY6VBIsFKZVFWjnfQExeLP6qf8hOMkysJ
UDUi9O2EZJbn9AVFOAqATjWeWZ/QUu18aGfphIdZTAs8Rx9y/vQYcPel7GhuRbQTfNIon8VHVNRH
PY6iPZ32zBzn7L1Mza/JDb5GMUI79fr7AoUsR6EdbNRucAQGPvQS387i6eqUAc4CM6s0twz+Qmm+
m3Lro+qpuwwZBZ+WC1OTZGXyvtgH5EpPuZP9JZzk3hlehfwqSoVYPyakrkLJIcrM1l6JN4FXj/u2
UmO84En1o1QxE8RdhI1FdPXD0twAKpVd0SzfNUw+zc9AkiEOCdT7+HlJJsfhV5e1zJPmi0IpLYtG
JfepjppD+1MWEPKb1tUMp+oknKt66M/LRo/67kuZYIQlZY9+0QptA826ubXzRU9UltbEvSSW8r5k
01q9BYmr2ieZYEMATppsHSKeh9xCBDcgziY0n5LqD8RWDUxIzrQ//eLGvK5V2lPJPD046wwzI318
5gLjutWEL//050mEA8HsXjJYZEo3wOE9seWkaYqmXKPcm9PwA+kJeWsec7d4a0t2DKempvK6m/uI
q0D1LstF47W1kDadB//zsUhkKsnXVoieCqOdQHq0NA+8Ffo2RzQMdOtOsUu8oVZBeScZFjM3PDVs
6f5FzBvP+UqawKLVzx7eorrehI3dM5OruUv3KTZRrCFwNtXyR1+K9ySSb2Ea7xJd5HdTPlO1Di8N
S+B5JHXdDPGm7EMNMwf4/CaISY9j8tpTtGq+WbHGT5G0d2fGWNQK5lnXxUHwt2J22maZj3/4gy0+
DjoDCMi6NsPXIjLDhxkMhI+Tci06wQwjcbR8BUUBXXeovSOfSapaEmIIwPAAF5PxC0rCcPVvRWNE
Lipb5WAwjS9eOuggvaQfihoXX34YjMh6dfgJ4yQ89GravjTQQO6Icv+4DstLralj4KlyRiis1lfP
oOyoGyk7HemFGybr3ssh2Xtm9GNoOVSF47xkmnX7PqScLZapUqcp2gb7IT3ajGhXBvlSkqFNjtPT
xscZ5xZmdtZaDud0/uDWOtqMss8CMwkCvu7rZRWdXI29TREJzBItHok6rbDUp7H+MODwb4dePvtp
8m5Ogus37aIXCl0zUn+kDhwLRyk0M6M+CE22nykfHYpYO4X1OFW2I4dHLIFe+iErihlwVB+W7H87
GuauhlhzTAhd2jA6VkpBvt9y7XUOM35bz/b2YDa6E4G1LsHQBxzf7goGqGsUes416KRzlYpOdG9U
36S03FNjOO8K/sa7mU7F3lFyYM9mGL9GFIv6GjuBmbUsLuCn9bVehW9sc5lZJt1OI0a668yx9hNT
6DsXJwfwEIpiDa0OUTbfB4JXRzdgzpl1EJER8cn7oQGQVKQFVRuwguZOFW0kRtSVQcfESsAH0eE5
PzTG2g8iRj/yiWCc6ug7gyEkH8142i2hGWZI2XbUUqNbC+93MurFzsqn+mcn3tpetX6NEVRoBslr
MdOJC6blIgx8derWQ5LktN3jGHLMaaJlncBYS/p1xV25Q8/usy3GWXu9bIIXfq4dWBQOzHtic+no
qCeKkDAl3dyg02/k2B85jpmN6ljFuGlLHBSWleETCxWSmpjv8kibLnFJoUqqsqQmaRXvor6LyNar
CFZMpPb1SAYdwKuzboTVgUZRoSZ0OMJZs+r98v+ui2G8BMJ64W5JD4bZhH6eEkEaRzBHYyt+wGX/
06UsLWx5+YTG1q9MBsa61Hrs+ChmN4f0462yaQHICpOzbRre9Rq/CqCBbhUlsp/xD059+vdwSagt
zyk9YXLb5tOhCZEqjLyud8ZArrsXTnLpSjo4lkugRH/CUCesW6b5mQ6+Fah/2iabUTuwp0vRDPGn
L7JxhQRG3Xe8WVQNvfTsu9qW68Q+wkLZiJDeI87w8ql73F5wPi4tG+pDuALG+YTM5Hr9DhvOHzmY
VPlQjYM5q8C/m3OW1KPiMxB9Z14sUOhbShZC3FSGzoFIb88NDfH/LlhPSHrPlxAC87YZbZ1mVZ46
Ytp7iAgMjQutPo3zyIBqPvKpHeJclBc7oGrBdaimDlCC2pKlpDkTITRbI5LlxwiL7dk21XfTZWDI
Dln3AwIM++WfJaHD8c65kcp0dpliEYTHTgkrqBbUCmQdIyhjulPjbVz6Uc3WBGOrbdxSkh3aGrT4
NhmvywVBdrwGDrcfBdsWhxy+0IJ6uxjx2ZQE6aVtSDSsDJM3nuZLSmFDMNLfIghcZxrnA1vz1A+d
Ok1yh2XNHdDQyeXTdEr5sFfn+wKEFu5TpNHlRuZySvMJ09drPm43p+qizVglxa6a7whe564ReONX
yqnwYevGwRmMeJX26YBZVaovw5ibOwL7xi5PjBQqrU40JPFOalY+Ui17Dyqrf1EiZGOQOpXfOYyK
/7NaK3G/Xtw0UdiP5zK4Chu9prfT71rPbmo0eRRHTnzs6jG9EDV6uPPWjiBAeJLcylZsChEXjO4j
xRe/rfKkP3sdPU+WV3t+pmOVoJaGVEZ2Xqz8Ngs0bvHCL2jcpjiCDSBSpa0Pw6aNGo+Y+PwO5My8
MiPO6q06Sry8kw20YK5DZTa+D+3GPDPHOWQ6tWu92YPbLGrjiEk5Wsu0jHaOWZj7vk3DvXQpeuFX
HT4pa3xOgcKbnYD3q9LpryYY559qN0fx3A57NAaph4MJCGEFBgf3KTo1yjjca9DNNMdrt6nJsivm
LpzJbu+ANUMiKq2zk5iF1jb2xkeNOrp2BIgY1Zvcdca8btMqQR3O9a8l5ArUxOVpG7GDTlzjbyKN
+pxjixaKEvlJ0g7HxqZ5wRxUpfWXh449dX4NidJY0v2GeQ8qxT13vzgvTl1jv0KLl3ctcdKztOx0
12FsXxk5y1mapTdK1PtNTku5JIIIsJPu0v9H1JksR6pkQfSLMGMMYEsmOadSs0q1wUo1QDATQDB8
fZ/UW/RG1m2v7XWpkiRu+HU/numXLBv1C2Z2glxJQecRCYIXIx0I9/HJ5KBJeJ0sP2k+5hxJX7XR
tA8GuLCVoEHoAsTo0+7stSs5GEL20fd/hXtAkSZbYhpNeW/02ZBt84mo+TdJPZO62VahXPdlySfc
tVFl2nKD4yjBQ1R7HGyrPI51Vty+j+M5keF5YlF0cFbNtZcihZ+9uxzEvf6bOkVnuriAyLaFU1E+
ntt3gRvsXpyUud40M3rQ4NTXtMG/O+Dg3irqICvXQK/ErMmtAGJQCGPImRZupj5jOgZq2trd1xZe
KnnZtTk2apBUZ+d0EhnY70tvvJQsp29cmdZbMRfVRav+rxN+wQFqXh1Ni4yoPZhP91Px2xr0/aMj
KUGTH+bg//8DOWcHI7l/g4z8eeC1vqulwV0M407mZMZ+su4dSVnTXzurqLcSn+mt58CJQvx9sR1y
12J4EAeUwWCXuKH8MfoUjncY3hTfyu1guwBc++5PU87GwTXpk1j/ZAXeefIjuzYBf9ghqhAiyk4s
3B/EUGafc2WLHabI8V58evrvMUGYODnUN3mu9VhZff2Iu9MHrG+mDw4VLHK23wHfrtfvH47tY8j7
/o9WBiZXghfZ8mt2m0DP6bUNn/w+HU4t/MfTahOnlupBjWbz0K2DFf8nH+XMWv9ZziwD/EqKGy02
AxQZ+3uMHAgixNy829vAZ84itNm3OLhvyd3YM/VsUpb+Qtfqp9F4w7NmU8X1qHz7vpIZTf8a2vSz
WdPQ/2rHaWK4tlJ2gYb1KlxVnKSVJTd9HNEam0Tke2PkNsg9hw2hpjx7Mat3RSvVpkUpfFE2nX4j
AtDVSJrySES3iNLMfLG9mjrDOev34zrU7yGWlq2VqOK4kix7x53BCwa79PeU1GtTbBAXl2sWgFlg
ZfZT04J4N/KLKLzfjQZvjUtuE0Y2y9tk+gsr1ja2inJ5NILkK1jcR56tHDfhzEGt7z8CWEubKoNC
NeYDcwIOxwOtEzNGpL7/4sAlkKbAXfaKYtOe+ywOjMgVefu+6jwF11BS7Qz6bpcsdxBZLp5bIZND
okMAVGs5HgIKP3FobL37jXEJ008ujWGUmHgVrf6NdrddTjmwDJcKOxADYkmIwlGYiUvT2gMV7bbc
aemxKRPKbxRGHjf1y0d4RNPMLAcfwc0S/tgQlNOq4frulPltHVkI89KamHCX5JB78oUGjXLfCxoY
Z0cHjwoN/3EwN8DbmhOku3ZDJzyqkufs+3GQj2qVLZKlQY8PlTyxyHNjCynwr+I+3xTeFotig20u
Wx/WwFeHhl8VXA/vOuXnN7ZmUqbdzwEZX3rZqTJxO87T/CHrvj/lYxt3OgETCtYo69OCNmsoUIFm
DzKa3X1x4oNYMcEwNBrWTz+/VRnk0RyzyBntVu5dwpGRO/0oCx9MwARxVGo6GQmTv9utWi7WPHyN
yRLE3xVgHoAVbzS3o6YjG6hTCSqHddvY1zclSapwaWGobJcPDu1basNJCWkM3AbWMJzDjAdwTcIu
xi0pImMOSeVl47VOpL7Uur1+X2PKGVNjaNhAknugswZYk3tvrHNha3FQbmHtbT3/coLsOij3KUiT
fFPAsmtI/zyCJFgwDcbt6K4Po+DiI5uhiX26LOB2Wsc5RJNZdDbz58ReNlXjGyaHaV/PtnEfN81T
qsRuSO6JyLwXuLKCZuuuwIhUh3meCyeErJIT5P54n9Fh911HtUVWYbmqlj+Dk/yBSnouqzndJyYa
vs5zcKwpGJIpdc9CpUivHWVUALEPYZavmz5wnnqPXk490T8j8FbGXgM2Yhl5EfI1kXFf98mmq1AA
Bwy/T673U1leu5u9pzUv+BKxeMEd0x4FKB0UU//KVuRNigq8JpaCbW6Yu9m234PM7GJh4WWi5eda
Y9Srua++ps48M7TMxXnClEP0wTtXoXmyRdPFPuCxyAoNcXLgHcYpy7jNZJa/XN4FUSiQvZuc9CqY
FBa47W+VmRrfDcdUyoqnRjjcu5YmgpnIN/YnY8k7M3sVNQQQEtXyo8d7blyZqPLDnDb2pgDf6ybq
d3E3PSHP0moFlWknlXgJMxyrQren1nW44vbPEJ8ClvpDAFKQT8dUBqTSMqtYek+fOeNkTL1pSFyW
X8xBMqQuyQIryI7JKViXpJWYHmwJ9txuLOxVKUr98gSxSF+rMZGPtsNnjDfA+0SJo23IOTgyyang
JV/hDq6HMTG0Ng5yasQU9LdocTen0Hdl4fTHWYf8bcIho2yl14ecjToIT2BFkzrOgk282yCuBTJz
YWL4FUyp8gWHyZ6BpDn3krLAombjP0ngKKN58pKZlk5woQ9rQo3lEA77Ykp/+Z5XPK0OwMIFaRfY
Zf139YrsXPr+Y2qn/9hNECwen7KWAIPTNsmnyIOoxz2w7UVAEYvh0jTDq3mnbfkH/7sNqvU1CVDB
0sms+VJ18FNJa0+73EfBp7pmZZlNdS7kIdMsz2ZQR7a8KRMGhTJdPNsjItA3e4g7p3daupTuTIS6
zB1OhATx28gVtAhuL5zAeFlAESk/ee/DAhVUdftpFCJy7v9H2JWXTRtSVG5Rx+ejgbK89Eh2U8mk
jIKbBmSrpQqJz+RNjova9/eJwWt3GND4e4cS3q6mtmzRXIFwMvF3yzc/ooBY7Re7h/wCop6EzZ7w
xFRDVvXmJ9n041WaNZ5d039OBqOkBLAAamI+pGRL8S3Op6Kzg6PLIw92ExnFewFdiqWwINw9DOkJ
eZUaaJ/VWfXMqnYAptd+Co+eNS8X4bGDe08yNUChConx349AEhXls5UNuNAkI7zz4ZNldQArn1av
bXBZkLbvhwHnYIjAZ7bLdDA99Tqm/rSfVWmeXSIwiayvhiv/tL40Dm06CzCLbtxTv3RDZbBQjzo3
Ws1pJQQABMBr8e5VhnUeExLYbBqjwNMXX/gj25ykOX3/MH2+bBorFRv/R0wZOHRduU0TGKKOl0t6
wH1uXGF67vwkiTExAKw3k2M+G1/VqA8jsJfLuIR/LdfgAqHK5zVV3e37B2Z9TBnsHCvH6m7C4bXj
BN1yvj9CtuF9Dovh3zK3+cJmJTdqEcQ5LQI8ojN+u1MjIk902cWqqdW1dLjHv9ugCLeHQhUjLDNl
R6bie0D8oE2n4mJVxamvOpP+O6pglxJ3gAUBeGQYJKb7WAN/2pg2oOPRar29byMWfIMNbTH9GCA+
Ml3ZLzMR+FsyXPDQsvXWEE5Kj2SfZPU9zl67b20cVsHI5bgLn226rM52yCkd4CzamxIjHlL6O1s6
OeXHMMkoUg28yF3q9mLJpLmYaCvaMOKst509ZkwDpuQZz+S1wht3rjsveyr9qgXcxtgCaG3cNZ33
W85BFoOE4F9nsygcdePsiiX0jzrz4xQVY3//mn5b9hlJHwK2vofCO7mtt1x1538QA2zPbYFZUuOb
2fimCG/4FX/XZYFQZ8bSNXzCyTSu5042bDHysj8ztXNsTMzTeOCaHZgB68Q+8ZrkzklQx33pdDZt
Z0n/65jR1XD7dqcOIxftrkW18sQ8RgmvjdEX5ptpZjOt0pl+Nr3gxS6oxsTrROk8JViZwFxdB9ZX
5WbGqa3ouSu03q62TuLxH4F1+zxRZIvnHE7UnZcT1cJWu+kO4nF7shvG2J+giGHRNXlJispvY8x1
vCmVvUS2QK7JidbldjhRXw+9FsHibeEg3C8QREdDLSeLZA2DMX2ZEguQsczI7jiCp8Fe4k70QdSW
NMpZK5+MKT8WAF6cRhp0OCkH0Jcplqi62UKfcrZLyQrI5SnayXSW58R3t9i4u2uBn2HOWq4giU73
YjKsjTDRp3vNlCxLHGrV7BGn6wY0wlflTP2Pxio+bd91j1sFCg1z1kmZHkQAZMTQum9vIQL46/Dc
hAW/KC/W4JgzaDfOpiRqZNCWOz3MHJp7oQ1yl2MHnkPX+hB2LrJBmlfbPA+C/ex0Px2IlGfhBx2y
WfpUZcOPzFirXVunBCo0gfCT8TdQaXoekgAbVYnPUEJJfQed/h54zOIQ72N38R9dkvzcsni5doDE
FxOfQ11iuhoqvUamBYqxdJbdtJYlltv7frf8GYxWhFEiHnI4t/7o/jZmzSe+dn8IclyXaWdPFebK
SttxtZD0buzgfjDIh6LXEj/N9Mthw/zK3Mnx55n/vDk1oPSZ94Bk/s+zZ2OvSC5VbkWf+iAZDUt9
deqapIhN7SUMCQtoFoKlSKdma84ijGZrcfZFZ1FFVnsHSu3+8WuDzaiSeuvMwbTX8Lf2fltBi5/a
q8GwqCWIWGk1xdHQJnygdPnoAv1JS/ORASl8KPGo4oRpz5M232yu8EdZjidspOJaL83VJ0p+DF41
S2GOYgNAkHyqxhG4hC3NAyPpqcLl/qLWLjYc6189TvrqFcVWdroAYjD50TCF/i5sUroGBmPcutkD
ngF14n/kbc2g51C+86x1KVfMbNAfyYxaV67SY9H/Qgowj37p3gsTQztuHS8OXd86r56Yrpj956vp
ejywQUccmFVBqVx3b064UsOZwplCCNZE7rTtgnp5QOIPDvWgX9ogbc42QQnUtOKF+u3lCtO8ijs7
i8YJrwi8PBicapxO0rvHzbri1Pjc6Tt7cvc+sN7INAKS+QaIiwPwmGOyosaniA9IluNnYlLh6tIF
zPpIcP93F+DntP19U76tHkxko3oe1NJn8dHM46FLvBPLl503MppQS333K2IF6W0k6ikxdxPNcrx+
k4fAt/I4DRX7Dlwk0FoweHPy4MNPqtfG8OwDrxpyzX1h7qBFVMYIvCybQLwbBrtlu2w5zlpxhjxz
q8iNYzZvxCNfG6QKRG5tUAh8z2d4U/I8ccOHCd1vFbyPh7wU/9x81j+EbRebxbbklWXcs5xHvDLC
2msfXitxS3PTQEdZOgQvWga8jewbb29avUntNFwVDNhM33tu7/sQxto8r+uhnlX6QCTAuIaj9KO5
wx3V6Zkz4cVpchAWk0X+p8b9l2iej14t6Q0QPCk7EVN4rXc6K859PfE1ZHsflRWez16Mkcy8SFae
AZk2+SmhJAB/XGNf5uadUfWac4haxc86D0A9zT5hwvzkKpoAbMicWFMYjsp+4i4eusgX/GLhHI7b
zPIbcg1S7Hrl/MOeHbmW6I6Omf7FscaFtGxxshcXz+oVkQZcFz44s31lJr+SEm+WD0wBfYXPGTgL
wsUAiRfmt7spUyYE20t/kreycTfZfLAsJcwqJIJSioAmW3+DsSU5W03CRIzpfJPxFjh2M0ZNSp4Y
rpKRaE4Qxk6JJ7BP7pSTfvgM3fA4e2aJnCK7A9oxQqclSZhAKSqAcHWY7zdyZUsmIRydKXRoeFdw
LvohBmfX6zGHWYkf3S1FQZsZl5DlFdNdMe8G07lYbMUfcmzlNOkiUq8htsoWEaBnfhP5wjSMuBX1
ngCYR9JsNDmW0jGwowGqgbYIGDAtlNtSuxFLJ8L2MKuTDOqrm3h77jxX8gcWjnc3Lih12kzISRso
4KwuFqRw3ZFjXkbODK9ufovW3vHHnA8ja7TIYTyLG4tnxhob50RV8yteCwhEAGWRu4j6alm+IDWM
G7BRGvPiUhwcnraH0iJ9TyQe8+vQXggvLbvAQc9gN2bFovHfmC2cbW1xp0rmFlnByq7YJZ5ClKe4
1JLFyGpdaFQ3NlzDSPOy+n3p6ZV5eOpn0spl/QdmbrNnOD1+/4vNcDY3tI8CRM3SZwX9I/Ld/K8r
hvyad/ln7gePYDd5JNcAp9hQBBuF1napXZ5x+9kPx/vDQcrMTh+wl8wq4GY7iPIw4/M1iaNEYTFO
T52cbo4UxYkV2e9u2LPvVruxZ5JGuxeHoCNoz1eAx24tgDqkRo6PKftnJd28N1ZDYz1jaDcwsQwo
ap67G3NCKRxuP5Eql3Mpk2PDrkMa/pn0/nIyKy/qcarFQWcf2Iz7x6K1TJg84mnkqLgkKR+/Uz64
XSrJurLrbBspjw5ftKINh+v3D9uh7rzK7ANvVeGG9kFyX9y0Bk50dqwyFqlx47uS3DJMAuEP6r+c
WIV4EgZRxba0q3gyEexaEi20mDcUpBt4AheqEoUXiD2x96ewTPHmLZEW4cIRT2F2PVkH6FYKezGU
AApJLQx/DN19cTUENd78ZVzFanhbtaDjZWXMvq265rIxaNCyezxkk8TfhwKQU0O/UQ1w/7CpcW8m
GpOiDaHfkWls0ditignU7fgTNWDcaxeMzADJmkJWKgWC8K8avWDbE7bah7Cy31gPjXEpfQyNKySi
1XYIv6+PnERbTj8NYIhIjDOziZDVWO8JhVBv7tmn+x23hmRGYSlwYmEuCKJ4xNX9CmIL4HOk9n8Y
fK1qn4WOmTo+bhrrq3TsNz7rfUYI86QpOyC4AS9A2bqL71S5TQ1RcXGcaNORwzknVqiobrk3U5fm
n2Hsvd033989gnr5a4Mx2GUrt1Wu64c6hLuv/NB7aLvhoU8Q1zAP4s5Ih0OVcRcJRxjuFaHrbInr
MDkTQV94Ic76k8n8q2p42oIR8S1F+9ssSwdIn9ZXwm/JdCjak8KBRHhXrpvApjyl8FV6GGYC7D5K
axIxmWpzIcCbhvu6bGrE126DhX/LZWdleUPuRXFmpXIsYowhv5ccM+EI1HCX9LZ1gCvSRnbJtgmT
wZ0nEsyXoPkwZdZdPaqrdkuR427SMrgZAa4tGCvV1KVnhMQckGOujhlOBsYcVosnc0B4AMazK/N0
3Dl0lAw+giGEhQ7uyhJePMn7mMAvJDFX9qdsWXh3mDi2gvBSB8UThqX5gy4E7DqkYVnc9xIsHn8y
6i0Szg6V+TuRlnSpNH2/dS1m9kUTx5I5uV6ANXiyISg0DBjqOJlVRS0KL2MqBp+0obJjSb0NlLxy
Rzt0t+mNETYpAkmdz8HJZac0CTouNFZX4gYoDz6Bxbqwz0GQPA5pZW6qwANVyvK1svI1Sn4ROoPw
Hch3osROnPTIer0WvL1M7htcGopto2lZTvxbmbcZYBnuIg1VApOkwZ6kA9H1f7lk3stxLplpTx82
4+uxqYtflpMTEP/zTVdEvzLIYTVvLGN+26M0L/eYDCQzEJLsGa/BmqcxmNf0KHyxL5HTTwMR70VM
7g6DwrDjRPtRucyjbG1+JGxrDvRbgGotKiwS4Yg+MZA/yxsuWqNbQWPz4SquILtpWmSGzT+WIFGn
YABiUtj1tZpW7GkgXvbwhdjrmbhjSQ8bvAffuqZKTt8/Frc1N3PZTlvPanD5mIQfALOhdrhhAH7D
BhGb+nwoCzUTtXOWKmdYU/mNaM0Wdc9/XU9QDe4g90ntCCzq0Q6us3KAU+Bl140J3Do0f/YSkksF
MhuHL0l8jRc4DJATK876usEQb64oAsbcv631+KvO3A9Sf5LuaBYw9bHGPFAYy1s14Rysu8HcNUb1
E80n3WB9JDOWBpDb/H6Xum/KG/xt4mSnEJ4ro3m7ox3gnFRJvnVIPhOwnF7CMu+OadM9snx5WxKb
m4Kb/E6mIY3IKuKcEpKwStinxLzU49g16R4T0lGuVr4JCMBj0cDrCwACvdCKKBeyzv5s/gUcuLUB
5D+ljgkeTIhYplQ7wB+Jw05sOxk0Z/+NHArwpE/DCNXFqejqMKQDUPGeL/dz47Su9DhmvPvCFWnZ
TNsYPwOmBtdFo+BfHnFpeEO984/SJdKT1y9VigEXbOWLRhTath6AmSQlKxguT3k/jTifRLvLO/Ai
eDHhrYTYY8mxceHGe+YN2WObwpXGKhxVRZm8zGuTbYupeg9XOpQSJ2gO7PZ5mWPB4SCAw5Jn2BEE
yRDZ1k9d2QBbqVBk+qSKezIpW/zLsQhKJ0r6OTwVqxLPVjkeXZIKDRaTnrnQJTPbZN2RR3lTpGwG
jHW0yDoY/sm/fL/fuO9SpZkX43Z2qRsagYDNGo6vHhYG0lFH2YC2GNwJ35hL7sduesByNnDi/h2C
5p/f50C2WL5uy8kRLA0YHsoKQxyBt7Mp1hfzXsKeM4gCM6dP3u1YPBtx2Q0fAc3qI7ASt3efHQEZ
o5I+e2uSoxgIlpNnWhRo5A4znQhrdDEukJ5su91AkoUY6fJT+5Xc9Sy8W4Y0FKNXzNLFebDT+4am
eu+qcWULxl8n3VjGVpZcQEykKKFkyAC13CB/cG2pNOEmjvdwkd/dn8+KtFHcYcstB2u5UB1gEz1P
XxfMD4zng3pAhlM7a6CPYLl/1SaPLHtDE7zXQf7QQX4su/4xY5rfreHyQv4efw8qRWtwhSPaAWeA
rqLapCBwweHl8Pw14LCg7L9idN5wzRbx4lE8NCfjtZpXecj1URv1mVv8ckbJc9dFUJwEJNO9q+Ml
9B1RJD96GhJOi8soKGumfFrdxkd06JXixDhbHZaWE/wQv6AQRyXRUHCXgrKf7UoI35GbJu8q471K
6x62DSrmyeBdeFHhZuyDi86wrAyj9jcswfY9VuvTHV8w6F1KupNbNBnq2b8tyWRsaoOAe9oOe4ld
z7EeBgWBJGT9Gi7U0jRh5CTze9NR7oL15zo46menp2M5aLRtEEc7Z+R3gQ8RuhV5leUVozPK4Lry
K5kHlNW/mQ9LyvFQ1ByvwmmQocGIcNjl4iFkRD10tn1z64EC2FJs2ac8gWb1oiJc3WuHXtNL6zOn
7ifzQWzOC2Nw6vTRwsWOG/kdVUU3TWw63GaIgpzcrd+CMjDLR27QDIncEHZJ2/PFCEKyaJ55oJzq
iovGvo5WpaOGJPTiFPtkRXVoC5vr+Z3i76pPF7sJdv8G1SCQ85EjOZpZ7z/Ogk+CGbllIaG/tGGF
GwMhNObkgffdjofFtV7TEBhkNph/YGJzK5TuKSgFGs2tdxnblVe8mX2dAg5rWA/Kw6dzPxmNCdCY
DMr96L4PTIw7N++G2O8MzdRdyL2cAWR4jWHgdguqA969ia6bd08YereMhtxYzsCW3f3jKPcLE1Jw
srmzX+eB+TtEM6shathy+FW4hhlR2cAybo76VuJs5NJ6iSc1nSe7tk6BtF7CLmvPBq5Q0CdZuLOW
5GRB9+GdANO8SIj5S+fC2P03ESiXflb98XS7EW6JKke69Cyq5WkDIuNvMDMAFxkyxsAVH4xtwcQ+
IilmUFe68WLUbR+7JkHKiYWP1RBEKGk8UA7Cle1+jFy/IwHY6JSwl78ArX8hakeBREarTqbeuix8
sIX7VvemcXKJDeysZDSgep/moi9jJdevAcW7mRAcVM5iyU6x6I7GsOnuyG6FTkHTQ/OHgKu7Cy2r
5TmSxT4geEVuDnbZPLwMQNT2lkSXkY3K9trIek4dYwIggfxgrXrY+042QhDLgsiywJkJdhSTzrl2
VSUbhzCgdkWw+tKD+VUOkkXAlJAMEdamyORXa3bP/RQ8+aWX7oCM/iM2/7vIcfWz7Bio4gDw1t6j
NSUFlBAe46muHIaACeYQFv27CKs4R8RqtejuAI10H56lbR7WbEFvwbjMb+3KqOc9oO3CjelLZO2Z
Ls1RmSH7L8/gmWOa9VqTfp6Ax4IQMPlRbzG2VmHzl4tdOu09WiIB4OMZHeMMFq01VdapXTiQs3pr
egNIbg97DhysgilZf2SZ/mcInsncN3GyOta+SyBuCKEfOwoFtqhdVEQ4+i9U/xpmDRbWbvlXeaI5
jqPzjwd8PQBXZw3roL/lRjDEMBR54Pk4oPMPsfI7UOSeKB7mjl2bMkip+6xrs86Ppt0keutS9ikk
8/rsWDQGAk+EzzJ5vwciAVQlrmdevVzPpH8ti+SX8I9Lo/hVyoxDfYRmQzgJk2nLx9V/obxgqgiM
dRtIm5eoEEfFcHSoRhG+WGxgxPhQluTm05kwb+V9eKZMo/le7CHTlaZZ+PFII3gjUUyjDgHt9Q5q
tX/5wfBaUtbB1qzn3G9+IcFclkU8jB5STANWYJ9mzVfazyY8bfvW8o2zlUExkeffB6kivQjNywrU
svdOh9irtIgT1Vx7eU1aDMVcbrZgX47Z0lNCFDQlHOAFMG83sx4O2MLlquQbfmE7LM/wSRCLTOQ7
xznIEa20S2pqotqnmVJrA5RQXb86ZgH9bjFDgDbckMJkrkjqhJAbiEIx+cNaLd6Vb3HgzP1rSTtf
PNZYcFT4JcM137V0FkFuuPp42DZtp36yU2DnnFRHfmdGurDc+QJXlsdaIpIqe+/N5odDlHODm7/b
JQwAFMrNR05MU+8AxgPxWA6JgosWlEjEuGrYl871dsAWAbFc/y4hzcbSpG+o8IaZ0lZX3IL6GWf1
th7rIdIujVA9/QxUP8Z0Yv7G2vzRCfugO2u/tGBMTYerBd7r85xvRshilx5DlRJ9ecb/vU8dxYs9
h0PnlDgPivsg1MMiNUA4lWa6L4z5l5GZHK0WIG0Q3BCADdYyvUvA2Mro7Mslv13ifXHmN1FYcmRX
Wh2mgrKJqTyVAP23tsWiwCgutpN8eOWSbUdg/JvQyPhkBLVoU+8cXOBCq3I8zl56EnI/1XHAI4Tb
R5Zb8tI7su3exabiDQ3fOy5rv8sq7wcb6OpMCvdDu7xT6qKScVuY0zYHmFa29rxb5fhpEpJBOP8s
PQ9DUeFC0s1KdzsEA4yYts1OQwFAIOHA5N1Jyp/1IU1JcnoiZbjpapm/QdXzDx23KkYF/9CuDgVd
vdtv7dS7pWG8hNDWhlCwgAScF3oCm9MomXwUdXuKkfbJ0fdOCxsIqPmzxqNjr8l2Gkn6JFn5U9lI
LGuWPiS9Uxyy2vyTwoCKayev0OvL7tSlyyWc8Wy2SUoFrDXt7tYIKSa8jUufb2zLgfxYDbHG5nVs
fevkeiR5hYtpacCKOW5r6ZRg92zmYGbWpepuNIQPFNIuVUw1y3oXEcyXOkjfR+bBEbzvUwJqh3Iu
+luCAEg+OGLEiPZgLPa6NdMEVVZZ43Gu/NcycU+5NdLb4y4/M2v8vZoJaPWDxSsFSs5fdoAs0GXz
1OQMN+xhDxMAxS8ykhED6kc6T8FXzSq1szUFH4P7WrG+243a60/+imFSW5CK6De+3Q1McVNhhO5Q
QGNe9uckkM4uHN3h2cwYu2hH9umH3eGO/YX9Evhf7ZYUEc3B757xj9xQmTTpk1eldHDB3YlXhchs
QcawJ5S5ebTsG1QxQFjhxjJAv80IDxs1sXGZg5UkAulH1mZGfqysCWvAuG+01e7gEL53JqzzVuWb
zkmSs01hD1MTFaY6OXit+qUs6JwqELdmqm3UnCIaEE1u04rndMJoEeKtvNhwFGAXOWySBB5Vz8Rh
4AubllQl4TtpKh+c+smfqpemXv8RPudWu5S/5EyzdOq88LP0yufMW7z9MrYTAiNevLEO6psu2Tup
6c7MjzgR8rcBrXiTuWFFydL8hu0bn2KAwEmOgptN4g9cypw/vsfWZ/RQDL2kmE+VMGi8U2x+rSPm
eOgNZxOJcQMS4F/vpvlGZ98j3uBvKpIEBH/fqzZ9dLzS2ADH3yZFsO4TjW3Ecox0N5d49Ouk+U0l
sr1hePwVBDb29k78mGZwhhkuJZnciUrk1VTFRXqtl/qWPLe+6Pd25aj3rNcPyVKrHxxR6YP3bC0S
ip3PBgwHT7fFPfw4zfc/EyDhyJWVtV/LjpbMpfiyFIUvKCFqN2RaRW1lm2xu3HHD+vPe7OEtZ9+n
8sbEUUO3u4SvYnYP4Nv2dIgOm4mo6NZSVfgSUNi2rwwf+wAJwpmx/9qV/A0jnbKsCx9Elb/afvVI
Q0d55BZzphj2EgxuHq3s13gRcnFJKIwosS4vDm/1te/fjS5ofw2V/Com99gFa/+oCHXb6UqmFKbV
3nB5obtNqckREcUdizQqnBQo4URimdrMEx4UfV4T/8WyB3XIUHX3tmcl52kqDCpg7kDdct6sJW5x
G2gmALCQnWzdUeQxuVGV1491j3jIMJ4ALRf5bpzpRxPawgRgcosN6xHumad47Y4K8P9agsFrisPS
5OjlOZOzbAq6jFHbA+3H01zclsUeiF7Vz6oBHUtv1HZsU+eZhNvZmFA9Q1aY16RTmPBBuJJTzaHG
1/XHfP82rsYf/AU7QcAaTY/dUoL/RUKVqRI2xkRZt6wLt6aLcZfkPcvwYKmeDHYO7n2aILHaIPO7
G5JRaPde/bCYZ/AAJUIXVcFTR1kMrYj1VqwE9hUf9BAYEe6C+qLDHDJX/WRn3QLyb3xZ+waLp7E+
4X1bgdNm3nGuSQXwAHGqFKymZwmHeDhPFnXJeMvnF1Xq35l6CVOsY7LnAfS7rgaRWMvXdXonU8Bt
Jtf2RY7bocqzl9IuD7XoVIxoMO7bAfaq4ZUPLc41axnf+35VJOqAna2TczT79UIGuOM99T/Gzmw5
biXLsr+Sls8NawAOwB1lXf0QQMzBmRRJvcAoUsI8z/j6Xoh7K1V5qyyrHxQWEaQkEgE4jp+z99pU
bQTAavuCRilzW+cdE/l8mDV+MOYYd3O1vDpBe+r78XsyLy9m7t6IzuzvoQAYG0wWvxYosBdQ7A8C
IshBWARJLNyQZ5aY3VSTD6L3cDKdjj5RJrl4JRYtt4sunQP2PjTHdFsJDDVsJCzMQUfyj5DYps4M
jxq2NS429KfYS+XABIAY9I50h2iqaGw12fcugQJmDTYwcw1NMH4Nf1qYllstCseY4TXquek4MM6B
OaOTQ62T+qBxG9N6tZmEY50c4FUHM8uIS3I4lEIfy3MSL08MIVA+UYnfljq/w8LinBhxfVQYYXYd
njCvllAllZHcUxlBWGLvoRdIABenJ12BldJJ8+aODXqBup7BQGX2JzMfplsaqb+GerhtJwHUT+tv
mqL6NcAN+6Y1kqYXN6RpqtODaUqUsrh8GU8HyyaDYpvOmD2yiGoFvve+Bj//MFo/SQanRhXPc6Op
d6vSDt1WhQlqsALyk1sO5Z6tND0kjTuYk2Z8av28j5j1bO20kxvhOjSl8eWN7ohPOaq94vWafTir
ZOu2CwLvDDcfwiN+ur4lO6WflPLM7hC4EsorBPHemMfnobsTVjp6w0RQRZmD+OirXw59GQ8DkI8k
hDICMuYCIYo2sOjv2K3cqtzCBqxWTs+ykOFgxhuUkeUmH1r7FNnJU6zCCjYwAlmT+KRNStLn3N4a
Ze5uKT07T29Qly1ylDs7Y9ePpchnlD9ubWmd7B7udTvaLvT56hiKXyZiee7fIvFduhvnbi5nvzJq
epomfZ9yBKUhHPxx2kIWnlmEzs1oKE6tCWtBWwPb0YOBIXafbA3q7iK2mY3NWeujGIEaplPB447t
k+C2czgll3wcD8hBUs53+h/2GO8Wa8xR+qTz3ZrtfWgGhM0hHgSHkfsG1EHomxXPOoOdT5TAsGoC
ihGkD+SvGGO6h1F01sCrbUwy1+nEdhjt9IVOfYeTd8w9leqvACPyXdqqWxq+SOIR+jJIC+wDcVFi
12cTW7YuYg89FlBsrYPbp/p2IcDM/5KIogRd21fJntobnRy+mk3BqCaCMrq30eaX1qb8CeIXRrly
Zq42T9CU0/d80BUeIbGJbHM4lizjL4lZYuDXfjXSJAMoxWm2tJm7C+GfEc76mJVwNEY7rzfzytRE
xmMmj47FUAwY35IsJfJoQSZfmvwae+PWngzh08StWWATRt0lJomZOapH3tror02hfR0hLCmM+Vx1
zt4d3f7cYiz0Kt041GXV7E2MfhzP9lVpzcT0gipulCROFx0bjS7stjZ7ZS8DNIuzCrOEbpExE2HX
EICljHY3BkW41drVADBXZza4kVf2fEQwDpCCuHSYalIpScHgfTByRxBwtBzCWbJBoyEtaUMx4NW8
RqtpeKEskdRIQ0EQZBTX7tFVkIYy4e6R7CGgN/wEoePFdpCl6yat17Y34foaKCGm4Tug9ksRPyFo
31hF8zlpXJoWDnGjJkWEEFQ6AXV+CdEqOzExcdqn7tSXpjYJLwEqsZmkRURAM7LQZO+qYbdZWCA7
oTz8SEXivGjUQzhKVAQgNgmpiSvX7nGvY/JDc5IR0LYxBi6ybGkhYaM45lLY5EX6yQFlGG40ZGew
NITpkh1t2IbUZ5VgiZxJrLHRXXkp/TNPJUR56ZRLsWA8zHjZ2lo1H27T4TWRC0UETpZ35PK2Z6Qa
M0nqakukZKvk8K1HC+OqWt4BXX0QEtgeCrPNt/NBc/g4HPTmiQDwEmm7ELEFWjBZHodqudAZ19Ex
sIgbMWErBExwSk0IbOlhPDmc7VNCplvfBWuLxMed0N7mEsd9D4svQwJR5AVxeAKNvmO23+txRuDf
NulOlgvyH5S+Ixe2N6qSwK7BBctmYyZeWueWLOTknnAkUP9IrHhE+c1xRPoxbphxv+CeY2moWChM
XPMbS+poutmq644zA12ZUAygrWRr6G6N2XH9ruYqljGdxq6KDgzscRsNySleLCCobttCjwsPLZTo
W/71i2KrZ2ZrWTF1H0ZuPVA/Ovsl78ZtJLrc49qh32XeTqoFqizCxTNz6wnDJYd8rAxfOi9R1aSQ
Quxf1BdQLwAG7UFYc8mP9LshyHFM2R4W3Bk0vkRo74M7mwKKS4iWCTOtDwnBEJKsOIK5MAzgdsLM
EJkmG4/BOOTc/PcLK2qQkixPBuOhDrkNpw/zwN3fnYAWIpp2tGneTtMquUDt5JXUYG0xQYO2ykdR
oO/Oi+UgWS4lRfCBBOc8zPvbAfEL83hFTrkC5DsvF5WujHkt+V40/Y+idrCvRzPYTG6cNKJFckHk
tzHszDkuWJGlSSde043vBGv/IP/IZnLfUk3QCA6q4tnKpxS4UvodM1jrQdq6m+mpnRxsI4yqSQ6O
bh0GScyEpg/V1A95Fm3VWLXvoaN+cuulDxeQ71izUbzu4l26jQHg3DkxJTQ1fA6qxuUPG26vi5Ke
omp94dJzQwhBXdi25O4WjdqwQSeYC60afVbt3nCNQxDpvxra2TvXRmlm5+wTR6um/l8ELv1WeMR+
H2y7gyFYRMEZdVi568r+pzbm+q6aqKj7ovzQzJc4H+WjsZ6FWUY0Uw+2tWRwGZDMRmE1bNBY043U
M0rLIfEJtCY2RE5H5DnZhRsuzVuzOCRV170C4QYMLV8zc5APBR7HNX4q7l7jBgvikKevQgy3Jl3B
jdFBtdcyVsRSbEz69btwyH4gGIp2UwtNo2t1RPBV/SAx0oOCtR4T1HibStY9naQFiprh0/a0qHDK
xZtCUuLzeVC47/Mv2n6ExFDM+4DwyA9yonzv1AptGJ1ntSjLi/sm8CEzo61pcpj+MVvJKEdrmHfv
GlYnkiFBb2RrdtM0hASO1nTwirxyPMc22dY6LjncUS6IJl4A38zvAOHWvck8oH92nunTs2swWzL8
UuQdC9chQ8WdpFUMpyB/6dIGtXnKELlkV56MzzHigG2Ws/s2hy8FMfnGndofOhMwf54zLHdzmW5q
O8lucPlEQp5zE55eYwMSn9H0aUvGXDCPnrsyIa8wEOFGhj3GBYTVUmn5IbIYF0zYnuin1ci9w71W
RflG5rnCUFT5ys7f0BLYm44MlX2jHeo0tThAeniOUmuPLP+4sCXiL9iBZyYZ+3DA7lsW/ojoDphR
sV0haJvSgwU3aguux0vjwL2NWrWXczlxM0VDAHqqPdmcihjpetSoOO+RVZts0X3JHsrXwuSUd/qr
xA/9NkEtSgIawlngQPeYHRKGCrFf3GTixlreMwNKt5lnwaDauD0qEnPQbqs+eu8q9hg0/Xu/nWxI
OO341gL+37DRewqSI3bFGwedq2ePu74PWHBNNi7IIRC1pDCYUtVvYw2eUW624Jecst2pAEpZUWUI
96uJVnVw7xB1BodUdbu6677GJtlbSt3jAicFoeHBEaDok9F+QMe4W+peHaiv/LDI7TPOFbZpWf/I
PQu3gngojOgjatoX5bTl7eBMX30YusfGKr4FEqg56r+nbG4OGJQvgFE06mgXZbtT7bt2JmR5yr66
tdUS1rRfzXx5LZRubidXw0S02piXYaFFzNhbLDm5mKhAbvvIOrZopveLAOffVHKzYEvYZaHuBYKK
MqkQBo+Zc6mZ+MQkpSEpVMGh1gHklh27PBdytavtKjFYjx1C8wE6C6VAcRChcZLjRIO3QjgykdXm
4RL5qCSQVxRT+oI8EpsUPQIM0SiC+yeiVameUdz4oO91esNDctYSrq4kRmWdz0+NFQIimfRnODtP
XBAZAhuM87UJwqeLBZRf+D+ebRftNsPZTDqi+6QvmHcaumJkGZhKkztMzNZLEEXf+nYhPdsaLEKq
UN3jbc/ouSFQBhqYO/qHXuW3s4DaVJbaQeYZOZm15Qlz1jZx15FmJsWZVGGiF1HKsN1FlcE06S4f
JAJpHMxdC3+hKjFbInW3/ESShJoQe8YM0AT2usPTSr3hbhOcz0d7aj/1arij2s7u4mJ6WwDHbedX
/PXiYEorpQbSb5XeDj6ix/nAdogbdQfpGcUojqqW7iUNZTtSh8Zx+H/QqEGlNPaJA7CBXprNvBeT
A2lsEhCuMhfGfsno7ko449g2CFpIZ3QvjZ4Yh4mNPxZXMC/aiMLTNjLYatA753xiDWH81bkRN6W+
uenK/N5sVQ2UKXph+Y23wKCmu1YCQQV25dWI3m4YGQTboY3QbsJVZZzwxjbi2c30J13ntJ0tCZAK
M7w3dq6959QD1ZnNQPJouEVtRB0uGe64ffvJYKr9XFrjNEp5MQxbf6010t8cQHg6YooaNLros/sg
kFC1+2hnDe3bYLLSUqUeDYtJba47NGJiOEp93xJ5kEIyxxf0vdPGt9ieBy/orDs26jRoXB/OcEwv
u76PTZTSyrSCrW7xowSWCpA8uN/y1g0O3O1NHzlzsYEoR+ZGwE0fbeO2MJNuJ5HE9q0GaGF1YQQd
td8ibBiwS7AP7Hu3lD8nol42suEYOTWNu7l032K6mjuBTik1KNlrYBMmRnI0I4euYccAJJ4YhuQJ
j8VLzUZ+n0zLyObzNoZzumOzFgHsVrDCaptyImLP0bEjAF7/LenKj1pgyKGp9tEgxvJgUQvfIu7X
i/PgPlZUG4PLlqKPu03VjfCS2CJbYW7Q0DSfnc4FO8F41bfH9sst20++GUR+zZ4ky7XjCiLWBgVn
JSCCvorKB1nWQGaHxjz0lFxsuh3mj1Z/ljTnW8vGBWgC02BG9qCwW2mIcaFZouRs1hyCIHoHNqI8
pK7RMQD4p8v3hCw2MMcYUb/B6S+2HeG/HmFG7N/DH86YhxcxouNTOevzc7s4jO1yipSx0w8Abz6x
BOJWcdpTVb7VY/Ee205DiVS/MjO79IKQJ82+CAG+uYzlI32v2bOMZlerhJ9AVl6WdIy+GUcPoDgK
jEj7gAzfI25pdxMVWKSVyD44D9b4L/sXKqdpzH2pg4lg4NVu7WqGvjelZDDOdvVkifa8/gkEil1k
dC+Ngv8REq+VQZ/WmuZG0/sn1zVmD+aUs2uyUdtUyrxlr1PeFXZDqGzmnJnYlkcYW8w5kaYUI3MB
fSxCv62myuttx9mh3Yx2VfRm8j/PnfmGkw5VmQazusvlHXFANL4bLLdJjWQn6QfnpOXMG1qjONkT
Q1v80NsxQvrl5tg+1j7uHHXnamwfRxG8GZ3L4kOw0C4Vne2PwXACPfJ9LKGyO23U7tjF3Q465OkR
k6yhSi8XKTbDeWTMlYKb5ry7i+pyJxLtvivtBl8GdS7cKXZ36R4hXbwfK+sWK02+NQTz3npGeWT2
QAwMfLeOJL9YafaDnO4BndBSLpHQVUP0icSuBXdtPzmGhosiMqhs0/QWK9Xo9QDVsDXV1ifJQOvR
iX9FYcd6MFBtm5AZ6axmDHMTdOTtd+xE703b0QTXW5SfJHkuHTT40iWS15BiNyDxHlt1IK5nPLit
QcqikzBYVQNLaxEE3lJptmcdFjN/H+iEKMkWsDDHV/RbpFJQmW5KV5ENOCe387J6SItLOqEeq1u5
kcAf4DkAzM4yhPfL7O6jfKAuTxzsPZDET+TbMIWex87XNfRjVmscFIJir5PETXRUz4CQFp+ehLWV
6EW9rNG+VUiDoabCouRssDZw7BkAMkVoawjKDNtcUYp93tbxCW6IV1P+pG0MnjsLly2Z7+qCNxuT
rDIdPwpIVzGtcBsm5jlDBlfIQWKLQEOOxy+3x9OUWyF1OTzdmha41vSxz4bvvdEI16CBE3lJ12f7
mXnPxhwAyLCmsESa7AkVMND9spTYnslIac0SB2aQUz6H03ucgX3hkntxk+ycpEjGqkDfEIiys/C/
0gYCljE1xQ2xcbTuIJG2S+6ReYKuIrLY7w1bewpGqjkUAVUBX0Fz74s+LbZ17yLc+GbHoe6vVkrk
s2zKyF+XQxf7dIrHMbF2SbS8Bd1IS39SH2S7PeVVtxwYcxfcZ9t057T2sXPH9qDy6Wuu+/vYeMQb
AZgvn57racKhilcWhRDp0lmt7fMu4Ma0EOVuOhdhlwxO13TgrmHRIZ6t2uDdojnb9R+pQHnZzi5N
V8ZCFr/6Sq7j2OuB5jOe+VJGySmHUbBh+6Jwk58AlKEw5QbOuUodLhySVQtUyavAck72LZ3njXIB
pNvVTz22P/uhfq6R83iJfpGzUR/gV8KFe66ZTK8/EsWeHD4HhkJb+iDYXLEdsILnr5aRZPRZ4mmP
2u9cRnhdR5K8CJUEK1syBBggX8I4/hLa51ycQztBVJyqbTOML4rE1H1m7GasB9T7IRVKz4GJLSQm
tiPurdXtRE8LNzwfMOI42aFo2MSYq4hHBShV6IkPHag8B4v6RocgPLqCvCBbKNKnI9tHEPOTVLrb
HtQI7ed49vNp/JiN6VfuYCyHFQWS0fVwj7k4RGkxKSYnyqixSGgTrP6WOyTjk4MxERiPXi/arIUK
uWLLV63WtNQWrU1He7uXv4rBfWlbgqpoQgLx7cG+iTaStL7Dk4pKeapsBF+ENW4K2WKMCrX8BGoc
OGp038CWymPFzBH4DSMt58Xg1NtERsBWcrBQDIbGw1AgS8wZUohWlPs8HN8g1qDBsbkFp5G+eLpw
YHeW8XhGKN0xgpJnA/gun8sWvRf3+k4RzujomEYrncgQSCDldh0wnpD4Ua4FXpDDa4hHRUIEcRwb
DHfxIU+M9khCNqxND7gDgwyAufiB0rc8yWl/RuG3csnDfby8kzcy+OxFe1+vdsYoW/5fRGuxuLHq
8akx3IAA6Nafh/Kh6U2duCROuK6Sb6Qu0MsGpSwloiMFbnAhHrlNsxszhRFi9MjVRl0lK1zY8TEZ
I13ty+oAs44phAQcJQbau0DnIqIfaUtj6WKUUm5dG6cMysdNhpwtnJSghW3smFTmND1zbeuwAeTq
dhcf6jzySmKj2VK13MEx+3X+XdejqtZDl25+Vd9BOoV4OTS7MhTfLJIH0+ITF4pNdzPv/QXAWSTs
/aITi6pqbjr6PkUS7c9jRQM3hZnc/crMnikksp8ZzZ8vmFixmxxJXnRetaCAOG5SivafU/YspSaP
IWnL3tBN7SmeaUjTcvciVbjbHArDvo8ifEkzL/Wg/YqicEbBPk5eVQqgO/HWVbCWg0x8IlM+zDK8
DzuyG0iE3ULLH+iomWpDb9RJbkr4k1Mt2FFPtkMnyOamO3Fn0Y3suYz7nTb9GszgMBmRdWJ4c+po
BXUG3bCxcbZNW+QnA9c8/hr2YgpRmUyCwzCTNOse6UpEd4iqv4qp7jdaTfFCaMANDpbHAbLFGZsa
iTHLTQMXcT/YZIXVizExW853AvHIaLFa2VW/mqfSxXN6pEfhZJM+NqVfymEQ1yyF8xpr9kvTCN2f
guiVvvh3k5UaweNpiAgtBG9Lx6eTX/M8XoyFoE4b/q+NOhkbIhCRhH6+3TH0E1y4OPJoy+k0a4ye
QgxqzjBlw3qPOJAXdGLLh9QIO9UsxTvIHja/UBKdiFs1O/rCX0QCFUuQObgMDLJKMuCs9HYZGn2b
agjU0trxZme4cYdX3YKDCMQp9BVbAHeBl7EMdI+zhNDc4ANxFeVxSk67k7+Ppnvf5DXpy7rm4jgf
LzRz2DDqPkIhPPoBwAySLLedTqe8jaxdxDtRMYQ3wfJAnHZw0CaiD9w52U4p64gTqXccFB9VLc07
wjjvxyz4siZuT3E8rmlLb3xw+GJEPW8RPvywcrw+GmcimomsuiPZDD1NX0iOy8sfFEcdaSESpoNy
nupWPfXCmg6ieXfmvPOW3mX0Vv2MhhqftKbRCdKarUCLDg9MEmKts6SgjWu30IiajQlthHTl5kfB
KcBpxTVBYckWT3M/+4r9dUBDWx9y/WFki2HTQNmQ8RZtbQP55EDnw5cl6+gY5rdIZANs8O2L+Blm
Qbd3FUKtaZlRPIf7LBGXdAj2icWvyrY49mgOJFtuloPX4YgNckn6OfFFfpahkDXM74htmV2HMVDa
1N0AQAAjiJD+XhcAWSa4tHXhnm2Sib0Bdr0X2jfKzMnOFXdl1wxerejKdvB4/NjuM5qWCF+NSkv2
C9wGJJDGRxc3zdlBWH8GrfzTSsYzgczXYZjDBhvXCHKw0tcAONguyAitSTBcreJyiqO9AFtmLO1T
ZuVkUmCUzqf4IXELXFaQ/SILl5VW9R+hCrnSaRhQ/MvLEIMucjXmBU5owa4TFbikmDsTSvG6OYGi
2BuTQGewkEq1oDxlW8Mmpq6PzJ7b46jU6MG/5D5Y283JUBXle5/eURUbF7x+xiUFgAXJZrqJrLUH
NgWvWljm2BHtBy2J77VrJ0hfA7eYTOF40s6BG32rs1wn1n4NhOP80avs0PbJzWS3MeNjsrFW8wGl
DFh+JCqGRACqJ7hfWOLUto3A1KYZdAS5pleU7DzM2Qx2FZ5ZtJ5NWgWvLmLthW45Ld8JncnQMwEn
/a9R6UsTjh1TFoYnsh85CO0QnduFPjninm7TmnG2p7vY73RQvlaUyTMpUaTeFUe3XoOPRfy9claS
FFDnkuyfRmHsCIloDhz3mxXdjbPO8TAjg0Zl/QhL+1C3TGOERh4hqYvxFn58v6W3m97ZFfpx5DBM
k8hDY9Am1LPo37HO9H49UhSyGQIUMpUe4zvBlaLgJVAT62Nf0GW/qcjx64fkklq6OJvTjy4R9blv
loCJa2btK2BGO0Nj6K1Isi3Su4I5NeDjhOQMmlwYjaieX43MaS8yR6YEKQM32urFb8stGAQ844k4
q6asTmT5+tkyTj4YM7DSqgdZyEaW7YnBtHZ+5CdZfKNi8U8YTeuFdkHWgkc2pI3ZZrcxAytsPvjl
Id3jgRX1E3Dym4kgHBH3wzMigweuFosGHXswZos/OsdaLqGbn3urrc7K1X8EnWDCaziALImsLQoq
osYao+3AhNWDb/8xK1B0Bbmsm2pOhx1rKws3Me2aipRXtRoN6in+zhwKNYXML5nIadU1+T43iGep
TX7uspWChOXNOJM0KZP8dimmZNctIeogPo0wghdMAP12Ahuxa0r06GZkMjCvfkxO1dykOBwzBos+
7mZtU2bL0aVkoo2/fLVzFRyEnEffFDF9P7AcaQEeJwT9bebtW5g3H1NlgOTBlkzB+nMZV5hizeef
O8W7tKnizEyvTtdn8SoXlRr7oXnm5KiBSZz6hmorAcVXWN4AfmZDxlN5gqNanHDy/vnsL+/9fnn9
vuuDWNMlSLi6bXNi6LiVMvVL8AKIDEt0uAIEsz5FUUsCnFnW86lcYU6pEp81U3u/V3jZOpyF1BA8
tOua8fvlX94zO+xVKlScdMBRmIxNOAKQIPP/EL9N9gGzWO6fkMBX7tPvB70oOBD/eC8NzfL0l/eu
X/3/eM/+x7/y+9/7b/8aDlCu/mdR4rhoYDD1bVycrg8YzPnhO63+8zX7clDMsuPNfD4swjWP/bwU
p+t3SHQ1Kc2S/3iNapNs6yiCbdx25SlefxWoIuUpjRtsstc3fz+0iP8PVkOBp+nNKVhBKZZFq8lz
XN3Z4bW8jQzR0gZBxXt99vvhL+81SL+Z1iRHu53rk8lWcTtE+rcxxKvWrJ/c9dnvh+t7NANpcVv2
KxaE7pTSeGZ7DCFyPf2w0/35cH15PeXMMIzoRf3zl6/f+Pt7ri+nNchkdeSV7DnNdG+7TAs0WKwk
2w/FHydxtJ7J15fXh//05d9v/uV7rqf3769en12/ZUqIoFc1tJTYafrs7npuXw975bQ/g9kgC9xq
MPD+46GrVpRkVZfojspgps8Mv8IcrOp0fYY8ib3Ssr75x9O/fN1cz9jf365SXP6At6nWVwqUpvOh
MUrmk1tf/n5vlqsp7/q60jsYEFdoVD3Vz1UHVWqsGAXU2BXXheG6Jlyf/X6wZI9j+vp6WFx+wuvT
6xJirytKv0yYyi3zIRZmfVokVrJkeDIKy1i21wN1vRivx40cMzM/cG6fqnGl1P3jB42qqgQlivX2
hPnrepL/frie6ON6truKnYupEAJmzBhz+tE6eoDGzegyca2r9XO+PitM6xu57IrWp5Gf5LoazGIC
BnJ9jUtb/vn0+jqI+ct//L31268vr1+4PqQZiXyxiar6emHpSlTLH0+rjugUpp1cab+vuevLSBIt
/udX9PI/nl6vQQi9foDsn3hrdgvwV26RYNn7BKNy2hTbiGbnqeuNGiYRkWOVOZzJ++HKjjKd2OFo
Pl0fmoRV8/dLFLXfG+ATWwpC4tsR82EQGVcr+niy14frszlo/3x2fe/3y+szTUs+cr0yt4SuIlnC
52OSxE6vCQyGV1tVfbpe5jV5a6frSwIUb/7+t//9f//P5/Rv4c/yvsTYWRZ/K/r8voyLrv33v5vy
73+r/nj7+PXvf7eFaSFRZ+4CkYH8MUc4fP3z4zEuQr7b+F9KjEVmJgVRBp2FykRn6rfMM/hW8z3A
yuxDv7bOuYWbtCpo8IMbfe3JXdwM/IybZMT43zVld0x0crZIuLlxE4JLZhNoqKVN1IP4wt9jSI3Y
NlDoCXzBlBsDlPunFLPqbawn1uZf/0qW/d/8SpL5ANMn5RrIev/5V0qKLAAZ13T7KKTq0HuH7B9t
vq+75CKWzjj1YJv1OB9oajfho7nkx9rAlyRC5jJZ7ZErV5wrO3u3HO29KvvlwqSc6Axmo1vbrofj
iFYD8SPMX5ucLGtFmNMFIRYtdRPf5G6Kcqa8zYuxPCa1rTyywJASzqlFh82J/Jpa7EinOyUHrpd7
czIwio0RvEyJeVg20KxzI9w62dhvyt4qD8IYo7vOoW38Pxwo/b8cKMd1LQuINVewQx/qLweqihjO
2CXQhpih+9zPBQrcCfWgtJiyp8NJd3Ib3HD400zTb6MozPsS7udpks4TrvQfCV6AdxTtDJCtMfRh
TXCDLbQXFPQvjcNeJRlQ+EFq1w5zA4wQKt2DbmWYW+leEZCFHnnpQXG3sYAOmgzGjRGTO0WzeVuF
bniRiAsw1L26GGZOpF8BCzRHx4vmCMC2ybb6Xx8Pc/19/+lakFJxHbq2lLphmfIvx0PTcnONKm73
adLF0cZs3fmoubl9Y0ac2Xoto5tePgi19M+GYeKxgXa8uya9IL/DsRvfGhpKc91urTvLiqo3QmVw
HTt5sNONb6D9klsXlae16UsSjfrOWtl04g4anHisUHmd/vXv46q//j6ubtuWEBaJcwYf8F8uhBBx
TB5aPZCQCovHNUlDtcBelzFuaLgs566a1gkn9WdCFf8VqeTQ62n42jGRPthWsps0fQTisWTkwrT0
arPKOFCpvo5W9GiLUV6cEdJVUomLU5Lx3ROFt09WhEXS2hfgfPFWrxO5W3O1PXOujNPSF59dY/W7
IiTAI8gLeUMgA4qCOdvUZQABITb0x7w8FPqc3NiYfTl/dHUsZ9LxGhdefJpoctvPGcLi2UovzL/A
MlkTwajmcKuyoL4bHPleyEKD78GDxg4Bu+FiXt5xp+afLqoFD6E/J3n+atj2XdspfdelU3OwEq30
Q7MuT9Rk6RPKLGaqZqJyvL34jDPbNP1EkR0DXsa6lyCvVb8HmiS/QcV9LlUBmnDtP5uDY76ECknc
XDUv8OnjnUOwqEswqz3oCayiIcBB+kfQ0Gq0j6S8NyanuPTabGAtbKz3wjRe5MyExWwYQ6wPpD53
/+NSaYv/co6w9XKkFOjxhJJqPYf+0/o/NCKL6gC6pGmtubEhgYATnDLkVbSjMmMQNBaq+U3Udboh
y729Q3TveFw7gRcRGwIjjXl3gz2/FljNp2puTtH6m9d5Iu9jzolypaU2+LD8a2JzDbT8KEZ1SZt4
Plr6ON1nVfGpRuG8JTT1kf0SJJVbBZm3RbsjG0ze1wi178tqO8qhvrkGzqvGwEWZQbwWLdKFYrYd
7BdKHI16FVJFcXdkYE3cCWcNQ2+AA06AzCF07Tup0HYPOBxozLWPaTHLrTMZaIDLKt33PRmr9aCe
rgEIbkF3Ii2r8xp69cVUcDqEpnBfzBQxRYHxQs6te4koyYh0MIcnYH7zRqvuuNrEEdUcYYnpIznM
SJjj/lkHybHt1oinVY9VmMWxr8P+2wCLehGI1xQwdII9kBczTQyfjdka70cL7CdSR9oFi75R5ew8
98aacG5qcmPqS7GdWzbUVafNFTq4iPqs/ZmoZTroyugtpiQs14KgqTR3iwtB1d4YhNn2+vtURo/V
I7cemfM3DwHwyW0Bu3tbMU2HvjRKTC8k/VwTBEy7ce/GAqnQaL4r1w75rLpjC48IqbIMccbgfYEE
a3PsZ6/sKucDqTcWRaKYbA3t5hqDrW0WWjE7zuW9Ra/ngoW12zXc/gz+y1eGef2j05GzFCD5QCdU
7K0mCcEocuxTK6v3oSVGPvTR3dug4Mzufh7usHxHN4uznDOGK7dYmvcdQbD3epHOnkv//76tGNcr
dSnnLsbMKN2ThiIsmuFNBA3yPYpedPF4Tzd2qy23gQPqgep88kOn/I4aXPdjvcLTVGgl6m5zPo1l
/tXDAbgpsEHWFuV4vTP6QT3OfdfslVPhGRvq0YeZoR0i5N8Q4vmszbJVqLQ7rIAT/6jMJnGJq9ZH
cDMQZbwS6My2Q08w/5hHwkawWt8gbdX3ZpH2lPfGAVH61GLawmRvv4wztQaOCcUQzLL2Qhf1nkqk
eu/Zfc12hJo/C34YwVNovyaNflOSsvlILX9f5YVzNqZU7UwJszumAHusXJZIJ66DbWakANwLS3tp
5gWkfO7ehdkwMhOO05tIvzOYn3zAhQq3MwOdM4LFcNej1vWaNPh/LJ3HcuPKtkS/CBEoeEzpvREp
1xOEuk83Ct6bwte/Bd43uAxJN46aIoCqXXtnrkS0M7+oaOnnfbTQklA7074Pr/ZYvUe6N95UBX5g
wGPNpXH8LaahYJl2Y/AoTa+/yWLYtLFF710lmIj6Ml0ikG9uPTNPBmxFeNV8gKQpiKbl2A2/i95A
liKgdvGEh+/W/FwMCcE0Rtd+M20fTjL0rStpIzz+nl79HhvatzAyWNYaH+xZTmiMlUC7sUt0k4OX
3SZsU4zdE3YZ0caYNHB2Wb34sRAquvjjZ6d3MTfl4lbglMQhwuD0LyJN91EOZblCCXUlzd1+kDtz
r3ST3LZSdsc0gRfeo86bojo44zwQiGabApdvMD9unU5ZhaSNGOEjv/gnyuAcaDEkZ+ZgZ3p13sZG
OovTyX337TG7tcQHgQ9YWaNrHizdk5jrpnDfBM3E0LbiZyr9CukI7fqJQYolNHONgKskSxxncliR
Ta6FRnLqDaJqwuQT+299z/xqG6ksZa1RStvp2l+DGIe7ItnpGJQM9OrwhPWC6PemQ3BqJZzC5xwr
zWCWrkdoCTLU0RuiSem4McdYtaRpnb0q+SoNL2S5R7A5pMM5gE2/waet8GXfU8e6vS4ENWRoCAib
LInk+/bOSoUoOrTSR6/oOe/jgFPulWmGLerE5zLtXwGhZBZsssbsjy5v//VFzzBlGcYY9l+/2B6H
E6Cw77qoIwYoHuIlWsy8e+D3JjSuCKco4d8W/tPJcDcx+F3UVyLeG1JfRiS9Ma4vrbPw3H8gPEsU
Gh5U3qqpriVqE0og7GYCpqOwNoMXhn/8vGQIgnqalqnILplNZZ1OXXZvnlofJW82U198q/Os6vkC
3vqOEts2Cn8IzkxOo60aRq1VipAFmYT9akR2SXwZumhr1IO41iaKnmFCjVCJsf6tZLQfwI1oMkdP
hTVhqCU+PS1Nd8McUz/4NpParFEISLL6GKcHUVDaud1W2CBQHcySdeoXpwl3BqR50zgUcxz5/pWW
ZGkMlycZ0ReT1ZWkBZeKLGLSl6ztlCfK5WY0GAC/MY1REMkjYxn7tbmNCj/bt+kgbpnFwF1WxpuE
p7AvSk2u4TMAVBlnTb01pR+d6iK0G6QtoIj9H1u9rQCBM+LV8VFIsTbjEO9bIOKNLWCXYVViWyHa
Je52YT+oC3wIPuOZk2abwX7ODrqmeSHRSqTVnTk2wX9F8LfPrbsk+uMLOfHdaTsXHoydkzQnqotB
XNNisNL4oUdcYw5F7AmK61Kahn8dc30LvLTdT5r1LzaqgCAE/A004Le5yEtgoO0fJVrwE4k2EKbC
YZ1W/aGLiLIXQhH8lhIlaFhvqpmAv9iyeHe1ucSiA1i2fXMadHNadAYyXkZAOaxzMijwaNxeL1i5
jFs2xTviW1NAeSaUqQLRvATmbizNxB8Ple0yFXl96YHXA1LQMYVuGNDAX6W3W9knq9UxCnuTtZJu
GJ+IgItPCmLJCbJAjeFi/r4HBYTGrr0a9HXvELV+0rQvQVMULBh9/EuQ4GZ34JQDmU0nomcl3t8M
tElmz9wQQoJLUGDZ4vXl64eRONVRmx1yRV28HAeySc3KGm8G2g+AvCSdGCPpNn2/HxlBY6ny6hPQ
FTic2mfv17cZAnNzfbDeqNljBu3oMktb/9Abhgsh4QVLhLaJlfRbxwCQifWOkAvbVYeeaeoBpxQd
q9eXrx/yuMHMjhzWel1GK0oMsHhmdoqHwDx3CGL3nG/kwpMcgTntG+9ZJHD85uZdVkN5Z8hUJilj
oGypy4FqNW8mkHQaj0I/PWiZs88wso42JFNgxJwJb/3QXNwiNS8krQcPosbI+inETrpmuG7ruL29
XnyVZufCRsGt7PamQ/lE4CbWg1l2aKmm7gSo5/+/qvN+zWE4JSVMqR9J8sXC8EPzvYshARgVppzX
t06fY3VvxMOIsuxCmYm+a0InlmY5yWlm8ewrZ7wNyC0sZXlXb8B00NKlAKNmx2+RboYINeMO71SI
RtEnXHZfVvrGRMpFCnumXfIYE+HQXNsQLUE36l+vGnLwiyOla4LNlooSlfV7kcz5hjH7fI6Tb+2J
OS0+tO46TQOAt2mz9ls/+vKq3l4QTh2e2zmpqS+KWztm4xZnR70M6wjlPi3UhZh5d03YcFaBZhsO
g3P0jfzWh67xZgX9l1XL4WEZqID87NAIJjHk8dLZEgqKbYCDcWiabmX4aXexRkApXeNcxxBD7NRZ
+IsbkhBGv3r2NIAOMV4yCva7bgzQbFswY0AdG/jBZYcVXgX2xvNrrL5O6mVrPLw6HjbJ+SH5a5Ma
eHQKIeC4pdjkpgoZSztoxBdl094y9BWWFgMgZghPd675Y0m6svJS7ejZT9/F0Kn0zlu5nj6exoJz
D+ET+anQM7VC7LqeVCGeXqmFu5Cp3xoai4tU2sI7oFT73TjNBpiawZlIDke7TEqSpiU+ajfhMbfA
byy0GRudidY6yh5bnB4obNxdXn6/vgo7vzkCxwqX2DGcLX2BYOMr7SdK9G7XpV2+S/IMUSMm9mUP
gOMz65phPRKDtNWNLNs2dYrGLEkCbWN2+GjNlIiVzyTq0696LNuTj5hxaSusJmwE8QqEDj60IDWe
7uvz9LzCnNeF90Tm7ndEVb/yXG0pJUzAVwAqhWm6HxAqHV0iB0kIp34XNFVWskMuCkO3eQeGSCOu
xfE7JDn1lvU7IzaHYDZQCApZC2dS90RgWPrNI/AVh1awdxmSrLWO3dn0CecbQ0mA5ty3G6l/dihD
gjWB8RBf8ty/pbrenrs6QYhC+Nkv6fVfhMV7b6FD66BB36pH4DSQ7XnfPSRwq6sgbBX9u1/mNjIe
VFkW0/N8cAlFajoSdlHG4k6kUSOriuPDXAggR16rgavXEjF6hVxdrmMV2W9ak5vQbMIH+891GmYi
Sm64C8iKVBWAtDsOwVZbex/oKv75pj4gtB3DR4bSXisTmKleD4tNypvPo330CQN4YfSR+ax6FSSn
1HDXfVd0+6YMZwOAPSDdCP0T0q2bHtfWVz2BQAr+gP9G9iBmk19f9sWlsBNGHrYuD3J0kJ2hPkdK
mWanUtLrisc4OuKjQNlsivoZNDaGmQTLpnCKwxCBKBhhwTBT4FxOrV5+kv7iZiOWbsmzOjcl2sb1
drQyqYpz+VUFYcNKwipTZUW1rWCoEbnLtwKpfFBM3hWWAyI/1U37ioQaXQTqUDuN/5QmCZvQLdJD
VfnLMDO1zdSL7EqNwBATKNMCL7q3s/0+AokXst7N/d3StN29NxCG7bnVsgptya6hazvkoZ+gCNI5
OjY91/zLq7GlAxT/06bYvtSaQGXVBtW+pvuHWM0M7gS4oKe1iCH3jRqAamPb0MLVW6VZyVELeoKl
NAlqE1qs72qHsCewjzdScOMgdGThQFkI5012xQON+EzMqT6sIWd1dvHUs2jUy0FS4jK40M6vF5V7
2pmKVW2dUX0EOhTApNHSla/7G3fA/bYqyvEH8A2E5vm3iVKhW+VUR8kYp88874nyiiVdHtbRuvX9
haXV+9aYpne73uE0p6E7DjC9Znju6yWbFOYgjSQ0PelXfqv078b6j2b0tZs8qFeJlx5xV6I8n+9E
yVJ409xQsthUf5q0PuDyoUdCR7M4z98SikrNme6F7of32KankBbyxxRW8gsHYrPTLUAYfWP+UKDD
1gnR9nVpeDBC0yZli14xmonbRBrcKnLC5p6HAdMAMofeYU9jvUazJ1k1zYiM7qT2fhgU9EvmTBHb
dmaQhE0hTrv5wCwtvgN2wUWdDwGqOHQL/ZyMCnOWD6dwomVAPoWi8/JJrfOggxZctQho9HygHxyg
ZrjFhg2qpRT3RzP+anH6bROzv5nDqPG4z09PrOfvtqo4Zv2XGvQbLA8BihDvpte695bD6RJQJIVP
5btXp3nL83fsmMPCGMNxVduhccim0mCM3N+U0X+hg8EOOPT6CcruLTBdaNBj8TlZpf9F5v1PGmvT
fwxD1mrkcBCIcyvATupudQtl1z86ByKeKvDEIzLAMeLLf3HvmzcTEQOnXQQdWmBqhwIJhJh3UZbF
0f+TtHG87wnb8Xk6T6ixilPlevmpifZGm3CoCwl86PpfUDX8XQd16NjXhE69vnK4QzCCoTui7ZWo
RY2RhGtoMl6HMKEpnDiWnBBNg7V/Z7EzDrS8xnUDH2z9WihSdxZwh6Wgrdr/G73MvrlZLa52BPRv
DF1uRdX3i1SrYVSNPIbCKKxDPtLoRsiQYl0h2UGPWmdtYT35aZI9rOsfIdruEta9dwkdzHMaU9B5
FvnWmey+nHsQmXKimMGdKSXb1TJtb2tqDg/xyGiEpZdFtaXWbfv4DYRMvfHGZhkhHdyUVSLeykio
jR9Ub8AXxNaVLppRMmUn1K8nB62LGKgAK/pP52J+Mcbe2dVzY6yxomLFWPAUhnZ2KZPaeQvqatqT
MyDIAm1IrRLY8JxXG7X2xR6T17W15piHXNF0dMF7MxXjmBsn+BxLj0DERIjf0tLlwygp3HAF+ytC
EyDE+Vgc6o2uSeOoUtu6CBczS5LusqkbcEHl98KaFV69P7z5/US0sji5NRW+aXcQQJql7G3t2JuE
CUR6FVAqLkcN4DTgIROTXOJ9tOyGCwMz9LHS+/wN4+5PPXj20cad/0XRgebLmBOFExSYM8OCw/oS
45ZnEEpBzxWWCptfpWXEkBTNHofhMXaUwYdRYzUfUOlOIo03Ls7Btk6N4xR5tKyNmzGpjoRdBRBW
duUO38mA573OPkGJcZQmcIHJVg1lpueA7usHRmPxEgQ6UdHzegmdKzum0PmXpeeWH/Ni2lIqgijI
UrAQnvE+YiLZNbb1m22c6EN8js+iZLEuenkRc8qbJJMTOkWUyXgfSUc7Z7w/FNkO7n+cI+RWmmId
DGg4A/pCyvX1D0l+3c6J6X5rctOZUbTuCW3ahECgVz3nf9in+o/U0mrx2hjj0Lw7Tf9TF3Z2KH3S
qbRqMJd62TTniKztPaodtGJx4iw14OUrXY92jZfKA8YbD88dZyJZaCzKAQaPvA3XMRk3tyCOsk2Y
p/VlSkIwuvMz0A36Pm00Kj8tDOkR6R8O0OcdcgR5qT2G6JSePzCztNXkR/JpiQJ8GP8AloLcWFvz
sJOR7WYsrXA3TqTvtGgGb1nke7tAADHR6+nfUI0x0cSxBpeLW1ca+X2gYNlKZTcHMpaoeQ2DiYBT
YqeYI4cc56sIf8d0OnGKu2JfmUVwhEpBK9jVe+jM4IsxBD4yB+03TREcMrH5Lk1y2qoENSU7STho
gN2LQSGNwU6lOdbVjab/CFTF2CiZepdIyzgf4BfIk5HQatXwX7e2eCZV67zhhfMF70cYPsMwp4u+
EB+ok6KjVvoeze1cQxo9DuNBZO0BTR//Bn8ctvrRgVBFoFcIGQA2ySwA1dGMAixjEFZe2KRtktNT
BMadD+dKZcQ9HvMUNw6RJC1UQ8deN+N44IQnt67b2W+kAvKnuG7KXAqjB0wU9xSUdB/Bumgh7uCB
pFHEiyFyPIPWiF7n5rtr6ulmiHJ7bbp/vLI2MLSbPKnMNzfVXBoIferw2dnRFld9dbFi9NkEAJEr
0vvw7UqQYCdH2RSrjMvOtq/HtG89zlD0qrypqj4Yjixi/gcsN/uDlp4Ja07fuQhqk5Zvgmni1T3Q
u98g68zPqrJ2Q0zELeBCRN0JaSP5RIolTQTTFc5B5sK8NZHF7JyeTJ97w6rMyw/8qmobCrp3jT4e
LOKI94M08D1NevPfa9rgD+3WoJNMv6qNL2gs98xq9dOoQ1mQVf1oW8TohWibq5MgYiRUFr5NJfMn
hIsLHPXU0d4QVqSXRsP9qcmuvoSwJuMIlFbMwvJd6PYlUZH66fqEOFKDtkJS2WqVarDEkkkxrM3c
+t0DVyQFepVKt2cTIUueCrsavFFDttr8maZOl11kQjJbHVBbWR2x1g5p12ZZbA0n8zZ9p4FpyKfu
Guu0gkf6glhfwO3gn0Ww2hlvxh+ufrMYtHw4GiZVrt6S4UjMKwgLGx8uODThwKXR019pGFkrK+rH
I6VPTLQScwCrNrQnMAu17OQ0LnycVauJYc8HuiV3TeAwVjfrbAr3g/vqlvi06kYJC4qPa0C7BvOp
spncGJax7StTPoSu22vN5WlyK+9Yor2G5Y2a3FMz5LECRAvIdTFNmdh7mU/P2/xv4L2z2JTiJHWf
4WpIyuhraIloe2Uks6XKiK1jqJsIATN21SmPfgEbJOatC5dycOn5z0xzypy/bRLS65jqQ5wzAIlE
/J8M8azxaWVvSRJXKDJ8Y6u5BvLKOefbzYfvVjaQXVGEFoab3AxQowvd6qe1Y3fWxgkwbJRoDRe1
FNX73nPUT5mwprQtyOlqwpCKbKbfaGlN1ynQuiN4wP5octaMAm3aVh35gNBk8ystEAbX6HWAKxNo
1XoD6YyENpNe7Ho1NamJOg5pQwXgLpcrgubsp+KAe7Kaz0am35gHm7tTi/peD/avIJ/626RD0xWj
geNCL0jpUyp+ZDg3uGe17KHprrFzGBD9gH3VN5RE6dES3ic+R1p3TUOkk02Pvq6sX5C/vul6AXQH
YLstfQy2xDYTxetzPIQQeuZJ+pd5iVxZTWFdGReU1wgZ/NJxB5QGWms/sEEpFNLAF9m8BCZy8ysw
CmwEfn6DMEaPgnh4uY0nw9/gLfrNKG/C2xG8AeNMP0O0XYferMQyz6L0szNtmzwdccc7sq903TnU
VFgHKDSQn5pwOtlE/24noB+X2Tkn9PdirNuFLnGANl753cZgvGnrLSwAhhsIb9bFrCYXSCzj+gol
LYKE/DhCgGpoAv1nxhaW9BbQg4LT6MKj2PR6P9uATaA5tYN9FUaAOyXiyZ7XHDEGs53KL9IR7uxw
DbajdhOSzEu4kN2tbYIzN+gWcNHM91jZiGfr0lgM8AivXlVp7OZ7pwQTyQRp/yrO7Kltlw2wlkXs
UwpLVWZPOr2YUgp7r2tNeItrEW1K6nsia8j0VrK6S4gQumzIagfnfxQA1BhATE9VVA6BPR7B1qlP
BlIyAnxXzj6oTIa/DPjAEfe0R0q1Y2uzl47t1xvH4UC8yF3b3GRCjvgpJuuG+bO7RHGrLoHOiCUg
+BFnYVyfWVuqs8e5hBXDI1I6m37oetRr5Tb90y/6pxfYp7JlQq36xEMB3sysMB2WkVthFaNiDe6D
mR5laJSb//UiODT6QBlcCn8V/bUKV99Ausvo6DAOT4ESHjkmZ0tB32VLGHi6bMfBPqRhUz6TIN/b
2gMEsXrL5xcA25RuJkn1NuvHxcOnR8RI3u5CU/3y6cTfqUxwb6dZ+withzNj9zLDCzbkLtbLloLk
hGdSUDIZ3TGeX7Lmbx6mO1UYGcZiTvFaJ++gl353YfNXJl5xyavAOIJG7uZCIn7n8KsuscMwxbfQ
zFXaNSqERlAEL6bDhLeLbZ/oHntutohoRfRkeKETOnM4dHdn+mQalTFIOxpsBeaJaVxnve/TUU6S
42hER0JQlyYP50kkxdtE9sfVJoZr4motQpX3Nw/ey0KnabkDhAnmUqd/6yNS6q0EQ8ar2eL8Jl8h
OpZNNuwmGxhDZP+AWk9uXmD6F4vCSAuyO/b7+tik5N69tBsx7OozIYw1pztQ3OV3GlkfrbXvHDf5
mwVnn8PQsy4deRkj9UFfce3E+fcgxv6evPDy9tZGkrQdW6F92DMWKdUObpSlN2JstWNDbsZKjI8M
cRJ0goeKox7WeUoXStPbjANDgx2qmd9/R8bVwezbd+kHcMjK5ss1VHgYm6ZmLs+3OeeFJatHcUKl
p5E9GqF/oBO2SLRz02WMvQPqVkXBfIF2hDW45tMK4Gx8V8Y3aT3ql912+qYOhmzn1o5ETvhdzD/2
LXfrYItPEZ3vPIKBcRX79b2EcXZvKzRAgVc1CxI0Pjr8DPs2D4aLbWQJ+jrbdE+00EHyfWY652K9
L4kESXC75b0MtmKuS3GbVJz0elJ2+nivxWH4b/7Clj3Mk5rhgz/SYfhfa6mms8SlAFAR9KcR/syh
8WyOaggSQ03/lYkuXpW6TYR2QSyRMhj4GINLRruVGveeMRUhPHTl2E/XlZVVMFfi+sNQBbbPQp5V
ACY7clsXbHXknQ0k62T6MHfVff+/wBnEPXHp/RNrWO9G/gUMwuqf2euQK7yGO4fJ2lyWIQRgRtSF
xTltur9AfLWDQEuy7Xr36lnG1zi3EC0Bqu/1EkwJkejltBvhW/bAKHhrpCyxHpIFWtbIbDTQfMDF
ipsl24Vmmske8ym4WHH02xytj5lBXAv0P4mZ859403C2ABQsmn4sdp0rShRupfkJ5WIpcHLR1NbN
c6m1WEdkHCA3QKzRIS7fVpXtgtqriQENC2urai3eUXN758H/agl6XutgmjduIJOV09HHsJqkh4lQ
yAfvvoi4TTLH1XYZ/WXkFTm4J7NR37otTmZqxz9mU+ePqkjTfQ0OeA2Yql6DZDAIjqEFbmYyh1wT
91dUC5C0iJofEnP65izHGyaYElDMHs4VTN6WFKjQCeotVKtmN1UGaQx9JFaZNUISDDFz+X4Vb6Pw
XzDVWI5Kkk5N0f3qVpgN1C8zMNCfYD5ftZb9NdStOlWFQyi0lsINkI12tarzmBukn9E/PE1MrU9g
b8U61Mvqo3Oq77Arp3XeZsU+76JxWSNbPnsiiq7RjFVvRYtXw6wVUAvLo3Ye/qPPwi7umNe4jxoQ
GAa+v7J+skqbS7fVpn3vXxpjCD84wZg3qHlvEX/7Ppt5/jh3HXpYM694XBeeGN9clci3SZmbuH8j
3q1gJRjI5hNECVSOQ5olhOOd02vor8gqipUkvMPULNRAGEhFK3/3kYtpupEJLaGU5narugMTSntH
XOgFoKm5pfXTH0j55vHFN7+2HK97qAFTMkqX+lzPB9KpInHW0mlMZ53onxroXOIM7A+Tw/NT0urd
sYfDBPebTWZZqPImuyT7KSuuZPwxWsh7MQdolhvWYNJ2eltuC+7qDg41IZEYk7AqPgNu7tXQK+/u
cCOEWTguByH+iVm02JjJRjl4SmWNGRPO1E/HdJ1JeqOdi2NheuO2pCbf5I7b3WQzvJmFYiIVkwKd
ZCSASeaQC46TzBGS/C2bHPNDFjRxlNsuZTSUNAbKCra7na1eZcVQ/+19ammETsuWepDdVwdtTtZS
4gakOr2EdFGVXyqr3iCXyk+6rYkFbAF9z0nsZuAjRncWfvJB+KcBk2LoTDpRA6cC8c9Ji4dr3abJ
bizIZDJ8o7vYkAoSHhuAO8VvlCzhyesRrXpOdAg7S38D90nkjG15W2XZ3mHSJ2JK5peCHMuhcIZ3
4+C15hr80vAnDeo3E14i4aDRF7BCZ+Gmzoh3PE4uGgGji9U4ivGGNH/2zulEQw3RuTWJsYqKSFtU
efgex+ioKiCkpGm2tyFvmnWelPahfJ2MPWLRlpHC6t+ApkxVTgdVV0AEUI2cyE4y98wuoGolVXGh
PPiir+8sg0HtgyK1b+TfQeWwy19NawdnWN0ozaCsQ+nhKlVMI7aOUfy1vZ5Lres527O9jkvUabY/
iCNCE30BYUx+xxNlZdHy9NLdhYNPAFVd2wD7O1I7WBe2nU/gc+cr+B12/pmrYTdaLVlQkLNZ2+r4
qAd6fGyNCFhclBHH6m/NsFZflQnNalLiSAv7CivAOFmpTjasCeHbtE37UXnu0unpqASEKy9EziHF
LCEO+VHdHBnUL8akZiXHCo4kuH7YQ1m9jZpPBEG0DM/SYETdZQMJpxVewSTXuKgFXkBN/M1SAeSi
xOyRlORjjrlAeIv9B/U+3p3JGNWjUq1aJhVtrgQb4CrpNe9EhxI6ha0T+Um3U423ymcC4mpkXsjx
Ai9xvKDlHC7o0vxjrjXULnCbPFsacCPHd9Xb44PYrf6Kq5d3lCbVN1gNsdLHktFYo8HCQrJJDFag
AQ4j0fwNGmxuMJTF/Mhi5rUldYxTeFeHBBT8LoI4ApRCj3QiVsHfxU0d/Y7qD2Hk/qmmBc/cMTjK
KLI3aSuwYpQ5oqTJLi6i5MOnzdBsnQbaOcsGwiMnay82a/4eWZS7ASxawkM0/U05IHDnM1y7Y11A
mvG0VaD8acnTjN0TS+Yimyz/6QYQgieNSpDB4yGifwtXNW0XRHPPsbC8oAIgfJm87l1CgUorYKwu
VVLjCIcu7rQTjZJiGY11StSBiYOQM9PMTTyDDBxPluVE69ddP0rQmqnNFiBmY6sZd+OHtGlleTF/
s3Ri/nZvOCvqfHLoOqJmQSOd7cJ9eiHKKZ8cLvoV+njDxvr0mOLegfgQNvHRdrP2rf9sGoKtxrRW
W3YNyJkFkD4s85Q5kbOTRs0hu28AhNWoCjCrBpeKPPct4XOoWHT3V6jr3bOk1QUpx19Q2qFlIAl3
nfj2hluWljSM+JWaAvsYxB7WXcz/MPe5XafWPsvCudhsOIAHEhoyfXwdSVc6EdeJTstPvX2vt+vW
KUsSNYW5BSIGWcZM4XtZMWTvmqFc6dxiNVb7omE801ZheGRRNQ4jESu6EX3ZPjqwZk6YDYdlOPf6
i7Q5gr4H6W2I+pgOdg9ncraWM1E8Bl3BUMhBrZp5PbZ5K9sZdgtmdo4vnxKbBJcSPWKVVAMhBF1J
L1eoL830q1U3N3VaRgYnBJIfMCDWnc7tX1VyO1RWynlGaQShYfROouoHwUS677yjTjfsOUX9nAjM
wFUjF2Yx9R6VlBV+9h4HXCT49ZtR192immrt4vMhHFqe0koM9jGXGSRqfzi6GDouloCUW0rlrl4n
0XgaOj6gAb87rXWgv8OREIJux3wIhY/bm5+1yjEV18A9zPrUcxHYOEnAsfKE6cakk6cgUWmrXmX4
OLn9mJepx6h10akyOzTAw0QHzW3RlXC3rH1rlKekIaTq9aLN35bo4rBTWJAwYsda9FbAs9iklLd+
959mWQXxngrULqIUphduiie+JstYnKF4WduR3/s5Qp9HGpa+M37GzGaA8U56C+gJ4oej5uRrF1mi
Jr4DcgM/i7ROEe0EgKvAMnwGTZDvhjJCEzB/O2juV6jD1TDaDNarL8crYPnh2iXmcFUDGYreBI/6
9X+8fvZ6MUvUgcSukM3r0kDUx8p/9h7Zg1UcgID0fe+Zk4B7HqX5DRDcfxIKSeIyYbBHJrT+lHuP
wp+8Rz9lxqInFe/w+hlHvGiXBp6zdEk2X/RZ0nFhQWgSdSy0CZ4JMC7SzLv7S99JQ9YlrxuC6evb
SkwswzOSQKOk7rl7oTIk2K9ajKqWF74nhbHHtxx8JxGoW6egLRVhd5MNko4iQIfRjtqhMlh48cYX
+3nmQt/M2cUQVldGjvB2Sg6j/ekwKuek3fUfcdCfUZJG72kAmTyPYOkJ+t/I+MDbjmBgNMOsNpNf
Lv10GDYAcuW+qhp9O8WAgTLF2VArI5bxgiZlOiXMHamWWNG49xStOaZ2wRk+pcp8wpx84p8DVF3H
DJwEXYX8byysaJmGZv8ZmROZTal6azG7LpoJjgek7pITb+KscFKIbYK045i3aXHsCb2kOOlOzBR4
oIDwDmGUL2VuEXjsTMRCaI9Krys4auhVXi8ET6ARIgggTbzZtOVqd6NtUDZLm9KXjXVNzkm/A1hD
YkOkoM+Sbw1llKjlbm52ZnPb0zX4kALZnV3DHn8lHFxXSVDTGgJ2SXIe9AuDYnPHsZlCxqupWHyp
LczWqdDvYDrRgsRnp8vuAccoCGNoHhw6lid6oDkwMTrLHpFOm0nzzLM52v4OzMWD24b8j3b4jTXr
d1L4/QLFJ3ktSTxfE8gjQhsvBvIOs6nKM7+ZwcqucBik8ESAXB78Ac1BbrKjGKjBAm905ob9t9MI
tc9sGOpeCeAC5qt2NqiDzkmz1x3dl0RpWMwuYHQuCqoYlTjpTzPAa894nkUn3OPkf6U6iho/q4It
KWz/Mt0mx5JM1vcxqr+gFtvntvFnxrgzrhB20BScZ0rgp4KLzJvwOk2SPFI9e4o4IQm6BkwZ1uVZ
FOWFs5N71LPowy+gthIE9mdoEFbErVTnyio4BYxU2gAjqFXjN6MZio1sY3tFlQGjjtntXLa6d+lS
fAH1dg50X7GuaNEXZFZEYwB8Dj61Yc1hm5a1f43ngsacCLUKyq2ihv94KUAqxGcbKxNchTpElYf3
6mGTGEQnG/OXY9ObEaS+QrNEfsk6HbRe9h5JlR4zB59lYcvkl5LJF3uTPGRG86OkOd4co2rhr3NT
AgLepgkfCMB3cUEOytk03dh12xy8+aBbg5RZFlaIyBz01aJGWUlIUsqVAca3g5wYo6lFEAkOBckc
JVXaGYwnldkjPvbzu0mnOg7vjmORIFjkl28qDPHEwgl12BnOxE3oh64y0Ik55o05YX3LKiaZUHDU
JPIjqiaAYNhSMYJ7T5Zd8z2pBBQfi+zSrsUkrYU2PIF6Trqwm/qeSlCXIaAoWCTPhqH7HxfEDRQs
adzsrN4ZL8NbPWXX2sU+9DqCc+JtYZh8S3bM7f9xdl67kSvpln6Vxr5nD03QAdPnIr1XKuXrhihL
7z2ffj6Gqrd2VZ/TPTNAIUCTUilTIhnx/2t9SzeoDf7zsO3CWmW6xcyzgOXS6rX/2gpyAZEmZg9R
DCwadptymWrvsynST5ae0OeO0bv6gQLoNUj0jTqM+gbxaDlNzkkOOKT21Ph9ghTT/lhVc/AjmRv7
WEstcCPBY+HiNAlKzTyWEbHACCX3NZ6IYzC5BlMNtlhb4rlL+nVMkR9y0DjeEbtNxkaMcTDpQfoW
FWvhjOTFDuTJMepTOhB993PQ560cmWiFHQTY+lPoBu21H8oXUmyGJQpj7U4Ouk4WBHjSgWKKaV+7
PLqOc4sKYplyNDJqW7Fbu4fGtohMm9oGsllLlwQ87tYv1RterfLK+tdutUfb73+0fW9udaCBGKqy
4mTMg+elxtZrcsRAOpnNbkJ7rJturTq4R91Sg+VkZ8NO0GS9qCk55O1dhwn2WzeRbkA+KlR5s+9O
OmK/gzAIyy2cAWL2ZKH/izvkMrQplWODvyRaOYkzC42q5yywRn7yPGGy637haWIcFFEJouIzgu7k
JsqGq+Nm/Z3PWh9Lk5sdRBKEb/vCKqM3m1iYA/SwOfYmay9lXsz3w3hfdnb5RdVnkm7nAk4ozHVM
p/YgByX2nEMmyMpxK9zSREB8dxT493pAWLmmadGdfTaMhh4KmuG8uRkqLr02quq1JvzwAePPQed6
K4aYdRQ9+YwbwWKY6BTW3ugfS4OCJFINQnnGsAc8VExv4GmBOLTF1Z7qftfEpGRqPgiglrrdCVLo
i9Y79a21ub4jlVBleae2RJuscmqKS8vQ9FPcm3Pt1zRQLbY69Mu8QlXDl+nkfFCB9q9lGn62UheT
N6SIQ9azIBMUXu5j7drgfNtoscf6i9Jvh/48GL/4VfX8xi9xeEOZB/zFCSBMO/Dl8HWiL0v6N7lA
9GivLivfDFehZiWrzNOSz5UGr9xuAyT46bTJiI9Ykpcz4b+pBZJfXZxCQA3LzKCB6VFtSYttoRf+
S8Xaf5f4Np4XzGVt6FVr0XSQwbkV7YlTmfbyfuRbdGyIwFrBCt5U84wWIGK/8aDIbbp4fPN7nfTX
Waac1z4LUx04GN7XbCkie9prXnRSNafeRUPfPeh9ZKNYGdybNRusPB40SJYweIthqtZOoi+7wvbP
qsOdMm9f/KbEWBNQ5hh5XL/AtVQHUzwkccMjQZ3ux5D4RYJa7J2DJBghcKZ80hoIbPT/d9Sv05uI
J1TBcwGPakv0ImY1TR4/GxPGSw0soNH7ZMgR23VEYwXw0O6A2SVwsQzrk9FjO546XewEdb6lpyAh
0PAmrjxsjytZGsdj8J38CBz4isk7U7R2WiIK81dx7WI5TZpb2g7NrbEx9Fu9QHVrsNgfBCsdWk8p
WEk9OPaBEhyR8YRHM1KbZdcaZHe0PfNuTBlHJQQ6Zbe4fxWUhKizmuqch6zboXOF23Ruf6lZvqQS
Y9xcpjNLoRIQBWPDYgk1L1vxab4NuvbM86ec14fJXaZE4xK5HNHUvhqDjPFwEfMIBociiL0gLis4
JxGhJU0qaIEWPAULtdpNvVERKZ3oF3lIcWxzZxeIsGN+5fcqinyE60G/1Ea8dcJ9GGYjnQ5VtqRl
Qymdh3YsLCLy3lTdDFGTBp+kt7kbkeUW7IGpw9EyMgsqR92/kaw21/GmbEvLKLiFaC6ZgbroSt1g
r5v8VK3qcJUIkycjeWg78LfdyjKii0Xf7joV/M0m8aCezarWjyprYT7+qXsesFg3nk5gkWjQCURO
eu0oiqFYhiISNtk2j62MspxangrP2JpJhimwqexlYHfhqz8cCf3OVxOS9a2lZupeY5O+5rj11HJ8
tUTkkT/WPeS0GY5SDm37RGJ5yWs4RONWmdrkpnpld29HrBKt5CaPUBU39g6+o4XcddPvY1c597SQ
jmGgOq+1QIxiI6xeB8VzlgGOYI1tr4PqmZVZ9cXG6bbqnQaIFwDelaPHTMNA3zwaTr0kYrp7Fnbl
Xwuje5B7SMpxgjAHX9iFEu6qGU44+GpzZcnY0afTmKp3+U0r4n6L23uleh5+org2zrUODEtXpk1a
NQCGmvGHvDGFDq7vZC4FRcMQ7gM1fWIKpd5Gp+vObTuryB7lBFEOgBNWpkm5vEPRxhWMRJmeYYyh
rBLbpid4CuM2eEOnv1NarI7FrG3MG8QqqEtvWqov+1m90dYaWb5G5gFpZ3JYzpF4QU4PUvGH58KO
7qMoV3g4MMuW7SlHtcujIHsH1JrAD9ZWm9ghYQz8MvEbseNs+yox9/HgOSc/HF3u8+OxcZ38/RBV
NffUzYPcKnI/oVzWA8QsVZunMC4sHiL2RdVC+3IMrEqrFwEr1FNA0v0K9zXA+Lp5miK1Q3r3QtvC
vUxFHB5RSty57Yjl2HftCzcaG5RJmtCotap7BwB+09CZiQJHPQtYh6jMGu67bZKAKfQT2t+owWYF
RpLWL6rdov/CeLytNXq9UEmcY95NxDxSErhT9fKstnb7pBd0qau4SzZk+mWf42t2EffD1zxV6LP7
tX+fAm66x6B7MpDBLUO3KZZxTk7Q7OkxSitewpsZIdgJ7+ha/g74rXVqGnflQBq+x828NBTDPlsV
fbV3NoGbEQILschbOzFV0DTJsZ11rgCk49Tf9NS+NdDaThm/gUVZwkbqHByHimubcITVdlPOFdrO
EdoXixg217W8YzKmlJezdDj7s/6rqR17g6JtibYk+YpECZ42bqRtwA0NwUwJNbWY0kVtNxRduAHQ
ncujVZbDRxlHbDB84FnW7xsEjzPuF9h3NHmYBWEerKnSeUfc0+6jN85PFfFQGru6ZF+bLVO4XmYl
pcI6bG6ZeiU6Hc3p7jRKjVRm/aI8JcL1z/1QHHDiYBaiVaQp+hoafn1hWs81BoRCg+L5QqFUPSIb
5wP3CSsvfS3cF0gfHogBHHN+bpwyvYr6u28OAG6/tW13K1qr5dbRTuomCyfWF56IH4eRdu2EuUyN
VHfLRQ1dMw8x+dDb2qll7TK54PoAGPuDZkBCtC2lLW7m+smQC1U0nfGVOK9ooSuGOHks0xY23qOz
HHoc0IsqxxqPYaJ/8qb6U9sO0dfMdYdrmotnEnwdOHA6uZtTHhwL/MKEDgkFN1HekfQ8ywDHothY
Oh8Wihsc7VWw1ALfuE12zwfbeU9+lJ61DM+oaffU8EYYweSF+nt++PGxDaxvEaIW1kd1QZAtUFO0
tHRtYr09NefK6vyDquXmEZaGuu0zVFQoq4oXDM1QsNKWEjGajDoOiJAr3eChigUqLsX1DnqIT8r2
i5ckrtTTbAlbqG33gi2bYmtsx2v0Sv5ysqLqxUijaOfVib/RIv1+ykCDdz6KJr34OfCTTkcr7ZJD
HGiwz+eTQ8kfqZm0oEOAFywsrSgQQzHIrcRxztRVQ6JGg+GMWsnZY2s9yj2Fp3ZsBPq2j7ApyEGq
jz92faNKwDSSiZQbFoHuVZo5+9CHlQp2Y1MDZTr7BpBHsoB3zg1jsv5EuKBJEh7Z1GEVJReC48qf
S8mw9FPWmaN5LtoJHsNUxnRmoWb99j8P3IP2UM9IHEb6dDOvPRP+FfLe/h7tW74AlkEIWJ1O6hGS
P2mAVu/uLMh0Z5G0L25lVqdWJAZdVRTwJWBcudfF1MGqCDWH4T5bU9o9jrT26MAHN7nXurSPM4JR
j7IXyVTrgcst3mMNO6BCbvZKIHickXptn+RgwkFAYx4vdLPwjvYEVkNM2B5jVmYaDwXn1RsMaycv
Srym2HjHQFlVY8WdtIv8fE8E8ppmWngzQzzaDvXwZQ3lIV5GJqlunhGWu6RIwhss7vDW0Dr3dDNf
OXULx6DouJBkX1RE2bksRuDbv+5+nJUv1uYrpP7zxVz7SACILV7arUtdEoXkJaIPsnR7UvM6NR8u
Hyfk2RSgdxBP4em346LDeNdpR4SM9VHevxR4b2gd8RngruWOVVv+PQvJcDURlrbDS5Iwk0txRjjD
uGG1092nfrxqhrg7tnrTobDHvhL0erwowtrd4E1Xn23FR5vXO28J7F65dA+KbEAabuHBaCESp/BG
cXoJgsx079IKz9kEVZc/WB20mIzb57cEnaZOvOMRI7jLU+2r0tjBlwI70UprKHpgHDF3UxS3i9rH
KY5OiImeVx9JLHQv/ZRy01NYlEXEWyh0JrdJFtT7MuMGaSmlvbd7S0BEKfKz0ChXlpkNWlhPoE4a
lAmLeYnemn52Z/XpnZ2a4WPVkqruwT6BCLLSUrO6R4r33Q2tlwITzwlg7HQwAExtmqGt7/oQs40+
15zsISMZQJnUt7hEf0Er/OqGRoolmeAVtavuRUiwBwE7tCJmc0QXb9AVpQH0iWSmPShKvXejWL+z
IQutWOT66wTlOjz5xuEpDigjj01s2uh8N8i5urVeEUPnBD2ubSv2N8xlWkqLlCo/7t88Cr56Sv2d
SMT0nJisgIeBiJGBJtO2NiGtJ6XprYuajKQ8HOqNVC273mhhsUudR9AXsIniqbkXiDi2EfVOxzWq
azQ535sKWYme3Bu508wVQWrqwCrvwgclQ7VNFAwqHj30X9IcRVpCKZJ2vmufbQ2qexr64Va2guKJ
kJ5Cj4CG6cQ+hQ7pfNYdd/l8K3RmlCSipJ+UlutzIhJj9CMLKUlLhpSJsgV9QIAQH714oPuohLJR
e+CtPDrKFLx5mva+OouYzbtTRxEPBStdBxNyW1tTcqEfpa+zvE7utYqUwq4Ik4c4tOxl3+R4pDQj
Yj3YafcAztpHf/B+OFbaXoeJ8M1g0HZm2n5LitF/C7H6rBVuoCC8g4sD1OHM3dVceioP89lYWtCy
YimnkbCjGOFVDlhFh7uy2sA3xybpC8LZQpxMa9y+cNG8MLoq8yBfC/VmZ4YKCpn5y+XxSq2K3aTR
RZGvRYengskmctY0QHrkA3FgbjWGL6FGliWp4cGx1JTwhTBvHqRZdG/SvXmq61d51FNQq/LkfmTK
8ZmPi1yWRnUOUd+2LPpjkkZqJX9EC6eclGD6YppV8SgP1dHJE1b1AA0DMMxoUf2d16pmy5qLtu+X
BgXxQLuN5ayUb5Ymyn+u8nnB+W1OyfpMPI2PBhZ1FoSE/uaHxndu5PpnZsWY+qM6votySh+2czR7
D3qzbWDCiQLKgaJwSFEgoRQ3SeZttLmmjSmMWBy7fgybEHNWYXu7qezqR5vd9TTpFLuZH8glnmFZ
RE4XJrrBrDwgzZgwVYztmn5ot+deSLwoJrBVmKk4KMxIu8rBlOThGur1XJpZ4H8dN+O8WJBD0YLK
prhtFa7HfB/DEtGRTJ2NqltRYSrpXyIIxRML49auCER/dzngRyaXOLRpqAzKC/Orz+pkVDcgQgQt
eQn0DFe3jl6cGw9EKIVLTTPWzYxK8XLb3TgBaX6ZVQxnFFp4jktCHzAEHeLYNK6D2d8mMhTvUlFB
f8Hft4qiMPZwuwzjPs6SZzdA/p1Fpr4uR8s+KNrAEPr9gfmaFOAVXTI/NaCRycm+VOaxdK/XlPyq
TZea275Wgs9xjwWyz5HO++WcWmg09REoQ33sfJM018y6k7faYDDfopbojwzuDFY1rDzRMSCICEsv
hAxXdMUuNpstMdPVujQosoWxMi3kt9NtvT62OaFEPWWpQrAUk0VZPQNQwnrDWcldgv6UlX+UaiF9
ytIT6QSbejJfycvJPhssQdEldBX6ARxXWk2yh6rprHl9H9R2BKFu0Ox4pRGHQ467B4eQUPg0iuuj
HDRcAHMqGRqFugCVQQ76mcqoARMlcQ9O7jNddtyXKhkfEtoNa42J78Y2p/7VbbdG1+76vrMfRmp3
F9JPaR8Pifma9b6zsrBm7M0KT20VEmAF7BgqOQQPJNH+cPANLSUChjZuR3HW1QPtbSwh1yK8DU5y
mGy4XgFqOkQAik+hwNLgvLCIKDyNYLMuf0W2RH8vqq1DE03Ey7eKtgMBAJPCUCGuzQPtw2bf+wX0
KQLJ0mJEIhhNRbZWRyhIEQJjA/kVsYoN9CHVNXaNror1oM8a/syCpjthCDIQA1xwNdCy6zRKKrCy
vmQhNWOeq6850TqbIWdlGpR1/Cim4BUvcHmIhgwCkBIRl+KHuJ4a3dSXzBTEUo2K8JNRp7C7fV1c
BwKh9s4YnJS8JBik0voLUd3jjsaiuwcyzRI1gTFoE8508+J0Wtq+O/DYRHZez+5qBC8BxSu1XjBL
pYKKR2AR1/54TTqkdWotvpa5cO5ZrW0auRL1lBTAECrtkFS9lUmSxynIvmq2sml9TGvyjy5oQKDF
bfWQFVpw0rRJ39ZOxywcCqBnNuK+yhtnZ4/NAx4/0PslKkejh+6QWEQn1iZmMHpFzjmoqQaMFc0f
Qjk1feo+UVVW1wUuZCrwdv6CLQIsROy/zU80WA+ze8Wsr1HtnOqxt96HoB4/WTOs30q0UzTUL4Oq
0EsQmn/svPEHDl5xZrpCqUyrz/CGCddk4QppJJ3rq6rxZM81L8996AyDxnuExshwWMV3QUQkmmLr
exrEJr3PsFrEo1pvuyCN1g40oYMxEPTVzOYnmJ4aUrnxaHbVsOldrmcR0uROm2xVjoQywUWstrbT
VJuKZELMENmh65L2NkWEclksLbpiMDZiXrWZXo/IJ4yTbeuXb26pW3vH4/U5GvEKzD2or552NVLd
CCsXUrWyJec3ERoFpRwjDfkMd64o+dMcDYysk8cTLCtQiMKXi89yDg7jHI43pUwaT6nYW0Zj7GX/
OshDbQFqIdkalWE9dHn2UCHwKRsnu0i1iBnDV4rUBJlmOIsxunouVkXA0fLBM1H5QzrFgSqOkxbh
ZPfiH7FBiEKlDG/2BA5KM5L4SgF+wjqDVsqo1Evg5TAIAuRce8JgIfbTg8fB6C/SbLyEmj18toOc
CbEDD8XrRbCyaA/PoIBxE2YpQoh5vjm19FjVaOZ3WOORemn5pGQWEEyrOCvzgPitWRVp9EPWkCe3
VzdDPVHoDyZumkZ5MgkEPIypeMtnmTmNlh+DZnpH6VxjAQeYqhAIS83mVrZh/KQR51MOif+ZKI16
RaFdPWepwjSl0+kzwT0qHF355Kr5p64ZjVuUjuaxaqGgdV3/WAKtvSg9yZdWS/BcjARibzGl3SkZ
TjVLsE6xis69n3r1oOe03NwkHU6NahmPNeU93mJJBC4BC/zJwUGLimfkZtQGfEI1M1PPqRU2QGq8
7NF245i/O/ptdtiQwEfv0sOItUQQmy2gbyECEjxm67mg0OWQGwGAIOGy+KXL/pRI+uXIHGdtzqtV
pNoc93zv0E0VQT8t5QV/9U5t7G1n/jsd96bWjvQytX7NvbljMpuS5Ns1FTEmxMiQNR9iFlGGTWhZ
1YUY0E8EiO+SFFaElyMPdZx2eoiQmdSlf/TbEsEohKULmAgXP1TsXSIimTZea9n7QjcqKkCorZtY
V0jVhJOSWON1oEh35cOiU9LpPQux/K5Be3emHHLLYoqtBb80QSgMhQ4QdOQV1MFzXA/c4CPxyWox
P2Zu2h/gjfIm6XXRiScF4b3sB1SZ2mOVfrXmFlGREJrdxdEn6I6PIKEB3wVKO6fNZlcPS+oqzb0X
PWLGStF7uE7IL+YSqrM29aE+WTwMlsyzkFmWYbuwozjcSMrt//oFYV1LpPXXHHxoyLz3t93/esxT
/v3v+Wv+fM2vX/Ff2+/55XP6vf63LzqHX6u8zn80v7/ql+/M//7zp1t9bj7/soNCPWzG+/Z7Nd6+
123S/BPFPb/y//bk377L7/I4Ft//8cfnb2mYEYvXkFvV/PHz1IzuxotpASj+E/Y9/w8/T89v9B9/
XPKqCfrvdfO3x+8VpQ8Ad9/r/+Y7fP9cN//4Q9FU/Y+/zS+ftw3r78JwTd3Fz8fi19D++Fs2f7t/
/GE7f7dtQ9NsFRG07lozMLbmAuWU6f4dURcXjmYaqm1ptv7HP9/+9R2z/P57+x/I5Pz3f6ExC8sx
hO6ohquS9Em8Jt/tFzItYsI0r4jHfA3A3J8DwFBSot5PqkFXEvCVrEZCk7aHEr9jOZiUz+rgy5A2
qzwrxWvglyah1aq56zBmPg30csMCbT7sAgB0geue+SPeskzol3/5nH++lV+g6vqvVF1hO8KGSq+Z
loPMR2jWb+TlNlfqwoz9Bj2pALsIf3nl92XkbBtlk6oupIa6E/bKCipjFdAuWFEDE5cxbL09CW9f
tAnuWtUj0VCI93khPahap5S3d2pSgMNu0u9RGpR3utFkz8XwIo+W/Qgs0qHEIL9mFKwcgS4CCoEr
xO2oeNBG1tYYhvNvCl3uCOPZpyzsehzmVne2bNqCjRfj0Kg66xXI177Bmv/N9x4MX7nWbhZ8j6xp
1WUjMyxvoHZUmdMPJTdwsYXtnZ27ysL1u/RcvGbwo8+gZAfkcPPm2Fb1Gflxfa6V7E2vJ3/3cVwf
7lTFoSaS4EBzETQvm7aovppMBPwMzlBXcgNBZXCnZoF6ILkr3eiD6j5r8XQlapugL2DilP3RxmY5
tSM8f2xi1Xjzpz7ajrNy1nTMPFkxN39o7F7E57InoRDUYnVyGo1OLrrEcQbQJZVuz/8F/C5I0sQX
0iqRu3LwIxpHJW3vxW8nNM3r6UPxvGk1z7nrDTVcVKxl3yYVpWqOHn2PitR89Sg0k1hInM29LwoW
db5K9LXclIPa2dZBbuEGqzdR436dkpCGOtr64RLCqCgnwm3kIdmmTHM936pZi5TU7Vm7BQKQq1A6
c2M2VLvx3Fk8dxrnRkV6paJvedL8LrlltbGRewU1/PssKvbve3khrjiGT3KvnSKqC5pxR4hetHHC
GZqgwjEpAWksUk9Hzor+fRGByNyqeehcbLN2LnKLzIpsB1cwXDDjtP9y4v11acGsMwPvPn+BfIU8
3lgqCkv09Swc9d54/9o0u2vxbi1rt4Wbh1v+OUHMQ7LnVEIvY3eGbxpdVF/kXlm/huI8Ngm52YYo
NmSjU2kcETFQ+2hzi7RKIAkbexy+dWoxnMLA/zkoKrh+fh+7LhI8/P8c0jk6U+6a/MoyUGN9Rc95
yIH/2mZ/GSrS1iMVAMbcVPpzL8LxRXwt2baWPtCB4GpYTZpCs5wHPqK/+OdgRFWBOJ18AXkiMIP/
BLX/NQ2BW5GJ8E7Ymmqojq461u+Ab0KYYSOr+XOdD+IYtjPO1Xa6BUXLEeNrn9w7cYw5AAIISRA7
YfbOoasIEAwy96vck0OYwsfS28mmFGSGNpXjuNwOSC0WWCPFnTOUNxdiwNYQJRUM2RTpzVh7f9j/
8qz/653V+O2hML8bYipsENO6gWzn93dTumFH8SMvnimMTZseJfSz8MrXgnXKOc49B9oZOeqR3dDH
pvC3ipWhvbg9RX9NpOIx6+ORJrVdEkGJjrRpfLGM0qG5uFGUoaFvz+NsgeiaPFwNbdWvWcZQlzIU
86hqgf7o94il4ginS5W17JqDvrXDnMTf+WwhHPU//PqIRPv1Mcg7tk14LojEeO9IbOYQh78A2jW/
DFVW3+5T6l572NjYy4fXOSx3I/cqNVMJhkOpL3c/jsmtjxPEjvfpQh7U855KZgjwqEv8/E4OhuHA
k46iYJ3a5c9j8sQwOCO1aYz1zdT6ZEl3Gmj2qaq2fV+NC/lqPvwBlwYPYSabZNNjCtG4fLUjrTOX
HGkGfN9FGir3klAU+t6nuiiCk9yLAZwf8VZ8l3ttaFi3dgyITIus+7jm8ihm95kc0J3/3GIm4ZBf
aDxNJjFy6FxYSM02848BFOd8h1pGhEvsbJXW9qp0LZYKChGUiQ0d3kimVR4Y00kyZ9R4wEaw7HqN
yHhwUCx73ebBypN2b7u4zEy89PKQHEaWasgy6isO4c/8x9mWTIcgX9RyfN/WmAEc3w/ITb3Ut+VQ
lLvaBuyWQoRbBTpZWR+YOblVlNY5E9x1mrKqAYLPnb75WAzf8yBfUc0n5Fl/EO/HB9Xjzdgja3sl
DcsVwpXwSLZk8D544xAcP46l5lisxrpPtl0Wfg+ntjzBPzAfEsDLGxgMOp+Lbd/s8GibZnzf0kDX
I804ZnE5+cvQpps41rG2l2djoJf3SmcosN8Hc6sSj30vj9l2F9DEKaHMVKl/b+79wg7uWBgGVA9J
Pae9T14Oex/HXU9R+aTxLf52Auqnt9aBPS7N5s0Go35RUHCKrzwcwMJ1RLhIR4UzmyvwZIPnmw0X
VU4ltA/KYPHvJ3iW+y8XJRM7+NcC87dt/ctNtclzo3CE4TzpY/dD5hh9RBh9xBqVafu9CKHq8rRr
ntQmCSiiZtZC7ha+XZ/qQkVGPZ/FFRSsWp3wEQhg4yl0tTfwftOTMY57zfbHT4ozcHF6Q0JrKtXL
L7VKYxX2bXXMqrGhaNz5hCXOfDR5sJolE3JLDs4Qt0Sqav21wRuyEMTzHSPHIW2+0avPBtHKVWiS
stoae8oxNIWrgJDSqsbBlnHwJwk2s6xoj35sb/L8pxVg+RTcwYI2s7tKwGAcJtU7aSpy97LSgp2i
JKxC5a/SnGySgHPWuo0fLYfCDS8hsocL7KnofYsMZvc/PC40MU+0PyJd5qefi3lB1ylegpAxfl9E
aP6oKZomtCf6aUxHfE/AtICZ5c/CsNGDU1EpTCWcHvZC0TaksvQttyxU9NX7Zl3oWbgiXd49AsQj
pTIriqU9CrUCoMTBhkLx+5C40w+/joKDFQBWolQYrduZMT+KyaPMiQLZ6F6nDNOW0qYDs3SSJMEr
3Gsj7aomEPWdPc91NfC3XzH2LBI1cD8ppFWWpM8hzwKF7GG/vzbUoTaORgfbDAZxMEX5mI6FgxYy
gVgDVgkMDq+NC2TTxP1Fm8wW/hmmLZQ7V6zknhwq+Yv+2A/UnsBpAisV8lLxeuHXOal3puHjmp0H
KBDQNPPoZvx56OOk33rWGl3ZVXO0e2r8ml1hSZ2TeuRQJnqOU4wsGEeDPSZnr3+ZyIbeoa7sO2Dc
jX4XwLhfY4OgIFog7ZotK/jDfvpW5O44BndqhIjUtoAfEO6CZXCGBUZGS4HbDW8WOM5lrkTuIczc
6rkpaeTXnWJggmU31sS5pd98rXGqP+TWeEdqcI1HSKi3uhxBxprkjcxcvhF7LtDzid63I1pt3YzE
gkfEDlPXuKvmHXmkCkNjM3Y9ZGibx1Fp+DSCvSLLlpY68OxQdY1fIwaUdedjkcX6nnyxldYDSxJg
fu2ZP5kKZUaXtujVsjzMG2iXKvKP/kMkkIx0+uV6sFi36wCb0Fm6wjF/W1R7FWQIpZz0J8igBKKM
dQNIwigPmBz9hzGt45ObDiTbsycHH6wAdVTjZaLStawQYh3lgJBGFAs6oQ2w3nnz45TcErguyTuf
siNmIPocxtc6qh/TwlCevA54sstyGHgNIfWtPmotTbFUO71vjsDUTq7BzXA+Edp42v793ftfJ5EY
eAQNB1ujfmFa8kP6y5SKtXPKs2NQnwhcI6zMHZuFaZAgvRw6l1Su2VaAoh1NFAtR1A8EFDMZxscx
wJE6AlwnGZk/4DuB3X9tGHX0mOobzbvao/qaK3n8oIJmQhIR0vMc2uYgd0FVdshQ8V/IXTnQmQsX
XuugfnCd6EFBZcjU+z+F/Gi8+Pe7oK1z96NsY6Hr1aEicP4vb1iAZyLoRniPCuTjBY/c8VAOMdow
uSkH05/Gg9wqgon7twwJ/Titzpmh/+/HCteydi2m4DprgZTmREUdQJtsTW6BqMQA576f+NhvDRZp
OSvhpQ5d5yxPyK1Sfge5KQAveJhq0IXM31Uek4P8jnE7WTtXtNeP4395nRpaYs2SiQa71Vjkn0B4
gbVwUCKQKdB5xEkO/Z9bH8eSNn1SfNhJH4fkVqIo4hTM0n2568LBOhRdAdzll+NyV77Cc9RPiJaK
HRoTD/4rrqfAq+uLN5I+JAcXPM2lnkVC9AZTjD+ckMfklnxx65jekpQ0saIxPp56sCOum5pnUx/F
uQSed/awBB+cglS/eU8ekoN8hXwtkPKYOahGC+fPl3y8GMcZllkbDzjTAJMFVMkVAnR3VsiEUCB9
b0pWctMDRLO2zPzmEKxzShKaxDTxjGvea+XKwef21KiAcsKs0rdaJ8jypsNFVEXK5RdleQMnLpxj
asRGcQpc7I5eTZsKJx0Cl9hFgK2oO49A8VtQ4Anh4/POldZC300a+2hR3TuKeZBbvx3LaCGC+TDe
fjsuX5t06UjAztTW7YEJDRbXxN4LozRZCjLILTkMToAgfJr+f44R1zrt/ARCMY3zo0MfC3NnOL6G
zI+XdNrwQfn6GQlXdBGIulZx1Q8bJxf5DZC2cbateDeqJWDTRGdxFqC31Wgd2SWegWH2IeizD6FN
WIn7UE9X8tjHiYnIl6VW1j6zZ4wMquiIK5rUmGChed/0y27tiS/wqxVwUEIM8IMrn2CJeTMYvTQF
ysb9Ik54oqzN+agfAKnkD3QfO1m+DszUeUZBunWBOIDhJ20X3CsyZ9V55sc1LpbefJcvCmPTobMD
0qENCAKqaxvRgi/c7cB9+B24WSI6W+tDsTAoP109k3c2iAIrVkozVx5zKtyuUah4UJW0ezeOHmvc
sLehw6qc6Rjm5j2DGcStB/yCtjeYm0htvZsVhsGsEG+nDEtnMivG6cb+FHvIXcV2yckhK1Uel4fM
kOffBD7q6pP3ctVzYEUleYXU1iz1qRtNbR+7pJWWchdG8b5oKduiFh2wopPApRU8A2kqMQQaa1a5
2U86Jv56eChUPl+37OtNQsP+lEyuCmLA7reUOJsSHfPI9J5Jc5tVxOhaqyGv27NpYjgrXX9RZ9Q9
qERgGfGKARZCg2h63pODmFXWWo/cF6QuZrX5rCtNJh+n//xW8lDkNd1y9M3yWNGjWuqZsG48WCZI
emFxiWjg7Ap/qA9EmCMWkbLpAgfpCTvsTzvNpHviqJcjP5u6w4mfftMcXKOVMHY+RtwjuaBZc/o/
pJ3XcuNM1mWfCBHw5ha0opMvSXWDKAvvTQJ4+llIqj9W1989MzFzk5EGpFQqEsg85+y1ZbdS9MpZ
yS4qQwpOZXcRttA1G3bMsLED3e435PUI8C5fGasQCETZRjX5MG+BbUenaE7jk+zhsAlUCOlz69/G
crnKgnsrqpWdJ1dvL7mOG1U9NUAjD3JXio3fdMGkrka9b3e7P3aqRYCdoKHuZDTWbSnPbQ1j2iaU
4R6tRTNHZm/WqWqKqGXiWADNbWkCc0Cw7sx4qS7Lt4Xra27j2/L1LeRYxaIeTGV4kO9VGpzje+7A
RmxwVmmr4Fearg2QeA/2lP2WVTKupgODt3gqHJN4ylZDi5jOo6oaSwiqc1Xo9Qc+RrYvhx6FXueh
8EjikjfRxiTDphOqFY/hN9MeqXmY3V0FhfKoaOZbasCbiBsMgJFe40koMsXGgnEqYdBFP+QUmMSo
vkDMfaRSLFiBzvlGbIFaU5Ii6yzX1X2rKvpBNnMPwOw2NDKP67RlMg4heSpTYxLBq9RjISuQFSNU
j3KMIwHFyXIsxhDHu6LcygXZ6AXFRG4mDOxqNOGBjJnaY5RCcUH/W7VUAg01WYQaxwGqoKnIWiat
5aKSSR0FWXl2x8G+kyW5U08xRTjaMUxHCnZlc12Q5bwdiui5GU63al7Zs2yqwdnxv90uvb3cLnpS
vTEgsml5j9tCQ40Y3wrKFrmPLPqAoeZfBr27RdQUvg+TU30o1AJvhMBOFqztysl6m2eXYR9aPSeb
ILty0iSsUwAkYn32FPtgUK/hbQrXrZitImHC1nAxNHHc8+0i2ZPN0IRN4f/5ojQZbQ1yXh7s87Z+
jWrqRaCDVx9zMRR8uAv7YCbe7xh40IpPpAFGgab8p3eby7KA8xEUGx9yxOd1chUaqEE1HXNqYAdo
F5bxdWWZvA3/65xc+E8/86+560/qTZx0FMCjHuKKg2zIsbQHGOefw/+fOflW8g0QfUAVuo1v7/9/
MdcOpVjEsR7EXSVey54s2BzEktt0ePzIIs5G9Or9jE5aLspGxyVmnrv2QY6opS5XFrswxBiUgNa4
iO0SZXwCG0cda1EuZfiW2HLYHtm0D0iHbIVdVVq5RwcYEqohSpeYuU3LHqlM6s+Nga0GARB9vLPm
pLt3KdKM1CS6vy6PGd++SUTDAU8hl/jh0pVNhjTu0IEQbvcQbljqTCxfj9fLhv/Rl5dHqHsBUS7X
ybF8IzsIxVYduqe/guBy2Dv68Bn/luO6BINIxdjn3H8MlP/9GhlrF/KN5PV/xNQ/fwbhedm7Nddr
5OWfL5fXLL+MHCsVm9BrXF6OW6/S1wGBuq1bOER+lVrp1qPCNh86wRBREco46HNujIs7CX+7ck0A
F7R9gv77TxH4v4ZY8yAHvy3LXh7Ei1D8X9f89bppnjFbK9X3/3TZf5qTYvO/3u6v6/4a3n6L8p9f
5f/hN5VvM/1Ejzj9/c/5+93kL3D7Ybdf4PZ7/9ff8Sqp/08vmYEOEbcJQ6xbMW45wVL6XdbqvFHw
Ei/8uIfUOAT3GM9ZZyXP4TZZC2J0oEa6pFxobesRLkHZ/L3VkGho3TxdYDDofmUP7gdwnQTpiBjO
YUOJVa0VL3I+yJHttVUbHboK0XU0K758nxwDsx3AwXR3HeqwWgwjf3PDPD8EUWWzJ9XyDcAdE2MU
WNMeuLej7AULdfo2l1Rpvo8N62ANJQEseZ2zXCx7yL4hJ8nxtStnTRXeyCrAOEG+Ui63TjMexvod
xc0SJvWqdSp0DrTLEBYIJgiy6xSx1m9lt0lRuhhlckZ7QRBWzqVqoffkU2cPY62SeCzYFyxHPWwf
5FCuJMuyvPyPV8px4jYlofHO3MjhH28pu14Fb4JwZ62s+8ZFvv7PG8nl2/CPX1iudFOT32kJQO7b
r3p9M7lcspf4/AfIsSD33/Dk9BWibgMucThDpfNLllEL2xaK9RM/47VVddFDY2NjWhkdNHdH7G0X
ZRh1MtNJNva4HPdb42j0GKv/NX8b3q7VJgvgYEUe77Yq30QOLcQHvS+7YT7iAiUalKDLT5PXdE5X
fy7LMXs5RAq6u1FD6qrTccTfEWeatdYjypbg0tbskh3mZukaqjO7dNTKMyIzMTs+BS41/Ja+wt1u
6crxrfljRe8yaOd/XRQZen3I+gyDxc71hqMcX18kZ+U7yUnZq+BtEeNcfpDXZ7bPGVwhAOuwV2F3
saEqNgpXih6JreWoBq5OaGjJM4WPCowVSu+Gws9xJg4hHOCgSK3E8TpUO8N+cM7tWGp3ucgHDqZZ
+kW1MAaqsZFhT1ljHRQU2TrVIthQNhI2c25MeI9mcS0vqZYaE75Y+qYhGbvqQmjXQjO+WnFaPOL9
cegFTsG4/fSL/XOylUaIhYU4KWu9et8vFTO+ISbnIDTxLFe9JTeAs23xEGdsHOV1t4WhSl3CeyhS
paWinuuQU5w79JYoJSqDgtKYLf61J+eMsN4oUdX6t9Xbxf99bnnt7a3kdSaFP6vRyL3V7WWyF+lm
tHP17M3jOX6STTDN6ilwiQXLYer2Py34Jzs5ZRvhtE4Lt97MGPPGxWx9Aw2jozqOpmOOxPwRTj46
pWVhRuiLqX3sPU5luE14aJ8rciP3JKhmUtO4DUz5UO1y9DA+FRzFZUak/Yd6R8vZnAu30tY3lU4y
m8odrr8oZOco+KgpQFWJMW8GK48P3fgKFl99A7xYHan7dlC9oiYaOtfxk5xafh0vZVNrUBrAAZ+y
NVt5PuCOg2JsiabJBqJLeIgJXOwL4MlXtG7oLHyG6ikO6vLYL4CKqtOjezvVt45ttU+yKbJFB2d7
XxvFaldubypragznc9iaE5VXYTuubVPlUxFk0E6WleukXB+m8U108APkS+QqbLhmxBJy2HNIn/cF
h9DI7EJOTkuSG1gP6lgCYsuUumS5ZS/NSPegyGIsdP1fF19njdrA3Cymcoii101NOc/9UGpiVyiU
lDuWrh5EFlXw9WccM4ccFDAbwqeuT8el9Ed/U1pc05I4q37wTNyLPrBWQxBBgqa6SzYh1YtHK0C5
vZR/ySkviqy7LkFkaKbTg8ytAAB/Sngw47S45Fsqyvc3yZjPa6CH5arRzR4W2PDRdUb13mJvvNMA
G1EmwtAa3V/WPFr31PPrz3ab4ODAtF6OYld6ob5lh998CGChOBB/RXBRbHET7BfTjtIUP3ItzY9y
5KVmvY36NtrFOGgcgzqZty7M1meMVCioQLKPU9pL6WDR26UOonT+MeeuGRC12GVA7tHt1qK3jLNn
Te6xbanmJ0Cn+Vq6jdrWPQPDay9tZbRITekpRg+ba1EILlPXS5t5XD4bJxQ53nEySLkXY39uy6I/
l4VDhOmfoexh5EIV9DxRzMAVcuqvy7JcvPQx4ZK0wX5Oak9zjUN0V/+elpHN5+FhGJIzR5D8NcFd
8TlJXA4BrEV2kb0G6fOgfxk09rajaX6vLaJ8qVHhOM7T8dRVNvvdoU2/N8H1AgdD+HXRgiqJOu9o
Us1zMsZ0wgqelBHSRayZFTu5T+riUJARu1seBZcaS4xvAL3qPW5FT5ZZchOXVjRLT+oZ5VzFExAt
UgEM+98XMr0Y9saIiSHW8fsxVZSnoVTiZ9GEe6k9x6KGqkHdUUh/IkU3Qnei3HO4c5EOhSVhGsqu
Ch7mQ9fsjVakhzTAgJEPfnlGptxsS8WMd2kc6dDKAgdcHU6vvsCC8mVEDMfyZB8nRe1P04w+tu5/
RYsDt7yxeSqlDglErZVK/moDlNBY2Z5TnRtSnPFcThwUM0gSHYJeP0zHJaioYyrlxsgd5FK3rMuX
/DXEcZggoneSa/IqqwRm68vxqJt85ztsBJTZIM2sjN/07i5REw2U+5LYVBp1J+2R1AWzQFFrc8Ij
Bl0vND3Z8BQQyGWqBptRAfnYqYKBdCJOY2IR04ucGOYuduzPSfBi5gqADB8NE7lebVTfMRYUK7PF
bjsLa+U8gkLgOJTX36PRgOkwd+94CvgmuMWVO6RvsT4YRyCX+PEZgWkc/xirCGj9oAgcSjYm4yFz
O85BFCusYPXgQt+RBTviV/NYqZ0SLE5nxsOkbDNnRbEZUichCBuILDU32hJxybBaOBjNvQl49iCb
uSnAgt7Gsofe/HNZDlVqxJZ/IZOYfXE55hIYGIC0H0QaZ+uWAM6pEIAfkD6ybVmGcu6PZcdRPTz2
liW7ijfCycZNCtTO1zODMDBaUH0fsxNalWlPHYFIwfOmFjmY4UOPBgc8HWiKIILIaHfatZlG9kOx
m4ZIpIzPucJL9YmvCuNOlOu8C8VxqYs+3y6RQ2xXxAFuy17OU6tk3Y2tR9LMa5Sda1njDrlijo+e
ZXEnztpHJcDLpuqr6WvSYH1EgRXyGKoD7jN32Iiu6p+MGuB309TcmcoyJzjZBhSZ5UiEFHspM+v8
XrENfgzcMnPZ20g2CWIklerP5qOonHGtGPq+qTBDqiNjelc6gEGUESE2TKwcBh8mxJo9YJ0M4mDj
tFq20QwsvexhQTpOahPu0LZDtZvCctsqfMNjHShXEVF4MEBaxVSOuIYWm8bmjy534eGQWhoFdX90
B9dBJTUR/cy5VR5kQ/beWYIEBEtV4pIotysqeEow7r3aBF+90PmBQihHWTqWJyO28V2K7OBrR3mb
YRrFj1Cvf434sL7GbjdsSLhap6Ah+QKxUN8alf2pLisrt2ILu4zT7Hfpkqj6Y+qmQpNXzGb02yPr
XTSJ2KcdBdUGpT8HexKaHwae9SzntOKjFShRYJ9bz7Oa7MPK/DFWjXpsF5jH2Ig7iBD6E8XghBSp
D19qRbJkMjZoGNMV1jTlpUETqPm9HRtrFXbLSiUqhFdBdU/GCqeiOPBOXopoSoDG/94s8Ca86F47
J+j2cWu8K0kenFIqn9OqTI6GOWqez5YQ6Wg7T6tu8d62+757AImTgj6hBqux2Fcm2OVC8MFjth8R
erfdpVuemgD8PnuhTvk3ZdbF7jYnr7MNzvwVx3H0PxzX+yA+oOlI1B3cGKi+Wnzg0VejCNcGd2v9
65JmnicctZDlzcocwj6dqMIgQb4Pli2xsuyGlWU3LIdWz6Yf81eC5BdlMH8qKLEuRbccWZMSUlla
zaAuYehcGhHBP0mRrF4M9rGugQMn3gAc0zBswm2I3JcvXy0v0Xu0uL4d4tI5NBqZPl52nVMJwu00
pfz8zI95cTCCqFscVxD63hqMI5KjrUTYz8muXImafjvOk7ufAqXDBEehSkR2MQnoj7J3a2wrZVse
lofb1H+99q/XX9859loelT10sQq9qy0G475qbQMQBL3Z7LDm0caA5wpztwXTM8BgumqxvV5nR9il
YSoApJGPze06IHjhZY50f5ZXXN++GNp9NsVoKpafMToNyTNhqfx5LUAbhT1CfIm8Qz9w03b7IF1l
am/vptpTH8XStKoL97TI0oOcK6xRfcTnbPkmUEqwXCGnqs710Skb93KqbUT9kM/fRZe/6EOXHipj
5NfNis/GrNtnCpZIyP37fDZRykeBm7b6e0GQwknI+La6qR10e0mPmJxGlcg+aUuO5zYEq9ly5Oke
+2VRXiEbeYW89jbUteWUYHXt9jYne46I9upgWPuFPWOe4Nu2G6w4sHFYAlIIZ1ALR/Zim7Q0f49n
tjSIzUtRrf/3RUEa9TB/V8mYmoF8SdM117T5yP8l2mmUCvZM4YRv3G4XVkAVGognB0iiOKLlGjac
hEXylxT0whH1X+8XXgj8Dwj5zobG9DDneJ7neBxMAYoJpVCodQGL5YPVzbegonGOqUYCABDrT1jg
8Zcpy+SQ2u0pNabw7NZ5dA7hhCRRxmHOiuPvaaLzkM/TD01gIiewqilxVXnOI+He12WxBzIV5O/s
D9W9SwqVlDhUT0MDyNvZqyIko6yAtqRwrxRHiTDGAiBdg43cGgbAgzhShguM1+Eie/qIMNVxkVV2
lUAZDjuwbYK9VIui0uYQgVtyB8z+cQpN+2C70yv1lNYKDSGOkcuJBDGDMvEtpNsMMHtEi+/rwlVx
3R/E/7f8j5MpSNJolTZJcWos1TlmbvQOwBWjhplNWoF57T7XdICYttn4tWlHzxxDoaDoZnYIPD1+
qoI9hcAcj3XdyO8Iju1SVPNnCeua4vwOFmB6yB2EGqCgv1aKWWN9N5cf6vSscxDfEuML76I5sl6c
NHkerErzR+B6d0DVp4cg8oYdLqWBb+k27tpwgPw8n7uDa6bGSm7yUb2An+A+iGgYUmsPLKn0JRGS
8rDJXsWW0GEDhJEPhFJZY1rYnXsnaomLJNWWkjjzBTeflKdIhBS8iQFUuDiupJCZT0U+hMe+F9ba
bo3wIGBn7nVqts6zh6LS6Pr6yYzxsY1nbgoERXV7F49xi5+uVt0PWyhT7X27VIdjOEHj1dU90vV/
Jq696yzkSRINdl5/uCPfJlLh4yUIUbQEdjde1Ok7p83mTD3xuxYHBU7dxneNcssHfA7Mp6FQz0MT
eDvssM2NdKnTiTC3wVO76MSlWBx6vuarNVEWKAbROuagsDUJWj+mGdS/a43k1dozbEyFWlk+WEER
eptpqJo1SeXmsdAc/iM0u98lwDnuVHP+KotAZKOCOXsIFn8beKTu7rYg0gYT4/pzqkvr+s6wKLGA
MUtVgtt7VI8tjTern726sxpsv6ZipTehve+MPn8xFIxv6jlKV0QQOSguf8RpCNIdd4/qQ7UxyZjZ
FuzQvJmU7wrlJemj/OBRHbLiLxy+mlnCmXqE0OcV/PDB6jmTAthDBQQhd2liKAzTLMAFWbBrX2uq
2zEdnL4Gl2w2xUuJpzBZmLreVE6vvUCZoASvoABFKBQARbbAObUeo2d97GZcUpZdKYY2s7YuAKJd
7OqQNrn9nRJWb2U5ZXdBsakcOSzmG6qLwjuTyudNT8y8MPvkGIZuvGu1bx5s1MugKaSarPwbxDgc
iPHjC7adWoKfz3CImNOC8uISH0BdmPlJe3e0qT9fuUeqnicIzdOR3QdcN6/ofk/OmADCKQu/I6m+
R1mK6fbQvYnZwOJMKqkKA+eeYZ69e09EzWZ002xdDQr+XTyb28voiurotcYjYVrlwUj04nXkPlOo
QKfcYHLXzgR1VXjHBholEbhwJGUeUemtZA6lmjnfN3aUqhWABIkTapNHQ107fVF+HfNmE1KD9TMI
k5bdZngZw9zb8GCeWn/obGutJvakrSs1SZ/L5Ic3pcH7PHUHytZNwDLNlL5BZOBwssQRnGzAxFlP
inczH950QQhN3gs5BxLDQ9i05nyoQ3Ok7BwWpLuWhyNquPSzPGzdhmGoP0H0DPajpqwqVcnvbol5
dUn299TvB7kKArUJ3a0wIqSNlQYO2k5iCDx8YSMjxjMqroanUoB88arxXpj976mus40aq9H3DkFt
qKvnXE2hd3YOqFrKr/q1ZuEwU6kp4htooFUPmLfocQeaQwV/gqbJN05Bee6AcdgKjKZ/ZeP2ovlt
ltYPyND2tuQursKJoepobJviIMzgysfVeyC5Kr5U+Jg19TGpM7wUtOpDWJgpyDQyeFE+1gt4UTZl
MIdneX/vbP2d0kH0ioHzYMyu8oVYQ7SNEJ4e+lH9blJxATknNqjTmMxnsO/198Sd1mGgNq96n371
ZNLqZrE62aVJEi1F4+7a2Uj8DBMl20oASVKAVw7F8KIhkvfTtO1+FdVDRl7jp1LhujPlPfYKTuWi
llMEuTkqLAh1DKHaPUgk6wjDf2/2CN5jr+we5IKacMv2Wu5vsc1zme3wc71obmahv82mmp9rT0kf
rH7CWBOkaFjlxF8RJ8mRRI3KpjDack1lt7aWw3T46Tmh+tQO0cAxM2CjkYvmJeii+RBZ+AWWne9F
pnWY89EtfL46mKzmi1Zo0TXKJlGqT4Vj7lE8TL7RLg+hezFTUzvOkKOPIVF2nDjIydnQeA/ImTXE
jMm4HmVKulVwSAH1ceA/3FkN4VhejKnk9Ca7et390Opk3duD/ToYLpQOrkBAT+G9LXzTm7OVUYfZ
Hk1u95IPybcyTdxn5Apnb4FvaYTdNwSpsFnhX96SGUNH0Hv3RGe9+yYHL9DE6g98P8WrirtOlMz5
DyNxIB+2i++1TsyW/2aeTKUXEROh/MU74q8hYyO3xlg8JBKsg0/sQrR5a3qJs1Yty6NCZQmleGND
HbzZZfh34GMeGUl8kb2ZrOEAzf74x7yBCoIvJxaq/Cm6tvsaYpO2d91wXhE3g3EIrnan29a0m2EZ
X2C4AXxvHM1vKUzeImmY2NAvul9Ha36xGc84HlrqiLCp3HLTg4bmclYG7iPuXOHVG2H3EEjmCrsu
25j8aKYwYovuKl2ZUQpPUI5blKgw/fh6SC2GY/Yrx7Ork7w3assJHADm91JA8i7J2m5nDKrvZS8c
C3og0le2mbzhHqI9JWCjkd8p3be2svdNSERMs3aDGdV3cd0+kyfjMIvUbVfA6ju28dxc9MYs95oN
/DTQZ7ytIreDLu0avtbknYanOo8af5yQ6Slm4qyu49kom4uhvxkJyY+xt0fuylP4C9pzvQvLZjyn
XqRsNNxPcFRjqBTl/YjBL2etcTxXmjYdx9irLrpW9vsCz4jItjSSKwhiZKMnJSWzQfQwZDi2i8SD
4y5za1JC0+vWjipT+yR1N/mSWwuyyN42mFev5BUkKO+8oq6OTqqrl7bUxb4wgx9mgBLPl3NCb9RL
ZkGdGh3rZ9gr+qNlG/FGz6dmGwYxZrp5VQEYHF/INuEjuJwycwtJKdnlt36yUFV2hjNs2IWqvtJs
1IrAKX6XuB9PhaucRTAUVFjWd9IIdFBtHBIavFeMsKp9Odek87+6Tk0yFPtM311iBzqy7fPgnR0t
tiiYW6aCpXEajtGxDbLeng1WvIUgLpsKAzazRJ8mR3MtfmKdVN7JHNm/c+3kFNLFem+pBTZgA+X6
RhpPjzC63riNa6+EOUAwh9lGr0fc1XBqeIyXBneAx77lzienNDwGJgf4mixnTb4Lp64xiCMwIsrX
JFW6h2S5xWpuAXTIBVbJA14n1tOibQOvk8SPifMSUYXrp0E/AnkxA5i8i/b72uUdVqj80MMSuxs5
Ckn8e5DixcP38OuNCN9W1L7N5Razw3Bf6+KL/AA12MHxlOjvmkAnQp51fzbQ1NfkfVIAXY/gy/9c
slpSdFMLR9EMshZEIs8FmwqfFfWxXr8uM+9VsdSezAyHiosaGDOZnmwTam1yMZYpOS+Hsqkj1zdV
W2HH1O0xL1YOeM1ww8fpaOEH9dlqFDMUwz+W0Gj+6yonVTLfpkh74U14u0EUNt8DZ3rm8Bk/B95a
DmzD8YWK4YfI+xA6BGA37IUwcM2x0qHSEod6pVgXMp4oJ//oUq9bnIJ6nxMmX6f8z24lv9nGNmgz
lNW8VRINc2xTcfZRbBAnsrD7a0Ry3yoWVdRThtrUE8WX67DjILc2U6dZcdR2lWNDPfkB3TJiOdmt
p+pxsDg0xtFX7PyK96qs8h3A944jvJG/qzN7BWqWynunn4cXwEvbnlwmyCz03IWCO0Id9dM2iLLh
olcC/RtnkGtT6eZ+HJPkeJuSvTGp8pO1IOr/uRQ5Tn8JovjXpJe4dy0MB1lNbKDmXsc1bConAvhB
tWp7rnNFu+/UmNo5kTUrYuA/NNeIth4M7XOas8MIhwbGuo1dFxagXz1LLw9StywbXAQITGviNZIS
2yGG+5NN3zjae4cSJdghUAuDPeEyHq0oONxWtNbBzI0PqeqMjl/UirdxMscE2heDVW50d0t5YE72
JLZ28mfJHyF7WRO/K5bT3s1Ilw6qCRjBdImVSJ8QNyq8q2PIzTbEW7xD1JzQ+7U+uQncx5BC76U6
J8qP1Vzh1xsNeXIw1V/spoNDv4AYZE/zjAWw8c9YTqZ66+tdZ90Nur0v5yHf4yidHJshiCmPYa8p
h2UOwrU0h43HWd3YtkHan8LE7E8C7WnmWGIvpwAPVpR0A7UcOKJ629joidEV8NDmOj8OWQJKb6lN
MrHkJe3SEjWXNY/65H0BUeXd6aHxKxk4xsPjRBIQRsWHVsQwFEXQndu8L16CLDuQQi8+uh4HWVwW
AErgCnDqQQ6rVqico1y0D5P9S6Q5N7EqnI6gYEi8Lr2y6Uuq0v8Zy0nPm7AU0IZT2hDY1rtS2XRa
SrAwgXLsW032pCFmJw/BnIxTakqmXYz+VQ7KSsMqFS/oEqbDc/alElnyYpMJemmNnNqlnKIXOWdZ
1bhtBzXalJyVN5NWaOhZ0chIUYyUx8jhdS5ua+rDTXvVJviUqDYeVgDTrQ03LfMpVMm42DPklrRZ
bC1r6PN1onObcWMcz0JMuSDZs3PW6oeSd3kcU1Big6HaO9Lkw0rlX/uMw0gKuMYanlyOySukgtGP
eKtTkPUDz3dy0LalnidVHS5ZWXNTr+CVtUOGPW4TYiCL08xzR2YQHYgGm2c0ewh3C+YO4oSyK3r3
WU65E2qZAaVRRCgJF8DlMAL3ghOJUz9kajftzNTjXpiP75XGp03IHcos0t/k58It2km7OZW4SMlc
VCc67CoL6zmICmjCs7sueowqwWnduV1E7M8m7JV4uJEqrUp6f2kUL2z2pjK+yyl7skqgjgsQpoQz
H/QFicZ075RpuK9QubDXFwpgBgW4NDmvlet4fK4iVAei4W6DX5QkJOk2rJ5mjpp7SL4cPJAgrCJC
VN8Nh/oH3EVXyB+mjfRVqxZfNc3sAOvIsYun9NoxDaDebabCKzMFpIywPCPFQSoju9dxTlyqDJ9m
s7JOhbv1BjdeJ43Xb9XRNR+7tLQeq05pSD2J8U7OyUabwtMc4DGBTgFfwDp4lxUussmQB8FejZJr
6YuWJMre7FBtAw1zyy/KlGsH1/p+/cstf75J/5lqhXgoWniRkznGOx4xyVNig4rMvICiCSc2T1Wb
b8I06w6Ohxv3IaCkVhtIGdpL+j9eOMcCIdO2LTgIZIJCkT4Z8FeMR/1sl0hAfBSZ2rkMC/3sKMEp
1DodbZS7V/r6OSvSrYPy4OukdtRt2I19RsTiHklyjxugy+It68MHaBwc5KL5eXRL60uMykWd2GEP
7ji96xE1FW29KX7f4A8qx4FdVFJXx6O+PSUYX0oRg1Q6SCWDHMqmxqcVDxjDl7ZAuq2Qx8RvDI+c
1oHJoDe7GD3CS1dZ46Wd+Q+ZcjFxw3CMw1hlF2fS0mcPszQEiFB8JdcIQ+kBxAT2Mwhck209Ojr7
JmrT0ZTWfqMPT0OOQMa3OKitxqguryY4DizybOcmWXVXOx4htYUnLO1xwN7tHRnBqmrDe1LLeR1L
wU+mATDNHYu6yJ7oDc7cf6Aa25Bi1kyYgLoXn8+KeNrGdDvcEPn2nYQrwpPs3RpS/dkxUB5vM7Kn
Gjx9Et3O021nEFkKQkJjNfr3L5k5YsqwBKHKoPbDEK9gvgeTOA6jI44RsYVy2y3dUK3wOnE494fo
MJ5aqKCdPfeUVhjZZhImZo5K35zYZnbrXB8qUkXMobj/XJCrck4JzAOWIefCsJX7xlaI703zwTYH
5b5aprDIzo5D40JRZAq+VeBQkTWFa7XSxk2RqL8/9eeYJG3jWk0eBsf9Kf+cPOezLftXKp8m+BV3
MT5kGgTphwB580PI2TBzKxLydfBzIOgqeWs6u7OTcNBDSeCaHIJarH0ztKKvInDm82SWj65DUm9s
6ukhitHq4W5MDqwJ8NKUYvgMlDRyV+o5er6164H6nbUcBkZ/hzEVTlZsV82Tq+rBWilGHp9LRA3U
nIt/Jt7MA5591DLM/cnoXIh5or3U3aAfb/NquJiV4NQtQ9CqpqAP5mMlY9Hdcm93OuMr+brIHyEe
nmTDtmsNnK1eg4KMHq9NaT1lpgHb0Ex2sp5SlkzGgjxNAG3Emar8YGGS7k9kif0qi0COtmHwxS60
HQnvBscKo7xrl5TGtgvXIai8wh+WfYtsbkCp21zMTRQTDTSvTlNQSDYEH4AoEb8u1lWctbV1YPZ7
YnvE9KHdIx2y8MFZhsCOx7srNqFPYUsSC+KvRHkVuzSDahtUgnZVTe8eSKUNsXIPk7o8uKvHrt2M
yykoHtiSWSN7Xyxi+LyU83gK+yn4P2juNUv7H+gmeIVw8SwXIh6kXfUvkJHQdMhxeH1+4X8b7Dl1
a104TnvonOrzVBkOez1sJsNpUp9lM0zcWSaKffhzYu6Endu2KAoSJWICCQrg4Rzb7BRB0nCARQgi
4Ar4/QwSzzQBVTT8Kisby/AvpVeauzkHgylXVRUHLUoDSdqoJdGoIN/jL2mehyUBoeA1ti87Y/Dt
RPHOuKJ5ZxWTbfCt4fTejrXYX4dyuasqWA1qX26pStD9Nko7gKfLa2STai86BUWUr3FZ0xZPLb81
bNiA0j0sOeBgg4DFae1Xqda/KchM3nKL+DobluQhJgC57ax0R93EtC010/0igkXpk3jDwSLp/wXx
6ccUG929XDTCb0UT9q/YZwWP7hwf09b8ro65veubTD3a06CsEsetV13qzkc3IHDm41Q6H+XYZi95
zJIvTaWIx0k3XhPO/e8GKtRtDrFi5w6F8V72wT0wM/FkBJZ33wNy8RNTD9+S6vEvqXsh8mTwZ0Tf
sG6Rd3Mmjwf/JpuXYvmbHt7MfqHdUY+36VS+QI7xQa6OeWj7Oc+llWuG1YZjfXMRTUHASHZxM8IN
zVzk402TgDhZ1p0p/G4jzNvL0UTx9EX2ArcjpBQG3EJ54supPHIjignbat+HQQOWoo8eMVSJT+zG
OxLB1BNbIlqrTmi8u2TsdjDVmj2izqJWASngJWGjL0+m+oMPgLNX2PdtMA6rP/I0e8N20l33C9qP
ckJdx/o30bbVlBIpGglQype5qvlc6m3zlIypeyF3Ca1uKigjybEYbZRUuYs1ddogN22+acbrpMbB
x6gozjalgHeLfAFr9PSNBHbzosLzeVHEGy5TybMc9N2A7bIojKMc5rrdbYh6lyAAuTRHDH3gNGlQ
xMewy1Gh8BhayxEO4QYH/fGbW+XNDrO2ZJ1x13j+X5Sd13LcupaGn4hVzOG2c1aWLd+w5G1v5pz5
9PMBLbs1mjNTNTcoYAGkbLWaBNb6A7Xs8klVnroxmDdRT66v9Wv2rmRhnowoU9aOwT5IMbPiMPOX
tYMZY5yGGcg6G/1L0mrZ1vP68uApFSz+EJ2jA8pTM/YXlE3I1a+Hsi8uyWQvehMlQBKT83EUjewZ
4OCrhSZbGShyjwBiYx8LlEHA1xrUerqYty0FuX4CGHv1/xMoROpLIO50DFM0Nz0MufmPjXv3S1NF
2F9DD9+bYsi7019hcZPBf8XwkNKgv4mNKV0nuoPNMUIuC6eOkmoVKsgL1qaqrNNMTUk7oE9/GvI0
BjjZ4p9Ta7+1AmK06fYTgof4Ci/1wgH9Hc5kZ10Est3IKO/UBh8wNTKdA/9r7ZjZwjGD/Ga9rn3f
WHC6dKcl73FFVH7zhVsCVUuTaXzuSQMWlT79qHJ1QneGuIdqQ+w6/UFmAG8N9TsbF+FQR/N4+gdZ
ZsrNNcJgS5XCQJAlyT2/V/dhMLkltioIQ+rugwzxP0OX2UGTGQXIKV6CBVbXoym8fuUNSBmEpLfD
bIcM8IubFfm+0jB5ZX8MEJX98dTW5rTok8A9BkjYg4IY3szyNTTN+Ls5ddlhnm1tpWfZ8EYK4PeA
dQjW0Hm9jIXEu2wGPTKwgMleqr/S7xWcJxMw0+88ya3zbansuZpWLigO4Y/+9x7yUpx2u3UhiM5f
Joqg7PYtNdhudA1LMP+7u9Z1jV0RxCGeHkhGrSstiHadzq0xlTctqmgsUmLIlBlb8gWgZK6UQapl
9ga0v3cdyrvJCb9y8k1v+YXwpf9zCx5K2tpTSKTJNXHgcGbDH2Y1WB1u8Y0LvWyI2vBUZMZ4LMyN
HNzCcojfcdYI/4U/a6E2hX1aH/FWXGaj793ZWvHRhB7AJ1fglmTt9TZRWQFb+7jJ9reJtOD3K24i
xbBvcXmTts37rxO3m1xvDCB83eW8z/Uytc9Z0pcbNyWnLYcONqZn2QMb8dErtOTBGfDS/BKXa30j
Lneosr+NCJSQCq9Uc1dZ89MN2Cihi2Dz7pQA7VDH6AUUZ0JU/1PXElhI/HXjKwBSTn9CP167f+/R
ybSQ/AlK4u4Kj5xxgosWxU6QeaMoiyuuFy7dCRi3rJJLXJAd9R2vknkfjihvLmQscaiBmhNWkRY6
YUWH5ahsamtYGkWa3l9HeV8dGo1DjxzGhdc+ouNoLCN037aVDXVpBPC3BQnj7lsHLzbgsv0z3rr+
nafNh8lp+ue4CfpnI58pZU/qgwz5IYiapLY49IjJzq7btYe0/IYU8b02De7J9Cr7wcrmnRMr4QXc
sfNgVeZw72jvciocdfuh1hPIwIn7Egwd1sHOTGa8K6x4KZfEcolFnpsSHApKYignWgcNvFxppt3t
VorJD1bYe94ubTDX64CLyEiPit+ZP8HT7TZ+EgD/mZBSG/W0ipdBSQ59TkIAleIf/3HvuVsOnt5u
5bDqh2CRRFV76IDqL6YJTFEZh9NDMGvjA2KMT/ifcTb/Gxp8d0emyUQFgQUI+0wPZjov8B+07mSo
VJz0AZJmSMInWjpgMu4wZ1pd58RtKm+Mz0jInT6FtLlEJGP+LkO1WFWnsbrv3ACBAvGDZONZY4zl
FwiYrEYpMQIZ6M/og1lBrZEqFTppgtYiiSxF6J1JMuNOI4eWBXLBNHNl9TH+c4m8gbxOEZyYv5fJ
+PXu4lJdXForlYY3deusawuLHjOsjaMQrD7K4bWpeMDLnpywSF5vK3N++LJWTnrjPAYruXhKqVou
kIoxt1lD3VxI7vVAiyjd2lsFl0lq8AU4wGXHGXyFaaZ3THFRBuXahes08YqtY00/ffGWzeQL1xXd
UCfRJIOyhz2F+ITZFH6ZuC2WE2qWK/vRTbdRqevrcBZcSaHlJJvgby+Hbct3RkE408OTenkdg/gm
ahWcfgm3YK9GbGwybKnTQMGgL02qt5G8zjIcMYYOtPRBel8ij89fQAPgQqi1qJYTbXuUjx6d4req
RmmIgce0LWpL+VV49aOZa/67x/llUWlT/Baxh1r4OEG/RjYlAXJe7tMMD3xFrfB5LCd/p9b6H6kL
mQGahcgF9ZrpbI84Z3Zm1R8hFJn3nQIbzuoA/pcq6KZUye5lOsCKM5KXbDQohajPMSc3qiXp8JMc
1tbloLI2a2Paxk6VL7UIfRCw5f5DIxoeZHdqGDuH2KyQcll6dmi+yNSQTBJpWmf/8ion3pTUdTZF
bKWrGB7JWpxP72WDZ55C8ZmdmFaapsKGIdPBa6lvclZIA9+TXyzvEp9spxxxokWxJ7DuG/0h0QBp
BC6kzcSKnfumU/H9QJV7YwG7fDE894dcgRL6ZQJr8c0PHFSN4ggsykwp3gtLnL5AuMyLqBlIrOXT
2F67s501pxn3oVOAdhYSsZTM5Bo5EYjVt6FcJydkrFa6YF3k1Oi+rIuqFPG520LZc4FkwulqDYzM
xY//+o+4XjS6tUh0mVhC6xbyIJn6E8y8fcFMrjTQgvSc1TgisyGDdl3YeCzTpMGA7n17TwH5IyLD
ctUcxcDXSwBQMtaK28mJcoqsAxTD0+0+Mi5X5HEL8Cb1UpzJ8WPGIvLREjC/jpPloR6Cd8TMazRk
RSNCURS/6+AqMV/El3Mb5MEjx8UXWcatADp7uPaMz3mg4FkmSrtKmRwQHRl2N1Er2esinLil+NV1
YjZ/kC0Lt2GqweptoLuiQ1GtVMoZ4iNjX46fwIDbrJ4uZBBkqnWSvRhTGIh/LZV3DhdnaXs2B251
NMDD3EKyJxtID6Quk656Aznrb2WstPqPS2/rsDdM16ZigEfQ4g/bNDl7G6JSVx8D1/z0c9qONz7k
3n5dUnmnsEZldiG7tyYJOv0woKJ2kDE5lL1ssAsKLVOyMIWQoS6aIKv1AtZPlh45nTmLNkciWE7L
GPI/TMuxjwT+R3eGpVIs+hFBkWv36wJ5rROmsOsidTFvfaGcEvoTCCGVk4fsYcTw0aOuwTfmFryt
QY0AuoziceG1Kxdd18vrPbVba/mc7i2EAJTl6Drsm3Q2T7AzS2XZ2R5q8TYutR0JYe+kiQpZNWWx
d8pG9bkOsnibmT3wxRq1ZVLkEUm8WTugZ4e/s+xqRkm3E7/Oa/fTgsqqNP4zFMQWsiun/o/5HqPu
TTj23/U5+G2kyOO3ISm9hRHUKI6NFl3FaOeD5irrsQkGtNLsydnAF/+p9FV6KSaLP3o8Ks5KOW4t
wVKRDfUTjJcUNcNSxgJxqKbz9y+9MVOBAQpEmxYoiAq2wGGUyvX3TlmWW6A9yZM/xYj2o/v1O+E1
MyTeLyH7jrduvasleDTTYSU4gTPvPSfscb0uQTgkBd8eAI2PcMAXVjVX+7GNyn3oA3F1ocxvpqps
HtWuHZd9xykPLFtwqg1t2nqYAC0to8P1STTUv7aqis1yHlhrdwooERPmbJjgqjTO8TkJk1/VDC6p
EE0bwphoOuVRhgz43RzsKTycbkui3MF4zQchsEVqYAlR+Hsvtr2jaMIXxWyK5xkqFfqvQqZmylKA
coOxHuCY/era5p3TWSqYTLNjNw9wgZduYplPMhSkQb1obQ9VpljtwZOgwLIMZ/dJz0mnpC7+O15j
ZtSWLWsNgEnd1gjUnzSbXwHZdHbWHlDnyXGSY0DOAByKy1GlTnGgGPNXr4qVPZmSCEVoAz1Zcwp3
lE1SDih/Y010Pw/NDIuXBS4lDeTaZ+dcsAmVIQO+K19xXu+80NWV4vrxSnEGrEf/p7DHTd3jpuQh
Y934GOsRABKBZmwL31/N5aCh+QzSCGj9eEb2751smfuJtSnjkqB5JXHWzju1OmebGygttIrZPjXN
vqmVCAetOl7qrjbea02LD7s6rqgUDo9gUNVFgl3iMrDZvraF+nu0ybxlUKPv/NAfSOEY9lvcoCvd
hx7GvGOGP1ben0xF999J9avbKCy7Q4XgwaqZ1fItVJCGM8JLlbrOU+dq+pYP2CFVk0WPk4GiGHbI
rf6Ciny9H7C9Weq9rb+k4LP3bsOxKmuafOuouOZaGYCRyaWanmR28Y0PGZ5Qo9xlUHrhySXBshjD
/mfaafgrmsE3vEkAu7nTuxNwpqiFeDbJx3lVa6CyNYkyA1hko2boAPeOXA5EmVZJo4T6nHaJ9lr4
1sHIVetBd4bm1XrrndBZTTWULlRsVVQKNNKfOvmVTWV67t01aBkYvU9Jua0a40esw2tNO1D/i3Hw
KVdNbWZQ1hJRK8H7PJ73ssitaMWLnVr2tpVgfVEbkeXuJvoRuCTlX8YwrvaZPwgG7vSrr73vTek4
b1jfkYbq1ell8u2YNysbroL8hOMM/3qI8eG/q2cbRMOtehGZ+TucXnZfWtw8TCG+YF4eKWsLU/Cq
VCdceIRhZFfWex9aH2UOSH5REjcrh9zfGXvu4ow/arzlK2ecVddfuKAPv+s4j+xCrO02A+LDP/7G
g0D55gBgAZRd1fpSTX4YTTO+DzX6EDEp35MWutrF69mKtznysShgVrwlywE7ORvrKn7za6iP8zuw
28Cag3dgn8nGd4xsldZJxrc56F7MKDj3mle/WzZpDIc80JmnzHwPagn7QbZa8gEKdT18KhJTP0V+
9qbYdbO3wyhbThywV2pjNDA6EKewSzv1+RKTMaLajtITjA0EROzAfIhM9W1W++Bf/syLmuz2Iusr
tvchaQAosb2pURCK2nKHZinmm0FVHWoPs/DYR3/HUWYLBQgS2WsV7bFqm9oRyl2CAKeqaB5YqYbr
LuXyha0q2hpNjXJrcNY71NpQw1YW8pdB8dGjsF9/GsoJGfuy7nbtf7qVV1cN/uN/73q7TVRWzTqC
9Y0AM2+HIK/vRq2xzpL349emtesyLb6+P2QM8bK7ytKts51oxgnl08eQCu6dERtPoxFEB9W287tb
Q10dLdEk9bcVr4lgrVZ6uYSgjSh64eQchQowqXlSr928+i3/5mQj/wTDwgrGhRyrWvVcsRXffYrd
/kxx5W22Tp//voXkVU24SRtO/0qvz+euMgb4CcFq6hoqpqKR8bLR2mkxlbmzyxvvUcbk7HVCjnXP
wnW04SjQQ8BFEqnSDyEIu+fRZKsPzLY9NIKyUvaAUy3QK6BV8vzZUOLyzFn1raC03SwTjOaSBmDt
1P2b18XRJZXyQ62aYgkMPHrso1yBWKekR63MjEMSPSdxpJUrM3cxqc17b4Xtg1quMs78JxSujFOq
VsZJH07sK3bth3UdhXwfCWPKqjj74atr6SiT1bV50TMdxRu/Tajz8ijhjLjWUBX4J9dH3FY9JXsA
le7vC0HeKI3Sei0D7Y7f0vTPFHr/5n5wSdGIOyQoOpADB9iV++kbFU/+rGdOEXnSZG/FAAgO68Tn
eXaaM88SH16Wnb1NTTGBCLKVIyZX2St745Vcn6RGx9cOSrhVTWccJ517LVfcnR6oPwPq1ux+qyA4
3hqc+P7H0IhAEBv4i3xa3P69TCmDYPd/MxV1VTizlUUKjzwXzm8mdjBYTnBYxdjH9izP/FJKnZo8
Rvk6Np5jfJ/OLZjHFw9AFjasxZMcWY1NrWXUnrBttF60OVkUMO+eIUxbL6P7DBJhfI7EoM33cQJ3
Sc7kqrAnb198YWWkwJLmvpUy87IAsylWq1FjP3f4qojBbLnUi6wf8j4dbLAn3WW3JC5ycj72sEO7
QDfM/C4J7bvZT6ZDjf7qHTYC+Z2lmPNetXgUd/2vcA6ooqWbsrPKA2RLEHD6WO41z4SLIYa3Ri2a
01ioP322wKsh4fCEQzF8BYOCB2zLqVfXciwbpc6TdBGDTOJ4IfthA6i57uAm3K6SvesiE5gdmf4I
emA2v8OtqpaK5WeXHEfsCyoTSEHp07OpdS+2EzuP/pRHC2R1tZ/4171V2EM841QJs9WM4601u82d
MYX8Dkp/j5ISjFnHMO61KDbvq0ApAcYo/tpBsgaxNeBVkRCuuanXyGE4Aucb4xZ3Xc06BkPwqvL0
2k6zbx1za3lFcSA2EO/1lITVwm34O1SRcl4b1bCdBdjMRo5p38XGsMjHGaF7MHj3baNPmLnWlAbE
f3SiFB+DJEoqZOcAOuFxga4wXBobWxVnj70PHEUrWjvDrB1vjQoIJPDsYdU61Z10U7O6YWu01Gi6
OmkakI7qS+Hr0U4vtQAD9QafO8F70V0FR18PQxDJgGF/HN6Zc/CJFNOyi5+N8SccHd5jgx37SwRv
yRr3wEMoBCenrkPyBUG+JRIe9nMTDuh2NGGGnnxevfi6unbMwvseqg0a4nmV7rIp9C+ywe4K2WCn
3bhlN60aL38VWJFNWeN/Hlquc3C1ed6adZff27YBFMwNzdcxg5Or10b7i4c52JTMwA42I5nfDsoZ
lCDA4iRRr8MQHPY5GQ1tHySGubZtq7+YopG9alBijsFkOuXQCNIBLbUqW9sRxeYA/vGhhTL3PUPj
Kq+HGsizH5y9nmOKjPPL/lg2zeW6qwEDWW7v4nFHY2juRovdGLyv9SeEG129YtnDgGH5sraDZB+F
UfGcGP230PDLn5UP6MuM+0dUSbHbUPOXAo+0gOVvoR42W2DcJpbb7K8LaL9pbyTPjR7v5qLEXzi9
9LEWX7Aeg3IomqpOQYWCUnm2sTFc90Av91mjON9n5GHHxnnz0K7dWWZ8V/o1m+M29fWFquAt7gqX
cdng44I9TZUO2ykPKGo4SrbKNa/6URnOJjTThV5osH4T5S1TUDanIKns8cCuv/lA5UZ9Ut6orQdb
tBK6rVdjdAG6gEzpXziokWYQlQQMexAxOQHasNlVo5Iv0ITI1pZjx5vZAJI3BYbgTlaXZtSmJxnK
5/h303fWXus4iZMMQpRLNCauwYnt3QEgwSQLvYEtRVJ4BbEVwG1oErbybXmoOxTCdY/EQKcj28Cp
Vt/ZtdssY6EnE/ZwaAxQI5Ve8KAoPO8Yldp9C0N0wX8qPsifBJMiXyl6KwRDMP4rLGM46LGhnXTE
6DaWiz6340T/GvKpYNQhb/XUqcYfXVNtDbf8KctASpckzzz0ZdGo4ZyF4jJPlyDmgA22ibP2PMyH
YO68XSxP2aU4kwMWZOa6KE6qEwCoX7xwA1TmUx5qlcIRRhRgAgo+K7Zq01rGZKOVyOB5YGV2t1jn
9vfK2O+bHP8fYLsI/VBGplVC38fLF0chz4v3jvrOieg1NqFYs6+dcJsRiZmyiVUk6jMLa2Mf3IIx
ondfY/61smyLJJdgV7CpmZBt1+AWdZr6vwRjfWjuQtHIa+TqVtfWNeeUhSbyvsbs8wCVXdkA02lP
jWjk0O7K77Gi1dtP6+QSqJF/rpPjKUXT3NKCg7wMqum8zVztCawnOOwmqCiPg69YeLrT7WKvARg5
v9cTRiKuNzVP2mQPu1mpmuWQIe0kYwkm2WbdNw8I4zdPmLLEa8wecW0UF8wueoJmCKGyTF5LoXTj
+6qzQYUOAzzxpIkn7GBKp3nghtWDOWWvMpzajrMpxSqVs9BD6anhIoXIqrQAXmKTTV9Y9eFGCPte
urHot6AZDIQRKAmlTdhu9Nn/xxL1oltcTrYcqBfsBDPeKXBvIrd4qrAufIEzCape6bZDx5EEVlOK
l0XR7XFvAok7J2cb3HJ/mAPYOhDjethoIiiaSSO1sJryBLIyf44b162Cx66IovvO5BktRjLEeU/Z
BwZpTYecQ7Ksal8AnotwfR2bTTMsyDHCaMgV5cFzw73rYB8h5NBmYKgj2yi4lFocbKxSnYO7Vhzb
vITkBcJoctk0TgKGZ0zejj/Xy9zF5Sr0RzjhU6qXVDxSQCpp36ACWnbzEaJiQ9JKdKtAhfpuvQkg
9X7EQP2RB5F2N4fzGqCu/tiJRkUKcF0N5vgpVvblaihx65QrOjTeM4DwuNYBurg1sJbDYzAp6ytk
eRBKgDpA4GVZYXRkUe9Pi+Yx6PBAalGx3PLMQH+hR66LPxdSVPPgNxudEhEIMrwWbg1UcW81DuQB
rgvlDFljsvAmCuu3hWHYQdoBCJZbO4f97kVJv+ekZO9c7IvPcTcouO+FiaDfpyvJ/pWNnSbv8zBO
V5kH3sqd7ukUi9m61tbaCRXnUA1NdIyF5d2tkTFfOOAVg7fDuCxeIfyXLVFdV5I1mAwOB5Pjb1D7
r9Rm2flmeG4zXX/J0R5d5EkfImbWK9/RENOPaLGP57ndA6DUnnlV/g7aXjklyqUaSuOlr5vfChp0
YMVTG2SThvu4VXBrJ6mX3TQjFVaERXA0LdeiUuInjx7fqK2G++RByeb8PGdTux6jsH0Jhzld9DhU
LoCnTWctMHpE7A1/V1ud8lr3FvtZv1XOZggBOuj9pZ2p+XOGyNSjhyadU+KbmxZUcGYHRqekdUqC
Z9j/SqsgQnIAJvwtLFcx5/Z6eNaRr5pEoUUbmircRGGDbK6do/WxnBQrOlZxUVGXEN1C0SBWB9qb
7XqvwRi034Qymc85E/Zhq6JnaObQXsRXWAA1Za81Mjahsuvo/BX4kZpuDDF9W6MKS6BECxaTlaoU
3bESTfTK3uIDGd7lfAXxNNcz3pkqOFYXVQLNaYeH2jG7V9J3qVkqLygTm49dhwSAtko8jBbrEOn/
Tacq085rpx3Fw+Ism4YX99mqQvsw4NajSP6CjF1ns4h9Rqv6G1N8/a0p+Ved+26blF57/b7LeKnp
CIKmPV5fwdwnaxm8rZEPhlo+HZLxdxJP1qqCSWOWUxespPWDdHlAzcc4yt4tdjWBaPCsXJsTm7kM
dCw1gP4bMhbl1sl6xGzFMGsN8Ad6YR0Ho0/uW6F1ZgdohcUJSv986dr19dViVwCKZPf6gkFIy9jV
SrPj6w6pWjShzuMqaqB4yOFtQg4Vm9KJrWhPcpSybVc5R5n5scTSl8ehd7aRNAE8XR7lyDEr0LMi
3ne6e44gxMJ5LKCY/52Qs5NYokPmOPnGY+Fn32Kr8raDeDovQMQaJwXZ1nIV9+zLcmNyOQb0xknO
kBWJFnZltAcAHfrRU3hxhkBOn1O+GI8OsKnMRvhqWfvDg996k9iots/smvXlHJozCR3WcvZUt2ZI
ek7OqmRHzm2bvNclQnMwHBYmD78HqzFxFjH0eR8riQ8YhBir1oiuxHe6GMG2ri8k+rdyri9c/8HW
Q/7kK5go2muSms55bIzBW1We5y1cZBM38khS6frH4UThwLOtG6xa66K0jMVQgZsHnZkuUoNvyuDj
12TrPcSdsL+bwqa/g1LWI6lQHdGW+AjJuDJV7l4v1Fe5fohy64CTRQjDT0+oVeTVOc3+jRDVfCgw
OqWAUif7eaIEIhsN3RZUv6v+U2xuUzwMSD7AmpnsXcbsASBGfygGHUYx5b3jrH6vran6J5vhkoZu
7d6j1KPsBnjzJQn26qdampeu1YHINP7o8BnANA0QR8YM2iL1yo7dXF2lTCrUwVeSshJQAUF/VP1t
+W0sWArD3urj3y21OlxHD+zl92QT6h3SfSVG29m619seET8/XiuuCgVDDOuZWu5pQrz/CJ/rwHfN
o+rK+wn5A46llqPfz7gugqdBw7AEA2L3r3YdGd+cuul3o8LN5HAqYK+ZMDKPLVyFb8WYr0Otb54t
rR+hkMUXu6vOfWWX7dJVxrXZs3XK4rF6bmPwr2o8xAc5DB1V3SSGHq2h4FXPRqILdAFOYLhsVM+N
WiXP9p2cksurZvxtowpykqM5c8nxaf2LTp1vawYdtbS5st8gsS6rxFF/2rGFm1NgxRfe+NM55JUG
+iRemIZPhSTPYt4PI3h0ZIUeY7P5B6onNH0xCjWnuIfxsoBRdwiqYnjqVLNAy84YV8hD2GfXRzjE
6ep4VYy2tQEJ3T4iy9I8plji+gOMEsMGZwCy92DOU/RtctQlXs3OG0qu6db3+mJrCM17vSqWMHz1
lR5EiP6mgMU3N5yq7MV+4G9tzXuSElShOk9sa2H+zkVs74NR+/6R8Ra1rjrFYdvv+mQR6Qk4vCTa
lFVWnpeOzw5Oij+aUOKOsqfHibM1EuUhQ+PkEnn2Sw6pfS9HslGVE5te5TgaNWpGuY50eruf7FQ7
ycb3e3vVDD+MSMvrhe1b1vHWaHO4HFo/OyCYYfPviiNoJDPy43yJKwj/PxP0JFdzhiIPfnjGMVdC
ipEh5VgzfDeDiCJA1gSnWzN1edRcg8akfZ6RayxfW06PRlvtyKtPPwpKoXy6aXSomtJ7yYZuN6fp
COUpvvO6rIdiA1JpUeHwdPLRoD4a46McTOHQ41VQ/Zn8NFZKnLXIFzzYmNFRfb8PsTl4SoVLJDpv
wdLFT3knY3GkTufYUa9S8FIPXq5AIlsDMxOfRp6uL1ZZovdSz/ov0kpUw9JfajR+l9pHMwBbY87i
b2lIlRnMtbF2EXq9XB8ffLsBP6KFdRgD9n2yF4jhp5hrD7z28hpTO3cEeasZAuVqkqxwROa3U0kq
LTxswo5B0mdHjAQzklqti/lbagMumPtdFlj6ckDl4dlvcnXTj66PTXi4RwLGecBEyXlQTGWgmAYh
MBYxZSzzh6ifujW6Jfk657lWcD5bJxVCX2mNwDRA8ydpeBtqZo1oTokBLgomztn61Yu+DMxqQ16j
iMl5zd5YvsGP4eHZQ4cuyLMtEtfMzr0Z5WfZc4SJIv5k3TIKAgR5/k4kzRjunMB69GGDHZygUQ+y
92UoIfdfYv9pHec4UtLJuXTZK7eA0C9z0WEJ05jroIBWZMtX8qgrJ9dolFPhNh57fDGGl2ijzkHh
Vc7IRk6Q4Hf7azCMM0q79vj2Zcn1Nh9Bw97Xk76LZyQIwHpSV6010J6VG9gHF8CTycmRbprn5FiC
1FommludM5QRtcHFNnAKvgVFOuwzR8kvVWFqG/L708JWPBQzg9zeh33nso2z536VW1gjFaaTD5j9
IoYd5Gl/rhP+o0qH1CbCNrh9yxmtS9Rt1qW/Sijsw8qvQ/fUxjtZFSdBoWA7njxEWlRbpPT4JAst
ewjkMNZrex1jBa5GwT9yCzA0Pq972VXbcDUlmYF9tdgCyFjoC/UVIwWIUiLmMbjJRAmkRJcW4z6K
Z9jzkhrPsbUHbo8JT3tR4/rDt1fOos2CAcHMjiOcatI0Bv/gQastpItVOHMYJECI+tSVnHc5znjB
kg30XotiTnZh6z+WsasDnPKcToCZB3IJpDxWFW+MJc94TqOzhSKQmTbdOg3d+TKDrdsb1vQNS5bJ
XoGDmy+N1SdLO+79dTaP80Wukz3ZaOrWroCUc3LH66roe3sRh7WHL7rK52/Od7loYOfMdyHA/EOp
F69f4r2j2BsHXb5FlcTqda28AAE06rCzRSIZpZid2qhYbbbdsOh9v37A3h6zQ2M08UtMpzfKCit4
pc7PyqB2VsaFf9HcZGbzGQ6U8lTvwdPst3HK0VoZ8mRfCKfzNHSU+8aEROcqGI1lf2P8doqNkuTe
8habOK7tNb0tF/IyORHyaZDcLo7XO+lpECx/8U7372VANqaGl5xr6OTf+GmOlvwIYnfaGcL1rw6L
d78XnoxxY5ADCcdNGIQawJRePZg56jVwuY+hgAA2AuR3a4aW95Dr62Dr//tsppCx1l0sbVDXwxUB
kttSYllrYLO485FWQxbsw8ZBmjeggQZpqw+KderGCUU9KKpCt/e5j6nouO383llUY5FWS49q1S3j
KrMOspHqfFXaW1edvtsE0OqPJcWkJjzlXfwyoCRr2QElTXnFNXS7w3XcTXusJL02hZHrhQ2bwms/
tMsXX6udrZTa9cV/QDbsp3uYG1N+nZUxucTsAYWs8qy0ti6GjptGhTW8KFVEmqVo83Wc5emSFF26
11yrAVbyV9NZ9m6r1di0nLv/fA+5qg44x1w1oZ0Bjau1jIYcsaadvJdZcP4Z27Jaf/khZoG/1ZA0
8LzxiH2yzRIWqiUkNRzRzG5SQ9P6OzblfMBxfA2RN7zqbFwvkouk7sZ1fF16u3QYbBRPobJVvirg
UWqwtpWSWjWG9rePczarCONT8QFePzvZvX468mOtlfR3QAZpfZ0QC6+zcvzps1XUlaW04xHotXJU
ZtM/VsJNRfa+xMhFL5p26A5yMjc8ZQPJ7ffU6gpA2DC4M2rDvfQbGZBNPuVU0OKeQ0484Lgmg4NY
f12jdco6AGG5lMM6tsKdFurv6Eu6B9l0uvXR+xIrNcSvF/9pTVfzMkAq4p/btRhc/Fk8ya6cuna/
3ELufICZoSUpZz51P1369adrRovuw0Sy+n/7l3+97+0fR67jX82y6m2b+8OFbE1xNsGs++4IMF3G
GmGU2IYAuc2cjKqMdSImJ/rgcfT5fSkpJSZMi71qP0ycHYS7o2xCYfnoDWge/b9i3QB2XyvHc95k
SHC2ULEMo9NXRtmnF1+p1F2suN8V004u46D3WM6i53rMES6bkkZT0fxJ04tsYhVF2w91RzXCrwE0
ZGYnvXKJjLvOtaYThphOhrZk155HY3pCy0pF3ddsz4NoxjF3+lUsPAJKz8dgF5oRfgk47sBUq8y1
BHjIRil0ZA3wAfkUi3oKkws5XY8UZv1Sz7dy+GlGjovROQXCFGRODVuLEBZoSpRLtGiLznG5UzRn
fE19dz/Xo/E+cfhdwopuwDeX6l3hCd6ZmCii7FtnJvaTnljhga3rsPIo00xIuz76MFIvukdldAii
HD0XiA6t3RsbpbKTk20kPmn//+bAenVlZZe9KQLj1xcnVjmUTVLof4xar93cL9ZojZh7PVKhTerv
o0bJo3BQPnUsclgkMNpNJYY1dExgLN0lJy/+PP4XZ+ex5DjOtel7mfUwgt4sZiPv01ZmVW0YWabp
vefV/w+h7GJ+muz+JmaDIA5AUKQkEjx4TZkZi7JVES6XUhN1Zs1eVZETbrtAmUSkG4N1UySWFsiv
J6zteT6rHqKelxHylDkSmkMcPAyy14KlIz1aKZK6TIDNrkSiFGvlQluJIHh6aRWUUbHNG6Bw5oRZ
UuG1buTMK1Z4ezn3MbdZDcZ1isWLZPP3mnxY427F6z7gq97Ty7OvGRvPjn806lBv3ekGZuYFovPC
FKqc7mWiSFlSX7xT+1kp4iW6kM9Ab+Wz2LJUaN1Ow8z3T0jEMYeW+YZl+rp6uAMd+N3pecVRsfGA
VAzFqJrciIUvsdgC6ZrdVm+6XPdTUfRdanJVLW/2y9CLRRP+v48juoid/UpCxiA1vFXTR+3Rkntc
5sSmKESeZq7WUwZnrhpV020MNf5+0030uOk7D0eCCtO6mz652aOsLWO88NlYHz6WSCKJsT8dx8oR
aYhKaNSfHX+OiWE+DDuf1DVYWoq9hNVdLud9rgec62KMm/OYx/FIfOWsnTbJclRiJPyy+qkuuNN7
JGyPzSA3JU5ofzYVs7eOoi62RBGY/WVMFem6yxwXW00Smf7qZo+wMvLtANj+Js4LWVsu5hFu64mP
HmiBRtZ67iO25nE+fGLRUsA9AuQWAlgJVRYppOEEbly5CwxdvgOoo5zbLFsmTfMeEnF0yVLUTuJf
oTP4e0ktYayonveQ8Le+9/wcizfNuQgHOBEyZeelbiz/KHrFU1crMJ0FRJVVHZU+a32OfM7Q/t7X
LEDD/TQjHoK5dQlqkD2IlLY/XJR1GCw9+GpgravJsHlEEeZ3bFzsWq7ua2nkPb8wgYeWunkX1ZM5
5NBqD7GHAiA24toT1Bp56QB3RtQc5X4FFwnuuPlOoLaFY6ODk9oCvpO6EohvAexmEgRIvy6q50LP
ltUQTE7VaTbhWp1fUpe9WXamkpBWmZ6rfX0g0VofWq+EF2MibhFjLt1qmAlV5nsbS9TK5t9BbJqh
/CeGbcoyObalKIptGzIrXzcYNtAcblf6WvfFg2y8Lkr8xv0hO6D17J1E4VsdaS+xGU16PmLLy833
LR4FZBKt4kWHwLYItLjd5kWfPEmdXB0QfWLpIIuTJ9nu4IKWj3lAXkftsjOLIOlJFE6BLQYvx16N
u26Lhr/83fCyGriJnL4hXrA1E8/fg/XBCBd9nSNZLu9oToXYmmMtN8CD2q5mQZd6knsJZuWXWfSF
hd1VZYXpo4o6tOmpzVPugVgqjXv2gdJnefUDnIKjqGUmZK1URrAAALjiYCkk7J3HP1ufxapwwLhZ
9JmbCxH8UEeBZOEx0WApva6PcxGYan1Mxq6N+Jt01l62vaVo1ccexvtNR1G1c/78blFFbrdMfc3b
gayvgcV49XhieUxeuV1RrNrcXuu5Fd3hCE+auVYysCrpFztq00dsGdLHwsTBKjK6bz3a7ebBM8pi
icwuNG/U0X5hF/RiOqBCqhDRyIWmKLh7OakB0ScEB12yBDMVSGYGi7woqs11zWuCUwhMhSiSohm3
fR/wZ0Ouz0B1x8rqtNsIEahu+uWJLUDpfgWJob0Y9WjuwpJpm8QTyAUihm1aggaC2BRFAGETY+ph
O4fEFhCA1zQcnVNhsoqp8f89qRPbwAcKjzAWVXmqummVL/TWQLYnyjZxmVl7/v6YLUzqy2LLbUrW
kIIs2+pDhseM1KZXvSs5I9PrhSDrg0AOH4c2/ilpbYqNErWyQtzTGli6MIwwA46PVV/Yj5OwJ9L3
zEosuIjk4IZQ+itm6rMuExuWWWV46iEdc/UQ1cP7luXqOjLYf+pF3xvImHyVZKtAx6zmBNwJuyLq
tvw7KfLscNuIrEWZ8zGi8njdFLu4lX72vchApAULB8nXpKXOR1g5bdpUqDb3/hl8RNwtAOFVvFLD
8RI9P7SzMuKz4FKbJMVaZHIrVmwT12ahaxrS61ClYNoMleKqzcfq+ymdZn6iSILvQrhvnMLXHiLu
REkBSHjqV2hydKph9tRgNETEKGqglkgR8a2ihI39BXgS0yzW3MC4IOC5tq7X7EMjL8eFPmnIqV5b
btVIbhf9tCho234HRip/yEDN8gwK7bsxUUmEW5b01RNrimaXAIjSzAcZJTBrADI4OFq8rzq7vG+m
QneAozsQmmrUqtEA3qoptx8MRA0eJ4WzcJSoufLGBHksRdQ9kHmNFXFLeeGZltzDh8iPQ9G+Xo2u
QHKwcptnu573MjS4tkh4Dq+BJ1XbBKuZXTtaLdDFKFuyfl0d8ROqjuOVa0ymeuPb/dfYzclaTUXk
4SYyV3V3bFYiqZ11CNn2La4cHv5KTkmu0pj8lUS16XyW5HjlX4oGEROtuYrKElh/Z4EGh4FINDSO
hYGn0CayXO2iIGy98vMSvPqEg1SnQmw52HgsBs2v1hgw2ids8sjRpqwksVCPSxwg+Ec/PCqaVz05
cMWenIzsnNa5mNZNsS53yrNkI8JmVWCvphAICcRj+/ju35+IPPL+ryeiA3NDN8CCarYjmzdPRPzY
StPQ4/oLhMZ1gMjMwUpr66CW0ftWJYca8hlT/fPN2ANbvaiLOthAiPntB140KRfga5wwHbSxaegW
Iugmanj2xZ0smGivUmJpaxEcKsRNvML4ao5xqa28lwK810Ujk6ShQ8K37mBJGXnGkWtf7OZVL+Rk
ZFzcnHsy5e+iUkJZyhudjvXfdn8TbyZVqlmASvQVsevWH2WqORZX2DLmvNrthR2G6vJLGUq0IEU1
9iF5I1aBDAWAYXx3T/nEjtjIXdOc/EnsNUHM7aRplRGdSV6QizbHhRB7FhrPqWWvuXG1e8Oyx23k
IXw43dN4RL4XdYt/Ay8s9XKYGE1hHwx3DlKczHCnrNffVb3FxFnDgbBdBGSKX6tha/Dw9Rdj7+Lq
lfg/ubPEC11KSOAXXbGODbQ3aif4Cs67OnC78PFimao1dnRu4i20IYpWmi+rX/SugNHmsNBJ9u2X
lhXmAkGVYVuEtnanxiqpDtcOvthMYBagEVmUlB1vYzahfRBFXcKKLqdC00PyS3N9bhZbrVGfJENl
TvSf+9o4uuHqNAWDDGO9m2YxtBhUNIitonOfCw0178btMJMYujuSMsAZE28/dhBAFgWcmNxvGhJ4
OXqyoYRIxIi4ceAbQM+nVb5/XOpTptyVaK0iFHm0Xt3nXRR1i8bNokMaV1scqElRmT6OQJNRUGN3
IctokT7sUKq86ydjMlFE06yHRykShn9iYqudqk3Ef2I0u8mr1dyxiryBwTUcJkvUg9iaizmmy5kB
KLx04t84BUPDUknJsMLEgeaim4ZP0HeEgIuS0k3DXBVbovOH2M2AonkoMA0pm3Iz95t3s6ep3qdD
TZ9q7qdPHPFccvqVP5EHk1xTto6Z3QsqoShEfK6yxpassLP21kEF9aGXImMlEMZmnKQI4GIFpVv2
HvuEcW/Atd02vvTQkfY6WX0cntJaD7EToxqycsWjdapfN9UekInDHFQK7KZaiO6iZ5Pm1MWm6D63
WDEWVAFGdnJWnIsS58ncQIge/qCJmZXmoSzFP3Zdm4E0Kee+Je160iAIQzk9CsEBUdhhxaNFVeTl
MNl6+JXnrmL+umuB7bGrkDx1GUFbAPeDWF5xxf1YKBNq0wMnLM2V5dco4koTkxH9vN/aMLZbAQ8T
oLDMLiNWJPC1nQBlc/y2Kn3nZ1acFJ56GE9PSLIa30RZdj3gbF0F+yeqz3JlVmevRS1FTjOUQKcq
6vLV2e1xC9ZqPV5jQgyNZEQZw54UF4u2x+ku8xuscb/CGCdzNhVm2W97vAMeRI0ZZrgooBXthrTe
G2g9Y5TX2sWmcNI3xZXDo+3i/Cfs/m6q0FdZIBptc9lMLhho+6ASl9fZFoY+dp3w05bjWOorV3FQ
V9YChCqvqrR5quNKC5pyZfMCuZE94LRlIffrgvX1k4x6D4s3hgMdd2yTC3pcDz3iar9VMm6gPw4B
qP6diyMmVqU+KbpNi5DnagZYidVUYMnONmvGZ7PBmzyCeHYUhUG29sht/2PVNrCkdMZBWmBvU90p
Y8GPUTvYqRq/S3BGDi5fYWAv68GzQVlX1jkfkHezuXnBGceMF+Jqqmv+KSLP/eoV+Wb0O/UJu8bw
MUnrU6aXA/ru/HjkCbWZ5HJ6aNDmRGNjclEp+mcvUvRL0KOXM/TNrtJqG8UUz0DyvAtXkZI3rFaG
ubLsPPjmrqZYCzf0WukJ0tNZR4cAchp6Grsc7zKmjyrcOy723sIg4UuQ1Ji12eOb3mjtEpaQ6jmY
5VaSinKSIp8MmYS14DPGIQ+r0sS77g8xEsfH+mCA27fwDIaAP/3Wk8QtD/9lbnSbLFBk2G4kCmxW
A1SgYCZTp59vjwHG4//nfyn/e0gSLxkyR3324XKRvLHB726FaLuWgxvn/R1Jdxy71C2wg+dxeuaL
0G0XMsZA9qfOVR1CKx9l3sanahb7DONLSbWX/D6LNqmwXZFd9VGdyCjWxE1pW+R/Fiac4gO6JGAd
1EtvBvXS9Qt5LarIdQMRUDW7POd+tBAxUcAdo6HKQcmqYAjhIRj5/t8vEvD7yaEwm3mBNlY0hirr
DmtMTGtN1fnPy8Q9IUJcutDvkRAlDV1VUrSoWIE94KkM7uS6Xek5ptXXbSQLvEUMn2rNScXjUgKH
XECm6pD+q+KmAfByrAY32KMgZBz9xtCPbtTp162bWGuYqAoCy0LJ5O/O8x43MVGdhxL9KrWTN1zP
t5v4vOvcMMfErlLNJ8MNDx1J7I1FaI7PVbH12aE/DFd3cGtbMED//SQ+O0Sno4XiZ6a3Fp9pPvY8
3j+ehWgIEZRftyMgu3lf0TAPMDd8doyhxesGg83DZ8f5LCaGuzmEbP8Fr1E+3BxAdBUfZB5ojs0D
oQ3/hlUa6rF/ruLNAURfUXx2CLQzlaXFGsvys+N8FpuPLQ4JcGzYINX84yY+H/Yfjy32zxuzOxho
wohuN2dxExPVz07Piv1D0kbD7uYUxXD/fhJiTCvnkZDKbrCeD/HZsW+Gn7sEQ+yycoV8tojNDf9+
8Pl0I2gdOygn1z/8Z8f5LHZzfq38hpmDdrgJz0cRn+uzCygaWin5nkUsOc7nILZujjwPN5/cNRZW
49KLfANG8t/3r7nzP8ZEFzFUhi3AxnfCn6LvHBfVOTaPdBPzFB6SPhSwz07x5izmXeezELHCxuwL
Qv7uHw/z2eiiszgE1CumjzhXX39Lc4PYmoub05svVITl6ArtcLTnpifA3CD2/Sx2cwycMvJdbRof
dp3PcR7us9h8iMZ60RFGPcwf+P/1AoojZGP5zWB+sfnsKHNMPPJkRMeGoWAah9LM4C7GRFmakdle
LKkAJz4VgzdYCx0VXWSOqIoGJZSgjKioFxaGpFz7KSZzdLeIr93mOGvOF78d/BN4M92FGIl+Rw/t
fDN3kbPO2CWNUoLKagwXj0pTusMP8loTh1XC5C9Mos33WNpVCK0iZLSaR4nIvhzSrnkRO1z3bRNc
+7DavYiY6CtVKHFISW9v511ZWWcS7ddMuGFH3YuGrMGv0EHtcz5tsaWNFnnVNj3NXfNYMpeyrMXX
cxINRoZhcaxaCPhNl00MqfdIapow5sWVECEEdn6RBfQO84fxO37A6G2w3PXnS9BVXz2AgP06H1Q0
5pUKOR9f7DmeMUXBwSPxkYrluxENZemp6A027VLsJb7DQrIAr+J9PB9ZxINCP5aGx1RTfMoQH+Rl
hrnbZv40o8bcAcAfsk9/LhfyE/2dkb/OPxwxbuCoP8IAz9g5XqtMHHorNlfX74ikO9ORdPwmdrjG
Jpq+x2wbHZQ/vy8WFBcuSWtWBqcfSYz5+MYdKvQX/1xgLWyRxzTs91+J2LnKdRbcsAyYP0HluPLS
TTHnmy9HEzbFri3RKbl+gsaKizvb+et6FcR5Jq7zPYL8Okl6v/858L92VpFhOtfvShywUaKS5YX4
TRzwun/i/mbmN8m6/H06/FV5FaqdYjdfwyxo602tV8r1byUaMkSXTwMp0vksRRyS8d5GQPQ0D2lI
bg/egNTN3FfXlXhn6kBK534WWgp3IVYe85HFDp1RfkPzoT/M8RD+/sqEW70Wu4sGVt7g2sb2D7HT
fFWz4EWRh+F6jtchTKVdeBJsu/kDAUPKN3Cz9OX7lQ0jXg5Hi7fs6Vu9dozMXc4SyfnaBft4XtpG
Wd3MB0NTzts1CTZq86fQisG+NBP5+s8PQnyM2tRf0ZxXr5dQjIEhE6QMI4+v5yV24N1M2ret/EvU
roeO6wvIJONuHhF79JqXHx5S84dJSyxHNOTOP9w+UBhPTthdncWuc9+qsLcuwuEf4n4B7NZOcAqc
vyMs7bD1lTrjw8n0mTcJyydLMdr1AzZD+oKAuPPh/mGAuSGNg+nc/D2WY4nORdf8dT1TcamTdidr
nXe9e4shPSgvLAmm5odbRwg8bcM6n/vhb0a2HeW7ILmIz3v9IDr6rng+Nuf5HCyzRqDdraRNWsWm
uygjT9tigGz9xw8P/7hO0T784sUAENeeefuDkPnnJhaPPjxR3ajQD//7jopulbLPswLZ2D//LLEF
tm3UtfR63xX9hyyFNufC/xTVa+FgveKz9rKaL1ULn/aIRMzH3/E0dmzmm84vZchB0w810uRkmQRS
+OGxiG3UAPFndBfXa6IlFQr/ULzEwa4xOy2eWmxCofH9fRORJL1c8UTqPnxhSa22+1aPkCmc+l33
TX+onddeH8HXIaEBMXnWor2oXr/EAj0OpeYlfL4k+aBjj2GM1+96vqRqO6wjVmmuP0Yxhpqgbe0E
fv7hOd6ROt06I6ID4gii39gXPsKp9sp3yhyzhdh9UBoy3POFtMhQrYKikz/cOwo/KPYe7kiL627i
o1zv5yJaJhiZi/FFS9HZiJxo4DquF70YtebYhfbDfJRJQnFRG/JjlsjVuGYlODkwhXSG5XUTk+vw
Dr/y9JBNhQj2PjDFnQheN0VTIEVFMi0lJ4e+LS0wO2Kv22GTwjTf27x5D9E3MVPf+CkGE/Uhj9+0
Ru5Ppm+jVOOOKjmpsHxlhbiDkoEMS+xmxSuogvMQ9/aDLaNf5Dr+2s7V4hX/tf7EJ9FRDhmbrYrb
Kw4GVVeuGpY7l1pTDqtOS9z6IjlhuPE75hpIdX9pc7092IYRPZDciB6ctF5ace/dKXEcX0O+zBQG
uZCTkeIIm1pSu+RdVJLJOeIwarSVu81NIIpb1m4vKBga7aOjbbUiiKBQhvJadqLi2HpNcaynQlT/
P2PYh/krmNiquZXdeFjZRrj2Jo4jK/29+2XiPeIDFu5iOIa43zjRUWyJwkaB5zZ200+vy0dFURFb
Lry9y2WIXmNJJ0eLlr1WGjqIjTiW9yWe0dsikl8EPmL4A5KY4RKVl9qLkFV7ZdCipz4rx6Wsqva2
22vdIJ+E0F+km+Ha0cidylKdnbUgmkDDyCxrg+auI71J9nrkvpQddHrJcEy0rBCIELoQotr7arKP
Gws3IIEOMSqoqejGARKHFIQsQ2U8d6aX3OmtdWcrsfkMTuO3pDkqi/T4evvu+EuzNGNvkRpDzVN1
fgDC2RRjE30bARDIHUZccfAaoFx8DHUv2yYKRBlwNLbXraIq809od+IG3SC4LOm9f5Kbtg5XtqR9
fWei23gZjFORpahepsWv0sAlRpacjqRhoo7JVkXasTw+NspkKMh8oB3XVu0llyqSYQ9hTLGQsZc7
paFtvABGOOOKnk90XPUuSpQNF7NZ2PhjnAqwpPeyp32LI/doOUDYfbdGqMaPrXXc6s0aPzOqQz3c
Bba5I/PePKrpJauDENMsiqZT8v3Yl4+OjJ+sEevBNS62PAUieL0JlRqUu9BfqhqkKGdpFKGUYgzW
ybarVyC4Iwjl7DvKHcl5LjBU+VjV+AwIMfnpRhNUNtGxLoJ10yKVKQy9zSJ61Hu4UiAXnKu9d9fq
zrGUWG2czL5Dx/gluaNjHlw1VVF0UnZKFTRf1DY1H0FwLEVNBwvyrMiXQq8NpnwVFmighPXBeZBS
2T50cmujXO5huV21gH9lvodvNQiTLK6NN0Uzsb5xkgZ1LVfbhnL3BLUReIE5kn93H0NJtY6a4664
a0kv8pg2GBeTSRfV2vPjhWKQs2mHEjWC2N5Aw08fZX5Oj3lv1tvMbEhFTDHDU9JHz8ihhXquv1T0
WNrh2soixtJYR0t0qJRjPUmpQM00y00wSauI+mho7/Z9kPCkFbxzb2tnZXtMSPPwqTEFqgJk01n9
huTrV5mz6crmN0bX0A0lhBVgvP4Y1eTY1AlrLm1z4R6AjFmeKisZS8vfdaE/y7X2pBfllyC345Mm
kwQe8WzEyaStHpMKJ8wSPMmbBSvPbjTpS4f13yL2XOkFtcZhUSFbh/49VXL2Oz9Sy0Xnqvd+4bUP
mYbAUjg5KuFrw06yFz36WZVwr9Kd1TBExpuq/Y4ku1hdbff6yoxW/IrhdIqV3jDM2RScTyVGbB9v
k2olWvyhNwB0qKyDRbhwTdztwkZsIM+dAWk4R3tV/Rxt/LF68tOtMgTeGkMW5bGKFPmxQC1ibErn
jqtoHuqgcHixg+gNLvG3HVg/+yC3vgx2q63B6AB8L5VqYfhJ/VSy6tIDqXqDC4CebJah0Ask9OCY
pAG4/OmzhcDyIjA4dGgOwIU05ysZBd50WSlCQMZul3mj2OsgLpHQCQEKNWiEHksTTfdJNAw99xYD
aAWzStY4WeALbbSfu3YtfN1i/FEWnqq5zDd69wmi417Eq87Al5MVq51ADmRF9UXDV/fuT81FHupO
dRD6Y9pxbVNr39kUCtB5GOnZRc3MYdMVUzq7afK13CrdEgX14TIXOqhZbCW7jHyKBw8dvxi3qDOm
eOpvvNWsddsU+E8Het+s/QLHigrpnJWOpeQRwXO469HCKeM0A06DTkuYW4Dzg0nGRdTdofePODdn
7+1RjzlnnoBCFGS2cGK0oXX2liQAipoJIl5PWHLMKIHqVeRuefYP1waWldtj5chQJUSzJbDgc/cP
TWMHDC5BzhaptNemQx5LVVlX9KuofXKbGKExm8SCPJTAeGXmGvAfy2OIWfsxlKPqOFfFVje1/nvM
70NvjU5XuxCdq24SadW1Nz8AOs0CXvi1VREwcc2q2Y5+HnxV3PF7Z8LeUEFoVjxzhp+uM0hnL9DU
s2J7X2aRF6HvIkG22aqdj3/RH/UX0SCqN61FrGaXuZ9o1VhYWswNo8G3wOska5zKnQTuqsEa4SxP
NTJYyp1R+dqJ9a1N7tpozYpYzux1F/lytnCzlKDozfMRjkWkV6trH9E99/pxEatSv732KaaJs4G4
uAtoC/8ibRtVfvOKpVGKOIgVXUTVN7aO0isvyKOXd8zKfopoo0Xjri0KUhB607yOyD8tg7rzD6LV
dMZ7GGL5Q1IE9bNddytAyc+SH9fnceK+DBKsC6ObLvtUrZVSfcitB1HBzSNTff+SIZoT3TORdlfZ
OGB4i+v6apDK8nuvYICpttk9VHlv0cujcoHYrVxQVk9WfdthOV/4uzizLx5CkC86zPZ15sVQSyal
H83C90XJa0Qfp1ZvwEFZGgN0qdPs0MUN6Hfdk3+CsGYa7Ccvef8rkPxwlfdu9dWW++cy7Ie/XK5R
2qb1rygIgVK7tf6saO4IDjfyoYeY+sFPoDHFTmM9ZH4BcF3tze9jh92ilhibrk1JT/R8P3maqHvF
adxX3YkPNS57TyAW4gcW4kES2O6rjcrYrtesHENienV6K7GuKDdIo1Ftq6Ma8cB0JLTLdbtqFjL6
ape0zX96YcCTSan2lqG60bKWVW8LXNheCkyw3UCuQSVhQJq7VtdBU1tLxJNHa5FVtX3nyf0PLyzG
vaiJAoQcehd6gJIiU4Y5DvgLT2pSIk5lL9rYiuJtrMvFGa2B9uTX953GUomuJUCCU09+Uiu3Ociy
1IHsTMenAvGJJxkqK4m18V6EpBKNOakdug2PzWzBhJTc/OS+LqzR9cFbeui5nkXNTEp573N1tlgE
p1phPcRTEUiZe4TH+kUPH7WuWbVdED7qSTOhAnh6RBwBRSxi5hQzgwghXsD6OxHTogaXYQOiYo2X
K66ubv9NQ7aTX3X5Ja9DCTdq7ryJcl9Vz/yU9btxjK37oHTsnaKjzBh3brCpmrr7FofqMk3a9scw
GPhdKK255i3qLwkEvrFojYkAp8DvxUIS/x1RzzoEqdFpj9YYSldLfoY5sB2vCU6u2if9RpKNL6nR
lFsXPou8x8tkMkCCJ9ZpTcEv0Uxweost6bpP3DjBJhpTLNEmj1xRDNOEfK5aPm7SRYf6gyKhejU3
3PQT8/g5ZoFhXEZR+b7H3HDTbx6vsdr3PfqmGdepoUYHC+esp9SB9a9W/Ss0suJYxWO5hAnTv2Zw
6tcIbztbUcUTxIcmwt+Fh2N9CjTlW4Ojz1H4n+TdUD7gZPEt9RsebVNNWKVMoWrqJaxSRHzaUYRw
0wvPyPXsJOa/J1EEVmKeoKfUJyjVIuL8abOh2BxUqR6XhoRdVshtbePmQbmUXTs/VYUz/TP05M1N
aoT5Au1LmfHnq1TPXZsyNxL85AGLVJizNb423ndTEedysncVOV40ZdG6C8sqx3vTezTMYLwTPUTf
oDUNbjLAu0JPbtyFH9v9Np9oM66Ge3jU+MD+Le95tEIs0mzzgZyu96ypOe8ZYYW7RwlBT8eGZQfQ
fZLoTfrfTay8BpE/ok3QA+9vA30X9X3MHi4Cc52JiL3QHRGtnqru7AE/liawimWV6uWDXAaoIEXo
radGVT60HeaXUjSkmx6Q2i6osmodj6r26lRZssxL7rei2gRQJetF3XshqDf0ZNLIJC+TZNbWnKym
W4FpYj58NPxsQ3oyQ/yUOFIY/j7zjSRZ+bHkLvW6u2RNEN71wVgveVVNfnJThGCjS9+NKHJXJL6H
tas7fwny35UH6DjGd/7F+RZhkA4JAyNHa2OSnge8ujYiXv37Qfqtm0Gy7UssYQcMKirkIofgJApj
wtShgnHWy6zcaVJBaxbZwamYig/9yA/t8Jo54jcOeixSs2XsBj78ZqoipqB/cxaFiCWoNG8rH7e8
BrXJyey9rK7Nog9SUNpJxhrkTzgYEO5bzKP4QfhNqUZvJ4YbZP8tYN6/FXprohDya+gj9BtnYJ53
0zBXxVZX2SdslksOCAWZn2Z2nuXbRCyYRpKmkW4aFF9hDqebMs+aXt1geA7xQEh4TYXUZNw6R8wf
KqfZYkyT8i9PeOT6ivLTV8tN14UpYvz402NFLf8eq+ybEbvOV24UmJa5RvAErlNGQzZZRoU27qN8
wF8kVB6EQk+gTYbost4fRbwKxgdEuYbvo4nxvIhrptZC/Uxb8MNmb+66wJIfNV569yjRT+hGqoM2
tJsCiZMD6sjhRkv0cY3SCMYnrQrAN2Odcih3PCTQ1m+QzBNSRlaP7bIyNsGhjgZ91ctBdBlrK9po
aCDERjrck1rAFcVy9gE3nvuikPdulw+7miTGEws8x2wSEJXLLtgldcVzYjKXJkcdLCYya6927qnI
SunO63kvEbJPaY8yXyUl4SkB//lkDOU6KX/kqWkoYCUn3ZJWaS5Wikfj4JvfyQE2lzkuqix/Rmvw
djDgptZxKpo2ZgCFtwq8xt1hI4KiWRTXQUnAGUmM1c60xxyvIum7hHv5zncPvtMUl8B38boTm8Xo
YCru9OthcgzupkLERRWlLRdMsnONi5BoFN0UhX9brxQ/RUgUMTjQ993zyOHpNmKjozzneVX/jitY
Ff3o/qhyrL7JUWA+CNIw1BW4n0MW/gjSCI0pu/492tYb2jvJSxh79gKxG/kY8MJxEQUPzGyjOZYD
twYTo8XcUvXg5bVitLZ2lz3bCO89ILVlrbSR34zGffYpVe3noWuit9rCJrEf+v6Mtx1gV0iJ2M3S
FwNob+1JWigthfpMDlNTdZXk2fJCBOyqIf0u+91jZGnIVtV4CljQrwrybOvKjqD7dFgSLLu8A1av
+DlQ0qp6sOty0Ua9RxJ6bL19HmE140/uTVd8qV1q312J+XzO6shZkkuX14FsFaFreBYhqMIWGmCF
PABydNsNDAF706gsz8xip2JrRILlnO8Kj0mXCGTTluciA2QMsb+K+xDZx2GU0S3SEQbBadgunPLU
eGidKwqTTJckySl3pOk1IMRppfbSkx2HXB1gigngZceKVrG/rHpJXzbWWJzw6cQELw7+yuPAf6vj
wgX012kXU1azu8LFqlY0YF0d4jBu8ICy2hcDBbRFouPeBOsm8y/IFPiX3iswflTGU4AvELXSWUa9
kr7zmBDugGCvMZMuHCN8VFTbueQ9Cc2pphl6uYhaXT35QzKZ2WcPsm8PTySVtkOYa6+YGmuHYFRf
ezTOMhSweG+Ih2Xujh7XmMKsjLRa+VEabbJcexh17muG3hjkSWx3Hadqdla1XNkrrAlCQGcVcTdo
kJazaOwX4iZXZJq8MEj43VV63d9hxtBP0oPDd9GQOGV65yrTE6fjRPLSbrDZc84sk4xH3tVb5ENi
ZYfUkb1XLKAnq3rwo5WEzPtSqIUGbepvKhVpb4wNzJWXVPaDXMsft2zFcU4oinAOKD0aj7yWHuo0
dB+xcLZRfnMv4lp4TdphZCVBsFKixVA7L2Om9htNy6uGRzkvKjszO/MrL7aKryOri7/GxQ7bjjWk
snuVu/qroxbVX1L7NoSdvGiDMd/hg5NdrrOYwgdD7clA6Msh3eFy1G1RfXvsmMf6+CefSwVP3lgJ
rHus7+wNLyYwTJzauhexzE7egjx8UJMive9R373PlHDdTgQ0D5zuPot75RkNy3qDyg+y0iOe84CV
3UWhOc9qC8HQG7LvchvUF1ELqKW8cV9raKyS64438FBZvkiDLrnELQ9xBJOAZ7v8J4XIph/UK8nJ
+2OI0dScB75qa6OjcvkT91mh2aD72GLeWEh3uGOv0FdFyTVTpDsRYu232UHm4+GeeN69iF0LZHl4
sinqdvKEDOoEOWpTecAYNVpqTmttLblRHlI9Vh8MuycfAczxILqIIkUErq5zfXrLJWPVGT/FX0EU
Wc1CG/cad9UFL5KkmF81FVHvQtLG/yHsvHZbV7Y1/UQEmMMtg6ItOacbwtOBLBZzJp/+fNLcvdc6
6Ab6hhBl2ZYtsmqMf/zh1E/CxCNe1d/GWLKVGMtHT5A6LNgHq07kWb8ITVMb7xp7Fj37Hc917TiQ
bK95CDxaleyJ2DlqcYEItmo+M5noERhBDOOeIO4ZSRbeV2NyTJWRVYW0Fa1Y78BzI6wTrcf2cmDH
Bo7GqwngCy53b6Hbv2Yzzeag3qh0PbLIlXDBazW6OmLExARrxRzMK3hhpq4G3sa589TlmXUoyNn2
Z9Ga+NbF6dZSx/Ze+a0E8Qmu7RCyPs9fV+DP7Lvk9N8z+/+cqQbKumEZXYDjWDl6KH7+CTSsrRHj
ULbSW7tX6U6RT+9tciYindnwzQjN70a2q4xqh79A5W15swah3S03cZrE51GppogwgPLedYj3XpBV
+/FkfPcFA46sn8obHIsWAI6CUEUCY88Nubha6z4uveodYJe3u7UlE2pqvcP1Ka1MccxLy3dk1aJa
tVcbaYqPL8nSYQ8CO8QZnP0Qq+k7fbNnLcVbsiwedmxShEKXzgZ/fWUL6Emx76zumUGKe2qL2fzP
Knb5QhFX7lnx/tcXnDQlOgaf5jOxcu5JDmiSWbcWv5DOS4+b8s1kDbjPsv8inZUai+aaEswdMyAK
sU2vorVMQtGbkF8s47nA1Dny6rWNqryK79pKX7fEQSTBNeH0eqDIGo+VJx+rnHukv4AB1YIhh54V
ymYGx7ofL4cEcxSSMMruMBirdX914k/taTN5qQZDeg6HqTWP6I2RmF8OquMxR6d+iK5fSPoka/3r
w0Ep4iTEb/eA97+7k4XiaqzUBtLsxvQRxuQonzFCuPiNXWJs7RglzWRyLdbxiC5uKXDRRTLxmo+b
UdXF22gTACJdu9iUXo7xZ38xG3bs9XHFRfrglZZ1vB70dZwPsiLboAPaQBZykY5ojH03rVqXGMOZ
96ZeON8gbIjMJ9+diCXpWwNoWSj9PndThDyyySk4iizFZbVJpiejnD4IyRrwz8YVOXHtMJ309fZ6
WC6WKf+c4ulaI4Gt39T//fw/L3Ny14pyukwWGn5ITzIs0yOHwYFd69vVLgDf5eW/U7BdjaAHeFzw
H5pnbPt8GQNmyUHgswa0ScB5e4uOrb0kl1QBVpO4gS5Le1uNgKqZndJnXV/jGUm97RI9+XvKJuXl
265ytynRwhfGeCu2vcyTyEM4t1PVvkBDSghkAhTH/shY83rAebHGsqe6v561aT2GQ5WhKJc9zqxp
gX48GY3Q6fC4Qr+IcfbQqw8xjkZ+NzXFFxydE2aA60tBRNHmMtvcaw0UA+TR/3lFVsT/egXsQUx5
ZaLdejC19sOYmE9jrSFQ1EYF421OdYVgBrPt5bb2VjKNbCwEBnzPwuvpWMTZTZuBZDbUMGHerHNI
gGTR+tbFd9Uo7NuGIbZCl76/+o0mshtvRL68iStQ4CBh/uvCM60lhoLeROZ6od7o+KZGfezI5zIj
UcRUe4tk5C4Lai63UzHlya3e6sAWuoqAsNVO1+czLZlJzkKp/WRqhr6xFRVPc2D4c4LveCCKeo7E
5ZQe2oiYi1UBETHdLTAMYiyBaV48Xigbl1MHA67Z//twWpUNf8/tdShEqK3v1J53e50TAZrquyQu
lm2aOIi2pLeyoaTx8e+pParGSe/Oi4OLx6rP5+vGgZKesZgCBHjdQlie1JvrF9wGB+a07uvbbsbO
4aqlrpMedqjnzXdx52bn1h5+e0t0v947boLZr1K4yMwrzXxumxJqKamNbgtcdMkXWNhs8NG8PLwe
Oh0KhraMx1xfSaFJ0/2AVHK+1+hWI2+2cDyBrjoSV8kb+uuue8kgvJ6qSV7vZ2u4vUYkXcOSrNFz
g5glanM9dWUZpItiPg5HFF3tSxGr+QP92A7S1fxCzEd+MZJM/AnB/S7RFrxywVwzFEmflVfgBdtm
cqtKSLuyYtVUyIYJrxuw49byriAb5Xp2PcSj8it0Nbtp4tSJVp36u3TM5PZ6kDVJwmsicT3673PX
L+QaPkYFrlo7U854BI5zFzhXZBv5XxLomjnsrsh2PTct3tPEVgwYaVMGCxt+BFtdaKtYFdZ9f1gs
ibnL33hmx7MwnsR9kT7f2v7z3ERyQOgawxwkY0kq2uXQjrE4GsP079PMYr1xDHfdqDUwV+ggIGIq
K+aodIHWMY+Nud/cagy9FDyOvo8gnWosD5llehIEARHR/+/870sNA3wWZaLpU4y8MUF2cQfsJtJZ
OKj/fXQ9bVdmF/4/X55LOR0sTfvPq/85JcEv+c8Lr1+Ou17ZDnK+KM4sJsOk6jj6am3zlTIwbpZf
m+ypSCKaNIPrcz1WKqV/fTikFyO+68N/DuaIlLg14qCr85d+hjbCYF0PpxLEPJkW34ml4QuabtUU
gRlLaGTjk85SEzS1tpJIB0+uqKmTHWcUQED6g7WWfdgIgjW+sXNS/K4g8xOewMU2DKkZHj1f1Uj0
pOEgU8SE7plN97eH1nJk0uG743SoCqPyW+viDTdCnSpwwy8txwttxd3Mg6ETD6741aBp+5giJETf
nI0SJot9T9BFHMaWuWlKSrCi3dRMGl5Ahgk7LOdw7Do8DmeSJ4VqBrgJ12pF9iZzt3Zdbk17uk1a
IcgZHV/UL510LJ+UrMKfGwsP5ZLam575VlNlz0i+f5jLDF0zqPeCqSTGLBgVU9kuUZdNmHx3r5C/
J3xFqjNJPuZ+Yuar1d7WnlwR4hpJAgpB7ppVuODPbYD8SwRupb5WC4xGDboyg5FHhaFDBB+MHNnK
ezfr/jaxMRXOK1zNc8B9SU/oI58/riADxVgdFiMPCpcbrrGVcVc185sAuiWUGdvHZoH6gtnclJbR
NJAuKYYU7f/SfopZ7uu6v8G/Jbkj0DjMYOVvnUrAN1DrW6dydo4wGyZQcF7MVSXr3LhjlfECs9DT
LfX7pqz5DnuKt/Gkm4Glm39Mb9TgpuGu3+Dr6y0z/Mg2Lradoz5RRzDz6FiPak9+DMvwvubWR0d8
WWi1xRA4nbEbSuUPIRmBZ9ttsAj8xrsmC3ODPGLNTE9CcyhsayBZDcAgafBbThfsOzHpqE2T4tXi
s0Vp+jhUXMa241UbQJvabcyNcK0DuoD+ZDczhTpZNt1k+03dj+GMDzhjJlzlcW93M9z3Ygz21aa+
jS1VPXgXS+nCo03DRkebXa/cKTUpfOIatadfsvj+Puz/JvS546BG11dcD3+fvT4s+x6g9PqQYSXG
CNeH04TV//H6MPnneyvIdkgUL7/oX7/i+tD45z3864f/fQ9Km/zpbMOIxlQaB2K7vqpJTpFIMBmY
u/7fh+tzwpL/13OZY8HtuX7ln+/7++T4//gR1x/bGaO3b5twXSpVPSLsJT98xerKVVINd4NgZqSF
RU8BHppj86DNbX1gC55rKQlQnzD+kksR2GTLUlYSN2uow74jOPggiXOUXXkwNHVfjmYdGgpNxdiQ
zdvHLhQx3G7mStUOECN26eWv0ZgN+Copc9EE2Xifq59aSh1PA/tp9pAWdWuxNq3Tn2ez9fYpze5U
oZtv4/i0Npk8cse9kV4uAakqXAqIHwipwHbM/Y+6RldjsMFX+KaMsdUFBYLZw5I628ogCHdJ3uGL
wsLrO2VPLInvZtBh5ATTucO1EmMjZAXxhQJhCzECea1eiROikTH2fUnkPSSu7LZW5h0QlBvmMdOk
iaYR/4jFp9qZ/JaETPz2GUUadkO6CmJe3TwnlHXJ8CDchoGq8pXXpCtbyS6r8XNuxZEEZQ3rdIq1
0YBub+pCi1S4vQrpAsU43GNS/jQqynbSxe/YWN9yyrGxSrAM160W9YenR07jnPB6q6LYw5nm4kvT
x++GNhlHc2khXXkTvhbNyaxQZHeUpGFi7j0N/6VqhlDZ5ygsNIxsfLtet8bc/YHuQSThSEnRdMWv
JkwzyrEv0Sc8VVuB81c2bqqJVewyerArM4M8tWyE6T0LS7ur4KTUCn6PWBbc9ZdOgjALK1pzJumr
V7y3zZoHlkNinWgxXszQ+Sqa8qLoJKpIWPtODsamdR9mV7Ybgt8jpP9OMNNPwe+h8cDPzNsNQ/NQ
VKyqxUi0tdbXb9KmplfJJHCbMQ96V5mChNRhhOMQr7w6MB/VdMUKVjfvnDbL9wZT5tsk468YsgRu
gpuHpelC0wMLmy4jlsvQMugorJAL2Fe/DcRDyowfe0q+sg2iXdSDvunSprsHkLkt+6mNKBmV8dLQ
E7kNZYslslSqIzj1Nyg04R44s3VufhC53F17RRD2bHYBCPI+iuP1F26AjKgHh9mG6jAtx5jAXYBa
MNosz5J9WkF36KGlpe7WTmsrTFLxCoBOhNF8GPJBDacJh5e+cTdWRZaUkHYbpZo4xpqFk/80a6QT
Kr42skxfgNAIi4E0oOXLGhU/LsxDCRtYd3jBChJ+0iMlZbuF9vlLtAtDZ2/ak5sndtWspSDnZU5O
xnLUdNbeTqZ30Hr1Lf2D6acdJYellK9ME6xNZuqY1prVXs7eo8tsfmsrOPYoNmHbhGZxMTkfolGC
IfPm41gy6BHMDwZA92aU20Kd6yM+B4Zp5uchs1pw9kyH7Yi5pCW/tLwi4rcryiAm2adW7AfQa5fE
mBYcv8rvEu85G7wGdY4VE7Zi2ptSr2+ckgkXPF/SYqQujnPlnBRIwJE9JgKafNZQ3sowkTbi5Xx6
9/Ta3tsFI/cjxVGxcWEwcjkO5wpR2WYh0Djo+pRtkuqQN6rfGD09PwqeW2fAf45U4wtl7smamzzs
Ka39KhmoZVJWYq3v9kIovwk2+QevsM8eXq+4FdPcAAjO/qra7xIHhkqfsFO5tQzHYgLlvGXX0ftX
R+hFWxpO1JO4gfOuFzE4yf1erT+MvY3gNMTyx/VFue7qeQQ8MVnlBjAxW8KwcGkeWa0Ld65Y5IcD
kR3ODsb1iyww6kh19wNk8pwSf3uqTrOHV+BKXBFlStiazUvB9AKjxhHURoV7heWSks156NRM5mMd
8Xi+sswmUjx0GqEFTXHhR0P389fF1IIkZiAoOz3Q1D7SzUKNbGn+EWNRRkSezcFaYirnpe3EiB4P
gbHqs63sQT5LLVd8D9mC29rbVRD24vTqe9qUx5mQDn+gT45aufq2Xpo3Q0WilslkE6piuSC8VbdO
j/VOKYoVDzRKWplgF4EIYFc75g2ZI8zrle6dDKrD0lmKrw9eQbYBxjEduRu1CgfWNepT37RmZOK6
zA5CzLvucRvFylmszOv7uhxARzGzYt5Or58FdhOv26odRDBS8OLWf8hgT+6SscInWgNnF/YwhRkm
gmmxLr6SOLvKie8TlZSQgbTsNNEw5lEDe8DcsUgopFw1ITKWGogABXouXPSUw9BbKT0/dZ3XWe+J
VZ2YBA3wNPEdb+1ny+2LjTmKCtZL+pvQRx+xiCHUVOAK3DT9DsrkAeuKH3N28DaWDJWZd/xp0v5m
LMxfcARvj5rzoLA5+Svun4epxJhVkxuEC99Dg1sKOGTQlMMlmKq5qxgqh53S21Cb3TsCrueGBJpM
joEC4fSobteixYyudT7IR8TN2OFeK+lK8oRGfpIe1WJn66z/xalaMFiBWMcUn9urnwIW2feswi7V
nobN5ccFXYwtobAee30oNrotznlnMYjS5M0I8EsBhsyFcHPim770hbJ2dm3q55hPOkXp2LAWGUtS
BwYjMNrPM1KZKtTd7nYdzXNWypNdpFE6sRDjjror9P7DUjEUByH6Xkyn3UMy9qWCk+a0pr5iGrvJ
Fq9JPX31JjlE0psPfefllNgjnVSjN7xP47UmSTWzerYXgIhukQPevzjDawVYDaatRzOsDD0LQO/p
vET7Z4JEtLfm4XNEJGJRWge4a7g+Q28P/nRGbo/uPrjSNSKh6HeyIcDVqr/bzjG2pBxUcP+J4/QI
kGG+mLQ/oN9pUF90g/HkBdpgeQd97faMutSw9LqnuICO3ae9zj4Sp5QEF9Evw05GtjFEvKEMhuZ1
mpXvQiDUJU/Sn91cnDNjtHf0kfyrTNS2cEN/m8Js8JYkHNRiQblZ6jU0mVKseorZlRhkQHRnelOm
y4YgxMbXEiGDIjYVqlMbj1M8NBvKEU1Ud8w0vjozftcwGQSxIkfVIkGtSBu6TvseR1Us3uovvdWG
u+uhs9rYLzO4ORl527DJ46LbUCKGtdafk3TsQt4aJIWEIkfDNmrQ61NTN3dpvsCtX5F7obzZ4f2z
RHXa+EMxPJq1+aEnKxfN2uO3Pj9acGf8em0aLrVGC8VsfLjw0uAIeNixcU9mes0q7Wpd2LPxbPrR
oiaw3pfV4w8r7Hvw642uw2aXko8+Hpd8N7ojQLfxBkPjfQaO05XmZm3Wr6nBvdfOn1abXbbpxkCC
5KLNSf5YkpFYZX7aGMcTihvHFOEJVV1e7DKiTAKF2tp36+y0shMJE4yysGeGOxOQK8RUH7nGtBFk
2sqCO19XK7xGyZkOlKrH7c6CxVypZROibYsjhZEXSd3qj1Zsk6SwoyFuvmuVBT2TRFRBrP2qbGj0
rTReVCGaoEnTP51J6l9tEhojYTZGtWyBOE250c3pMAs7Q0TpcntiqD3nrz33hd8qKYvAiZLqhVtx
Q27Oy2WCEUx6iS39N6scktcLRklacJChJ9n3h9zpn5zR0CLynUK4Qw4hNB7IqnHbx5KxR0JyUFJs
0yHpQw/yclBgrqcvyuAz0riJ8at0lW1W1WHH2DOA53cXU1j4sdX+VGaOkwc1FuP3wBFItmxafs1S
0m1vQYHzjB9GoSng3uW/k1j3Tns3jZAi6uSuTF/6NT1nTfkDax2QI91kE7ot2PzBhe4SWUBq0Ao9
AmDFhnVu8HNTntQiY1NVk01VtVD48MDRKnLpmj07rXpIeobnUEa25YU1QJFjKyLoh7QO57rfwKnB
E6Dp+7BSXBFkC/IM3Meou0LNs+eIaPMuUnMuJK6hKBX5pZyG7THjuiQvpf1iRfOswxsoJET0GBut
Qevv9WWKN2L0gh54YDMn5Wtto/Doh6lB6X022dJItV43Gj2JbzOnFgh+LgxLWERJJBdcLh1fHVas
K4UZOoPKANYEP8rT6s5KvdvelhTSRp0FZWmGnXsZzRuJzUVat/h47Rwy2tpiecHVLj6oubUfuV7Y
j4TpswzdTuqMkpX+PZ6tHsaHdxi18SaT7n1DsFqrzN8Mw1a9BNfWIFJYmckw8j7v0O0RoMksto4f
Esf+NZlgbzS7/XRzbAequOJ2G9GGYcebo5VWbSMyW63ZeYv57JC81IrlLV+hYDhTuZ+67AdKRhs5
afU82R84LSHg6qZIKsa40afh2fVqHLnSndvc9ymVOlPVu6q071ZMWvoeWzVma4Hplb/zWL2nI1gd
iZAMmPTh7K5Ge2z18VZKaw5NFh7e9JlJjoUDhHZLeYu4uq9eMmjHoBSFzdCnSx5B7FgNHP3eMcxP
q8dwuVLl3pwFGN+FvKTrGNKt7oUN+KmjVkKMXW5a0/Rbzykp5un13eSPo0rg2orae1p7vNmhvU+J
9rgMj/hE60FnKi6jlZiNbDgZ4FXjWoFo9bAyHF2JPPvNHIFJVY24aswoGb3zZo0EwZlmYwg3WVbj
Ay/l93iC1ctywkezII18KsNKDmFWQSa1JWwg07ydxUQWt1ZqfoFScgZJCZo5+VzL8aQr6JXQhR01
CRE+1//MbYo2DN57/6Qm8TPEWT+ZawFuZaUhHNV7cujpFMiGGnM7Qj9TBOYsI7LGgNfy9K3FDZ9f
M+5qV3ND1hHU5eXoRcwCGtBlxPFJC/i54k7udLBT66p/dAon29fD+L5efmY2iX3Zqt3GclivrDYP
E6fbl4ZoDlwn70tOamuaN/dlOitHNR2fKKmVrZZlz7Bx8iAeCGabUDjMTNL2nchmMvo2IkmZFmP5
PQCD6q67Ma4Zz9O5zNicxwmUX5XQAyjKl5RNn+qlNejD1ULxIAXgu0pPuqxtiKGAoBIgYgzX0MB1
1Y9aDvOxdz5Lwvdos7qbCzMjSMf7Al/tMK3ZbFSz/TUK7ZCY0iPmblmDKrN2S5LLMKvnl2E4CTK7
fdNLPufpXeDiGrbe8JHHRRxKYqpKR0+e1GU+Km1q+YYSL/zTsT7MnXkne+fSx9n7ojX55DLbjUaN
66VlwkoMVvVqqPp601yMveXE36hkU4phM6smzqTzbR4jIlvsdIows1tvMhCrwR+aadrmyOtjUy53
EBQh0wjCAi7ycjEk86HjWqj4lOiCYZ3b52J1jFAbyN0qhXrn1RrYJ6rH23QwEKGwODk2caJNi+wR
bCwPYL0pYe/232m1lm+JOX2uCW6FeaFB2CneRjnFR5IwYUAjP9kyNg3IpiQ2Y6RzNPMq2fa6/lMy
zQyo+pjbZjj1OG3XREMxmQeIBFjEKfQnmpu5UT+bpHhe0uCt1aaLEetDcwll9vJSPGrsa8JjAuEZ
605yVyNZROFnQnndTHCFM3I4D8AtTiDNydmqxjr5RdJZGyVLm0PFHn0oeD2I+642dO+ccHNH1uI1
G723sTWrl3mHM/HHgI6W6j4GzpsYIdeTBn9yVEmiTEADtUVJsaTz8uNE/xN4hAXA6U9uKqfKXxvN
AdfTLmHl5j6FxXdzPeBDgaWPc+hr8qi00jC2zr7V6/alIxx5WqtXT9Fuh7w9tNjt7TzRv0M23JJ4
RiswgLWXbGMPxII3Zzox9jl2hKVyjTBVOhoF6Q74mybuwYKHLdeEOY3pDCTQtyTQJFLuSEUf/UZH
ndNCjfCVlQ2+tfYD5G2fP5pbQbP6XXuxBcFJwrpDxFeGJCSlROPOTx4xPp/dumCRg0dkmHXoiygO
EbRP1psEqzkWGeUPJJTlpDMcOgyj81DoiUmi3YAvdAJjxFzy4rB2XvGI548Crwa15ip7ylR4J41R
gLTK4VvV4ft5JHYTGYIqQl30ZA93p4lmd4EOyRa7wdZcA7UzEzC6gYhIufwua/OstvpdbJeEiSLC
DECAvUAYhojKIfsul6qDucBOSCu0R/RB+W/DF0PpGuNTm3w2VyGolbK6pq1xrBIC3KZcUkQJtKOY
dcOwL6gDRG2/VgXp44uY8lAjEM+vFv1eomiDK0JuWSuwFLaSzchshPJ8hNSk8rMqQX3SgqDqMq+D
xRU7zZhfFTqLeFVypC2yDCE/+eqMK1ulj5/rCDhDmquz5tmu7uXsZxkOEv28/Lh1eeb2gwXauWKr
O76jKlGlWAocf8CVmRbSb+PylNQYlyxFfE/h81rk1D7Fd4uID36Zxn0pq/fCXQ7a0gNqONZHJsRN
q+tRp1M5FFn+AyeH3p88T+Rzv2X2wqQv8QlRxVCiq/xMqwkP1BBM9cq3xdXPB8bgzo3lD0jwjeJO
D1W6mqBdtPlFM34zJbKIY/edcSZ02RZ4xdTq1no3h7KJ0gQyggoOYZjpUUVB7RvV4ItGe0zA7Cj4
CXkmNvezXprH+qevUd+m6r3SoonRdOMuyddt0xbnpHtwM/ZzNJumT9FcTBDOKCjKSmzjjGUudVYk
lvjKq4YlQkUx5mAwN4xIqOJMwBiaqsyvB5TuJbmjaOAWZtjKO3zcjSzVOzJoaLisUyqfda3fYh6K
CFqck8J600RyhyPeoTCzRzEZzi5BwzzWCqWAQocqVfkz4Vir5z3m49QoaZJ8OcU56wasQBl2qROo
vGOWP+xu3qi/Win4lS3IABYGPn03EOLOpSsdmgkJeG7czBL0smyeYotPKv0jZMaEo/C+E7pYytAp
GPiBXsq7cMhW9ivh/HRHqJU8aXR/XJn8WYlLHszxjzmuZ/q+j6ZI352kuZnM3wyzVj9BNqrRKfnt
wsB69hLpq2n9KNQFWkoz0Qa32KHMKcgeFiJdPZN5ixBQ6N4hXtyPahTPw+DcyQrbcrc6mwMzwrp7
KGaVLlHumeMe1KaCEAaZz7WB8IcVDMj1TWpGzCBW/L0KAAKDa5D2elH5q4gUm+/ruv70DPVOXADu
xSJ7RWvTe8ytfy1hRNKOzxLbb1RmOv2Cwt7fUCLMQMx+XnMBGsZ4oQkIiL216vlrXoOq2tB5B+PZ
iaefImOWPJtpVKZMQCE9MbVLcUv2TIjwnawPmWF8zBM8AqCtuoeXbOkaPGDmNuXIhRSbdRDnIAF8
8FOA3u2J9Y9pQTdI3568rZcr1paxrl/B5Mgt/dQXyWEY0Oh7w6eb5KFXVV++tkDaVkccmA2DAEIH
rqGtwk/FLRW4RWsQQ2l5ZKXuRde9d7A6ZqMjNhihGYIw8roSGk+jIN2U9uSs1xrwnHtPwPuld9Bt
iiKXcs7V/zjfsjdPrQQrL/kE5zX9LIxhryjxXl1tlHwXIpBZWm0gcu9icLfcdIfJiz9iO0Oua3/b
3aNRePs1zR8yc03DZtX3GZO4qfoVoxZWtvORZ8af0l33+jC0FPbQyEiUxCSiot7v1D5IhEazghRu
vnQqWDnjN9ukhwWHCbKLnYulRcvew+CprkC4MkSGo4Gz17TB0v2mlcu+qNvPBfcke5LcY9wBZWt8
azPSEszRSajh83fpz7Pl3jD576ywCxHqN2WQaZMI5hpmam8oTKuptFTqLuFexmdFSh+yJr/q+LLK
CvmwwbAr1e/EeGqcfEfkMaJya8vA9IF+U6AQ2pWLyHYGtDroefBZgIv5AOJikxr7eYEnsLiMuIb0
i2pF8ach+RnM4Q7w9KSZ2Q8p1IuP4naD7URkTumfJtPec8861w0WQEsVpSrElaQ+2hgAwZgY30yX
APJUHUBhbC/QRRpy37BNsO5gak8No1PVel753KJmrio7GvNlwz39W9XqE0RqUNb0QVr5u+ZOdOjD
eY01lkHiaxkbBJO46eqCJg6eAmzKZ9sd3zNFOTq0msPs3rRe8gFyC3Md8AsUa9gaVnyCUXq0qGeD
xChC4kML8Kz+cZAMhQxiO6ih1r2TyE8UdQSXd+2pq73IMJbXpc+/nGYuqRDbU6tAyR8jE0K/WVs3
mqo/l6v5WE124g/KAMuvqs50cG44DzX43nBTykKHGQSGYfugf6R9LPxuR8wAPN7zXDD7zLCiiNvx
oSDlwWqUp7LuH5AVnSvWpMaGiaq64t5dWyz6hF84kOR73fox+vgtvSgiaFjWOdkmTE8wqUOFP9iH
2l2WQHqpAX9AuSEuYdqANjAFXxaaRMRAepqflKp4cRhYQqgwsRgp7tbewb+iqcnFUo+ZlmKHZlXc
ukiQAp2RUdfo/Nv7InQdPKMJ38XTYcx138wsYJr1rImvqUfxlI4f5GHDJBr689CQkHhx+UGi77Jz
sJbv1KH8wJIZOm4HmZ/SA9FassB4lHhchZMz77kGSkyroeexzMQUNXNzIZ6yQni0uUbd7GvXaS9V
9FuhgGYk6a02QitXUiRI9qfXsWjUE6uYI4+OPj1fWo/EbG6QtAQa14zI1fNKXPVI1TRn8/N1d59z
DV+gbAhUcZEEeMNzokBlIXvajPWPUXGOVVG85vVwwWi2hsHqRgPHJjZ+0148ltxASk+aliXtSyT9
PfUjV63e/OarTPYaKcrlSEzgXPYUThVZLFY1bJyL/4UL9ELRH2rj8Ki0ajCozQ85yA+VYzzXor6x
PQVhmA1feCp81V5/dLtA2viVVcwHNdvb1DIBzeuAziyvPBDilgTDUj+VS3OqhasEaBZazN3o+5Mf
2N0FS5Vq+vbYQ3UqHtB5kAGWz6cln99aWb0QRPgb6+bWkFtElNCcWZOK2imDXqkepIIOlliRsX2m
sSFzO8sPsw4QiYO7JN36pbbByuM8P2gOIKxqVB/5KESAfBUsQpFn92qb3bPXWPE9VdTb2OpPj3jd
0Nix2mkzsxkiAsqLVmYECih7YAs97m/1Er36oEeM763mPHniNTUyCpTZ3rLbgclR+GdwZ6nixiyQ
UI8KViSmXS2DpfRs58qXk1lRr3vIKDRnFw/g3IXKFZgXDRwUWTwafEqwiCCnka7EyLP5Khf3qCbT
2SLdzZ+nkvS0ud6RzZxGmmNSs5vblKtAZPKJZeHQCZxOkG6crFtbmwE+5k29xp8A8Sy+unq/dt1d
g2qYOPFPAX1pVSxYFSV+E0ZGMcDnEnChMrZAqGLOcxpxeTG594BkAPTnqvt21R4ixKJTr+R3Zme+
D0xDKtF+GuVyXKf82Gr9U2waz2IQb7EynHvsC1OrQestyYFJRmz4+1cDRyd++UPVJ3jLZs99TL+F
vAmNk1nMbBqNr3vz/dDZn//D2Jk1t42k2/avdNQ7+iSmBHDjdD8Q4CBS1DxYfkFIsox5nvHr7wJU
XXa5O6pPhIPBAaJBEExkft/ea/dlcaOH/kYEj0xs6KW0b775RpTNebCg8iu+goKXwSJxmD+YLBiI
quLQNeTlmOWjI6znJggYjnSWBbrl3A3W0UK31rA8SXRdd6M6eU/N8EU2SDjpYh6KrDggCn2Jpfbm
5M37MKlMsllzCvGudCY9NGabsEhd4Cu1m4O1p1iOc6g4RXWNqca5U7v+0CgeolCug+lVaE3vIeqc
DbCwvYz8Uy9LVp7SuApI79yk5oiqFhVCGCNyZbD0+rG4y30UMEbw1NX9M2uyl6jObhLB3s0wKpT8
oclRXtWR8WxaUezWfvFIgXpPlecB9eOhRONF7IeTbrJcQ9LRo/lhQAtF/IF7LWeO+800rIeZK12j
K5ejSdVgjqGyIMsfewKIm/vZD19GUDysC8StmomX3GdlmKvWPs/g0Dh19kFv/ls9jEgYq9Nsk8PW
1MdA9++qltE0G5PvAAO/U42gYWP0H43E7ugzBsAaHeEZIUOJ7eioSY3Iwh7ZaxFtZxN+nxJvp6q+
zmdH3dS45LZkVaBNTpqtnVDhRvyK1yYwtxixj23P6SJwQmz0Hl8aCrvI9JdkxTxwm2g4TcgaAIsh
YxGyvRQ1HeJxae6U6ZuJddidEbbOLJo8vdLvgRBcKD61qV7kiifMo2MkX+vBeh7lTWCrH6gikTaH
CSVE4zF0An4V6rmwLxy6wBuT9b6bB8NeLeg9RAGrJgIBExe9lR0gMik7Z94Wzp3Em7sN7PELdTnp
cNHOo+TJRiu5KUb7QA/pdrok11rkWK+Li7AdCdJVHzOzpCkfnCO/2xcR6WskibxrisFypKF1Ycu3
cdBwqcmvI/EPXLrhgpzyuj8GAX2zGEf2QK9kRBxjldisUV2Wo0xc1W8egCe+pzVAQfWbYZK3jnDx
e46S2Qc9pyXZ96qndJiV/IKTE3mjtd/cRCGI4k41MFeOV4YRPll9+CVWpM66TT8lWYLNI3mOUvgx
ZufJqJy3ahdfEF+0QzP3bgAA2yjtW69m5GfR6VJ9eafX/UVrWPdi8EFFUKLvwuk2c8r3JgyRFJGv
FgoqbtGJ1LJNnB0ZWBnqJqrZYY+GI2mGR9K+dsOcfMsCZgoossswtN0Us5UrUattKFadkvF7w/Q3
qQtm16ypi1HehrkGxg2WnsbSAijBk0M/OFTj26iaIk+3G2CWeX49KVrqot+MNk9qwvCVDv3e7Iev
c45xB+/cprMc6vhx5hKgQb2AhZy3qMq6akELVttmiL8OI1M1SxHw/UbTQrJ7RKPKL6qoHWaPipvI
bmf2HcuM8auolS+UOb5OYhu1tD2cYPzgVwfXCr3blPGBFF+z6PWFqM4VOKGdo3p0o+EF5K7TyKeG
Rqcz6PViqkOyJlTmcG2/b7pg04AThvNWe6ZECJtUksFiQRgmjGgh2cC+NsI8UafnUDEerFwmO1kt
JXSqJAwvR5Ok5DhUA0aX6S56ootjb6YBMguGlE1ldm5YVNYm6lnCTqbyMKT2sRfArjAI5BuqF8nm
rM3FWRkZt5t6JOojvzB7RexKOSde0dOMYQo15QYpTiwRjb57hC97EqK5nQPjTs+RkcA2P3VTEDAI
6rToNOW+s0x6Zqy/Y5seU1YW92Y/IthL05NJwpXb6xnXC9KQN8jS20J5Mtv6YsJwnGpIPqhJcTqY
7bBBEZzRt3UzEcODaPNrGhsP5DojC2mxf9OqAiSlYCFHSTjJ4SbP81cdvY6kxlrn4zPkSGgj832c
+w9NhQJcyKTaTuUSpxkxAyNa8Wtg+j3LYiSYyhynh1yidqNc5czYv8vyOQBhGOgjNKnia6NZzqYM
5Ow21N0jG8VTYRmVK2IFD2WyH6jgEiZNSZ6GwiYfsBGa8lDW7Vc79L9YXYjLD75fJKXrFMw9hnY+
6SNmhpU16avnZirPghyeTSWMxKN8nbv1nKLmlJemRjlpLK2tbzLn1iVCmKgm75C6yFbGD0XXKrvY
uqxqmuexb3KpCZqbxB4gsQoa4hJFpeOxbLK2dhTo21HTsSEhhKfvuO9F910UdFZL9RQl/Tc1Denb
Bsd+SG+witxoc04Sbg4AI75vE+c5lPFzwSnBZYSzmeaz6xOyqMAFQEYg6DWxGGkea1l5WYfMWx/G
mJZ8ws+R723ex1WgbpoxtV0bBMnGYdu4L0bXcQBCUo++mqPhZoB6vKi404VYMkUquKRmW48Zpe0l
SFJD6idVFY3VFD2UIvVmO2U2lBiPZjpcmpTEpCrOrbPFcPaN8YtGYPtVI7UXuEmzZXENvqr6SDv5
FFvjs2ks6q0vucM0hrR69dDWh8CgrBH7DspOoMGhGrr5bOcuHULKmPUWladEdQPuVu2RTQgoZYm6
sHCskM4F8x7bMU/FODIe6kgm5xkGoDkyrdCdmFYQnc2hcI6mY53QsD32pSmQeaASzEhbR4fCLFl/
JMqZGgIiyVAzmMElbyyh0WtCl5v5HvOAKkGAMMGAOr2ZKWXL4otMo2jTpemLjDAi5BXCMiC4FMP6
V01X3nBhutJu7gurLbbIq/Itqd03RvUcWREr9In6b1d2L4LmooHJh58iTrlOo9hnYKtFhbcnMbh0
62EzFyEfO6Hq3lmUPxp13lYD/Po+00rUXVm2IXL3Pm4RplaFWRzSkO4wlRn8Lvjnx3wQe9RnWAdR
+eBhvMKWSbkjZJieAAiNXfzcdMoXqYUq3Wr9NQrVcTt31Aq1qnwXVtxgPo2e2iKIXX0UNGEd+h3x
qaDgK0fktlnc9KwjZ1Jv2mbnV/RbTlFDycYZaDHoc/w6ZSF7ZAZPcPnoBEU3eh7cgMDMtjOoCgwS
yJaLGfESquiXpPQvWFXrhwmXuz2UVH2ZMCp0/nKb3p4y+Y9a4/CF14GL5Kb1whAP+4x1iO5H6qoX
VpU1x6rcG9MA+JsEYZdWwX6ii+9CzK+8U0mWk8tghAaPPiUrRIdaESeEVjxbw4gJOqF0N+NzJeMa
V6ReMcnQ5CmNgm9tTQd8WkdgX3mXJpULberBXqQ6YwfjN72IR9HQaSJolzcMEOE2HDZmZlD8b/wq
T91kILiaNZqbsoTYKJiUNwPstLjw+j76qGuWQ+X85FQjyEszfGhFD1WGFhnaEfOyt6fbwmHZMuAZ
Zn1gbnIjvw39IfPMNmdGUBRnJOdoMqJ7oSj0Zwad4U/MeyeXePubWyhtFTHa5hsNLccM7oZ+N9hc
WFXHGjzCAdrNPJvf/ZByPOXEm6op39PQOYRBlbhjriKzVz7mEXfklOmn0Kzv4QJvWD6f1dnwnNHn
skBZaEj4gevjeQ7FF6G2R2qJutf1jbKJHXGgrEJF2zffeymvqq56igj1svK3ioY7fmBEmGhgd3ic
35WMYmiUPUHN+tp3HgIx6cW0anA0My3TdTp8/U0wYk6FYs/vseG/DbPgSR/DB2KKnttUZ8WXRozh
4VbB5tNhv0SqCOG3i5mR68xbx7q58YF2ImkNOzrQEh5FlVse0AsaHFVDK822QI0KsW0IJ9+YRLRu
tDHfWkb3aoTREZ4HNqa8HHdqk23DJXqjREgYU2JyA0k2Ld6QF/sdPwXtS5NpUmrd153/0VX9VhPJ
WxnG+9noTuowTl4eLlDRAvtsWjx1TvpoMfLX8gka0Hc4UK+z3Z6lNd7NfSfd8CHzUxw70PKwhddH
qYx3fm5RkwdhsPHb8nUu43NXOe9FSSHDmbLXmUzXsqjIbszpawtF3CcixErLF0ujf5M6/PIhYT5k
Q/ZWqxk1NG3fNw7LhzK89S2yPPWheUEi4HamWh+cCsUQ0uEvVKR8YamPSTt+GYz2ahyTG4PVoRvF
le8Gqn8AvPEFtO93eM1g95D5p8GVmk2Y/vkSJAtanPaWW5Gl5SYT8eBVoX5rOWPyrM5wsdbRNgbb
b49CpVhASdEglm1Q7rlWBG4804YysmyLYR1dFAFZXMYxiXf5dcalni73dzMnRDTAv4jwF9EGSxCk
WTliYwAr/Wy6QjagCaILQheeDAVBIPMDj/L7uC0aFoEkckK1SG64iBJtMUrCpKPU3sgzjMCa/FD0
OZA4PnIluGdecWhNAC0oWChrGVG/sXNaNVXQnSD3IKNGd1GbKp331DlDobpIkfe7VYAMAH/WW4ag
jc5+wHK782xtOKIRzxl3JwNxjnwiGjTe4FGoRefVvIM7CorO3bb2sbGMZi6v8zJ/zhOUSkY/ZR5W
h0s9EOVtk6nbwKyBOdXthmnMcXIK6Eo+/FClGt7yZDzEJpPtLKMQ40fizVaKfWtJFedWYuz84ojw
gzZIMb8UwBa9pWGVhUTkAfFDJ0LGRRTpfK9VZrr6C7q6BhjalHuwxdywjWEXDvtk8nMETNcab+kl
dK7oHkLjQaJVeKs5VVFKbUstte74US1T+ZPG1E7rW2vn9FOLnDpVmWbLyOsRgU4lKju/LJcfqg0D
Y3yp6Rq7tQoUx1Sju3hgWcTKHrYUOrBW4HILxcaQHZU5tMDe7FcmJZCccZRmLw/TD83Pi13RkQ8e
ldEW1L+9D9rhcizQ0GVJ/tViCUfpaMLKjDjPDWtDuC16MhQLrHMSFfmLTy+pTKfjXBsfsKIdz+wK
mrq4azUKx0RV918b2n+eSTMkKWkSWDX8zNHmAPdM4+EB2PQh3mnoha6uF2Jjtg7exVLwJw2Ji3r3
XPp0pHUWfaylJ8+Ky3wXVgo+6WxrOkv3o0RZhND6TSka9Wj4VJN86EmsDxN7qztyZzBTq9Ogv1IZ
mCPyVWAeQSEwFfSeKOqVZJQuzu3zhHjt5Gi1yejPcnj5ZHaP4UV/RglT3dcWqFz4zvhdo3KLUszz
58bfOgbQ/L4KibG2aeA3U3fXp8q0taRgwA3NhwoQC+jr/ga0Ub2vLbygfej5pI8iixw+rC5xUFSg
PAnMByWlxFVEzZmG/DPj0l5kg0Psd7jz++zEDw0Rnhkkh3qkooaQiu4oVO89TZHLOQqcrZbPS+Wt
8FIlHQ+RCJ4msJ9uMMJet7GK0TXp423JkLhEgCHuQ6js2CjxyT1hYkLJMYgrijAUdTpzRFloFAN1
nN7DkRgzg6UPDgX3GGFScimfm16d8maJY9+YQ+eg3gzETkwB6159j4Gq2IdJSaWuqo/JiDSM63SF
kgCnojS+8WtA3pQeJTYHL23oFYSD7rhpgjlUCaZy2wbwGmA0sexZNNxoWEtO7Ej36Em+lxMigNi+
NkJDPQ+2Twq5sPhStS9dbj3opRVvsUJSYkawXVMtmItMO8msHCgtBFtryRgNqfubWmcdyMbugRV4
UJ6tDT2XrZX0t4YYvipJetkMYeTqqUEmSpMAfijJ+s7xl5Qs9ppA7vlfXi3kvl5Y21RNJjDs1uCO
NSJgLgwEN2tRuiFPSN+mC6Vr3GAgij0DYWwwfkPLHOEqBWyfNvfSTG+Raz7bcLb3RACx/kT4MfmE
TugW+SR1dKNEe+gZ9i5xfFZvZCzmDX17+AUXo870phmCSyOHyFF0LCGnIrpKU6oWuk1Ll1mCWr5W
Cm3kKE3d0m6/ho11bSKpkUb3LdeV2rVCStVaU76wisUHe+2PfXUZWcd5XHBJ9Le3TabLHVSR+4k+
IGprt7HpOMVWdmrIu9w0TSthV8cpYuPyYejJqnO+ElZGTmsNerhPnQubvB2uD8kGReWHooI7H+IW
i6Gh3sQR0/QyyLZTDLzDz96JD5GwKXREq7PGQs9/rSilsdqwxI5iFs9EzUdqOFyphZXvYrxpWMRi
/aKW+l7xcWEkwWvuP8/Ulg8OExS3TKpL4FtkeJuzZ8MIKeRou046Q8hwYm+0GL4M5JXBFEKTTiyX
H0BFGq2pgdrvHvUyEQdEaAcSn8gY6H3odRLRV+e7Mb9jBmpT3dkaIl0JFOYCfcolXYZ0myro42fI
kAKJdes36i60Iu3gW8YBk8Qr2e0cAC4vBGTSDs7nXZkZw4UPvMmssZ90EAQbCoVcYU0GNlmfRExX
tSoi1o1dewsg9D7UC5VlZfSwFKYrXwdVzTcqdQJxg+/6EmvNEhyodmIsV3i3QehzSNP4aqAUNGE/
Q85qVI11odfXAyiI4xDlzFB6/KTQZlqbic2ikKK2DbCI2qIVGwl4OxalGQUfpnPVptdUeLdMBtqM
XiSadQKfqA2OEYsV+OzvPWBe1wgbbIvZUnBPjS3NFCxFLUMpUBs6L/exFtwo5Xhdx113bACE0pgu
X4RFBYwLN+vlAO2tUizrPhtLVBoQiitM+7tF0DqXg0ps0nRiCG04cTILapFitSXKvuR+sDh+egNQ
romEp0nIwBSwl6bheNfgQAEPw8S9AnFZeLItYIfSat2Kqs5AnVSuYvTBXqPFicTV4VKF6xJXDO6y
hOEhbMQVvXvaFK2KoqC4s5zO9gotqLfEiFx3XdxujDZ/TfoYc7wTXfua/yIrA3ScM4OKBMtn6+19
20nL1dLioYu8LOqHjV93sGjsl1n049YUpY7PxUIZJ79nk3hDbN76wze8WzNACLs8msvNeq+U1SPc
DXhmS6hKpdrkqyiyxW47L4Er683n4+7HBj9tu95dX/p1+8/3qpWKVuAfb7Vu+eNvyHHn//vccn3p
84n17k978bnBjz9b3+/HO//bXv/0Vj/thb6Gx/yyB+Xci+0k0q991FWfhyTpUrSQuVa5Wkw9Qtyo
pAEgvMWyjRWlOOaFmhy18+r9Nhzs5p8+8vUuDN14y8SW0upyuPqs4Ce47qktZZMd1j3/sQuIseD8
ro8/X//xodYt1QQ/tgAKPt6aJuWjKoMFwWVW56taonXXez9uQmU4lFUzEFDFUV/ftprMCuf28y8H
76eD+9Pd9S/W//iXzdfn+sLxrNnPDvmgZscfN37k//yQ+kSPGSl6K6olkGfdjophxsysbN0ff7be
+/G3k04jghn2n94L1WJ2KKe+qWr/sR5Z/2hjcUTXWhzXez7dwS30+tfPDzzN+XFYbtaH641KB+zz
4Y8Xuj9v98vDdbv1OdWMAAyG0CLtYiLHc/0vC8ZZ9IKldP0FUcLU/F/fCHiN/Lg+SWGAJ388BmWU
73V7PAIOTLluUqE7tkXWg+gYUscZluI9N+tbrW8A/OepxMSyXQ3+g9ZjzShxvqRZQYASTp/fD/h6
uH48/Hx5PbA/bfnTs+v2OEP40f3nrdYNiEVooU8v3/LntuuzUdfZk/vrButWaMRwK0Ov9YgdZ+hY
j/x6Kn9+L8tPwWR++vsr62m2HuHPzX88Xu+tf/O5+fr4cyM1wogN3u2wvvz53OdGn7c/P/N5n4YN
30Kf2MGMDoGz4vNpLcwpF37+kbXu1E//1y97vj706Sx4a1z2/7yP/y/4KG6KNRa7+ef/8pgqwlQv
qvxfHv7zocj497/L3/yxzZ//4p/n6L0umuJ7+5db7T+Kq9fso/l1oz+9M//773vnvbavf3qwRRHb
TrfdRz3dfTRd2q57wedYtvy/vvi3j/VdHqby4x+/vWL/o6LQtHX03v72+0sX3/7xGyYNaf6ULL78
D7+/vHyEf/x2nbevdVT8h7/5eG3af/ymWMbfdU1zHGGga7ChJBMzPnysLznm31GZqKaq00MyNczh
v/2Njlkb/uM3U/7dloaBfs0gGEbXbDLeG7oSvGSof7fIRLdtOLWaCoPE+u1fn/9P3+OP7/VveQfp
Eq/XEv/Op/kpBd3UbF1VTWlJRzIPdXRd4/X31z/C4ocZTZqvI5RuGDNPNKQlZ6AItx11uau5iAhC
XO7VY1WckCKW03ykEtYsCqrEP8828exSMWdKwou48KdD+fvO/mnnlqT6z3NxOfjLzhFibwvpQJgw
HV0uEe4/7Vw7KXprpCY9Hz0gBQouj3gTGuvlFRC/8t/bPpy2QkO2P8SCYvJwYRmF8V2Pwe8ps2T8
drrrAaHrtaLk7l/vnyF+3T8mpbpmGnx/7KKwf9k/y9ZlrqCyBmg57+kPlc9pqDf7CPEvv/320vS7
NvIcvx68ObAMvLChT/2+Tc/UFbM7KBXDVSTCw/pomfrNfT4euzWYpbE6aLPKO0sMBTrINwJxon4L
XPBYTRSRFW2hJNhaz0WWlfDWaJ3xepEwPVBO7wx/uM801LrR4tXAEAn3OFB655jbhnNMl5v1nt1l
8cV/OSic0H/+0jhxOa8dafDrUZG5/flLc7BXOa2u9kdEs9IrFudbN87ZU+PbFRBv6TDXZyUeWWN1
nkv7IgbJueuapRtUJNPJlo22s604p2rWnYcGo25dhAvsaCS1UTfVw1g50oNIT+0/lW9Fk8DSjtrw
UgAqcnvLk2ZbHOIgcr7Y5rvB8J6qdvFVK/qeSb6eHckZuo27UIKv8sVVymSW5Sj4g0bvsgcVcaun
1GSfGkZ5YdPAuVqY/7zldOHgMQKS2N42z9NiivzrA6cuB+ZPZzsxNAQ8qIYwTU11tF/OJnBndWsq
sMwSw7lA8dlRcmKt7YgguFRHotTAkEkciayCxUCd2C5JK/AlZx6BNtu/3hnd/redMRlkhNAkoxOM
6OXU/+mnJ7BEaRh2mqPUUhYcC8TU1KZ5N48sy3NLBldZi04tSln65fphtLCz6IW+9Vu/v1SCYrh0
lht83pMRh5dTqO3qtrMvZmdh+RWY7Wp/4U4s9ii5GKVUkZeXIUq2YKVEqC5e2O9TpT9WipGcIJ3g
bLP8fdCZxmm96XpKa96Px3Rd4v9yFLR//0pMyzShqzNMMkDLX45CVyl9U+hOdTTJA067ADJLWH5R
49c0sREvmdkOGX16GDEgHbLGohMFyg+fvDUDPejIoZEayxq1wBRIKJaXx/nw1HU7dN/d1VQzllIq
OOlBPfyXHVf/w9eHbp5RCZOZahjil3MpaChIqKbRHK0BUyJ1Wrkjf40e3NQS0hnG5d404C9npbqL
dHCKZb20bVO0HUBA8JXEztuMQ/kUFZNLnXTyqqBR9mk+Df9ljKcp8G9nmmS84Mq4nGzSMpeLwE9n
Wui0mu+PzBAxJBHbpZDWFU9je2ECZkVuXMTbGDIMJHTuBXn3+73BiJGOUC85cdmku6O28bcyLg+Q
ZPqLDvTDIabJDHFYewK/YV46JXXeQSnOsy+wts8DXrSM8kvezvpdnY0KhWz4k3FohBsnsupbbx9G
S/m1EfoZjBuHRxbmVaw3cDHtCc93qmLgbRXzfpDoF9qubF50QRo5+S7Utod2O0LrBjw9PWeNnhzH
iTxOfS7vEPED2pgRVM8OCmPmN3KxKBcXRgB0rFCH8A5s9YOlZsOR4xK6Tm41j9TjL2pd/U7EiH0t
6OMQo0LzutdixHpaYl4XYeFcDCw04N8NF4oWYUafStLnSj3Z2Z3ygJ232dKAwCzdjtGVI/QPgFhc
tEMuvXuRhwWhxZT74yboH6i1+wgFRbSvrBgPfCeKK4vc4G0gclh60iw2QVlTU7aUqxZR5LWNtYEw
5+DOKAPz4CsIZScddEOhGC91iJXcGFp+GCXf6ZhHQHWrt8kKjHuDbsS2taHT5Lb6nWroeAed1nR9
JxrP8H3ejaYPT5mufcU/dRfmw/e4V81HQXvFnVR+/yjDb/MU33WXI0Q2YTY3KtV69IeOa6P12sbQ
Y72p0c7CHOSuHtJ7tTalO8dRt539xSY2fnH6HI4BvbSokk9do8Q3oUO6tNTp2HbBtS5xN3fgT49d
qZXAMQQJVnK+7qtSZfEAZNXXy2JvOZwvWYpev43DWyhYkKHD7hllXwhpm35PnDZnoM4vLK8Chszu
KiGv6pDl/X25lXbqn8pAg9jlw2AxODXaPhC38Jjn236ifhvoeXNIbWe8EnTjnHRC3r/oXC8yg2rn
XCS7aWib13LT2UNCXF+pEKJARBCUaH0XxFp2oDb4FbmITqp4Hhyln4+uJTLoU4rP3IB+sXOcs/w6
cuLpYgVYgj5mjBbhPRQS5dwmunJe7xVAkQvrXJdgFA3dubHhgZxsAp/pwln4gNDpeoCuzXvyD2nA
JRP9DdUoEEQk+Tel0uVtkjlndOUDFwOjC91ar1Ehfp6OXT7tyIyBGilHyDqGbu1sCFvHmZGh6Xoc
9j2j8WCBSMs6Qi5RPofI+mmdET0w4tFBmXueI2gYqbROAecqcBDKdTpqC7e0HEhQWL9v8Kkd7Drg
IGoCdi1ZUUACuyg56fZzoJcIEnphvk5adYazpT/OZqYfSMXUdw10H4S61ZUFYAShIugasJfdsRuE
p5RD7WqdGZ+MwXB2HOKjTgyEEZBas9yZzbKnwzRKz6Ek9h5nqk5jZwjR2PvpxdzhqVj/eg6qJbEn
k6jY5uigA6zqe3rCdiNAAncYK3B7RIe2T8UOoEl0V/h84LRU9oGCP4WIO6SzQ9gf87zqj1ZRACmD
V7MhINC6Caxu07dDeq0EjrxZb0xUvButn+aLPqcrD5a/QJdCKnNE3MApEyX2pwr2CETVk19I86I0
oz2yihr9eE2wPJLaovDWuziBOOOqnTrbzNlj/7s6D/atkdv2bUAk4JYK0+j9eC7KCBNS59zZa8sm
63aiy+46w7mZsh7j7JJwCnjGufYtiraaUz5mVqpa6Jd4LiL3iShM7L3hkmHWKCMt8iDBwQv/FutQ
3571cuqeoKRfKdjAboJW6Z4UMvqMUTEfApE590RmY4xmIycp4xu9Nu/WRz5yj0PTkMIt/LLfwT96
EwZRo9aC0EZV7Ca1PpyGztTPcb3YA6WRJnsLJY0SyQdnMLSTUfQozvHz/Ze5oqb/p4smDTgUHRLy
uP7rRbMdW4O8cRKmOxBnA+sesEplCkk3B/GiM69F14iLtDUvWwSjsKehpwKEaq6xFDfXEed/OeEZ
Bbf2RlF/uDXgEQEm1SVQgGTp/RgH1Gjyms4jeqaaovNfTzB//QQGolJDB2/HAtbULLEsfn++7Mco
yrTAYv5vEO+1a5xwvDZKjMRWHVLIrKKDZpXzbWHP6uOg1FzS6YJTECaKxPTp5q0rQLX/Rvwxhm61
4BQJ0XU0eJXUMjcvoZzoG7J4L2wbcFrO1NP76w9g0nr585fAR3AEU2ND2Ov8ZZ3Q/zRzqSGg+bVq
mhc2fWOak11HdlyMBRFy12GW4Hdk2/tXvR2h8BHhOWwBFxXtXQRE8G50SFHKdP9a5lrr6REU9IzE
xuu5SWixkqeEYo9Ptd6sLwggD1qsRcfZ0Yd9DgAaPplj3pMT78kgDG6TNjXvkYkhgcyNYb++SHek
Oeliueqqo3mfNDFKeaE3Bzxf+JBEMn9ljYt9LRkRaoNz2fddPrsoroKTXG7WeyXRA6d8bnOW+VkL
CxXd+IDvlEulxhog8zT4bo/aZKOTCqvgqFgYuCOqApQ9vCli7hCWsFbQbkMlGAhPaSzEtr0Ix0Pe
TNlB1oKwO2nDicqI7vBhzAHIrRAaMfd3yZy1XgQJ19IcokfLLvST6MqdLMLgiAD8VeZReLfeDH1E
S8QIa6912vAud6QGiBJGCHW5A3w589UZass17YIVuDWa14AjkRQk4QO4yvmJNPcGID84gW1oaeJt
iCGMwrV/6q0K8YypShhIPQ34ahbsK1GL+06QgJTjZvXyFlyKXIAgBVy2z8FPtnEGxpg0Pkeno0La
BXOdNe9gWa/Wyz1fa+cL9R7w5IzWfxnR1nFsFm288aWGf7CdtON6U0CjoM7PTdcpMtusT8Z9hzqb
aFDUWXch0KHr9WbCs3YtTWnsJdUEfOL/egFnkdLcwUNi+TIEN+ujUev7o1RTVIhj3d7piz4ldbK9
4wuRbWLfDraE88I0Zk52XG/6P+4Jy4JLaqbhtqHmTEO7ZbKjGSGJkeADzsZQjCml5Bb63yw1dCfr
RnHdHPRw+qKHwNi1Uqsu6Fu/UjVvrteb2rKnK8dw6mOx1CpIA6GfudzLlhuUnwc475jp1P57Rlji
AuwXrfU7tb+eEmbhskXp0hOemqFiqGSFuM0OqjOMQqvz2gYsjjEPj+tzmdOVI4a53jp0ImgOUsLC
cizYkEMv0Z2Hd2oi6scGUOdBbdCe9ej5iKZm2jwN+nSlj7qPgDOKHlTMyr4U7XszR/6GzjVd9ySf
L9q5srxkCuzbernXorK6TdKB57JltRDI4QCgYTyPcWdDvrDhDSAUcYPMB8fJ2vok62k4rffa5eF6
b0LtsssWeRK8N660eQetOq3SK0uoJL3iLv+8CTIDs+jUwv354wV0M/2Wgn/jrjW+aoRmmGTT+Fn3
kwhmriwN7E6aDPJQING8NZBYRW0/3zqAN8OROR3W207lNEK8BNCAKZxILtOyoLFfznQFmVndmZUe
XtpB8Dwvsd5BNcrLViFwIlskSiVyRqQKKkTBP27UWswoZYhgU6YVaWVIT5lR9idlTzZXlT0IORtX
A1IzLxQMSGnfFafPG0QPQdsNFz+eyka9OFVJ9SFk3e5NdYqhp/iDt8YPZohnuqgWu7o3LBqpkX4D
ow2iWsR43FS2eITygiRU1UKvs7OvZl0oS9h1DuSa2lOedfh1SNdl8qLeRAOAE+xqQIDaWrz0asTp
xtQCYTLIqmJ+nZWs2ePcpZYSDogs6rY/jGMTgiPPs1M6tkdYMuexHeODyAN5Rtsa70ekNkhBeuqv
jv5Y1FYDJK8KTw474aikQDZyNPFKNFjH62yPNau5VPLzUKfA+qhKw6ZOsW23fIf0+Gc8u3FyIzHw
3eBXDC4TYF2Wg2N/sz7HRL52ewfE2rrdeqM1RzGN89maIuh4KoPCZ8JIqerqRqv/P1fntaS6smXR
L1KEvHnFe1O+6kWx3VGmfMpLX99D1O17dvcLARRQIFCateYcU8WbxxmER+o/51caTu/ECSa7x/2P
i39PvsfDJJJ3JjidqWB+VktI77D46zxEXAUf7pdyG+tGNFS/9f1y3MduFhHzwe8sJaIAzHY/ric5
pCAOgKFpun573NLleKpmh4eQ03RRM+su8WX6HnjWl1KpcZYzR44pzz3ravZSRg1akGiV9ip7J5ft
DNCmfp2YDvckXVBWnfSUzB6imbIYjEUU2SyQJAVLODbyqOdpf1aZeagtlxdzOxtbnKstKePJgwPu
cW9mQUOK5FRujUSSIV5ZhGynqcOiYNpY0egv3UQf3keR/uNKPzqNnMXYDSADKekxkBLBopA//OPG
w51Ao1WF6pqdWbWN8H3cgtHMbnEH0kBgjKiCMEJ2nQUkVag9Q7L5amuQXRiCUUT5yGXgbbZnK/kS
Sej+NmtIM55N/mIKEGpLD17tTamY8iZWYL7fVPfe4izvRnIkkN284jLMwWlhouvcqPiQvUrW9YSE
pwC681h84KUUZwTJnyPaIdi1lHlpeHQnNurdiXHxP9ce97mlsGGdsL/89w8KOOA2g1GFKDI05Y7s
UXFGBRN9X+gJkOfBzFZ1xeGGe1y+a3lr15tRqXHbJxTZ5kFUFtVAiBYX32PqfB81g4gKPRUSQ179
GKH6ejIMcuhQKlQ2toVqAuWxAB08npwhHE+Pa983nVZt7YLdgTF4hxRVy05k5jqYC51DY/zUS19s
mcPy6anC4JD57NV8vTLWY40EUzcKf/PvR3h8omJOjWvqKt33cXhq4EPjjcYKrMeFQgNeNl+N68gz
WNdrWqD5jCo8np0AFTUnOJx9kN7SoafwyE6J5gCVnBz4lTmM90fY+wTkDXAghunHWqJN0XISsksK
zxx2FWjRsaTSs1YFS5lpjg5+XDzWKaS11N837dGs9lMkD1lShxfhd9fSxhPowR3fYhlEozPXhPzW
4pgG2Vtnd+Zrb+kH6QUoWhwNppEMaYCn4YJlWf2kkPe+DLPzr4ZtWKP87xKLhkaceRTnqvYI66/Z
jFT0noN0wI1A+ML79zKq75HOuriI1vFrSR/l2rGk0XCjXh6r426agqvR+vaOkgeGqABD08Iwk1Mt
/PZITSEhZClI135nDdfHRV7K8dpwkBfsD2OCR/hDEsTuTpWCZQ8mdntD5YZfhYfknBO0Pxl9A/s0
li6ylTiRm0kberihUNpGJODPJGiQt4D5eh+gdAbF0Gc7rAP6oTZRbqW1Vb8pzUlJV0Ba6Lfkztuc
2nT4iuVkOP2L7xLbWJiuWNu9Ye3bHEkfjZ+DDbue4cQS7ya6Oewe/nSGYijeJRikunXki+yl+RRX
xq6bH5WPbbMj5quCBb8njax5jtxLzWm2Cv20fDZKz78Vrr4UyBABg3KXZWHBqoA47r4f0bnqrJf2
9x8fd+l1tO47rbmBI6ue7RFOYhg5+T6WZLC1I3XYjJXRudVK6n0wHVD49f46aYtphxLAXOqNWWGt
5lek99nVg6l9YaOpj8eRlQGxl4V2ro30OAY5Krbas9YYlF1vpYHTOMGUXMm8jNiDKk5+QyKWe5zf
j1Mbd37utXQhJ7dn08N5HutgGoKowwI2DnDgtSrbl6a3jvXGvTwuBmoTTD0+JgMnzMkpdFyLbUTC
wsb3gCmgo70QtUZknOnzoq3h7hM1phsy48AsUeRISZLkXbv9etIDdk5RHL0aLZN3W8c/G4AKr2YH
jpm93Sr10+aTBIL10Nraa19Paic1B5Xx/67oBOC9I+Y0M2toL6UwLuwOKJAVkF2JBiUA2ZWDdUD3
11LHWsWTqY6la334mvmpT5n+FJMVtsYUXqzC12nEI5O5dHA9zYA9XGl3hBHdUywpi4+2C6kTIO1g
p81Bn8ZtXvb89LNpNWpNvVZZZa26EkwFBQV9a0WRvjNb0wJRAYJx1PhCvB44tKP76Z5nPmmV0e7s
kV1kGHusIAzP/Um9krJ7plgfiv7UJsq7xjNzROtXozF6f6YovtsBFWFCl5d2n7ymUy9+1BomvAjv
YYA281KUUX8Jc3j4VTBoPwpfO4ayzd9Q1hS7PCyK7eQ59nPntyQRIhr1ZfurxKKyGEhSvOOX9ffp
GA+Y0UD211pxSXqoo2ZKySwLc5hzqquOWS/SD33E1JUZy4nII9ASDRJv0U0rZRZbSFdA/vzmnNGr
uqZsmxfASNJlTZMIp6FVXDsDBMUAxyFAA97XqDJb4gUIttZJuIxR3DZ4S5Wfu/uYxT7nm/nbYyt2
aIIFoZX2sw9k20sKJFcxVmCtBN8LmKPcF5blH5EaKvJUSx0CfXawe2qBNWaFQKbNKjDxPxVpPl08
V6IxDoZ9rA84ZNUiwEPQLAc/fG8V9PwmC7zneC91nXKbbh4nzLoPYdRDpaJ0n+1LPL5acCqe8bH2
8t415M1Rc8Oo4LXTk+iKfoNJVsMBpvnrin3SajSvKdvPAynl/oL0+miRlNmPLMN9GAexDzScTFgW
K6YbVxv3blYu1tveSd+6hqqDW5U0LxNAPwptTkyG+hJWNvA64mgew7gYqEYnnLBDz1HTO9KOaT22
F6e215o0OpoNqKaxKrGg8YDqy4yWUTy4+6pqg0vBMVtVPSypTgas22xCPsNhDe25XXWi/oPjOltV
UChm5B/ocLiSazcKz3jWopsXIS3sU+OL/aO8RLidebJubLM/VpvmmyDyUVjXQJcaQ5PrpMRGxXdB
m9sS9WZyWwAglv8SD7+rDiIOowVusgmAqa+dNB0ZLKsHmOOo2Em9WWMWybclrgy3jX9lBGPTY+m7
ZCOrhgFP+c49tnrn3lQlHBWOBEkTGuhMzb0/LvoMk7vf9tOhsJR3H1JP7GjjRluRJ/xyDLWYLBWe
4o7ghqZ8z7xIfzKH4EkEfcGiEjp5WDp0LCN1pKLjbVrdeTUIIF2YnjPuod7pT0Nza3NaSprV/rJ6
XGQRskO9PFoSA2DX/GMnsU3p2raO8KXxstXgAUBSiSO/RIGuipyumlLiOkqANOWiaU592qI69Zxd
H2keOYnjbz8jGYwyX3uK55Yw0nJIo2l3aPRqpRpsI76PPcXvezSeuYWTv9L+uGYXfGDwRNzOHDj3
YrCzm9MPnQXDTVAy2Aw1RZ3RB2FGAsiRI0JmSmf0G80z4FwsRkVXO9G2NiHupyTz4FuJ0GIEGuTR
D1wAw3VB2Rfca+5rzGrUUSeHdWnedMcODf+1N/+BIBOcQVCtQaaUS6SWODOANFE5oFjZxqfGcqlv
ECEVaQlyC/0rjwxzNZHqEIVkbZXBqJM1OD2Fve5vzd44JWSKHE0r6G8DeZ3UElNzh2i5XZfQCmBF
1eLmt+KUudp5mpLsNPkwMiYribZhOQVHSbDIY+lqwPTiw9AZZ47CRLfqW6xWcFe/JAT6XVYZZ1vX
xyWbq3h5SoHurk01MYIxfLhlr61aQ3EEFTRlFmb9WveSq8jaGMAerYkY2/CR3jVfrQuaPknci+/A
8ygTwa/GBtaI2sg6jm1wMtGiPrl0hdzKyw6BSMFrNZgM26l9A7GKqRcPbxb29Ucd6GBMWSmDzjpi
M52BVfhIQYfRjm0w1jSOCu8+bibHDJ48DBYkBFf6Hs85FAmDI11V9XNKyM2edIJnOMbDdhDYuiLH
mZlljX8UKYOq7mgnnQDBgzUC8Ios3ENO8iaNjKAOIx+2lnKw7hhfekhwtTXgVfJaVNHj7E42NeNU
9uSQVpZGThjupUDM/FIb+JTwxYuIrWCntJ3R/mMkKKxJkKsBKUODqKv6LYIGu3Ok72En9KjCmFRs
tdiD/52jVxpMdKTOSCvBtp19IgPv3EfkWTUeRhZq6N2E4BjmZE1Ka0i1qysK1m91PPALduelc3k0
/PQVHZLA0zasBK0pxCE0zCitNqwxcT67ouD4+TUcFwFau6RIThHtSdkDUkPxB7SaotVef2Y2Z1nj
ppvSwbtD5itdD3wfTdl/xl3YUirx1+3gNTvh9lTprWU7kLalrEotScnCGqm2oVbaG9Gx02jt8sMT
sl3ZNaN3AynJhT08+8OrMqYG15Xkh+S+tx80/08Genxl6juk49aOeIALRrMM0XCQb3yNsnHCwGUo
2Wxrx9xAC9Rfc/vKolKnCKi0bR2m6jril4z0NLlWHsoBRPnLDo8fPBtFXY/YrX6s1k37Cga2gUzp
OQtWVwt4ox512VWWmB9ujSvE6e/hgCPbLMw/9OuzFfXheDGJILn1Y36z2B7vfTk1xGb6fyIIH5id
dE5ugDbr0rZejV4jqNKI9Z9W0l21NLS2UWUz27u9v6W7DwGQE+qpl2+U5RllhhxMQaaqUxSv8HD9
DhVZiH1bYOwcqkun3O4UmZNzmXRjw9jClzD8UXVu3+1MO/qdvunwBN3KzvyaJpMEHfY6xB615Xvn
NLu2UGtla9jHhRMtxyoqts4A/52UiGkNGcRaxV79o67sZVw1pKxQ4Fg4BH3suhKosYGNmmKleQxI
QCDRUSM3FzGUokVDHoNHNs+kV3Ojplvmbl9caXdeOhBklzYcn3vmwT1UJArlWb0enNZ7bcXg31OC
1eGRemTe+OldUPlyQAu1ghlID/h0oOtXU4NIpi5cFgUEgEYJS2Tc4cmzI40fKvxHhH55VEKfng2g
DQQYCZdIInDF+K3rUIPMz16wjS+hj60zgP+39tP6JWcv4GRtdQwj2vmFkOwnBM0hFe461/OPadK9
y5qRpRGATgePYFs2zHvsfMap8kV/o4Y//9IM8D6p3d9GeA6p0qKTomuVCLExVcpZ1lURIFr7iOdP
2w+D9iGkMne65ECkTZw/BWZTkv/Z7hpzmA5J5zKJSziW7giEMkNxQPQDrOm8GdfMilgzEiBLsa/4
qmw2FkECacfAD4tcAZZGb+8bq12WIcS4IAjPgp/JVhVYr1vg3IlEUewhQCQfkXSWNIyPDRmxOz0t
9k1UpccijkeSXVBzh5Y2bjVjvLKazM8ROgUyNwkemeCPKIb4HOprUsjpYqT4v/SoWHsOe140q93W
zNzn1rXyo/BHuI1Tv3ZbC8G5Z8c4YrGXELczH8cvO8OwlhO9tKvt+IdVd5iruyJf+43zW+ljt6qN
/K1T+NY1ys1DDLSxBla2TjB274JigGWh47sO0ugwgOZ1WBXfWseDg9iMIL/739WcEN6zTSCWhzAw
pwUDJpA4/GJiXAYyex+EV1JEAKFcdvZnodJ4jkzBmmSifwlSMkCaJAqXqeyGXaQI5YaQYW0tA4cF
K65m8tYiJqW6DaJbwL4TpBlsJWlHYl/SAxmt8h83qPHQ9+mhjgwi6SJp7Trct75Tbiy7Ui9u06qF
Zqg/nqYNB70DqMeqF2J6uWGFi9smiz8QvaJX0L2zcLoKlHnjv9gCPbiesyPACtQN4j3RS6IMnOlW
WoZ+cMr3ocqvxQyoHJCjri2DKag1mL0cRPFb6ggLnD7pzlQ9sU6uaW0Dp5VbiCzgGaTp4MuHB53N
SGk3C8QJs3+1LeJQ7DDs0BCDUKBa5zrWwXD2vPhqwhhdVZmT32rqY4NVMkVNvv6SJBoJGPo+1Yri
jzGeCrIiXLKvMGAOy1Lzlr6U1XmwhjW+5xFh3eCdhCtfXWZ6dicEHdX1uGaORUvixy0UP3Jz8uqQ
KR8IZ/2O+EAh+PXBeXoi2nEuw5gQAv936bgHFVsoJbzKPCQCT4A1eXvbSOXGcg1j3zriN7NtcfYa
xrXEFrSAYJck2BJRUuSnyBbZUwjbZVHkMIhiM9wPkjKbPjH/aAEaUgo5dD38GNiU+0c0uX8bWMMP
bm8tXbMnxZ2DQi2wgsc0tukmyoZgZbBGGPHJ76OJsS5gQYIegwuEA+hIHrcff2FquDJ2Ohsr0SHS
fD9wGsBT+GyAD7GroCQSbmcsE5yyhHvWWUougYdBo+a3cFDzRSOAcK8fVx93wlBoi933n3oyE6OG
tPQlOXA81MZT9f3879f691Hfr/J4wOOhEfI9CnTzs/76L/++yuPOmFoJnpP5XXxf/X7t73/zeBuP
J/z1v76vPu7VH5/m8ZYpZfM63+/+8en+esZf//3fz/z9Gf99N4Wh63zG+eP9///4/fz/fnqzzXeW
7k+Yw/97WP59iGmQhPTXsfvrqDwe9Pexe/yjv17l8d8fjwobJrLvV/nr834/9PGAv+51h+I1cZPs
ImCx7bRYw3VdhjYylmA8tKa7Rohif8RjZu6qmKDR75tKQHiSdn9VY+kBsWsvbaGR8xqp/NKTXg7s
wc/vld4kJ3yd5crcCMbwTSoc1nkyhpwzWc91DZ6U2Ngs+ZjMe5vZ9j/KcJ8Bd2XPxMvuUBlQhPPL
liYrllN3TsZ2ac97K2cwryXfGHrp9GkympFNj4p3PTrwJ7dJGmZE0/mZh0enSV9Hn+BtdrsBmd9u
d8nC31qdFmcpsZK6OZCcx0287ebS9fJ6IxMve5mN621tAWefbyWFTZYDYdx7f7JJX55oJyEXG2pg
U31yaluHz2k49TZiuw7nwatN93eD1UcZVEsqY9oZKvGOj0/guIQZOv3ApjgorG1OFXltNLZk3YqM
NxDCO89KA1z/r7VhHynr2jc1H7L5VjWyX6U2/zmMlnwdRPSJ11RchjwUrxSF8amy2Ts+biZdjTPa
iEhyVNMLFtYiYu8hoqF6YhDYWXE7vOEfEQcnpVrgFGjWJ8K3bNcst0qFjKAysd8bgRbHYSFxevw1
6+9DTeLFNAB8JRVMpDeLKJVVYurU7qqExK+omDfgxBwg14ISYccrwrgzcu4HmEm9H78mqXqW85bD
JcajDztn1wSjd/bRARBW2BhMoVa5j4OiufWmy8hvGmtJGZJeMOK3lfCA22kBLYo+Nz4bI6VFYXVy
bzdphJU7DWl2WYRLAR8kfymo7qzcoz06vGCZnQcCPJFhdQQmeLF1J98T/FPoHR2rp3KnQyxWMd41
qofxvvE8Z9W6fryuWPbtxQgAlW6MPmbt3g50NOhGPW171u0sxQIoTxZFT1xOxmk02WvLOgxIcyr1
c5RNOuJAazeQI7XhrFmqppEHn3QYkcToeCe+hcp2BeidoTx1ufwKU8DokYaPIqz8W8eKHD5TiZIY
QNLJCuqjEKCcTBnbt8GzrJtlsZeLq3A3TEr9KIY+Io/1gaDKtYNmQ/LKPXp7aFj0a+BU2XOoJBtO
6M5eVkBkLufJKQmqY9vb2dMwUDLKYZAX8I2O+pC2oIL88uZXr+N8I64zez0KHUevi9mESo2+TyYz
es/JVWs9+AENwr33wfnqInd4ZT9KL79KLhxz8a7BNj6auK2Xj6dgfxZbUk5IwZn/GqW+tWysMSNF
lxckHewD8hvBOVGr77O2VedwdEsYBZJgzCzA6/y4idz0AIURKXbv8UvN3zNK4BAcfXD+LrFVR9kW
5bNbl+5+QNyy8CEVNfIYUOzaRSNlUwB29WmQk7OaU5J+5IR1pGGjsz8A+FpPcXZDcZPdasP1t+2I
r93VyfrRsvh3m0UvMkvrN+IudVY/LQpE5XTbUkvfEIl4Z6sxOaWDGjJMKmxatuVwRv/Un3WES0AW
+AdFI7ZBhgw8ZOG84fWTXW01n1bh1Nd6aOsrGUxk7pVk1U8bt+NQapyclykkFCUCObxyAxnd9AQt
BeqH57iK5bOlpFxVouS3hEJAS0dn4ZGUk+ZFdDZ1P35CUSD3oC2p1cw3HxdGPhWcuVazydgTo4jJ
rlXjW0hI5GLuLT5PdSlw2zK0RGuytM14odjrGxlxmou8xdTaENOZO1O1Sb3QYjdk+AetiDnB4nJd
+W55AKZRQpxstF+1WuhOZJyr1GOhXHss6cbCXEs/L0gc9b2txOe0glnds9/wgjePjQ+JVgE+Bg5j
6ihCrFNv3YGR+dAIQquEE/+KGOgXxIzUN2xe4ojdaQHZmqmiSKNXkSMugKqt0SMlrD2OtachcpoL
E9FLjJT4xS9prNX+h9YMu6ktI9TSGeyrpqY/EFBemW9VZePcLL6HwYfi02i7PEiNu1+5+j0nxOJI
Wu2PsSx14iw0W2dTyAJOp6t98nT/HPDDP3PW4/tPxbOjAvGcKwWrVjQK6FNU321n/prHjNzGEXEa
lPjPohiHZUNb93mKWO1O/fhV1dqpmSbnGbqGvknYOmzh4pE8MLXiLMdgHU2e+h3lZcbGsTKfY53w
iaypyZZNIZDkAQzDajYfTfQd7i3T40KVgHw0ioJXI/T+GWnI7WrqdBtvJvQADkmuYxGQyxMH/iIR
7guFJcCC4A8JVonMm5acVaEF915a7lMyqnBTW7hTHjdh4HhPftQddALaLo+73GpAqkAS78KJYo/S
BM+qhPdnmNL+6LV/UH85R0tE734w1s/fF6L6HcWBpIbYhwe70D/NqtLYXTYh7V80T8xb/YKNI1U6
eJvF5L/JXFWrpI+9KwR4VhTZkB66gDqWwtczTaFzNOYLokJgb41huHGm5qc5zrgqX1DKB/AIuGg2
x/3rkMvK/Kkwczo2//d+KkDFhrbgTyZzmGClHxVH4kCL40AZa6UUgKwxtnP0Fly4siq+r5l0ETZQ
IDZ5L892mNao6Wivx/NFQ9LV8b/3e3AVZuTEWauj4m7Lm590+RN6ORAJpSXxilnmIhQ9WWzEpICH
brWTsIjCpkfTXqFlrR3MEHf0StmVvOHlw8xYUqH6vou9GT+ywd5kwH6WBBN74BmZmBs5UgKYsnAZ
ap28Z2lVXicbrjDykrubtyoCAd+B90Tk68+PGDv/pHkiPIpZMOKrUFul2K1WXuH0F/Z5gHw0caxh
PIE3ma8SXhjvHfJNrECH6DtrIbohKel78uNcKtiN1CHS1tlAyxpON4MUnOM0Xzyu1dIvvq+BAtXW
lV38cYixIWKXihQDgI9mSjUazc2GPTcdwu3jKH8PiX7G1vZx5/ftx5/+vTMf1HtOMFNx9QWEFKcs
xw8TItokyUTtqqtpVuFL6yDZc3wYim2isw6o2S8JSEToPbmwteQ/1+DhGcAku8Xj/kTYwx6fzTl3
yYZJokknXVO8t0VhHyDo9eGCoRp2mQtu/vGQx4VQTXXwi41nON3CHYvxZzDY2xB9EJRdWBoAMovf
AqbHYvYbvXXEDjE5QJUO9ZGwubp7iRsjX8fgEjb9fFNVvo4eGkLN46+0ckHCGw3jd29faq1yX6bW
nF6Ci04GPUo4RB/EqNWbrBbWLrUS2jBk2V8fF0416de8pYqU0jZiexrrm4mfxAIeB2pJTauPj2sM
S+Rs9b+QQMZEeHJ8Hteq6pinNG0AB8Vnf45nWjzuf9xm2EcJ5/3BTal2sTbKF8SM6T4kUWgZm1X8
QjBlfaeUj4xJky9m3ysE5jjmMoDXmkYQlEmB5A7PM72TYAazJy2pIv33PlTVM1swkBsa1Qjo9ATO
5BgAoXo8xYvDdCMNgNePeY1Kw4IQzBKRGmvIVWeThtzWI0gRMQ1HUjB2ATnfKHPK5kfhuKxmElSA
i8kNSpbEDU7PRt/2Kir2GcHfLDyAGbFA52roe1xlOZdu+JSErFAQOhEtBfzdoJATpcC8HvcBTbZO
j2uC6pgWVONKNlO3RpBCq5cQFBhY3fVRnEJiCwwmli91TDneaeEZDnNoWNp4+24IxqeB3ZKhy/Aw
GsC2wBKmq+8Vd4l640Dvbm1JJLGlpb95CJTOmd+AqiGT462q5LSnrTtTa4jpgpKS7KukH94SKlUL
k+BC4uji4Y0k0edkJKyYBh0jD6lfB1kYGT5bbNJJEcOcaw1QCuH4NRbDfrS9CWkPa8E4N35Ix+2e
kYTc7KH2PstYU2vbTZp9Ior0kJngPU1A6F4Udj/7qKHJGyWoxmLZHFRarGtZ+VvCTT0G7Fq+1dl0
YVg33u3e+pHI5JZFtByrtusuVZ70FxeK4aW3mRCokC2t4JjCkT9RrB1OZLKkBJDOt8lcHOh69XJj
yqxaKtCgVNvaZ8tprNf5Fidj82wG0V+3IpT5uwwF7LKqGMmZvq8Ez4TPuo2wZnQZmNog1p6HofEP
kEwBYZIFeVFmy9dJn0r3+H05fak+WZlTTm7WRgWEGEoYG6X5AqGKR7iU4pcp3I3pGkBsArT4EdaT
ld23xmc9j12un9wnn6YQQvfxFk7OcItjIgs0x3DWjjtKKvVhscHuUoDam3e1fEfwxCfxTjit+qzJ
EyMV2P5kvqsvsijeUYvMPn4zvLc2XYNeaauuNX3O6pqcuSkKvq8ZVNnHmhwXpngdN48qPkmvkDlc
4gIFf+Ark2K0XXxGHRD4LJLiJiibsqoqCRXifvp+xZrYPuxn880hOlvQjz7qIkBLnnmEFs93S2ss
0Dcz5aUydu6o594f/ws1MUJInAy71MjKTwO5gs4y8L3tK0RPGcCqx8OyHIORZtseSuageUJS/vR4
WQ/A1Zo3pnbJ/F90JIpj0lhvNM66Izxjb/l4WDlNTChWVmJWRucYp+31cT/7uGKTVQnJS/PTzdHC
ixlHb3ZPIg7reAaW+V3VsPfIKRfWuWyQbAi/PD3elYgNlnmx6rePm2Fmbuw6L1/xsPWniSgkEhp4
2Q5JOHuEMT33MJ9ehqDdP1425VvYprERfz89SrUda6/pxcHRcO5GL/5+82bZo4EBL3jyYLi9diPo
tPld5WVYb5VTW5vHm5eVfmREDZ5LvZjOemKxf5r/O72CAay373M6RSwZUN/pqXOa9Dj/6hUGQUkD
Ya+yLHgLilsNP1zi8PoqoYcQFM1xK+bjk8//cXKIb7ZD+VaNtn+sZlgiEuVhV+RxyBCHILSPFakA
GWIa0Yvq6unmsLAoIny1xuDSwC2HS0lhM+InYInmhsxTv8ey+hhI1IEZY4+sWog/aTw14iMoaFTv
q8ZQXzLOza0f9trmcdMYv0Kp7I8yR80jalSRKRGF64oqxodtr1s9/RUgdLwlBI3fTZOVuQGetY+i
et8XoKjiWshTjVr+qYiznzQ3wq+pRk1cGoif2oGU7sksvLs5hZ8MCN6nQ4jYila3jlohH97S3kU6
LnzkS6m78SXQh3LulJuyoC+ofrk0lz6KQlOUK7J2nY6J9lkzqwpZZi8t6WKmgwaG2BISMRD+FTIb
3qV1Mp3sdZRu+twKfUmS8hyxkmLVtSVC2sj643my32J7aZeTRZ67P0SUBYkvXD2+ML0rrlHqvGmd
3Z813TGObs7pEyGb+TI43WKjNZ+AdFonoxFk087fikzlP7lPM6kxovmnX7u3NPY/qauNRV3+ChBk
6XW/l7F0nmy0zZQIzHxV50HwRVDMOetL8QpNlJMDAy3ZAhMQ6wkllwQF3+k04HLNpFNRhzCUw8n6
Yg+fSvGj7dBlkcmZLroicUglypN3R682FB3TH3WC2N6UTXLEB16Q1mu8041KfzQhMA0j6yQ5O8QQ
mYZ11jskU74E+hdN9j9+nMknaeIEH7q6Wj3uz5qQMjwDwgjAcN2M6ZMRkCsqC6f5wsXbQ/dc09hO
ABwN1SaKBI0cUm3fy45mzvyO/USjpZiDjJBjSRpf3jlvZke2aESmKqQVrH31rMKDZEhG6dWMdJuk
VrNder7e/lAqvvV4dF7qHkJei57OnQIqi0U9/Bg3EF/qH63hRZtUue1+nPw/hiVxYgyK7yeAeE00
bvsVB8ndrdsD3hdzbc5hzLo1ltQ/inxj6VhZNTvWfzSGPBpBmryVJklVDUHr4MQXJRncOysXJTmK
1VshvFse98sKDOW7huV0qbduezAV3i0XmtNQJtnaJ0B0hT2n+0qc7pWGtP3U0J5o+vxIdt+sRAiK
e6I42dVpaD3xM6L3vR5TSx4zKqj3NOoJv7EUM77NQFTVBBGJPAUE1lPNIRNMrNaP78a13YNd1WzK
ogR1Uhd3qAjEqRxsmjZGXz5VOuneYaLkT6MlybUMyvZJD0106ba5SWy/W/tZV/2YiKy12+xnyaNW
beJMx0pW2q1D4Lew5j+Yvf6WG87V8Fr3QjubFl1cmZvQHtRLVtXbDIvxwC7mp9aS4T6IOrvSeWlP
wYhILZ3weEvMH0cGEDw70MGY0yBmYC3sM/OCzwX/0eB4Pwd+M5UU0VfNK6878Oaymw5+B4iNeCNn
oYku+pWmzc5xER3WPVPPOFohJIwUWYsGTqPlEbh4RXWAsnuOjJZN4+hZB37O6pYm45ttuM27UxA1
oBG6MevuR3rRH5Ww0Q9Ufce8Xny5yvYvCeM4mMiaQh3zcA2hFdNk0nzUMqyWDWvtI36h5mMt57Gn
93ZN2LjkU8DkFWbSf5QTq3Qr8/xDoZndRx+ey7pp3o1q/gqd7lx38j3WiQhzdAsaYqgRv+4wOvUF
RFcboeWmKsIfnjLHG305/y666nmkP/nh2GOwQUHJ7prlHn7mtlnT1X/qR9xVLHbzG1TnP49+RtT8
D1vn1eQok23RX0QE3rzK+5LKV78Q7T5MYhNIzK+/C3pmemLivhAgqbtUJQQnz9l7bYgAdhwVB77/
BQgxwz708CwHn8BZRHSUc0MU7got+elYnvz0bZiZpBfChky4/kbC+qxN3eYNGN1zp5zb8nDZ0yXt
Y7HzxslBLMBvlxsQuhtXZk+pP4QvUCgPCcbwz7TD/KrqsNjS7sofsm/fPafoVmSRy9soTP3V5o5f
xdb4WQfSP1Sk1UFNZTUaBh4ppgBBb7YJgwYqZLi2RtJFeYufeT2MB9NG05VE+2Loys9aJP940qju
SLK6x9gaH+58za+WgY6HQ6o3Yzzqs5gXmeC2zXXjzSlMFF5Thm4caitRg3NQnkLMlelRi6zAmu6O
IBFvyJ4Tx3PfcGYdTRGGq0B8QEU29h1NAfq/0wmnPhKh3E+Z4vomzS3IgFi7S8K4TJLNpvkYzQW7
fx5YntPzNtkhCHvrY9aA2Bz+e/P3MVO0O9RV9VGbWcq66jp6YFN2rhP7BOyj3meaAZhw3piy/dcG
LdAMlP3PMWnylb5dXgR1JtlaysAR85+n3RGY9d/DZW95cdaa6bFJUCP5XkMly6anOvyz9/8dLo9p
Ct21ic97eWt/N8uPWQ675f39/bFG8qhq3JvDmKDIEhNMnnze+KMTnYpsszxCfK88paUDJ3h+bjmk
iTJtq3b6rkTINTZDfkMrmDeMpDr/7/+J67m7BlDnk7wA3LKYuXTVvFn2lseWDeFy2Hzml/zP6/7n
cPlnhEMdKi40h5ZM2pVv69W2cRW9YFcZ+jYggOFkXIfMjc96PsRnQ1ffAMP4WxC6pGppFvrMYN50
8xmw7OWiPHpmH62TYfAwf+IS5YKInTQtP7qUtnhKLsq6M1N4K4ZtGTPByjwte383bpXJtSY6nc6W
HWGXyp+BFGsn4ZAEVbCCWEkukUd+4EYKFRnQP5JVIjP/mJhGfPbxBm2TMvuVJBUMFA+0oWlqSXHo
DPMTORHwWst11ig4wMqXUYOwWRKYY0u33rvKy7YtuZMrRO10LyckZJbviqdusmApGP09qrvpTDE6
IW9LfskQsBV6GG0T1FUL6bRDSyi85hChr3rtG+w2LXe4P4cVLtQDjQUS21CZZa6VnRA+0f60LG3v
hkm+GzMsTTRIrUdXAYIeysQ+LodVShiV6UiI43T8uyy8T+Mrok/vCXVEcM8zRVBgkHsroo/KrdJG
/kMX1/oOppjJCv+fpggdlGGVe3fajoIhk93OCBMyl/0keG+ysdnUCGjRt2rzOkfbRDXal56pGqKR
6JXYsvGSSodOEF56vTgJ05oI39ZtYl6dGzaqgDe6SQIC96YOOkYk02+V/UE8m74fNSAX5GQ8G6jr
DprWPxdWs4EkaX248ZeS8ti0JC4IQRCPCPej34e7epD/NNxJWpwaZ6HkPyjoMm2dGmPNLJcgp1mf
r3xyGtHtEHYw7gxhTicmJu9JNzsnZyZd2gz6SqazdN2204syuKMNqX0t6ILFKC9uBa6TagTJxDwR
J4iTEiFGRbPJUjC0sYyKYzEZr7wf64SkxobXzLcjbHdlqFCWY8llG4Bmo8xyAm0zSH6eC8GOqy8b
QBPpHJyr1u78Pyz/jbe82m9/oWYrVlGfZG9B+X2o0GmPQe+9JU397iBhOo0Yxp9aoAwrO578m4vg
cG0nTgPyX5RcxYBCGsj1J2JcU4GeGOBZh17R6ypG/ZJeTsQfIbBLAEd8pFaHsjfy4mxjzVRRqHCM
XV0L9W8HRCaLDbrIjNTxI81MGUufo4uqM0LSo5bXaJIhCUP8xJhmp9h4GMWRzzKEhBQkYKPM4uxi
wt6O9Z6Zyyrz8QK3gegOeYXLJE0GAZuLTE9vkoe0hZ28QMP+bjoIbKegyBFx8enWNmlQqj7QD22u
tPEAQmMfXylNPkJyLXGuDdYJFpXBzXBtBg6oft99BF2RnkGHhPPcmOSj2SbO91CcZPcI6ddvtVma
nhc35Bn2rF9hgxEGP155TzPT2Wk2qTjkYYEtQ79U+/lReGKEUe/peJlkRkmhxTe/itrHBJ3t0aRy
q1Q73pYjC9z0Je+tObIYzcG8QYgvLnK8TyVzBTsYUOhFv1vbKh7ItmmweRjohbH97dAFUjAZj6mp
MFFpdn2oJxRvYBbX6MWxBWcOET91EBAzzAnl9w5xy2GF0aOmq+NItXe9vDnKWeI+uoN3Xvb+bqow
ee1pBaLE8670AJGkDk5/DznCfW5vpOeU+7HzX0uDSNjWy26BQ+OCa6zcO8z1EEnozcYYEG1h1o5O
ULRxvPvaT0EQk0+03ehCWdDb8GcIRTt47WQdfJYjuZ5pmu6tskR67XT+J165F4OID66q5BQkEMmC
2lO7ugdtXsYDEmDsAt1ezuphrcCUQE4ngpc5b6RFhUVHEWAV1/SUm5QG76FjwFFM32gH0JOn+3eM
+/Bc1oCkHEl0qxVjlAzoBlZ8jDlFIR4O5BZV131TYenvh0x802TKFGaoGTZzzzVwfPFrBxc0yd/t
pEw2oQh9qhTOJdf1T26Ch2dALbzmFC2PIgc/WWdYKfL2aexGJLYk+rEGdpvLWPTPKJa9F00LwMs6
JYJnnZCqjmieqexoWWhcp1F2QueH59QK1HDC5eGE/iHl8qpuf7doBo2E+JqgwEwMe2HfJiyA6dTi
DeFiDXUiLw5+PZNPiJ0OJoQWWGjqbSsQK1bMf4N0XrB2VKLLyehJYorNtoagSGQA47jomS7myIi7
lUQdmfGTiUdcFOgr4og/n1Hkb/XAzdubJT7Ops1FO8fDPXBuDrbnXukEEZPWQIlTWgQN3XSGtWNH
/qHJrx6T5fdYa38azNXOIcf2G/IV3qvY0YkkHyXkYiZbYjhIhUGK30E+j8wI4jzyRMYmhWazpLCk
cZnmTYcw6KLGO/m1KFyEJMeK4jbIkbR0vSqPTGa5ZIuSSEKNOHuWWjMBgWxl3XDuRuR+BIHtnLSm
du75YPyjEBagQLe7U0lEFMXoQeYVDqzkV09S4jr18g+37uXBGe857B0QkJg3UU/yNWU8s4rhl5wq
kwqi1e9ZBR2ayyFinM74kahR7j2MT5saj+62lGX65k4hxDODNgsQHbUGpFNdDHyeNBf9I7YSokgs
EiU8HfmHbsz5EQ0KCUMNuHLtY5/jmDCN51EzTpAS5W0oa+MZEp08hbb4R6QPA6vUIAhO6FyNEJ7v
NVPvt7TNxmOcl0yaDI2oFkOnT90qF80jm8LuHrKrAYvG5rGRcXOuhDmuEUv8qHDWHkdhWNuuCMyd
xdpIl1TNtWjbs9NganZI0mhMmaCYqbp1ZhFDapVFQL89AC3muN9jBxxnGGUofwpjG5BDvrPS9oCz
uoTZhaJC0ChYpWPLCAxl5DGX1b6RtP1YNDJyKA8a6OwL6GMyB1hBZoQpXqBVd5fBMgLc0bPTtPHa
i8c3EbeF+9aqun64sVY97MEk20Oordbr9XpqzQ/hS3IQSFq8TDZGTksycuU8kKeeqdohKqytGRtb
okmQWmbmSzkoDDgZCW3k2up0M9JVEpbmpSA3lEG01nOGgSwgFCQ+eeavsYwB3zmI/8NSV7tB6AN3
AfWhXKs+4+Q/RbPl5O8m9atJrpbjMfCqHf/PZpym1yJ5D/uRhkXDeC6HQoNvtba3zUgUoS+uiDuC
+6QeFSqpK0yRu18psZJj2GxUzSc0DVa3o6QAzEhumc8sydfqdkdwFOEGjnHKVOy/+NSupYYzOiHK
c2dab5lSKJhV7x8rKk5Qqp7GSZzhPdRvmvTkBlU7smHPfufTiQhbIfSDr900oS9Cj0JaS+xsoxDc
bg0WR8ckvS+t6K1rSjKTR+Mf0tHt3eISFCEgOCPxiU1t5sssELpVHnyTXbpu7IJSP8EWlTMYXeto
8ih95XF2lPaJ+8unOkJwnhprEr9fjCYdN/nE8j2of6Sz99LGbLoKKkXPU12kFZYX260/MtSveEay
i5zHHb1I/KsfsBiNG+KayG+hhdOgzhmQvdhJIL4Cl9ZfY0XGFtxy+VFrzQG6EjmaM58nHnGxzyaw
P3tW8yhgbK2MbFQfY53+9JpOPRW04t+n6ml5FJ3XATMf7jZLCGyKAtVU2DBPZxFKKqK9zabRvS6Q
I2Ktg33XWsShUutd/miVqraLHvxCIc3WBjNvZBdPrpTELZYed9UWz7gaM/2amo5+5cTTmRdw6Bdc
JuvyfRhAGqQOcTG5HyNqTxInO4ua7PgkGZ4G+VlMvXkfmww8k+OZoEDGH3bQ5qfloeVJxwcVJ8gD
39j0W25Oqq7VQFCYMYTmBrUaYdm8m0TkP9FiRhsoknwpPdVvOsdMn9GqZddhZHDXCWvrW10FyFa5
a90qSlhr2X/vcecjeJ20M9zRCH3GiHhY6HTDgctSd4Ze4YgrcCSn2VFnBjup0vJ5wsXy5Bg1DD5V
PveEVaB31ST5Hr96Q8UYEMf6S4bGT00V/j4Z425FfIrzUktEEZnWm6eeZJuXAVTG1k9JLMxkfS5q
1EQt4YJfCQp4WqjAOerskrPi8tGST6gSi749JHyZ7iORGH2WUmVU2UmHj3kEASJnjTmVv1ZZW74N
UH1w26zydiCRruaEouQ+Z14e3iJLvwBgdY7D4ONKzLWcaEhOTO7O3Qtp3J+0T/MPxwC754vY4vTu
CRlDhrzuyt7YIGTn+0vS4s4qEEBw37beCg0uGob5/MH0e/5DIED3tPINJEZ1R0pMcs2kM8LpGntD
6UAuY6hrn8TsWVX3QRYmisCC1qCT2fKescw90gIdNlY6aAfsX7C4/OLJn/riEaDZQiUTDNVXzLjD
iFvtrFjobVkmeO9G47wuVBG7AucjdPWmkpLJK9UQgSa12Zxlh+Jg2Wu4dZ5tzkd8bwymse77pTrr
5MciB3PsXW9F7tmnmXt28nobuUwJPAoTQIvJJ+MU6xiNdEClPbjPpln86MLa+ohN0k3jRuE6nw9n
zJlKjeTQ69Q8LCtBnxFOltudeGggSV/Gvk83FoFzBQte19IIIoxLstEhmFyCKTGvIBIJGDTuWuYa
d+XG72T/BKflIV3rjPtAFAZ6UIL74Oh+khNk3JFrOpsZ2XPqlUrebA18riNG3JRNdViedEnmPWlO
krxlunXuM4Ya7aK7LkjwtBeFdSeN3+Cqu4Mzl18NfxD8AKQPDyoQDDjY0H7O/uwthxM1YSwsFDXk
vvS2ld/ztlenHgb5jrm/9h5Z9hPib23HID44l+UacAqSFFTcZEOHlQm2UPcvZhn7JMwRLLdsOggY
Fjzukw/TZJMzamByhJSIdTS4l/QCRNe/KMwbqKRR5G16r4t2gT4FB6KgQ3TBKvkkhiShS2PJnbKH
5zISPpZou9MvsYGLRoyWu485C6mU9eQQiXn1R81Fcmt5S8zki0KLEyj3u61mmwPTFc6sLAco7WRC
f5+04UWLV8ih4K3+5bykZIqe7GquZLrgaeGpZWM2np0quid6voflTEpv5eRngriAONn9Sitnc8q8
R7fEJ7sxBVYqgvxYW0n8AvX9n1jauHTjJzjb3tWZtVixjb8Na/Bx+ZSKWWfiS3v/r48wKTfL94RB
ZsX0ibValZnlLVT1R1kX8WnB9kQNlnn0iP5uQfkkJLZoo3sDA9o8eSFt1cofzi0vX9HgF8flRSNw
qZNBcZOOlY+vjsL31qgAx0UeUxzB3qgq4KJjfQ7mja2q1xpN/N4WtnGemtg8txmAE9sNfzrD5FEh
ZzGJ68U7pkbvvjw0USblvZ/fGfpW10nP37oQPq3HhZ0CIKl3raxhfVRNtu8Mkgd120hOElFiOaYs
aStb23aejbyus/wSQSKhAoQNMZycboiR+MYXvy3UFi8gOweiivn+uCO4Vz1rn5eN1X90xuPPh5A5
GwjoyRFJWrVPWkyueuR9mtTbP2VuvrJs8t+qIgmo02kWTvAckN9aL0ql34FOyh9cLnNSlkLxnKqk
R8aBqUqmjv1tDL8gljSQL1lVu1UyXFBqyl0SZunOja01pNbkqS6b5uHSEKTCZMhplim3Yo6aQB0n
8iSOTZMRwDu7AZJE8y4VEQx/DhHwk884PwvWx3xbDpdnS6950QdVItwRz1ZZJ59ZMBo0Bevk5g6Z
fqoyfpuma9KX4KuTpDZjnTTvbcXqCo5Meei5ITwM5pXrqNSHn2bwVVtVsdE8sMfkjDbnsdEDOBEF
Ljo1yWPQCuKthF6861k07vmeoB6cn41qkPFFMN1Hmqk0PmjShG1/xUVN+4I2HlPvVq3L2VDRzoaK
kZDcpEGh6acj0ykVxkdN1w7L65dXLZt8fj05gme98hAVjo19cszk4Yed+RTOm4D46ye+cNyMqbkj
r0h2sOsV+MWJucMIO1OGUOdsfzRpXOgdbXSazMvef21mRICTmG5GfN6/n/7fY10V3Hn+Pr/8c4Fi
wDxjTczLdS+JAYtKgibbcHjqqeU3npHGp56sr4+J8bUtu+mF3AzjrjP1gtURfjj74BgyDUSK2lB/
kat2SqQXgbRlWmq7Qcu6O7Y+ZQeeanBkcKZQ8hmfeO3GcYqQBLtU3IqRZ5frQ4YAeUsPT732WUik
qKOTURpXya5RtjhaCuNgGllf1P0d5RVcGmYotC41y97WY8HcurKm18GkKx8Nafe7DF7dqXmphUvQ
OzyX+9QO8q45zhu2ZvO0HC2bXPTZvgzPTWBHB8PK8l1Pw+srjpNznMfOixz3meR7l7IUPQiit0AA
zMybCnCQTdd5vVzAfDw6KrSsZxEgPExN7MB/QkBKgQ2Yqfilijrvl6V9DPa4L+Z9MuboJ7spMhqT
1qIl6Um3gk4jmP1n4afflBPudDOCty+UuDgVmGyVg4fFS0iSR1Q99bla62jVbuirabCXZDD++aF1
H3+U4VcDAOZ35Gq/9EZVH624QfBfR3b5+EuKSs3GPkCa1Y+mxc0feTockdE0dwWXrKOHSAb5bJ3s
OqNHLtc+8Eml70rq2d4zPe3g47WRsdWdw3HSL03hPS+f5egH8d6pA+toJSW/BBqGN6UFr05cjh/k
WrRboKHT2R+D4FYzZMILSBM+AdGDVutYCKfBWEilGpudthZt/FtOGnnVQcsdh6y+mPVlZ8mHKImm
hwLlz0O1szYkBK57lbexxuXOnX2EnCwEVHbDEz5WfjEJx9wcqCgH5ZtnWsfm2ciFdRgV3m+N9/vh
s1bvlFu8hqYy7nYp3k3LBEKCcW3zr0t2OUF7Z3ZYaIjMW5b7rwXOJCCprJLapsPR5cjfTWHLB0Ia
8Hc0mnYCMgCBhnZL6HaBTtW2x08GhFvpaf6rTjNiXZlRv48NJ7+LudL0f5TeqD0tDyCUzrZ9kP5k
pB5fMBbEF2/euEjFV7XKrScwOQSxcY1+6ar0a6zI4JQwXI85md3c5KFGBmDfC+HrNwFBhE58LDVz
PbD22umaLVe2k/NhynUxmHwgxrS3ZRIcvJeu4xKpfSuK3H4y6UQh3UZIhTOjfG/I5YCgF+28UKtX
XtYhHzGePZ8UF4ifmRNemDNCZrQ9vqWx/ygUv4UdWEgd0N0d9A9m/Q5gJYR3XvKitdFOgpS9l/F+
nIT53MHf3qQ1llHpBdhSptrYitHx12pC0BjD7VPQOHe9TGnoI2dapQ51FB2yVd8QXd8OMabzpPxh
yeR335n6Kaq8n34jiGcM0G9MU7/rsah/EO2p+ybdE8lMgxp3HaS1zg3C03bUPt626nLx1CbaL89I
wl1bJ9fUBpo7xT/1UJrvZTjc7a5+s418fC2bTDvWTf2DsGx8R6k1nOnYpmtdoio0vFbfThUiGj/v
TPC3Ir0XE32ASdfD7yGzQhnvk1JT96KLm2jd4t8IjF5emdLIQzfQ0xjifLyFXT/ewP5IN9wm3S5v
s/K8bBImeI67rT59IzNPQ9azfhMIn65LXknd+8M6LYWxqbSg21s0zKHGWS+p1g4ftFmiLYK9Odm9
MY6VoTe7uDWLdQWc5UlX4HOXjeOV/0hz7HZFmYcnn4b8n00QpeSholdiOpXEVxJqthg6CEfy7Ogq
5s2y93ezvIzItG0IdujPy2ogSQSDo/7482IN6f2+DKyfphZr57pU4bm1Fe35hYDqVLUrV8tTf3Yp
JDa50YbH5bHlNcu/YTGiEXblkR06D1uXEWthPnmS7kFX1AfHKPX4JvBkXJQ7TJdcQ1Ag/LM3a/0F
PQdIObQ5ihzMneYSIcHqdlWMdF7WqcBQafUmwimFujsI8F6GrpsxkHSCbcIaC56FRqAjJQMxmasq
D/UnCQ4YZVCp9u2sMZfaTwYt2nmq1T5RKjtVFkxr3zeOy9PdLDj/s8d05yq9Tj8Per/Sy/DQ2bmr
9qPX7sx9VBTeU97q4VMie4vzwTuMcYHggvpQbiJrTuSEw4kU1tih77oDIgTygcDwSnDucLKZncSD
fWvnQHflbYESrCIimG9xdvIGv1plVo6hBsnEppr0+ALB71nMv7NL3U4937DUjrxTRdDfJqNvuDZj
mT6lir9ereqzVbfvXAuKu0qppd2XwmCllJcSNMYkT1PH1T9zzemWl7F++7PnB9PWGX197WZgRkLD
BrvuoQkW5UtjgGYSLiM/xVLvZHsN4qB5z/K9h1sbT2E0psd+UEhOGAWpBEIBq/KT166jCFpQ0LX5
xS96bjJBAyQOKyZIC5mCEfXVD4IkzjOJ5ylMrPIRhc15mIGHY/p7ELA/LAAUL0VALYc8Fq4Kg/6X
HGb7c2dpENGGFAOX9N+dIh+udeFjpUt9/+yzCvR6lJZpFUOOlmg6LUtvN6ZmedcIXAWy4Wq4t1oo
AEhVAUnOQfBp0SQdMovGXuYUZ1NMwbscfIQA5CCVQ3AyS3hT2MMPpN0yx8tzJa6JyVuP5k1AIwde
Q+38IWMuS6nlCQY9VGDzE8tj3YCQnmblxSUl6prHYt9pOBo91ulkAhvVZdlbNmqwPMTYpBOESumv
0vDOVpr6G1/hHixC5CzLJvvPXuTABay6+OjNNotptlmQTj0iF9A12mCwt4dEQTCKg800MN0sUo8g
Kic2Pwyi4FGI7XF3rroBk5sS+TlR+oiP+N8xDYPfhmuJ3GfnoUwnSMuKD62ICSEehmhf+eXH1PYl
2PVC3FTTxFtcydrKmcZ+U1mquBPx52s+UdvA//qVq/AoQdjPMcyx1ujB63xHqgI/ogx/O7W4Ow4j
tzYAiu7S6b2K2k+uFC9DbBhPZmhYZ1Y/uGJI24E9U62MPot/mnY6rQMrlDcr+BlJYr0mWeXIopZt
Ed9M43l5L+FYFk9ehXSTm/+yURiutzoa10081S9QZeWvoLYfVj/iRcXgtxXx8AJeabw7NLl75CgP
zXC8B+zeTTwymV4zoILl59l9hqh5coAA+SgkDO8509XzsgBelsJtM4Ph9SYjbJ7WUOMZ+2gGvoOR
QKmZq1eCmQxRv/bCA0TaNAryNEKPhAbPybf9bdxozXV5KJwfH7zhq8TctRa26HYO1cYqjY3gRizJ
cBni6UYUd7Vp6Pv8sGHuFmT3ppCjQYNT//7di4JfiTem71k6vQg9qr8NqBcZ4pP/m4VU10lSW4eU
X3GHsp+QsESClUdLhgxDnW2nYxwSIYpgAfE5TAB9kQC+GPPQpqRhvyaJrn22CxZyjlsrmIzmt2U5
W06jdteLo/TgxcpMjd/aBDRXgMT6SRPT8ORLhsf/84SwC+uYgHyFVEYzdgZ0pbPlwO2aDofCpXDx
1U4y+QVZrb/m5NA/+y/1OOMyUwuPuG1uHYgsBJuYHkbocdrj3tU26J1wMxTt8DqhGZmbe1gAHVxM
oYfMwv9nGnqytofaf80tLunKS57soe3fiG/SD2WKghpQwqpzomLLALDbGHpd31uJIazN2rVFWvFh
7DX/o2W4luUJt7Px0AJBu4921b3qK72yjyozQe2Mniwh3UT3KDc5o3qyky7WNHiHSsce0ximfmk9
Da6Zaq7dHOvjFfX3kSinPTPI5ro87rp0XzVMrFurNf1HqhnaBlt4tx0xrKTrhFK2yWDQNf7INxhn
bbmK9Ubjq93G50FgKelZOJC8XD6TE8EIfr7GVTRo6IW0E/cP7uBrPG9qZ2Q0AVp/mGDcVjidoFmb
J2b6rAYwlIxtYV7JCsFnmWFtyJmjMSGsIZdNdX2rc/GaGw3XBkEQnkU1aQq/etCDyHGykBjW994D
yGxxRDUNIjQMN0ZpyBez9DFLd5nSD+jWh7vlwc1KnWI1chM7RZaw9qqkZRcmRKPHtJePxES1lxBC
/N6PrPypzuJu649l/TzlBU3YnG42DBqbRPSm3YWlMeyIwXC+StM+ce3ahwl6n1TLplfkhMVxqqd2
3XXO+CrMmItlk700EAH32OFzTC2+fvE1+vQWQJxLAOdsZeili/XI89CoFh2DE3PYqYD4bysYQuQs
5nDoPaqYIsZfMdlD+Qg9f5vVY40VM2h3iE2xUzqdceDWaDNMk9a59b3sHlUNFbLvfta+SR6SyCek
Qp37CeH3tfc0SP9Bg8tIM7Y5C4oP1fmzKmTE/EuIDUuomNksGwIK6Z+lJAFYZfzS2lUAtda6qnLm
cs3Tg2XTxUbO3aNIrlUHvSzIrOANieGdJb6G96uytyT+PI9Jk54tRthnN8JrSNgHQ4YJ+6FDvY9W
vxpObYEwk7rhbqQVyPESRlTs5vNMdk6ymWAYCRNlhSWaY0wa2D6Mc4SMrdJBeWjJmsF3IbGYMage
qh7SRK52mubUG9UmJth5xdV6viJEVubv+MM8U9O3RE4l3R/6jVlrz1MZ5vts0MpXI5jVUP5+qnHO
BcMEkV3is4MkWE67pu++jb0nz8SV0OGa95ZN5oBe8MzosDw+pbOP1VkbrFFwY2ZtcFk2sRWXl6jm
pPHEF9MRYNCsJ/HRdTd/CL6U2yXbOBLue2cQ56w3wy73BBeZKkhuSTIltz97Q5HeyooYa306+L0f
XdMc+Vph+vVTIbZQ7JpD6I9asjIcC8krsdDgbB9LPcSf4UczRtrF6fL8UAYOaimBzIPP1KGMG8Z7
QBhWF87YuPnmLJkbbgQi5GPWGtWXCCAjEU3SP/UljnyLSyvyBQqxSOfbhSDOduAXlKb7iAbbZdpU
M+RpQGIk/GlKiCBbPYACV4Wh2LVFJM5oqOWupRn7apQoQD0fk+5IdIf0t2GsrRIEZic+LBBgkxVd
/QzVZNU7ZycMxAEKNgRiaJHn1lTdgVOM5SS4+NpIg0fg0AMRNmB8elADgnHYr5Frw2ur7xKQ0aMF
r4geksgq4JfHPLfDI2PT96ZO8j0AtWmvkvaOGcG6YSaHxm7X6qtWw66xQeTiQ/nyBd0NEhy0HU21
/C2f6mNIVkfNMukLGGa3G2WLfI8f/Jqg8AdzX0KZVNORmQUTv9ysvtKwerbyl9ihFGkDAiWCyjwh
tGMmNtQ3iP5wor2aMR/NBeIAg/JGai44WL36pfvGvGwS647JwHlIHPX48xPqFKin603i4pp0HVKK
AqSheYClsM2vk0FBQz7bPG2/2HqYMqaZy5QQIOkRwgVt8CImx4DbyEr47rCpKiQ34DqxI+tBhDYn
tGl61dm7xxRgo+fINgU2wrXtUblTHP0wljFpKJ0B5cjAt8KK+h3D368/RxX0g/kTTAxiAXqX/6fH
meb3k4kGVPNXaToVH9hobHCMjv0Bc3zu90BvLAOEOuXM36CKL6+Q2DTszUejAx4ITsPddQ49BL0D
HpELmRzLrAzv+OKq29g5GxNV6gZFFpj/nqsmwR0E/wTcLyzpZXuJufEjIf6sNRRTaJhjBA8zRSUM
bdOZ+PDq8DvYKQi5s7Jegz7Anat0L5YB3ZWueHrwNCxjeCLbb0z+bxZfkrptP6w2K/ZaEhABAVRE
zotoOSjtmLEEqGbw/rLJ7Go8h7G/ojct7g3ri1UcJDS0NUfc4665kUaUrRKNPMTJ0VHiIEJOVPWS
kpaxaeLJep5jq+B96bMgcJQHr4zoHeQ22qxpvGRIHg6mQm00KsIoLGqou1WV9THoRtpWRK7exxiJ
pTM0VwuS2quAhX7qBz6M5ZDEUPOB0xYnINR3MmfL3aBn5rpEz4Hxrcv2BNJQa+BwS8m0jjKxpM41
94BRJWgRXayd1Kv4I2vvPjkUG6793i5C479pI7c9NA6hkB22OXIWqE8bP6r2djGB050P/26UYpIz
6cEnSg9CAFuNc782vL3RZZzA0eTwc+ZObd4Lfyf8HwTloX0mDesp16L2aLmxt7cmmNlVIKOtY9vD
ySjr8RQYlLiFEe/RThtwb7EsdRYZQW4VhOfaN6ado4W/l08KujAtCmMzWbW1d11UArtBInSxfGyD
q8iw+qMBxFw45s/EbUNuZ054ryLMuqAfNqbnJtylo9fICq1rUAFWCmvx1BgOiV2+nlp7IfG3hhVQ
ng4TSDSjtIeG5V4b0lsHe6Ro0n9PBdSSMgM2bYlWrL1May/uZLRgbqXHW/OGtUZr4f8oO7PlyJFr
y/6KrN6hBhxwONBm0gMQM8ngHMzMFxiZJDHPM76+F1h1rUspWcnuQ0mZySEiEAh3P+fsvfZth+Sc
o0Tzomw+/MFe72Qb+aixO4RJQXwuiu6W28j6QThWgQBoPbYNFrtGmLNh/P+S8etP1ACsZ7ASU2Al
Dzmijcht30YlmqNYaLYRHH4CfEW4Fm+nDzGdAL41Kqc1DRw2YKdbzYhusxRQDGLaI1ozjstOJDcs
JUDlojWWCiQgMciVvsnCVh4QoT03vcscnkjfVDbs8EU+31h5/K3AzHdK2ry/ovcR7fuxi72v6V6H
3WsTIHF9mQsXUFH27a9z1gRR53+ORV5T1gxlCKkcSZgW7Da+/qeUNaFPwhiySR6hAhwmLJKK7MhL
0HTWaZFju6mkQVnRaSBYu9m9muOKKfdc80laDhH1J0N7LdgUeJJ+aEZysiyaknqdVOw4QJwSytAb
M/8jHe6PSPo7asywLMio/zn9359lNTegpLpf/vrPJ6rpMv815f7PP/HPm/gnnY/ys/vL79p/lGva
fPvrN63P5s+P/sezW0Pq//n1vWTAr3/ZfkXd3/cfzfzwweLQ/U9g/P/mi3/E3j/NFbH3r+8MOOkh
diwu3W9/fGnNbBe2WrOG/8+fH+GPL68v4R+/3TFW+/nxt+37+Nq8/+3YYv18/w+/4OO17f7xm2Yb
f3eVoSzHlEJHt+Rwc4wfv3/J+ju+f5u7wzRsS7cFyfYEx3TRP36z1N91CXTDhRXsCId757e/tWX/
9SX5d9rvTNKo+knZRn/62/881X95U7lyf/z9b0Wf3zG67dp//Gb+EsNo8qRsnpnumKZCJfFrzLLl
LgMQN9fdt6RkTg7lUsOOFjXo8GBAFu5q7kuMH60dNeCQk+dI6e9E+9m+DFGZuuaW6CkItSF9mPXe
FNzdDC82wqmuFBp46sTrIoQktyjg9qn+NGTGcY7CnyiyP3XMjoSWnlyMEvy0tmWk/vant+Y/vL5f
otx/f3lMUoQSNhdT/ZIySdS2qdmL6fJRSYiCRpjd0NGY++EyFJmfuvSQJhtpFpkO/yVd0fglW3F9
aNLIqJpMW7elcn956MXQ2riLSpd+OKd3azyM5gCAA/9aWa98CwlaFYoRQ20jiv9LuuYv4dl/PLYj
XFfylnJ3/euKg9rFGZuant8y9je5SSZ2pZ3KSD6hVEfg2D/IXt//9ZX+jw8pJAudFA6pmL8scnbk
oiidMdzH43Qnqul5VMWr6B6jQN7UTYER1512f/2Q6j8+Ji/WMi2FFfDXDFEOsamoc16mOQ1vqWW+
0yYEEGoexoHzMmUbLUBUv1F1rBlHkJYEvmM2Ufcu2pYdvlJDuE1R3W04aBiugVPNolS2y2HwQuBg
acSBv4qLuyWAYyRnviHKwIyLfPIkRegEmpZqcl6ii0jVvZa0p6KXfhwHlWcn2R0KIdpQ6HY9SZik
urZKZDrYJ+M9/dVtqSPgcuvhTHL4soGcdh45v22UDnVK9hYFqtOC6k3IIoady/DFQ6hxkjM4Cjtn
3gaTKUeKUynjXFQ19TtYPjqXkQdRbHVq3euzfMs6p9/AbgQZZsa7sSBit03sn7V4VQwrgPPr0GOU
Pr9qFbkQtuE8/fVb9O/vkJKQ0RCrOHDsTfHLjWhDoetMJZx93TTfGh2aiBoK2vAx8XpT+znpKqZ/
G/+XG8NYP1u/72jrEi65JRy0wtJ2dGnaBiaHX+5/Nttag3e3V5V52yT6gTQC9Lx0mbXhzVEu1n5X
f1r0mzpn3uNi9LasnqwobduFyaXhQzLSH/3rS/HvS5GjdF1xGhB8QPRfnxPLPV6/0LH2RpC9qUaj
fYRbywzybbvOtcgO7X0In0fRx/8tqRYx7r9fENcgyxxulOMI4+uC/ekIUvQhxnjbFXsIWBMQh21i
M3O0xn3sREwgGxTStIQquu3yaQ28pHKdyC3lSBIxJeZk2fZeTI8vctDRRXlm0RtIoBGI5xGfoY/C
wfL0hf+RTBl8RlcQMcP8gL3kkBAfQ8QyuX5J/DatEQb7RRbt3iBqrO5GWlup2FBoNP7UWzeU6OUm
Lgd68VVJdm8qtgEBBxz2fGdxqJbG7hIbPZq7xg5XCijRwSiwHfygCPqnPTMiLJ4J0OyRLrwxrvmZ
Hb3a/Ny73YkydTdV9j4bQ8oIg0TqeRePV1GXMwTM75eY9l5Id7pjAGP97BG2xiHAUjqZpWMiisXg
cCT0p9a7Y7UKLMDxE7e55UiNnoUsgAFGYdJd32Raf930sL6dek90qEdWBQngmPrEWUxqFzS4C60F
/36zTbCT0BDa9nJ4UC2/U2tOeNoZDtyXNVFwrr0zpwzf1mVy8/u0Ga8rO3jUGCeJBQSbsneT3V2J
1Q0OzDxw62czt4inyhFlIRhPLwWOx8g5FtMn+Z6wnJnpuLJDagc8NG6f1xfGZdgrJCaGTo+76Qjv
6o4urwN9tDdTT8jRPJMRc6WjNZ4SdYljsOmh3DM/91Rk7HWZ35Phh8wZueMMXgL0XxPYO3wt1xif
ybS3d3ULMayJAZYSnFR+xIikUh18ouiuwH75MZJJ/okuh09+FKtgsoOvtBV9upmwBU1Oskskj6Rt
bWtdsfprRs9+S8xCpBX32ZBjX549+ia7AQF2DcrT7brjKKCQ2Bm2pfFQ8cK+3pNgOtAI9THE+jFo
Ot0erxPjOWFquAzj6in29SnbZIbctTa+xQpdY/hNOW/2dBmHZdXQ7EQMVJ6bpApnGsB+vNQHiL48
CGSklmxwi3pxiVGNxrskXHzd7a5pYPpRFD6NAvufarfc3j9CpK0DVIX6fmZumXTJDqv0JiEPfIBp
jtQX22O71d5DfbxxCa0xuXeMGBl0amCGi3YVLwEa4U6Ms78+3kysx1BjSFwI1x3jyDcsJg7yGCIP
L2mejYvFb1yOPZdtWhNLyhw+U0Jh6Y16nW2c9IUqm9dPMg78XvN+hK6FK/9N6mjmI/jN/kwyHdjK
zzyDTYd4VtsVNR2QnoiPmjmKhidIhDPLBsoeP27Fu6N+tvFoQOdvxcY2yZlwo+RO73F+SfIyZLzp
+U1U115q4aEhWchqa79MTd+5eo2ETeZVR/QGRBGcrjoxUuSmGmvFExECWBi+Av+fMPhJbWC729pe
6LDfJVaw0e03VU1bejPe4gJRgoOuKsHp1PHDptxYleFBZ+xMHWdAv6vY2NPpJRXkAkbExEefkuJ7
TANsWhhM5s53/BSHFNMQH4/F3onhwDcgeadrKwaBUjq3y6AOLfI4tHPbqQ02FfczGA2z3Qk3v4kD
eVQj53RSaFRs3pd0x+gXNW+08ek7dvdW3+ZbYxO21T396WKDlsvrK6YJusuSFqbzezYB4El5IyzR
7EHJhoexgTpdZZZ9zqyHRv4w4ln4Ixnjnr7+qZY/loK0a+HsEmHbvjAK25s0LOjinodYiYhyN7vy
FaRuAM0nuF6M4Q2dfEMH8CRHLrtwEHhIif9FZNMtqg7ErxgpMwYsJfGx1uqLaYdNxGRm6+IHWWpX
vx+GC/FQ9fcON4hXV/qL2Yxbhb4A9jN3JgKR6iDaq3JBcJZz86HsvAbopDwCx6mo1FGG1aZwMMqa
MVEhtcP+kCJm4sgsXePdAs5tzrShEsc8tML6gbThCbEvuXmlc48U616GztFyAuTRqJYYfj9rXfAR
MtXUtH6lYhOdR1MkZBG8y9wlAnlF1rqmEa1ElpBfBpy+eotigbMhPbQKbyJvkjPpBKGK98Uy7/XX
QV4yVd3YKSk7rAgRy9o0P+dWx8kTrGkbXcdi2DV57GkByVGct9f/nKRnctVt4xo3Zv5qhe1pYKaY
OcK3XBDn9DvwKPbPeUKogi36K+Kj9jhyN0uYbtalel22wUHdzS7LNpFbjQ0kQu7injXSLb+2qpka
Y84XslKc3cKgo2jo3Ti8osjahALRbLDRzPZoIDzRDbVjqnIYWjawKEaYNG7xVM8x+1DeHxtmDUuq
3xgse66b7Jhsw69jvsb65ZQ8ASPxu3C5qUh4gY28aflVBoNbCe08FAc4oQS/jAc1HgLrORfW2ZBw
sub5Jgzmh68fQFyQ2MQwPQ0DfIUhuHVnIK/zAk+d/SEx9sHIUkpG1Koi7+uf+LB9q+cKfKcrsY0m
fQ8XeIPyf2fWrH0jFyz90JL+lM8HInX3pC3QLmImzZja2vQQ59crs1jFPf6A8/o0SBfwMHF5rGc+
T7RTzJ2J30ZQ5gezAw6n+BYCh5qdaEvq3bfKLj/zCJOdmRUhi6+BuAGxUspvyxnaowpO5c4F1ODh
ZoLQPK1WsM/1My6B4W4LijXA4YS+YsxOqBliKa5YohOvMPVb8qGszUL89NCigeZVIGdhHemsra25
u2XKr1A5lizhAVZjkX9EtKG9MVDqqDXObR5+x4i1IfDaS+d9u2RHVloa3/AnPBsVuh9qi0TXGdDf
zwd3U6WO5QGIX+NywuMSWNdqsq7mhG2tTD6beHrukjvXVCv5pIGNk6whTDj05x5ExX0cud/VuBfb
KorelcBo1FjB6BmdRvwV6JhSU9apFUon8pCPk9b0hSeH4+ihD2QlZ1Ggz0ka43peS+eckYz2+XXc
Kwv2mhIXqKdk+B2lHN7CzrxXxUBTGm5/pz03nWswUYwdv16mCGEfpuFJyku9lBfO7l0JOTtniKAP
342I/fbreGqlnBpJMmCiYzp3hRQfylpgh5vtSRBDFe1y66WpnipV8PRGO7iOYIw1zKG5BZwbiqnb
tHsIGzS5tmMDjgnX8SdTvkmD/eBH8iElkYuZeMTsNWKU25O7DJpGzVK/MgvwcZn+Xoeswmp6c8ZE
sO0Yk4+ffF/aAGtXMNZEHVDOhB45+WthGvctqttNacd7c0SRErSUgDkLflOUB6dgtwgKZFLK7Q6g
L44WVjkCXNXJlNCKltLvHNadIPp0XPEtS2ARFCmHxml8HlfDfN8Nz0K/ME9/N8gu8KPeeu+wtSQp
4YlTSs4khyDVLdQLAOk8nPjfwhhPaTDDwG5s4xTr7MtSEPVWjXz0ihQ32bDPLHGzTEvrJ5M78JnV
mXW4M3G56Vz5VcISZAzVW6oTSGUJxE5u2O46npcVdMdaXDfdyjvsx+eC7b2R1XMPLgE2RQAeMWpJ
L6MmMT+WsTE9k2QZb8KcWSAvBj+GIj8O803CuHYDXpNzXV9sa0Arh1SbMEFXY7GBz2rTdw/30l30
TZFZROeZwAsTUhVbFHeAmYbHLuQthIm86wZYLhNsy01AJzzQiEVCnH2tpY91pxjyRmeGCCRN1msy
j2mzEoOjZBEav1cYm5P1NQ6yfou0Gnf1K/1ewFY2I2ejf6jsgthRMnN6V/m2Xb3JlEFmuvQP609Y
N6Ken2C/hIQLiduuJNY8SSPNV7WGCoDOtng1RMhy2lu+KqACV01BwcQ7B+HvWxxb32Y7Yg1DuLve
EUXVPyune6hjDIl1ejMkNvpNdzPEipGPYDBF3wanYrJJlCSQcXxWkVyVmvqtQfPenF4YaNymNgqk
Qp6orL+1rMPl1G9U3z8vQQ1UJDcfXevHYIafJQ01VBicNBgToffDnLe+o0akXYcLiJ003KxFU1TZ
sNzbzktdiyf/I4Asz0egeUGpQYpsSy5HDUYt1ZzIS4yR26h95b19CdjgvX7GuKwveOeRtVANeFnz
sH6PPhEeibURTA/0K72frsU8HFfPVRwoHBPsmAlsXf0hMQIICeJKa8Z9kWfnKLzBnOoPtAG0rtvX
qXavTfkp5x5azR6DecI7NxJ7kbE/BfrhDUrbRtqjnwFrE5254eScbO0GLH5mHyyOErpW7NqEXdyI
ANLA4uvAceGMZp5zQGq/ZRXGke+W+Cz7cssIeysD2gAITtSc3mY51ix+2yrNIBRL1+5c4jrXAssZ
xh0b8kOEhZlJDBLCR9dNOZTDkR6sbcRwXjAToQ+wsbrWt1kzBfRqbll6tpi26d4iekxZLBRszVWi
Kf2x4/XpyAZLPlhMHrif55iwkcDar+aM1gjZ5qhlJ1puXjdV98yuXxQ1SzCrb0ZqPVaNp0r5jRnG
Q1a6P3u3uLKaW/jsT1mPZSoIw/fKYt+PjxzvSNPgLKplx8kpD2m7KrNtP66oSRxrO2ohQh5knkTU
V1FxWL/HNtpTCItifWOAWNNo20Niv16/RUfxkWr4k4l26fMHOcXvS8RvtaYdB+r9UBt7i+aGSe6s
sovDPNtemmdHrZ53c/waIACy55YxpATNKiniidSLLVacpLiCHbBvAsKOreJNN9pN14w30zLCx4FO
Q45fIktf78qroC+vyvBzaR20uLd6FL/jd/ypjOGmmwraH+Ihryt/7I+F0WyUjLeOaPdARAk4v+0G
cY4d20Na9VAqa1slyRbJoSem4s1MbCLeX0S6lrH3oawocb8RxrdN6+wYu4yTNiOXrj5bLcQJLh2o
CBo40KBledVoHabHeEtnHoWOhBtOIj2UbpHh/CW3fb3kQFe8hAvVRaiH25epK04MgvdjVF6xYl5L
C15nRtAijLxKBT/nvL3uBL5DLr81NPuks7dBEG21qdlHnEMHSU1g948JQa+l05JCTsL7UNQfgFje
VbQy04d8P1aB5i9OyIx85NiTjtE7pTDK55nyVJxJ1NvKpPAzdpDSumYa/E2bq2v2s3v8NzurRHuX
OB8IGeihRwSrlbStyIK1vLZ2H+yqf1TBmutrVMd2nIiOo8LmvBdyE4uEFi1/KyTmfj0c3lEc7gbw
TW0rH7Mu4AyRhHeFsC5amGK+TZ/0goNeYyuC2dSWaMZmME5hsgJQ+x+OgDE16fUhG8t9M3X7VOY3
oa7odCbIntToIWjaLWo4tBWckohERmwdHRFu8REo3W3fgx4JDdLYi6lEnZzdADO+xFiE/Hzqf8ys
v9H61co2L9Cp/cKcuR1ImuggB5Gk7QCwXn8y68vHPLSPI+e9eoITYBvbDgGW565PcC0bc824kB9x
Z5TNoW2Gg5Upz7SHY+oYF2Pkm0y4J24BsdSc3iEy3fS8fFi/76JCjIR6buXA4jsg8YX1566vjEs5
l8hwWZxzzOEBLlY2yMhz2MBd4Glouqxy54pRcnvpj1aIHosBvb4vQWJ6OswJjvgN2qMSLX7EeZRm
YkhbEQhHK1wS5RiY+sDS7/RRvzTtSC/D9SqCs/mIFzeTARViLh7jPL2DuwACBlW0anCOZ/0BmsxN
ocythiS6EiQrEgqAMAPWhhpgS+WPjaW/ZylyreUEyOzO1ZoDqJJJM/YVWYZuNm3zeHqrVj0fx9n3
zESNAGNm2+jmsSjv1Pw21BbZCNO7mJpHPugvaklIO8kAlE1XQX3GX8iVLm7W/w/78kYlyR1wHgIr
pbaNbNhEay9lmbAND1b9ajvWigJiPQzo0pOcQWjp0jKPjiC/BldClddfRX5Y2efIrF+/phCBwyQJ
05Nh0jycFmYWOnenrATBvAtuSHJfNiyGGLnXNjtm3mjWz7kO0ycwlnvTAAVpuvP3wm7IThkfO53O
LrFNrqWfAyMDI2OJZzvD6eG0nIL68FmPNRIaMMtqRG5Doj4kTQSiZ0oIRkY65LVBLDl2iycNMlm2
NoPHAaz7Am5FhmcG/y8jEIqgSK8KU7uKmuEqjhWQmDKn9Vbu3faulUbvW4V2LyVbTGBa2BQ12CXh
tXLNbxiciWQTr5ThP41xooMy2jzLhPgX8L8pfnD6lNUb2oGcFS641QhpLO37ZnAyP5aIWKfauM/b
9EfaGReYtSjHm/HBtszNWoiMTlqgJbFgO3xVCwU0juGjZgC6F8Bn3A6kEkW9dUosGm1xC0ZoLcMW
Op4qqN7GYfqJUHHwlCoh4ui0yl1CwJDAWy8l/FffcCcvVq3hs8rbpLMf1iYarrkDYVWhIOl1oeof
luiVBdtiUkrWiwg/YL7uas15N1IzPEvZ00WePlIKy5xAejdROqG6HNvWi8uQkw5eSZm1Fhljh/Js
hnWwcRPrUZsdqLaWuBta+a0yBMIoBChxhjQH71d1MkhVyak1Urs9h1khWGho6ghKcEmk3d6Ub91S
kro1c95ZlNkCQGI8gBiFGVmwkBw0n5vYpMZan3uNS9xbdZlEieBSW3TtZNDNjQRHIDmccq2m55Xf
6Ka9KZtzFSjz2Nb6eamL0ROD2aAoHN5TTt261tw6cXvSFiSXbnHXBOZB1DW083JX4Typqn2psmsO
EdftVO+7ZUd3nGVJf60rV35d+sbpwaHDI4JnHTGXwPUp64ki1NiWGgE1aZXeqQTkXDlyHBlRlPnV
cFfO4T6c0BE3DRVooNZWJiNvIj7ZC5kJNhPFNjCnTVwFCcb32PVN4yq01XhizlwhH2nim755bGeG
BdaYXxWEGXlMq056NfpD3B5sIIIaIzp4+QjnipLmQfiB0jT0gv675hbpcUh0Z2PrKcjErrqNU0Ps
yi7+qDsNYpXIIVSb1c9gIFaP+FHuCug79lpGs4kUu7C1nzS2kKpBgpgwBiEMDPecb5TzPa4g1HBr
OT6sf4I4iBKu4V8Yhei1V1Oe0XRhOTFm3tG1z0U+eSYFwwoXRgd+Yr5cRZvVtErgyEsAKY3cXDA+
k8HhGSzS7SD1Au8cAL0oMkdv6OwXRv6DN6JIUi19t7Si6keVeKmj4Vui9RfcSMdaavmuemRCRtmJ
JYB6btrrQ/KI0L9n5aShWeRcqCh7cIsw3w7KQvk8Pmm04xKS0nzM2C8Y/P94+l8dUy1iO8h4ExsI
Hb6tw0IE++GvxzwQVq03DykNQ01HrvvZZPpj504xL5bU+yKRdFURXAcpPVipE8K0/rMCp+DF5LfQ
LG/zo7IGbEBpz1b5iGeVlTYwlWeUzulrKbF01hPXXhg0gAfz7RbmYuEUP0t7eRDDSC+c7iUIl2tQ
az97UrRMDdjEEvBAmujhk9XyiTbBTZe78tbM9DPBSfcBb8PXyxkzcFGGnXwncJF8j/VHHbrzTUQG
dT6DDVzIgQ9jlgVYk+TdkBboTptAJj/QnGTbVvGPed28FaCfmVtsY4MXMExcqKmgSGJQaWxrq/uR
9PUteaig3s2P3qSVUq8/uQQpiSeGe2RmfsxmWiqyze76gvbAArHOD536Su/ifdo6zsEV9siZtj+N
pfaST+j8soyr0rUT25EDyn+KgPP05bNhGg+Obe2jhAWmC82XjBYZGkxr8uw426Z0H7aGm3zmebHN
8+COyNrPgEwcj5AO2laEVcgu8KoOLWeVRzsUqojh+gdiox4zDizUxzHhsSMkG+fWphXuEYf0CbRr
3ugZy0TuTA8QoqktBU996A1jV48opK3c3I3MfsCAHLo495Ok1Hz8y5tFMwxU1vZZa2eQ9QMK9i7c
1O7wyufM5DAp0FJry9FU8pq68sbNSQ8H+vw6u8aBPf9C93CkBT3QcEON0KbpayvI7piGDkkpHx7N
vGCiuS4Li8xcJNnw1JGvxJ+aVnwm5fhgLog+AcUeUZ7fYLMPXeMTcweqdOgiJV9LUdj7WaRfUMU5
4/DWMSiY9Pmipdo5J15q7vUTsDA0ThQHmsZQjmunwyGnaXpY/1sb7LniN3Wqqql949d1SNPZeGS5
WupRl+2948wk6yAUbXKjZKDDFQSc82CofpMsHdblYrrSw/EBFRl3IzV+Q7OF4cU5bqhBu2q+rArq
BtBpN4JdmtpX5epHQCW+G82YoHryphcOcvl4mdr0M8nSz7oeHqaGQ6m56D9q6V4FbkdsNhyZ9StK
A0LSQ8YbePRFmzFfzpfEBjJmASgs8lcSzF97GmMcc8NouIEQf1WOwwV94HmGtj3y3++i7gm8FW2z
jJuIe3TpjS3KIS7GrE7ZTbnkn3E/PEAuu0rNN220z8NExQGcnXRkfVeDkkcOzxVvp5EOv8SSkwA3
scd4//VPmuAqBeotCeiAF8tF9sknU1fhA9PE0cm0JJXrr4pdRFksXLyPQ9vPINy54KHOpWCJ20Mg
ITJtkT/N3jyJDpC3SrqbqFKa12mEE5OjikzmW2Mu+4wNZcTYbgtxSQteiBZXGyYVL86CxNeSw+h/
fWDc/nNhGIMtE4u31W1BJxy79XgUttZLnDunXBeS8xX6kUaK46il22SdFFYYTaBwj8cE+Sv1k7GZ
FsZl2rAySch/g1NiXQdluLX6Qf3+3VyIGIfKpZBog2H0j6tWRWnLe8vKSAH+IXN2K9Lb7pf6WiTp
sZ3UYVyt8sJkumNoHBWSEcQ+LAcPIgigzIidrXPWFsFiW35cpwzsYvemKpd932ifHHpN3kZ9XxTZ
RzSzuFiTNvuDKtiAR8TCVTH2fl3mphcQ3qxq6D0hDkdGQXSCTUU6XoxcJyqR+nNsZ/zkeGGLm0mR
MRL1nG+SuNkIYeL3zJk3cvb3AqCZLRqBAn8xcgSOTkXbXksCxAqoDU0wTpt2aNa4KeKFmICjKLqv
c4QZwwBgN1Dpm+aqDUZVWpwdLaO+8YNcI6o45wXraCc9UVPxpXZl+0XJ2TeOhoeROQAi7tuhLR5z
g94e8j9OTibuWg5Yq5PgDPUV1r94D9LuMC+5fCoxHcX9stEDCcwxyo9Bx1qcCdJS5fg9TPLKLxtY
Hl/vdOLQWaX+mlxiN5C3ZFtTGe8EGyWImhRklqZvNwH+yt/lI2Olv2WMvxAYrC7uBV9++apGg6Y4
wykr7w73CZ0Nr1TRvBnI3G5izjSyLIqdkmTZRgGq2JSOXVr52DBeOocnnnDoLNpFbBIj52iTBL7s
1Tmn83g2lSKqrT8OJreUaXJrVsJ4zy9TJ1BdKwTmYtBuvt5bwU6nYtIfaH+MuwnJXCiDraGtrS9q
fb9TbrUl0OipDOmoTWV5FWEUOZBxunY5y1aesCHdZy7vRrtObBO94EBV8LFWxfepSvS1Wc0MCdD1
GDTVY8Su4EbmuwW8exsmIdXfXAOgi74lI+corNCnrisqDlRIW6q8P6VucI4X/vKlzenEJdSrB7hJ
NOMEh56WoGjDoRO3hMtekoDmzRo9KtQb6wFpXlPGaUNxs3IGhj6/l00tNuFI0gWZbxtrHcF+zR4W
k638q4pR7vyCV+HHWPUnUmePLNXxVo8ZiSZl9YNYe/p9OYVlZSQ3cEww8q4/alrdt2Ui0UHqMODq
zB94VUvMsfHrhmGb/d4sTD9yirG1XEAV3nnx12n9S6mX6vVate+CsD9WkbabbXoDduncKceLLdqP
Y/fYdiYtfMan/fxAdOlDnHabxuTcXh37ZnikgDjrZf6Jk/c4roVBTXd07R8dUOC9TWr+jpL1gwbP
thA7XSGsi38w+OV8aN3Bwn0DoW6H7j1MRI/TKGfkDD2Ecjj5JHYKJLK9IvXsqH8S6MR2DFk7W5lR
lPfIv59NvBQr7gsEEGftutw0y9loIaSsBdKSi/cUOa0o5u9lzzEvCOiaFu5rCwt0ihT3D/fo19UK
F/dN0grffN395G9aCNXSiwuwxbNUfBNq8idtZnXUC8uFsYxagzf6xoiPSpD8IYJXfeI9Jbbxeqmq
1zkEFLceYLF4CRtpQWmbt+0wE7A9A0tLit2XmMCsKVq5KR4D7Rbo8VsLSwx6x53ZtMmumWxwc71x
HEI+vlnLIptk7DwinA55Ob6rnvcz6siBNBpjnyZQrzVn27TG/depEhnlOmuEJZQtW0EWtJcLfk89
0AtJ119WNya5HKYNz7vkvFc02PC4277umy7ta9QwHzXllv+1Ipk9AjJBW9HR2l0qp9cGMSN3bsIv
cgc+oWpGa+L2XgAwLnTFZR3ArjP8ddGISvtFxoGxVYh+ly6jkStfyeq9Az523yhz4bowH7HpQLKl
jpIhEWmU9POWGF/kBMfYIpPSGw3okaWRUvkG7H3SvtQCNaOrdR/93H5mihootST/QvocGJD2ZdRd
P7LD8yRaxk0LKyvY/cXM3r5K6nRwXU7fFUKiVPOwuYG141vaCba3LIxN8N09tFEpfG6m64lISn4n
IAQt+d5G3Wma07dpBgtccc6REKfnKbnoZvIdF8iBOTZpVj0SPNnANfpJUtC5KeN9Jj+Yb0DZASuf
X4ScKZjivZs4d/ROzwPm3EazgXCm6g77K/fFTbUkR9vpz0nvHBQsATZK2C9z/9G19OMX+w3EgWbU
QOhZu/s2uxjRQsc9bT/Qh72Fds5SNw5nOCBI/eeDYzYfY4EkREtIbm3osOYdTu27tolpvprfUe9/
xzB054z9OQrG86zPQE0HxLvOk7s8aFWOfyT5SIwDUzdsx/LKNfDa2t1HkrCBZS1mYUU7cOxOjqbo
rwXT4ziSnTsY6bZU2CvYTHm7qWmisDo7lgkNNXsKNdRARYADQwrtqYMbSRi88YTmYvbGVcWtKf2+
1ZvrDN7tJtPm97LI3yzCkbxYUkNrVcsRYuVxLTCnv9ZsM8ak09T6d5hzHisqibJrm2zG3OuF3PGz
0MlPeaV/9r5OsZEghAdCltqRppvQZ5Ozq8lcVrPu8jS8UfwCfwIU1UbNm6Cm8E1JI3upnotJl9Rf
s+VZ5MhsTAsj28ipTHB6ycxh50y5n/UJVpNq6HYpkXDiJYyNMzBVMl51TlaxDLlPmB6uPVkIne/J
gmxFX7OsmOeK7NTotBW6eLpEo3iZknzx8hkQrNsxNxc00mBCGghJYOSM3pd6FIJHy10rnd2UM+Fu
TQ6alZaCCTdxniYf/1udLcaI1WxjOcI0mXkghf2T1NV1TBYOGll7uHpMXDOEdAKcj2pOMDV57fFu
zVmUZG/+9eOav9h8EB3/6wPj2fjzAwd9sHSMJAWeqfmw4pwhKOwiFTO06I6rOHPBtBSLQ6x9gnbY
rOtEfLEUQd7tR9VhzNLHwyKHg9D+H3tnthy3kmXZL0KaYwZeY2YEGQNn8gUmURJGx+yYvr4WINW9
mVndldbv/QLDEJQYEYTD/Zy913Z2bvkDe+r94KMsQKBCi65lNWGTpKngjtXJKaVvHBqoEKEd/u/v
439Ktv/1bfybb4EhW8tDj7dBoWo7qzXteJfF1tbM9L3XExDf/wd5sj5/I/+q1uZ/dPj+UWvbFGL+
7X/0DcD3CVDYPd/cev6gSqs9RlELJpXAQejZ5JRSJEN/lJubWIgHoKRUL8xNU2r3y5v//66n/+R6
csUsSP+/u57wXn3/+fUvPqffP/LH52TjWPIdT3cFcnvQFI7xl8/J9f/hkpfo6qbQDce35xvnj8/J
Mf7BYhODgC50TziOxSUUOIvPyfoH967FuGNZHn5Py/1/8jnZ/27H0X1GBIENyEICPzuu/vXuLAkT
L1kbhgfw4mI7ZrV1iybNvLWW9pC0SFfpeEInE1s8CWRHx336XZ+6hn514V+6afIv9bx6C0LrUFQI
RETkO49d3zbnqM5PU19aj8TdJweikUihARu1L5rk20TawrfBCX/vzGegXlY3V2Y+rTygiIbMv3Wm
rW30MLJIWDKNpyopXuBjXDIxus/4lujW4fF7ZHzJ93rrgPvvzezeruJ8Z4zimDZm+QDu2joJr4A9
L6NrYEXuxaBZBSN74xONfRrsclfpo4wJjzP6bRJMwSmWUbiHN2pQHLfMrXA15o+Zk78XKIN9s6I0
hxx310qpYxvw5GdA6kTTTR99wRIPlKE7fzRViTY2jLT4jH+YSnQ5sD50SUskH7oMXry6OwfAR74n
Dqsfj6yLy6wL6npdXZVOmYxu8nSA1jDeYj2Zbh0C2VXQupT9/zonUhzNEZLvKZCsD+F73dU0N6mG
Trek7PzTchRS2rn5TfVTZnFFyAEvWM6Tg0B93NKcw3IozKp7qIuQfDRjYD2FfBBJManB/jhdcvxq
l7wu7dUQxtl+OVwuLC9Rev5i6wHpiyO9byI+eLFB4y3CPPrw+1xmpFB2QneWKY8XQjYRJ4eR2MSV
/icXPltMqX/nxBc26iinz1+W/PjldWafF9EmVjZkGduItgu3eOEVG6n0qBvAJQsdM9jp0gmpNcwn
NRuhC4WGTmwtsqJWRplw3DaOtvP0tkAww98FiKP+mMrkpRyTKt82PYUEKrzdjsJVdHUM090IgovW
blGGkK7D8GRJKh1IO/77uMjHP1eWc+3gX7FmUeqY9LXWlN8MdF4JKoas3TUlnQDZt9OlFbZiEjjZ
IQUht4LOy8m8sqZLn9XepkpsQI4I3XW395+XzRBQkrebp+WAqcuN/kB4WY78iVpL38YITJgwP+cD
RLO20kLM6hw2VGp3BNMq/BQJlhFQDXtlZ/XFouNxqkMgwrFbXfCL1TaRO8ykzdic7WMcLldc4uOo
fpdgdmKyaEEwR3nyZ4NV0t2oiez5vy+YWkirvZ3vEwRZC4xp2eie/SKiVj2goZXnMm2fm3YQ67Jt
k5MSRvze19HaB5H+MvbWeB5yPublvFXCRcW6IffLYR3Ir9bs1LayAWtERLPkVivJdW3wKllpflgO
fZu08SYz1yoR4dYxMuB1GbVIwPDivkPh9bCAwpa9wc7LvbTtH8upBohYGMbijIejvdC2u8BSDJ71
sHSftPhKNyk753r3knsyOJXK+xnWZvuUemsIDd5BGUl/5UOuCJ+Uxr2MdGZc9mTtHXKz+DNS5pOV
TsXeUAjP69rjS3NEdLANcx0gEFYMI69BZeVX2H+X5ci2nQ8nNoy7zm2rQxOKL2calI5spBK7JKvE
KvRcLBBlLKpzm1F0GqHpUWx3t9zn3r2yMSUwkQXuTQCbd7+c1EVY7+NUfDfmlyynpuX++H31r9cV
TMRDq9y5rpSnhVe9bIa6CnZQ1dI1ofD5tWkVbiJqtC6fP/ko9CFgO4UecT+Wfd9rkXO/7Km/9qzA
jo/e5G7DmXwuw2GihTyT0OFJputEJvEmgcggsfJ41X+Ylur6/5zQOSA6sX35PjvC+HczXGDqNg1K
4N4xcuSpqDveDcVA/jCwphpTkkDkSH45ZN11yjYfhr82xpCQOmZUz6L1r7XMnRPCCAd8XWUB1ZDu
ZqzPkyvbFx/0yIOrGT8BJq0ISu0vdWqCe0G8cUFa36w9C3PL78P5gmuCeBVJheqgpteZhsLf2Ppm
tOicChIDjKKtXmjc1y8RT6fED56XM9YUbpQeiMflEqaJk6/l/XW5NubqzYycYTUYgYMrS/Boz+zk
Kl1IiBnWyrUMy5a/j+KGvSU4BC7crwy6DDBo1HDIUkk8sAnyPRmBD3po3oMp5G2UKqMtyHT9WuiM
EiIwk6/IHPfcCN07Wv2Ixkf9WXYUm6skQbQ7Lx7T1CNbrxdUikfX/ggc6BRtHO5CZTaHQUbxoXMJ
0CJxPfsq4ua50MfyKQyo5Zlkg9zZ2YSJrvXOdTQmOBpkcstr/4LfJ55DPf6cKlsKMLYZ3uJB6tfE
qLutEBmK85m+VNjRJQXm/Htj+km/jUZ1qXsFmcULzEcnciZwCz4x6zzENqxeyo1pRMReolaBqR8y
kv7TjPH/YMbWDc+Zp1n/NNfHDi08z7VsiwmhoxvGv9mEqTW2XWQWyR3Rai09kqE4LhvDj8vfe8uh
hs7+6M+b5TAE0Ey16K9X/9tlHvjgCst+Zdq9d6ynmCJE3o9wdOfjJi++R/Z3F5mQjtx9nYXKOBbo
Jo4TKRfYUVSwy6KXtC0DKljlp5hoI/NpUJlSWQXrfvApCc27RoouxojK3ZKj1CfgK1ya/BusGwNj
7V2QQjMuIqLmqIsfYLdr+9hOiNnzMX+lBWqbJFHn2q8vhkVxoSkSOonwmtd+jpOrw5CUEv04mEmK
tUHenF5s7AiomzGmd3Xt4HYi1urVlW7x+zcgQh4fa3k3ti8VieJHP+yHozZvfHgYFa4/cilyMlHZ
+DoammWv1kS0V2MpPL5kciP6PuqOdFEU+CyCpZY9ghG+yrp4BpnlrCoiKGg2WATcmVlvE7pWM28U
NT5eIg+nOD3LnryeevSC35tgDiHTEIHhJAO53ox39pxpuXx/IJFebWMItu0S+TkHAroNZSyI6I2R
W3cWALbc0VGzKuyQq45S39YSaqTAnY3HwpefJgX3bU6jsz7k6CKQOUOD1/36mGbtuZg/WDo6JyeJ
D4qUsNT13f3yxiLH1Nd5KcngjslcjEk+PdptRSr3vOAGEn6M5y851htv7ybxvhU5s+uAZhtIMfX7
Y/rzD/ExLXtZXnW/91Ji5+6weTIF64HNNrUhYbMjQ5eiBgDm2DcTHTGQEmoSkxZhfJw3nqga5AJY
KMea0XAROpTo3EgQbo4yDj4ZgW51pQuipitAvYa+0aKKpAZSYQLvBAPmGMbyManmgUNhAugI16py
s1vpjDqwcwiTJBZq3Sb5jcD44dRa+ncgW/h7m/5EfDTCPGa6VCVJsiE0Odo4WHZS0T5WkOY3cHGR
T4BLIbltqMHwu/rOqSwSeihqxAMSNQPBVZdB22f5VZPxSF9BQ8O44f8gzLDkhrOyXR5435Bxe+il
26exoEI9kAfAj/igQA2DEj9V2B2YM3as/ilyNbCfY/cBYSbcGpKEptR2sl3terCsR7HVAvi5kcHC
aFQOAjUCsHRQo7sGSQ/Yx8qi00qIQOLV9sHtWrFrfBrzmNjqbeRHtP/lTeKq2FBw6dZaCCLesZML
nCqtpi4XGNwTqMeHPTh1k/96MNDt8X54RNN3pL0RFiaiM5pO4aCim12TGBmQco0JJaEHtGflcEUZ
h4vDgbETAEGH03KXTFIeSWXYK4nTnrAQdP+BnzHVs0ygRbg56qmYtpqhlfe5Fp7TmGZbWtdI+tD+
bWHTkjbhZq82sVVbBxUOPkcgX+MQOnhxZta4UQLelRANvPCVnJhm1xcEdgHFPPeNc+Eeqk951O2U
293LAISnq/wPwcR/E7eVv8497A81FseNJ1yw57r+2XmScMO2jo5egHgK3tUGslZ2IBsm3brw53Bv
VDyiiBCKTNTmvkWzMYOkj1juYER0dL2m+fBV1uy5P6s18Vo3oyifQQ419ENL1n2etPeZQ0EXifO+
GayaqBsUoKF0TnYU871qSfIIfgnjo3k31UOMvonWHoGb902MKiAbh+JON7v7IOrgpHmBZA09jrhF
B3s9gg3ry9rc24PVnzIR/0pGJTchBMgjCNsjlqd0kwsspwEy8qMHn2SlZtUVwmyEsxijtGlYlapO
CBe7NpPORInYkEM7pj8AWOdb3dPMB+IJKurW8S/fSrz7IatfyDAkq4Quo203wbb3xCVJYrJW/Wlv
aP6DlRHWnuqtf7T1FKytXo7nNIE+5WspQLeHIaQb3xlR/OTmQwDVKrOJ0O7cTYdUHyxLi73VszYO
RjbKLf5Rj8kli4ghZJ4UPJD2o+E5MNS5qoAMzCEoCEeYUQGtwp0LJV4rPwm3NFaeF9bXvn/B0oCa
p89gYIwusp8h74E92sAHUYDY7qTWml5/YYGtVrHWoEkd03OS2dVhHC5pojFraum01babnJxM2FsF
DtIn2DcPSOLoSu+CTY/hqW6Tfdsb7coMERgmQeo+VJNg1EcyRMyupW+zInQQjoIyCn0s/61CT4fE
lWkxTREbi+ljrFXo0WVB8ijVBB7ctAFTlwZ/R4ZOWNU2mka5cSX8bCtjZW6wCuSXSs4R6GBWy6gp
oENvdaMx+bj5O5EUs1Ya0iJSSV1nqyYsKR5vv3DWUwVzgHUJnNJoyleGh9xUtzoK5z5gbINHtMAW
GU4l6iD9E0e4uQkm3eP5YRR3KOSySzEgpZroaYUCYTaRgnRIc2T8fUTlv7Ww8COKHNegIIdjzwzO
CFW9kzyeL9LPaQHZREbzEIiu9CdeADzedzn0bbhe54l0nIM2nX297Heogf0b6o19NvL8qSiMbh1A
FHQbYnkZNXoH/qDm94MHIq+ccVcLZONNh4eTrvim0NS3NJftzvHKYRdLX1+bIe6bNKpDOroD6ew9
glnddNNtMNf02xiAYF3GdMR6CyeJ90JWrPbs47tOy+5klJnzkA1ttzMEXsLEafozWVs7Ly31UzQf
AfJF6CPN/ixILzw6QOf7FJ+yFzMF7xgh1ln/Pk0I/nJGtXMc4QuAxgZdV9BBWw4ZtGl5Jc3Vnpsu
+jRV76HF6qYtq+a9LHsUSaZS7wPW8xXpZd076J+Orng4vIc8s1ctveh3agI0eD0l3vV8VHhnLf3d
n2ZFX95hccLHDYVT2O+WpCsVt/VsdfEIQKBt/c70A49KCZF9aPUBMSAmoVLzivecOEVSuFv9jcKW
PSuZo7culmQZB7J7xSyJ7ybtvZc6pmuTCizcqnpx8nggkrMlgkzlxF0OYfkcS0ZlbFxY3LG/HYam
yTe4u+zHkDRWlkpWeAv1ByOR8VavO8KP9FHHIOeSUeP01S40fDh4YRvuh7geH3yUEnvKMuN94db9
AR/FdOqgpd21bqOThN7Jo1Z29p1HP+3UhV5w0MaMbAw4NpRCZou/ziNK0r+jXOPeDTWRHbpp8SsJ
hsU+JzK0jQXSnVjdshGpf9hI2ngZmrl+TjeeLPustflzDSUT3nb5VoTIZEhOwkdmwbTLLUInrfsO
puCqlfpX15ivXVsj19EwFzD5F0Z1lzJ/GAxHboYqdo5Dl50U0SanKer/bLpUO+b8LitiDN2dN8bN
2WKetdYjgjWD+dA2FfPsKPa0dW11PMI9hIB0iNXeJf0DzrWDcdJtUWD71tW82AlIj9+bJ4+G29Gv
k3PcjOOtmsgEdXKbpBm7+jJUYB1J0hlurtMNtyaPrp2eIR+aj5bzpADvWteswV2OOy8pPhIWYEgG
ncdWkwI3Q66fUoKNNpIu/2cv7RuTZELf/Kk/pVTO10Q+ID+f3pM4IcHAH+ektuoU0ddE1NOM92Oh
f+IkKw56p9NapxsJD1ck9TFUToZnaiAZN2h6nnpsxjz9s5eqxD4oGJ5A4qZTFGCNmcCuUjsujoZq
+eRLjKdEk1LJjIz2CMCsPdI+/bP397nlQlRKgB3NTD6QDqpdh67rMRyiflspTI6o4I5NNf3ZwDkG
qxBPD5kwrlWumYG15bb98OHDYL7GXzeO1sn15LtCgESRtbgMeOEREMKWEHHSbsjMiVcSyyq8A+em
j46HUNV5sYa6gc5fOQ+9Ifdaj/UU7Zi1swZU2lIljwQ7P6bUMu9Zqw978jTx8XUkpGLVz9E85NTK
q3pbMdzv2rFZNyTIeW135znpB8K6at3iahXq56SAmjte/ANexocnyhNB3m/Iya9ZLciXjcTBT3yB
WN+7qEixxqgJIlYflvLvypHlatIl7cqATam8L/6kw1Uyu6zT1L/rS3mnT9pV4mMqZn+Ua4tHRwl1
tOJbT0me2uHk4jG1SjSVytgp3f6e2qm2zdIBNg1z+ngoKZTaNvxtC0hk2Tzlqm9WEO5ZgQiKg822
Ks3m3Mfur5w8PED7ax6E+kZ2ODL6/o0laHZIA3/radproxqxahKakCa0KaYi8ZtnlDuVwyeoY+dN
GbjEZMbj2S/8XTkrVRIX27DEUTASfr3K0GcRiFKv26rBcNc2c6ekeCrl4N16pzw3p6DpPILdBZm/
1q5spUllDJ0FTcEvD81MAqOgZeBsizt45dFJVgjcAh+E9KjrHY6iKlrLGKtj3pclRXGSYIOoPhoI
D1VaG6xTu13iTd3Ba3inwq5Qjkx+Rtm6vo9rYtxH4mYbMoT33ADHvleEX2UZOEZsz6yNMDqnPZQS
jKNViDF/fGsxFVJcOIVF41zjXERHpvgArsZrI1LzzPSFf0CDLqDZQEn4PR4FIj2ylfJtlAMXn9C5
vvqsPVXAxJNV1HfHjTAhBPZbHxqQIk0MZJmiQmHrA/AH3bhrjad2KMRFuSvVu59W7FS7LtDCdUcn
6EZl7UHZzd3AHJonh9SOwgHRPuaW++ZSqQy8qPnh9NGEj8o75nV36fwy31d22SM3TN19H5clgv9Q
xUD7/nsTBPVwzDwSvINEwG227g3SSOaQnNM4W4c1IzdPetCFbwyeD6OjnUJrCD9AdG+y3G1+acl0
7RuZPPGwxylk6URdxOEbzTh1ar0cHqt/ViHMjBpv00HHsPgymgQbxBbQEfim3QYUr/jwk60HzfmD
BL72jlltsSUhVf+ow/BZ8pWsqpg7ljco1MprM2RcWgXGRbqtiYgh/uxqvtSMpeV12YT1DBpi0UDt
n6kWWo5qryY3vIIepbnuDNflSLjpz4AEtH0ZhcnZ4g9+KWKLcspP/RTnxyn8Wg5+n65ozJhuAncq
Mp5iFhwRKruItC1TlafE0nbOlNUmaenEc+rBQznMa4Q4VhdKMLQoTMw5RQXlMwjiaqUK7OMV7uVc
SomBQAfdhdzI2WWVHd1IqwQM4njzJMyXz6Z0rpXpcK+qDoSTh1vICwtrH2bZs952XYuROEbJ69Kn
ATtgP4Wy+AobBGIpVdKnkVnfDi2ZDZxHPELyze5LmCSPuW6joyIP1mDmQz0TanihW7fMRPU15pCN
yHIAo6uSKNuNc1SBGwfc6nxsd/Wolddlk4Qu1bkqppTw1zlqbQoDKasBPCtg312xK5d4Td+a0TeA
FUCXhN0usEt7R2W7e8s7KmHZMEYPOJHQoNe2ujdpOeDuee0Kz35g4cwULKjD9yFFdOFhet8LOqus
cyzIW+mEyawh+IbJQgMDGF4DtDKnSF8yWXc7OZjmkTVpA1xJVmu3gc0RZO27U71KzFY0fY2MUKyC
RT66GpgEA6rj33vTX3vLVVu9V16XP+YmoD8nEWo/uF782U/v5RiP77KZqn1BOHZYZtOB3z5gUuyu
KptWhkuX46PlS6HRZD51GrJ+X0DWKDqzgikw8pQyhoxIIxXfxUUBJToFQWiXXXam0EaVCP9ydrbH
LruDyfu0XPh9an5JFWXZmR72j1zrPxAExfi7/fSxtuYAocGyvqsofRrdsH2RrUlkqjnIu44kB3JU
NdKGAzdrSM8tf1ZebDJJSMmAs1hXV/Yw3vPvW1t7MoNnJ8LQlsp+/InyHFtT9dPBtgGQeMYdtDA4
3eI1wyTN33btPCyH3N4XutjddWL+8hq4FeyurH1ySyN4Yam4vAYNovuIJWGbGphnJZ3fSET51WJM
OZClMsKlMAiOnfszy4XC7a52aRGzNZ9aLv792t+v8BGRajzi1/gptLVZdkw45v5QqNM8qqt2OATC
vC591+V85Cwt1rm19HsXuwl1WhdS0vxjWpWlay9BFOtURZKvmJpa1GENMjWbeXeKUO8ECXL2mj5N
RpbxlBzRLNC4C0ygAgVrrimw0TPP6WBph6t82ft7Uzt1VMImwU4leielFGK0Z2Z4illtqM7u4LoY
PCkOixCbtJwgUugunCUAjM0JWVRDIeqVuZF2+hsjvuwlQDS31NP0ldUzqV42QVbj5Vt2RVrouzTy
X7x8qtV9Mjex/uk1ZuA2s48j31KLJFSSGZWGeQ18HePUpLXRTd7Hketd/z6rPGo/Ydw84HKKfr8Q
FOAPUkDQh8fZiMLcMjyACBBoRGAlIPWzB5DvBgx/Ti2bkLXhQfQNS3M/U8QJzq+T2O1WUzBGd//0
Qo3RVwzm5ffrlgtZyBRqqhhc/n7doMniHCofHb37btJEebB934NM5D47jd6dm0iUt4i0rAGg7oyT
+4pgPnj7MKi/kYyIvmCyzXMZmdY+sPGoNiwobtWY8tnU1UXmXRet/zpcLuZ28/sVE5HKZJFNHbbd
1j13wHrP7byB9POzze3hoPf2T1Cq7t3yg7IpemjlOfMlVxJjmAo4ZYGYbpIww20R6bTmwkbclnOo
sYk5Dx3M7l0obmTL4+DSIeSVkxOdbJv2tdFt28SlGDn41XOtpHHUFCAWmQz0/uLau42hgI3CxUj2
Z40RFBYPDmBVOv4HsWY22cbB2hftLdUQ2GHR1SB8B9XeMEbncTIwD4EfLu7yOVZu2VTCvXZ+Yzyk
bvA0URc6WzVay16HuZjkomANmoQvaEkSgBVjdViuaixWdhl8iq1bGyaheEUAmLGur27k+LS98Ksu
h1pg1NduEMm+SxEeMG2mRxdkR4DY4zWW2PG6Pkof2zB8a4AAkEUYg8Wig3pbNtOIuiOUSX8o2yE5
jV37SU08vTl2CnN14s9OWcEYrscu78CnuAHB1Fw2ARfeHF8JqCg8yUkaSVZ9WEC4D4frgE36WVcU
wasmaGb+TpdszUgCmKlz1DHUzbrWbN7NnPHW0InpVI3ePodF/aqA0n2nlNiu7Hosbi2G7lPRxQnj
rQL4MEj7rjB/yb7MPjKlyJWDGrWf/DD8xGagct//DLyUarATAFWn9kQxNsjghGgvoFnbn1XWYc8R
4bdhzotLFVwBizbLXRh7yF6N0Lq1mh2CnvGLL3TisCz5IQoRpD/5bvoCgpyHbRaIk+DWfLDzpTIW
0iAhPnnlkjV7IDXJ2YwA8Bh8shSaQBXsfbe3XyfLO/H4h0ufVafk7WNeLIFcoPwJ7WBnUQX8pQUd
/tXeBlI0Xnhktl9B8tJ63XHBoSs+3w1T7/HU03J8mmi/Zn56i5pOEvKiVzyiaceyGGaxizuniCo4
hUZN1lU8Hpa3VTRN+b+/rdaZ7O00FYwteNkVbs5TVxtgttqS5i5vIJGIauKJ23CSE+a1p3F4Mnwy
eF3DHj67anJJgsA/70e1fm41TafsdRepKb+GVXIbhiDiJtDx+iTZJXCs9MIj47Uk+JdPQHh3o0ey
NpmT6UtuFd9dJYsfNr9DNmTUvFqj2jq2fOmpm+x7np/3ujbCMKjd/FUzym/Ll2UJbng3DL+zqG1A
K+rWtc5M/TAGsGGgXEUXPOeQ9TwDIP7kfmgY1fiztKZD7cFnw8x4ziOQ36ndxohOLJYnPZXyoKDD
RnX83RvzNQE52qdhhcPWDFmIGU2Dm8aPhoua+/1eak2UaeyjkREtIY3sstzPMLL30dzATsxSe1at
+4PsnXVVTf2d0/jJbdngJiqAcMj6jsc5N9h8oehAhIwzTUF0cthHHR73cqJdjM4pkqcK7NSO7mlw
NWLW/6gj3iZtl3S+efXyHyqo1aUSBPdhek4ANjF5P8Au9HbgwvHGeowvRm9VxyAJvRvKjpriHw6/
IB4f28qUR6fC56G7yWfSGdO3KkINUVaW3BTSeSLZOTgq+JPHqiBuczlcNpLOXO2HwU7LPHdX5Jp3
MbwxJLdIK58oufcI48d4r9F9echgWvLtlfep7ecT6Komu0kHL2paUImVpedhbEGRuGgTcbcPF4qG
y8FymrGYmYcXvJF45Kw0vyBIFY8DtcUE9B/cDqTRkggY8qAr18ZInZo/aR0/Dk4cv+P/putclvm5
EdzFqs6Tve5TXScV5Z6MuPKuj6WF5yNOLlPvCGY72nB2BNpqcktWMoxJfKRB9BgP+RyiOL0tR14/
BOshaU36T465ikmweonTut2YTmBeZQn6aCipiHujcA6Y7tQzg9ZbYmIyrvCOzGY0+7hsIHGUmHeY
guuMK7SK7C/LdtIjlfzoKXcPYeDbT1ZQYaOzYv7BIkoeCsz2R6LE8XCuyAzxQReIYruIYGJyoO7T
eRM5yA16YX1FjftdWqT9VgbZw2bpYGQakMo7CTgpUtRXaWhHW3AAWxMXWZSP8su1sYXHYWc8oqmL
9xIa8HHSTQM+ZBsC14nt1wHXqW7hsjVhu8rGt7+6gOK6QlnwlAS9vQuEDE8JGr2HeKRGkDfcw4bW
/qBLCVSrem2Trv2hFUhc3MzSnwjb7Xd0xuoTMVcslzOwLp5MtZPI0HrABx/fbNKI+8btf1A7fsJL
5L+qlvBnprtiNZKatzJBcW6dyILzIiumybmeXz0xftAKTo/LKafy9zqxqrARW3L4hDhH7mNtxtWL
Wz/rqUiQignzcYDu4yDcITBXPbcTgVjczavGtdSrXdE8Q3507WjwkrJlv2kIEHb4dJpDM2o1HPVE
O1R1tlZIjV5Fnej3OnEsa4dC4TsFLJeorobQp3bs382vaE4nS3ph3E8F8cesFH6FWXnC9yIZa3mA
WJUjyFDRQC/lfY1h1EwuOZwnGRkGi+WSjLaoFHelSV8c8ZHxT4cl9LBkNNRnEU9HFhUp3gvjiHQY
bnvV04tGMjKpJ1W004Nu9+lzhd2fMjgjSehpL2OpLkz41adIMcGLeFBPtLLJ6vBgJ7CC6tMU9Uev
FHE11p+9rtKujeOgPIkn7YEnzJNLitKbNlAE1AYTNP18WNqEkQ40PA/Loe6Nv2yz0c5TAtnXFDWP
Cnc6j9BGzkWfJc9UsZqNjjNxX82Htpbnx9AF15XnT7C85FeT4emjcfiOj1Hu/OYdxZtG3A00SOXi
xHVLl4zXwF1JwDkvLO1RDMSae99lXfcyERAJsSqzN7ZJYZYCyBrrt/0LNus5qyvng7Y1ZEOV9PuR
KOVtNUcYLRG/dWr9Ym1Y75asX+Km7jSD7j3kHoLn48S65sgLLkbzWM9zZzoLzc0iJqopGZfzrrW3
rlFot1LPvnxFelBSYy/25kRj/kz/xBrjwfCPS9Rx4XpkL4wdGaYUv2xy40C2MIosm3TKPmWWPkpM
G3CFAiwVy0bCS6ABTNLzYUzURY2xLiizxjUyDc+9Jp7S76OgOpV1Zx7MOnKIXqELadasxzLLJzkZ
xvhDqHiWmjroMrd2u31StNYqGOwA3HdbPDbRSHpj4Mn1MHjkI4aCzMTBRMPhjXQW8qxDwYISTmvj
+smtrIH8bHPatmFg3heVMO8xrQ5bRZt4Y44CktwYWXv4ocVrabIksi3jkE8+gz5twKNrjiTZ/X2s
hcmvqOEeAkYVrpMyDL/iKKKToRs/qeZ88yFSviKiqbakNwX3zMZQlRIBig1+MM8dovR1lEzyK/K/
VzBTyHKK3bsw8ZwHFB541pxienGGw9Rr8n7Z0CAi+xzuUxjpj27Zdih5QOi0dj7ce23Mgyv2IWm1
OnUchycx4o7vcDuiM/6y+mZ0RrjFzJlRrKbqP2DfRuDsjKtC96LvriFerZwItKw3MY934V1feMEt
6rkjGMOcNXON+ELTHXZ2P4p77tBPqwLT6bsHlgV4q1hHHAsZq+fMEdiy+Q74kxWv0vZMKELy1ZdD
+OzHNga/fDp5A846JufidWhTiuOQVQjE9N4Nzwz2shflddmQXnlKMje7//tUmOZiZzR2DQ6EXDV6
qrwYHt86ucs7SwJhcWofny/B9n6LGQjJarxNWVl/U/LJY4qYkW1BjmEpWMn7XbXye3M6aQ4SJXIk
Vku1UokIqoJRr5cjW4UeZPts3KiSppqwGZNa9GnTHAzaFt0WHKx+yssZ/mIk5g8RJgjQtLZ46LwA
hGxfUmEYXLWO59WZx+DCBJAmnK9nzrPbdGpTMUFvoXi16b5rnEMy9eNn71vDk1VPL0wJVZ//aGrB
J6ZvklbRawyjcVXrXvzIsJg8IjkYNmQqu+vf9wYojG8hcU0rn9Dt/X8RdmY7jmrZFv0iJHo2rwb3
jr7PFxQZkUnfbmADX38HPlmVpVJJ9+Eg7HBG+Niwm7XmHLOfGlqZ3fRsz4V3oan1BkmkfpNY1Gu9
bz7WbG9lI9hxzY+B2t/vNGtessbh0WLQ17WnF60hpLhZ+j9x6tdMda9DEDG2unukSMKWUFFfW1ut
oZ1QdM5W5vL1QInnz1k9T2hI+5XdJNaIA43QiEvriepSJLFHMyLeAY0jzjKqWwWUydvqNmK8GUss
4ll+cD3za9WpjbdI+8JUF6mUvVLfm4fGiO8gRVtnFssa22SsGOfr40HX7yVxZAenxLGQV/GfQ19M
Bt3JGBV6qf/nD64vuT7nQwgOI5fkYnOwBXtW5Vbrul+Go2tVQIQ59P8++4/nev4gF8g+n2vrhBiw
OpeUkc8RVl+yxujiWWUNe/j6kwYC8vl69s+TBKGDIIiN8oj056AQ5H1OpUY1TCbpha/1vaxHQChO
3p3gQqEAWcM1k/WQp7O2bUfsGNfnxOh8VXMUH8gl8YB7ciiUdzZmiJG6FH+e+vtDzAtvM1wD1Bkx
QbMq28+JA8JjfeQrNgosxvxQxG1kBKmonsDFWJCb6uQMIASvTgJt0punNXsT5R94g1NhVjA2sXen
0OGvr4wWXn4908wO2hhymWFXJqVAHmScJqPTXyPECvuBikWQjbI5RYlM7ilRPWtlX1x6J5kecYQ+
cN+nrB2qG73w4ZbISIVIe1g8wWTfIfYUwUzVcaMZtCt0QCOA2NOU4GRiPI3aGs4dwcPXR5jO/yR7
6kZBcgV6nEXZHWVI1EJKN45/te1Vg6djAOlxi00jA46hWiqGhR3Y8Tge3V4SUlFYP2cIKifc8cZt
Yy28D8LyuHli45Y2oUdEaV/ugRfZFyfu0AKiAnr25pHZkVi/c70ulxvVfdN0LO+5QjejjMdgjqGR
9sbMYNPpwE/6JW7OXLWfU6OlYS9HYhraWn445GBuFpMWtRYZHwzM3taiWf4CFP5b9ya1rV2B/mn9
19dfYZQevcLrad2bSgQapc2uOP/zPGm4VVDpJGS7+qwdqjh9EX3iGQSo2+ltA5+xj6T/ighKMPcu
M5tBoC55V1GzaKNT01oj4jEniU5Q9NWf0+vjHikazgdm7uvD68t1jN6hsrKJvUuMYM7hFgD4UDZ3
Bl7KI5LS5DYfRhat9Hw32qLDCEYPzpe/HujBRKepfXdhjg/NSfMWVt9+xE6lm9qnzOVbQkWeBCMo
MITqenLrVha4gqhdtrNelOfroc5SgQfBno46IakHCy4lopjZBCxaY4TuROsBwC3SsKONhKBQxg/o
xUzd1u8L/J73lMTih2mYbtDWysv1UW2OEIpt3TiNjHlOATiw1tT05HaLD3TX3FPvhjFfm/ZFrYeM
BR4Km/U0zei1kqZg3BEqPx+SmTFvQlS3iYqy3GZpD6g+qdvqPK99NEQTwHvgWENKB8Y1o+B5rfzu
V55I99HPNQ3dgabvu4TB1Z/t/DKXRA8XunyuWcc8Aj6InwiU5b6vHm3BveM4Xbw3ckQazO4uhjEk
vwDkrYu5liDNJAJJUCq4RtQiG8qQ7lCkFyHoJnAL7y3L9F78eY0G1XTrCNC0fMhS7Z6yUfza0SwP
dX2Cy4sd9meH9e0aWHhdzpLn+LsZ5/aY9hjDREFa1Dq6RYQDwsNbWNnQSTowOHRBLjEx2EZ9gwgB
YoJGsVjE2gHYOvrTzkau0w7/OngYUpSvcGevz+lu07JMny/x2LRnb5pJZOkpOSaduXIbrYYMlUnC
3vMTtlaV5uxhffko10vAp6nIH8xihSlV4BgxEvw50NnZi1hRQ0dYz468Lu9xgN+xlMeGgGf3qfOM
5nEYfjtqBgZPzIDnM2t6Wr7zmIJvrwfT996Q+YD0VtnvfKZVi6ut3Trw0Q9Gg3RXaybjth5zYn2r
6qWpWy/k3h8D6nTgPcfY+EhGNKigB2PWUs1n2mAw3Dita+BhJNsKPcyzKLWVKNIopkbL2XmpobaD
of8yKbg9+4KwCN+LLlOaaPsyEcvW8fN933T2u9bmEGfBuU26PiIp00ZIWJypWdv3Ng2CDB2yOczW
/agX/WPeea+A8MqLkRjLdvE7hhHb3c4tWFQsXz+BsWjvXZL82SAYooNBpA+KXdaYvpsDEkbVDmc7
ImwBJrZ51kfLOJelc4fByQ98RX4zraH3zEK/StS1FQoAnHkkNOi9hCEPNP/OfBkT+robSHX9DTCi
8nZu7KMnsFulygXH3yLsqBixbz3m9n1JMPOmyPToNuM3cCfEzzoCmWd4xTezIkaGaO6akCT4JbWd
sXsfrGLv9KAlMAN1z+jCkmA2kAEs9hw0MYnOngbwIK9j/fSejFH62kKMfmLLEFTZSNaLFVajIBYC
yBnZs4u8M8tR7TOjmC6y/G1HiM7HujUely9RlNkltdHKT0SSb1LjY8pbjf6jA+0aVvC2S4XNHhr5
A0Hi6c5t5vl2RjSw15xiRMzR0plJo0NKXF5IYgdLGkvTbnxl/Dlg2duTVYhroFlLx4NhfRle0pVh
5A/tNhFCRy/i1bedEXZO8bOovtyJLNKdX/EOWl8dKJU8mC02BwBfRMVNUfTiTSwO0rj7aJENs/Yd
T8UIcIZUuPGEepXGpA4xMO/T5IB9b7rpjNYEfBHVlM652teA4w1LyUOeqPmnHDAaNXQhqD81I6G1
2Nqvh6Sf8tOYEo9rygmzVEbaVs5HsKwPBxaFd+5oTXdZM8jNOCQR7abRwaQRv1lx41O8CMn/7V8H
3cof2T0ejLaKdlXdtlvEAi3aCDzD6MuuD8C7lYTGUXUXXpTvl9lhWzewhZBGtJwmAuSWHDWfTJ/j
VImLcnR7wWhv/HLHnLz6rp3vbcoAZ0whN5ji5vuh1FBKrAc24HeYZvSzq4z5nlpsSS4NgkStni/D
rIp70XHTQxb/0nux0NZ2y5c0IXejG8bmDBezxyYQ6zs4GO/tQK9KW9BjtQsg9bTptZ059fzvWSsV
mcXo3h/812tZ4Z/nHBoQuLW8u0Ja+e1VuakM/l/zYgTI/E9heGmZLNX8RVRffmAwKRhLYaMVc5OF
lQN91tDQNHbzEO+uw3Pi0hnSLMLJriVCSvH3cFqnA4l2OGsXoyWtPMvo4KNDU3IG51e293PqhC1s
8m8aQojllfajB0SkDfI76oVgJ2C8WykNJICSFgET8NvcrgbJeqv39k/l+7QqFh+DbAatI6WPv6n0
xtwC0Pi8yvZsw/gj23PXs78Pr2d/n5ONujiqTfZysJtTNcOQmSl4IOWfT9eDzJCD/304J6ApkpyY
gaIxx7NAxD/g8kNk4HSnooMRE2V8DItDXlx+G9XDmqrjLgd9kuEs+/qUOTkH1tQENa2n0H3/dfrP
j2Lzz4va3gLGna2PDWFROrqeYl6DYEmROGDDXZ6uh9lx/pzVsHZOfx9efxqRwITbY311lDfuCrND
/H99HA+l2LI/fr3+O7Ean65nDdmPW3+a4o0zUTRAmwukLVr/6LTakMb1MKyupL+Hwg91X6L3ahog
0AtfJMYdDi1l3v3Igo3Me6M8ROvfSLL1DaxeK2Bo+kLAwRMIOnWc0wGJgKk/mDFZ40ahN9ioOJhT
15y6TuJpv56qxf/X6fXx9eCuvqTrmZGnyakuAgNrEcDx9nm6vhF9tRX/88a8AV5QTMLbP+/x+mTd
lggw//3c1OXVhrxVss29kfcxcnlYVcWf+PfD65m0Mt4LS9vm9M/pf/08rykJt+gcgqFZWOOz8wDw
+e+DNhvIJ1356/rlk0wJvtkl5fDOb41s61dWDMVudaatn9vfQwrj5j8e/q+XeI4NBfPvP7m+Rvv3
7/rnx12OHtgemfrHmMssjrkWr6f5+gfs1Yt2ffj3cH0uomSC6e9/vOb64zaJGRrHZW399ycLYJWH
03DLn8AJ12ntfxz+PscE/2oJn9g6PCsnUw7ZUTITpOs3cj0sbdz/c/a/nkPLeItM0N059ljrgdYi
6qWX2J2cDgcd+UKH6+3391CkHUKrv/fc9SdFsrIEK1EH1yv7eqGLUvFB/n2sW755bIdD6vWU8eR6
G4wShdv1FV5MMB1bOh7/82QHbjHLuyd4eTj23b1YkAv/PRjrJfX34fXM/f9f8r/+2fW5Yh0u/v6+
//U6/CW0DGzkPNd7/XozUp2Ylm1eF7x5fXBpZjnVflq/L2mo7nQ9+3v4r+cGyY7F9QaDzYnxZTNt
0hW8jp/puRzyks4lA9312m4z1wjqymByH5S5Myp5261X3vW6/Hu4Xt7Xy+v63PXh9ey/nusyynRu
R9cLc3ZEiox7dU+2fc2uFjX7dUz4O4Rcz4au+PDbZNpq+uoryX/5vcsutTFYmpXdp1XK96Rqg6Ii
x8rM6PwQmBPa3qzCfm4ieO7m9zSbdkCH55gPjbaZpCKKsNJJHGu6GwpsPxE1smAHwaaUZu/mnr8V
++794BfgA5f4MlcToM+svFVdPR9kt4HsS6IFStxtweBFTbsr97lVHpepvswzZcdiSn+0EgVc7CcC
WwS6YoeeCyKZcVeveyHXRv2KHOgzWzC/jgMwjMWxWaQB/4zZaG81LJfkXug/R1s2ZxIEzoNrLxdU
oz8xt1ubMrLtbRenD4T0jc+zFA+Ln5KI3NJmAboykGm/aXuMHlNZ3U5x8e21HSLUSruojPdtNvWx
N5wl7C39MWaoD1rfmINBDDeNxy6/XEB3NuQ0+l3dnJoMIewaGjpLSXdxxXt6dXyycOXohSsvyi7e
soaVhiUg35LQWdM0rKr8rkZqEZoaWUTRuFMUoffIVVdZpdWerelnYevWuXSTNfCEPfTNooYqSHBa
bzSabG26JqBZXByuM27hrlnsY0j9tYcPBLPiWWp6G0bmxMXcQJKN9SKnH0+ql26QRWKDw9mkGr0R
mbmHfmofFzMB3DpTEmELmESu/0pqDxp4cUE6eWyxS/SZO4ZQun9E7Qw9uzra2hoSmhQU6cwi6OCK
QMNY+SkaaAYQjNOmk2Nyrmrd2UjZgXszrf5Q5dULakiqCSbuGwpIO8sbrQ0t5q1mmNEbaSl9goRo
9CGdDOw6R3/YS9E7gW5aBg0AFGIkChchkNv5kqbNvaB23MK/DInWZXh07fSJsJcbrZyKQw253+sA
eLujfhmq/NWt6xgFaQKadyQcpoIQDU70XmgOvEaCSqCiv9NoqwhyW26EBm3YtWrz0qSacbHb8s6h
+7GfVhcvXwupixKhb1aNGA+c7mhgqzlXBa2tDtMI5jx5U5vWvutOqbPBSAnla5ndUysgDTblTDc+
Xcl+g3cRXGUbNaII74T6jO0q3cYgDa9O9mHKH4wh7hDIU2V1NPlkziHjPZuCFnLb4uTHAl0sxYl5
W1sZ/MkMcOoyoN0Y2YWETqao+46/PNvNz0PadeeuMT51e8rhxWjZnrslCzJnoBUbRTak8X4kBYPK
gWbd+WbZHhIHRwWAOdeZkVW3K1xxtg6QsUNdoUDG0k34aJH7G/it95hc1sDsz2kmQdjxM8CUXtoe
hg6IpSv4zb6ebfM1ilWrfDuUDnv2zLooLybdet5GIva3SRH1e/vX4MsXKd1oN8XlbSWHZLNU7RLa
Bkjc2iGDpsAjAQTExQhc6g+ahDDUOHZoN95XRyGWYcn0UbQuOAdV/TMqaFtyoWAsnuGnTX5GBuWg
O/tFwOMQ7DK2bRudDQOasjmWv6xK7NoyBYzjv5vQeg9wDJ8890lSIT/guwqdju3EnLx4Q0WUjoYB
qZmL5i5WPXjhLMJgLaEfmjlfyzAT8We17y3WoL2tEE0O3neSNfcFUPi7aPE+09n54JpsN7LsiZKh
W5WXrn8Y6oe0GmOCRO3tKsod9EYgxspgBq/PZGMd5jTkw57cWuKH6zXuQ5YErkymf48b4COKI3Mn
vDzUJ+/T0OJnuYzRhsr2zveB4nV4pMFQz8GUvqFJv7ElFSwpE/RvmJANO79dunoMK28ZA+EaUM9T
XEKipA20SrsZt63FLg+pND6Mot6z8yrPjuadGjYL2axB5Clpc8mc8S9p5hc3mpAuWz7fGHXyDLct
MXCgOhwWqDX6byCe960YLoVpf3fMiEBYrSbM6pMV9XSn2voH2XZvYEOpfWnOS7tU7pvnEl5C6s+3
ppzixGrOht+aL4HdDON2tOdsby41Uh+yBhZjOg8O4TcEDNA81Yrlxsq4zhx5LrPucYiam6h16yMo
YZyBfkXoaJ/cuY04duVTSYT4ofF18uCYcbGHhRr5EhAFCpfEdoEzkbwxqR0V9vcTNcBDNP0mg3dH
osFzquxpu9Qk7rE/dve9ic6ydq+5QDc00+aZElUkWIf5YqvqHubj6krAkcU0+yVoQJHKnG7r2rrr
NbrscRLPpAbI73qufK6LpA0LMG37WPCQq9sIEn7j0E/ypMmWFZKneUdVPM/azwrPdrcghnc8680V
vbrHh8SNJfWw1lHEmwOJYv3vlmtqUU3FBJElodwhXlQB7XmxyY3R2Y9VOLKPDZPFgwtQfVld+mUb
+utAHHDeZtORZQvFUMfdsIOqN6fMW3qM9iVXHamcVcACSofe6S+hQyMBulepbfHvlmFqGjT4hPWC
uWqrcEowaWIPBweRVum+nlBBa14O539UZGYJB4lyTO5NNtTNgTwfIj0cOG6TjovEZJ4nUoXwNF1m
N5o+vheZ6wVWF28ayzl3AgSAbLx3h4oEbUtTh85TP5SpDFvDZ3Ath6e0vylRYwW6IvsUzy/sjiGE
CkD0LUA0Q6NCYfsvJsUJ4nmTd1WQIsk0EgVNwDjrh0VmyOMCruJgIWLdJEpMoV/C34+IZgygSEAb
hexW1NuKvKVGf+hcxtmhF1FQaIqVUF5tsczsndE5N5lJLGTmjGedckyI5WMJmsbkE9UIqzbn/h2t
Vr2HsEviDONIq80Pa/eP/gHuRmdESeoa9ktXM45SEx4Ciau39gCEyfEQg6Q7YdDE7O0AhSim5oXS
JGvnVjt6k4+erMS+nkoTr8mCrzsrvZdSt39Pv6krGQSk6yoAeP899eNw0WhJbxrTJbircQ6MGDip
tIlNvgFWnQ4qLYEJkm5u+Xs1Kx8J3MkEOUrsGb9uUp/VmMICT6EmG7FzC7oIMwF5rq4l7iJLov0Y
aPlri3hN0Aaeaz2jDp5JgvV68x6ct2i8/tCZUYUbvMPOD98agYKFf94xaNy1TDhRTLAqMMBNaez8
uFv2clQvWi62duW3uzk62dpX5TnfCr0vzVgL6kKFd4PatVpFftZE0ylNp71jZMWOuIM39HvjSflU
UJB/Qtor+y9K3eXGZROyTR4rEtM27my0h1S/NBT6grKpn4U0v+qk+iVy/xde7Ah+SLqflTAIStgx
WR7UWE+BTYYjsg0Cnnzf89jDaFu9IQ7MN8jnkMl3qUdYptmBnJ3VElmpitXX7FPyZU1Yet1nnE/u
ZhZds2l8zDKlaHw+6qwB1YH1lrb5viJBoyv4YLKkvBEp3PpumhS0+em5B1iE++1xaYd74S/fE7X+
Qyvco+/JfFeNJFBWTb+AMNWfhkl8ar2yt3myvE98UruB7AfEnYilYJDPxd5NYd8UyEnCoXzrBv93
PXCFj5qPERRodhEn+96lxKXpw5ZYmouBfnWNrS0DRJ6ea5J+shQ3bUROXC1sZlFi0EeDJTGTyIV+
9Zke+EsGn/eMJvVjxEIc9mY93bHEewLSyk7NIE1wMECol04T7c3MGHetyiAE9Eax7xlZAqnRJFNu
+hHLgdYZDNRqXmMcSpsKuMN7y58jmxhkT+Piauz0bA/6WbFa3vZl9I2p2A3dPIGcUU3iIop42RYy
1cKulrtksYNKtukpsmoLN6T93LflTTcvXhg15muHTGAzFBC24DGCF+m0V1AxOe+IAMnCnlmfF23g
KH0K855dm4r1A6uAaetD1w8nskR3kCq0U5mzq0AqRVOs6HwQaMzUNDu2gkjWy9oeROyKP7NOq4tb
32FVv2XHLIn0QKrH7yRqth3edFMjtGPAcmsCnjvojeawj4yiYBQjZraoAhFLxks4asiJleMTvKGF
akiJ6Fm3YBJF1tEaWAjp8kvKviVAMf2YWvnDb9JtQkXLrFKXdHk0Bv2qMilq7ZccvHgHZ/QrrYrT
EKY6cw7yuVs7MZA/GlpJZ9p5IsKaldqYfE01wU54NL1tI++LdQnveWpnRs6LNYxIhxTYYQjZ6DiV
X26nxr4V1O73SK733YCub2GkSwrVnb3Mv0fGuktjWjuT7YfjrGrU6HmGiIX6yeS8KF2h/lX2rScT
ubMHErkGK/qo++EkytoJKwurb2Jg5Kkb8d4q+bgkPWM2eAhI4UC7I96BgNI39VgvpIEyj0UjHWL3
lLdEZzUdvMjGoRLl1M4dKlA6u+0imYrNd4vb2h/e514QV6wn3k6fjYYQSlg9XaGZAapSJHK0tSt8
7Ee/cM8UcAHxkdFzh0L7VhZKw5Pruzu6knMQG8NTLLsbOZgkm1q/NPijWPinl4h8wBsUhuf1P3d2
midv4k/TliEsrGsgR+hM4GJSZSgQzzq/Z5uVLrfcZ1pN8T4tyfYBVFQe664Ve0XeRCL9c2Iw6JgZ
mBrPi482kAKvr2Z2GPajzZZ4W2vOxSzr0zB1F+7pNxTPHWCS6qOu3wn4oGCmkELWw1eueh37MDv7
xc1fn7yymZg6UgQUqowvzfw5Um2nqEt939O9cps+s0DnlnfNo4G8HUlIE1nJsUkRETAef3gFhYrR
sQ+x45ukpqF96fWHsSeMs7dpOayGt9qxh7M3sMXAmbIdsQAcaMTlQZvUD+B79HCtY+9mlT02pn9E
hwv42y+XMKrll6vkd0X+X+jR+g7NznyOBzpRKO0mkr0UN03Rb7IFrKpYTeDQhJDe5YEeN8BJFzrg
dBo+O0szgryvP1mrvka92WzNxD9OLT0cgo+bDeR68E32gIuHWzkmP8gt63Zf9N1LVhVPMBVDwE9G
2PcJRPg5vVsIrBWwmkxcq/hn0t1U++9OO2WB263cGhedsqi9X75zn+kLIdeWcyr5yuk7Mp+NUoPf
3vb72sz6Hd1mGk5sxObJ7rlBowq9n2Xy/1poBy/3XzVboAMDnE8uJcCdzKzJ9+nae4xTKVv5iK5z
e4ajeZdgX1xH3ndHWj/a2SWTd5DZdkgV8jzdtUPWWRCwPXToppax95fv06onjqboM+ur+9kp7zIE
WHuvPnTaquDF//SGNe6iA7oYXV9+RYP8GtGubFLJ6Bxp5Jy6xXxG8gc6zMnd/SAU9gItRpdgw6VJ
OvOpNM1nP6/fF1Y/gO2T04rCAXSq+hsTyUXQecPvVEYTJjMSat0qeQEj1t5LWulYJG6kj1uqsph+
44xVu4fOsa1EgcBOPRBoTMKARfCP1CHZ0zXLAi4o/E2GJCkzUz5ZmkuCZWaJyS+iDqGX5U41JM/Z
8MBqx6BLCgwI0c6NdBJxoE+zoS9Gawbudkj7DCWKeDEBuLP3kZRuhE46CuwjI2mtw/KmN4O5zarp
Xa/n4o6b9I4Upi888/IoWeW1CEEYjkkzNon/wW9D5hYNarbXdS3qUEq8nQQTFEe2fAyBEW4SSoeV
GrMAngXp8co5z9z7rMSYjcbCCURZVITMo99eda1GU97Glavz9SEkX7Dp1MWdBi0tMO3RDkYJj09L
klcVsWi14F1gFWYCZo/wZCw/s8V/Knt9PrhOJbFEeQm1FKvfpi3m4qmxmjPVq4KKSU4w7fxMw5oQ
v0RR/0tRZGRWYBhjdtZUrYdGneahQB7JnDU81Yihw97P8f2TQc9mYVOoZg5pRv6ghkLkeDzXpGdO
tM9jopLbrDqorCYFbc0UH+3HxNkhsW8DNdRrTn217U09OrSWX7GEQR6jCveSNgajJkCShu9vROyP
nmJNZzWhgemClv5sMoo3xm234m/AQdGhH5c7wgXjULHaD0qhm+RpAGsghDwcbJD9npt+Q8WhNjrV
xCXjS5mXXjvjZ7w4lHBMMfVP5BfcSrt6HeMY1oQ7ffuurAnkki9Lpv0gmMp6YP4gnGN4zPj2NYQL
Z8V3PcpSHBopdr7KnQfHqmkKe8RdUk4EouLexznLVrP91h1Wqsi7pwAV1X2aMz7rVVOcANmAXGL9
U5lSPyAhr3ZuTmCKnpuBUZgqnIQpggEh9dZWO0TvLPcWEma8AxUPmJYeaKuof+8mR8DExyYqm3Ek
xC96jxb/1vGLOXCGtS5L5lWfb+Eo3+sUnrYQ2/aMJeW5jNz8hj41y2AShlj8WO9Vr7/FSXZClGyi
p07NsHehSSQKWnU57JCenL2mkydbNN0OGSzKdmSCRRr5pGAkLMIcYGj1lB9aF6UBiYzA8rgIW0v1
WysjfkCUThToLVxCXKxUBp09wmzS7fOcohc+v3FCnjRSGhUyf5/KBrIXusKuwhJDLYdtgdhQ14kP
ROIhNG+oseAdQ8/MQlelqNWRLhgryfHJW8Ax9LYhggocFmYK6zYl7qkxQCtkxY0/1+ShUZciPjxh
YprkT78t5htr/C5Ln2A7OzO2uXrOapIqrZxSRkcGuFfkL2JkpE2rDNu32jY5zJHClDVTswQnF7nP
bmmP27QoUwq7+keUGLwOzsGiVuOO78KVi3rCEAeKqUTj2jvHnqdN7Xva1oOGx/5l/NDQUoc+rAVS
+fIXkjQJ3Bnw2vqLQHFXIJNsO4hDcAD35UjibLdQ5jXcwYaXU34DHkewGBOzbROtAGNlIItU8E2q
Zd/iJtrlbH3Z6xf2o/DHnd+0D/BMSI23KxnoVrrbJWPx0zIrg429tclUtHdcrw/KnjWybSETKvO3
pLPbrZ/2bxUUP76h3By9B01z30QpdgDn+7claQ5sQogk7ovygtnwKHtCvUWXh2R3Wkc4whkzDHhG
lv2QeFO2ZYONRBD9lU6VPCmV9xiZLySoftYT0gePi3PnxNMvMydROa2S6Gw7FGUzEujJQoaQEi9W
MNrE45SWFQgHpeCVWgPG4TdxFYciQt3nNtLF1qY9Nzk8lYoAeRTPHV1nn9VGI2SoL/5wn1SRuc8F
DskCW/CUmd7R16MTVwZ5y162LVtuLH0o9H0KCDBetF8s/+VHVSRbJvIHkeufLqnOu7lOblWx93xX
bBfAHicyG+/SCYwO1IMfNf7QEHXXMxb+JmgpRSRocEjSin5mpU2qtiU3fCEX0yncYwYZSrQW+D3B
mgtmSgV9Lcn2maZ+YvH8IWHq3pXzcnFM0UOXyUSobO1IQuhwK5BUQZXjY2LdUC0HuyKFWrdxX5hY
h1VB26HzVcACHL9HYs/bwvG1gAVXOrAnjPKHJl6eJAEjBz+X3zMupCjxpz1aWOOQS9/cF0DiSLYt
AKwE04hZOHEei5o/u5jEKSY26Z59lj6gxQdxSMi9ZY99gFOtP6TcRNgqNrJI3b0l6TCanvM7bTpE
DP0LjScjFL2gzQRFZC44mUHWAMC6TZkVN0xuZaCXPUHodGf2Zmk/yKn/5NqentDjbyW5IX2TVbca
YQeLjwg8jehPkLKTnRxH33l+khw07qOEehJqO9cPpWKeV+4Chp2r0HCh1i9ImwCdcYFOSCiHnC2g
I1n2aX3/0tsFuZV9RFKR37cB9mzsQP1tXJIOrkv3Vjlms1exMwbxAgxFaZYfJJMPjHYh50B2+a4j
/5v6iPyRWklLza8ajqVNb4iaNj2zitBzWqhrsb6PvOOcRVTeHQuHUPykpgrHYoRRy0xnBOMsEXYg
5/WNargMEq8+ohhjJiQ9bIQi77Gwx8xEWROABwCzrC7kIc7sT4i8H2ziwN+hj3CsHAQwstXAJHoJ
T7ETlIX+oeEvD6sCzpdNP2TtOtmU48fVj4J+ITP0I/DOIpBgo8DCgacNBZfHpsBuEtbIkY+sUuFV
dx4EEGondPq+xor+jzMCYF9QPY8NV8Ja7um7sPQiavddRHfQtTGtQ8tAOV2lN90xh/bwwv7jZ20j
o9RH8kf9NPtAB6LAB9vvOevfjWzZERhue0kq7UvqbnpOwiRvy0treiezdaoQBi8EPI8lqN9/xR0W
mvSJku5lmMYfeD8mkr5NgoJwC7kufp0ctvsFFmUoTVKUCkp0qBMPadqyYgBXTOakT+l7ju8oSuyA
YGqB8BAsSb/+jc0DKJk2+PtGM+PjUkJS7NuIL5kkbLfk66ApQDWlAdE/zs057lvaQQtOyWbZLaX3
hYOxeY0R6EGxyrcODF0+IjrASTpsF68uLnyghICn7HRJcCc9MZJv1sR+hjZstzdi65Cv2YaOUY5n
nAH7DttM2rLzTJlv9vjPVegOwxwofM2bJeMDVR5Ji37sWfSMrNslz37HC+VMqxD1uTcvqRZTDLaL
xyJcjCID4UgyZ1IY0U7FMzgx9Oq19HcpqhNcjybFCu13btYxnPo6f0kdczwWwGSrES8gLY4PfGks
iWiTp3XiE/hXPpEpzEDkvU++KO71mst9cstnkZo4GiM5vQlbBL/0hPUxej99S97HwVtUdal6PsNi
ohpketgaqtI9tJIVpSrZphdS3GZOh8Mv19/+j6TzWm5byaLoF3VVIzTCK0mAWVSwJNsvKFu2kTPQ
CF8/C3deXK5xja9MAt0n7L22b0CdMYrhWlpyfQjF9bYAWssUhXLc62tDZuUxmTkv2whCcJzxFfWG
YwRR3ru7bCG+IbX4nXBoY8TkvtQqj04lRtMHsnUg1zIL/bRkPFexLF3KaTr1jiqBD0dPyViGyQI9
wKPBduy2x5BOgpFSTLY1a0AAqRP0dSjY7D/Tg6aGMarYuUcrLXLmsOaLoc4CP9bA/OwRe7o/YOif
sxQzvkdKcJ6tQUyEJ3CBs5cJn+8XQj+204tLORNQoNQMgXPel8kN185Tu4yNF19ByZIxX/qnjQpN
WR5FkivJw5gVq+ytIDT9MuBp280tab75urIsGKudW9or7S6i1DbVDyGBOjtN/uFOSfVBMPehRQ7L
IqH515TI4+euP9mIAffT8NDGMn2DrRKS6LkdDiez4wEoyengpCU+OiqPDRiAnstx9rIg9evhufxs
B8Z9pgnAeZHrvRu8c4E1axePygsyez0uqobdkpTVISZwczeDbjnOJaWVN/b5bQ5jKz63evCZfbwX
w8i4uP4HQlG9zE16TDo1HXIqXmDjyV+KSDCOQzEdKFsLYuTa/ER/TvYrJ8ckR/ujr5p/kRjvw2zN
b1Orn5Dc/rNKPT/5jQn3YcUOKlnEuXnZPRrsB5J3LTAqd9p7BXu8DRFMIlD23LnxPw4fUrj1doob
aXuWZnbArQJ2WXjcKF2fkPu8vtlyqq80NqA6Ckzmblp7p4Vz8hJT0GDvI019lTCy6o6LAH0By5H5
jHsSVrPql5dlZTwivEMkWJWzQWHdnhXl3uuKn0ZE4CbMFSJM2BdouQfJ5zCRgJeKHHkHP2R56nKa
jCmLwHyy/zB8O6xJ4aI8Roc8tFZyWweWtULQ5jkDcL3RvE3IHHdzOutwqbqdyWbkihVhQ2HML7wG
/Q2q2j/dmFjvBnMETetj+l7fTX/46QzdBbPEZz10DyYbNmGs/XLSpvOjrMRMLF0mju3E6oQWpN2v
/XrT62SdBUdr16/dXS7jR+0xf+EifMIds+PiG4+wb3Fam8UJUXXyxr6uz7R56+t+PizTh1ZV+o2x
DrKSHquvFxMIEndvoEG+2oW6Qhti2PXDlYI+6HOkPYXJDwb109lnbqLOqYA1WIj1ZaGJIqVufGO0
sOzwOb2MfobcQlc3CtBd1pHaQZhrmDCEO2h6IpyYlXkoZV6Es7wCfnwqVckEBrJs6RdsewsDoeZG
0fMI9AHCxU7S1u5pxczWrB5zozLKw2RjBfn0PTOGAcEEap3KUK7ijx9BwluaT5gFvL4NJTUTchui
2NzfI9p1NtlYiprYek1MZDRtzR5val4RppPnPpQgGrQbwIPI6jw+0JlwbtVMcgH5oSGe12JfjwyN
VYelpxoZBC9kLLdI5a+jvwyclHEemu4aIaUAHUNyAKsndmYRXJ27o8UlsjXEW8H0HkoJjWVEmu6U
i7NFzNA1TcsRgM7QnWTkvikz1de4WS7ZlM0QP2PnpWy2Ay+GF1tjGY4Vk7upsoiziVkj9KlzIyqe
cfhEh1Gmv+POa37Jvv9YLfZCaVHzCSQRCb1iJxUzRjkgaR/S9AbR5upQ453p1J+dvvhGb/nUiK7i
ZMooTzGwTZSohXCng0vkxVF2pf/GK4xWtqjYZI/mUY79U1wjgzcGURw9l4KpZN1+jVviKUt0E/u2
5GaDO9vRB5F4g7smCRpCLGXBA6hSdOsEMSc7HNLlqTDSZ/5rcME66AeSHv1ov9YZgTuC1+t72usn
q7Q6/AkOaMlXWS3Voy+5hFxiP7LIU2eUqg2ZScPRaZ3vW5zrofHcX0D1CWheu69BLN7exNgRCg0e
k/3fesTRfqALYUvVxM9r+lGUQr1W6+DyU/MzddusRVTy39qnBZTn6mq4r75/Jt6JWlug0ovy+aIV
VZKnGueaDtafLEIPZU9OfcR/4wdjEQMOSOf31Kb9Hlk+MU1Os/f/Q/1ukDpxqlZe9bCw8R7WkbY8
VYuimqxeuyEQ5lsya7TZS/GLOTphpIn5z5tKZClW9ZLX+p60GpAt27K9r1BoeavjhS59ImexG3jN
ON3SiWhGTfgOvsruMa1EBk2VeWWt92iNpWBt2/1S2Pf5586fxnY4W1F09ftttgcAn+nYhy3cJlzi
8VgY06tBD0BsH53i5K3dtZ2ACUzkeu2lcMEf5pm/7+vzNBrmw5iEvsvt/Oko49K4nQO7jMGvkhD+
Am3s0E1nxdf/pRqXSciKgoAAoV9OydMioz2zDtB+oz28+tt4fmljBh02GCdiiU+6aBukNtFjNGjg
nFUC9dWqvxTWnIfSZt2GzH1fJvpVTJP3G0fi5wJNVM/EeK7aOlXgybcJUf3StMOj+ivjeQtVrk+L
jAK2Jl9RAx5fgbhsJgewiP8Ns/p4XuOIl3shIMrQzUluyl6AUugc0WsFPqFHQz4sL0M03rHVfhAK
Jd84rIA+ElYWuFQRhKKX7WMy6w+b95j5QBGMgY5oND3HjnfTNPwpBusyLkt0run1DNapzKT6jASH
ifjNLGFr6E1hYTCYKkBwO+aKGwr9ecZQaSe2Pj6u5B8fmwSVG3bxLbHTT4qfU43AjiHaofPTa7PK
n9q8mlpMJxZY0csEuGHHSo/eBREV89PNsV/ZXzw+0OG9gO38Q/Z4v2oQgG84dk8N2XCUSTG/q3ik
wZTsRTK9JABQTk5bFKHfeilqIEkaMX3oBV0fMWhJYR9Imndx26g6bPvxx8qKGgH9DzQxc2gt0SdA
VI4d1LHBmnC1lk7zqVKzBO/vfnfsAYqro85GLUNWQ+oGcyhMYbEzOyXxIHVjdEA+/7els9SpnlG3
Mmg/lf4SNKo1LjwRvCsZixRCOb4PK50GO9hEQN/wYhZ1TRWWpe5OUYHa08UHXEXqd4o9kFaD+Wve
k3bRCu8cwbjfROrwP1OJ+nOWv6wMXZs1pgPyVuYiDIkMu5uDFtM9lmKHHUhyRDFfXMl5+Rgqa0CB
uld2qq6r5TPINoejuxLKCXtHwjMa+vKrK7CeS/lzNSVb7JFTPWGKzeEgU9t5kEDBREnWDREoSR4w
KP0CGUF/HTNG0RTekFEg1cUK0r5zYoWleb8cHX7IVs/nqBl2ROS0IHMX7oak+551yYcTMw3WYO6D
JSHpFQFIAHQKaxBFme8MPxFw9og7APv5JWIpJwtdIX4TL89gl1CPyRq/abbG4eCXH7bSb7EU5b4W
4luSWOVhTKExbWZtEm/zel9W36II2s4AS8l4IXU4OSYjLljTOnWUlDvLSQjoZWV2JRW4yDrAmK5g
xobSNc3Z7kScmnvfh30qMnVO4CEe5q2aKLGn7hLDc0IjMr5h7FAfSjMRtpI8vlXK1VgsBKRbOp9a
mQ/6S3kk5e13xSN0HBRbWzaLT6SO3bK4/lU6a4/6BulyNn3LzV8MxxvUY9/6TWNSJq0ZDlQNSbyu
x0lStdmkqKNy+xRTTs+GLnCfxMOTYupN2NybFZcx74c6Q+0ZDvT968FtEInoqf+NTuHDTrqgYajG
LpN4jbabqkObXxor/m2n7r1EkokEfb32VkqQw6S+8I2zcjUSKlqrvjZecgF6jn716IMNXxyezVaw
SmhnrhNEoU8MS/mpi2IIbJQ2jKXjj5RKPIjLbeSTacJ0+3o96dH6VwFP5dNe/uExfJY2FWds6b+j
yLYV9qwJe9HPIBGSG2LdY+rKKugMGsc00f8yW3/KpchDyxSYTsdN8UoQJs6+BzpSA3AJ0U3CGgO2
SazGYjKEyr7E6Gq/M/VnhoRpYrfFFezsBj06SDK5g6BEXSyhFbGXOac2gXMU6XYgexbKKbSozeYL
RmrBmAO+EXU/1WxV7NVqkHulMVyXSl40wTr5lB2IkbCYeHpYser5YLQmBnHwQbEeB3pVhdIta76y
Mv7nFCpmnOW91LJ9zZL0dxXhBdBT9I4xsP0YB/kbtuP6RFuv6S9iRZ8Bc4nSyiEAtH1ldOMhLE7G
vVz1cMx6m9BkTK44NZIedUSXHGVKDkZPnCGKLv0mhLWTbaQhpjT5sfEZxi9wlkLttH/a3hmPjS77
O+Pm/Wgj1IBxTO+20b8A51/47n8P/lwEc3ShZRRBPCdku7e+uID/fE/96Glshne3Trjq2mmvneTN
t5PophQ6jKFEP74tARfqB4Jaatofhk42Ji7KC5YsTBwQjNxcN0FqsIzXGIvJYXSrYwFj4QBjFh3J
4v4N3XJ5sWbTurpMEkNHN/vRTco/gjfOSoq/VpZaRGuDvG67KwO+bUoZAedNfBpZvvmoTZqrnxpv
MwP7y9xN1/uMGJypZzofGGCiHsYCgyidieHwq+06mjs5/BmQDkaNbdy1MXsXqMS/p+pvsmySKIx8
e8cROqyWD5AH9FYrJZ7DyXTI5oE/Q9V4tBQzCoyRQ6CS2ArN4rPIMqxYviL2Shk3Fv5kTmHl3IGc
jc9VUr17i0FOaPToO+8tVh1iUDwl8SD/CC/NjrNtfKNQGU+j65PZaspgFIa/d0r9u0LOfoWxqHgx
lh4wLlv3vJvPq8120sJWRvggxtSh39XQIfeRBOHTUmnbDNnIUeRRaxPr3uTZ3VbylHr++IAiBzcW
onPoTFQ380LqYm4+1UwgR1gTvbWLu8YKknZmhI3ibxcnzOKHeZl5e+E5MKXxZuuHww5XUufcwX6p
nV1QqxXOQVUD5loTAfNYLKec49Hxh7DGZ82+owxpUNPAj8H3srT/O3un2jPRJVawcc0FERVseG/h
6ffjH7UHlHXuDDa4NNxJDYzLzqx7TGhS1sgP8Oc+8rflCQVM37V4Yxa2XJsIuUGKIGLgryRPSu0/
oNMc67Vlh7+gZiW4LykxYCXGca4gzjBPdvZpHt2o/MVl6szmpgl+kSMCTXus3+0u/uTQ5rt06iRs
/JzSh38Mlz6K3Nw4Ie3o99XUxwGKT6X0+LyQWMBwc8kvAKfFeTHd70kRc16iPSoYKwWx3TgXavGs
GJfrJCoYv+dqXgnKpSAkHNU68sU5wVw6+ygVb/bkS+aq8yMFZoQgF5kWCMQKzVQrcsb42wnnWvIm
/eWNKWkelm3/nPMbBh/lfmq7Q11k4ppmID/UUJCsrQFv+Sh3n5YZDLhOsm8rne+uSbBPtFTHlotA
HdbH62ZA3rWNiVvEL3UwoaYw1PLAPuHvjV58LRrhWT23vB255Bpa1hUtbP2h7Ko+LlICaxu/wRBN
LtIawq4ipC315U/aIOdmrFDtWwmcIR2L+sS0hUoIG8Sz20sUdYN9w+UzhW7UmkE9Oa/a5bJi7122
w2epRIDaD7hSPfDpszH18+IojfnNjtzpmnRs5WuMrcpacB60+HK8PuOs9+p/o/i7oLjC/k/074x0
w0/8gqYMiWW+jTxNPSwh3eu7amXFzp04OzeibCm1s/Ncb74BeM6ZpGcxEQdFTEeTjfae6W0LaMX2
L8MJRbD/UPALCkLL1855Ff3sA3hGe8m+iLg7u2N/jvirKCc0lvWwW5rmpXXR0UUpH/eM9aBq+Tjz
lWVTCYv8BBicOC5V89QPyaEc5+iNcowJFGG5vm0nz0tSHsyNs5oLRLnIQ+193spnz3EaTMzTSIrG
i4htRHIsEdHZsoj0Evlm4ngAEfaWZgpTOlq78+zH71mJiG41CFjrasQ2NlzwgKS+B3fmtpiy9sJG
UqhyTfUhWF1CrQpj4Me3Qto/XDYl31HYNdfmP22sDvj4UU1UMcGswnwfV6966fySoQ86s2EyrvB5
ET/M2WtOur30O2OfoUVllRaddVuDgLC7Z4X3lhM9YgNTly5ycKRKyo6+1sgcDxUim6Run1FQt2ej
WN46mhNEdllOhAfSNYrXqEWYICzaCzVQx9uELLvI8MF6lh5esiHP4n0jyp/dWkoUROzyCrG8r5Az
GqT3ZzrTgJivdXA+ZTX+ipf+3UCOhfq+QpZcgseririljso/49L+baa8al6WZWc1Wj9X2M33erYY
1cYgj9bYv4/ZyWVOgUQbHXbFZib3vhVQdoh7yB7MeGFmTta1Qe6eZOlZlgqtz5axHc9GhJPeNkDe
gP0s9DjRNaOqczba6H+/mMO7dGZx0xIhgXIcGoOha47FtEJaMqu7xwb+wLysu0xL9mnrjJCuVf1W
Ay4RnmRcdllNg9kBw6sLf7wQTFvibZ+PEcqQUzfI76Wp5F2K+Tt5VQPd1YSo1+0fjK6Hi4sFVHSs
evw1iwPXmO5LyWwTV3p2oOeRt2yWX3lav2csCS+JMdh35w8KTueOReIXISGYDufSPiQtLzXilJBJ
0L+oHaK9IIa5mW+k+iW7JBkTSrXGe5BbyDYuJ8Gv2py9ThwIMCf7OsV40Xvph8Wk9Ch+VUwe0Jt1
p3ESEePCVuIxj19WEFu5j9y0WEogZHgcZwebFeGFpNbU3sXAEc7bXLy269LSWTNfbBs+ryhLznbr
Yg9DJ2SvLnuaoYVKCzYcK/rgblF6BWafVRPGBEGy0jNLo7adGFLWxBFFaBQIRXtiyGaSbDFXQW1k
F6cLKz9ePqk4XmyWgbdmYGLgIlwYUJ30Dlwof2F6aDmuf5M5LVLvWjnWxBlvJQIVmHaIFiIHju1c
XFZ6n+xjqrLuvKwJZANivK+WJs7YJw5Ip96D3RZWwTSKQyNN2rtff/53vvGTWYE5a9BFVMS7cmE3
EREYFK4Uj9SS5hfLtzzo1/6E/DIJOoWGJOF8ysCR1EVd3auEG1dqSXu7M/dWa9x5tbZKZI2JQsyH
69wAs7WEB2CruSR+NJ1oGwAy55N7qA0kd/4YYQmp0+jsbn7TctY/HDdb9rVPSIJOlo2wfDSy+VuU
x2HWjyde//icM5041e1A8+Krp9Jv4msr0XKueXozYBWE1rj8RXzBfBula69CWcg/CUMWtsQpG8Yc
xjeDLtfarc3LFIH8stDnB3XViLATBt+sXHvafWJEY/Uer/ZvuUCjQowUk+MI4cZ2vlsOU4cenNgz
CiCeRkeSrBlnzIcz8KUN1gxq2kvWbvkvRnUkICXfldqtd2VnUwUgIifM/jlbTeuzGzYCROpi3DHG
IBJG/D4wrQXloLwDldxfIuzcA9U8UTMdXS5CuSP7kZ/Cm+9mVZ3slJrExCrjRtj8I/Q2Ox4PK8hX
5pSLg8uiHidsB6zfd7ySME4co7xTdwc9Gg2OcOdQ2dBMPLTiGs/affY8HXBLL4rQrTiau9Pqmacp
QbSZJUARkwhvToHWwLVelPI4CWb8/kkmMPexZWYehd5CDe1h9NDiNm4VoFukirdWK5gm/3tKLosX
PfCYP1DUkGZWYX1ix4gVRxYWOt9dB7uVh3E59OCS7v/9srr6MDRtegarR6WT4ImyiycRL8zTsUDc
htx5QTgn2Q4ZCFla8zSUwg6MkqKhHJdLPNTe1dY3GEhnEa3L1W2tn6brkjMrwqmibI9yRsaih/om
9NGMSDXIkuRfg4so7GFIBlixGS+0wj2g/XFOpZkIDFt+RxDK0WiMr1WmxQU28kNJNb30LoIbwzRY
K6UMtMvCvmxfXvvEm5Ggxx8JczJfCRCnwVLVbagaBMxdPuOS7YgTdqJnyy5+2IaV3a2p/FvZJesq
OcSvw+w/Gf5MypTVo1+g8oyAER+jovozzPrzdRBV8fTNwwoTEp5CscSym+3kDYi0d2hKd8KA2L2o
qkvuFqtSOEio0mK0U46w36fGkcF/f/EAFhMVVYPLu2HqZsw8xJPRPyEtz09NPGv6ZwErcoZmjHhj
l3RWcbFn5hFTWnxLmhnMZmyjYndcHZh+ieM06WakMFboe+0XfqWS1Uo9BEtt2jdhNG2AKK/f51br
sLRVQMtQWjpGcY8L9kN65r2WLrOYGjmRZjiZuNAbPXYwDSGwk2WbdCyILvzWQUXnkLc4MGVeWlSx
PYX4JWvyMyh/eXbjGR+15Z14nivgcOrWo4EOifGtAp/S+IZKIUTQ7O6YV+NB3kIks7hgBeP59dnh
UGHKDcDKiUj87UEgNwM8o0blb12ZO1dcRu3JdxQu5VpgldE/pGO5Fzf1uc/MlPwCwcOBg4uDIbd2
QzOpc2UQsDj7+Rx65CpfPaTSMDfZiNN/n3sPaElVGKdpbM2z2UQ/mgF4y2TlNnaxrgkL32PIF2mk
kpvfCU2k3lhYXIYNnD/u3A251yFYvo7c8Qdjmrp95vt/FOKRM2nWKC2sfwuWjDAlS+QYzf7IIAoI
rm/zkfUY5mWPVtmK0JrFGePZyDkrLavjqsbsczZ/CBwVVWGhXcgIjXDXAIw6H2ge/cwo4Dkz2JMx
qNjN6/oLRhRCuoxaH8L91YhbHfIJM/JuwqFDWyK07HeiGo1rwdN2tOuMBLP4rdOsDVq3P0VjyheT
W4JKq4u3xmZF1Ot+xpttr96c0l1/EPnJA/m8a2lAcfaMCl1yWx9wXxHfzb9s4rVH9Gkcs3kUWP4U
Hngjvbumme8V+cnfORP/9Svkm2yb5c39emjVFL22zGUGpJFPqAU8tkSHHj77MxZOkubiFJVu41xn
s8DvIDB+KDzKiNct47JO33Mm3wC/LTpKocwT/qRvbHsQUxNxi6MYjXBCRbzzXXAppVtGT0ToEfoS
SVI/0E4WrnMiBLpnqMX3HNU0WZG6WPU8nuDOmkjbWPmaPcPSDvL5VQDc69lUn7vG3IQic32AIcK5
Oo0/ErTEYdlk3akZxXnlhTzJTCMV0hW2cNjg9tEWNknOFCEX4nNvUWpNW+Y1MviZqYOzLVZtpwzW
3l/udYQ7dor7YxE19TUjCcGIXe+EcWR5mhpkN33vXRrVwUhtS2enTGEfU7rvkBfzyeshdJK1NN8F
SRt3LDAmdnUnYHxtBRpf3fYKyrNpwoPg9XYH4x5X25lSEZz8H450Y0vv7DxXKLEgpVjJExG7+tC0
W5Pe5V7oKIJRW8sA1pxwXozYXLLF/mcB9C/ronzjx7jMZipPJGmwnk0ZU+HpRezeHdxv8BNGJp7t
3aXkvLemZhGTmMDUUGzSlDZpCUegJc5MLQO9w/LDo6yLJ9ndM95ouPmLDlmAYrmbmrvXlBdcfT61
gAd1kERm0PyAOZqO0AskkSey9M4G/mbYKptbnZf20MjKR03tSViSsXlw8xzVje+Od2cgg9kuXVys
mPPNWRynNsOUI/vQmdmTMQT6Z2L8QCNit98Q5f0i/zX9kfmEmmUYF1mYuswutBlwuXCUT+HiJXfb
Srs/bjFfrdz9ShgOvY0bNoLPPke19rPnvgMMfuA2Qe87IMtXpP6VhcP8Rs72reFDx97EYL0s68Ba
3OeKhRBu9ZJUO/mxcFh/WDyCxz7ykK2T5HZ1MfZvY1hDzQiKjMEpQ3PU35MlfXFE1h1dYxiutM4/
xZShR0u4NLwWYZRAYXACWUDW70z0UuHZzlFF8xM9/ijgyu3F0IGeXbyznSisxJapX2vq1bty5re8
We/C5ZUzIKxf0DVvWTX2uTHyH7019d+x+ZEGda9mlb1kxX8NB82Iy6T66k54ckam5MclaQgwLsmt
RA7HX0dceDynV9VaJJkV8ON7vFWHLKrw/3AtFTORdUJrYglzhOq98dHYcRO0BSdC5/T4UJBIBumC
0tkm0CNMh5S4WZk5x1nexypbLu2cBK3d5kcZle9G4QF9KwmHsKaRpEyFsZzwTABOioVQ6TYkXFtc
uatJYMyGjcJ6BJvC7/+t1E9haRFXpHAdHKcNg2H7K8u/r4qQtqBwodUVRn+BqxJdsnr9PSzcL4Cn
GxT4IiCQjjwE6byZrjG+yhxydBmP8j1y4ocxjOMOiL+1byo2B/9FG5XVA8F/8rakX50GSeEWcX4T
OK5Ms7y7y8rwvxrrsJEW4A2pLS7DaouS5tWS7LEOjHVdQJ4yqIv8RTGL8qTjPybsTvsW0M+Bi5XB
aet+Ehy33At1QYdRnNbBelqYcN9lkl9JbWIXk7gE0fjuWeuaWS5ax51Ffce4F0BO06ovJzHHsCoi
7PGCb+a/HKuxStorW5N7t0k8GOVhg7aOvmYkYDRHbvP6pqiPbmaGvgxjGRutKTvPKEJ0+4G86Zlx
VX20fMQyVgSuFnT9a+2NFqaA4UhV2hzTbMl2lpyTU2Q3SeD4M5vIm2H18aPy1jdlTsbZcqbvwnGK
h2dCYdJGo47gUqqwnlDAtFsPYo3DZTUUF09Dvbmofa8YFsgypwab8ls//lnhNVxdqyMF3Kqgj/bt
SSMxf3EN7R9NJLYUNvhFJrYUbiu+0gg3tY4p8JBYpOzHut+zbr3HqL0fPelSWUYEDzy+mWcv7h72
FF8c7S3XyjLax3+/WANrSVuMhKf7f3k2GyLV9Smd2Q4qGZ0NxMKNG0VBOqWMLIljMhXMB+FD/CXG
40A+un7pAb08G8Oe2r+5oKqp//8LatWRea6+EeG6sC1MvqZSGFebbIAq1xi5JFVZCyxzZ6nZCIgp
ko9+UoFB03bznVZgWC3+TE5f3a3ideoKeR1ilxTSePzmsVc/VcVWbJtcLaLTGCuaqQ5td4RINUb7
3kI6kLovJrqR2ZTFq91RHU1+DQqU4WLHuvngZI5/dhVSi3ltfhgd27a2fAWcL4mUbcN6GOLLbNOu
OhwNeGbVW6bu27YhtyPvzJ02A35DxSOe5nLUt5IfKBDSfc0kp2tW9+O9UzM4Qtyj0zEmdvrYMHlI
xXDEntQdzTFm4emvzdFBhbtLIwrNfPWIehh8qiMRNfseQ/lRAgvm/PUJHMxUEoKAC+uej43yQe1V
jJa2TYZTMbm/bA/xLPybaF83TB629EycUjjE3OjDyBCPkYnwbm81aMTuK3PZuHMQjpfRmJG4IFjF
Vnlxbend5kkWiEmR3vcSAZaVPgw2iaOUxTUymYEtiIXV9h+y6KoxGDPq8JJDbXag50zl8IdEUFmT
eUFW+IfexQltbO273kngnHQLOtDNKjSY0Y+iKDE141pKBSs2M/5Xuu6zhDd1bZfq7zriupUAAcFM
qPylmOJf6CUHTlcSbRNRQt9GHZ1OlzmNy0NfGWxBJniRI/vFq0BumVTZ26DX8ix9x2LkKVqAJhHm
DFF1IApsBlcmGT25Pk3S93eFZkpOWFh/tjs0jv3Q4UK2/qJSpK4C68DMg4TnGDc2kFuEWSKyLRIp
dsSfqB+WhTWzGqP0edCGvi/LS65jTf2HYDllc0Psz/Rkg/K8QQPbvlJjb7OwZ7I351ebT3ufx3pm
dT/9EAUjZKMTFcqn2TkAZ0ZK5xFnuMz9a4F5pd0Iko1kyjl5bxVZSnS/SGQzOuI7h9hXNrh43oEX
qd5mvPnoOXO9bkk/nYlRVRFl34oMUyr8g+I9NtV0z+JuOm5/tgz2+tCt0vhSv9jFYgBe2DJTrNUh
ZdrCrL74lUjmejacHZpGKBTegjLdcuo2iFhacaqp69yhbAJhdK17G62wqJxvvMLHeZ0A2BoI/hLZ
BkWiPsAxhbXt80gspJX3zqa7Gt07U/jQKPzm7JFpSaed74vitef0DJX6OY55/tKxfMYDTIBR15GA
NY+kWNs1SH2lMhWMU4y+TzUwcDzrxSMcA0UD1YhDHP0iqvoUG+qaS+bbCM1pVlNz3JWkShzzFmKZ
Tv6a5fIHx/Rr16bZiSHuEQlqcp3ZDO646QGCJHxYauXbcZ3Nb5lhZRqjiYusc0KZku7kWr24pUUz
Ifod3yM16cOqE1okIsfwgZnnavFzNIxDHWhnxRU42uvTKuCqS6IVKcqei6o7EU4FzrGzX0C138tU
/mp5hI6RnZ+mNbFukdD5qeiRK3mCVTh4byfE0uU+lbq5u1Ovb4vS9zUr8lNqYJtaIp/ZmM9KDt/1
cAXG0h/iJRe4i+eH3SyfkfKY6BBWx1qkeqQ5HoBqY0mOztztp1JKDs9rGkP+G6LFC+Zi+m36SD3M
pf5wGnKTlTaosHwkPlP0PW47nDiGmR5xGxKdmXCulP38DliaSUApAAsbdRiZ8J5IHlr3Q9mTkd3H
rMvIiXG2v0pAbUNq3l+Waf4EvLqi4FXJZbSfMuRpP9E8NZ2bPSgoGJys4DHRzIFdSNanWnc1NA+F
HzE+rF3x180yAa++GpB9CS7pjIeM7Uz6XGWKfsrbdlscu/GGELQw5+Rp/8yl4z1DnK+xcOFYrfz8
DcEE8Gx/xeexcQxMq8geoqiB4Oq0RMHOwqLdOHsuhLL7lJQkoGZrxiSMsmVsl2jvVUV7wMvC1jOa
+Pz53xmK37O6ujGVTAO+3Z9x2qCkz3nDu8F6tlbzQfOTv6BetOEGhA2uLsbw2AYzr0Z1ozkPhlS9
OYlgjzuNV4O1zdUuMMd06OzAnIEQEfN+kPgx+nb45ZCfGM0S4cTCEsnaEhy8tpzhZfsrbYGsbyMq
nXD4H1vntRw5zjXbJ2IEDehuVd6rZFu6YbTa0HuA7un/RfbM9Ikvzg2iaORKLBLYO3PlnOvF00cc
RYNDrSCzYtP2UbZTXf1OmW5TD/ZL0xW8F2H0nE0UcptirxPZ/lDE1EXQqSANxVAZev3XgEbWMunX
dVimrqEYH+uKDClu8kQx5rvYGBGKMOs7i8ksNg6Wr3Vj+ue2xrTg0T1Gq5Lpl8Emu2dsP1z3GTM0
15oS7xlBCznzDTUFjyqjXUl+0BvxNxARRXOsRsc9Rm0DzchKvJVlVe/tLB3kRg7tqreqnecX/rOX
0NAPA+3JNDSmvjP4akDKucYmtBNV8glxYxVu/D7F2EPW5LEJRXbpEgRnmRtYV6MdZtST9S2VGAqD
wtKem4wPDYL8H/1U3LSiin7W04xfictbW9Cs6wO/ueMsI6UNW+0BFqN8ztz3kcXrVTdGotqZDY/b
yeg6MsuG76jZspguqBy0B7dn3QFD1UFp0+hrMYI5Ka3BPgBB7vYZRRlWN1l4pPryYrCqOjVxMe5w
KPDD8jRYITcI1mZJtoURhN0LFpHHlFJa7Bj4+SjrrKsRcG3CbW47tK7icWLGG6wy3ZpUufwUKT1b
Wz7RilZKRy0oswux7xKNftzfWdWzBpZNt8etHJxF4r9emzg3MUUZKPMKqv9EJK0bQH2npscFgaH0
WdWxvHq1dlu2otQ+goilDoV0DPtC2R+FVJg4xxwzF9Yi1EC2+LSS7iLSyHkRpFAfNXBFaws81Wc2
WftKiPAtpcyIHxo7c8ii9BMICwlzRfk+tGF48Lpc2yToD6zyG5X1r6k6Q1uWRkLuVJFe9GBAltHl
h4GcwNOgXEo3ZQebyNc8/GV2sTfovm5z6l071jr1aojyjVVgUdHGY6zTuI1cTVwtG2AYq1//SP7z
O9VoWFImFW+u9CeDUs4TcL5fud2HyGd+JGXZPTjlwGJEE2jrkPcZFdR5450u03ToaVavsT+pw5jl
v8jJiB91WKQ5OsbvVa4jQ8gMynJ64t1sQAors8IgIrOKin06aFfNRkFahDQjNWozkNcy6RKoDCzG
4AOXlNYhdusn5kPFunfUOU2br9YDF+ZVlH7tKZDHNsjcbZvRg43b1D2mzxiMme812JDraNJp3PRf
SBxKpBC+tzM699BEwM2UF4V7qOFC0viia8MrBUYD1OgESf3uWxYA4tjLcWXQ4QzdcENSivkgij69
JBgswI3FW2nH2TYqlEXCO9M5E9kmq9mOh4gGfVTX653oPHWnG0Z5I/EdNBL+E6IG+WyUibMqIi97
Tft+LZSRHgedfi9cYZbccScIwQOqrbKz6tP8DmU1v/dybDetoO+Xm/5OFn1Msm6kn6F9tE8dhk76
JJ2xtoJHz0rEbsqGNdIZbDlT8TWiJK51F/7PwGVR0d29FNWAzbdOET42dk+N2CyfRT6XUPB86QSn
HqX0m2s0zQYoZL1Z8GjoznhMmed8eIInSy6nlkSCCsgjwdt3zyr1m89M0utwMTltjXPOz7879pA/
WU1KGU7quyily2haxNraZstEKuTxXyoHrrtnlKeGTgncw3QLcLEhqgApxpJIXVl0XlVtB8/a7P30
WcL4enlBYR5G1ITwxxJkcNGWzco2L0UTj3xyyA5kwg0gLh4eBsSb29hLeOzEtg9CkbWwoVfdatks
0NK6D27V/rRaJNpw13/2neUzr8WpFmb9m01fdh0Tg4CwNYfLWogUCOYQIcuyHfWERtYlRvkp0JBT
C4POOw18N4u9VwefxR59bcWjY5RkFgh5dPRHZSbOLySgP3nnMmbBRCDFRRPcUiI+9n1pXFysGTdd
8e+prZjTtFOjzBgZpfglpE6lNqWw7UUieQlMp0LtVcuTARzxxaSlv81JHd4sRzWZZJiwWBMIJIRS
bKJQV0wIzHB6zHTrnceYCQSn8656/mlmJo1rG6whWbufmeOYb/TUNx7ssrU2WYRglO0hK838EGEX
f8qohiMOHcqAip+VWk9WPHUn0izmJZ3f1CtZ00wqJN9a3BRgjDNKK/6i5WVl5NV5GbR6gmxTW350
CM2Jktq/B5bzlOlfXbvSN0vRpEeZB7FRYc8dqj91FPJpq7Nyav2Qx3yYBp1pOFXtS2KqjHJLY27S
yoxWRTd6n0wwdtVkPkShB5VsKg8sgc097iI+FFFbbp3I097oUyPcCQxFzhGbQovQ6mXuG1Brdxfk
ZYCzqxo/ZYqHvDc+WqwHrADd70FjtNT+OqAaKT4GOHO5ZTpMwJvnwJc2GS8MRq7kXiQ40sBP/rOv
GRyEbFGm0d/99zwzdvMV2EN758/nLSe3RvYRT0qeltOW/QINP7IBcVt29bEVXAOZbWKaEf/8PHSl
m562Eemug3sSTDhOlXQAPsxDvESPIL1Bw5VxewPbBMNV/gzHbDrCrgRRMZYQC9NoPMlWU/fUn9Td
a+wriX7juVSFjXaQpkxZptHBycls1kOne8rT8eYVzr6n803Y5/Am6R+i84I0I5kJkCCENxuhD59S
MuZawkduXU/KlIg6d+0NNOf0oJA0MU0WfqFHN1U30TRN/iAvw38DrZMfHb0VZlD5u+prOsiNh0HX
iV98qedEQrftvUm6NyM0UZyDtXrtaokKvnSHi9GRm9WBdlthKOCarAzyfaGB3p36caxN7b4M3KQo
dBRxea0cjw+QIvYH/SWVvEmu0jT8TOt0W8EteMOfBNgfMd3a0Mvys0ABKL9HEyvH0j9TyfX+DP28
WaSu3s3lXfRiuXzj6evv/p/zlqPLdo+PwzDH6sXIsN2pZtSuFNNDFhVIInCBWFi4KHA/wPHkpuWn
T3TFxYrJHzPTFNdv1549N2vPBlEOO0v3vv3Z8lEPMS94LkYRXFqREXtcUWpue8T60EXZKb3Ynx74
xz7lbjT+VrH2EnSWd8z5pdf66Bc7veZz1OCdvv0ZdBqQ5EPSS4gaFtgmyQd4VTZ6DnyxQycOOzer
j/1sM1FGzEI4CybGYhn/9xggodzgsuXk5dDfYdlHyFmydvLeXFe+I16xMUrXedW04Qnjo35EgQYG
QZEhB6sEF23b2vt5fnjN0AvqKJl4KYGlXLLmC0Redh2Nguq/h5cIRudsQzA4wdI1WGsaLNMpDV7M
gsJQZwjzGFmUSYfemEurPJU9fsfBUCYCiiyEKhXKvdOhRiGa8aeVowEPSuIHicFmktBa68YPbMoK
inViq2vm0VCE6LEE7w9lBJhk6oN7GH4v3X78lfQTWVL6D7+Pu/PAD9Dc1nsq/dB7igXRKfmUc1Xb
knk6hJZ1qlzjErSkCAT1ttBJinkY4yFDI004yIib+s8m6S9ehlQSv7J4aCyJsd5IqYY3SL+6Thcr
PoT5s+MSuYmE6IbuzyaErIy40ET1OZb2SWui9LGeP1sl07l91IHtI/y9vTsNWZzaNLh7NT9xgGRh
4a8wXAzGLqVAu53Ec2G1wZdHJNUqp6Fzc2NcwxFpl7dl6MOmvjlljp9JzoI/REa3NKNUR2Nh9rg2
0xkFUv+AgahEUyTax7pNvH0PCNIcqndJ/Or7iK5z62QOkIBau5clv53eg6RrzbT6VhS+ApQG7z21
1UuhG9WliInHwZ/yMKY7l/UdtZMufzNt1WytDoseOtePabKxlWuPaepRwOUqf6K8q4FdU2Cm9H3V
pT6M21a9NQWceitsviEPY61n0oU1DPkydNV8F0ZQL1Exs4j6FQSJoj6cSPr+tPbgZIZvXlU/FhQG
VoNTgaKQ9iHwKrmBG9KdpwZXDCbfHc4NwOk+CrTADn8JJ3gnl4d8qwLcTzr03XNPUBjMws3Yt/Qj
M9YMk+hJm21dQphmUCJ1/Fte5L/NuhleiPUzq6ndjbRIHlLZE9BR5kdTI9OEBWf1QISUv3HEh+NZ
2sly/d/dgFPDztyfhOsVhyRzmAg6DsxSj3qkGhsBQkD81qjI/KzrN8tp02MdFCTR6+Uz/Qi1G7WW
tr6e5Ed4LSaTVmzVdk+zMwgjKs5h9R0oW9R66RfhgEy6ego8CX69u1agZNcwyX7VqflRCF08562M
55ge1qoguJBYUM7KyRafmJ6OI2IPfHaUO5DaP3rYPLcFwpzN6ITlN8Lhr45VBHzE3RaaZEi2nJrG
Q6um7K5Kzdm5efpKTEB6+TtQjEgvZBYeeMBTck+E0x0pyG3oUbl3wvbkLQ1TKv2OfBtdPYfcNZKh
PW9qJqoMy3a0lRFJ+UbecrhDvHTVUfaawNfOlSVeefO6p2UwMhtDSUg9KK1EkAF3QO1lNe1tOWrf
2mpAXxOhBlwNaDMeMtrWB2zVFtXYvtz4RjsecFY5Z75Y7msyz0ExeJegGf4Zls0awJqcRh6AAiFY
m2f8y3PSXoW2rWtLAsPozU2DHX+nHDVc6kSP9nTgPpfGuz8F4DxdYYbUj/CdmWFOP3Ae6gj19YO1
2Nnnbccg1MTBV7AcVei4Hhy7i89N/8sprnERZjcWy9C4JNGOHbruQ4jWjb5611MLmGnijmkelyH7
79VILAIMtfkWSivxn8Njjaho6tt0o88/2OvJrh2qXdKlasuChAUYScuodyvtmMwD5VNtXzkuJXRb
nECwUUPFRVFuPIkvS/OnHFZeIc4QbnNxoc3F9Kn+8M1hU6Cu3pPgRYRbOIabVNJVy0ii3nNvfGoz
Sz+1Tf88Jq2B6aD1Mb4F5BSN2OvNE24/96VN/DW+HQUkhKID+eVrKFcXVo+3AdvoWQ8JT0y7qFlT
+3EvDnZGm6zGj3AbVkjqJjSsH1RRGr6vhtzaD0HvIIJRkUQDQVpzFITPXpmcGwn2NySJHp2YO27I
uvXWmvOEK3XAjXrRdXdY05Vvb61l/kixlx/9VuN2mIUEF+eATmwzZDoZIj9zFYuUFNcWMiL7dzdB
HJeIS8KJtckovC8V18amG5Wz0XUr2GqWQwxRLJ1d31WCB6bWrNrGoZqsEEKNY2rvlxC9uJmclSGp
WYscenFZInDjcf8aQBlUZsUaR/kXrA6rpE3SC8lAAA8CUf8ZtKTbWTFxj2hkm5v0R9qls2uAX/UX
E/VvIa30Oe3SWAUVHZlwDjbC0M8kxaAd6MTucEK2P5yMZFw3QGrpoHjTmxljDLaZAOwQ/bm73gpx
uo0rxD0oMloQGJgbsVABJCXwBejJGSAZWQY0ESkcH8hhJk6NhvRD53e4Xk0NTy09RrrO7t2ZK4Ji
HrqapxfZiFVWBo/LIEUQPKL2wRcBrSpqx5UG2BkVEirRGYVOZxu9agNnYHQROJGFFdix/xoCizL5
Dx8HIO70bOxHIBL52fR97ZBSxXkwe7P/FK0FbzbXL0lveo99jM3Z1YJnymz1UdPo/haZJhC7RZC7
QuesugZppGlOL5bsV1Izg5c8rXBnQTUfnUY95iMY9WhkFYjAkjy96HtYacHVBV94zSPksV5pzVzW
sbkDcp0wzMUm8KsEn5Y3b2sJOTCx0O5cyb8CV1BKygz3Vg9MPGo1JUeYQMcGH2sq6uR72GjlKorC
YSfJVN2Gky6vZebUTMEneSYLEoOK3esXibb1NTebjXBG89tAoW8/REVBnGhmfksq2mZz5fnqOITd
RbF5JCzW+qaQ+O2EaJ5cntU3GNX4joNh33u+RRsuJ10gsZ0N6AztwUR8eB0GseO3V79In3nmyuy2
E16KlHpFaOygxBqPjmaQmVodbA/J6rIB94FIliZ+7PSvlHCMT03QWAGHhqnKGH5EFi1jU6BiHVhv
/Yhjdw/GzflmqrLZTCinTlNRBAdZA4NuvYpwCBRZRyyPhIZ6fcPZQ3Xl1tP+aQtpRr+VEf1cxGnV
TgByvicknd6nGjeeBnv6sGwuB5QZfvlVQPrnfNqyq1XN2YKkc1nOWvbjiFhFoylvyy70+PndrVaG
8qnQaxYWkCjdqZbgWaLy7H7nlR7xHIV/rCDgG+vlSI5jhXninF5WUxb1bEV6o61rW2kFxiWr22nn
pI7NrQ8L/XwxnYpYBPvpC8ZScFzaXSo2o1M33zB9VVOZIXukdyB5sredBx9T1cYoAcbMW3/P/vvF
Ql6mbhCrNhgnRF1GcYiqCZVGD6dgoOD0TWTldUib/FeSahe0WvKpdhLsIaCojrEXL8FogkAC0zB3
ygsU3H+eDjG8c6IrJc/SSnsJR92mYYRkyuoo0mEyMBuezOAVz7Fv3fO5KzqCz97qWArg1ZZov+Lg
zqS+PTTdyrXQx9girE8IkbtLTxTYpbV8g9B5IkN5CngPtKDLNUYqczPYLCSYpdIHhzumOywLOzJI
hhaH7DQPJfrVI6HJt8GMkAi12i6e3bcoYOZLj6JXTFcKtxHKhH6wLv2sDo9mD67uxeKjJ/sB+pbL
NR4lr5M5smKpQpQENNPJWCJPD6OynIaCYhwJoh3O2/Po38AEDi+2ce8n1u9BBnGBCQUPlBHaYjR8
ThMZu57bkkhT5PcKsME9d7yDjVThkPJpPGmo6E40zatt02LS7o0hvPtFtjVLDzY5PNW1VnX3qaPu
1NZIpHk30jC3V9VUjpfEM34C9z+UIjPvWT2Yd2LljCOexV+emglPXUnPy826Yx4Axs6SSR08irS4
8Zp7Fhbevq2VvDDxLHduV+arwC1+uXl0FkIMBKtB3Zq8gXA10CZBOZ3cwni2BF2ArAe1Ug/+eYot
uFN4TA5mEVAx7OiSkcq2Qu5CsNbc2yIu9RI21bCvCTiAetO7G2zsqL24rM9eII4OISvboJNQtG0j
Oy8DdNYYPXdtnut8eteGolnzOzAFtIW9p5H3ygLe2LVNnK7y1Gtenb7tKWOHe6SC7hU1BoPfvkxp
akACYtff/RQVmq0EI/0QLKfNw99TGuvG1aBduDuUm7Kt0pVqA+QaxhTYJwssLj18rcJABkJ01SQv
NXbJ53IePJsehdZD+XCLXnueJgj8lQaQU5R9uEdMQHwZ+U0ny4eJk4xVzm0eE5ps22BX0uz9xnwh
dsePyGcWNl8UXe0ABGaFMFUYNEmBr04BwtyYpmMVdeMJK/tXP5dk+SnqCQNHtRrjvYGg6GTp1JVS
13E3fWPlz1JUVxBiybVCTflcklqBGpDeY4waBj3d5G4RsadnYejaRnRgEuK8z246qwTBPY9mS2YS
KOkgzb9ZaQqwp6yT8NyMzU4OWXZbDiyDS5HuIXRN7VEUyXokf2mI+egkWa/vmT+zAizK4Bg3tYbY
t927IY8K4kd+UnD56qNG7qwq/MplTa8BDNq6o0i+yvUKuUedxA9dbdWPvR2PO7sZ+xP3aA2qtf+b
Mg6IIE/tcJ6g6BytnzXQXcgCxKa6I4XrOuzcJ5NoJN9Mniegqs+ZxuWpFKafYd7sqllOhTh/OchK
YlPY1XR3hmJFxPvwRGorKopUfmCVsy/T7A2uyL+bZkY/t0Zs6zUqnahwf+PUbYkvsX8Xk/ZkhCCJ
J2UjN7HLGl85UdVuwVVv5fB/Hn5ZiWlf9Lw9W3FlHJGX2hQ3268qvRnkju6Xe/kysIzP0NrPOggv
5POdevUujQHA6fEg9nmMZQsuPE4T25av/PPVprFm2WkQO5s6xSeTOERWFRoSMkVvbpvCFRrjjeZq
I8FtxfBO8QEgO9U1G/eJndqPxF/bj3aS/6bC5x+ceWvZLw1oLkQeVfBBOW050CVAZVTq1qB324yp
g4YHI5UE9+Sif+QtmjqixZpC+2WzPn/mal7kq5thMMMfSIReEi+Ur1RFrd00kVajT7rCB+h/AMjl
hFj7GnHkP/uTHPdjoasd8c4AKxAMCWiJLeDMMT7DqqEMSRRwgkMs4c43HylqHrYQ/FtKQ+5bmjoR
dQ2GDiHj3vRpRC+baNUK8FoxsCs/R3rLuuOk2/mAQxKSACbcefrKMLnje1Nl/bEJxOhT9SFlWQGb
WlWpctYl9FbsmtDUkgo2k9PhhxiHwjnLSN0SU/p3S5re3ebeSc1sCDe61DHE1r5/5JcRmKGXHctQ
ljlRK1ZgzgW/f8/6e3j5ov/vYXyyACgjnUpzyDKcjI+DXUXy0sVdhF/ULJ6II5vw6dTqIBVwwJSO
6kFFI+HAEl1sk9fFxR3iszu5w1NSz1xtYBH5NP4i6vZk+GF5HzLLvhgBK2nMM/07Cc8FDNw03i6b
8CW1h4hG/HnZJJ0KW6LdvUjbZvavJXQE+SJT5d3B7APqNohyzkY6/K5LyzwbozR5KlhiW5FQ/kBr
iPy2Zeff4e+JTPoJG5tEvfrfE7OKSx+NDZjSSketplEtRwWmvWth2lC4FemOVrb2Du/nd5cBLRyn
wXtJWSMyj9MgF9Oyq3wt2jWF18Mm05PxARvwcImsmPiNUZ6WAxgUsYYtp/z3Kp+AQ/93hq/mJZMO
oqs3G/1aTqEBgjJ57m3Ujq4cHAdhYuwcVGDdXebLf85Yzl02G6MinsEDQ5JY6sfoTsYNEeg/Qw40
hImmo+//HtDnU+YlCzLDhITlf7+A/nt0sQnd+btr+UYjC4u9O9/g+7y2Ub7oYJS9sj4bYWDTgKXo
s2x2vss+n8cXZX9Ch8bJazYBOnE0SWm8tnPZf6geGXTi+QOkviy7l633texPqtyhQEUEWIqi5ZRY
ffXPP3WK7n3VNvvlv2tJiQ+msHL+52Yd7sDB+Ef4t9plGVpULxfyJA+eKfs/+5ddoN61S+XL6UhB
7Fj4SfWI96p6dMi2vMJSXIlBTtywHAnwNPetrXTw9D4gMI/OQR6fC1p8j3+/TNgG0NJuLPbLd/kz
1JQTvaw5tLqxzuUxZ637iiNkQLrSriaz0sg3GOInVQGpn4/RojceIfBflmMTPIXboOTrckwP+H0L
Q/1ajo06ohl9auuHZbOn+TMyIzpiuJ1O+Twsryj/WRu0kxli1H8PxD069VmNR+HJyw5TbXkboB/i
c06nieRUfCsEPTgFSX677E+mW8A088OKxtciMMwDUSzVRfNRscTcAvZDrTur/JCPYf82mOOuozdC
hbVC0ZWYXxncO71G/MNPc45Gh5rdnQrvGeAHNOqREM4xtiF0UNx9h/NF6ML8qp/3xQKTbRqPsLWb
j0qvnmzf915EHXg3j0R0vWm4BTp6uTPozjwm6Go3Q0G+XVlM9SPTMKzvU6PfmuGw7JGZ2eABCRX+
mICoVAm0jLln8GR31KopITaP+oSSWIVJeA2zkSVaHzoncFLGoYgN5wDghPKZ3ZJ/WTnTUfbDBM3q
31fxkFu7FuLAbKXpbzApzGPaoAmt/FG9IX578aFnIK9F42C+JhOunsSlpTnP2pah4WMwkhF8sIMm
OUEHSE5y4hmTYOzcIIfy1u6YBdjVI4dlZFiuUK3vNdWJp6qb4LiPkHLD0h1XqHPmfnM+nfWMVA0L
Mta5Jr4xpA9bGzXRQUrdlwEiG3V/Qn5aU9+JEbdPiCw1KOKOyQq5hsDcIX/QZK19WHkgKOq3XFzp
p4SHkew/kaT1OXNHwAvgMw+Tln12sZ3t0dL0Z6iuKNEN/b3Ta/9eByyEIiYKyID7m42r8tYFY3hq
o/yakzcB3gsMTTHPtQYVVetCsg4GrYuIoMxZKh1LVLNoCt3m1A7QJR8KMJ3bghR5LlLv0fHceqcE
MPcAJOTOi+ksASz/jL3p5xQYd10ODXUljCFmnOo4yKWxHUC7WvOSBT1ks/FxxfJR4cEf5/mZDpS5
BaSWgh4BsTPJmvJIIc9T15EFYf9Kp+7mBe3cmsLyjIVLP3g9tUNBN3cTIIpZU6kH/kVy7oGQFOSF
goVolZtgZtOieAyb2CRLwI7wvChrRaG6fqWkJI45jtIHM3WqV5wvVxw8P4ta3ZQA3lliyt4IA3Oh
L+IVJogeaZrRrGoP0hBr2/ISjJ1x0gORPNqAd8+hb5NP5ujGZ4AVzcLE+21WWoBPqKctnBnnnaCW
gxxz+zZfaG89XXkV5fJJjWHxNkI2zfXitcmm8iXjOy17NUf2eP/b4/IVdU+1SMdTuxxri1xHv4qq
7M+361VPNyWqaXvM36/pJ/Q1maSmPv8wTT2mZs/kLPIOHXmcFJ6lHtzqnAvdi21CQobAv6GLRfUx
D9Twzj3I4NOyfzl3jBxoU1XzvJz1dz+vwrVIeYP+50DudBuottll2f/nYGaAOy/r381U7PGObfHq
lJeonFkfwbxmX7bx3oQ7pM3oRDCyEJJXrE1Dmru8wjpXOHVBGnD4z8A0rD7qTn9f9k+dkf85WPBk
os0Ur8rcdsXD8gXLKZYPdC5WxmXZZbdUl1hprqsuJsbZ7V4oEgBjTcNh42DJBVQdljd9UGASaey1
OztOTxbhq5Ew3oy21Q/BOMBk1ev2aNribqKUPeTBHKBZIgx2FBOviL7Xg2AFsBUaDF+znA0aaQPe
3FBfjieZVeb4SOZ6MGQA5krg5ekmaWF4/NOPqO1rMBrduQ3qfvasu1zqxLk0CVpX3zeMh7tOo2gv
RTiXuxvxjTunUzxOTV6cWkWa57qgE4tYVhVbFy0amgyl04qIwxFJXJHBBSaF0QKY/mLyJ+0qtH2U
xJLgJTZ9Vj09BZhlEwtSda28fr5kXtUYxE9D2RMsIeRdtdjMNN+qfpXdo9CLaC/7qgKORZsU5F36
ovJviJKsF+W/lJRRyCDU15klv3tjN7zlTb75o42eVc1Ka0hjiCv/IR5/QgbMSVUs+vXEWuNckIm6
aSPQZAHRCChyUSu4Xs6ShResErS91QyPodeco84w9qIh1TKqLXSE+iHMWuMJrVyFN5FgVzMMcyJu
9Q+g6PazWxqbCqItBCjnFqTFp+MSI9j7qE6Moc/uwnezOwSTB2YR3aGdk/6sHEJrPnwjcS094Mqp
QPb58cYrhhNu3FVSGt6xlmG77QcTVC5iZwx0gEBETN9bDlCkCwTbHSKkBm/La8nkaj3R8PBLHFRR
B5FO8O6t0c90d+IvaUS6IbT3fr5RqyHDh0TKZODbX6ECayxhrB2Ubsbf2qza0U0OX6weeGir2T/y
MbJ2XZ/G1EC74NTMg+Nl/wx5RPaP7py9RAXnaUjNfaGRVE2/mwKIXdXn2tNCkjG7ZkdZl1gJ/J2I
GzJFpIKttkYbmSc3Jp2ur/HyecLtj0jvfidGfBxSh2W3RTI1itPuQw3uW1S0FUmw3b20mdQBZ32D
79i9+3mYHWKJincoJHluxJ2hnNR8uI6QVWlnNZcxaWAldEjRW2MEDkRO6yWxGoJcinavp/hi5Lz+
RpVEe69Mgp0lcOyyepa7NlT1SRujEzZPa09pD4XgGG3aqjAAFvNDdSN/ooGRo5XBLw6zRnsOB+70
VhBFFFu8hLlb0gGZobCLGmhTFCSgdglmRZ/U3Y2X1cm2KAYHgtwAbS7KUXv5r4jqCiJDhnL73guq
FA4UibbRglvSEQvGu3cgEokgD2G+WFPOdaDpITQ0TBcB3s19k4X9KtFxRk8205Wqis/6PCQdmgk9
Rl7W+Wg1GfyugdGQjoR2TC0r+RYXGX/cprCYbpMkNbM7o36nFQlvjZsCNHCc7sF2sVTvMi1or9og
phdWPSt/XqpXafq9i0PtkJjWawzF+6mk2w/ZyFR2cprnkakXvdIfK3ErBc5HW6odbcFdBS1XmEF2
XYZJMrWIKzqNatxA8VKPWlnS90sorFOzBXyDah6/ibbOByafOIH1LQgZ95yPtDeV1Qfv+TMeQOdq
gMx/SISBFcNI12b84YzviSdJLdSbcjuBGe7pJB3KqSEEoDNuqRNeRO+Huy4W+qrNzPQKJgcEd6cf
6iHOt6Cazkz/UOk71W4kyGSn/PCHy0QfShga5JZW5oabfrlV8Wjig7FxzJCi2EQ90mz64DvKKHsm
p0LU6aELsZz6FgoSH11uSKicVVo+IFZs8IV1EFp3sMsC11KXIAXIvG+aiPWTbjrctlBRQeOV6x6Z
yiru+MhpeBW2UUClzGnaHNZSrRtHPe6vaVCnt9J3XnWyY7dWke8nJBf7jnoFPD2U/5MdIcv33O2M
PSuJQTl3RnmNGuXNwYn1zqXvjhheasSj6ACME5DlTci6lVmEpprfNSHwGCzEtilRmtWNjo9kCnQQ
l8EmncuRfQXzDpHqt0ml1moMMngovM8rwyX9TtQkLxMlCgE5ONAzcfdirkcKPx33Ln3Lh6IIq5uj
rBM1D3Tcw5sVDtoRKae7dgj7PWu9eDV0Yobd2UpDG+M6B/OkKDS0Vldro/YodkvSf3OUUBuCZ0eN
JuWQGJ9j5NtbZfTNceTG5XD3JbLBVesRC8mq5pNkSb1CHWsSrkA2xc6t043FTPSciuj3QPl+66aV
d6KhyA1ZjPac31Wphk+rKUx3H0cfA44EPBfOquqicN2p3D7kHqjP1knMXVGxvB4b63uI4+i0AAxG
yzzw3HRBE+TkewYjKyAmuFlT0GV3upp1U5qc/NkUo4ewzZ3vTux9ym78UdtgfUE7R5lHbT0CNEGP
ifxVOSdPVLG7jp2QvAn+X2SdJB/DlF4LXUSrjHri2VR4IaWT0gCUPSLRmi62apw9nmEUNZ13r8nq
O0Z50GxrL0/2Q0ZgPNwYYiW4SUktxAxonpRZRU+aCOCn/x9z59njNrZm679i9Hf2MIfBnAauclbl
4C9EuarMnLmZfv19yHIou8/pOXM9uGgDFiRRRUkUw97vu9azBGxzVdGIRVPt6zILivsC09S8FR6a
H0WTDlkQP7bCokUhW2c7QDFckUZ/KkSFZFSSiA7jyJoXtZ2erKAGN5Vb1DhwlPkB9R90mXRu/QRb
YqIuVYnZmUOQLGdjfIFNTBRKgjKGPudgiTuq4rSh08aHLFRvG0Pz7+NAyw84AAnOkLjS241pkOND
ek/pyaNyYsg4JmkOZqJpNwgKscGEVnOyoLfQqTCe2iAf9gWIdgieF7rX70RSoubTVRsE9rWrQFUi
oop0TQ9kkNK6hy6zOccMeXOvJaPlRYrbvdtHAH2Uxt5W/mMEzEmFaouc0yxBjstXLTKtMGazynmM
5s6guoUrF7VEpbqHduDyTej5Fk24ihmBqG6ULJEAVw+3uiKF20WIr+AYyEciMNGevgboM0yOoUUM
hxBxCb2rnJtormihgXtALZfutKCbxxWcM8VDQVIMtM77gKpBPRysPrpyM+KDDCh081IP7x3tGtld
vGy0NgU1Fxh7eOjOrgrkI7j9aJ3Soj63VshW1kqKa42nQUZu4pSKNDGGRhG5S131L2q1kJ7o1x7V
IK3vwbtEQBQNDBgU0OlsAZovNc4eIIVMGbwIyRWwape1Ha0djx+PS9IdplYX2BIN+Dot15LZnNV6
kHZSbq9lJ3cWaRbTXWIMMPNbQA6Z5NMRzxGK1oEr3UZy7s47kOFXtaooxCjh67Vzw1hXRCsPhDDM
3BzWcGQy1oddjM7IqD/ruoT7tfQbsk2UZSLZeJ88FLOFj8BaHnYUGKDYZaVg0GdD71QwtEgQ3B/D
WNlzWtevIxwU+IfdRS+rx0AyQC04A337igaEUiUAdtzPhQ6YVoT6jVSY5AS2XXFXyC6uyMa+JiSP
E3+3NPAYXBO721w49D6KKK6vZbUSDIjAfmvj9D9xjGQNBxSSwTY0ItJGE4nWTxHPJSuUV3bcDJf5
QApkVPhMvoDJXQLySc8+VLuyxCg6mEa90RqjuxqkTCHI8whtja6iFYH4H5Vm82kho15r6aluN3cV
rzzkUgdHEjweDS+FUjoyrUJ+FEHWHlgxSoHPMEN82pWvIbUMjXbmisaANicoHLFop7/mpGHOGhHa
M7ZJeZlYqb+SG+jrtulcWJx/7trSRzTgoPuRtOCubqLhwEWonk0PMynEQeHZyNcJ5NFSoizMsi3O
tt84e6rge79Kug0Y0gThjDncepXmbgRG7/lQesNtZdCANWRS3OtHfxyUB6RHB3UNVSOl+j5Qq6d0
OzbeCbgJEre/GZAzgbpKgdcf89ZDNYRsXNW9z0ybKAoxH9xYKT7bzlHTOcAfMhwwXJGikHpXMtDf
ug2VUxIS+NNDlYHYVKG1jywkFCXD+yC0zoqLBGVA9bIhjrc5B4NEpaNRyoeeBi6xY8VnbNjzqrPq
Z5gHCk68ob2OArtaBaZNql3tuWvq+PmMY6u5TG2CNWl2POWhfUEL22QY2135WmFdSyKK9/mbcdW3
PgoPMZvjd7eqq4AeJ0h+WWhJ/4gjaSYHN77mZyckynDzEQapyxhGbeerRG/jxF7bIdcgqvPKbBgF
KwK1seuRfIlPE1xRflKi8nNgZ+Y67hQAw71JgGlpXTtx8QA8Ij5GWL2vbT0OV0WKxXla2CYSUUaS
fp5e71N0XyUy4VBU7J2DXYoORZ8QCz1MUa6Pz9VoWGB9jo/pHzoHJxT4gwvzeVr6/fnpHtVeXtwP
hXJQYG9/W8l0T1KNeAW6AbWl5qXAJb7eON/uTc/ZbopYZ7orkfdU6WBwf3qJrGoJydX5l7WoikHO
Ms1FUumgGWVufh3i+l2QNaHpNEADe6WSi/Gm0kY0YK4G4FSLzujLg1oweaW4Rn/FdV8Sh4HhDKSz
vU3z9LrKFQqseWwddUgISy5o4kYVCC2AXtafNIAzCkIFbwbOjfpaHj77gwIgnNoqJa42WtYN2pzQ
j5Nt4VLQLTtnICgF1KSGOPaWxBLiXMyqe65UZfG2psqXN1HeSzAvyZmMjTq4sXKNwgEzvmPBBX6b
xEa5kZKgJsNZojvjtuVdBRdxxmGrvsRirG7qfCaLBHfGB85HPGs45KHRHG0LulifwniFn3rqVNfe
SLJp7q0yf2W+aKKaGtqZaCznXhvCT0yRqLKa2j6RMIK4GA9nWWvIh+khbZHRG5MNx+mh4ScfKVxD
L9eLEhc9PJyeQ3kBMk75pOovhKQTKVA+1dikFrlUf2LYD1ETXhVeAG+bFLozDxN06k0V31X8HJdN
mmynR15e1WeqPbfTI1+tU8Q5Hn3AyGVaZsnBmpkJe1h+m2LO3+mkhOE+QueslMU1LAsY0dVe5F70
EXMmO18D55TR4EJRAE0AHs+vRGVXey3TP1WDSwZ8tM1Ls57JhmFfdd4wdpEBe8bU/i9FkwRzfBAP
SZgJCOmYd+D6wdjHqLPssFNwlNndumttdlyRaZecZ18dU1N3Wk4q6NzVxdqnsnKaFnpuEV8O7nJ6
MN3kymNIR2U+1JZ86zWlmAU4xC2z2dipwYTANYOVAJVyA7uDOphb51tAhulNVlJIUlUZZOW4tHON
4uQ3YArGR9NTKTU/lWl82HottIGYylJhYW35dgMglaKGG2wK0u9mLf7dY+xDlHapVFCnvWicCmMT
zck5uRTirH27MXXSnBGrh0uzVQW1TLq701IiFBgW6ZG1/P7cdG8gpJN8Fkp00+v0slvFI63VnQSt
nibBETPFUo1d/c0bM4RptCLSj+jPTuIE1mCR25vggyenzNtz0M+PdoOod3qOrrTLVFiEJU5sWlSh
R5CEkiO1CynOCsq0t+iJ40tZdTYDKuLbqq+NKwgHMPJYZsdVexMgvRsXYbkVt1RyOy0cbqZnLH4i
LRx3j3FRRn0psbrsclpm1s45gtN0phItoc60uqWbOvKBTEoYaE7NqGh8SEXrznHCsbekLADWaAfS
fpLzZC6pzSI5a073WAi32E5Pmb3QYRRWBPhWDRK/6cVvTw50SxeujCtieqWhpMMxGKjwhpF61iTC
pSD1kzCRG8rZbMaJrkojgaKLjMHMyHg8LcqEulbDqgJzbj0qjkrojVVcmiFBoQNghKRFzjk9ZZtN
c4JVs5wehXgXUYvm+ilDgV92bX4Ogrh+KA4pgUQL1CLQihO/xHTEvm8P9QMN7SVGRHtflmpzqZ+V
Nso3XZviOrDl6D7WmXzybcgKpjg0yyAdJDG+p9qPZXp7lr9qStlFREQ0k+mROejICr6OSPUuAomT
vprqqFbRBjqdW241Bs6A16hCO3mzGzKDXVurwq3ej7mTTvAkyAvadHDWUGLlqF0p5JNYiBVq8BhK
N+nOYjAWJaa0RtQKqwknclVe1Fhp7ZoNbdeVPa+quAE8RfqrSgwYZXRlYYg0X3skiMGV5BJEA+4Y
5oG0i6MU/KVZbVIlQrEzXJNV8IjIpFingitjmundqcBussh6TFW9roGMlwj5JKfJC6PystLQb2QK
Y+Gy1o9Jmz7QCceXgsSIANkY5rX8mqQ67FOdhIculYk2MBKCdLPGOEh28pgmOnB5t2wXsHurBdrX
Wd5RnqiUDi1Nx/jY6nTOOXWkbYs8ls+5S065T3ZQbwfzXNYapup9c0UbftMjlZMM+QIpSEkotwvy
O0ddRFQQap6Od0XWa8HEkAoyc9gZWrS7917ZvJT4MDYp3ZFVr3VLR7T9qUovuxrBv5+iupWr4BiY
KOl1eezZZRbaeVsHWm+Qquk0wlwTD0hW46g7ogd0Ad+vJNLCuBoLNKmq0c/01FlB1hXeIDc/GZkI
Fw4BGXXL1VJqKScIXP0zoRjtaWgI3S7L+FLLjBs7q9RLJ/KGpVun+EXUCkI0+vF5meKPJM+Noq11
w46zDuv2pJZIhJhvIZGxCaRrlc8janDjyx6q1lym/d5GazOzPuI9iBeNNWyj7BW1HPynSNGuUzfd
BQVt+umGib4L3bAef+lc7GlHQxbWrvqNFHrGQpMCGB2ad9sygN8aorixeNnSiRprI1XKbRESzNzl
qX0YzP5ViSWma72L9yq80RWGzUwOnhKnRI1AVjj6i1yMim4oi0DQbGqYeeGEcyLM5CUUGvqKDAQ6
00Ho2lbDpg+GY9USqI1a4DMtXANJUE+bnIIb/nouohpli1YLl45LFcMYEn/vWdKT8Ip+j+5bO9nA
4yhzBQlBMWG8cQOAWdRj5XMHeWbutGTdDiQH2Vylz4aUFussVT7patPjeg8B4bfQpZPYWpCDdju0
fr4t1UBcsjd0hyE3Ty6UuIs865/FUHwS6a3KRWI/3TSu/egN1idZz69RH4BuC4poXmutvPKbKsMW
4N8lfni0zA6mPjEIiwDU0oxOzJi32e5Nz04gH2Ct8pn7aRV2FgIjv9wMqTzMospXFq1EtZZGHwdT
OPgoElRrJqv1UQxjMgZRboTIdWSz4/ZyBovA2mbJjGSOORmotd2SJ29WM4NoMoCaFRYCYnN24eAN
TAtQm4ZU0xgucQXEXuCjY6V+AqYSs/ltomsQp93k3goorWY67Z8Eu8UWs3W4QZpjM2HjbEaVMrqI
AyIQhIIzyIH2Q6fZmhOEApkFSHcXmqvOE5yzJDlbeXhUD21JPEBaqrusoP3l6drRr6tg43JlAWqM
Z64OyL4G6Al89pQ9ePgUDpYNoC+3o5tWs+Q5zPsrvxf+suEnwGO1IJpyAHtNc4DCIqnWRkMTui8H
/IxdsKO4nM/zsGXmUBl3DijFj37e3/aU6Raq6t24oxAbxBuhIM4gg4HBebmQC7C/UhnSR1Zb0Ill
dCcT+OsLtm6PpSiwLohCWukyITWakW8puNQ3iYZMqAxTYhWHALG0g2VehubtKzj/hJbXsFSqvWxK
zPzdKVkVXLCodS7bKRBJRttXYvBfNaH42zC37guRnikYzlPQPxfIZYkNE5pCLoTnQ3tOsITCUJXV
NNpmMWEdJmldW4WoacagBEmFbv5gccnHSPKg4uDTyX+wGwC1RWQ1JIK28kkeb6rhyHU5GVk8ITgz
FVGmQmW312QK+b45G+DM7UFV7E3IX0smbmRgAyjeDWMYn2tZc1oBXAc5j0AM1oAqiSeuLbupx9GR
rzRvu7aEk2sp2K5wp6QCJ5mcoLwIMKN0ckUjzK2hFY+AoS6n7ZloZLb6NOQvYEct0lAyDj6ynJUr
Ra+STrKG3CewdQlHgqLsL4BK3Ax58sp3M3am49x4NaUBL8OZT4vTPkUFNOnMEIz1ItN8MPUOwpny
kmkKjifhLaSwjldmwTmXRJR1SpQzoMyBiqpOV7UpEe20Wmfvp5skcA6taVUHDnq4URiBdmGi3Oax
mp2chKtYWxFZ0PbSpimLByt0r/JAXiIIpF/NOA+NQ4YlCwuF1ZGMqACpHt2gzSx0hmDHpTNfjrLo
Far36hahYLJSwgbeKaz467jywzllGQtvGOzRBkM2+1mGEaoUpP0YNfg7WjmVtQP6QiCNrcno3+vP
LeGwbOtMYgSisb/BTN7FJXVK/JliXSBJO499KYZli9bdESVMWxx7X5yPc84qAJOmobzvFcrkfZZs
aAwuhW0OS7UMNwp2YMpfsNJMk9gT3WFgrFpUHWuovYHrgoRXHnUfsLod5ownEmaL6RU7mflC5irp
xQFu1NrIiSIvgOZpJptezpmF1SZDUh1xxlNu5zdmBNQdJ+nMx5zwrPghdqw2e8KtJtO7aaPLHqLG
jIO0hQHHzXQvJj4YLW9zjexgmJtF2LK5OnnnWPB2jU9WmRr7xpD1PVWZJ93Aqcls/HNt0IbKFW0D
I8OZwd1o8Jj5n2V10IlmET3AbcPYI6dxZ+BcmJiWAHbSCU8t4D+5ZM9RZHeW7Nz5pWJCCSoSxJEa
J5toUI8itxU8HAgRGnLM1imWAVkGath0zIL1/j7Tw+siisZNiUYobtRoV4cCxhGIEAp3Ss/+WeAV
LKBykUw1j3xNP9Rt3OyTAh2ViNPsoxZnFzpt9i01AG/pAizZTzdUV4N96FThhhzfC5/S2jV2w+w6
9et5id36cnoEORoLLSSi5fTQYC+kUKUaqyTUun3s1N0+Gu9hqITS1gZn0w8/kT/vrVSGVQhthq3f
jaHGoaHOzIJyJUcBvVuTGUEnPBgrtF/B3UAEnQWoJZif9+VdexDsXHfEn1lXUT4S7aXyrgFEf8an
cju9BCRksquozs2K2Lq2BmPXwje80CmnHwxRndyqOCa9rVxWcrcDdonvPPXEY+y4nLLpowRZUu4T
P6f9OD5v5BKNdwhFZ8r413FHh7xWrWIZCIHWVVaMC68ujAuJ0BGlTB+1fg0cqb+nFK8fiQjBi5eX
9joTaG+ymPjsUKV9GNSqhDG2jM6mRU0bfxkxp21yTlV7OCVB493oDu0DM2rtlcyRFgOnsyoZOmHd
ixOGE6Jryrb5BEESYHHVUnGzOoL9SJpxe0vZwCp7cbJwOHb28DGVDf0mHMenJeXpoHK8BqkbgahW
JF3kJdmfiQa+0pY4SpKm91dObaAXS8ObLndwSMdFvVU7K7ihPxVscqVw5tNS3XHNs0CdNi0skya4
6RmxO0ztTrB7crqmus3x0V4IRFivJukSoUzVTZaAXlCpvob9r889n9ZeZQXXmqyVC6n3SSLJ+uuE
UzaglFjeNo4g14UMLxiSt6DAqqNmE0hJXT+C9UKnJ4c+M6tthw4t9L+GjhlId33Zh89D73Fdckz1
hbzGlIH3i9WjEvKD6KBSy9/GBSkbgwks00obmrrA6w+Y1y6H2gB1JYjtdjSGZHp5zN2Oc2CXX7iK
bq+wOqszJwRjQkw68VpSi0U3746tQbTM9FA4KREMFgYhS9jODB6UcxmZGE/Qv0b4t4kuLhxq1F6s
KU8IQgmrRk3jyLRUDM27Y3ZAs1XFqoxXwzgIzMhLylLefZSGd7mS5q+xRa6fdlYAVSDlsIKzNsL3
pnsUb3BUQZtcf3+u0Bg+pmV51RI2SWy44gHaaLT7KoPM1QQP9LPaA9IeCXQyD5vBDpZ0DzRUKDzU
0vaUh3V2NSS6fNkFymWcKh8tz2kxpIKsQaxLgFyX2pd5i0VlfFTpbr43ugxnUJnvlAyP9yynZbOD
YqhSnfrpWadWyfGZXlDpdr6blv/ppZQzsC+8e5XP50FazztMTypK1WSb74/frUWVx8xkkW6+r376
k7e/mz7e9OppcarI8lj6/fpBMLGJL5+uHL8D0kre9+e/f/t00wu8TijDfLo7fF/3u63wdnd6x7eV
T2/2tgZCKvjjae3v7n7/NO/e/e0LcnES+++f/m359Pjdt3tb9/e1vNu406vePsb0kafH795levLt
798+dxiMo006aPMGNw2B7FQid02vIb/wh67elXWn499npgYpVTplTlYDrmOBh0wK5VjP3enxtAQS
p8QZS59LcUdGN5jsFd1WMjpsqV1z8AXkOFeEE3t05iLbusAs+KqRPLDGowopGFPdR5N9eTai9APV
3aI80JdQuvBUa35yhTrmENr4crSBrPJQ9zdmHZEOr5oMsQz/RTUVoNVKHKzUgUYbOu2lgMaxozen
A+cxzF3q+4T6UQ+daxbwtkFFtZCaRrFMqvu4sOk/M1HZjcnbiKoOeRqjZykTVDAGYA/TwFTWe7ex
nlq4YrDvMUBcWkHAWFdiUNzOjSoBwJ56wWrUKKCawQEqb3GB3hmDLTOXyY1ZiaCjSIz0QgnTbkHq
0LmrnO7oFcI4e+kljgl1SSo0lAShlWsjcXxw0+B5opKBmRKoBm1ugK22QT+zNFVtrRQtjju9iTdh
lWI6s6ljc16h/R9Uy1ZxB0RPkPDbMgWGes81XN5pBhFAct6fCVa4N6RCZlgtpxviyzxCRW48oykX
qmwdtdgYlh0z7Qc3UE5Efnhd5m8HPOkUkyR8jErxatSC6YFeFje+DcoW4bjhBdoGfUoyt1HgARYg
yULLP2exv/R1z98qMWIKe7CHTe14FyTcMc5MULCIF1UpQIG22lqiPrSIgqbbVBGlVDsGBmGpfrb1
WpJ2MB+Fy6zRHzMvxtiJuvEWMfO97PdzT06yZx2E6dzGt0e0BKfboiuNa699wcDnLWrD6ld6hYSt
JU+1cKBJQv6ldQc2Mwz9fFNqYbpsGbAwyXRmooBdVirpHYofKJGq+uIpAYjgqoH6podPiV+x3QjZ
nmVN+hF93jb3UME6lh7Oi9Q257BEQSMOyguvyfZJZV/Xtd+wL8nhvJW9bCnHEZJD4NVZCsxXaBSm
Bpqhc5yc5RLYLprvI4lEZ+GlJHXlSTtPwxCQgAfWfYizbUU83EYBf7xPGROYDsFrGIG5jAbSOs/K
cDS6M1FzXICWBfA+TSCLavVtyHYNRhpBl1iETyiAvgvykwSpcrNgjMVTEY7jyUa7pxJT1ttDiyqs
8eYhZN9dpaLrNxzBnAyfQ1SH6dUQdDappQQgtZ30AIUTGVquUz3pvY3oMiycDe1jMosAInkHkCOM
6nCxlag1aCgU0rrgJ7tgMyqHqNS3rZXmG4TRREtXJaltUXMvTAvwmLuR/cw6pT7zQ2qQNLcKrdyH
RrqtKnFjgNdZqim5M14Wn+hLEjgt3adqJxaxtE4kH60tdneMnvJw7cHGYYWf9UB5YrgSXRP9oC8F
tbexi2buexpCRYv8RZYdsRLCH1nje49zXiDsmPatb91GtrLGj2xftoawbtOkWmoJG6IpYVaBE74W
SF9PBok/mKSys4JSek75EghyS0E/L/1iKZRqm1iScWl7gcBVjuIEEcYCPyFlG1O0G3L9iBQva4Qy
LeGIWfHUc+akCkqaODxFf0YiTbbWmD/Pc12SIeyxUgQDQSry+x5fPj56eAZZo36kJmFdWA0Nk0Ta
53T1L3E0uwKOUC8DOVQG4yQKE1RQV54aMSagsgMTR6a/SJy8k6I8sD9aRLCMFMPgzkxEeCW3WIpN
s7XXUoGF2aV+u1aj5syJXf4kt5AuM4pLGlGDS602VZR6TKWYKr7aso1boLdg9jEeI1gyvsAdD0Zc
EclCy9RXienjDJG4VTW0ASL1AfG3QaXmVslGeqFEt7uHMZNbt55MGwHoHkzegr3NzBdW43EIUl6S
hjg6d7gnSyow50xhT3P0Sp7DEwyIqL8tDXUlw2ldh/QWLanTUNhpEOZ9GEa2p56ID9E2brVJGkIB
lcR89UyuLoZFF6HIQ7GAcMj0QQEg2p20qtKXph8Iyub5A9cZnczkWl/hKiVjGN2zBtHQVZWYC8zc
Myn+10gFUMbYADtdQFBm/RjYRHBCh16hZbTnvhqt3Hoo5lZdPbqIVulf0GPthjk+felKzjnf+iQt
2YgZDJ+jzPdA+6MRq2cGo++dZ1TFLuo4m1UqBhJooXZe5nsNPodXhR3ikYxEL7xaVCOrU64YKE41
Cn0A9mESeQCIw8DhSqAbtDq0ds/FFj9b2rRb0o8UNHu4VqkJ+XM9sK2dlAXZpiyrO3rFyCLBtXK0
ZfFWFp9zeMmjndWz/RtfZ4xAvCa5pnamkHPgQnDo8mVV5erBpDaheWSnME1iBlEX6aH29I8WzijZ
FmQEhxXMtjC9gy1pzBjAbNE1t3xH/+gAst0zECdwjWCGBUxnG6W1xt8Aqov6BCpvWV3L5DFsbDgW
7BqcWUwmqjPHwHKELINILiAKo8bEatJs3kp4BDumkIi1Km0fD+QcOfI5Rp/4MObHoEinRwxN6w7+
Hxpqsu2w9Cc7I8n2ihqKq044BzRN2t7RCfEDcNgTz0CSZ4g61o7oZ/gtyY+NKbz9UEUYMmM8jriY
z1rig16u02TmJh1Rb8g+wAQBbKInv+joxC8f+s4K5/gkwKBF2jGAjL5JhPRRR3DL4TUaTMuI0pq7
VPISJ9iom+xDDHY2Dnil9NapBLCqCcakpcE/RVF4gDDsX9CVHqO2e+xRZq1uGAKUWLGz7gLZzrAX
qXZQXYt5sKVc1R0oPJ2DaNlgyBgEB3deax/BC0PNY4SeR4C7az2k2nmnkkS1oZTiIghOyYGIgZm1
lXNsqVyFHuJfLrl7KWr1tRtxfPgi8U6Rr4IBlrON5ZChjNlnn/sEDIYodNlFIvyswSbw7GrHfgAZ
76xyZl/VeorRjzL83mzgpAEppmUXVaisCKKuc/UJblWzRrBc0dncZk995zgPZRR8JjG8mMsIM2dR
C7iQOV61r2RycS1qNm3Z0l3J9A1YNXGwkrJdlb3y4jmpvYM1jFQzFssELtdBCjHosRNESxorHO11
QTzLKHBnD2JAakM7baGSEMxcEtNdf1YD5JGdLANERltulxcudtQ6xRze1heO4clXCkSMrQySgYBI
rkAeCUiuyAv0iuZGEbB1mL6RH905kLt4eZXfB41dnXqtcA+OUsy8FOb6YKKrjpXBhxwqmZeVivBQ
L+kyYjkyL6cbOJTSSjcQy7YxibNRbFwGWmtcFtRpUTTm0SosbOPybYHpPceM43M9SWkX4GKTaNbJ
nbV1ZabJqWxLB/p3CyxYi6Lxoqege8FFedPjrblrNZSxtpo2pOMpxaJSJMIYq7Ce257d7mCupqv4
1XQZt+iaIS/T0kRQLPcfUZQWt2wS74Kx1TFSyLIQnL5JHqB2WNduvCjz/FUShVhodrsMtHo5SHK8
bSoHCroJQFczQudEioa5Ra6twBxSUbFjYTUIesMmWjQnh2hyJu7iJIelgOBIy8LuzSWCSJpVChm5
blPsS8IntqlwYnqlGoOxxj/0fkTbWmuqzSQvwYEjkITTfe4TJJwIr8VBpZPBLue+CqgxXGCsgvkn
NxgH4wUaz1kPPYwmYV7vCrTx4GmcDTtttDEktN06rIilGRUCLbP5KPMCS01RiPjXv334jz/+6z+e
u//0XrOLLO69LK3++C8eP2d5XwYe7ZYfH/5xg18wS6a/+faan15yJDcpq7LP9V++av2anZ6S1+rn
F42f5tuaefcvn27xVD/98GD0S9b9pXgt+6tXAszrv1769j34muOKLjL0qjfEVvy0in/rRdO3/Zcr
+vA6rfSmz1//8dtzJtJ6/HyU1NPfvizavvzjN82Ztvzbhv/2iaYv81criJ/4wOKFNZvq74alc31Q
VHn6p/z2gYBbOkvTYskxfzdRyiiyYr4t197/1N/e8Z9sg7/+el839U+f/If1/PANnl5AYUwdzeC5
fr8JFNky/72N8NMqvm8Ew/hdMR1NtiziasZ/9o8bQVH03w1FIXJX1v9uX1/lY799qJ825Z93gn/5
/XXzd8NhSGLYX74/e9X7ncA0f1csWzMt88ty4++2FXRH+9WNYPAbmyrf7P03V1R2DcU0DF1928ne
nUX+1cH//2vHVzVYpb+45+vG77I8Zvp+OfplDu/339/UOPxNS3Ec6+/2k6uyosi/+PX5zTnsDYNL
6NuBz7d8//Ud63dCTOnLMPue/v3tdgJdlZ1fPf2Zxu86JVOdHepfXQNkU9cNetdvy/92J0HN0nTO
2YxB/t9PguOurlmWZejs7eO/n/YFRTO4CGi2quv/g73g3zhffBss0EuKX6axRPBavRuQ/Lcv+Pq1
/7yCH4cKP7xuHFm8rfn7SOOPHy4R05Dp3cKvQ6jpbb78+Zfv9+d3/uG9vn6pr09ugtfyqXwm5X4a
5Hz5lOMw7h+//Z/402tZP/35Ev/9k/zjtx8+57sf/q9WTGRGTXjLhzlg1uRT8MM7vF0/fvUdjk9p
UGeffljzl9PUr6769Np+oHBP0z94jt5vmy/X//+F9X9mkPkSP6UvH8b/h6dP5dNLVv74Xuo4APrl
98rK2m9fq/rDzWvJj5KV7O9fVzuOalXNMjnGfv19mqcP189Z/eNv/eW6+atrP6f1UxlkXz/m9Lk5
NTCA+NU1X5Ap9fz6YfnSPpUvH7bV+Jt8Xev0Nqb1v/EzcIb59Pr8w4ot2eQ0+quf//qpip7qZ/+1
ffphsgLLdxxF/erqH0WUpd92nf7rCqfp0Nt14Fff4STSp0bU79f85Tr712v+ZyfDb7PJP58iv86B
/tmf/Xj6H1/xHL8+lX/8XwAAAP//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8E00436D-A309-4565-A719-EC48E0335E46}">
          <cx:dataId val="0"/>
          <cx:layoutPr>
            <cx:geography cultureLanguage="en-US" cultureRegion="EG" attribution="Powered by Bing">
              <cx:geoCache provider="{E9337A44-BEBE-4D9F-B70C-5C5E7DAFC167}">
                <cx:binary>1Htbc6Q6su5f6ejnQy8EQoKJWTtiA1XluvrW7otfCNvdDQKEhEDcfv3OErbL9vJaMxN74sQeP6iV
mV+mVAikvKj//jD87aH8eac+DLysmr89DL9/zNpW/u2335qH7Ce/az5x9qBEI361nx4E/038+sUe
fv72Q931rEp/c2yEf3vI7lT7c/j4X38Ha+lPsRMPdy0T1aX+qcarn40u2+YvZO+KPtz94KyKWdMq
9tCi3z/+d3n/U7V3Hz/8rFrWjp9H+fP3j69AHz/89tbUH4b9UMLMWv0DdD3vEyKBa1NqB+bP//ih
FFX6KLYQwp88hGjg2fhp1MMdB81/YipmInc/fqifTQM/xfz7QvHVvIEffvzwIHTVHh9XCk/u94/R
XXX3A34ta0Q0SyJxnHX03+Zn/vb6Sf/X398w4Ie/4bxYjLdP6R+J/rAW33Uhqqdn8r9fCeJ+Ii6l
1MNoXgn6ZiVcD1bC9R2MydOo80qYiXz4/FMp1go1Pgnfm9L7K/IHA29W5vvn/6yVOYju7sP1g2jZ
v/FLwd4n23YRIY49/7mv1+e4fjahsHiwcPPnOS/PPzmb95fmlfKbZTlc/2ctSwjvJ2uyD5EoNb//
d66NB5sUcbzXC4Ic2NsQ8TzsvPlg/pWJvL8sf7TwZm3C6D9rbfZ3FWwe9//G7wXWBM4Vz3Ox++5+
FtBP2EU28uzHk+fNIv0zM3p/cU6abxZl/x92whx+9h9CpaumZw/F06by3rb+r535mHzyAuQSz398
8sHrD4eQT4j6LqHkUQ4f1qsN7Z+d1vvL8+ZXvVmjw//xNfoTD+WlP/YK8i/6Y8T55FHsIIQejxn0
em0CAqcMDeC7Ic+n0Mu1efKY/nw+7y/Kk96ruf8fd8AOurrrdPv0cv7vPwzifcK2i7Hj+vPD/ePD
twnGnovcWf7GJf4nJvT+039WfPsx3Px/PkX+3F1+DiLiu/ZuYaKPFx7zX0vNj4aQ6I3qqyDm1Yv3
tKTrH79/dGF3eg5pjhZe7UVP7+38vj/hf9417e8fLc/5RJzAo7BY1HXgqwJT/U8jQhjWthKqzX7/
6LufELZ9/3hQYegR5+OHRuijCKNPsA26cI4RchR4z+HdhSjHVFTPP/yR/lBpfiFY1Ta/f4SPGM40
OQOPU8PUx8ilwIZ3KCAIJgXyh7srCCKP+P/HR8Vkhf30q2V1fci8ZdcwduOoyoXmBfEkQR1xboAo
XJTd2EeYGh9hQ+EsGprVoa9LcdFyL24cxkWknLaME1zkK14P2XXbkspIDeXVQXYtkHiJKJpuRhih
gfXuWMacOGy2YUYQ3A25Xkpi0e3Qjf5WJrLUS7+QT92sTlfMdfmaczqo0PcHGnVWaq/HLsFnXTD5
YZc7uoxE0uWR143qrDV0Zx3yOmguy6BXW9cTbkxrW4ZppeXXXibBavRqtXBpKr+yVNIIpV65MdKy
8a5Gi6FFlSsvqrrMv6Yi4JGfiXKdckSvZZ3ydaAbPkt7ypIrS++NzOADYY2hFFm/6XHrX/sMxnM8
FES8peX5mMulq6x6o1OhNpaqmzKcaUTf6RqRQr3amN7IPFWGhp67/dFKYKyYrrFa+EkdFc0YxF1v
8TO7nuywcQS+qI/NWNj9QQo3yrvAvTAN51koa0wXZSnETrIyWHupn61FycQ+EGOzbN0kv0QFErE3
VsONCHoUwlj6tlf6sxyy4KdPeVS0qgmpxOkK6e6ckbS5pAqpy6ZJm52thnNDQV6kuayoowwrfUa5
gWx2Lii+YT0rYqd1d/U0tgdEq25hNzXfCcfP9yOEwHEz9d03pIs9aRzyoyDWVd4O/OsJWh+hVdkH
cVYn3bfUZfuKlvSHcoKrvPKLg+tMF7LjzZ70vto7HicrVbZ3hjrxG1G1XSytsCcTm6H2JPshrI6q
BofL4ddQBWo19AEIOm+04qHTxbITlohIhYMDkT3buzLI435yuvu2lmHDVHsrCHyG3kj0puKcXQX5
VIWZV3X3JFPfrKoSn0uXJme+0HSJ2zb4KiRaGcDJdlcQmJjE/8B2bXVVqEtWLSfIVC3bnFZRh3l5
rv1i2o1epeOUW+ie9JGFcHnPA0XiKe+Drc9JcF4UfRJqO2GHKhnHhfJSZ8Mn6WyKY2N6hmeabqw9
Hr6HGcpCryfVn/s8cRY2rbzrMhuzQ917l32TkmvDalp0qTrODlZue9c2Kp1Fy7CzMGRNquwQDPQy
K0AoZD9tepIc/IbZOlSVH9Vj6WyElQYi1oyh3eAqtKOsm2Yx566zmUkjRqWryfKoaCSGN4tnG32V
NGcWs9J7JNp4grndeoHdxV2L2n1gB9NO9UkQFxr13yUSq0ZZ7IeV9Dz0xKCv89JLVszOprNkdPSV
9nkXGshra3ZjtfsmtaddWhRJnGqv+94EclXUXb8f3Uyuyq45m8DQvRXkY6R9L9nb0DsQz5GR6gd2
n/vZttPZ8IVJZa0m7g2rYHJ2pA3QvnHbdje69qHmrZVGnZrQvkjYWSJScZn7dnXZTjw9xxxFFKlH
Vu5WzQUp9kY+sBb2M92f5dzjKsxq5G1lUJGt6ZnG4nYdDWmWx+OUeC8EhvQC+uBkrF8x2tJ9oXkV
55XLY2S5dO8eG5mVegoNvZ+cnO4N0ohOIKOYFCOPdcH8Rx0D9Kpq29Tt19Hzwgp38j73xBjJkvjn
Wel7635k1coabXzNLCLClFTkR9mRGZuK4iWWEdQsdVGfV5nYDFU27E0DG/Cwz4exGMPRHdLNUWp4
RsqO0sxIu4qkm7Hnsy4beTmGvE/yMTSSZJCzxGNqg+3eWXnNWG/qjNabRONkiky3tCyJFkZkGruw
6jKcoVg+4k/iF/AZmVpBvWi0xHD2Du1VZ5ftlc3zKqRe2W4MWQidXzBiR4YyjSqbauXXKYm0GlkE
b58VuRkj504D52rpO/730smnCNOi3flFxT53ZbsfEC++u/WKD4lYwE7LNi5ky29yKrcussgtrvw+
TrJebCfE3Gunra8NH+VwJpdC97s27fKrtrYfvCPellYVUd8i+8TvxwsxVDJ05EBu+565YTbx6nzI
/fycww4byoFeyUqs/a5Odp6VyrU9OtvcTZNdcmRRYSe7E2l6hlfgFQl4M6OMtsGb5oSqyXhVpLY6
M/xAKHdL+LQILDxEeaPYfWJ1Z7XS4ivTZFx5eEhWEB6PX2iWbBhXqz51V8Tlmj/kX5M6SLa6IvkA
p062KDqEFpZFvGUa+PrWEcsh8Mo7xx6KZc5wvgYvjn8parV2GsHviJ9dW229p0X/UDUVTKRF+Gro
RbkLhu57pzLvqj026VjW0Sh1tlTSij1ZExU6VmZtrQknc5NmATANnVlNvuA1scPgWfwWyAyc1KNa
lbh+yDMyhZ0zFWcQD1VJWBXIgW/bJ2Fm1SIJ62qsLrog7EjGmoVBa0Gf0FPHnZWFUhoKmckkdM+9
AxszcYBJBFEBLktsSESVODT+mIELYvd/kExHscGoZGTgIapzo0u5LG3wP1/ZqmSSotCoyA58NIOc
mbDtuyEc38E6adol6Wj5YFuMht4wThedQt6GV5a7cH03/Q674rLtaz4jEurxbZGIXT2o9kp20gv9
3ErXyLWaK9trrcsMRW7l2WUEp4I+43XPIiN8T2E8KuQogiPC3g9DcMbJ0O6qhra7aXKbZR24eWhI
IzBNnRR6d8KZXnnUQCVh4IBQF7zxJytGcCJ7n7htaGjkiS1CLDg72TvhjFrr6EXfjXKvPPvCl36/
heAJVp4m8B67InVjndnDhU9HL7Qn2FPUNHULUuT5WcCV/9VLim+ZyLoLZHH2OfX7ZYIC+pXjwt6Q
tiERPaL82lOx9AO0NlKWtdskK/CVmlLn0gqmC9y49hfk+XzrJZ63rVH/2Miu/YFQ0S61yMnMt/0O
DiuDqyqLwgM8omHC3rbH9Y+MDu3SHpNr7uh6lekp12uDmCaZNMsgE48QY8Z1SXeW19M2HUfZhdS9
lazC20wjsssmXAVL7Ciym0qnj4c+03AW8roLM1/f5wwOcyMd3EHXcS9vheofdWdzs9RoaOGfW9LN
V1gP/QYxJ113iEWGMk0fsGFjejkn/dx7j5cdpQYyQezCwwb2oBg5bR8apoCvnocpq0E09wtBN7VW
5Czv6LTDeWnvfJR9IU6KV4Y68Z2j8A1PpSQLXdah5UnQYW3vTmqmZ3hkVEPo0dxZ/BNgUVh5RB3X
iw34zeBjK5ttoZxlluQKDrsyv7WTrI48Zyr3XNv2VY+Cm9rLituxJl1ceB3d8NTBF7KcIqhvlmu3
xPeoAf8J3NJHUnrl4IWqVs2588TDdd97Ic6c5tzD06z2Hq+Y0ua8PaoWJQOfGkL3JaF9syhE2c7f
yajqEaI0eIp2xjZ+nfAkbLk1XDSy/0ztMt2az8k0RlV19aOq4SUWtncDeCFGSdSttyqybooEBKWL
3CftStLO/TrhgcEmi/2Dn2j5RTff1JHtW9zdMcjzhkQx9+tJyZCOY79RAj0nqNGmSCcpQ9Gk9dZH
VcbWXY1/DJJkyxRp8SQZxnprMKbRXoNDErRD7L8WzGaOvFnZ0rLeZh00szIO5KLleRe5XoUjiQvv
TPSN97lCSCyDtrIXWe55n12WjGvsYhkZUrLM3dPU/26wqHHQlSqT0FAzYPQWCWf95Wyst7OQYHgc
hvx3DKXdKPVbBCFnZc1NnY2PPcgbHEQR4PUL1jPMteom7lCbxydV0zNgrwB/k/vp9iT0dJZMoaGZ
zGfDJ+lJ9YFnfIhkxfWCVLblhO6o8SGdRLCjisFO7bkHzZPUDU13mvwh6kWqFwY3qxSFH+ysII0M
z+BMk+YFPhAGzlDBG714I+jU+GIMg00YKLwZxwjStr1NnTY/uAGlYSO9YTe/rM6vxC7YF6vO8nPa
Ben80irbH1Y4cenCoOAweU8prfN+LdL+pxrAk2VN2n1GI8Z7ioevTHnd54E23WfqhtpV+UyovrnX
3C33RgTOu4hzyMGsDOlAUuzM2JqlnZ5tGcoYBFtljvPPZixedPedr0KUOcEqmWTtbRBM23Zha/Zp
QfrYi8vGsT5rimGjyPpmLVtd3PQ6SxfImsoVd7PipsOKLD1vlIsyQ/kNhRjvrOsbHBnS9nW3RXk2
hoa0Miohbay/GtUaO90lZBWXhvLTPL0ZlgZnBiKaLQepxF4Rtplon15g3YRja6PLzBfoMqcW2QWi
ONhHluEnuso2Dk3L0PAMDDYDe+VjX0SGV3ii31dTshGj8OOJZnQhjx6SffSLRsfZSsmDvWHpVsgd
SvMvRmYao+QzQReGhHe8ucoU3rLC9/ej7oM905r1QZj7Yoq6CkFMT1IWSZa7N4aEmWQvSb9gUcMd
5ybJ0eFF0vid1KzjHDOvrzOzFBEHBz7GyMMufZOZVUXrkTLv1ReWqnGBvS6E419/U5gNZ6Ia1FLU
zngrIfanLtXfEov0Zx6q1TK3i+mWAF4/40/81/j6aKdLxXjbwvn9Bm/sP49r7AfYfcQf7VNJixgq
F8NacFXtslyWUUdS8U1WxRT3ZTCsCz5V3wZPrvLBLz9zwoZzFdhpaPgJKsZlzgu2MlrOJO9o79QX
nSTiOmuHzXA05vaQrsIjvLiGtDyLhkMvAwgThf4aqDOjnGUjuF/poGC/gCHlOKgYHHx7OXrI34Dj
Ze1NU0tBtkVTxieWZSvY7gzdj8Vt1ufNmaFeCBxYiMWEWhnpwn005fABRV4FMUFq2+CsepM8mzqX
f/VsyNSoRLMDJOOqrxDsQgQ0DTclachFh+SVYTtd3mxGSFdEVjFWX3kppwXz02llbED6tw9TnhV7
I1VFERf4R6E6tMWjgMilbv3qYBocUkvwA5rswl7h0DsS1OHiwFxeuzEOmZuUBzqVyo3fU5AaslG1
wr+qpmutEA7EPia93S5YUGorrF0Ix0SCnbBEjF5k3KPgqCfp3lHt2rBy7QMubcaoLTg6zOSoRRn2
yoaAe8yscAxaemHQxr7sSLs48U5jGPMGlyZDtmddvT6xjMJxHDb16DBPbx6n7x/nYsCU6jGCa12H
HJJQpQzULsWT2lXHnvbLrg0NXZJRt2EOJZCzDIAnzEnF8GbwsxmdFezMtuWs8MLeCVd5vNz4XRu7
mZj8yGlUH9uJBw4LknKb2riQYTelcmuaCo+Pva7jIHlBHzEz3GgaOD7aGCp7GVgdPnvDN4gJQpD4
r/cjhOHe3ev9yKPwqXjgDvseVOqDN/sR87LWCYYhuWnsgAQq8kV+702KglsPZQBTGWCjZS8kTuBk
ey4NBBIFm9EavpxYpiednwG8QecnNul6CKuMRS+AVBbeqUF51/nU6BUWRRWn0sLXXNf+BQuCmEx9
qSJGBA+T3u+2UOF6H9wGfowNuAzUS3BVrbFW9hoSiFC+6Ed1aRpWO8UGzsxHHmRi1aXCbbGBC5VZ
qI/kG54hjcDoGpwx9R7vpGvG6EVWL7xKZLGuHLJFGY7GY55SmMRlfsxrGtq3/SoiUCBZGHIaSzzF
Q9DMKi/QJe7bKTTwoKrUArJp7hRnR0OvRzC2Z8U3I8wmDNM5JlGNHpiJjEqX2LdOou/d3MI0bqtm
13YZZO1p4h5MY5MJH8RErCUN3DE0vNIRmTt39VDPGmRMPBpjLdJVTvoxhI+a+aujQS5rZ+MZ+0Gf
pauTndmY6vWBNdGEVHNW1gEEZa7Ork0j7Hrn1VIdDGUQjoUfETUm2XUHiZU3CK4buNr2XPR95/x2
6R8qq3CbxScIE0xcOMWd4/f0orI6+T3LtWzoDQmSnx732m5tk4Fua9m7WVxNog8lImJhFZRuVS/o
1oh14LuQPzghbRol7dhvcZBpFRrBeJTOtFE0JmYaUihQ1IAMVjiPY0SMVF23Po1RFvjX6Gu5nGrb
yeLTDNRoP41xQtsZVDcUysIKkiEqBB+JrUdBVmOZFDvl2gUsl3rsveEl1tiGrRLTwggMrupYvZw6
cAIg8WVvk+fG6RpLLg3dOSn4j0fMSWx62HImK8osaW/BW+3q0Cr7vgZP5NjPRL3PvCRZzcygd6fZ
vMFn/VRucOLH1C3wvhykH3oQBn5XnKsICWXvuLLdz63D1kNV6e8TFIqWpVvqlSHzqln0jh/cqMxy
t5ViO0jqXAz2xLeciAvharHSU8237ZjxrdVD1TgkuoTWcMXYYxrRZsKPjBcyA2iOup502tBLqRU7
gSrypbFlxoCKN5g60aehTM9gjNSQLyw2UIXykqmK/hp3UnszhhEY3vwTzEiGmcoCCr60+WWoWWq6
8097wZgBNOER73SyzAsda9LSu7yTMu4SrnbOBOk/7JR9OHQ+vYNqxZ0jnep65FW9aQgfFhBa8l2d
ZmplDcU90dxfZ3ZWXVjTsbGEWDMXZ6HhnQS6rO7zLKEzlqOmglRiKtalTbMQqmf8wmCN4Gg3EF4Z
OqOfxCVu6eVYMHoJP2edytzaGyrPZXtRJ2nYeF6bR5Bd7LY+C74ZfH5UCiCRtuor0kRGwQhkAh4A
gRL84mTX7aoWauBVv4Zjvz1HeRW50in3ftuUe9Rqd8XQdIuOrBMfUjj8BVnbbhahSlaLE86Ae+o7
fWhM5QUU8ymFiwxHUyecEQo9FouuH2GbjdWvgrERarieXozdSM8zv/Gvat2kZ0xBwokbKYQjF1WQ
93ufYP9qbLW3dnQwQkoSwKbxbDcNK1+rrSGTafC2U9c+GAURpP6V49rgtTLcrA0igJrMPne7/clG
MwUOuJMMrSwKdtmImwuoW0cnBK5SP4awMF+6YO4yRTueOe2mdJN20zD4cMMTbXqn5h9gjNigZzsn
+o2JE2l6f4pDbvkNlV2weA8mVfs468li95aieCksC+9MYyHp7Qacll1o6MFqv+psdFdvIKlqC8gK
O4BuJqtZ510O9eonKydTb3h2MdYRHrUdnwRmyBN50sX1t96BeNmMcmLPQxsavl9/kSn3cbInYGHp
JvJtIVaV1ZSL0SrkyjE3ifD4SNZYI8gW1FDTzJPyXOmpPMeuRXdaidhQhl/Xpbf566MaYbh19dq1
hcIZojZ4iDbcraK+/fqohrs1GDKdcrypRO6vLVycK+453ynMJup4JS6TmncrmzfjRlM33+PMto8f
zfDZh2J6CMGm+5C5bSRzjH/hEkd2+sBLzLfYjb2mJJuEcb7Nig6qOmMKdWLTNUwDe0NanYa93jCN
+KRteFYOdsCyDNgUNTrtovp4Bco0XcGDLKbmCpTlZXqZ+mha1nq4h1tg4F4byQkuDebEHPF0KcrO
XhnIxKc0apGCWqJQ15nX8s2cfT7moU0K+8h3lMPhygawTGPS2M/4E8v0nvnGjjHxzD/ZqUyOfGzb
6/w4pkEYrNE68qH2zTcs74bIIZZ3PPirrWms6qn3hpezNhBhUVrQjjwDOHahjjg5Ip6ZhUV8EMnp
0dL79Iw1to0Vg/eDLlhj8HRemn+ekoHMQx55AZdykQxBFaJUsG2fWdnc6GoUAnI8QOcyfeqe5FVQ
3bVdXyxPrJY52faNGSN9w9PGKHMq+D8Cf+XkooD8ISqkCBxSuNQIFwkdG+40vv50uEJYZ5Ob3hBO
9Jh8HicHLraRstFxI2yxb1Ut9l3X3ehklGcWqspiZXhF2/croYKHqanrR3BS5NkALt9wY0klz4yB
jGY+VH5kHXZN4kESFC4eRiXEwEvlOMmBF01ykMeeRKw8y6BYEzZCAtAwjZjiHFY6GPeGemvG4GaV
wBvKszYDOMJDsalFcJ73ibtPGtvdI7tKp9ByH4oCjbsXLAPxoSy5YlDqCetJ4L3hnXQNL20KGuYS
tsiTYDZqaF79EH427maW0BPcAhwIebQKPqiMSMLlNoHoe+XbUJ0IcJOd9xaWcVuX07chSS7qoU9+
or5ewm288a6yoV7lJC3Erw1LVpNyxjUp2aNSwabpm5P4F62LHorSLdbusdQI1xcSZItdqqEEaTi9
KS+arp9NVcxTC8rPR6zB9FZGdtZwLF92vg8+XpWpuPOHQYZYjs02yYvxsescacO0Sqiumd6JBxeH
FiS1q7URTi1ttqY32zL0H7pvoMYi1fWhcUd79ULlNFQ9pmk4pF29Ku1SwkVGIiFlBRUIVvlwQied
PIALOrlxm9VOiLndLWsflyg0cCOH39aEQztA4jKll21qqTUkoAobaiYkPTipR2LIzbhRMooB7ib5
lr1O4N7PTKaszA4NKeORj3RrqFnZaqMxr/l+TuD3GvvRAMmGWFVyECs21tVZxtK6The8S9cVhHRZ
FLTHhIAqaDzT6QARf04SEjs577PoRPeoUPDaNHacdsNtPpTqilna2dlQyopU2Y23fdvcwmVbddXJ
0tkVCBbZpul4WyX6BR6ikxd4e6p/DqmVqRbyW80ZcWtwTTwKl3kw249UPzZVIuo+NHRv9XTBhDPN
5BvgiXRoK+NGQYnOqJ0EhUSyDw09tCV4v5D0X8zMF8MYuT0oFuquTZanqZwMnXiQ54Trf/gmmWy+
rHylLlLLUeDlF2IdyDQPKVw3mXlGysrykAQMbzWZdBA2ZdkuVQG1MIOz7KAN4ErIWvrYPp8hbVDA
go/OuDCWkwTMt3ad7i06rVKU0zOvstCi1NKLpJbjbdC439JB2FcJdzuoqRZelGJ35lu2P12lFfBP
eAr4DAHf4DV8pxFcp6wlbg6VRZIvojgL4KLH16no4Q1jpR3Wx4otJ51cwluVrxxS469w+RTOJZu1
z0oGRVLyqFR5rXsmLac9gyJ7ODU4hzAee+fSZf73ycZNJGiQXBb1RJa2rUY47lK4G+EWzlLnFr+q
A1tGbZL435N6WHtWC9ctBfGuU5He9rB7wEUrYJUcUiBQek8X9Ei6fVCd1znblhmxYtJKf1XZQu25
k9T7rnW7JR2xCntmsS42TC+v4c5AX6MzJ8nuJ1/7az5K3w9N8Jcfg79ToDhHixD8GdwpKDTYekhe
Yo30GFTi5wB0VndxtTZYE4+ejD8Hq7AHwvjWM66zLaCf7Zkg1YShb+wZhKp9HbWSV4uCctiij02K
SAm9tRr7Rw4mAvbgqcjhMkiTSDuy4FnFJ41K+iA/0X9mwVgkCSRS4MmDqwWhLn9I3P5mtNJha3Ka
Jrt5YiECe9GRpJ7bbzMvfyT7o8KJNPoWfpLO5l7rItTnoVu2BdThhPDPGC27fW/DlVts5VeM2fkV
ggLPKssCFBnSCOAqchFhApUKwzNNXvpLPkBVeGY9GTop/amhQcL9qjZ3f0KF0d6IrKAHSGpDoizI
/VuWDgsbafIjaNpfle7TGxcueS0ZzdEMzbLiBdTKkxnaeFAjPUHLUdNDA7e6Yl2Pb6waaAK3QZdm
AowxdQZnQB+dAoWJZyzkjY0WJkQoKs+jkYkMXkQPL4KN97vGnpDwip9MzWGJCVOMPX7qNg1rQlfC
Ruc58FwTMcEVzcG7Ng345V803MzfF23pXXOf5MvJhdKyEfKK/A9n39UkKa51+4uIAAn7Snpbvt0L
0T09jRcII8yv/xabmiInp+ecc++LAm0nsioTJO21tvjViowb+zGpPnllXF+Sg3swJypFWiVvOteb
R8YM9y02PyMbXH62gQm9Bi62+cnIrbN83zhmuokmNkbV8XBttco99N1YfHZt8Zbp2KGJrMJ9G7Mv
5DN2/XuIVjPaQ20E1a4J2c7hnfmr8Zo9thr77wB/hysvzsznulDDluUNR0K5crEn37dbXRTas1bX
gT+2jvW9grv3l3sQJcO9O3dHYytaT/M17F+kYRccDUN6LpB2brGvAtnilyrE4yz8sGkTN3+0M8Ac
ya6u2tZPYr9sfOaF/E3g23vtHQO4GfRynY/XrjS/8Ehns27qzZZ5M+uoxxnS4SGLHjKbre5BkH3o
5udJQaBHwjIuJkxl4uxiLiCxhT/DKcmMLEgJkvoqdrgJ7Dg2wquV0+DlA/AB5yFA5KaxMdhXt1eA
CWGeaVth8GdW/aFHXvIzK/AeKntVvShusi3+CNGpNbXiknmD2AAvcuNTNj8yWac/k8mnVQVytLLV
8XDq4mh8rMI033hmJLbZ9O3rbJVf8Pj/7KaW+UIi7IECE9V41276xsYiyABaKd7tmyCb7WNg4Ndd
MLIN14EQ1mT62k3fK91l4bGVZbAilo/HlADJwon3pLXwtfO91NQupG27n5YU7O0jBEktLNWPmGkE
K/IxKkdsor5GKlEUL6p3tUPXWhwLJsUvAqmgdZcCEN32HtYBJCS10SfmpQbHAQQWZ09yEpGSmtwI
3KMEXO5OvtjGrLPXDRPjahlxHof6U3QQRpy9Mgd9H5aDfNVrd5Vi0ybyp6uwSov7K03X32VIur9f
6Rxsk7ZrvwHcUJ+MqUFuoz45osGCgPrzJUk7pUFKl1rZraxCNw7Uo2YJ8XsXMtI1rT5lcVZupczl
PmRd/YAPWz9Iu/V2hZdWPlLh9YPC0uKBrhYF2ZHHolB58e6xhAJA2tuRYjG+G2MxXkLR4Mu43BCJ
zxKzPg3Ghk2/3qx1krfutqPUhmG69dbEMWkM+smbbfIGn3HqFFMHPotm8smT3q9AHhgx4246fvS0
tLhmo1VcAzs3DkMzPLalKq6LnK565f0UdakOKdbo4Tr0WuNEDVdlEq7NwNQ3RVkLH+mTd829zWz+
d/XQVs9mgaou0R9FbyeHSDbjMflohj4dj1ZXH0uv7ndAuTa5T1qym/ssZu8uZL2o78KQ3e9D9ObY
5v7iTqbUTZWMN+ANtjvPCvNVhSTULnNS7anOreDJZem1KPXkQr2oN+rHuhU+GYjJCiD4nyEIS9n3
hMVXPDhq7MLiG2dO37NkuioSFuIh1fM9KUhG2kVRaBngzSR0AvPduu86IEUXYRmYfE9daigOT+NH
3WB46FVyxwHPHP3GG5xLNTU8NPNDYI+AaRXOheTAPoANQ/1St1NfL1O5I+Mbde2p2Y9kZfPLckX3
DQTwrZWU3pccaOeN0ls+oQbZo16ltk/Qdddm27x03BsLK67/iwXF4Flh+3GPWWZlYoenHKNj4gn3
aFqde1TMer8a26AXoAf81Sc1Gd7JAtENwic1NWyKQ1dhMWmoP1+SFMwic+U2Ub66GTaKwZy76X8M
eyMjGwpxM+TNbd4MR1ZLQ3ccSCW3WVZ+Jrm6G3EWTsPeRNSrjdYA+Zq2bQFiYJfKS1PGZe97mq2O
0nO2JAsGuwRIuZUX7AU4vnLEsOqcwbhYnmtcSqswoE1WUmXeieTtpOywITD4cReAhWRZxyhNkL4n
4/kyzF1rYzHD8e9iUZeavCgwcUeGYrPIKAINzIW2krqWH6yxlcJ3s9Y+UtOOg9r0eRoB0sht/M9z
Za7ocrFJgRwy9iTkk9FNv3DdEuHKqMP/cQo6x1cx1oZDFVTZk1PZ1bEWZvUkpybIh7NlpM6ZRMKq
q6cGtLu2aZ0z9Ug+WdX/FJHjaCQgoU6Ok9Xi+BF+FoGJdFAFYAqgZerXNGBqhemR2pRjaFx1B9xN
H8RM41omG1O3sutoZjrzxaR10x4A6CFNVj0JyYXCuFX+HEaWeSDXOcpo5N3B8OpX8p3DkLGOhTcI
cGmxvRkOfDD7AozpLCIXCt+2qty0ltBX0hjbsyq4tefYejw22jTXatSQIT/qqPKoT83c58r865JU
1Ccv6lIDrEQOvEY3gPaF/51D//8K2Cvhp3w0186gN/P/fqhCCGfVrdntNcWgpiPr2UfHb2D+Oi16
kt0MSf3eM4Y1B+N+dYOGjyJxdnh5JlFIdCPTbp9Y7mLaQkB6kch0kzNLX3vEUTEGnp89uMyUFbAw
srPKMF3TQW8GpNbRHvMqD5/aVAu2dto1wNVCRo2pAIw1ZPKLesVkpuHhecmw3UhOiykzvwlHmg+L
ZSPCZ27l7LRYSi1kfuCKck9mpNDxe1jTvVB8UoxRrv3rvVSx0gDVq8b5PmqWheF8z7gH0wj7c5C7
fK8njRB+6Yb2sQUf2VyZoWkd7akZ7QAquvRsqzRXTaas440Dqea+AAUV8Mz8M8kGCjpr7kPNOpIu
zc1QNP58K3RXZHQzKN1EVVXpqnfSz3UQibXRx/JrM4DZEeBh8xDqBd74jfdG8kyqcdOOHt/Xo15+
FeJXL8vxcygr++iFQqzHyVtN3pZdvXsbTHsj8642Rszpno0hEKvG1mIgU6ymO1V0qQds2iFBv0yx
OZKrBvphEi4aLzPZLh/0641LE2tGsFps7r3nQJmH6oFGl21JTcPMiqVvD3GFZ8E04jLsx4g3dyqH
qN4ErVEiK8aRd5h4FIPCV8xnEot5JOl2JBMTb2Mxoe7SLCallPBd+nc2MvF6v7ATbGVPAanx9Bb0
j7mlERbVEsdKMmOThFG9qyrg5oHqQRIpEgy8Ua+ONCB9x2Ddc56sZz03jOTB9uJu78LLjyJs4IM8
hRUjwwSQRRW0ZZg+1IndmCDlD/uRYcY7O2fAOHsg9h1E1pQF0gMOMnUmmFQnmVvt2tZAg5iFYOzB
QLkyi7YlGc8uc6tbbR5tZ8umq+OTnnY/ec7cTdpjp5OaOcJs80+vOcIspwjKXqfKNY63w986zzcx
3xDdcYrlxXrU0hEUoAZPuK03Wv3jqDniEo9IFsT99AWo068qCdojKakJkt7c9FWVrF1LA1evygsx
sRp20TCAljl5OF0T42+agf250dMaeZ0myTdhCtrw2JnVmRoXu+rnicl5lpULJC5dzprJWqsykIy7
uGtufEhtNAoY3tl9soxqWP4+0BSdfObgupfNd4GSI3zjJaHSXuKieUcmAhVoXp2pIZhh1DlbGxkI
APMAaCQRNYzxfNt2SbRabElBdnVpb7HyN09gsPzpuWMA7i7m31HsORe6sm1p4OnZF9tFwWjuzmTZ
HVkSHbBXiXl6Pc3i50vyGWr8cEkoJ03v5nupxZ32UvdJcqmMZE/VWUbdNp5EGCGloPM31SfGE5Px
nmq6BODRPZnoUemWMEFv0i1+H5Yffm5uncB83eRaGSMZA4D1kRrLbd+v+twzb2RlpKfCJyHZtE5q
bGokqVbM4W3v66iecBEBOJNYP2BNhh6JqrF5v1pkeOZ9dg032Wsqqi9kcWfWCsnWAAX34BvB/2aI
sSy+VAX4cYZfNeazmUShj7It3mtsaAM2m/LxaFaopNFzV8N7imvfuF7OW7uLbVblIzIZ3jDbCqPj
q9w55bGqH2WTaEdVtvomCET51e04qGNj/odjMc//jxaFO3g+qgj8e4zFIm5sTMLrjssfHRgWWJJo
DH+5GBkc7Eq9UTfEGtVXpmJvbVbye22jY8tsMa6m7mJM2qVLkauu5G+2DkbN4pv+HL2cbZefAX3b
wcKr8erP55/H3Q/IiiPlx7IQu7tfUB1HzZHn6TVx++QKxKU98RXCPPnB07zZ60RlmLq50zT7yPZA
srAGlMuYtAp5satNdIbJRE70hTsZuVnEk+hy1fu20JotFVUYsDu55cFo+JEBXtWxHcAy1EtUo5nr
MGTJundr7wX7ke666FN7TxkwoIdePea4j3WShK+JBdLvlD6rkig68REwIer+m1OvhdYGG2ExHgVK
vDjYQKctG8kS8VKHw5Q6Ace7UMBwGZYWrTrbxivNjLVLPpjBRaa2M/qF0Td7Q+++koyaxSSbjPtB
bVNlpafZYbGzSg8oUJmP60W2+Or5EBz03jnPbiPXskOdew8c5K9zXNrhuY2b6EzdWZYhkdmYeu3j
VXqrIO1i/DtfYEmeCk2Yu391Ja9lMAoHoLi763n7+NuQ002Q2e9cU8vBFjqePJtFu9yi1tj12taL
epfI2lxzO7F3+oRMM63eXLeta81ANdJS15iKXi1dgrEtxv9PvpmI7WOuZX8K7qT1n8Jm7Jj3lZsD
1lwBOTZa+xtZDYol4I14FYzIQRT8qBT4qQ3QNnCL4jJcDSBCrFCCqRm/DtgnGOPkEoQO69cNxzQq
B1J9K3SlXxIb4DW/GzL9Qn03RbUgE7suJHI6Z5zl1M29DHsM1mzeeqhUMl+Scsyc7sAL+/I7TwpU
xUOzneol+bGbxauIN/aauPI3NHqixy/NQsEv6yE6SKMFJyoWlf87kzlM1PfsICR2HVg/XvRQIP8O
qPE6ravoIXH6Z4Byo6MYuxxbJ5NsTFGLxLPDclNpRvRAMmoKZdk7N9MKLMI/rDWOP0mksIOYBXa4
T031HLZVdFzcKIpbO9aqYHm5qYUy1gobKQA7O/lrOTgvyIXFV+qBM65QQgpQZuoWdmEe8KMLVzVv
81ez581TrtTacFsHqMkaCfC/u5aDqnZkq9rw1hV8x5ZcSfkx8lBp0dXthHjFPli7vnPX8bKbR+aT
e9WDzf8xstdKZ5tq+TflpsOJGjNu36+oWzCnP93JqGv07A9rNMvtv7qGQTnBuj4iL+GrIJb/DauG
stT3ME/HRh0v02E6iKlAq91h1SI70GsklZpPhsK+W6dS9wSu+megLcNdlIGFETAUkPgxGL29C+Po
0a2ZtcLCsNrEph69oM5YenVUf6FezwtQSZqsWAWYNe9J5k4WwGvMFoYZxi+OB9qOU0fDPoj04vTO
nRpWfZa410A6v2oUofncmIBV5DUeQNTF1LJea2YrDyipgKRm2gGckxoPRupan6S7IqnNGvc6MGOO
kOoG3zsOnlmkpAjumMtDVoKpXCPVP7/gVIA5v0xyZzW//6ifG8pZUbmhloFa2LUh31SAtvj1VJIk
ibNTzrXuM48lyutFrXPgSeI8AcH3bpEbQLdyFj/xWj+2U7kBcxj5gZXyFyuTpN6Ueb0uQ3CwtWAq
42INEVtZ3sQDmeoV9FNTioofyqS592B5t33/q42NJ3eaMLQH5WnlWU/zQ1VpwQM1JG9QIgQFgTQd
Sz0ohlJqszaILEysi/C8yF1s2B+FaL7ok1WrFFu5SZ4DMSuznbISeyWYI595mspnPbUarPJ064DN
cfks48FnQWFch0zLHwHvcpDFTNpdIAwkdHMpHpH9RFUcOzqTxSJv0t7xQy7bHZllbc9RlsmyNw3y
ceukZqAvF2V2Fk0kUEzPs79UYDYqz01+Dih64w9jE7+i3tu4a8yJrB0n3lMvOeZzk0nqJaswsOvv
FI3ltXex2ZCdwVsTGzFFKxEtRSmAn7z2wG8rovg1szRUYMrlT4PX35Qmsod+HI1PMb4ieZxrL0XN
w9fRMFdFmxufQu/M6n4zoprNeogHfAOnppsa0U0Va2Lg0ajXC/eqje67RcrSBGSHNtvPWmCDuB+G
mBKVMXbMKABpYi16xe61eyRiIMPSXu9Rk2uhCZaxcv0hrTjKQtmh5qMKDhDOVjasjDid+ppVnIc8
OM/djzBebTqXWRZkleu3tsV3S9hKBJgk29qOoVbVUxgAp4QNZv17nIqto4Xan2OUPAklhy91l8i1
VE340Hh8PDRB6k38tXunvOiDP+0oe2rMAViwyjbsXTKIX3XJqwPVzgoVOPSad1nKZPUOECx9jYdK
3GLmvXLwnfPTOIrwhcy2nsjMB/yDzIdaiOwUmOMVvGTzQdY2n+U9qq5tGxY2q0VBWhDXUU0pC7Sb
IKRoGms/gLR8XoIjp2CdsVWzJYMlUCdR/kNTPfMXWzIxCtNATaDe2dwpAqN5dlFuAD+9v24Tz7P+
arnf72LrER5fSQzwblg2KOBE6qhq+zWY0xOY8S9/+vijdP+seJUd7uR6ssdOTfKwiEstzo5GnX9a
RBRBZna3CR3Xu/lDkULZ4OUpU9q7xWP+kK5ax1knL8tnRE08dioSoFSn/8ki51WoA/oRZjfBKQaI
QdlKFvV4/18Yc/3klrlxWoLk3rQuLqr18pdCIadkKzM3BQEuYhc38L7rbRru8yoywb+ZZFFn4LL6
giR5dyFJF9XsMltYFUDVwEZ/IRl299iFYbI5rMdSL9bMUvF69idH0v/rQEuI4I0GI8F8D3QjU0MD
Vtz5sgTsy7Zbp16Ex55XphcZYyrqC+NT5IFHSCKObHO8GxQK4ZR2c0mxcdCskzhML7mK+g7Ju6Da
GJbn+Tcq0lPj4HfuV6mlb5CtRFmcRUNXyglPgOb0h3lkwwQMHQAbROdGzvEWq+deFngrrFz/tD0z
29FDn14EY+9uDCxoH9rpPSBUUZzMR1mN8ljK8muSas1j4hXvjW6Nj8ItG+wE/SXvFU8BRnVApSWz
SZF5Gn/IUQVqknQh8E/D1AQlSsR6MVIHi4JGKqzq6zIIOUwjteGIkT4GDz0PVIFpJIpGiqhyUM4I
hYb9CLRG2yvG5yz2hmdkffoND8ICf1f9XRZG/cHrre5KFsIexiNopblPXWr60MoxPWrlnrxcFnRP
pfO0GGAHPdyBfxiuFxn2KD4bbVycSaRVQCDnRfpKPbqhMkZhFBcAmO3ilLjCH8SUOpnuVlkW2yMT
jNTE1CWvTgKp4YkoP5IsDZzwoWfdbomxfMblcztqOMSZuv2MuQacwOIVWHq+4p4h9+Sl5bJ/wkN7
Gbg0WLjT0ii6+Yx9ot98RhaZ7CzVATU1pdOequIPy3mxGTZ5g6ksHpJIVuVXhQrmvu1mAYzQrdJ+
jNd58YrK+dEJgEcU1putybFFvD3jtZVeLGN8rbHFMFSqfIyiVr00+J0B34RMPXU9e9QfMi3e5wD8
vgROpF7wNux9g1vlkbpe5FiHrLFNH9t8XrnSc2djlGn5qIUIp6NKJ8DJDCWOJl8K55bpnpQ0AoVr
1fsN1R0WUcTbCW0gG5woC3dE3pmpPfGHsBuAYt8YoXo3mstjpa0l/WKGdxlqAAPp2rlmtBOOGV4c
0XmHRm/2daRCFEKCiJrUiKObLpm5gIndybMPB/KSqMBywLzyxgwlPZPOJzcaIm2xbwtwUof6RnEL
YqObHKkyQZHo4960S7WirhKu8YwvJJUpIAkqTXA/kHpyRE0aFCfwnH/Yx+KZTKmJzRK8lSn+7+wD
2Rko3P1sToUO5vgRSmDT/bh2lJzdJHluEzM4WjIzrJVtloClAf7uICN3c40d5eBITTcZp1Y7+DJu
x/Wt0T+vRRRps9utbgk2DxTpDgZNqEUJgB94DQLo6Nig1OiSnawJHMTqiM2N/nFFMtKS3V2Xe4X0
E24A3TR5/M6OFP95DHDbnweZNjsatrYGU/rk9j/cBtmVNSgJWckOy8f43Yi/k9EQjY5ET5Mc/4cP
sZhUZYZfw/yREz7uM684/OsI5EZNGBZbpjfyME7FAoypqaciA+G00MX+7rEJ+LAnESnvzEhRUzmA
xTcOXLkDdeF11n6EW6LQFQ2xmCzhg8RrfFGxejNrKfx/dqZYpo78mp4/LHdyd7fLEHRlAru2Hsba
3cZGtLMaF+ywqU4UKBvyxIzy501RKKYAlkd9he0i4024S0Oh/c6pkLm20qzE8TO77C9iakxL6y5F
g0pEhonSu1MPUPT+wrrR7NbcrPcdG9/AEEseE71IHlFcoMw7+YQyMPIp9YT+GCOpPnVIXA5d9iRP
1YcJSZtu5RXceyQ7Xo5yaym8m0ze2ps2Mkc/nx5s1KTTVcikqNe/U0tm4/lWTU9PJ+HJFsX3UPvM
jt2tW+f95zGqD4ZTGD+aZEDxQCzhHsYh0U51VFjrphbljyYDeBMGnY5KQcJzG1R859UD8ihI8WiW
/mOwy11hyPxLifcl6jhYzaHPg/wFUNJf5Bmn+Y+MBdaLC4j3gcYWmtnR2Dbn/xhb9LG1BgB5GRuV
K97HRqXB6qF2Mds2mjp+cBzAOsIKxfJKyb9r0kC+pmrUQyZlejQNAS5QLYpXu2OpH6bA5hsdm23B
cuEoVhS/22qOVa2UHjzTDm+gULRjjFNnT90MDJt1Edbg7YwN6n9N2qU71FF8Y7z4Ivumrk2vBahg
WhTr2hPht14HUc/lDOWE7OxaG5mLxB/kHMV4/Fro1dV1XfWktPwPOcnxOMdhCaiKd8K6P38DZRGb
EpBLr3E3KomsfQYI9ddcIVUIsYlC9rvUtHsclADQMhivcpWMpnX1wHNamwWWWG7cWtdadIL7SLVV
lwKbxXOXNNlkbXKg41JN17C1ORmSpgWk+SQ840gByW7WBibKXAQGN3YoqVq6qE3puHvsLX2fY1UC
5dsGu3qVDRsPdohlX18a4alcuQa2XFqcFfhsNLG1V3Xp+dSlBrzEwFdhyvaeLs11njhs3XgRO9Qq
Glb0jylQtezQTl3aiV+69H+ibhPmt8Z9gLKEiy9pF2MKRdpqGuh/8K3DbN2pyHxihaz2neUmO2wp
1V9UH6xz1DL+Dl5HuraiXj+PUYHtI9TMQrYQCs0qPzu97b30VmYeSpBaNywrnG/xgHwj9EXH402Q
deHJ8UT+nPR8U8ThFUzm4Ztu4fgEfag5qlSw9MkRNWptTkSyQqQCR1vE7wqWqXdFE4Zi9nBD7EJx
4L1Q1JmXPEJlOZ2jdHaA6pXTFTWsqfp12RT1alFkuvyH3Wyc9r9iaXhzJDL7XczZ1jvFXh+dySqo
C63F1O+vUekK3EltB/Laqxl7DVKsOE7DxH6/A6xrh1pBgbEXDTIovp623kNcDPnG6qpyXcWW90BN
ih/6w6jxp24sneMirwNpnJSuziQid7rKhI5vl6GYH2M3oak6PNgcKXVfi6LiwGzhpSurvUiw/7EL
mohn4OFxZAADdWnuTjI7bPnaTkZvs8g6zAKdTrZnK1Xi2Srz+AGgoO1iEGoxaCmJalddJq1Da1Xh
yrRkf8LdB8hwJ+xrY0coth7iAIW6YO2jXTcxUuqG8TUujXyNDb7klBhG+UkE2prk+mgmuyEqxa6c
/CsswLVQdJ9w0Kd2zBRHeYVJ7thRBCAviiGj7p0Jfr9e+EUCYC6vUKcxG1Elp8iH4sFohYfSqk64
wTYM/2ahMj4bqvyP/z8LY4rB/xaj6Z8aOTRzrf/UqpD4yQBXiPBGxwkAZjh+dR3L2upTT3ezX/+F
027jdMTbahCujjU9d3Sw2TmOHNMpjXBTuKnMTQ4msJW+tDXf5kjMrFgv+k+2FprbKCuirWXo/aei
Lvt1gCJce9IqE2UJq8zA5HTSBoH8UoAH/UDKYmTrYAi7l2Lsglc7D/1Z3NVYtiflI7mMeJ2ehdbj
SInS7Z5drHuQssXpOKk0sdPcG0e8TKMXaqQp1SoorRSlvyHzzJgBzj/OFuTkIIO00vCk2Q+h16+V
UeI8ib+vkFoDUL0+F8N2UdCCBxvlRb1e1BVNGGi51I1hvhlDLGt0L5WnJmzlSU0NdUuvRB1fNViP
OGiv3C0mdLXYkRvJutaO99rAjovtnVlFMUntDvwRL5L3wIvd+7DTbZiO3LpO6+xRcQQp72UguudU
t+NtyeLxAWDM8SEy8C407ajY2nrcJptIK/5ETbkEj16YLHZjDzaYWQ1nlgXOqun0YINTICosBTUj
Pw9INoxtZ20lyJJnaszIfcbCZ6o0FlqreIKyY+3sHjUcarvjqTgNRauZKEAMWDp2nPIApRZh0xG+
naTCQCLIvzfA+U8535OUHHrsrtcqt18qXseXRE++C+AnXk1pZq8e6rb2elg+k6ho8RPjppsfFdDQ
r6F0UZ4YZUR450aPxtSUTtRg67hqVl3fR4/UhJ2IH7XYfSrGOAB3yRAujnlQ0dExq693ZshJaiiO
1z78558jv68wMR0JiPJptufpzAO0/P6EqjEumRUDs/g2yshbj4PDD1EYoADiXwdoGIXxfpQGyUKB
1NNkMZ+QsdgRwIO0AACd5pMzSEYm8XTQhnIkP0wM+1EVHaBrbYQEJalvzMnSAxx6MzGEV0uIJQ7J
JOakG55gM/9OMcdaItx/gOlOyIVMAG98j/C7kchkGYTcGiIuhkC8DAV7Us0QAObOL16isydnajhQ
ewcDp574ZVu/xtKeqoOmIGdboNgCnFKgouwD9QrDa884EuMFZyWBYdtGFrJxVpavF4cMw/lWwoM9
eZDiX4KQgaw0dw88RrdDMQi162u88K0Jb8kmXCY1MszcEzAzO+fvcjLjUx1CBer8Yh8HMn0QKDXs
j4lZ7RcFOaCctVhHZumsl3CkWMbnJSrBJ2ZRbklBdo6BhfJ0E2pMlenXhC3NAYHLpsHJbhloGRx1
yWMNyCEcRUNjLjZ0ZZuj2oFj1KJmHT4zqoYkxxEo1x1zrRpLlbBlx64onNyfkR9TH9RMdqRub1iD
dwKDgh17dxQHFOz0G53ZKDdLLRkt5gZ2bVfRgPOXhkEGJyxprV2lG4/Uy4F2BTtiUsQCEw2fLqlB
tUy+x2lXhxtFAhTtaTFJRBScSJaScxcH7DDgzIZuCrjYZUGIbUvq37skbWcekzYGnAQuc5jZcBoq
6/CQeXf8GLrqmHNybsYQoRiw1GJhv47rAQwDIr+rAZtOPRch0Gp/0eWRzig8wM2H7jAk4yHSGpW8
4ACA1g+bKNyqNMNZC2RO9HcQr0GnQGlj3tu8vPY4Nc11tfA0cpwF4WSo7o7UgVb74DuJs8bBkl/T
5Sw1NHWtW7vc29UokIxUWLLdXGJh0GxB2vlbkGqKREYUiK4WGUo+Xjkqde9vREtYk4chULIf90bO
uS0f3dEOD16Eg0xAQ0YRGxHr2C61TjeimCrcYLF8QZ4x32ZhafiiD9mwJg9qOmZn/iCzbBdMhgbW
k5uwwfEuTtVynOaQ8nMCoNF8hROnngNso+8XURqgrMq6FKI5S/er6/KNrqUuSDmW89QNYELkRpb7
1B3HzsXOCCpBDqMn1iSjxuvsfhVgh3u3yFxRf5NpVJ2wP4sT/AasbXR3qB/Jws5w0E+Jbe3Fvm0s
bJ6NyCItMqtrGBDEpble7kmZZbqq0ijck11od+k5CM2zxBEop3zU2n1iu3vqFZPI6nte+rxLW+QC
MXUlDTWcNHQ52IlZIrMJezJyCw7WMJhOG3JcFEv3PgT1qbkZFt+KZj9x/W7GckoR/TcAzXSq+98m
xji/2vZ0HMTruZ5j6/f4GSSDtLZkkr20OH5kAwTqo1JD8BO4yH0sQxH6agQXBDWCY1TkOoQMExK/
b6/IQRWxn0qxbgIV/LIT/ZC7FftZCvaEY/O6H7xSPwyTlVcc/vBn0TXiquPMFKBogxQ8chXuigBF
lN1pyQSOIzbMg3L0PSnlQdfz4pkUbb+LUDf5ae5gA+TIkETyFyfbBbApLrNim6JykW+1Jd+nLQtQ
2ld+zyy3PLEONQtWyKeGmHM8zTpm1+dEG54NPANw+FyMM8bgYigdtauKvF2V9ugkK+ROtJUKGrZt
LBk8gR+gPcm8+G47mTx1VSW2eldW63jy/Wd8MIae57GxG/Ye12Yvko3OI7ks4Wl0GmO6a9G5MXKp
tiGTrQgSC3OXwJqIRDbHUUm6qVB32Yneitas13XcBLvIKOI3Fg5iW3Ew+aibZn2779wAyytpxG8A
k+DEt+D/GLuu5bh1ZftFqGIG+crJSSNZsi37heWwzRzBBH79XWjK4nh2OPcFBXTiyJ4hwUb3Wo6B
+lgYhx1Kx7SJvTJNrcasf9KkviUdDe5Dq5nuC82D+rm1yvzYjRU2X8O4A2eUdWzVYNclKMKmDEVu
doP/zC7HvZ80ZTMF5gq9RNCnQ99oe9Ihv4aKHdQNuRsym6fp1H8DdJK3mePNlr+vtvjdXNLVjLhA
2be6PIl5V2f/65dhmH/7ZaCyTHdsHTS8qrzsHuu3aXR7mOrhmTsfeZzxZB0Y6jkBIDe/St34TANS
O6C3vJ86KAU74+yoPEnv0aLFiPIQdPD8g58ZVs+yBM57y7pkjvqPdvOlrKTGOyRir8iIgg8OemzW
s95gNT4QiAZACuiMn5AGD/aDjrQPYbywTmvOrS2vBPZCsNXeb9GM6UJL4Q5XW1TiicxIBL7K6wIT
82ccMnW9eg5tN6UF+g89FzH6l9lDm+I3DOwE94gaye+0ciYhn5K4QCGoZIA0bRJwi4x2KnZe3CIb
RR7lWB4aAdh9kWqW6U+6jSI1lj87FhgodyXO3QCsMZxGAUQbtLZn4RpkqgzV0FHwkDAhAc2c4BHt
hto1MhvtWpuoWiuiMJxli6I0xnxVmVm/JVkcyxFfa6l2bnhGZDK/HRZZ2Wbfwh47jEW02C4yMIqk
ZxEqeLHOwA0VvDnddjEEW0V++u/3K+Rc//bd9QzbdvCltWzL+ttdPcUJKHYKdfVcUY8BNpenSArr
jHcH60wzcADeLkkB3NdvXQfatnmlbONkioFB+u5bMtBpIYt1I7oLl4A8DtSVupNvtMFBVZcKo4U9
irHD0sLmOwsuUV28toLZLx0zvA92PPiaLe0XbKHtFwBUbp1YlE8k8izk32K9Hs+0BKQZXzXA19rT
EsXH7RZw78NGsMZ50YrROoQ1UokUqbfNeNsG2sjyDTdiHF6jnesYq4FmNCClYB0BlWYfgZONFhea
LhqakYwMFz8KgxtjVvhLiMXvLgwo4uoNuoXiOf4Sy6AI5Ke3HCQ1+SgunjqPzwpUjI/YS80r6Wpr
J+qMLS3bIc0fzLq60iqk6gCrTVBiHo2nTNUDtLilA5oRRJuk9aoaha0OEvOqV1zvzW8iL8P9KBlK
i9ywz+Q6/WwUoGIhAxqqsDAu2IyjAkkfyr0l2CvJZdvASaPRGopyHRd4Zi1+NCM/mqEB4X/dm/+W
zsM9GYkNwwJpqW1bc1XwTToPYNPgLnRM8SztiftOgoK7tqqCSzFk06nogaMaaKiTfJfTjAZtNPCG
7NrFbpEtdl4VdTuN4WR70VLgZckjbTPlWXO6k9MVJ2S21JE7bjvq2ktgmgVGN+HA1piVi//yYSvd
zv3Ukf/x6UYAVt38xYsvXUJ9OqcCSvNy/eVD9PFUrZndvX06cl0+BfD4p9M06msSjTXD3gY7vizy
vh3Qjcm/cZyLboDUU+PllafPfdl/n3rpftOyHGkzh/FHM7Dis2uBI5hPol87vBk3nIftuAW2q7UG
/gAKvKyyjH94EwgEGUq2BnoueoaMz7NlrR6RXRVt6jDkB0ez9OwzyVgsBj+oXLHhg1fHP2QMOhMO
7EYfLdENe0JbWbPRZOXgpcau9yJsvo8MtCminPKHTg20lBFeALErelpEJG9HL39A3Sc/CmHvSYTe
ChBd0tTLvOKsB/2KVnchhcD7Uyg2pFvCLlbh8DlCnzlYjAAEXTTNsA2FJS9e3clLgB/TJa4YCG37
OtvW5dRUO9KMYfuXNtrTLmADIJRFnCM7nRry6rYApiOTrI0nYEtWxbjOOrlhA7BjUZ1e/ba2cGYL
8JELyr0bkDYYBd/8r0fNHVisq+OHiE4pbml4f8Dj5o5CZJIlkIMAlvIMoOTujGp2tCGa4uDhvQCv
V+VwdtBs1Pm05kmBaWmBVi2yAJa1GNEM/zPDebZxlefsbjp73E3FgVaLfPGdL0BR2wDv/vdXpbCL
Oc3eP2c1oPk9tIHGE7nuL14G3kum6XKb2/V01JjnPpioQF6D/Cj4KjKwegjwiCcwtbQRXYe1K7d4
hXgz1ViJTYiZBl/1vNkMQe78RA4qtnNNVS7w9YIjmPZB8uhtZlxAhXZPs8JOrNmSlgQdmPUoMXiz
7AlfcLEKmPfwVsbUgxR5w4qkAg8vmhhosI3oUqJh4IFWjj316Hp2ytkiUu0PNWPnO4uSBeUqkVVe
rv5BS1dACVpaAi7ub9HJt7QUTpfjpoDF/GiBJixdhSCFOnpmiDd5FoUfuNaGH9I85JukMSc/8oAL
hhvJKZuAhBzEBVJ+aukqxOtyDKdmXt9McawXx+sGWP1geSyPZD4C3VB/ouk8xKNYeSl6lmnZ+f/9
zTcN/rddlu2hCtLwuIG3aB2cXtiF3TyFhswtBbC5q2dLL91jYJcWUHOkvk6jtkBmNjWuNHR6OZ0L
z9lGeJxdZzO9YsGuzKfWN5O+TDcjT4Z1byOfSS5B0L05ozexADKL6PZLQNKqCyEz9rcLhSlqPt7d
yYkuBqqi1qdl43xPuqY/U16Z8s+43ZanFA8mEtFwk2jXC6sg7ZKrnqmtaf2uvfEwpwQ8NqaRrGwF
IGGCdhjva2qK/LlzLNVAM9dReBKkyTWA+2qRe6OdCD4CYBzOsSVMCnKcpeQuCZliiZlO5ccwQbcf
ul3KCw1y9BQBkdVuAy1iyazBhj8E35y3J5OOjEeOFxFaV1r412CVoGZm/W6I7QynYehObdUw96Sq
xlalbJMY3CBKbpQBqoJaYM8NBXAmeOBNO2r7MTOcKQ2jEBda5m6yQumX9zICuvzJROEQuNbQK4SD
l2M+AKGSrCgGG4Q2x0hEehtjmtJV2preS8XRHjoD9ZojOFIbxdtCAzGzVFnUbCK7QO24UixsLU7d
ShD3KaqXheVFtwNrFQQCmLRoy9vIGg+MsXPw1kLe1Xvsu2C0JJdEXeouKjD4cSmyuRkaC8zfaHCp
HKAs019cyeBL3GfmNbSZ8Qm3SvpnQSu//RA2AsQcqqNq0lAWoAnLXqNIP7+yNhKoZXK/hlNffLGD
DM12VdW+aOC7QlHTkD5GCWNbjSfijDypfYh0Nz0MALe6ZDgT3YKkIXwy+7JeZ1PRfrSqzsC5UNp8
TXX+0oIa+K+wBSVWhsp2f/QCwNh18S8PqTIkHs4x0EVO1PGRJyEKUhukjOb+DvB+WD5+YMmBekBs
XrtPXQ50LZCqk0Pc92KP4oYElUiQ0QCQ6R+oxDFTsMbzcteXUq6JhTCy3BiHMEKuibKwMtrbZWE0
fGt4cb7rg0G8BBXg5FGH9SMo3Fcc8VsvdlkHO3100/2fBkP1BRCN5qkhxmyNgx0bm7P4Yibfb0SR
Itoegf/gWx2St3byvQ9DJCqkViQXKb+TPgHYN/5tQDpN9wNQ3nsC+PDzXUQde0XEdE/r38r5XnFz
/gYFwG3fvJb7DDmhdtkCFvcEBKmUTdsYFTaoLwc9pA/cxOJsA/rk7ABwpUYR8TElRapsSFtoWrgB
RbKDzQYaMVCjk48gakK+iPymtne1C03dFpSUgWZtuYXuwIg52scC/7R+XrrFr43niPxXP1YJGt2K
6WPSm8glmHl+yezKBSlvwrZ6biGpiH9wYCibaD9tRL0lRHWjQcrT7s/hpLifFwz2BjekdaPX9kof
UdW57qtho+dgssHJlQZEFgWuuAyTAkKkJerkJj8GB8W6NsfpzfAffW70N1MK4nTNL2HyAZjR2S8c
Hk5glwJLxknLBHg+TRZlJxb0aDtXQhpIJqK24Sua1jQFjdAVPALgru88gKLU3S+i5JPMi41tkTIg
fbigZD23xYqVos2xlVKy2SgSmIqxCpGAb30c5ygN6Wd/143ZIcdbhHRycb7VeGWF6pwCwC2KFTgh
suGMxr/PxeSibiBUdMFeYx6ZbsTgoudI46JXGPCUWVZXPqmzpNiJJO6PLgjO8a0u3RwVFnq6Ribc
vLjqtAUdU1z6tNY60D5qcYRaPTE2u6I0+1MWduts6FyJs0C8FczTqOImygHw9jOvEzLAOzkOcCtW
+IGjFz6KPqKVKaPh2iHrdaWZZgOAfrJR3kxLD48mB/mG4lfoIq1HdsASAFtGYcvHXjb6cTYhaxxK
bAFiOIJt5Xc8kjP5CIYg+bCI2xyPsLr6ETtGf3N1o8FLD9rXwBwyhr7eprVPJepJFlUPVlw+UtU6
lcZ3Uf6sJ41zmWveB93ZgKhAbmhZcqDMNlH9SKbk9G5PoszkziaQfAQlKurgyV7Fd4jhz8zKZ8BK
v8VO32OTLQqPS+y0Laf+brDEWEld9qvIYyOKy3DyTcMQ9scJVVCXeQUaigenwWGoMqCjbVYWzg4A
pTUamH47/Vugusy9C3kh/T8HwnbWWZso9Nh0QbjXx9HGcZxoZiQ5JQrawr4QiBxB0ClRVXvWhUnr
J252+HQKeC7R2M5VlmREEf6MZ8p605l4Z5xfDKoU+9sMRaD0skBDLTSAugf1LCKYcZIrMISVAPD/
lvUTd329DPJLCm5sirT4ZypmrexmaHWKhxLGbeuYrNyA7eftkosfmahQFGV+Q6Ew9NHu7FSoKQg/
DqX14CVVf+Jpt6m7AtiUpQTnVma4lW/3pQdMKRw3nswkADwvTWcpOdFaeY4jUC1nxY3TWxTdPWho
jznZioMdX0002gSZuxusfojw4vF7rRkDulkEkubXVMdeER2efDcLI7s7j7kFwrkq/ZgZdneUqq04
bzX0J0uwtg7uNDcfg2T5rWU5c7GRx++Zzd3KiyLRm30o9P68iFwbmFNmx781yt2SKE5AithoVx5z
6y1dxig0vBKBqMzvNDxBWnSxnGnWOWLAhyvE1u211CeFbQx4vSb1PLVK3NisBGlQEopuAJC3o+0b
FWaJRbM7mbRasQ1U6BgIZahdTAaglFiAOdmYOAs5uYWXP3Ku44MBZO9HPKSb7E8Lpwza/STr6KwB
I9A3jZz/rMLnIAnEDzM1C6AuJybuRBUOOcPcAjaayz80iT0AI9503k1xMlqglHfbeiie9/yorfla
2NtEivb7WHOxDlo9vADiO37wqtJdmaHMf/xhABYGFJY4+vWt+yjpuYG7RTq9osQeNLJN9LNEJcm2
Mtlofq6i9CdYmPjWtVHLuTa5KdayRB6VjIPAAkrVux8Z0ipXVLLgQ/6t7ZepiphnXG6HZDMlXALv
JJ8eaZaHPwFYWV1pQQPKdoH5wRuxC5XVbOr16X6IEjwKlPvUjdOjdDzxaH9YQpG5HncD+gAnsV8s
3ZinuwKZLbx4ZIA614CTjUIGYHeoC9Rd36D+GokkH9AI/aGPxxGH3mhA4IqSlgakVt5mk+dmlb9o
7tT9pD+qnfruTk7Le98l6hKPZIGHbLSRlvqKFfyC+wuO0rAnC3zL0LVVNNRAUwRyXuDr48SB8Fs4
/rzGSUj0gGY2vE0r85Gb5qOIcNtXIWhFwxJmDqul4i1MZzIHkA0ARtEUFHMPFJ9GwfkQ3Hr7x8pF
SZWjgH8Iph0p29mSVsqP9+J5FH2/j1SmD58PWCNqBox4eUkawFkHPZr1SEEy0tLAVEYwxWneum3r
brUEuLMrwtxG0TQf1ovvEqB3K/AoFp+dVOAQJiiMvbDL/IM9aPkH9LmvUBaQPZIIjI3mKekAIRvZ
fpU4G9CpuNcGRZTPqjFll0/IajkmyFgbM46esd/dOFbrXkm0WJADyd5jLBbF0L7FeLegGP90FbL4
z6tUHcrTjHKoUOumlQ+8i75Y6Mjc06pHeT/QwZQCVWKzotE5gMc7w92WU6etwIStr29eS+bXEdFm
GnhMbH09v5iA8cIv3TjJ44epSdxdGLW7yEDxEbjarWSNUuVgw3I7/IL6/m0K4tOPgGHE47ewmPqR
RV+CqDZXYxGMp146xecyATy4kg9hUoEPKUxmd32acC7UDN4VoKnOE3e7jxQ2H7J0awNcfkde71fh
hgXKx8IFC4G6em925mr64yokp6vg5XljeN4BTQlfprxLPwR9nAJn1mObDq+wa1rOiilC2ZQ2gtZI
mQBi4tEaIu/cuj/At2I/knTsUgOkbPmXCK2TyOu9x5nXY5h1flRX2sEZWmfDPHSIpCJ6zBnXX4q2
i4+Om3cb3F2Lb4k+4kYShF/kqPUooA2mXReY1isqZ30y0Nqh3gCbsDhmZde92F7+ZCdB/g3gpNMq
76rqwkJ9xHe8EyhVhEIy8MVOrmY9xh6w86w+3Zglsgz1JIpvf34MHQm1DcnVx1A57nM+DMPWcsNj
kg3TleO/7dn2hnZdoIRwNy8HLTrFqS18WoJPKsC+9Dniif2BJE1iodYkr9sDLQX6IvdI8QwrWlZp
bD3hjXFekUjaINzRNHCG6LZvD0P6YKqBZqz7Kb0wONMC+9s3MQ4M0wc2As5SDtZhkZMZDaLXAD7q
DKD/UbZ3/gwQPqtY9N56USx2LMeeXeKMd7VERoP+iC4JHWj73DF+LRdaTBh+j0cpgN1Any5ypDb/
OSyro4d4t1jGAI26iGBGbS5kIQ5AyAXXL5gio9Wytqwf4H1qUQNcVgy7NZZxfduzrsF2S6FK2v0I
kii9sdYkpMFKhKtvPbxzp2WyARIQet2xbf3EwmAzhKX8GnALL5JKzv+Qhy7kZC9MpOtHicyOcgII
ofzKHTnisEKMB7do52AkX5zeL1Lg3e2U2bLexapj3zKrg7Ad/dyrzn8SjYGoN3hjbNexAgkg2RDV
9cMY4j6fTIAYJFlcSR0tGoY3RyJjng/YJcs49VPX1UFzqKKqa0TpqJ9nNxVUxEW9QT8ZrqE+BQ1e
o9UPwBZF2TpEdjhN+Pqg8y/CCT14Rvq/UPaIIwi79546x3kundh5rSI+bc2KVzs2wSovOwBRWDq6
HCYwvsTtxUtBwEL3b5Hn474bi3KlSx3nBiiFvMQtTx/oTn6vjWR1r+1RMrLCeYoqiv4duRbe2SrK
7OwNXbvRJ9Te9opHRSqCFZrFxZc2CKNrF49v4rrHkeBiSlZhJsNNNnG+6rxWA8mYjMG9C2ySwce9
/snCtmrvKHZer82neDfqSEa4FnKCyu7GmMfTl7YrnG2G/cKJiC7KkIMPr0de4WCH+tomCgwirbiZ
9iz5CSYQfYuEUn8G91B/1upS32pOF2Knizw8KUbZBu28doO8LdapY31K8lruyGWMgXkaHiregV09
t36gPnsAdKZtPpggUX7QuRSnIctwtzDAiCk8d4+92PDYqmHEN2wXaQ54P9WSFDjKKrC59BcJzTxk
fH09jYzdokDYYe/peDo4uLnuUJsDSJExW+sFB+VWESc+fk0iAbfpuo3dKPUB86BPIoMEPc5on0Fd
bYP8pVsOWeinOd81Tmv81aTVefS88mdWWU91z9zv5Vi8WgVIe8qG/2UNTfHV0dEw0famh28jQEab
UIpVwNJgO3ht8uKi1paSorSa0Okk0JX58V1H+dNl9a5Tlv8/vyaOfUcU4oTjJkB1ThH6QgRSUii2
B62B4teL8KK1qnMnvEyFGZA87b03OYrBo3+Vu8CwX+LYFruPQ/H10AMD45jsmBVfqWXRll2Cn2p8
pV5IrlZ/6kIvvBKeIVmq1eKX6umV+iANaSePSpeNg3nWUUe5mlBFvpJMTz836VD4gDdrvuN2fUqz
GBD+XbQBmSnQqiYAqfVlrv/IPeAeWVP9iqdetWLMHp5xRI/UWAZW5yH+YOqt+5o2o7dieVY9mlZT
AHZeykObud3DgKO1ddIm06cyKP5y8Nz5BYCkIOp/2W3+C2/q3ac+8PjaaLL8IXzC1x2br9E2HzUU
Yq7y0nA+C0d+UzfrX6DwRXcuTgmytHua7M4EVLFdrzhQuj9MfdNvE8vLz6ATCrD/MG/j2FbCP3vF
8B5H70fEqZGN0TmKbaa4nfZRh+Zo0E7yL+EwZOCIxCxRshB8818W7TL7b7s77b/GIzs0xgJIrHea
jWu5wLwsvQz9SEByDQP9drloG4Ug2zT2m5aWi5bVElhPqRus4glkagfk7Ztj3aDSnd5+0V4MWOcU
X3sc+++I15wGJPw/okeYnRaqc6e7hGPKcENWfOqO0V14O53mlaoBz4FjfBAxSoVufEJd34QNwym3
8iJFqfFsRZdzlBsp+j772KHA/CZczM90OfJpnLBHiz5qnSyQs7eApT/oKKH0zVG3rtqXEN+zq6sD
X58ErpP1h2awvzdJjyZ/knUFvn84zJfrPBIs3cRu+UsCN/swtk2Qbt5i8CmJuf/uP5surgNDN6gz
tQf8RemJBkslzh1Kp4fgrzvRelFPoYNEewCcaH0qzT0pFruiFe5RmD6JZ9M7iyUSzZboFORO1g9W
g/RI2z86Ub2mBAy+1LGfNOH4Eg/c3np9Uh9Dyy2uOFvhq2wa228Rq9eUgclbGyXefBpeyjQGwBO4
7KmWEcdjZYrO+N+1kXUR4uTQapxZTaWNpAWNfHqmWUflj8s6ivVjgSMOYLDpr0WN+iGahWb1NovV
bChH/ZVmixbsq/rrnd0SpYirIygnf3KAfa7y3DCwHWd49lJ2JqCEjhVGbNUNzJgTOnOWB4cnaIwN
ceDKdRAEyxbweWWOtiNbLUlmVZYD1sGPJKnR3TaLtbpBAegEzlJSDDiVr21dXMjHy5DOjFz2Foe8
RifmKg4t4r54QSXA+MKeiERtyHjm1wP4B+OaOZseHQjnPGnZScv1CG0clnypChxZ9J6u/8WeKsUM
vPg0Y8Y3wCUUx2IAFauqA6mafvJ57PADLSc8hM+Ti3u2VAUegL+/1aJ5AaW3PLtSXbCZ9y94nusn
cAaD+rFr8Z1RSyoJpqHQphsROQlY6ZqlnZbqYWVVt/2t6M9YXKSoe4p0HTVMAI5uAMU7ZWH9WCOb
QytsuOcVQZq7RTOvbAWF/qfl+4p075Y48XHXiVGGD6KpHrWpi194azenKACGpRfl01clb8s4fvGK
+FPkRtluRCfHQ8nE2yA7HEojGwss2CFkmr9oHNsBECPY41aLbHFmIgbaoZ3ks5YUQLLw8EYFftVt
JlLPX6xxT3i7Hjovh630/rhSmSbiAEjD5xxlbw+FoYtVPCb2Zl62I5izlcKKB3sfhOLHnZyWFZ7H
EfJe59AOKyA0eONeYZ0+JlaLPXzMWp+WuJ/JR5pl8dXrgTRFksiGWJr4OgiJzNBiKlk27tEkh9yo
MrlRYIcaptnmjUewarOPiWLQmpmwkPl7KO3CO0ZKNhE7lg1Z44Lv7oZB610GZg4XiKL6V9tAfSVo
O0/cscUHGlrPA1rh0KMn8F1mWuUnNytKJM1x1P6nE4kM3XxzEvgenEThoGRhXeIwelVUqBLAfw7q
l+cpTxhwVvMCVYCLEG2sQCj2gLeE3SkKpt8HNqVPRlaIPRnrPH5T3i11vWeHsPK2JCf3+Wp34ZaL
x1RhTZY3n4MugOOfJw9vgdusskf0uoaa66KB3LbXzHS8rYVk5ksJLr9jlQnwkKmlodvphxQclmNZ
AJq4Fs1rx7zuoidD8WLak72WfLp1lQGAvcgVfFXTY9qJn72FrgLJRf/icmms0zHLd7TstB71gJaQ
SGlDawIv96GNjCda0aAV3wIWxM8ocYIe+1oANf4OVtTWW7BEhP3LPwXTHdRNjozh9W5CQQ56BFCl
gG+G1kWoLKtVFTCtMwsnmLYb6DvPqpERflfQrGQe28oaN/0b5wmdIbg7CqRLeOid5oik73QU2wy8
zbcBb0KkeED2JaUA4ZMdA6ubFTmK+Fxgi6ExFBiEbomppaZWbH2IDZCUiAE1OCgUhqxVkIl4UFsn
O6iBfoFVOOhmf3RaNBTyyKj9Cp3yFzKuoryJd5ZmIKWbhN1mvsx8BbSqKHbAzto2Y9kcpzw1+mOD
3oBDF9qH5VrztbEVyjdxpwd+UgBrX2/sq1GpdnigGXW+7mmKSwvM9TSQRlNqnv/scMR96kFg3oFq
TnmogcyWJUo5Ij9s8JoL0mgYLqE6DprrkpdHYFTku2SomG+FHLlGNSThkD0GnXuuNMcGKsRvEQN+
2m5A46tPFotDABpW1L17x0VUpr22TyIXNC1Rnt/E5W74tUqy+BhkjukCSAWwuYMhfxnqMmGuZI3s
IlDMucWhLwbL9TNseY8d4IQpPMWjD+CGYeO7I+opaUmKHNgCJ+nKpylNEYpkbsuRx8E59W4JkIeC
nbzEPrWtE68mmfU7OuqthgZ3WrQiz7mwAEjGVwDCr3C7we2WtGpJtnRcjF6V2WG2oKX0rNmCzCjG
EvI9hj3Il9QItE+DidxpL6zoE+9TwKBZnfYoipFtke4Oz2Uh+mOs9cXeBlTrA5qfis0gXP6Ms3jk
EjRmfVH0x6BGH76meVr6jivGrR4n1uOgjl6iKrZ3eihxqEnnMV2JI3i76DZNHZktukOqC+cyP89a
3QV3KUVAkzBOb1gJ74qBHEMP8NZlytHc4uBVXG8GA7t52WXBNvQmHN/K8dVx6wGUZFGPCiGkVvBZ
ujMtaUayxvEuJRrmALoWui3Ke2A3T8lwVM59GUd7rS4+LG43JrmohlOJ+hCBc1okilBfpgmtfNTS
FhQUHY++a439kqAr/KVLvfyQNG237du6/6KHEbjyynVdx95TX0fFy9BFZ+7i8NlC1/9LnFsOUmB6
uSdlLgEhLlsAHyVjCQwIGUWPZo6AtFIO7+5kb7YTAPDrtNpHSL0jCY8i3DrhJxd4Dx9wQuA+Jon5
yZj09DVqE33XdAnb0DI2UEuXFnXx0Bsj0F9707eUWYkqjpPJkbWm7TpARAAzZkS4ggkUlzO3nFOP
O+1j39Q96p5S9xIycEuQrERj8iP6bZGJFMj605IUkuH+BFDyr7myGFkdHZos+cpUoScVc4ZVDOo/
m8pGjUk6R9z+G2tFlaBkFWYDmAMYcmHFVAkLoChwJfXsJFEL4m3mMBRxMaAZDTUF/eerFNJE3iIE
zsZlpOImZuPXrYYkHOPT8L7Meg50cqPocWuCImFxcqqTsi792Tp2fk9TZJ13zVh95m7i7ksQ6KxT
hQRvhE4HvnBkz2O1xEnOt3YS3bUqvfBz8Yk5ovwc9hFQ0PTkL/JgocZvAhQV69ZCBSCt1PgcILTa
ZhMAsXM1KVyXBF1H7oqNRrabPP4EDMf6JNRAWhruZLMHafAFwmvHYjkLVawGBd2LfHbhqXUEZoK7
i0w0Ha1c3AxL35NjdLJNZD2natQ3s7AucW6Gbrg+ezO49Zjn5DdbuCNAUzWQAezQF3t6ky3BSX0r
naOjUjM6UZR5zdUHWT6NaE3kJJTNjT+paU2a2ZGE5B3QRec/oXM04axyJMKiBNnPXkHld5E2PrrS
cEDHNj7MVIIkC2xg2ALP+TTLhAT8SQys+XWr3Mj339yGQlgnsiDbkXEXeViHA4gNF6PBc5lzQsfI
wyIiW3VVcgfOi3YC5fN8T6RbH6Wg6c7XAgjS1Bg6udUtcZGTkpLUNCOFXdnT1uZxNKesFwX5LsvF
N0FzIRKF6W4qCiBG3l1jCZ/iTnZAeTNqon7fxWcPuu6dW+p0Lk5BkZxcAiwf/E5mAUzv1Dn7u08X
CAefZ/GiSzS8BrsBTgjnh0lQjVuBcqpzq44gpjAer66zn88XUC8EBB0v6NYoAk5BAoo9N5CNzQFP
84PXldDSmcViQn6VlbCVLUBSSw+vCHBUfg560B0taaAnXQCWGz/1UqTk1dOv5DY/9UXNfd0Zro4X
TkARcfLrMrgsQYlGpAW7RUYz6YgRBWOgcV0UA5jgr/qUFJsxTgOALWBJWlJUHV7yPAe8MnceGapW
UE5dfLyTT5pln6dCrpcYbMDzHQ1rT9YUVg8UdopPZjVkVyusmsvAg3UWdMEVPLTBlWZB18oNDgrZ
SmrDlIOlTHvGXzwdF7tK1NOpqb1zZH62snYa+bEWyAI6UQuiwABo+5dl0DsbULV6xnBKj93ZjjQA
wXH3IYokgtx+M45KO8ShNHi0Z2dg+b/5kYc7dT+qAbwiuo7OexCCmpsqQo8aAKiqc4/buH2wnL48
09rJW7ZC+aK+Qn1veV4Unc7gvKxJ7QmjPVqmtqrCCe15qIkq1rZToZG195BDDITEqQ6KsU7dBPSe
PU1p8GJTOyQCx4HKsGUBDGm6mNAMBWa/Q5h9WvPVol/MrYFBk4CFDMVW1oFMZusbd5JOeG4A4k59
InKfrcA2np5IKCftUUYOnjRkuFyCoZzU29N6/qtCbGl01Mvtco6NCtPqAS+vo+OcaGBa4h4z4zMp
0TfdoBUIP0qAxykTYYS/p7Mu04JyG5rGL1LbvZwA4a0sJ9faDAX+g8wkrc+2GtSLyTx02DK6cTUc
7+Q1arJvzGYHJRtRRuuHjtvR2835LqbjZpeuC9K9y3PrJAB7CAYAHe92EchHTyBFw5t2OBxJQcNi
R8sc9Wo1ChLhd6e2shLNTLKpV6SgeHPoO8PFmWyWZYPvc4akCRAM//hUN1HIg/TklqNgYD3p2dkK
UWzdZ4N8jQ2ADcRFOx7jLpavRv1ZsDL7nIDa4exlTYY+CIiRnnqz4vjZnidAwa6Ei/2y3YjoC1gj
B3CmADk1yHnzzEucySq51QHMFfCWYFVTyzwvzzav5HMaDvVDhqSUH4KA6Usms3KdpmD741GnvabG
LAYMVXzs7WBckxWAvxowVFnVagz6eqV7tjhLOXycggKdNX3SAsIdA8lpyKL2dkkyLcCOXL2PL2b/
auvU6L9sWlCoqUvRQFega/2TrC/GZN9NydO/hrz7SOWo6RskDXt/UYDsqVjnGba/03MFaKYjQAmS
Ew1NH/wfZV+2HDfONPtEjCABkCBve1/UWm3L9g1j7PFwA/edT/8nirLY7vH4O+cGAVQVgJZEsbFU
ZuJd2/bxmWoAl/ODA+1ScvrtzzBqtn7Z5EiDh/GmG9l+12WJiw1Rv3UewBx0sItonuRmvKUZj0hs
NSDEajamd+r6yjtRbdRNqlV4K0IjQLfn6o2f+sjSu+5t4hhpFVsl39w4KJhxrNSBXP85IcXcNOep
/jv8yi8HkOqagMlvkd8P8iRcA69yrXPbEa4ASjZYM4NepzyTNUSiwFyb/b9tZ3qkpuQg3qHuCWEa
Aktr5lIHGs+Dotmpdw7KkDjBlkA0tzUozJ3aBj80tHGDS+P22Km9e+ZA8rDcA+ECA18W9SEbFVCV
hkNlfrIHBUa8ihtwJAb4Vl0BeRm5e8vIjyWgx+fG6zjArML/l1uW6rkJfeQxJSOwmVXd7SK9NV/W
NMgmiNYjJCLnPfviyMw+WANma84O1dRIy46E6+NNW/JdHuQ1QO3QZIDk52cAvP0nnHchX0Wl+EIv
DWtNTXJIJLGASdNxd3ZieHMcvgG++uVUnSmM7PVw5zdl9ESNOBnFHSv9h6EygMyastjYq2KCtIue
hUJMkzcb5nvxPGzUFTkyuscMJHPmgw8WXZB5Ab2AP0K37RPH3ZZaIABkJaDp5d6LkRvihUzv8bkO
sGvjOh6H2CBcGKEtpwd7j5eRX91Ti+IZxx9b9fMUuRwYTTEmBRhdpdc/xPZY46S19YEoadyNGBKO
LKt+ss5UgPGTnXEQ268bI3XWi+MqsK54HGzIdWVdOpnAhZ955wG9FI2QA6kKaD5ZAF1dmqrjlw5y
WyuhvALAIBv0Yu8OauKW17nzixdqUPwSRTU/HMIdnhMISnH/+1RNxo6uDxfilJlSZbmGJMYV6Q+n
wjPEYbmFnOOWfrmmeJCjPLSsAQChNHBH5yD5CMkwQ9Kdr6oDH8pNmHjGCsuz7mxGo7LvqJdZTMMa
B/8JTlzB6YzllKazgyKnf8YBABQ+qGqFjzKB0Bo5hYJ242aJoxqwS0iweO+LDkWNX1uTJekOJ6xD
vi9BpnVJzOI+zaoavP8p6NlxpgR85thse84hK8ac5mDk7XUtaqJ2tgXvtZu48de+vdViS5F1f5WT
CZKIlPtYgZs4efRasLyZvfdLu3L0wZHKkLRH8VHH10DcERtJIXHEWuEWkVpGOeCWKw7T7dyUNk4H
J0j4gLEXWSNRgGzPXLVHYinJIDB0ap2gWc2kJZoHBVJBEMjEbsHXoiWRgXUnDUcRvdnOwxHnST4N
4CqU+O2UdWwckVT0uQKqW0I4PPag7lN561SV5nbUnNKmLsgxlOYOuBUHjPf2m+m9PwUs9mUMcjQT
Vh5vtKLeUHanBU6rsmACL1Sefgp7u9oT+PUGG0tNcizdyKZ7jWZQ72/sV3BcipPSvHRIsjrQIJ4s
P7FKs/doYO8cS9VlFBZgaZTWAw79rwBzSjGd2xMcCQJHxRWojtruLVpuRs4tPqrpgbKsDI4zom6O
kRqfpwA1nYW5/wzCl/8i6XKZySCDCAo7k9keu4Hgl6q0emQJhs8z0RHyBcdt4Fn/FNUgvuoKjj7F
15iLf3Cia39IzGHcgGooO2LvwJ/DQaSgx4YeYlNVD8EQDp+mxil3Rl/ty7Io1osSzcyXjAvBN2Ua
J6qcTRMqKMr9ysB8o1uzxPlgbt1aeGuvO09CZLHx3F3ZuNm9IE1jqkoBtiVhdW8epE0Al6djpIac
RxUoRiMxIMMAYqMkBZrgNXvnDPb3UEuSztKj5WvlgVaJGiwFnIMFpTxREwiadof0OrXNLVD75h04
gJRVZ49lIetdMwI7h8wAnF8EJjgpChArMSYaXJe51eXPfznHvqWoAqE3yHs8MAG7Hi5XbujVykjm
MS65IZaXM/euN3AxA8HkYpdCW+y1SA2AggDk4UkNRSOXgZ7OzB2oIkkX6cC1fJ7JyjLwwZyRyfrc
Uo4CmwL33Nn1U5iw4NELkXpONVZNQGQQlAp8mI+uLshhI+9JgBfa63Amu/IV5ullla3J6TRjgt9E
Gb3aYDnBfZxuQrbJOJVO++TrQWRb4+gIXLIrJKoPj+ALafay64yVa4OOdwX+ZfkQd0dy+vpKPdC3
42ZugyELma6HOYy61T3+IOCMgJRmGNXOgzTmbktfprvZWdkcZFdg9KrJvf9BauGZ3r/+LJ4jXBPq
5670bPv2H8rF8ZUBffXgJWvi7hDpHb5sKxS1gHjkXNXtxWPHep+X5EdyLnZqCg8sbqulG6R20Ybu
Fsq5vvjmKXIL9AYxN5Gg9j75dS+Kt/VH+P0o3PVUtKOAAnnn+8io5p8AsARxdCEPnk7Mf6hx//mU
RN1fiUrKL23fp1tWIZuamiFukn2oQvY8yE5mb4AcS0eBJzMBAjY0HoJKqKV3XDKQnenelUSuju9h
e48bfWs1hYG3J6m2WdGtCbKjMbpYWus87MUB7UqcFGbW3WLPuUCqeOPVG7JRYVQThENaXNJbKTLA
yTbP4yE5f4lTuMo/phMWEotIHXkzsz66tmfeLfZSz1OkYJNcVOo65pc0D3huMA99zgHX4asRbHfz
PE35Aq7h8j6wcBKp+VX+iph80SiQD26S1McUZxU703LTr3X8nfyNDQSa5Y9PrY3nSpPPBLqoq5St
mWvae7IlAVMPOoKEdslU6gg8sm8RhhlANKhpD8OUTKvEdsH/RISdvP2BKcbHma4T53SXwBvvBRGA
umo09sDzAC6ueTyJclOkAVSCMiPfzRyemsizMdg/8WjwE0WQ/eews4Xj/R9Hw/0yDPII34ZeeEKX
oZdxfh2a7NibxxaIIt2om5BdTaUhkNIL6VZoszfRsYki6242ze62EeYdFVgnhnd9eaRGYYPcBXtB
tpVupO56IKPCCLIYWEonuF7UJl2z32s3Nh/HB2evBv/Jz6glgGyi7aAMT1UqxqpoTimoGkE55R3q
qTe/VqAwifyx+lq03bTGRQV/VGWUHmoDUkEuYPIPAWSINoA/qM+4bflgjQWAthkY/CCYq/Y9gBBg
XTCdj1OdOztglcxt6oby42iwdgfonD97axvyRo0xFjvDRzAu+uxtVQhzR319A9f2o90PGxtsM0wF
6YUXTF2aWAhgUHWVjFMj3HWNzeOGh2U628hbVgkCKaZ1/T00p5OTqYdZxpprulsvi+bAU/tlcdJw
zdTzt0GQig+xwWrdfh/BhLptcDjyYMa1D+nmzHrNp8zANW3HH6hIRtY+4CJ9DqDYFgnxx0mKv3jN
PGdFYZMSagu2mGxzZWxaXIkaYZ0cKAajexfFAZpIUneTZ8FwUjLLPvLOOBEaJh0Dd4PUzQFEOGb2
McUxCseW7gz4Ur7x6nrajDz1znnoO481UklWdT9E34Jh+mxOBXIAWtM8AnQX76auTb96HbLvdQD1
nPBTzz2NEd9ZyCONkHs7fAZfozv3DLEf3EUM7wfdkwKoZ9HG7U5A1cWtkaS8SmsDgKOiOLZjGj5S
wQtkIUvIHFS1qrMtB5QDikfQulxCqIa9iT5gtO7xYsVIdR1m+xF04SAZniDHNMfk5rdqUuzYaXkE
MqlS9efG8S9kmj+Fim17DfYQiYTMn3F+IBMsG0QVsIOTQxSpmhzDWDuNa54rS1lQrcAx1AqSD0Bj
FdpAVvI7RbxNWN8eF9Mcfduee5OVhlCZem612B2ZJhCEb5HLggWSBFMI10XpFO56hPj2erEh5b0+
U/E7m6lpRZBCc64C6e+BGxqLeTzqsQw6SRyhLrY/j0feJZjmvWkm8fQ5wbfSXVHEePtNjrJAUeSa
d1jJxqc09bbUIjvvR3N2ks3UYVRrrTg5gYJr69vDKgp3roIUbIG9zHlIknCukc3RDqoxz4/y1Y37
d11ubBKIunxV2G65jkbLWpObRqSxJmnG2PWDoRuXnM2ZCk/ThkMBzNIgfBipTTThS3OJxvl6ggSY
ONlQHJBj/FRgEf0Vu5/vPAz7l5r7+E8AXBQSeGX6GVzmyMAUONLyBKi7lUJSWjQ6zw7SwPfxlChQ
afv8UbhI3I7zvvs+GI+W1Tp/U2iDZIGrUCkLMYcmKrwNZQkYgGJQOqeMqxXOBiK81a0QHCVIQaJa
Aa3KrTHkxvrGAd5ScXRK+YFioZWTQnZB92XeKyDO/mU2jVF/D3rT6TRAMO1qBgpdZkhb3KotNqrR
DGr0Piz25XNhFgZRoQv5pK0ysbr5GdI6DNZ+Bj7tXVlAyBeEUheNtz0RuRExI42aHolqvpKzczEt
YdDAmJ0Uutgp9tdhyVko0KJQ7d05cy8tXd+HXExLV91rGv3g1JnIoMU9YnqHLz0g9Q2k3ORaJ6wX
8gHYtuRDLaMSqDawJZAdvEYPxdAMF9zReWtkF5bnINYJHlS9bZPgTuVpGSByUdv1pbkVEJkCEPGn
VNCizEO2WcLHddrkKOx4GyQdMz9Svwqo+hWkb+PoKHj4DdktQxKtmwinE7ScGZCIdhdYxlohe/o0
r39oKbR4ZR2Z7cr1vDlmXkLV76sjGiFxG2PPu8JdiS6sd0Nc8NcMFAMgvI3KSzQx/jrh6BXX36+R
W+NvgbTFFUW5URHsf9eJvLiC+V0nX3dieqZJYN3eun2P1OyfAo41MitPjp9vB5KiJYdvaT1H8tgA
3sT6JCEBsWewlzjxBw0UdP9qBwutKG5PVKOiTgz8Gy5tqsU6sBINPEE87XMvlnvqN9uuqhR+M2TK
huZ0O+7cnst5lKVrXbtMgZn7N5+Ehk5CF+f8YeZt0qT27yvOHo2CQaqo9m2+IhsUigDBKXg6h5Bt
doCo4jzkw2kxDfXJSCFsi/yCxl9PknXnvGA+zmzBcgc0eAza3SDozyUZyT/oIFX4tb8mlxVm9oaN
YXfP036fhXkYrJhVYJNl+ICOFdMa/ymgehNAkTOfyQjZ8Y9umAOibUOJPeFgBS4Cxz/6kZ+eJtu+
Ln5nqwHFBRLDeouj5tKNHDc2D6sf5GDgiOjGQd1u5lhC5jlyducbtrGDLmF1illcnTiOICFxottz
tQ5lecqxgFArClhCqbnYpNEk5prcZmjGb9V5EIq6HeQqinXevs8NG7kKMngEb2N+xDlZsGpp7aRt
5Eh4jG+CEqILFa3ttMM1CuCUI2vl0Jqt0Y6U22Baa0DdRgMAjI6Tmn6aTkEIsuFAGcjYwLXyA86t
HrCzt77YFRuREGikT00zdPsqVcPJHBN1ATvptLXArPchlg7eHVlmf4egKL7UAOgTZv/CuuCfGsm7
B0DykE7aStxAAQT1fVJdfJyb5AG/9l9xNpbXthjqWZWdDcfY6ydcXGk8g+fWr26VC2DKMB6ZIuzs
HhpVf5zsynjrTzava1/qaExPFEsFRJ5rCHzzpyqVzWzPy+z053M4wf5F4IvTN4tJ2xPQPPccZv7K
Yho7aW9Dg7F6lp3QmUZGcj9gFXxfSwNas2C62nS6aQ9FwzZ2mamdHAKJDBYxgRxZu8hf2nFxMDrr
G40gyrxlGy+1xGlykM8F4JA5j91nAvfjqQeOhm3f2z+Exi+bTDzKugpPTLeMKBE4FUWtydNhr9yx
RFqdH/AVeSimYM4jw0HeaXaQze+aYe9M+P/NZYvc0Peh2/wTALxenF6satr0jpV8Gb3C2eZVNZ0q
UHw85QkoCyaTB9+DKD7JKGJAwabgaRa+dUSWa/kcBDKfI/IxeMS7Jf9UOTwDt4GKsRljDa4LxXGU
2C8ST8tSEJ+LUSTjxWARMnkH50xOsoOZDvSJEKfsLt5WiArshGSniC72cGEnd85k1Bcr4oO3wVkv
mCjHut3h3gk8PnmB16mMPWPfeQGYzbVxeW1SzYu+1p1yLtSo3gNopCyd2t1NfDlBz4RGm6ckt2N+
WQaBEuxH0/I/uGUh7pX0+b0MH8p+cC+OtixmkBcjSTEH98uVTcdT3FjPnWgEKgDnEPcjmBg3se5E
NsGTz82YqSM5yYSOEGBxL9QogsY9JVF+phbNGFRgrKHwlvsGW5Gn4rez0Wei2XBt8DYbhZLj50cM
Q78HnCpNEqT0BDgDfZdVSzL3W9p2ORbgYI3zgrZ4Sq25QRawcYFOZAAHFzWpKBqAmi1rwknNf4wT
AR3xUEXYhGvqBYmM6kh197bltPc4Wenuy8psjqyRLy1EWqwVeamwqiLbJgJp9BSHL+Cfbsv08L4L
7XC/jBU2NU4oXVdtoTXknpMZDtl4cbWxArDAEavVTGhF6ElqWwWg4LWtwDmnqbNmkqtcU1/NVbJS
4ajsOvJqIMvsQKYh6v0STBPQ2F0LCAEyuBSY8PhXWsVhSwUmnGo+9SLLzVKQFoVkq/C+fg8l87Ii
zEGMnG9Sb8XVj3CKLSw4h7wx76QCTYwq3nIUKFsBeoT2HZAi4BVkg73yiqrduTxNgNaAA8wG264s
QCI31iWQppN5poTO0syyU+7Iz9SaEz+5x77kyI/CNkSUFWCeyCH8oNZUZ9oQ5eGrpUb3Yjl+/8Gv
wehk12o8ZGVyKLDjfBAlciTNOH1kYEUEdwzEdCEUnYidnfbWcx271jPuJji0hp7IMkLgYA9KkGlN
zVIHKGF9YZ2K7sjErKy+Y2n4KsOJQ/dEtGLdsandkxfgA2vLJ8j5pK4R7jlof+Z0Sk+nRS65kXOi
ZWPi1Wlk9uE2dZISJpcRln7koGIeQZjqyYoC+5B50V/cxf1vAubNZ9mn48YqQBdIzUjbKntc92lS
PA7pMD63HWS/wEHCV+QkW1pCM72J8+EI5isDTARDuFKtgmCBLvqofavZ9ZArbJZ/tpeY+D166dJa
kJiax7lxLzHLCK7tFqdpiNl2lKDpd3MfOfKj2awDnD+H67AENu6qXVd1um9V3wBBrf1LO+/H6klo
EZ5lDFAiVE81L5OdiWTmraHA6N4600cwieKwoHMnsFKJ7Gs0pc/QC21eUmVVdyLVBFHajo/1jwGN
+6cg8+L7ygPMhuyNgzNPhWOjB7CgGw+ybJGACNTk1xF/B6Tve/3FVA70r1jwlwj77O7PaxALB/83
104MF04QU/BcKPVyKW6p1C1Hg54d1T4PVY3zXCmNU6GLgQkfoizUboHZQdbuLvVG40QmAcxetrpt
z31m31wf7QQMs+/dqKY6F31nP03VWmJYxr/pMo9Gk1Lv2zZ5qM+/Z6fR+xLaOs7Q7AyQo+8CvwpW
httaoJYEGeFbNc2K4EJWKlovN3aeEJ+iiuEoUYBO6myBci64ULVxcvQM09jbT2l8T11U0QbV09y7
wH3I6HS7OROgK49uyodzk6a4Vv3ZosQB7OS/2m2UPnQytbZA0eYHHlTj56GtTkWVmy/gd8kfuhD/
BGSnsOo9bDTqE0Ni9QuWQ9dhnCVrSBPhjILeoolA4rRXFndCv2xjnRUW6sLowZys7UZp1QeG1Ewg
rPHk50mYnjjUWFcN3e1SG2S3wWr+R1naFE7/GRYUxeY+1CQH2XD3H6zof2kZm8aiJjnKFDLkY/+D
sbGDYqgKX6KqzZ+gTrbquAOwfNg35sYGddaO9JkT7bXSHrlBEbyx9lLfQOLYNykhIMjK4IXzJDqM
Q9NDLwFNn7EA12T1OW8cfKlr0zCG7UH2rFiTk2yyi+5TmxsXMiEZ2z7g2wt0+jRkL9YDkqWt1MrW
hcyGV+QEsG3QAtEVFNbwKlWHMzQVt/fCqatnPDzbfAqOHBfgn4HEUTsWD9nJq6LqCZxHE/6qeCT+
3yJU4ISHsTbMuwy3fwnkOT/HIA3bsqJDLn7s1nfI8K+2wMV1r1FuPgnN+umqfA6NrDrcZoO6DsU7
ew4tNOunDm3Bdjny9hWJeNbOcao+XEfZKKD79Gs7HHJg1sLiZGBxtga9LntiY+DsAyYnIKrdBPjJ
NN2A0zn5ghOyS+FI8aMDx2XJ2vIrG4VYF3YePcYG9w5tbbcHK9IEM4HbrWugU/9SrrurqiY9OEia
3gQVkpFDZoeQUcis4uio9EA2Wyf9U43rGjVNggiQkQqnC75xcFrvKIRMEJEErYwNikhoOwMRAKKo
IwmsEZHC4Js/bfT4L21yUyDZQCSXHJvAdS+RbLHr3Xa2CZam3tePQKMe3KTkL+BXPjL9Px3Esjzk
RjHhzswbPuN2C+nofXQVJnSYD72qqzBQriNPZoy2Ab44D6MJFoSIS/lRitw+OAx788nM3Y8RuCXx
KxmGDSDm7sfGUNYea0N/U46W+9FsIL/QFnm9pb5mkpg7u+6cLfXNggr5wFDA2JE3zbEMqcsUCty6
r+1gaeshY2xPXkBJnM3Yg7aTmhVE4zaOicQI5XXFlhdQbmziBuf/ItK3afoqgFnmz2oB+SagzfSN
QG5Ym1r5xoHCKXDuc9ud2rGGeMRI78YZPOiDSSlXka6tLiLOsx0O/sJZ4JYcvEZ2+1WbjEgQr1ek
xkKcHDzrdx2zrQdqQV683ZfgUl8nwwA+NO1t3r2D9lrQfb/ScMmjblcOEBtZ+nMdgQMRvJfeR1fc
DV7qpL/u/+v8pAgTicjeFQCxuLm5RwJN+xp2GW6TAXzHIfrUvJbqYgd+/Sktp/EhHYy/yNoIcE6w
2BEbagJGFoNRKHaOc59oeh661n+cstr5IECPSiMnnlyHTVDnyTGFzFGpJSayonor8jrGcbCEiMji
wD4QghTUNroGLDQUPrD8LTKVYXK3hFOTQhZbUNrQ6FFYEo2V+EJQhZSBRDtO/WxPTddtn/NWs3PZ
vf2oowj24IEc8yoqdOo5agxd+xH6DfNYFOXGOBiIPG/8/B71PtagIRQ0I0VR899R1Dlzw4dh7PeO
zitdHjTSU/6drUuRFsarBBIj708lPaTz80rGmh7dxe96st34Lb5baNg5MlJcIfk2cVY9MmVfkMr4
jARLfslDc3oBjBXbvzB1NuRsJmk/dtm0CVuAsgBgak2QGOJ7mLx9iJQTbLeCdR/qW0melEhuUFCf
10PZ4D7eTEhq3VNwmdj2Xer0X+ah9LR1kYiL7WT/Pe3s1BEtThOvppaZC9Go0TDmH4Jm0NN3ObiO
7SJpT9T1d5+hK6YvFC/1uO8/vtsX0X0esGOrE4WHWrZnqtW6+WdbHwJpjwUmcHa62/9X39/NUdT4
PyiSNNveTO5QPjN1Kd0BGUBGA6CUjLFskk30iHOy8BmHAC+pcJ3Pk5mZOC+eiv2Qu+CNKLMEW1uP
QzMbr1ATm9NnKpAYl6yZiOJDE8W4pazL8MTBQH0pxBQ+VyFUsoQR7SrdIhNOgbAnTHwBIlwMoqLO
AO6kiDZecMhiBzRydlfuoe0ovxdd8yMPnebzmNY5zm3d8cXw8DkylZUPvLGhAYzs73NvAW80TEh1
bnCBe+86+OJoVZM+1zb2zG1ayU/xYII23grib9Pg3VUgew9W/2u+3M+nlyiNkm0TlVDztVtQhOr7
ML+e8NqjKijdv4MoTu08RxZnKshONZ6FP+MWN9Xke/Q8Vs2jYVsAHM8g2bm28lA9Oiy0D5DWtg5I
Oike24yzdVvm9VdIkB3xbef9yMvprqzE8AVaesY6hIT3A37C5GhOPcR9zTDYV322w42S90CFpbOa
O9tgW0gkSqybfnFMSfQVDFUSGvA/7VXv+3e/juHrQ8jQa4pNn4XDRQHKehl1zVVQNSpa8TeucES/
IRuFhJ417U0l/1a9H0MD6L1bDXnwk13rjGB01RHka7sSYcvoHpJ9aGCaa7FHwwjE1zK6/iQUkkkL
efDvn4d6ZDT3MsJ7t8SvQOyCbe+IJDtMpD+GN/aFfXofYB4vMd1sXWFJsQ5cSMmYjngtGjDcmbHt
P8quLx4CJO5Si+x4av1HZvc7z4I6BQiJpLHCjiVCsgljR4qjwsF7bc1NcPU3dYYYSHuWO2wY5HqJ
ifpxOg6TEYPYBbORgw3AdXi+t5tbND6T2cqKh+aBJqePUarw1Y6n4DyHufV4ECaUDJIeulerTvrq
PhPPFrA5eEaC68IYsmPrQpTyxu4mwEQUMcf6SnfI7NYEhFdC1jLvPADW30ehQZFu4OyqIHJWiwNM
Uv2+SX1xmSyk702ZiO+VKfpLmCfGOm4S/s0Uf3ui8r9WjpVvZeWnZyDa2aObxGw19hb7hlyyu7ju
7E9q4OneB3nPoc2z/IPJuy+hHiE3KlCLDgrbqiHujwB/gsG56dRnUDjvi7H8B5uSZw4Kj8eoBE4g
7iA2P9Vs2gW6SbZhsMa9mnAQ0g22eKRgwyq7Sxkne2pxGxllVs/Bi6g6/4Tc/Ldi9Lid6Qx//0Qe
8e6mJqvGYB+N4vGmGzLR/mOUKQL0E5AZzHJVnQfLTAEm1F+7kmegTlRNh+ApRn7XjuJMnv9wJzVs
A3/sTsif705SF5Biw9aAquB5R5X8MVUpitrkp9rSfY5Z3Ev0lWce82qmZWbqeTvRMhzVHD79gECj
44McMhLOdkGnzYC2vlFiZedsnD2ZhrpdodoS4QWXJWaGupExtAqA2/7bv0xENRqDv8+zeK0JdIIC
TN/rskE2cDHi6WOiCo8qt+I9j830EwQ4wWQUp9//GDEak5ojxqL6KPAVdCgTD6jWse6+WtJ7Zm7X
vcRB4589ELVucGfZfeVT/akWpvsclNhqS7uy12QvEvV1rOPyGXJm7l3tGMOaxpmc+u/clvwp8cHJ
nEGVcrZbuQ1K1zRTT6M1fUHufboC1Vx1okK+135nk5lo8fzomCQpvv+Pk0DL+ddBoHBcJoAdA00p
PtmNnGiMtHjPH1vvCauB5g7a6vEFYhjxhWpgWHmrpUheUpBOPJD9P8NY/l2NFfiW9BDK5DW0xlMW
g7gUA+Wqqk9NifsG3VrsN6NZQAHu89r6Zw6Daly/opClm+XE5ibLQAx341iaVLP005uGk7m9+ixQ
X8nWyNYoNu7Aij0H9nMzc2Hngb2NB/2FzprhWUFgrrTsMxVWYPTH1Ci2FmQIZpOyqwxwZx2SpHYK
pPy7K4+C5hxZGw6peZzsFsF4Vk3W40nRVSrCvA33mWV8mLrizUT20hf70LaiU4V1CRgquF1eGgN6
4gLZcNSiYjAAF9gUWNUBrFb9wLd8u1cQhLqQt25NMKZRm0MJA2qfULqZBxzypNrHMRDi/lh8H5u0
eOhUmr8euAyK1wRfdw+xz773/ZS/iiYLjtAGH6HKAmfJGdBMHUTkqVnxlz8/jEL+61mUJg6jHWFL
B4gI8wZclJfOFIxIn31yY6mmT13jGieHAYhDKpCVgWUFtmH5frEFqQftCYhHvnlmucgJYpRJ67JL
nTMLB+vgjcZhZ7+yhT89DGaqHn7ngCB9dYirqsCmCSe/gYfTYiqo2dPpr609N24WYAcP5rzPix3a
bwEwcUV47HGLc9/qosBVCiAEg7mnJviYq92ff3/2LTiLmZLbzAJiVXrCNr2b/2W76J2oF5N4cgLv
KcEzcalAtnl2qhaXXBqprPTrmorWwu8NDCRqXSU82kJs1frUyxZiD4Hxw8dqxLUCAdVo8FKFoghf
jNp3d6wznVNnR8NFpmDecgVwn1d5bHP+GaWiCQ6SvhXlpy3papTMJmXYHKKMH27jJsEC5Fdzex3y
fED6GnIA/CDOzm5Y4N1RGNACZir+lLXRj6gR/g+j+BjGov67AWk7SPWSEXIpxbRzY2wu/vyLxYbg
9sm0uLQ8/Wh6EMJ0nRvwlAqjbKiQBPPklJ+6OE7usTwoT1EItv6owJFvUo3+SlaF+w0IexBh45eo
Av9TXRbtqzvgzE+aCTKWkXWwSgbfvRORiXNuPwPdfGKrr2Sj4ipmrpbml9aeXnwAL3C/Bm1wYIyx
nTCsT4BphIfcceo9LpLc17ZLkRqu5cGBqF5jWeLfZSBrfnAhX7LKUv4PhILyfZKMOVvHthxPbjCN
J56XI1Y/BesOjm6TkQpsXF0o6Da4peDZWxdQxJUpsvkQ2KZ+hbelHkjWwMKvvT5QWzx+fOW2bX3O
qua+5I7xYAGHiPTvhkfYP2TdFhm2frqtUgtXZL5zkTiHBdOWQpaS1+cHJEXWqzmkH0uIJQYAktA4
FGOV/iFrjAnTNxzcFMCvXky/67ZFPEZry+XWhQpyzDE56PJWovTr3eJeYqhWlQE+uZufb+zU9IYm
PVW9c6QxyUSFqkJkNppOYG6LcjAAmsPkNzFkw6JmWgF6AwpqHVJ1vXVs+uRvV5oCyjeNDbBEFZz5
BNl2XOLnH8LAz1fxELc/QAojo7T9G2SxfGUbYXXOwdBvqPVkIn0R14nmsAI9JDDbee9C+d3nHbSJ
kLvil0Vz0eSLW2B/87VXTM0lSLiZ7j38Jg5g5/zo903DTsbY8bvQOs2tKcn/jqLwS+lFCZA8rMe1
Zzw+1AWoTf1uiJ4iE2pgHjdMQDnrBOdYdvEBOovdWkFZ5pNwWgiGVd50MezO2Y2G3+zbjPG7ilvj
YcC17hkiwM5RyME7FipPz7ET602G+hGwrl1B4CU/LQXu98EuHaaDidyNnx48/nF+WNpUA4AFF/BU
pU437sUmQBGOxZQeLRN+rFaL63agq9Cr6lWvuXrbbRnw6pPP1cV19XmXj3o1y1U1pp+Xul5NeBVw
VaWxllmSaoreflWL8Wrqq55XP9ZvP9AyMshu3eOfX6+WvMWmMtwGMHzlWyjwfr1NicOXYtpGyEx+
UqCKXrV12zhIdc3ik22Kj0USmw+zDa/mcD+UOVgoI1DLb5swMTcydqxNZkX90U0AzgbMRahxbYMI
+hHyv85DhC1X5lv4f+nwT2IYA1I+tJOK3ODRI/d7MIl2IBR4t3MfbxoVY8dBtimMSuCcTBwCpmNU
HpbAqkj5nc/53k/1HA4gvqs8YaCwwREeHtXs/yi7ku5IcS77X3rdnAMIhLToDTEPnmdvOE67kklC
zAh+fV8UWQ6Xq76s7g0HPQ0RDkcAeu8Oj3Gc4kwx9QhR9mwhoWD+mCQccJhAN4/IuHxwUi+NwPep
EtXLcunjugc4DK9vTIeeY7CJtFaWQS0ADFQuPbeGq5SpVg118muOGW7EwM+xb+uATGmtzDj8BP1F
T2W1ooXUF5UCOr0LomoJsNdw8eWgBn1qmiEoylVLb55hhpi50wBIX9i2zq8VeJDT4cs6ZuIwr/1l
Ym8jLVXPi0eNFS8s7sgm3VRILkLQBMokqO5E4UAUNNKAAb6ykCPEQfOtBySQiZuDiSelwlN2be+E
azEvZFGRHh2H/5E4HghPVpltvdy1IbdZ25cK2fBLplJyiLJp/S1umpGHPxFC8v3STDCHdp5qzmLX
weOdHR3sAeRS2PekoNwmEQSQk9GCF6nCnRNg3rAICjTng4T11jR7fFgXp6g5/dKFKh7MtVOAD01w
yNwxVAMonBYw9rdNBWMWKDzqPbDUzm3PeqBAR8gCN/kkF3ULb4WGQ6nh1KaiWrRe3F+buYNG0bCC
10JYVTnAScKt/wXTGvxtE+m6EAi2CZ6QGHWZ/+3BE3UACMwU0r/2x1FDwLmHW9PRWNHyqG2WLqDg
qJRDjkXVrg8X4CJDGglSLCbWe/G6AP4ZVBQyYnKm+50DWMrOeJkaT9WWEAKNQv1uPE9N3JyBqQ91
SztKYF84UYJKIFxsILcO3R8HYqLrKht+ANj/p5TPSeHHaAOxWSXBnJnDSfXn3D6PKZDzhoIxnh5S
K7ueZpvC1LIu3bTKr525FaNl+ly/JQ8WTa7c1M5OfXOr8Tx/w4JsWlg55bhGWQM81WtAMmWdrWrq
6fuiCNwQV8D2TfnVcepQKYUwNnyj0v4nBFaeSAFHnsgGZgkpkO7WcqJ8PenSOjppnW1/fzH2vhPS
XdeljFHK5x2YHQTf/pcQ2AEhsY36m4J2gHGEiY7AXemdVcSyDh4gItjJmNfwNC3qK1GSaen4Ujxy
3xIh50354bBu0cNOKA4J1JyVTse3RCkaurWmd7GDOrMz2j+CAPZYNsvAB+GcQMk263DZGQd6xM+n
qZZ5keBbEau9R1WJp+ZA0uNpEDweeuiHou5oDfxNpd5K5EK9xB3BNj9roz13reYaGCo8i1iojZe5
7pcnEkg9y0mg/qKPVbL+wgshwePvP0Xi/v2W5gUewXYW+pA2iJzf9rI81vFU115602SQTmsqKA53
gb6NlAQjwI/bKz50+tCI6X2k7btPPfITkuMKuhkye29ZnD2VEVLukdfkV0Nl8y2VdrTVrMmubFbq
JYVV8dOAqfi4eRjQimwjm71bvtu9OAmHVkab8F1VB+5zz9cdVd2LGFSy433VrcyoXOiHdnAFEh0u
3IFdbJClpvoy9hLU8JU9gZCTlsuCl8W9hLfsZVl2N83A5T3JtLyvmL1qtRXfmBYVtkCBl3S7bh7B
cUneBKjoLM0Ea1JwIFLNjVnMTAj8mRsA8TAY++C6PWOUbV/VlxKsPshKkBOG2GCKnaQsloNi9gmf
bMaaDgsSavMElm7GEZc76vv5DZ4M8ptc2EuNuz+M/piOF1WeX2cC9AXTKbouv5ExjFlsF7UZpGcx
xOJZFLpgc26yuduMoUEPrmvE8zVppjFGlWICmCJis3EGxpiXcxmUkhgn3eK0DkOuZRslCoJx8xjz
gqNdR3sI8Dyf3k0yteVFI2uwYDt9/UtNP8/Z1isrwBxqhSeRzoXQveNHl+XcMqHz4Z9ip7mf08BT
jA6UiehAUtteK2oFYSZc/pCqfuGVJWQENSM7GwJgy3YM9HM6AsyrIONwYYaVCaSq5ngibbKDhwq+
ElLvz9BfAww+YXy9ABtL1xreTC/0nVu6DqI0h/RC+aRS9wPZHnJTdBJ0AE91C0OHnuMEyPt/iss2
/sd4FMBWxOlruKbIP0V/bZLCwCXOr04Cv5ABA/myL2daDp7IwjGv+XZKmAItZ24bPV9LAmPrwZrr
FAuSRKFcXqdL8K4/4IpmPRcDOcLwU/1hWdMllMeHZ5kJ6Ef7LUDwDUuQ3PPbdZFW9n2s3TyEpjYS
xa772qVD8MBFp8I66vn7wNKlbpLZ4qpJYFqX8reYYy83yTG/FyhCrupIuRet3UAFuI/0lnOWXmUg
oSwZMk47GdTPsgCBAc7w9JDN0prmzMRYrMAoH2yCzeKfHVS6JSpR85TTqRlp2l/WGSs4QI20xFX2
c2BdgYgBDOsiM8nMZM5r1k2EFKc5NYe2gDNlriho0HZdJMvG9p4gYNyu02ny97pj/j6tBN2bZq7g
HIj86J/tzHLQ7udBp5GfcxLTY4LnbtNs/Rblt+alcQq+deYkZDT573ktiyuTg/xIRSSfUpTKrjiH
es08wh1IAh+sRi9NEpPkbFxi/2ydMpwM8yFRJX/NH6lXoJiny6tI5aiNX3gUZl890o4p7HpiiC6Y
g2f7DjaLVfyrnc/0vaJUCJr+8tvI88xv3ecOs4RpnpedVDQufn8nQuLve+6KMKCI56cz6PbY7ves
IIeKPVBvWX+TpHGFTEdFIXkkRPUD6jvLanY00qS4b2XAn6YqH5fZ5Ftw7HQ3uIHF0JDAwWPVq4L4
1i4Q7q+QifsNKH6NOxTLbx2iK+M9ikW33+IMblBX8Ptaag7vFrNGm9orkrhbAF+xzVMgrkVQGXqG
MX23HoB93phmHugn7jT82iNZd1sE9mXC6+q5T4AWnIScVqZZJXUbMux6L90u7h9w6VyYeAPLq/3Y
5ZDtHP3qudIQiMjLkh5Mr58tSjzaPrVd0kHfONn0Gb7AxTJl+iZLs2yj3RGuQdDWsA+Z7C8zSEJe
S579OnRw2gup0w3biirBQ+kMfAdd5x9myCmWBN4rq8sUSkbzkBzeqVsw69pQzGudFxR+dxFUKt86
zL5Pewp4dmLdptSrL9q8FEC9iuDFSlGxLQOIraDGPd7kmf9G3IS9xGARLgNQF/fDhMsRg8RONU3B
C9Tc/DWL2jVgp8PinDxvY6hdmYx5LJDWo87Ub0zz3GEGm94eCJCN6fi2AFKjMpRZivIzksi71J0u
25kWjM/YOXaznoppns76koKVZqvVOWY6mnmcOTMHLbTeurASalY5VK9vh2yqbvG0p3bRnO9n3QjV
W90N/aK2pbs5tX3ZL1gBe0YzGmSXfqvkNaQpYbYHPg40oQMCLGmbFAcnrv3tqdm3njrWyBxAYHoe
ZNrmjEcCCU1WwR4uqGb96bn7NDJxumlblckUcuJYqygRw7P2g40B9uaT42Ij2Cc3VZX1+ymz67Dn
UOvBwwX+g5kVXMKLwUGlBmkCeDWlP5gWm0SAAge8U71pAKLdcl2IR1VPRzNg6mMJFQQYF59npnac
3YFsif1njE1QT5KfTtM8F72IniPR1xD99MltHUAXE2DF/oK0rN7ZLBY71BO9C09OZNVCHOauDyCp
6Q9V9ZIiH1H12HQQfj9M7rhRScZ2ICcs/W4qnusYQNeprMcNaLzNcw7Iks/s7q1HDnNpK0ce7KR2
AH9GnbWW3ZtWEwltEEWQ84j7Be6/eE6b0dptVibuknk6u+Q1dKDBo9qnveDFAfn0tkY6wPSlTRW7
y9bT1wEDhclPoIECLz2LA72QSuBXrKsJjt9vPZwxFwNxu8vGhfp/I8GyQebbfQus8bqIXOtegLm8
6ydVrH2L269BdrT8xn3LGKCfUbsoQA+APBZ+Vyc/iaDP4lXtiiZMoFHTXZse0cP9+pVGdXbIkwbj
+6KgWzI5yD3j9rsYsPMY4ES3wd51mgu2QbMf29RqPuwEkq4WZJIXnZO3kIXpBL0z/diIYWhH5XUz
yTiUQERRnQIwlvn+vV1MH6VgAtZ2gt4D8K8XZczy3akTCK8V0KV8Bbcjeu8QJndFUw8LPg/2U0td
TNrBnQ6twKvzWwqdCzPThIAL/f0rMY6rvVnL/k+vZFZLIbn7n17pNEAAKvz5N8Fx7MMHH1UQaq/d
Eia63nywQFE4nUXQhYWG79w2h1P7PGgCR/fLcDUuurFJv0TMrC+joF67OEnZZbV/T8GlWKnZZxpb
G7AL8/ixrYJ4/9e4SIn1oPHE9k/xBqK4e1Imxcqp43d8Ra0woRUsUViEVSPrWbXY5/Em1cdsjkOy
FFbYTfoCkbDxn+LJ2OvbBkjv0/gO2xcHYCnA6u3EixcSz+RhaoNY0sENGapTbizWjucgH2TaztB1
x24ocHMzp7Gx4Gm1AKlblWsTI0UufnWLiWIRv04hlZ5+nXfqMMPNoSZRvargsgV5A5j6mNhpjPHo
Ob2inJI3WMnnm9N7MSNr5GDxYmCJboomuj1BhHFnamLwjWsDKDYxcxAz/Pjc/BIT6SYerGYn4QoE
EdLXRmU19mq8eWbw6ZqwSQQdtvIuceVToYl7rSQr5lbZVtp1+8zrADtqZMvatumvgcB7Q6W8fVYu
8JaR40VrM6nqp2ehRwpzZre8dUZ6VXZNCt5fW6xVJqaDObBsGLcDfhKmlVSAcOWdBGtLwxUcdKIS
AROF5BbabCC/JppgUXEIofVWvjxNMkFGGhgumPVwFy83Pgph4xAWTLw6k1Ne+c3goGwI0y5oVpB4
1UP+eCHsQsLJFN3nA7ZwHHu1poTPU+PFq1j1zjJryx7aHo0frwYUKBcKQsXLaMYj5WBvbCpWHBnw
qd6Kw3x4T2AJ5K1MN0jooDVb36O9KON7M8BMYDpAukdO7Spqub+xg6a/sQPvJ2wq9KsQcb2wR6u9
MOInXVGr5QBE7JImrL4adfBa+Z31COR+umcNvFxMs4UsxAowQ3Ag4eD52BHoWUTKg8TEPNifxFXP
C3kzTil/gDezPw8yCxax/2paZkHfLujCNF3g+k4LmqZVQlUQpumhWdSE5kUVmLI3Wvf8ofAuzSv/
9V0OHE9tZtFv79I04YubfXmXNgGBFHSH04IeKqBVGT/99V2myRQt8lT2sO/C9jwr2vchF9Pa7NjN
Ht/Ezdm/xHT1fep5Pq65MHDyfVQMuBohZgJGW+dUYDh0GoTcMfYOotIo7H/2WmKY3ShlZi0XXtGX
L0NAvV3VRMGyyuvqJevKn4DB4m6cjuN1VqICD7Xpl7ITfIkHQ7IzzS0ujb+m9lGG/ek8FduBn34n
9DV00YYdNIjLLT4AZ38+TOAa7cuq9+nKBPGThHGDOU1aW9Vw6vpzvOMAGhy1SIvafUqg3NEsuAVB
R1gfA2FahAqp3wObPYfyBj+DI67+MAmAjn+8jgVoqNXIi40ugvrKA1VpCxVafCcSOFiHQOc1V2Ul
q+0gILaSzJoSehLoUdpvt2DJ5b+CZrYZnYGsjotxFp4GmiX0EEzQtEjg5jsguVXm7o0oyupp6Aaw
X4BGSalDV5ntiR3Mh77Eswkoa8A2xY7O8Ql7WGx6x1cxx834jqbVHhBYFhoZ3Ba8qNS1yM4I5Z6V
cUdc7oC+m/VtPocYoVySw3GBiBZPDiHYurAgWEJR3dlkrKFLljlsiWeh9rpNSHsN+YPmYtZrjHjq
cuAW0cFaOICgeG9vBWmgVZk6ol4GDdxVU10eW6kk7lDzaV+2EEqiqNGZmDcW6K7wsS6/jEyi8Yja
9LQ13WqiYCXOk7+P7pnoFkgEF8u4APQkNP1fTs0kM91RQDuM7g/Pan3gzMdx4U1jtzXNKRhLlJd9
OzTNQlFUINgrDfz29tt4PE37d3Yf/BqPGnS6AMmvQnVqol28E3ycruLcsyCVnVwpwqcrEzIH5oFc
w8D7DM8xM2RyKcC8UIdbmo7zNFwdoxBfW74+x+S8qC6chw5aufvzSq1W9pULPRVYx8eX54XqlLJj
itT4OWTO4oAIWMCTj/PSJu5T5DUnp24XpjmlQPjDaQ6X41H742kV02NekPQzZLH1uq2JmbXMOyzH
dBdA/fd4Xp7Z0rpMsPv6/FjMSEGhmpV645dPyixtwexpg0rkBIUYaDXYdcz3mRQAJYNY+EYnZ9cP
KdxEIWW26Jp4+khLKw2JBQiME8A7OwDw9zphICIOjQXVRdQejo3bVuvERbFEsaFaqCqdXuyO3FbN
OMSo44Zg/qYQIaKA0WQlfYYywQiUhOPf9Jly13QIYAFd9rAt02W7sQBHvdZ1ni4LbLWc0tMb2cNc
yXOHzAnNaaPlhnKhDl9i+TxmhDq6XRbewQyrZwkyE0fau1zbMArBrnJacAYpbBSQxlCWjfXiCP81
0q3zPmXNXgXjFIdIRCD/VHlwE49/tsByQEypT/YRBOrfo7545di4vbaQeQT7LXEva2gO2LO4R2AV
JdCUaRe2RprDBHOTbnfsSyufqn1QQUPEnw+dsv1/qw0639NPHhjmnufgZ+S65G+FEOon8eQFeXvD
KuvBKP4bRf9mVvg3ZyKNM+hfjz7KCTPNB1Ivh/O4f4qd53Ivrw+RBG1NfdQAuD5oVkcXn61+blm5
/KiQ1Dv1zS1ZNyMMYlu87FyUdIG2X6L+T9ankmVhd0eg098n4+4ADYqt6hxy5cFBZdE60l5RmMyx
YzxWwaqZ3/wXmOcZ4HkKpk5sQ7G8tFZZRDv44lj5RTIE/s3kqQ9YcDg3cAHOQzztlMcROZZVS4bk
oXdx+2kb3GKT1y637D9K2ZVhVkFKyfbqdN1kbnSIpWT/kiykfyv+eXO9Cm6zvuNzh7JvVSvoEqWZ
1fTlTQP5AI6nuMK275reeU2ySb5nzH6ZusG59/F3bIaiz7aOTIb73w3A3iG7HG1SHYsBTCbAwDr8
MHFjNa7U5nZJvBZ04py163OsAjpqV1bdtaRgxRVSQfQlzchDAVXyUELNGsR61z01z73Qk6MhsEZz
Oq69tqyj9qzsNkU99pYxN9rJxC8hX4Gm6Yi8iS5RAyWrc8wa1A/SVtXBhKK2jsGQWKBEgEQ4L3xU
r3VKoSyJs8ieEOw+2+fuumlvkyIBkxAGR4ffJ3Q98jcwog8UIqWQXvcCDnP3b/+kpPWyzJmq/jq3
kaV1Z92msgO+LVIV1FY7O2dAXaXbpCX4IVUdHAvP3ZGYEgKcQeMckbpYwmgW0vdNOSx1Zvd3yUDF
7ei8IGfV33VR0d+1+CQXfp33W9N0HO0f3IZDXWzupXADuYPQNISHE35hZuWqZOussR9RaMpCE1KF
lLeu/2wa5nXGRn9dNcGtdSkcqBAlAl8U1bZVGzbYWB2BQq2P5iybe7jMbzM/jzamdRpnppi2GRcM
5atK+hpXWWtclwLSnCUyNy8u8YCAFs0TqondvpH2iLoXc15ia3z3nVrckCqprsYJyQlv6JyXTA9k
UcP75QBdDvGQk2Jr1jHL2uBjbaL+ISj2g5tb0zqb4MYxZl5xtCzUwmrR7xro3TkXJmYOBTZ4uBPM
wh/z4NM802MmF4pYTTjPLnLewSh5XrbMimA7BTB0HoWGmS1yhaNquxDpNevaqjv/oGL8F00Hkz/i
CVQ2N22SNSl8suNeRu7+YWLjEP/gjy2y/yUZXvnwzlMe+tWUXhqeWjXbcgC8x7dDAHLVmbtmOqBc
DV1agV/rt46/LmI6Ke+i74vUxM8PiuWvBBs1Dcr6UzeBrYiHaSS05ofjOd7P8WGOs7/Ez+OBs/0y
3h08+6mcUOSxAmGtRM9P65zHm/Wp9BK8bYm6uu+Xchl7xQbXhBGCebgqro2wEvvsSbxh3BnRpLzt
IfXcEaTS46OXsPKp0cm41oK4uyIpk1sZkyZMtS/fP0fwALRdMyJCIue2cGBPYkZAR/CIrOJv1lAk
W8ZaHLOIBztziQR3rbkyZ1IXj2BrBbvBsfpkNTfFPEwPA6STPod8iZmL6uc0ZQmo7DHsxFcRnqPg
p+P7Sb48uWjCErpcZiCZrWLjsimsSl5V3q1RWDKmml2q5XU0D0vmYaLV/gVk92KsmPER0N12vBwV
b627qqDxFpoXHLurqbT27K8HjwUXQP02m3PcK4BqhVBiDC0a6ErsaSUgcdvskxqKGqGRYDZ4/GjW
caFG7tkETducMXUxjD29gMlbRJz8sp58cpnhWQ9Kdjz2loFb50sTNAdgmNEDpy2/r/PLOIMKnomj
dg1RvHmCIP2271K8+mcZ3uzJnZH4KIwCZ1GHp3MTlr4lAVwYgtXv9/BjCeHeuoeYSeKImXE51t1y
IjZF6TqtfEjhol1ZPax83cgKQS2CaDksQSAG0utwYhZbubmCCZ9pm65+HOsLc4ZrYXdgXC9S02s6
oMr/q9c0wQe9rWkEaH0OuGQ6//DnQ0H6mdEdDfYCfMBoaYKEqvSyLzkOWTjgMRHXf1+EaYZHrwWA
wtCZRfbMOGU5k1dAhUC1G9O0gVo7uPgJhgncpW4jchFFoq0hFggxlfMByflqWUR+voitz+5WtBBc
qSbsNs1I0z6dTd68RiHvrT6uNxxCovsR4BVHIccewNwpJkd7bF08b6QASZpTJPPUUlXOtHDhAg9K
6bm/VsQ9VuAchWXU26sv/QB1/zlfifQ2SMZi+6XbTPzSRhUyHKDSfxC+Ya3OLwGJFff0ZswrwuWx
28fcQ9X1c+nTu+whyb0JBvrybYZpluYPQUEzXrlFHS/GBkg/QqgbwkLBuTIHYnfRRVZ7YatL9xQy
8Txw410lsdc5d9TzENo2ajUpyEYwe/Io8HgIBgUHK2TsAdueVwZbtAp///QS/I3jQ5nNCfF8l1LP
dr7zzbSgudsASXQNQSMwl2Hee0UA+NoOPhuwkaQwXSsmvsy9JnuUHOAOAdbEHzGsSkFi+zn23RO2
GvGz68RiOXS4AsYkyRciR2nIG1txkc0qw5rAIqHhj7Zm7WWnA/wo57A/eBkooqNam6aZlP7xSw25
2VXzBmIMqkObiuC6nrcMny3Tl/RQbp/7FHOSNR6qwPBCpeLKHHjjvuCxoN+lRNF91Ep9QLoZPguQ
5kHNpoP7CYWSau602YdSf4DrWP5wtMfhk1OOl+nER7CCybgC/tZ6wvf52HOWfVhxDdCjRe87Mt6P
NCn0DUi7w853RggZp4DaRUw64HJN9pEX3D5+a0J/c/oXhKD7fZPg0YBhb8AIBd7Gc43A6fvbLcjG
zf/8l/PfkaPxFcdzxb2GuAUMAZxjMgxwayGDXnd8AuFbp9WL3ZJVXNjOA+1GcYRv3bCwegwLZiiS
AObsYuQ2gV6Tc/TLaRdo6VY/7LjGs6wGDzrQZNl7vfsgvSPUtJsXYBz2KKOUD1ynw14UFC57k8P+
5fvpuN/3q9gBgeYDWzSoozmc2N/kWeE0T2MVdfF9UNYr0qX3HSMphKeK9i62yRZJ0uCpg0Dd3u08
IIZgsPsUQ1572cLAZ296U5bu0nqs7nQDwqcNwQMzqp7aaTtGUDO876BweN2QSR5jv+iWdmonP0gw
hUp63kug4moNqmSz0zHYIFZaPZoBykaKhMAy8hpOJHLZCrh2lDrHBkaqW8JocduIJN4GylaLcwyJ
hWxB7b7cmiGmY+yzBfccce2KpN4kQePAaBbkEliCvJsBShQjlISUE3J4Ix05q1J3DcCDXkOPPglx
QRraEBJyTxA8B6iqYPQFaqQrPPaiBGbDSCRwYTHn1yN7pDakj+Z40XvTivG222npi32VaEiR6H0+
/zDHSWX4OiCZYpqBUxdrPpZiY+S/q7iB0CqFfhcsB+kjuBs+btBPI9hFBxd/bKTzHyDExeUqIcB6
R7MCckqj94HnBbZhzXXqQNvSh/JeWJa5fd9MFlv2aqyvajCfN1YS8H03pdMhRppgE8hUXju5dYhd
4IDiusqOw7jsbL8/drQZjuYMHNJfZyYG9QKkzj0XNgVctlDdgLPD76+bnsHdzjKosA76+J//8rDX
Y/jJzWRdGxfOv+FyGy3aUSmZ3APmIQ+F8N2LgHTb0pgGmuaYQTc1ieARGBUZuZBNu5VaNjc5GFNX
cawWYCL010oyvVLK66/jHP8zc2ZiX3obCtvPumeL1pX8Tqh25c3IKliTjMdpBH7NnZsNtLk2DSDI
a9PbNWO5qALIs5re0e4OUnryFnReAAhGoKAj6eyb1HUua48mdyIf8m2pun5BSZfcJXUxHmnFfkRV
EYrelg9RV9Mb4cRHFFCsx9wuk2Nu+UFomsJvuo0L/cmVadYoF4H6lE4700zS4Y+qsDx4HGDqvCJc
htj+xCsdSuRzb0qgR9udimZd1LJbmTsC8K/5gvkTO1DzDRuaBcDq8mEY0+CqrembGUV1g931PMl3
2nCCo2W7a4LByy8AXrkrPCgvxxHksGHJWu2xj4KBouOqZwc/fzLWUH6zXYCckM2ESVtQPqsJoCw7
Gpq1zXrQiH3sTQ6gq/oHp0+RYGgmVULgCyLlkcNlsjz3q8J5d7MSYHqH9/Whjf0NvN9ARZ//6zwN
6psgZ2+ODODB9RmKtP8G8jser43SW2G5p6aZZIZ9hkbtgciAnEoOPRIGpfCyH3clnGFBYsQrmMFT
XEDmY5QQ+JpfUAHtvu4g5gY7TQWHGtZ/cMuvwrHJ4wcbaCcY4Yn6oouTbo8Kmt7AE6i4qaNkhKtr
yl7yTlwyWTo/Ic0AAFZSvOcSxIlAWhGMbJBG87DPAbZIi0OBy/R6AnDi1g8qwGPw/X0Tlb/LMy94
Smixx3/Zu0ha4V90ZYCzuantIgixj+YrE6MxoOaxHhw8MLMVnYjzTHVWIS+ekVlZfLjVP8sItXT4
VvkfUOdcTGSgb3Xlu9Cy8/QVSWS6x5uD1T1q7PdmbJFkVVgFLnQIB68+2vOhrFnXhr3VIZ2Bi1Gd
2dnGtE5DJqAahiLO9U3EYPULaWN3rSXpluaXYn4fbisXdl2xa+jcVDet+b7BpWv6tVWD/MYqmkR/
cd6rWYTXawgdDAuza6vGy2zwyaoDquApqWDUNH8ZvRx7K5dbCkY3pd5ZTcnA13BVsWFxVa9Pr+P7
qb0L+hyeZTEEXVrI1y7jSky3ErU9z6ruzZ1aeC8lk+cGFMuqe/PghGGmB2bLzZFKOf9gUh68cusW
qnLwAGgSGCzpqfrpedhgT5Ap4kHx6Muue/NrALWjPBMvInrs3CNpJ7rgVV5uaQTBMi3raO1UGDN0
2fSonLRbKt9xr4ZpRHqyIPkeRsDpBWoBbJX2UXvXKZCK4CCXvjVIjc/frrIX+U05pxcTISHr+mdr
tPO9ktyGC9SEu8OctXSh5rliUZws07lJ5hrguWNiIlnifoKKYT/v2M+jzUAzRUBIIM0qvRpQBdzD
ShMi5vNZXPX1cpr1nk0aQs4iz2fF5lNWorMPNIeTsIkz4RYL/IFeaA24pPfdEO+GOLBffnI2TC/a
HtKdW8lhZSWl85KL6mYiKr1rWGpfQEkbMl3zYFHHycIflb5AYkzc4cIAH0eMh4m5XjFR5mGQxz4A
7yiBJG5SLqYJIg+NfrT8gn4kDYyqnCqO7wDBdjd9P6odxV6rUHZ7sDJPwAIqDi7iDAg3c2ZiwxxL
55g5M7GUwSQUfI+b/8PY369pDdXXVzTrWZn1KGUCMsisHE7TcbhKYYp7as264F5Sudu8gCeviZkD
ZAyTpTPLc51jyBtfk9m6GlwKMF+KtIQ0OKovGjSeCNvELYDG8dbNyXQvW/7SDPA6/dcBAoBVaN+E
tHCzD2Rsd0mFmhS0IoExcoL86CoZXdhxVSzHLGvfLFh995bMPoIatcwJT1k3hRog+DWAdKGlSu+5
hNxIQxLvqo1sP3Tq1sfGA9XKVBbqoUhigsull+9M0xaaLgVUDTcoVpQPUkQZLt4iXpteT9Jp48MJ
dml6aQRzsB5J3EWRQhFLSRqhmopbYYlnavzm9IiCvFY/YAcQ9pGkH/DEBnUgyumdAlZ3o6FHvDNj
eQ7biABY3W9jS0DS76p5bD+P5bwK/kUngX7fgyJ9Tnw4KfoOY5T79jc2f9c6qc2Tzr073dtQzd6U
sGtd236X3FeAG4SwI8n/GLN3EMjqd7jL4AMvPHWjc0D0ARYBg6vS1U1Wtdki6IL2ndWvpymgvMCL
NLfufNlCMEH7zZ7g1nHpsSlfpm2dvbK+2Zqx1lhcjfjR/tApLNlYzeo7Rzv+FlIH29xx4NQDyXQb
+vpv8Ja67x2nuI9KcHo4tokrE3fh2yyc4m3oxgR3wqLfdTw4Qr0+OQyR9laQjM2uLa/+dYaqlbca
Yiu9LnLPW43zWRy9KJcAjtG62cqoMeK724U1tAxQOvS9e1c28GtMx+d0QHbVDJsSu/uXx1v+1z2l
73CwpeCwZWNrSWxswb6xzlyUkeFUpECHAXgfJXu6B4+G7s2Z83l2jrV4CzFoANt/Gnsedp7//4oB
XI2yAXxM4plKePJu5jNj0LSNw3KXifv/Je3KuuTEmewv4hz25TXJfavVLrtfOO22G4HYF4H49XMV
pItyfu6ZnpkXHcUmqKosEiki7pVFF23v9ORBujmM5JmfmaaLnZaZOZvVYoLrEZg+fl4kI8Lomcy5
j785Qdp1QA8v9HhdIDl+rH4dON4YjkPro4hGGbp2crBnevchC5Bu3MPYfVrUd1FkIB3NUNUMuuZF
/se4xcUHFMsq7Ua5pYNU7vN2kwLyOCzHGOesbo1+Qg+4JEWT/w+Y5qpL8ZdMs4N9EZjfXc/C2YRp
uPo9SIc9TqZf2o33WBgWjnPHdSGc/HtaRDHe6eMaaOqZswezNd+PkVM+my7qtAGTgWcUHm55nX+X
kwCItH2hAtG4S7FraHr9MYftmkSMoY4AlaOASEGRUZbeDJkGQiQysAoGZkbDI1IFU4uEbc71AzAE
W8Ab5q2OdEvpPTrj5D3abeHvWQOsi0VXN512SeS0QfV7r63ID8yaW9vMrAtJNHigi1uZsjbQbhB5
jxSfARBrM7HeX5OLpS5h9Zo3X4J05Cc88RQrcP0pM7ZcM/yXOGbaY9AwlEiP1pvghrcfNGA8kJhq
bAIl9xgdSfzPIHS3dasi8/9aYL1BQys97jyiEzM7l574AsIglDcD8hHHszj+qfFutq5t1NCiScH7
wutwQBffVwkMOMCajMmGDo/Qfv8Xao6CxzLKcyRyS/TqqUMlilZgdQDUsOx1E9TyUjoaClWLKv1k
4YVzlbsouR7AcAjMMPtvvwme3I6nXydDA6J1btiPoAy2d6LO82Pvx7dwnHvewieveU55fmEFMjRA
9Xsy9CB+GhMv+5RyA8z2UCedkBfkn5rVvPG1EmdXT8A2IWvjxTYYNNBlTdYu6p4stYb4uQaqgFZR
MgToV3ZcYAJZvb4WhkB9pMI6wrsYWhzy2iuvQ13hQ2PX8dpBdcVuJnRHrxQgXcFzogjIwd2Yv44o
uFyN0urOrdWjOxPNl2ibyIotuWQ4Kj/leFSBnBjOwCDrXkxsbpRA/nVc4nQYve2HKI2F9tLa/rDt
05HP53ieAE530KJ2us68s6kVRUh/Cs+JsxBsmNp5mIbpFT/Jgf7AgEqJdwo5YUengirc1oV9ZeV4
pP4RajFpUpVpQgnFeuk4YVFSgNDvjX4N5GDVfj3/VuZGFEJ78gv7Fjo0wF1xp1YcNIePAB3BYNqs
ONZTfujd/qYi/aBEzhL8vt0O0EQ2zvbR7jTt6BdhFLlAEhBdJfQraRqNPdmAJiWJPOxofNL9sbuS
ROF5Esg5PBe9ODTYTqwCX2wmPzjmfSleArCVP/AahGY1s+SXSkOlAarBs72jGjBBMXkqKr9/KdGW
8sDqCBR9Np++5CCi/Ee3uGaApFDhjVoN241MRhE+ScyK822JlsCT09e1H6ZRBTwbfYgr8H5jei+3
dsKqFQXMU7xafOK9tOZFZh1F8kqA45SmH4JIdgtgJ7qAPZWOe5lc0EYB4cjfeh1ycI4aaGZWIENy
u9I/jgbfLXoQQID1tpNxF+ZtlG7IDzlr5GIoDl0i48VSCQmsPnoJ9ORCsg1Eq3WPnA5qM7AlXCec
leDsGsddFOXfF66fOsERETDSAYquXv3JMPR6sapbkx9JR0M77qw8E0+zEEXp6Z/W6ePv3RQ1b545
4f9c040T96vmcwsUAhQf1F9VidmeB2O+dZSIc+YHu9OSF2DdFNehACLZIL3q6xLu4y3xBWRtu7gv
fuTck6j0By10FQ8ojZc5ByG1idTqItOMfFQEqECnLfmRnhuuuwKuu1wPJrILXIuiF5p1VaPNs+Z9
VjHODlPkAhA35gXQz9p6hzcU6w0fnB3xC7uBaYboetEvYzX5136aMgAV47zaqe2z1bccddx+PkeC
eMJ6Y/x1HAHUqO7+7udYRLKa0k32I9CCsqkyjyhVN49BAkzesGwKvHhkHJnDSUQJzuZgn5VOZMNE
voYqGZ7lW8D7Mr6VAh157L4TjiSBVjbI2q/MdGy3C7YkoVPeiT1LH20PfNgaOlTGHkhyNLRAz5tn
JPZmWx48KS53+jtfW/UVMTQ2btFp9THeb1p779SiexxaWYbcGSyQBfHo1WqjHT1Guz7Kd37TR1t6
2gaFiZpgt38FGVV6ycEDOj+Fl/DEG6JXNDvtWPRn4RvjM9W8eXgv0KrsU6uyWT8FqpSDwFFm9umn
G6qwvoyVv0HpCFr5bf9z5sn8yUBVyjOOASR4cAE2RSINlSab0O+ySOV6u2fSIWh0cbyBsmrk5QY7
CkWV4OQ/ZZ9LfWAv6Eri54T0nomj8szq1jHe4sEqgWqZcwMS+xbPwBHnvFFcrWMzrkJNibpMVL2Z
/1CRC+nIz24zhCxybr5F2ACfSEOLzsup5e9089WAxIkuaMBLryb0yO+RJ5EnGho+AbpxkU2Cclxk
zZA3T4lSzm3iTj/IuOjnFYKoDHEs/Sdys6DzLfruWXRJ9yzR2bEKUqc8ktjrXvloo+WYJBpAkFfv
7qIst/2DM9Tg66sBX+Qo1eAJ37lIlm3kiB13XSTcuRrWsE20cThqXdPJIzLwG+BlVk+pW/gvqmkF
6RXr07tkCtecJbDN4Cf+KC22/11c2dc6sk4awIB0M/nigauYWeKtS438kjGgnZC6RW39Bv0D4KxX
Xs4UPIO9tn/Czkk8u7y7kBdeWv297nQakjDwAiZlgkoB1iATMy9t65V4s7XotjTaGbMXU5PjSbp5
dx3UAMb7CJgWYLLP4lo38GauvsmF315L0OrVRlweFFGtuQs6pLcaL72Qx+wcxVl/kkGwLSZUl6/n
2HrycNhuJKA3ZrqJ+uURpCyGZoZZPxm4gFqbrl8A9Gi+9HyF9wuSSz40qGesLW2H175dHMcuDujy
5Klmw4sDGAA0PfvBPjAiZy2N1n4bLKGHFVj+jmCQtd4qAJJTENixk6dCmICn/+JiX7A3Om/v+WjT
x19U+ieBjfc84D8mQKZ5mtCVqpQxTd3aPKPgpbzFLO73a8xyEbEgtJNxBHoU1qA1aWZlOcqkl/DF
8n5X8wUXF5rNy9J0tjfC6046GjaD7BpEtrZb0FUTBU1AOKx3OjLc6d7ja4WgQB40oPz7OfZTYNx7
lvXoj1UVAkgl3pFoorrlsYzdEslR1KaSjgYjlcUlCJI9snzAsCZd7JsH08z98+jhQ7gKyuy2FK1S
G+gAkcCzcILS2vYMOHUiZumTqOsE3eUEVeCjitQwABWjhiB37RMqBWYP0isar6ud4ZetgmggfZL8
VU+x87CoRaKd7SEYz4uq0sH9jEJC9Iio5ckg+wKggCmrdst19ap21iCFLTeAoKjj0FL360yomVnW
ovvFf127WnR8SJ1TmrhPy48lSg+teh3aJ9PuLaqG7KvZozXPZBYSlEp0+yrU2TB9NqrSPnWo7wp9
pa+6zl8hKzReHOwzXissQXo+dXxXA7pwS+GsGsAXUHkvaCTysBFz7RXp0afrhnZsD4dKRCvNGocH
DceJD+jFbkIAcuXbaPChezd0QJJeGaLWdmTwlZVm1WB9cgqQki++pE9c5EVAJHi+04M1FRCEwXVR
x1PSX3pbMePiNubrqnvBIyU+BXV3NUezv5gWsHsALQHOgfbjQDrPT24631r3xWCffuda/ibSl6io
6P16uyy7uKFT22jvrzogH7Jr2PT17hJ3oqRYWjVHSmwNUmEX1ai493Fq/SND881oA9kGFb3pqmf6
+EgDwbVMwC9os1JeF73eoIUfjbYT/jHgS+AsHGnf+/jcRqYHyIMFSE8M98xQZ4ZWGcnj7WBk/SqW
EhBRptm4Z2Di3YYxzmuBmnnjMAKb4UAGip69Z1nUaADrhm9EzKNNgfWMcwoSGBA7X9rGaTYmOoY2
pGvHygZ+2uxAmqKfQL5lavqG/G08k59rtJIr7p9KB4phFvNuVXYjSGL9iO+TEXhxtt5keJ6hiaU2
Wrz9ooQCpK4YcuVXTw0S+INWbUnXuqhhxD4NwbEKBvsgZJymJuBpMLHLX7WovrSjnJ+WwfxVJEMQ
CX6qW/dL38ftdlEtUUYUoB1FuS06mv3jchSxOFMs68Bl6fWoG231Am88AiSLQLESu94DNA92DahP
EBqgJkCWUISF0zZPbWE3T0B1velIJAPpumYLCK19k3iXSZ+io6GGMrJAikVTGqyRg6ghseroOE8X
0+xaeLGLTZ/0bwt88JJT3+zU8hSDp7i57/V2mzs2mtXwnYpPrWOdUeiFgzeaVkkC7Jw60Z7wHl4B
lyZBjZIPwL3VPFXusQTAiYtE6TEFWZYjMlhT7EG25oDjB+rFo6FjPgh4e3/fmC5a9khHfXvU0fer
C+lJ5YE1cGck7nOgMWyC5GQgm14bwJOHSLNSiTT7nfgvwqwxN3JgsQxvfVS+iMIy9h02a1ffH7R1
Y+jVJ1T54TkC1sS/TKvBtwZA81YizQERIcdvmo+6VukI43VwvHJj9CCkCPq8AkFn6++lVgCAUa2E
ZszqE5hzAayZlaCnF/hyAcOZfa668TYAqsLcJK0nV6Qjq4dit2pNcqEcO6DcrBqZOVtdM/B3clPP
Rr1O7VfrsVdsToBfI4kMtMTYVgkcf118Vmq61+xRDVRbOmorTH3dVbF+ZnksTlr7d1GgQ2BFKhr0
rkxByMG2hoYHdhJV+pn0sx9XMjDEEMKQQQ+AC3cknQOu3ORInhzHKBGsBx66dtMfk45h74vG9uGI
zTgwRJyi6/ZtHA9HVKdEFqjZpHJQtv/QkqKfes84kcOyzOI/gHrcCMkTfCc8lD4y2r1dtMBuCZp5
EIN57SZ0cd7pScxwDFWADvyy+JPecdLu7Nt9eKcnEaznSFEl1vMstSBqLoUNbqwQr/jFhWlTNwJn
GZVcB62U4oTOvAfUPg67KK3EyVcDzawGffBbFF30H2Wygz3soe3RUOjoSRUBgBUx5EgLxkh/RuGy
EFlcUQZgHvoZGGSAHlqRzzylSPL0DQ+gX17Wzd8AUYc9K9r4r/RVMPWs2U/uAOAVq0Q5k/r+cGzt
1FoyD4fIaTdR3AtAXuZ8p8m6RpEYEy8Zq6Znic9n7uK8kDQZXhETuwUGjBKjJErPqIb/ThLKZuBW
1Ui34yVpllDDOy9IIs7+xxMaIb+ICKSUKGNiwA8AmKtTAK7VUgOJNAwx0Ed85TKijXBYzxYFx0qW
keN9WBKu67LEErisvViXCywrjKN6FMxrqzshH6kuvazAdePL2FnGjlCD/DEB1CHeshZEoDuAIIIP
Il82AqhX+S4qiiKRZuRG4rsv6WlJjn+74+0I1e1BalMm7StOfVDHOPkMhThRcBrtqHrxvOq1IOCQ
d31pyOpF+XumA2SYkaE/1EVC3p3KsKvsXdNiC4OlOuCoYWYPvMdHWjOr1SLTbFaSfYkhcZJWDZRz
HdgO74uRwR1H67ZOpSxknpWLTEpy59Zo7H3NnO9p0d/fDt3tvIwz4r9CDywbbYCpURuYg6aLUPsJ
159EGlBHF0Z6rR8WFc0+UAOQ3KZWfZqZARZ5iVnYAtSCbT+4oaZ/0fBg/xzIYJPrhfPVE5G1rbXc
2JGYgMczL23rrdXy+Oh0QCIgvTSzzxPeQ59bPY2v+P34K9IXRQlAFZBQXnzPMJ9ZGb+aTup+9XwU
SLTqu2IwjKsPFKNrNcXGNen075VTiH2M56CHeuvCOFrg9XaVx6zrXbtD53Ahsft3dRPknj9XSEMj
YtPNzS5MfTO5Gs7MVCyODpHDommHPoEmNcZjPuA8bkXXRbWdBAlq/9ekIId7vQPiJ/Jk3lloTnJK
QIRyktysgEH0LpOySEu8fdKUBjLPniRjR1GHaSJV+ce/XWNZyIpxsmbpKJ4vMkB7TJpccZyKbVD4
VoaoDolALDKgy8N1za9DgVe2qNWtC+eBJQEtwPRTAkI68qin0r7QjFxoJmR+W4pEGorqKTE/Uydm
J9prxWR2oc7NqjXZA3qPNmSjoca3176QgPJcdK3s3bBjjO0W3a8LgUlmuBiFu0PFGxDGOFJXKGA+
DSLgJ1cgdxPStNciWa5oSna/b/hpClA658g8WMvc0XGQN3wc/lc6JCRusRTWHaWM8N3/vuK/WKwC
bWKOsjPcBK0GqPSj2xTi0nldvy1ZgpYxHrlPXdT3q0S189YtB96VM7zlZdFv3Ug3gdFl4PzLBJc7
cKbZMWlj8cqjqNjGoEzfJI0DsYwT9B7X44qsOuCHnoIg3YzAgHmlAewcB2Qd0kfy140GpWYm9tJk
dPCaMK/W8qA7xHkE5LmiA+iTB2CE06SBq5lmi4gCgh6cyUmyIZ3pme1JV0PRA0OzTi6tdLIrDS4o
XJFDf678Drk5UjVptsKu1T3POsGbA1pdrGNgVXi78ws0YnlGciK6lA/8KKO2U5g3R9KXivZqMbLC
B3NDGxhhAnjQuPfYt5ZLcM3HbfHgZ2N9KdBEF+J5mXwD0tWmaEX2pS8KfE+7HEQbPo5fGZdXcvAS
bIgoMkIlbxLo9aVSKAGlAFNxO2R/4l20vDLJyqtUM88q5eGWCkb1j6Otuh6g+cC/Bq6T+muc8eoP
ACZwo/TnIJPBbrL5C0laAlVHqFEfHAfpV2FsTWL9wRR1Y71Py/S5VIloGtIYhZpj67g7Sk4vBpoJ
o/nh+w3fz5KCFpyj9Ky6Wq33Z6fxfjamSuUAixwUz0jdt66U+NJMg2PheO2rcCxPUVm4G1mL9hUl
90B0TphckTUDOcsTHjWhZNnUhajBvPqVmT5ERdm92m49htbo+Xvy1Z1M7GrUHK+RlMSZS80OMcpy
69XUMvNEnO73Mmu87ICDf2DCg+hn8ZuA7X1jhCeLHVRAiXA5O0elzvG92ony1eS16hgpWKha2i7L
kAPAZhZ7HLaegC06eyz6e18BVDvB7V1u4+PwO7d/cS27Q0YSaEPgd5+ccWVPdbJZKIp+S2+00B3d
mWu1gqlWIINW0a8RkFKoLxzBgZ3ozRtHOgPIoq4XnNtWgH2mcJDxb/MNmHNskLpPWXSep4DKic4k
cwO0p1oSHAMfb85rCr65+9MPMNfz3SzSirNZBdPM8JkV1nFdrmlBLzKqsw7snsAcyhU6d/ipw7ar
BA4aHtZm76QnUhrKIsmJlGTOnOmHUXJPdfzg8f/bJT6sNk/JNwHW/Rr9zNkWNOefqdWlZmaAFuk6
P7Ou0J6rtv3MVUeyyMff6n/jT+uU7+tk1tQcaiB0AmN7XKuMwye0GjnIJQ1rwqR/lwiTPpfTbCNM
epJ+jUPlxN0qS5yyZTutiaflGssVlXXxVddfpHcb3Y2HQhFhFkDoZ1W9trjWr9K29iK05tX5qVeD
4RRpuu0kSKpGfcpPNPP7zEHrwLuTV4wSQArTxSWD1wI6Y7W464A0QpvsWK79bmgvpSX6LUdNAaq6
8/ZCOpqNrdteaNbKuDlpDTaCKsBVA828OpPjHKbX08kCB91h1i2r0KyJARmbF2igvDMs16Db8PIA
aXt1G4uBIuia77fRBICME1WP1qVJt49G69T6nqYWTYM+sEFB0FU3LZlcoSWoNnMa++hlI0rVaOpM
egO8T0AnhGPpjyGF+o3mgJJPrTIvqPsGX6Gj1gHsCisehc/zfd5IQJbLygfNlFKi6xfQfRoQcADE
9UgqPI5vfiTSQFbWAJbBN9lp0dOagd9jTaMt5niyKt8cWbZTNOEqpML+8Of1lW8kJs8HjdDNb4l3
qyDbG44hVnTVxfDuu+iXNTke2BtTUcJqK5ObzWagTnngd+MDUHjVRsyN9JE6GfggS5U2GbNojbKR
DX4cebKTXp5oNovjBGrVxaIZQOUy6haPI4VxzWsFfK0GEn+nI5fBlp9mDO1337tQEimeluOx2++A
oRb06YFXcbbSADWGvZd78YuGoeSGfRw+6IYgPjDLnz3sdAIRIXhy8WzGf6djOS9lXuqPQD7eUPc2
Db5Z8lWTFOZp1g0ChIl4RUEHM+g7NCIbR19m7Wu56l9vLkgsmqCgRWm4qbpL+AuKfaNvi72qQLl8
A5eRkWavB1aUDwV4i3fu2PRn30ybQ8Kb6OALzToZaWfvpAHQZQGE400ZlMOTKUzUBhS598oSH+Ce
/iC+lDZPgBKT9t+k4NdODubfHYjITW8cUXc4fHY1RU6tx/nRGPTxr1obv+m+N3xNYhymF8C1AKSg
F4QM9/DMKtltlttC1Z+CA/Lq+baAYA/kTDu73RYA0n0UH5roYQJW0yHnjftsG6qXfjDPoFp0n7vE
cp9rRTJpVOhozHI8tp00Np/y9JVs5JXifGTDAVq3IQcy2PW4Bmps+kgeMTql9ppdtiFdhHTMGT6Z
LZpiyB/vsv5x8lDLQGuQR48OuZU7gh6ZxK4Ho3qC09XlKk7hx+uoTMC5qW5XGo35FJgvSIZLtBtI
YGMANJi9mTLCPjzVn5hCudAZcIdFhEQ7vvMB8aG1+e7dw+5FFqLzLNgOfiZQow62Ihyfo5+FZiVY
llHWUWshicjPt7Nh8evRlvc/QBsZqCe/rw/2UPSPKmHLhhEEJ3c15vjUAa4YG4THxkn3UkeDueln
w0qwLPsTjImPk0TBqFsDUHlKfYY6wWltBnnyI/L0L6LO9K/INvqrOuitV68R07qf7OYxB1IRCuTR
lMaZRK5pjMqD6Ye8TtmeCiBRp7pKqyx585I0P2XMjdekbxod+QLu2lcJWhJQtmcvVOmjl5G3MVoT
LIk4TMrd3EWfcy6/Bmjg7HBc+K0HrddaQ0E1/t9l+TCmThI2ypCb0wnlYtPnAoiA2CvpRyMD2A8K
SVykUrviwdOsh1Qr3Fd/rLtXkYeZEkgjbHbGcW70ULae8xok7XM/TKuhZsWrq8fZNSurF5J6pTKl
uUZut3nCsyB/HXiCigyXmYfG6orXKcu6nY4+9zUFeLyR21Q2ySmbnPKa2daAmmIn37h4+bfWgcbL
K4gMhjBTSiuf/iz94u+W2yzvVzkAvFZCCm2ld42+N6k2yTnUaIV9rlTdkR1Z7j6tK3+lq0olGsjf
KSZ93+kMtUz1qTLy8jmfcKgikQJ0ci9E12GKUmOOYzkFQEwDiTFXAMSonsBetDExLYT8uy97dB4q
x0kZyHoX94/ivBSF0Xrohf470H/0hkKTAyW56ZTe0Qg098Ow6JAzd4H3+N+5UOy/8PsXLj6QW3bY
wJ7/he9y2XbC1/Zqln+907tl6uFsdKN19AygYgEquTvRjAbumqDMVQPNSFdJO9hmbf5pUd2FLoa7
UPLD1z0OW5eVnRhwL57xXSQpU2C4aO1Q+HFMDTT7/+iaKlhbIJY41F73H8uBIckFXHc6bAxPH8Km
Z8EfQuCtpxyjH73LwDHSlF999J6vxdiPD/Zo5Ac8Xqt9pifuYyH7az60Z+6ILRh9AL+VVKh8rjUF
z8T2waS5wLJj+Lz3SgPb7AViu21VAxneytwT8MgKsJs4z1nMxLfakX9KPPD+CAoGEos+4s94axm3
EVL0YGP7OXigrr34PE4u49c77SLSrNcyLRzwGFv7rGPjiiIZqI7G1S0eYGjQ20C8DXnXGi4SEwNz
NwCuRJsdUO6O1GckimcXG4Y34DjWZx2voiGpycu3/b/xhuvOvWiGF/thZKGTgqvGNTQrR2uBv/jO
abvqkzYCRIDbebBB1rL8ZHieseuBNjHHtqV762OjWMBnpydwXYLrXMUaAU6VItvDeYeKBRBGggej
+0cxFcFftuE8gEs8eeMOy7YTmiiPOO3y8XS1K2Cz2P5fhtzKuOB/9WK0w6oTzrVqdZA8A7x1jbOu
EF+cI75WgSYb6PjewcFp8Ij8YH5lPtssKrD/BQC2ZJum4PmVvMgY6T1XX77jYdFpPcoBgwwvERnI
wh7JL6/xreyabhGSHy2nsPJPQem+LqF+6laPLN053AfxFE48TRy3YNsyThcR2DZe+Kah3eD9CDQZ
SklDrxXDuO5qBwC8IC1ZyzrHM8oXA174vazf3nsCX/WVuYGxnx3RHrFu0JNzIj8beLkXs9LtvXAc
Vx2td0O5dtiaoVP7CwgP8eE1ux5kCY38kpugCM6Snp9IdPN14Jbsi24x7yTLqke1ZQX+j8YFykgi
+LEd0CCM7/MS/ZkRB2QS2lZt3HbcSevPArjXoesE/cPiW1f9zRegf8Zby4zDDLIAzpR03WYDsClU
q7uJavjjiAJkftFldR794c8E/NlgacfgFd1tELH2USQr+ZHL70QykIurceeQoAd37AE6ABC4iJ+F
i42yX3zOFXJ6hkNfZM7VtLFAiUYeWTECeR1lwqMXAOlppflB+sQiL10Hgx9faHA5sOLWhqVXW9sX
qD9rZRfvqppHByZaHxVVoIZE2SQHhKDZiRMaAusIcBCY+rWGBOlimuWq9M2N7uFeyTIryf+DjObs
HqnVCUkyw2wE2iK4d+4Z+sOsHJ0eH5SB3XkgaYNZEyZId3BE4u58LzIPhhm8ULUxtiDdc+2h86mJ
emPT03c9KvEvPbpvL+QSB4M8qwCLXhwWZ7JKDW+oRWMclzrwgdc46OUA2UqNMtosteE0Iz+zBAQL
CurKcVUL1JM2vhsin1+eKtV8sQykM6kB43dm9PfdvCOvB4NTOaE5Wa2wOCPbcRrwer27098vmqur
fwhL9HybDQN/LDpg6AtwylWYaAMo5mzADuAvP08YCBf/fvdRpsFzjbccuFpevfWF7a/mikrR/J1y
G6hJC+M9Ge5KKu8qL99jYz0qtyRR0eaHVZDcR/kdthzG1Z60+oiDgfFEQ2Xx8ZSl1k2UJYrCeMU2
d3oSKYB878RlpQacIPWKzCCBD0ehgW9LXQw5iNslSPydbnFxKxnGplseW/W/lvaAHEs9lMyTWKh/
QikSIMyRPE/H2vjbrDuxJZ0+mnu/TYY9E+gr/UBHSTLqZ+oTQC5uxJS/05kD8lLep995LoGNFfSb
0XU6PDbQv7C0KHCQTGw64Xn3BvJbnAHEs2nT2MLJxS/xGk/xBZ6oVWq0H82rLLFIGTVgKMw7sEX7
Q2aEKGVrzx432rOsInNrRdEPUi0DYMba8yLSzFEBbaWxDdoFUNOuFlkMi3gXO6FaA4CdMZrl1AJ0
2cWZdCQuhhg7qRXg6fpNUdTaOu0n79igr/RgDFxsTVYLvIQ0J0d42V9Njt0I0BX9p74Ag3XkB/0W
G0HxZnrVqVVd/uSBwvphf/sHMgrw6rwXDFOp8Fw1/I8Fw4IKiO/qjqmKmMqQW86aDeBO/VMk4uAU
4DzsRKIHUiSgEb5bIpz/HQagNS0uFEEDCpqLXRmApx3HtW5oGuDQ6NIA790S1JzoyXHe8KNcLNtM
vrfB+K0DTcYrQ3PKzraK4QAO5OwpszPU6SoPW/vRowjxG44eotDtcFCTDG10NGMh1mXB8k+y8rS9
GRh2SGIKWMZTmzom4Lz17JPJk/Eiq/g7GUH/mT22PjJYKjKIu+Slt1xAN3b5J1KVQHPOLKAIaMBQ
52706uC88pKoVka7GvEWMmT5rlNNkH4eaAdmcCDUK+uQA0rInUSIr0EwN6nKRHCax1uBNPV6rlEc
RH+TqfQQCDAtks/+HzeUzMBH8Rd1jyGZOO4lsoE4CvjZUaa1aHXQvMjbko4Gd7QfUDoSnUlKWF4/
lL72oQ3tbiFyA2le9GGhAW9/zkwMAhSaAsXlxbRKTF48giQgwKbXjR4GkTanWcQpUoQ6y/rm05gC
x7nKxwlywPhXhPfZCPEms0F+GdD3jzrT7LVsdOc68RFVUErflnq70WQ7gQYBovzpxrzKubJ+/AOn
2eJU9Tpes3hdXhM7wr4+T61jNjoH0tuMJyCO4cFbC/7TU+8WoGs1SjCyqv7Z1PHMbS5ENwNH6YpE
gwM+fAaOalJ+qADS9hyMvH4pjHxHfbQCLYIAn2qDuemW1mCJ2W3HYSrfrICnYRrY7Gig+QxvuWW+
XiBUXKMddkXTf44iGwdSBJ8yQ77S1KiAZyNRX88yUL+AYXB8pGEsSkDwA0ja5vKRORhIDWpokBx0
OE344Ipuyh0aeBKcbP30M5GDfrDtOYjUjgPs2yYYrl419ecWxGRaIrsj8O/6M6nwJ8Gn38e/QOoH
eICTjBOJaad3xWeS7vwWHRloKa6JJCw6B6eraj07HpEaJvM8XWKCns+38B8+y2Xo8lqafaa15/ui
W1yWYd5rkQY1i1DrXBU6uJKLx0Sv+QUUrN1zl0p2kY79KPQM7U9qiOKh3pRJ025IdF2nfc5Z9ejY
8S3IRL3bhbnmHNSkQIh2AxGsBnUST4OjjuNpVuGcF4TP3tUakIolfaxZKejJyGW0ynqOY0Av+WX6
HrSsGPmt4pGO8Panlv0QQj6L40Dr0iU4d1FllFu7D7p5Su5o0MXNLJE9EunI+EdI2vPugO08urEs
boUGNp+zCDYfC8xRsFoq10fiYiXn/2MsIIk89LqVexOlOpuRciGpgjJCawPgUZVyhggmKOGsbdH/
gda1zYJAvBjIm6lg0v2joVKdFO0EULQEqboGHWgDCjE31EaaX0w0uwC4y203jcb1o9MX4tnC0SGa
WJPkW+xr6QrVzjieaPH97DTsPXDMDO/PpIy7ObBEs/ij1fqvurZLyxZc1SVaMIbUi4c1yUKynexy
eZz0GOlstOL2qChXU7Nl3xM31tFjqHRZoIk1U0uA6Bi9kIkoNrPjrHxf3JiAkitarwnpWstVF78C
1azo3MePU046LqXOeHbuEPzoweh2osEKIlT7p1xUG54iY9i4XEdiCRQjJ4dMNDUZsHe2HQDCkw7Q
3LNI8Wg4mrRwWc8ddOz69LKqNi7KcVdkmZWLk0AN7enDIkGSIAhnUrsSh0F7cvxwXXInpV6nYjuM
0x8jQ3bQVDVhNOsTJAAXnYkSlMkz+YFUi34RhYpfxP8i7cqa5MS57C8iAgRI8Aq5L7XaLtsvRLen
m33f+fVzdCmX0tnub2ZiHqyQ7r0SZDoLpLuc8zsTkv0v7Ogu5BVBYPyPK+ZVWCJgLK9mgzzB7+0o
2aKOVL/y/FuDaooV9NmUOPo0NICWAqYRFxyAUqsUNMm1vioJL3SNgT2o9cHQhlrOqAOSQ2IdCb6P
GkLrEx+Qfkp2Z0JDlLhsWCXMdX6PtPIVCFDZppXdbzJrcA+o+AZDqLG8NAgYXHUdL8bM1Ng3MMlF
PtAiZ0l0rr20ffxC8iW36206Ns1xzkMNYPx7Ejv1OBxEB7inHDku3wDCdo5xYviUhmK44JcIvzyt
2vSjB49a+OjAR/S8JCYym3A1OFdRmcPFiErsJn5D0dNq70xBt2/BtbYr5bI6cOoQ/Uq+pEuQoV6+
zTZLiT9nza4A/5g2+W6uYm3jzKJ4DawGGeLWOpiMony1umjcNFpt7cggwhbxESVqh9ZaylcSpQzc
EkWvOQcaGkk6XoTJv9GImkLSfTgo1znTkstiOsfSBuIoactprJ+qEjvIzP1WOICUXgiEJWoBRg82
lmq3jkWMQrScNUBYZQWiEl2FXQtcT8+EsdIBfzmdRPRIYCuhBCEGyKqCaZGLc31eTqQneZqCcEcm
Eu9ItiK8yIswZP34SkYXwuNxk8FZaleoaEiDJTgDLig407AzFskdTi2pVj13063W6AswI37OuZtI
Q2Z28163w09DNyOaKBvwz9lw1iCNBXAa7ZYDsPhdFloJMLRXvSmTtnute6OJeuRaKMciPfhPZs/V
enfT5qN1cvBmWZsF1f2nHGeRAthl6JKGbNwSsJmr8EZ/043BT2P6aikHZF2oA+BvkW45Gx4hLbXJ
H61mypDTKbLrIhvqqSGIqy0A3iF3ieyqgZujR90ISGeOHuSnVaEFh6EGaYhaTi1CPST6gW+gTx/1
JAO1ubxW7Lyy0C0ud5Z31yR7tSz1EiDsTgV44pnDu8Vr3Vkga2S0Doj7fqaRbZXiOtq6hchjPv0d
cOx1RDb078akdoC/STNW4yadr9gFAqahe0EqSeVR8DbT7WtfZ86XIrKtnR71/ZEsqhAkM3SW/bCw
itnaiZLdWtB5GNuBa5JY4n4NXUP81J725LPPBOMb0ejtkYbgQdsY1tJ+rsPEvnIJ2U1y8D9x1OA7
ADyW5w0dROt3ZoOUuxYc//9mZsnVaDqt9utFxyns1osCG/D9oureaHF5UTJrNAQVTAe8CGmbTV5g
lPNzMhsRgFwr/JHatXgTtnvs4jSHtxxOwClzQRP9YcEzYDfVeehsKFG5YQWQKDiceyoDeWLwkoNO
GziQkoqGmgBI53phLk80a55AszLqyVdlkOOr+h8WmliG2vAO0H82c5ZjrusSmw88aFw2fepHg2hf
STJMeeFrGhAiiQVN2RPxGZkY5Wo/dMY5CrPlkC59J+lNzE2LT/DHUP5BvxWOTBI/BqHvw78YaLk2
+5HVvBtwHLhL4MC49YjEAYQEXkwbwDkd4Fl/lM5y4m2jvTnhom1TuzROelE2T0sOIlSyAPWAP/dp
8ALm4qfMTJJLZQL9iO6YPoqWlPsBG+QnEiEDF4TmyPDZRQEolULE/7ciRSVtIHLrHPWAV/fUmITU
mPYYAAG5Nzwlo57WySnU/d080ILY2E2CWBKAAuDuRAYK+9ud2uZAlFsr75ak5XJzLTnmfPxKIuT7
ykC9CMwHYdh/46TQHIioa+XsCqsiJWOWgQoGW5xwR09t0Ffgma+e7DfjsgHNdRI/0AtifcS3ufjn
C2JkoMuyR/dUGaYP5PHoQaV18TmNUIQqTIA4aD/zwqQdMLJCVCVIWVOCyRAhtxpvf7/Hm1J/aAPw
WiR8jHdGE1WA0BZ9ei3caReOQ3taZUmHyvsWjIxjCqyFVYZ87Gyn4SiMlDHz6T/DZyMG+g90ONd0
DF03hSuYrrv3uO5W1AHAaurCx2FAYmIhtMFLS+SE5Yzn2076/XMz1LQdB5opXhwu84U2VxsTdH9w
909Mu6xd0tuWhTTIyB78VegybNsnzSlKKkveU5oApQSoXIF/TR3oRzveIJab+mrG3QJrKsLdWm4D
elzLia4havfxpl7yb3c9yxyKb1EL13cB6oB7bVsXr1NcZDumRdpZW6wA6SNVM+xqSXZCwkqrkH6Q
hh5plZyG1FjG9NjWOXtiMxgq0+X7WLvR3uq4ubc11/kmrC28P7Y3Ry2OYVaFWmaZOkb5Y1HxAlAX
44UkJsdWEKDAcM9Jg9wB62Ea5aZHuWmjJB6x+v4vew5jwGZmFWBvJ134GgLAWxLWeRM/AvMzfkT4
0NhHSJnFgxiy1Tprsviqt71Pssl14YzKUsABIYvmgRrUVFv+Ahj/LdJjKubB3f+uQeElXKaiPy+k
IGvdbedjWjavqwz/dfMDzYAPLfBRCCY298s4gEXI0hSZMFENJlGtag+AUw4fBrd6bxoc7IK+ReAV
kjjEkRQRaHTludSTjr1NVUXHKEWuPDbGn5OuHk9Aw3A2iIXP361JnPRWLz8D12w8xSPwAIkJScoH
FzvkFuH/PZHcORaKjeFB1U+IhYIpUy+BijgC0Iq0VdgEzyUbPd0OtBeGgg29GNkx6MS8EaEe+7xC
FcIuiQEYwrEBouhYZFQIjJlFYwIwo0Nxriya6JwRF6riAAzoodYesqXPfS3L7WMkOc6nPh6BC9F2
OxrORrgcmMB/azm29iemz+MFtcDIyJJDwCkWz5Omr7ZajPnZ3Hst4rovZDCy5OtQ6cGVFqNL5VUH
3i9dXIk9jprZDZdk0yPgy+1NivpbvwWCwSMyFbpHhyHiBIyVE4l0NoIrSQNK4BkEfKvMjhhgn2VT
go/vjFDDiURFjyfc1MX5IXB1n+jy8hQpVvqcGY9VaMyoBFyKLRBkOchgQd3AhaV7xpihdgppdW/B
YC4XLoHwRQEQ86UAiryBzMfSd8zpRmtLLc3VJ/BNAjt/esPXvVwIKVzNdUY24q1rMU8ziizdo8oW
wGODK7Z2wBDF6SSgFTVw95bXspxLZB7De0basLLifcxtwGYk0bIXRQxYKi3RvwS5fRKyrkVHMZ8f
sXp80IMJNXZxM/lUCTO3xoFPc/HWd3mOLPhh2a1nk1geWOhVRI2Vachja0H7sjU7+fiko4tpzg8C
NNYHG4G0I9IMr6owZ+YMMWsqw9FB1nREIuKqVeU51ZimIFiz3PBaywjtEuHH0/cAYmhRFv5oyocH
9ao6Rig9HHbCzgpr1ZKiRwVy4CDTS9mSPDAaAMFw1B3TUDVRWVgAbMMlpNf5GJXA8QuWoWOlrzGA
l7VEFSGbsdR3wC3ixwFFLZeBGCWkvDKasQDAB7q5yIetnWuLp2xcIpdQY+S9gTCXaZ1fwAG2mUDJ
92raMVzNTAfWBUbUWHb3Z9s6ywWZwtgCBvayK+Lmv6I+/yziAW9Z3sY6DnjUUi0sZJqJeJzepsB4
64vg4mj4BSRmMX02UMYFr4I+fUZc6b23SFmHpNVTlzJnpwrjVJ1cFk4L4DBkSZ1SD2YPTOpJw/+l
VNzU1tkB0NDezdVMFLvjp2Cx7WLEYMpJQDG2xNGwTQrQ32RLWzPUs0mhVNdL+h1YmPxAotQy8SBH
NXV2iQJro8yoF6BKwEhwQfl7oabNm9dqLJtDIkU9PbxIoX6FHybrb0399shuRL1L0w9AcS4EO4Gy
g51y2et7jedgrUK3VV3Sd1FqIu7Y/Ua/xMRdJFe56a5r3Syrlinz4jGMuba7v9LNdLIGtvdpwEKH
4Ff6IOIQAg2UfunF/Bmp/3yvRNSjhviGaOqqncd722gGDIgd5SAx1ABFrAG27qGdCgR/0u8tAII+
s3Hsn/CdfSIpAqou+D7zEPBavHyrFyvbxk6dHUirC5CBjyhQhzcXqeWu+8LARudF2C7gfItjMR2Q
18MwkMufJpGAYUAeoUmr7Ji94OSBohSw6BbpNkoaPIJy8s0GjwVhldS/DkFHJz23wSNLUBHpS+NO
8MwDe6qdXqsEWdI8iEvnCCIXC5Elnm3fGQRBcxEtEqHNH2dQLRNuB4F6EIwHcXhHVtRuWVLisUbq
dwwQICpiJahISI2C/lAy3R4dbzSKdrvSfavF1zFKjm/XWYW0EPa5KHGzEfme7TRExsWsnRohNCRg
oEeyJonftMrqkG8IOeJx7xYTs4ICwB7/nGbNtVYg8RCWN121tlpj6JoIf+VEp433Eiqn5IYTSXTb
xJjHY1F0OjKc5X5UNauQpfxFD9Nmb0Z965nRXG0VJN8d/p5SKEy+35mMLVKrUvgW4x6Aha1mf9KM
obhM6ZyDgxfDPIncpyoW+wosUIOfDX8hg7561e0ZmdJW+CVugN9Plu1sxYhza2A+lxNBvFNvAVa8
4J3R8E9mkrYH20rCTZYs82PKo2M8zcBGQMreeI31FEmTcVzt5gK4p6NskL2VzAhUoNukeJ2Rmqyp
4e2QoGzc+ByC5vYsdLhRAa5nfA6E+YdoGTAj7HGvTXbynSVttUGiffXglnAE1E73VoMxWxbBclRv
oKeaG5k5u/6Y2qFvh5Z9b3xj97EA8GRvl/rdNWYe4M9PXe53NmppcOL9eC8XaUrU6+L7ABe2PGcg
wl/5ydiP19zp8uf4tHLrVCEgAJboe9CzajsB4eU8lJ39aBkgbzbNBhWRWlr5XQ+A1Uxiq6JUhR3m
NgeTqoRblQ31qFmcZG49NaZpzLCRxvhzxu+m3cmqJHxKgTf1GOZjca5BQOgzXltvwDkKt4Eo9IMG
kom3Zs6/mGNqwK2hlZ/AsIbbb6PHHvQB+1QCWDqZADKm7FHTAllpM5lsWDEyVyhMgrtUSJdq3qru
tT2bBHL4Ppa6QdTUMx7DJ4I6mWicn5z43CNl9Lka5+b5p4QGdlu1zx3isNKGJKM0nN9n0YDEbi6U
zS/ruInz2R2sJmTy1IE3e9q7j0QZOw5LdZ7F/GBIkZKDgJdtgqKyNj1O2ageCN1rycIOtDkLB9K9
ZR5d7JaRQg5ARQqa0tBFhQNOkJ35uZv1YtVSwJW0PAO5NGkT1HlVLmBrJKt0MlXZkRuR468HBmS4
HOt2BkhdIrLliwYA7w0AIexHNhnW2lgsekalMWgLPuQu2AevVhX5ZKXkU1e4+3ROgVgmpytF0ke2
P8etuW2dgh9YqX3tApNFOxE0ydnJSzv/PHHW+IBSxL3QuMqywp9FUKTpAeQANYpd9f40OZbIPCMG
qOGYBeV2CjnSxuwg9AC/BdDiSYuOQWMj4dgGpFiQTtHb2IFs1wzNYePIIcOjZlsWDCVHIonekgrw
RU4Z5VcaahMe1Uj3ejXBHf06ggq3AYVFbHyKDNT8AwZuYJsyQVpnk6P8eBhE5LvS/99MhrscOhkP
kC5x7ECaxNlSFzfGzdWK9KspqRLy+lPXCkXuOZYVb2c5v4cvzNnS0qSOgFaDjK4q2QZ8xMauLubw
HIFVhvv3XYcM3EyE57VbI7HrKBD7/70ls7Q3d45Fab5o4VQA9yFC6lIRwvm56IPmYytepptOMNNH
qaZ5rvSXuY2AiLWY/JGDyev7iC01fJf1AqeHXu/Ax9JdGJhKTqgdXvYBzqNPeg5KwTxcxjctHX7o
SPD6C+vwvEaKq9h0MairYtAJGjJjQI5GJE+q0cxSlL8BokSXpTAxojYH3COAguWQqmXANGJ5qEWL
jySzkD317IBss62MxwX+pww7QkTHI7zHy9bUTtSsY1LdjHsLGejeqrMYZ/6Q4tdGVh08aGdlr2Q0
XSlK0C8fnTQCXMGuCIB6menGrpVcgcxJ+q0ZgV150ezhy2/kYzAEjyJM631KSamRxASdl8A+Ax3O
PtPwRkPjpdh1OSBoyCwOitfZClGp9GFP8t/O/Dm9h2Pk5gK2Mb60IDHmAizQke4B+ZtfQrOkP2DQ
Srm6XQGXAkLbXvZgzXGPbEosMJOlPDwZWrGjKuiqGvr9XJsP3HDeC6MBdJefqSmXipce2ZGahDSk
HsmiCRSq+L/AHKqLph41zmBHvpjqIto0UwHkYM9t5mSTTEl8pqYe2/fenSyYeHQGdRxC53VZob0z
J33GdGSf2wHA1eU6N4brTLdJvpaoiJXkA7PjgsMhx44e5XF31OFGOmW7yJnGVaEe/WOV/B0nE/gc
kV/0iDpN9zHPF+Mq18i1/tQlDXZAEm0B3vbm2rZBM8GjizGA8DZWixfajYxsSGuOTukvMRh1uxJk
9F431phI+kFzsoMwszcynBk4hhEI+EOl1048rCpv6YsJ4CBPodGXiKvJfF5lQvm5DnzvZ+qphmTr
FPy97Louj4/AJr7LTyLBmnjUVIFzmtz7jCfKJWKB+BPgOj9Q8uqcqcl49967l8WaDegGVIwru+JX
43+fS8vrwwlPcBTQydGdrT272TYMyn59atBf+PpkWJ8S9HefyweKQc8WMmh2oza4J/U4IAMyvX22
rP27R4oIwUfVZIiTAgEWvm8qwl673GKoRSysI8ncNE9Q4UCF2/StOgPScQrOfoAbdN47OdgnFblX
ouu1b8DpsecLOMFIEWX8YIIP74FE0cLdaxE0J3gdhtSnRUCW6lcmuNhMSYqJAmiwp6dOsB9lXiIQ
52XU1eBX0gL7DNQx3fDZ0XrrKTe1l1AmRBoWuAjm1EFdolMn2zIxw7B/1GwQg5AjcojGH3UNlxc5
Hl1QsthA3+luZGRGjkgp71o4z5SIeh9ysiIRNXJtZa8mFQwOsrg5mXywdxTPvgtqU9i6nMVyccX+
LtJOOhXmrnkX7XC2A4D8r2F5ZUcKFzXOHl0wNOL4aLXiC/4Zn5K0tLbYSsQ7LochSrcBETtWPmnb
yGofjBl4waI3Pg2gLfw0g5pFWpJk4vwJZK7uA03O+zn2Z9ByHiOn059aAxxSdYQ3UK+PWypgTZAe
fHGSEJSCOLO2ftcCbzHQX6mcte0TRNHqGnyNshIWzrFkZ+fNKeGVvl1zSlf+Pg5ceC+P7BmAhihu
x/3ZV5WRGlnjqqAEVLe2q2OmmzKeH4CkLaq1bZeNKMtxumBDwkgXwC+lbp9YAUAfYFmDGG7tLQgZ
aluluVmIhECHn45j46y8DIqcQfFG3MlK7jabygEkPSkKeTCiHjU6HYzUmJgdkIRxO4W0os/4xgGg
w0YkTeEcraBHqlvIgLcvaTELmdxfxSy3r4jSVjtsBlKvJq5M0nObw7Uy4BG7qnQAnAFpQE4dy9k1
djSr1ObUW8dc8hVbIcINc4qkXpxzwrOgrR4g2rDVU2Pmwm3jrToSk8EE0r+z/h1pd/wU0sZRzeNy
8jqNJoDS7S8kYcS7MAAd5Y4eOAM9ZeLk2cht6+RS4ueNwtKDym8qke8S1xzOURcCDnjqm1dq3DT+
nNlDfqVROzvOvm0C06chk2YDvFGGuYhnEoEAOdq2NaoQtS5GIAoMz48gYNiRcjE4fJnILfT6iFVH
ktFFdbiJ2TDvQngc4fGNrOkyBy63dvbAUW9qwSvXpY4FVzU0RVRoxSbsEtA86ID1krIbRd33KBY2
ovlSVEEP4o6o2ZCsyUJEyxLHE0hb/wqO2icXdVMv3dQMz7k1vKL2pfyK9wnfdxrwntJ8KbBTMPGn
FQz1gzZ1+ucyGrF1weyydmdQ9wJsg4Y44eGgEC3ReR1GjRfHTvUlzWb7Gkyo3aLVQmtGrD8MiwMN
5S0gUx5cuWJedqHFUWUom6IaUXw0oNQenG98VWhwHiBukqEQuuWI5UmThFsm81ZrM6k2ZRlMOIom
EKp1ltbwbH2KriLP2Lo0KfOwGHagoRJe34lEbFC0bjz0Wv46L6OB54Mc0VJ22xbHpYzf6EKkoKUY
eDdn1j+WVr+tgzi5mhX+rw3ZBCg5PU2Z9kyiEdTi4LB0kOLY4V2yUXbUs/ryz6Ex5mMMpNXHHj7k
R8B4Dw8MORRkoORa5y77MWqRLyNt1UIJiDt9J4iMnTIm7cfNRcH0MKES+GAGrDkDfvG9gQ9fZhh9
jKmnbIwJzj8HxAJKpGxJhuDU7Xp3dqS9k9ECYe3gvw4lgOBO/rnA7+ws2x6OZQN2RVn8obW2vU0H
mZJJrl81Xh3FAEC0wTiegqRX4lfTHPBk/UNGdh12WxstGdpnMqa11Nz543pK9p/XS5AT6SOCiTIv
cENzdkOjRYRa3DarczgFOyLOIsC2lViMFIml7VYzyTimGLgGcP6qWWoq9X5V0pKGEx6mxq1OKppY
FiOIwwodbvJfI4zYMdU98MjAx1YZ7KC0a8SRxigIv53MqgFlR6SR85B/xA4I6zX9hmQ8FH+D0bat
AVaYuNcxFjUIyoYAOD4SYCCRYALUiysd3IN4SAH0+1ZOSmpyJwFSwN00paalaDLJAhQweUHQIbXo
4xrKmMuLq6FJIAQ0/tfLo0xJGxEKU1Y3s9RSd7fxu4t3zuSicpoh0fzX21DGYpkMcBP+eud3Q3Wn
hps+LWnZ79V6ZKu+DVKQrKRv8V/VqfxvsPDfQDMWIGDg6NZ61gD4xU6eH814AnwpjTXWWYDulFJq
bsYGWa22WtPrfj6brc8sBP1QoB68T1jHXK4dJBqgUtdpJBATr6IdddXFsa2rJ0k5Kqesq69TZqvG
uXSexDbI8eMVxfJQJ8vwyTSc2QfQoMBvEsM5RWEaYzXYDeUwzVh7AUdLDLAqbfhkxW7yCkc86aiR
izVDBzIrQDcBY3ecJWxDX5rP1Cw8eNORdHxWokSybtth8qjNmvk88rp+StjfSi+wD8K+NXtSoqbT
muPSuUCGDPX3lRmwZ3c4dqFgTa5DxsACGzb56LgIXuIOSGE5DvcAPTAcSAbygxrUjuRpdMFIOqNE
pobPLwbXnINX9Trui9g6m4EFBxgQ1mpPjUkYs8E8u9GkQZNtqrJqzzciMqHGkCtQbzUmo2UOrf27
v8hwXdMLyy92s7jY4JXYdyCfAhwskz0hubIcDY+Dm22L47tzsVJeVicHuBg7QGqEqKpiRv6aGets
fQH+pQaiiw3g6gAqP4Pk5xLhrXpxOuZs815iGmjau0xpizFPBo8Mw3ABloMwkRKDtKnBI6MEuQ3V
xnKH8oLMdVph1TYoi/dMa+Lbnvawg4PPoocDiMXl7pV2twBAqGWOLDc9FCrmW6NDudy6ZyZ90MXR
ETuNhyorgyejQ9SxqfJ1ZPVL8DS3eATXOkNBnrSgxjSQWWO42GcrWeoy1InWluHTNEc47pPQpvTE
xuQvEpGtNeBnbzPNX0fyCtQLu3TLh5z9/BWDd8nx1Hsun4DH23fYyNJrj95zYjJC39DwLFDvTftD
Fs8gXBhS10ZY1bZBXNlyEHLFRePR2IwNdCdbu7iF3GDQkDSDrJbQGmZ6LnIIdzybi6cBzK0oo+rE
DiFcZCta1QAY/12RMOObbY61z2OjfeGj0e6WuWwvrt2bp6qq9L3etPoRGbizzyd9T3k5a3JOndv+
kps6qmGRqwPGyfbRKJcbixgecH+SFjThwyJseep3C5CsVSoHZ2OIvC6Z+UHpIK4exMj6Sccd2bxn
fshEkRvLxAwADGvND2odnGImUGtT5TWAI5hvgJrq7IzLe2NPKeBL1XgWrD8jUZvMzA/bm1kmou1a
TBylE7J1t31ngdUgjo1LZ4NcU8+nE4moAZEB8gVko1kCGVlkV4FQ8FgZw+lGtnaB5ZnvxwoJv884
tP1BJ+C8BNlZHs5Hgd+xfSXZr4owC+PuZZJoYdIYqB7guOzxf9bqKE6zx2gLEgEQtIqmO9LM9TBu
IHtzcMEYclPvieQcnCLjDhmgAnwga7Vo74Lvs8jdCfXGi4YiUaEPFxc1jufRiH6RheV4IW3QBQMe
Emiot4CiEtVF1rihIege8Z+rDOvo81w25aWaRNVvXOyOvCQGD68mwXYyHCZBcTSCiMwI9WtQ2HKz
VOk7oKpxUFEb8QMTpsC7zsl+VM0efxvNnyiD7sCBOdv7knUxFgLcdoXt5gw6pBrI20a1T5BLhUxA
oHKTNiwBZO3NKAk+gGfqJaYhvsF3NdmgLtsAQldobUjhggDj8J7IgCML0o0lDJZAisWRuqMzwcUF
x9TkRQxY2OuYVCmSNnMc3DsQwLX9LhyKBAzaaAL85AE9bbWlR+O+rwOO2EiuH3ude6QOggyhr0a+
0Neumjk/BjbgQSjBsKjFeMmC7Xuiocw55K1dIKFCKuYUD16Rt7fJiD8VNH2F9JiCrAV+YW3uI2So
cCcLzgYAVHYszBMvilxkWZOwkXkK9+NgQaICadIQziCaQ0OlUJPvZOtao2nNm8hmTbW8ouRKssg0
5asbsZ0t0vwUx7N7sY2ublBEgK6xQuxKqoGKse2NBiQtbPB6gy9bXe8YuBTNuF7nhya2W32L6kG5
BDU5HNGeEH25JWf+6r1fHffk7F+7/9BpRhDs8e2c/mEkd2tGNs2Itsnu0pgnmU98UFkcrvyu1BBH
UQsA63DZkgKbfHzTlHhsVzW6ZEnjNUNEzi5jboF1bmH+nUIZ5wLICPZ7ghtxPQAM8k8rxeFCYwaS
3m4T4Eif6vGPKQXa8K2eNAVofeFLQtiRntBCIGRkzsbX9YG8PrXvEvToeV7b7RtO0ONePaXVc/5O
5qaGP4oBwbAMEeSWjcBmqI1qMzZhU3gkpOb/OtYlqpya/j+tYUisOTKiW0jH6gD/H44mgdafFQvK
HacKaf8Xsj5vZ79KE2MlZSGCFTWNev8nGd7f7+ut3CyS6SXPcvh9O/tI7k/lLJ0DwFVWjt1tlQLI
Vj8dqr91npJv9V5jTTVop5p+3jnFkB3dtHLOQjY118RN8ztZHCM3EFV4wA36N+P/vN7gxLuhES2A
oH9ebAIxyZSz+s+xSF9qSYRUyoZ6ggHnk3qVy0AubjHhKxlKysF+dGeoZ8j+HILwSHJqaD2DOJVo
DJqT+ggWw5NainoZsOh3TZ/1KDAHVHvLNrEMyRZ2g/3aDTKQg/fP2KTJNiMNGa1dAgdKczjTb+3l
IvHHJLXQzcLrHKTIo/oyQi4Xj5cMr0XgsLeAM/mFFSyWBGFV5i7v3GE0JlKwoXwrphzwEZJdbJ13
0/3tPNLTZHspZttX5GLAiOpPYFhCAfu8iV1k8RPoOMGNr9DhjSuRyUlAzUiI40hZHEAzQX0S0zRA
tmnbceI/SESg4yRfrZXdujLKB6N4p6T/WJNnyYNTIuSs7onWVFMm+dJ90mQEGEc0xH6pG9Zm8d6l
MTXILwAhCWkCoNeeaRxOurYtpvjHnV1RMiDOKGEOrNH9OyqJYVpPAgghj30XOw8t2E/loLZcAOtR
z8mD3Tjg6EAKw+W68JIMwT+RgXiJhHkALiCjW+wWfyfcqoD6XgLXJ6yGDd1cUokw2q0fyW2Qhe/R
7aobUh+JejefeP2IZJ7mE0P6KBYloxxpi+9bb5HDgawN6XkAxwKo4OMWVctWinciqrBXjT61U3ch
KVlaWpSd5xioqz4JQViDRHKwyy0NCp5BjzyecyuYwZqMLZwbNfjroU0aD4N+X2Ygfl+FaotHW786
nzjg7xJ3ez+RxrXzR9eWy0Urs9pfUOK4iVHndZ5kbDd17AEe9Y8x9agx+wbcOy6AkKVSNTRtkXPv
ZGpY8KnYgiAU5ZIfduDiRoRLdEjt5fowbLNE5znSfGsknYrMeQNgRDE80QYQhUQd8hAqSdKDczmV
5Se1ZYEQDtza2LMB15OEThyk5zRhAJDpbfjZ4xTwughcrIYJGZIQbkMgsczmu2EPWu1tMIOg0AFA
7AEMyk835SujrA5TIHG/mig5zdAJHg41wO0+STdL3eXflmI4laXJ/wu5mV9YYYxfBiO1t4PF2Rkg
5vo1GmYdRHgAuEYtabGetUrEkEsUTM3wkTX5UZ2/JqvXLwZcK3pWNJcoZGxjoWruSxZlfzMkkPxd
1cCmB7IbvsfvrTYOb3lfNJu074bHbioMbPyBLdoseQSio3ITTgNY935DDgZA6vFaI37tD5Ehiflw
GEZ1z08CMZpSMz6u6nvFB9FXlWujTxehBX97JXkRdR/rhT8WoCGtQvdBw5WUbL0FaVjIiyj1uoLk
MVNrqfugW1VzyYRkykRp7z4XXSiWX5lS3F/t4ztRK6v1VuOPD0xDpaVFA9RVHBeOg+LHp1IXW/8b
avpsHxe6+b9Ra6lbvfm21ELqwwIZGjRGjQQ7/UDkCJFbgko0ZNBKUaoQNFYwDcLbWLurbu0PwKN+
R9qgeXfgIEBqQUSPI0MOsCnXZQClKbK/UXQoQQzqgdXDjsY2VQb9avMPNVmGrnM15DrrFJKh/hMl
jLTmrzbIpgvOAoRGoDBx1/KQtR5kRM1RNr9MDAdvVSGySHEbVGyf8z737utMsiYHAF4q4Dmi+SZ4
onV9BoaFWbsTQAOqDFscYGiv93PzwahLDRnVOdJY6N7CJEFFFHVJ3efpiw7+ml1goIDPltDKTO7o
qXcn0xK7Q1KitAGwbL/v7A5JZxgpOxoiUex9KRr+f2QWKDk3DTxPOGZO7znJgKbVTtH8J0nWlGNN
KpVFAxCV9mZGmCFzJm1BKRCGTY5E/I/8ZsTYo8vNGmYChoqxwvdqSvKnJm7qvTtFz84QSFoVyR61
dkl9Ix0HFPLiPRloWxdQxV48bC2kfT9GFaA6wjDPLU+U1bcK9eZHkpGWmiBg5Yaj2HRzp0iWbjrk
8El5yph6milrlN6vYADeOHF4XUXPUx4vW8JD1ULQuXlZ6f7Q4c3akWxqRX/uJdoq9e5kAHrGjHWe
U4EKeZothCTcGf73ZkSm0YxU8C2NhW0G+6Ud+mi7ZKA6utffj4e2L3ZLy8LPwdIGW2H09cEaq/ob
EIRBITIDJKLUq3OBwjC/GMz6GxhCRtQxmfpDA5LpF8CkviCw6DwIp57GeaeNJTKk4QUU+yKz8nNi
uxsdjvIjjQpgByHTRirmHAXqo81E6a0qKRylkDQkQ7AjwL6I69OhD/v9OiSNVtTFWWPpz9k08WZ1
DVCxAvVxWHOxKvCa1wKAT3erZxpcPHS1dWXSx3TN1ZTubinxeFzaMN+uF5Fr3iy/TlX3TEbrna0f
UV5UfUL5fSTYXh/XJSIzRny9xQZFGzrkD68gogT2m0k8UTd1Y6R0R+WONNSQAsR2OOnkIgKungQj
Veo257FXgQ9rt9qQpkmCr3Vjip3yAVOPPL5IMsdjKmjx7PrwGCtX8I3vuIxn/KSUiszV7DuFusDv
lg3AV+ZVejhtdBe8kor8Edj+f9WmqW1Jfs8hqexIfTdXDalHZJXUk4su8gFwJ1dMlsqWZAhqI8lT
qdU8krl68tqMZXhxUtt6BcNBjdSCptqPVH6Z28bZzAtAITdp1shclS3+TN3TEBjPBrLFr3pUb1Eh
r5XbtgfCkhtGOLEQngJf6lUdSRIeanJJiqPstAHZVB5ylQdQijW+8d+UXdl227iy/SKuBc7kq2bJ
sqzESez0C1c6SZPgTHDG19+NomMouulzz33BQk2QYjskgKrae06kKb5lwJ8MAdJ1Wp4FaSCfb0QQ
ST2DowLJLINfCSl4cABYuNKgwQumMAiJob3HF15k8AsdgzIsDxrimGZOUf01oMMNfXnoR+3RYfDr
yAaYtGjDg3Tc3J3lXIddc0saJ60HGoj9ECXYB6jwhjdiZw2opokLpAhNum221cWzVYzTSaTPpGdE
qIDWdS8F3Cmqq4sYnBZjpHqmrMzY5GDjWVOnVFKJ6ZFmS0tVIhTgqzJTs9VNn9XSfPV7NDVgUTRZ
Ez8v1m/HVkMM9c6wwS/ayOkCgILu6qnBMqp6M9RzvzUdND2sYgvUewC6QqVE2l1pIOeIAwuwNYf2
qA2ZPzgoS88dlSRELDnGPADEAwPyjIcLEboVUcPkOEBDT4HSRzpjmlucgO2/Q242pwAI0oekQa00
ipJmFKh14CetC7nC/QcgLr2uunLQsyhgy8A1ygggLClbDYDFAqUAPPJoAORlP1l7ngKHlXRTbMZb
m6GI3Ebh1iP3O/8xAA/B1lfYCjNwUSV4P1ygEgn8+to0rc91kkNknVetR+CEPBpptpqBAs5XaMR/
myndCK6wK37XKQ6JgDnuiHMzHoscB1PIeggnT/gAcYaSzBJNLisrDoqN1v3RO+B4nAJSVpzm3AL3
+GyMewuYvZ9JxO5t3JuDB7xFZUXb6nQjktWepfhcf9eLZ6qDmb5E4UfFWrZlsHyxBD9K7IXVdySf
u29WUHszBf7x3zl2IFYF9cW0HLn0tp5ODGOANyoAnq9/Oj+QrozADgX28+uf2Zd/xS8nBx84QHIM
j33R+ZfBtv2LQxh5oFZYd0okHVnDIBWPqLdYkV4HkBgCaUzduhs7MsRuO9iAqynMg+vyH3fOtOYY
IymRjUCIVR89V7j6CYH1vR9m3uA5BOI3p0CJJK6rkgtyuzlbRWrKQnRn19WXhOfJxbVDZ0QBMqoj
a5kdSRei7+EtAPtiZ+00s7shpR/KztzopQtsz9bY3ZRr+hnTAWn5qYxxDXSLIXy5++EvxymyBrDS
j1ufq7Sz2SYV4LCNxYPcagUanNTWGSxB/gM4ckDVxgCZnKAEL1YDzQazY7vS4vjPqqxmV48X7ceA
mLPOuzpETQAMFKGtYVKdbGw5T6TXC/dZK3dmWgxoj7LRXAwyxE4lbIkce0mRKHHBBCD53e9GdzNd
on+tRcukskI3BgW3zduHVNmIDNU8T6217ko/O4jaAD5vGhTXTg00AzzX1yhO8xNJ6Owurw4qrg9W
w0Fy/+5GhnFqvhozXnQ9n4orqeqQA2Ja+Uqz/hTNXnxcnuK6hXYSqL1sK9/e6jcBPdBpoOc7uZhd
4igGjXF5WZChXF4oY4zuK1m+md+U6hPIXX8AifQpeKs/yTp4ygwDGywrAAh/NIbVapET0GE8ZrVt
yVVlgBOqrryHlAl4oi0VECbKHFhNApg6u9uQSIYlxO7H7MEtu93tYvQ53Ea6ek6E3N+sNvsD+hbC
f3j9F+1kbrZVNe10aPvj2DZ6WW72P+RLcuxH+MMavt+4uCkuoRrUgaI/Ke8YbnKn2ltlAe5+K3ri
p+rdkKhhnMCBkXbVHqR6wI1719OMdMyOnxjS5QzFocE5TDtrzRWwbKyGfgDOTOaIAtDXEG1ka28M
wsfxnHQ0DKBaehL+WB20gVahWG0oDdQLL3F365M3IBlfxygDgSxg4eNNNwoHlWgYwE3vAJfVLh9a
9r+MPeD5Hlo1kC9Oj6hOJpksDLmAFdBush2ZtaMW/cpHiJZpRoPhi34rnbhdFtQG7bwEx+H8A1w4
7nb0I3miAT/7EVerSgbg91AAEgeE06NvYWpzS6pfzi+HNxNcHda0q0GgmfPGvAT1y9IqnlbVQbSc
Fm8+nixL+P3H3/n39MUolAY/2gHtvD5FisPSX5gvUYhzChVf5o3sWvm0B33fw6IL7twpnGJoRmaa
aYOTgSQN2Wisi00NMCZoumh1EOrc0anoWJ90UVtahfG6rFANPFNh3L+XsS12KowbpStOZTPi7xp1
cRSiC+b+WEA30uKV6/cAF80fADzxMtd4YaJGZTgzxf5MTM80EN0zzcgQAVbmJJp5faf/ky8tNyRW
sAEFjrH61zXvYt+/DkghyjO6SDujB0JfFvAzbrbHaUdTZ8rTc1vYZ7AmdQePlyNXva58zVo5bySK
IcGaqmJmc2yRzlPuPnIJ6WY04xyAXWEKYCpbGh/0cm6Iv2fwiKx4YTbm0Rltc4Uy1wjYLiPu11DE
Z2/8Go0Di3z3CErMT7ll++eb5xY9lSgMbWr2Wj+4aAaCPf9xmSWfb0K1G4W2rLBRpgDf5WPpYbh8
9tsn6i+yeCDziIsKvDgMPEzXTTIbj6Vf3g7jmDonT4qD1rt9EskVycIdP+CUUB//FCo6w9wILj2U
9/y2JjkD0cTWC+fvHjNHHcPK9tkHAy06Rx26fGynFuVNf7voWaD/AReRFjBtcs+yTui4s06TiUZB
9A5iupiKuAdGjmu3/nbGUePgN8XWCtzWBnwanMhMs5uYYOpZ+KBNiz86aFdx0yZhAwZq00afRQwC
8hgHpofGHbaAj6lQvYih6YLyQuK7kVy1nmZkBKLX9k5Pa5ARL5LFeBdugM1sNQW9QJWpv8rskF+T
Log/lmCkP3vu/MR4lXxcVLLq9rPRgndAedBg8EniAAFERSQF3/y4Z17nxLTBJg23Nsvqa2iOKx2U
mXN0HNMMB3pbZNkaOG311mrnAsAwvxaxeryt0ebjHimODGbir3yrSq/DMDA8S7JyHEDbrYoeUUJ5
HhR5gIG7rEPJyg8kzW1e2zuy2sQq0Dhtux6TtMW99a8Q1xiG4NEOpp2NRsXj4rjEdAEvN7Nwm10b
xWCpKFz/aqKH/1p1aKcBhVa7Jd1iaMbiYLjYB2td5VgpQBXSo1ZNYecDX8NFI+ckL6QnlQWIVlDP
2eIYq4/xgXhljsDZU38ZbJxyPBS6aR8XIE9Z6VYHS1mQLJv25Hhjdmf2WwwzZIx2n3dtpxa+66og
q16NPmZZkixmgSPmTfuFWoF89Kq/vCt8S/rWrskmsLr93rehAm9XrLtVYMQtKpXeAc9wRQNSbzyT
CbpMG4B8bT+WFm4hfkdIIxFN1c9oPIqOJFVyxF05IOxQhwgE/y0pM6OUh3apYbfy3gUMbIx9r1Nd
ws4LTo6CykMF/QiyadksutIFUcgK9WyLn9Ok4YmiaPiDnlTv65I/qfS6pFtE+kTAJQJF6QG3Y9UD
eBfZEw0hqsmf+h3Nzah709rgwHoIwumiHcloDUm/B942rjHeV5Aqyht7ibeJaW3uDC061fAcSue9
Xp0iDFz61QAefUCGu3kUXbCZ7Sp5lkaNereqH08ktgywv8Uw/kgcljyTCmiUKIMzrFuPvJA/yAjC
n/i5tVAwQ2tQVCIq9+Hdg9xElVw7dIvWAAEZgAF3dHM8i2hoIuttpnV8EAkwO1CiQ7r23eXOuWqi
clfzCgi07+vpRWXnKKJuDkRrH7WdFKuX0n46Fqnym68np+nlrdY/53F/BNA83hX0wlBDqgYwQgBa
jJTgwca7JqpR5Ahe+UUig4syNrz13wP1OpV6R5GBdDeLtXpd5BEbe33nSkE3TssHFf4TF6CUAzWv
fWJoozgl9a+Z1pmAGNkIswcvj3LRBuH1YbEoyXJn/n/p9KoUlg1x9F8tbYJJYDQSFBHXAOHgqIdO
ePTFKbzuWA2MbQu3vXR1U5/Bm3ImbBw/GKfruwQwx0UiGJ0kxnM6L1AnZ/Gxqo5LHyxwgx68weLH
ECRzpLppn61b+1sGisgme+A4GaPIDM+5mAF8qjaqI0n6jUwvY9MZXJSiNyhZ+/Vm1y/6dyOp7sL/
dVkWySP+nxrdMYrDdu/IGV1BajAH9AdJNZCYxtPPKcnNLUkMVwyLnkRyowAS/wtd7OQNEFXU8m8f
ZEOmQL2O/nTLxfZEAhkIBE8TandAGRLmeQRcH8dMNrPSdcwGPxLyFP4DDbPXV/uwLT5rFeoZrWSz
rEBTbcpKNCTJuJ83WnfjPorZ7Hb0OShb3zR2gLtpBoj3jKMwZ4EtIQwSjV1yg1NyB3WifXQIzYYw
OpS2Xx3Ig1R3oaQj2JPmDipFh/zR531pst59A9F76Ni1nW8E3+LbAzaWNKWhBPaUP/MzCVUd1AO6
Zz3vvEx7W4jNVKI7TEfQ7H4ZDprKCucc7XbvYU7gKfjTUvRxjSufK0W614Z19jj3A5KuMv5ao1mH
721HZoA/xGAlc7KxBhZvKlzoPIa5OQHZN6jmETQDCCz86auwUIpH3jqOjFr3ykvsvUh5sw7Jkexn
MHhhJ7GufKc5jYIb3ksOOt0qC+WZJ3h2zG7Xf5Y2kpNIFEc/gfqHk0j+M+dBu3KTMP9Uy6DatQBw
RoU96/bxxCWwE40cLTwAh9qCpycH0nVhAfaoA9c4MHC/eZUDKDCUy4PRIRb+dpGVd+SmqNN1qnRT
ZG10QZ18dKEZN1I0W6GAbUe6tqpdsG/W2IeVFSAFteNi6QF0VYj+ItQCi4pWMJCP2S0yLTuP2DHS
CotSr8PnLZj1wN+svgd9EJ8Blr6pRbj3WMvPoEprQWGOZjUTiCPnib/cH0PpBJmhtRBZp8kBAu6I
I60+gvbWXOLMmMwrX8Roo1A7C9oL9FW7z7CJeSIVLrPkPmO+u9bbiwToNnnZgv5WbSXIQ69BUWqN
VHmQJIISaMDqU0xb8QtKZNDuCuDSnpsnCygmpKfSOSqMo0H7/u6mPXBizgCGhAaOPhyArQVW5x1K
N3p0O3NXorN3CnbMsBuAVbnTeMiBG7Iva/fgzdI80dBOMpwWmdk1qgu7NjABwMo5kBTevbQ/mW88
lynZyaQ9aRbaYx08aKXd4L0CjKTY38eWd6AQWzreymuA6qtzP8Fczt1ZyzqxBUAjlH+SZckatXOd
bXMT5R1LmmgowHM9iGgDEEHcaPhFdNFDjVTCYzq/kmYuS/T/zhPq4K2uMfakbD3QGK36FJSVQI+L
VlFcXPqoPHkK1JEGJHK9G/FO1+V4xf5nF4qY0w7IjnrVu2VIdN4/c4hycTRqfwn41+XzGI1FYqrA
MqRu/MAn45yE+kIkWtiZlSttoRmZyZFEGrgK1iJZUdSCYO14F8cG3GQPLvtLe9wtJWaGG0L9bdz2
m2vjCo4qdHVXlWdaq3xGNcfSfbU0XbVT4+0tv/lB9bqLbrG3AkXOQvZgTKJerg6wCaAIQj65JmCU
wegFrvqqBDBDFa4YRjR+bkjppPhL3yE/BRZxRZ2aGrlv7nzVVLp4URRw6vzVjf+yXt/Mu8zCdnqs
gfsAROoCbWLIPuVVM1wSlZsi0bQYqLOxR9ySjqzaz2bdR95aEiyhv0JpNhcANenNeFlSG2kN/YG9
8GJUIlbFHkyg3nnI8jLcidQPwMg672WW9s0GnTjeeZl6dSZXzcztrTl5dn0ZFcAaA/l1lMwT6jPw
rFqZHWipKYaWFLxDC/o8fLz51fWpNIOt/iXf/E3dmNyQf/WkRPVSg/famn7pyyJ3fxQ3McsfWOUC
gtqM53AjFFqKk5eAXfFm8dMNPH+3iGTxvGw60yxSMCsk5nGBl1mVg4jkXUcuosDxa1kx5oCSafhf
5GECT7dHHzk+SUc0HfqsuohNRoHXGSuPTCHoJHjqdKnRnZa/E/o7ABw2WiNTWFoUoZ1u/kxmFUJy
hq+zTUC0HYG3EY2MrIvXqIXh+3mO2jVywJANpBOOwDwC+zjJFhemyuB/HM2wjdeDOfaXMnI3sW2n
H2zRph/GOEk/iBT/pNq8jlz0MdAg2R5g6OyRbOTKgvE1mlh0Wjz6gc14Z7P5QGvQgKJ2JHzDdtot
nyVwhtgKFEssH2bgN3GJknBl1RYYotDrgJtTX6BcLgYXodL5XQuDEmlGurrBxcdszw93bmRkKqrL
nWk/Zuzvf12DDNkooxVn7OKmRY+fg4HKPXvi1cbIJnAJ3slznv0IeC/Pk9f011bWj5bCMpVKmoTA
1g7skG1kLjZPJOyc4ScK6kqz32c5/jv3If5g934gRfiUtyZK2WKQBRizVO28zhkF48EB+1xgv0cK
9ZsGlPmws4zSfBeN4AkGJYRY2U1tH0KqEgE0dL63AWezNkgGbHf3VNgvPp+AWe15uPscEudTUQVi
q+lwp2ZCD9I0PJHKtbh3znGxSRLx6pbW5OzsvsNZQvHq0uC5ro8ngocKAsvEpmPO612Purprp0qm
+Mg67LEhkg6FUfG1GPznIhnxwld6UvUOOB9jz/xErotKGSvUK6xtY8BrsQ2zYCUDN3rK1uQwTFNy
NQyeP6ZcbDvbqk5+Xz+yGn+3dpjfDlEai90AUNjVncFUfmYIgF4OLK+ttpKBRNDfvNi2FR1o4WDy
u5vVO+dRuIw93qvVlwH1y6PtgcIxR/P5nHEfnMyd/wEoSbsBvb8Xklgh5VMEXlug0nTpmkcxsrC9
8YP8PeH6H3pziPc46Km8CMLJ0HUgha2zsd+VuPpP8V8bzElzztIThYAvAecGz3e3UTrg/enYjXui
YQoSYL9K6QJ/FjPSiTr4B1Ve09bSbuhTAna78tNhNLuLvRPJRS+jY/91qYDlAc7wRQZw3LAB1CK1
2OhhHIc1SBP6I88q9E+TISxdJzxQW46Hm81qRVqHplWLYmyrL7/EI+qVy5ajmUk1by/d2jSlQeCK
MY2Q36IublLhiFg94oDfbHp0oawaNB+F896O0biMtxdvvvr9BCQoBhziVrL6a1jUP4EIY14lnpTX
sYj+IbXJXG8T96N3dCs7/zpsw4AVR1SzoHYCpDKbSpSKpsWxXwBM/+gOMvsYNrP50e6qhy5q7Jcs
ExwUq4CZdf2q+RyCFFF6uXme84Cd0VHJlhnp/MwaH1j4XdusSDTbMDRNUDS15dWqX1AWDb4dVasY
SQyW7bbbSeJxRjoacL75acvR3dcA4zom8wCWCyfGqRMDGkhAD6PlqRwXF/ASwZC9O/7BRatolpo8
eRTJ8LYyrTSizVzWADEBwEKnhl5hKbiEukDyMvVG8Y8Qil6SOnl7Rc9BnjqGdCVylYrz+brExgCe
RklJtbUtAdxX6WC30oZob7DwPwYY77NXX7IQeAVAYCYXU/l5yL9scVK0toaqWQRYRmE+l03Hhm1R
nWjDDliYCZeqstgX3XS7109ANLiXI5tWy0b/ZntPU3If6nLFwumDAYQKcFMC+9fwQ/ATW+OeQIBJ
xdE1vqtT2W5IJEObZ997XHxt53ZOtoNdtbs+K80XYNydrFkU3/NxQHpN+vaHIkmj4//tAZCZau0w
U+6dzDEfaJBtYi2z/6zrJX9G0r+5CTUj47tjBAxwuPyta+r3Bisc479YwzB9mYfI2YJL2n6IA/Pn
0iIbRi4/jY3qQrYAVIizlHfWA9q+8DucZ1zlTOgqOMsWVOdQ3XkAOftWZ48c9TpxW+77hE3AGzGm
6ww4lH0bu96qUyIZQLdRXoFOQUJsNFWECgxkVcskTA9AG/+ErOCz9Y4mPriVh1IPAz3u7zqaJaOD
xJ9luIBx/wU9TrO+7NYVqJwewZ0FYGi/CYEjmfPrQKKMkpUtULjOZVKdJ0AQn0u3q5ARSDaZUpEe
ZUhlvrmZ4pjlrxhIKTdhF8JErmmdGQBt8kwBtoYBhYAJgA57Bem9zNSj/0ZUhiaPko3fOsHiXAkJ
UEPydpsqRZXA70sIJZIuYBYga3u15OA5IYjo1PRG29BSOoAVQNV4AynyImB30t3ecu/4r/DJ+p7w
7mpR3wkaFTbQmRE16z85j8JaB33evLYpMhNha76EueONm4rzZFfE0QhkoXp+uKOhEJlE92oJymL0
DLnhapHJUzboBN8h9yPBrcvmk+XlP8Jijp5RgN8d2OyY+zZIis9DVH1J47T4jr76H3yK/t0BLQZA
G87dfRkN+8Ht0YPjmGlybgcLTTZqFsdBhtKid5mUTIDPNfPtfntnmHiXAB4WA/lNtCLJQ4bzBSqH
90Pb9ochCU7ByHA314ApeUnpLzIl9pfsPWXzjYZ19pqmSBYAb4GmS3XAMlUZoI6pmoIlbOhQ3zGa
LMIW5T1gmfZmZx76IsL2J+6HZ+AhApcDpPQglQf2ZCsHkJxnzpaM3tTYT6Ht7skYJ/AvMwfctfib
P5GuDE3/WLWBjasTWD1suaw62d6cqaMUJ3HpoeLkjAeuCeKbIPmcDDviFiChr3bEO/DLwhSG+y+B
LJ4E1kLJwbnolx0allDdh7H2TRsw4cjCxCHAVKjNiRqcclwdp8dhaLNtJe1oZaIHCERwIPEFOLX/
PEjkwVy0zaxchc9N4qwQwvs5QZ5NWWno3mfaQH5hnwNU/D+H0PrcSY6irAZUeMbzaxpkuJAV1YUj
9XppAxQuAKakdB6UASChSJk3oLtczCMOlQ85DBmYHfZ1GGcrH0izD3b+k9pcddfrghyk0YZ+ud2A
C5GRwgh/iERcDgxqNdtf19g6Pd4Xa/RyfjTm45/SQ4ayNf5N0kkHx8iPPfrpiXJOIAf8LrsUgKkK
J0NDWpRpt3WZXRy1SqNchLmlWrqqeQDvzW9hpBOhy9YstB0AwzXjlChEBfFBKphIu6+/jT0qfH3c
cydrL25vxVT238xZemCdwt/D+t25KQFRCcIRoeNrK+MfohxdXtw6DiHAleeur/6y7J9J7yd/zxJs
0xZv/IceBS/XnqF2uLLb5O8xir8mwFx4dnBXfww/NGLoUZkF3rGiS9OrhQvjHE+aZ1IZ0vzHrVqQ
rShVh7as3YhkAQoKIRoAU9b+5MF758a/NVi0cyNUhQXgUXoYm7nd+lP8Mg6+OLeZyT5Kvy3PvMhe
Kzeci3Vv1+46QlHK3owT82MC/IWPyEmQbXQ4YKNUpz1F0gBI9BfbC6d1FTQHX3U/gUjafKCZFtkc
o2vQMd3tnUGL2nnkeXVKwOBEleC4B5mRKf2UWj6IMX5JoqynCqUn6r9FXK8JS5NKOnRdRxo7K88G
uLauKNFusbBXQ5szRTYwg+QBCN5Shk+DGiwAKQD62Dh5CjaB9BPufx8iy3ggldY3MYvAwdaPG9KF
s8f2EkSh04eMhdYJ/WL+lps5OwXAY7tOVuSsOukV3yMv2QtWtY9Bj0f2QrMAnuNuE3lggSWyBOJS
+BO1Alm1y1yact1lqB7TqEAxwQCR3Dn4TeNyXcEuWYa/6VsL/LrvdKUaFUjrFuQgLQep9xanAYJo
BoxcVUc4sKMr3PQah91Opmx4xtX48CwBx6SQmaPjpHRegIpzN/PkarEqHZ+6vQMi2SdSFRYK3bEf
mrYk5p1w8RgW9aFLcEHdRuwjDUMouh0448ZNl1SsWJdmc6nR4fg4VI35sXdsIEw7gt9ENKFVrE0g
Wh1oARykkg9qzdmV5roN2Nc4GK2Nn9jGA4/G7OpOhbca0SbxtxElSNc57RejSLFhkDU/AJLe/JxW
3ZUcQAMoVwlrnGvphP1Dm8t4W7Ig+btFo61agZaeJx5upraX+Dn9beScX5dnSxx++1eJh9+avOPX
uU/wjEKcaXd/B0Br2LU12DQB4VrhJkptikimwZujKTgDVOUiC9fek67pOyrhFNs2csqXfPxEHN+x
nchT4tkc4Crh/Or7fr7uS789T2CUf3GCGy/uBvDq+fxqJegO015d/ZnUqLqdT7WTpIuXLLM3ryIE
e5HPit1kygEUyBzt6s2UPEeWbV3qfj4xP86TTaOQ7XH0pEPocmwdWDHvWZ9/00fU+4Muuci4unGh
syvItLG/M+JzoggvkJ/BHUb+REKt2C/MGkStSLECn045aAOrW3SZ4a5jn/m56a+itFmlaHucK5TO
mMNW1wbflf9K9PGixX36eldCTAEZujTxUSma10j2iyIEIOUUA10aiMaru7Vu3A2ZrHHJ5p0oTq+N
REy5QTMctqN5Pa7cuOdXgIkFSF/3zXr2nPQb6I5eWlnUz1EBlq3S9EyUM0CfzdU+HQL3S4BSi4MF
TJ5dDmbsb7JfB3JgfwF5z911zK8PoCGyX3BLsiE7GAH51sAl8WkoRfZpDLqPtJ4TFwCPHYrisRSO
dzVGA/sd9UEWa9HjHLv8iubZU1kMAHmSSFy7dT2/Fl3rbYE4yg+hk8lXv2EPlozq56Zzpif0RSO/
ndhvbrMY+YHE391Y7n5wRLHBHmCHS0n3Uz8l9QUXBv3CYc8j5E/jsYyP9CfqwA20oiaKcIdq43Db
ePZK8SUppfut9kGuHDq5/TS2Y/E4h3iUksFN8kMnuvQlaGS4L4Bpvp8BNPsST86WHNKaZ+iBrOUZ
wCrt1amQQJ7nzP2GKt9vHA3Wz5adtqfWQzqd9B5aEVGc8y0uDG9bu7V/7JzGeHan7kuERHtS4m0+
gYnuY+fIaV0HKEvn7wT3c5Y9sBEcCKTqyqS/1HggpakFHo1SIBk+4Pe7zkB/nCFxjwUKEBjfLIBb
sv9mAVo+6rr2wp181yoMat5hX10E8wOq0qvHXqlITyINaYN20M6fqrXW0Uz7zTIX54mBu1dsgiga
T3qTCap1v9rQfpOGdxefuFU9YlvVu9N3H9zjTafKSf6JMw/Xtu8bcdqSc+L0oT057cHJrEWaLT56
Bx/nEV8P/pRstCPFOV4E2q0l/2MZgDTwS/QLx0HbbBPVUeOojppUzVxl8A0wTpGBdGTVhlE12JBO
G1DE8RYRc1+VeqYZTmWtU6HwjxqELDvz1ynoDk+ZIYKraDN0t6o7JWvCDc9omK9ZlYTbP3kkntjX
aIR9tQ0PHczcEJsocqw9OGCOY5tJkAwPkbHJgsTfJsDRLLAnrjeFHyRX0WTmx6Eq+XFuG9SNkDdK
IRvU8vTVKe4d9jE20umi1ornEnmsumx3gbqs1de5y51uatk7c8LNdfRu9ZMOiEbacXbLi9ej3o1U
gTOm63LChajnIEXPFVkpzRz88XTIGGk1iBtQ0dEWxbzpsdteT+ggksiW/ApDBDrokGNSlKagVEY7
LRmHSbxFCGUhMxm8Qr6+HR+wbzc3+H04F0JIQs2NvUlcI9vgePwLNokgkZB9ERwYwuS2YCplyjlw
s3xDypsIOM9ulC/O5sjTy1tDdNEcu9bq9ziBY+OWymtQOOE/3fjND2JXFRkPW3RbTz+A9vTNDUzj
VaDxeV10Y/wpxjYP9OKefHJzjkNEX7vo987aEwOVw0FaNdogChFsh6wadm5TIHmamaAPURwiALIK
jrURbbWK9DRMjj91qxu5GyReosWjVhHyMsUmDG1hqHib0FKOKvs4Z/yCb55/7o0MbFHu+DoZaXv0
HeFt+kmMrwxoz4CBTuUjA+/Q52BCqlW5Fb4LFqI0AE2EUUyvVRCiBdFwBO7v0Ol2jLwqWldAXXhM
KxTJMo6HXd+aQKVC7W+Ql9kxYgJtHeRCg5HGuPxvMnvdeq0z7CkO+Jrq4e6xTTJal8oJvzQJnvdB
j7empXqZc4lnK4mm6nTWIlkr5RwpZ6ac72LJmmTZBpgtyOTWPuAfljFB1cuv+ehV7/MC7B0es1AL
E/bmAw22uvrVotbdxpH2PXj5jP9lJ6dU4MgzJ9lDUsb2ozkNuD9kcbIPTQCgYFcEJQ2BgsDNURzZ
mYtCa6nkIqtBapIjeQ8q3z9EdqOPu090muNl+WtJKukocPieUV0P2nYXkGf0MdoF3cR8Gzto+xnd
qFr7QM9DVgHMHXmdDE+pGsYe2fwwBoYxGWhAx8/wVGZAEU/qoD/cRfA5fU3x2j/eBcRIjQclDsZ6
DZoZo9hFfB7PJLUpEpsr7mcrD1cCF+1bWiYqhFCB03GFmq8G3JEBohf72UUkXZQXCqdXKcl8440N
XOeDjv6dLStmYQkCSeQOiTyLDL0VPvdDIs6kQvd1ugl5DHwa4flb20EyCaA81SPyIniY0lQPZs/2
Zm5UJ62ima+ewYsuZberkCFU1qw8cNzhfAyjAf/3DYGMsDrY4fwyHIsCexnQaYKMJwyHjYl2ziud
/Rgu77de4oMdACSuz44Zl0+FDI/J0INt9m4pVjfDcaiscNVN+O9RZJa3L9rogBqg5Bkki8mz03m4
xgFfz75xPJT7twV/yo1g8Zjjr+iE83JgT0URgPxqcIaB/CYCbhPzUDpfsehMcpnj99eH8bAl0QJD
qrEj84xN8AZXu82axKBMEOirQB3tV9N3xzHEQZckUjFjaFn47WVVtcfLFMUpRcfS/eijK2euEmMp
V2xjsGZVY/7KuxzviiG3nQvOfM7FDYt/UFDWHkjS+mKY+BH/G74ys3Uulhoi8MI+xo1ffKn8/kuG
pBfKgFYTcWNWgf1ZYGfwGnWGXFsWnz8AOCPEPy6SD33qjuAKKI2dQOQHtBnjvDtX9ms5tV+mJGnU
OoOYvK/SsJ7pSgH1CC+NM0Y7kvSgmR1JV4elt1BE3rk0XXgf76E6tQekKh3lPCSextVy3BOpsSoF
SkvIoo+AuKTz1xGIYBQNR/tkOSiHdHEvppnV0JxqnkFNvC8sQFYYogj2Cy3EjP74GCytG0CsD5+8
OTMf02J+ZRWPujXeILlXfiI2CVR3APGlqh8pLpT2n5cZAsUlJcL86GfteOBmIvfIPYnPVi/AH5oh
b2CkP83M8Z4XB2/Aa8TDFR+z070Ziu/E8+5TeQiRwhPbOw1kefcjVYvisI0shIu3QVM1CSg3Uudq
q6E0558OAHiOo2/bV9JHfRVsai6NjdbNFV6ZoY3fLC4PjGjFiohdA/QxI2j0HWiczrxZKHCBszlh
BwFmaEv6207y8DRabnCimfiDqF3IDxCUbxE6rErblUhsdtS+/ihekLdtdjiOMxTb/v4R2o8+UYs0
u/sWFHvnN4EAbmUPolp7CmCxa5HFKsrA2zlKBG/auAxkJZ12we8MeDdCIQJqRz4DL5NWoJC2k+0R
v1iQkUyBPMxGPR+ZcFFfEnbDtg0ZiOwc7GJsO0/+9lPr0PsxqGudEPV2gel+B3UyeJsm3/7c4Jtu
wjw0LrQSoEPnYz6koKoIy2FrofjtEiZ5caAnvxeFKYq/5Wd68tNQOXP9P5x9x5LkOLblr7T1emhD
BYqxebNwugjXITPEhpaiHkhQa4JfPweXUcGo6OrssdkwIS7gnuHuJIB7xJYVYb2eHRRdBWWGTTkg
aSwakmCMrJWlxcUtRVtNniwTGAJyaxp0hpkGgSunhf0d/tNRLofzmuQ16PJJ8ISX7pvZpe4l0bhx
D+v2rrKiB7qU2AZumLDNjQCc6QFr0OZa5t+LPHWwGsW6Z92GUJWf65JBlH2EXNMBvqHoh3biSiZO
ePXiWLuTLt6F107g/VfhnejM8M4r4L2bW8jKUJU6/Cmb1mnD/A2NsmtXXMGR1AHJQ941OoW+mx6x
HT5ZBWuuzdi9XwqPpRs/S7a8K4yTW3ly3fvC+z4Od81QZT99CL3jHefdxbdD2DCYeO9ZBGyg4abV
dnQ93OYdHxvU0K2dYIGvQV4MuWTCpNElBzDDn2S9r6bBeu+At202I+HMQRpbfBzf9MrEOsJ0j+B7
KKBX2rpHB2+q3+cOVKmpbsN7ZC07owmKBkjkvget0w3fSivBmcekcIRk00elGjare+iYnXkqfsFY
uX6q+rDeapP0cFxeQktvqNK14/LhLU/7rSZC55cKZbZTzaFxX0zAiAl2QGarvwwCmgQOhF+fy1FP
dn4i8206mdbz5OMEZZoKcaZefJpZ7jvflkGJzorbaSojEJGV4B505/xy1Zltf8Q50CmDoiYQ+x9t
rZLrm+uf4+fyCAWDY5TBE8/yanYa8BsLYjFlP6vkyZWe+d2csGQv4nw8DcIYLyk0sYIKMvVbPYkg
V6xyQr6SNGd9gTdB9VBli6gEe1EYgI/GGCwdHmWUljqVvk5RVlxujan6ib9KBFI6ZHSWC7X5SgSX
N6m3xjP4vZc6hB7fRX0b3RiekEj7dwxJHSiSnDpZwnKqAuqA2rBueu+g0kTRVCwknioZS+A43scQ
Cqty5C+VczxyJPWdQqLObbbyl1/asDQW+9ZwkM5aYqi78DLtwnIOVFM4PkCzSW7LIURiM0nEWau8
Co5NWvxNOOKPWnFONPOxt7XmVwkO2gpYLPkAQx65Ncc8PyYJ8srA9j+Z2tCcJRJ/y1tLo3xuWt4Z
NZWOt/exbLv88x//8//875/j/+J/FLdFKnmR/yPvslt8vG3zX/80dO+f/yjn9v2v//onoIzw5bF9
18O/FizAbdX/8/t9nHMV/j+itK7zvC2sSwbk646kdkhWx7DSrW6A47g0kfLOUp3Vd2L4tOBevnWT
Np4FeSjii9hP7/sQeDVsE+i+MDkxBzoHMTKLAR6nyQlnzPiYqQgThwS4MMRQlS6wukiCLtHvYmnb
QYF85Xd4lAf48zu/JPyDVlmplY8aclBbvWHpwcxke7XsBPcEE/JvZP2jMZzuY6/Hb2ZHPapjZ8lv
UspeLvXZgQ8rmXDFnTi6IXM8GW4mfz0//wRPxLbUdB2eESUAiVSvVV06GRvWAEtrpwQ3N5Au73LP
M+/iCFbotXSvVLOyeLz2bRe4HAmDoIek2xG08ccl3hoSdgOfRVC+KSRromybOWGxpgnoAo8hsTbH
sdk2H6+jw9B8ZUYu389Tx7l9D5Gz9ERT64YdXwY/hkKVHz1QfqGvikuKleyZaqLUDbj9IHXhhkMR
/P6b5ur/8kUDutQDXsDxbdcwLeevX7Q6ZVwm3J8uumvyI/koOfVYRrP50uyuVIDdF8c4Xpm74Txz
hJJu3s31qDeKaP3XGH0qw2YLTibubiRhqOPxum9ly1ehNLNbUjSkjqQdf0I6zNojXQC7JhkbG4kv
1Vbjq0xI90euHmRma5fnCNb1Z9+w8F4AvAS8kW1njW8WdfHFqfbFCErWjltQpuONZ69bqIdvLega
ge1VCS2gbBNUQQFJp9RSbadwFJXZ1UmRZplr0BOedjVPqxOMQ6tLawIsSJs5tXsrrLwKYDLaztu3
jwhdGlkRpFGDXjt+7+Xs7fcfFX76Xz8rGPzgZmAB8OFDedRV/Z9uCn2vjUVme+MFsMwwGCfv5Pqm
9mBWjXeaPLsMyp4br9iEWitQd8tLZyXlvWNqT9QeRprYTIU17XFKaL5E2sEeOuMVlL7hRsZmuKEo
B9tPp0rdDe+a9sZOy+aaA3eyUYnWgKrCn5prpC5dYn3uKMHMO3cTMsi1IQKhnrghnO82OS/5jRSl
9TzE0CX0AbbJG6d80jtoNaooWY8avGIwKOymF4M3LajBCeBTOu47a82q/YCWvIXv4QQ28rN1Y3in
0NCH167TwqBxB+sae3W0h+Mc/vzYzd4aRgXuWDVNb0UU70t18y9ydrJlvhFahP7Ba+59J0pWhdca
B6oavrSvY9bjYBR49KD2Mr4DmSWEpVOp7TXh4sQ8Nl9kGYofqgA93uRHjMKgWlSBWj66cn1aYtC1
M/K0OtJucbnQvhEnEe4azj1FQB0WbjXb3397bNf++u2xHAcIBdgoWCaeKvTI+fTtkWbiJjxi4qIB
cRdUjmefmSnxk/Lhvdxaxq9REZKoiTqpnaq50LOjFembL+1UpUs09O3a7Qptnvfv4loj2Y86GCWF
euVlKL2CHGES5CbG85d2eg9u7vUHUfId64R3sNRFz5AbA/PHcQ+jNqJIXXORWqlOJWhMeIel7WsM
Tbd0UwlkwxsOdu9NOkQP+DmZ2/fX+7dTfXoTy1xfpv76yhRI726encKX951BYDZTr720f4pbXmWZ
ZmkbtfjJ6dtmG+KjO/hJAkM4KtJFwDvpgO2dfljaqPSlDdn1EYoKagq6fKrTFHPdrWIoNLU4hvq7
Of6ujV4GYECs0r90RxCpW1VanW8NH/gGowj/AOYO6Uh/+tamNfQo7HI4O+PkHgDHhKefq8UPSANA
JxGIgZ/KOiVt7fAPozS+Qzd1+uZ4w5+D1CKlKsd+25buGWv4FFqkRpoHbt5M4L/gwE7LteiSDOxs
0P1cqt6iS957s76MqReZ4uiBBkxd9Hk8RcQYryMhtx28JN6OgFWcXNNKg6KHdHYd4yk+mgnst4zO
fOw6C5CjsnrF+jDeJRY424N0y1czd26c0TAeabj0gG1gKmwZ7uP/TMORxYpgsox93Qy0MzTdX8NU
HP/XD4zdjLmjHs8wt5Wbd+veLtIXvekvbmM6v5BovTO0ZHi2IcyzGXK7haZ07p0yy4o2WWOmL/7Y
LqGVgGVFG3lPXlXaF79xIcjTQvdT1VI3tCC0NOGw0JGGHgAUX20ojnroAvoYOOkY8aV9gtd4oMt6
2pgDsPia5O2c5VoyZ0uCa3AYVqQZFiUqSTbnzyiut4DE60LxPpZGfEmOqbF4wsCAQ4t2ZBWYZBqI
k1TskV5rVwbjm6aNxYHaitIH9Y06SnfS9nhuOPBmmfwSwBvFKK5YZRyoxFSVSktHp/jHPfGPqUjR
NtGGKQhUajCIl5FdlZYr6TcAWPtTv3Wz9idTq67KGN4vUx/DVYnqOs746lWnzC+X/rFIgWzIgI/J
FYOCLo2iRtTEt6D6CMjaygx1Z5Mo+MoSCAahtuc4eJ//x/Sfjz0sbhzcOGavxEz9QeY/miHee+gv
BTyKEYhWocL6rjjmbfp+qUIfytJLnbqlqcCq1Eh1mLuYGywE49Xc8/8zxzyb09RboelWcvayMsWx
MYRoNd/3b3FWOhwMrE830gCYA0iNHQGoKaLCb+XW9CDHQxE6BDRXZZ1nayAD2AmSq/vB77s91eji
q/alCjJhd6h4DZwrmIKlzQvwQ/RxI62uqlakdeLEnTzOdSpGFcvLLRXpkiHPrVeFtYV4bFfsqY1m
o1IclgoyrmZnEPfFMavTnvIGm3LRACtzRz3L69AYHFPXAPgNmgjqwSj2BLOUkBDYVy48xAmlSW3D
tmGh/kBlpmN3R+GeEjgHB+pzOG/6JnDCtAwgG+075qrr+1+TYeGVsF7fEUUxniA/RlVDIZ2txs42
reqdVJV6TZEWO2IwyizMoE1u/mbsEkxjPWYeCp56qxo032Oivmc2TuThHo0sPhg/qlUvpxypMfAQ
A6qnYFeCz6W66CLMrN8MnCFJqCKpbchjnmypTpMu0fOQcOjXv1+aGbrxdWlme2ABmqYD30bDtxy1
dPu0NHP1SHNwLGGeAd8S7d571cWL5VbBgi79AkpdwKb/NgS5YW2vJolM/GrbEN7BYX/F2VJx7vW0
Bf/Z80+JP9xl3djeU1NnlsWGdU23oSp1/M2gPJR3FECXRg1y1aBloo9Bg91XKyzY03nbV9pQnytS
7wft/zI4SUA2fYqiFe7D1Z4aDRM3fTH2Pchxmafxzb/YeOBp4+N+eRjI1IPg8Dkh4alowldt69qi
xAMtR74u8X7ZpYsVQSGfCw4ZBROaIHcWRL63Ce/4qYEmIfwxW3snJotde+zdAWI1nCc+yhopuMH7
0TkQl8YhMgfC3lv5w87HDuMImiAMWpdcZCoSf2032CFGBePjaklQzvXWRM5XDYxhvv37L5D/LxtD
23Nsx9Md3XDBfTG/nBaJsGgr/HT7M/ch+sMtMHxX1VSB81qkgWVxVLUqgwu16+WQ/QLjBErfJYzU
0sxeUyNdNPwydRwvTeEaxq1NEBaGtXGZNWGRBB2/FSWwRAcN5S6fpoCqsH0FZkhdKHrpwB+hvVLI
0kFxNGKZKlLWXXrJ8rewKZD0BBPlYYg12Ct7MYzGHAcEKpCyglBn4J9lL1BEKG8Y0nZBo45fuw/L
FCpRG3gmyc7RigeyUlna/y72U0gamtt+6KeVkDIOZJPpp9KxvW+N9YejcH8pvEkPuYuMXSvd8YWi
6mjQTyDi+N9Y/oetoioJyBxnSMhRFLZiStYUc1EU5qLmJYoG0VwGtLZOv/9mGDb7emtBqtgxLMO1
XQ9+9MaXMwMTgpFd5Nvd2Z4aL5iUsjZdImHAUtCBRs7SRqVMjgEkWMQlGkPYTFCcgafcpzjswLJb
t5Y4kGrEpfNivh86u1kVZZo94LdOaXZKn3vYSQexKZwdtQGbr5/cXrzNmffJqZ+12tJOFNsakOBJ
8fGvKbbOq+ohP82RQ8T9oKtra56nwxLv1Ij21UsAoAxknL14LlSjaR69M6ddZbYaVG7cel1Iu9k3
kEsHsNnw99LVkm84Z9kVlSnfhi763F6CHkXtfpl/blfxQk+mtzCVrxprHlpmX0A9b++xDw1vPaN4
jnFc9OI0brFT6oPb1GirF4vb53dQlLBswMb4rwKiDWfC3ajaxHl4JlDORx+bWvPpo0aQnI/axzhI
CH6aheb8GAe1hfBMtZyL+RWyBMBOzgFiVVP9u8Epwn/39ujNfrwFivx4e5PXBGPegRCWukzZzpul
C8NYT7tq/ZDBiZmVDxy7KhzdteVDrjvvbUvvUqI4rW+s//Bb8L8edapDdY+5roFbJY4/2JefQjcA
nM+zIT2XLhhjRttjmU8ZqDktBemynWm3E4wQ/sxPWX6FLDkbT9pUIwMB9kkA0SznUdN4csYv6w8u
GHu0pRfetc64do3UefTVBbRueHLI7J4CfLf6KXSnOs+1EaTzvmuLPYUi9QlMY2TwLVUNM5Eb0x5e
oVOSrqBmaN11eWfd1U2T7cZIA6xWtdGljSp/ndRut1natC5MAhm57o4x9h4HiO8vs/PZobNcHDQD
0rpLQ15eaFTW5NldgWWQehVqwUlcdQZo87jMYPUpPyzvKGEsAkSB54dJBxW0aBp2C6rdoM5KBU7D
8+m77IDfa8L02RdxfFP3cbGrSt18SUM9oAC4ZJvrkYF1MOKo5d7y8LWhDprS9QJNi3AQvcrD1N3/
h7ui9fWuaBqmo+umbdm2DW6Arr4qnxZcVR/zESZM2iliUFNfSCQMWT6GXM9sWL20L2SSL22w527X
nsdBYQGLbRVlfPok57qQeaIC5gS6b8u5d+kgzVgzgyUCjV06LIBwjBX1sDhtQQNtbltCLhc6kE+J
AFaqUUUb6Natb3O5om4Nh4zJjoqwm96HJucHvLf+oPtYD2SFVr6U0IAKipjl26LrLwVu3b84q78U
VNcoyubXNLVfuka0TKrrLzHIiaQri43VTb1x/Kq8klyrRyuHak0tc4Xa642BZfr1Ly1ArIlVoyvg
QuG3Qa6o75nSuqJLPjnGSUDpqCU1K5zLQpkkcc0fVaG5N5/i1DAXIOdNb0RdMHlAIxt1bWyGGCQo
S+4XHZu4LLt2RfJIpGuzXBS7cxrKba/wAmFZRw9sgJ8elneAuaoaHCtuQpzz4JfcOaCjwpk5TWFl
OADDX6+oSJdcNVLJ8yaIXojO2Xzt6OXD77/gjvXlqW8aLm5wzAFzzbAs9jVT4DQT1PxcgAFyXuCE
CIT2p6GwX0phOk1wDxeq9DGGJtJjlxvg0jLBjq3VZY+JKIF2FBWD3gmqugZHCmAwMwCeHBArOl8p
YrY4VBCp7gMOklQ7SuLQBbbsySmqxJHW8ZTmoXa9LPYgMiTjnZ6KcMfiTmtLJaWzibRfY4vbEu5+
3zkTSO8CfQzi4keVerFh/95+JImTPyPmfDBFQIX4Lsaeb87DQBfIADoTKSXK3HhWbpwGP30e6cyv
tzoDrmP9e69oR+PUobfyQbn5/aeAk/V/+Rh8/KZ90zB8A/rH/5JccyzmYcmPk5I+sSfQEKFMPgU8
6ZsIuoh6BYYOZ+PPSuriUmNL/WCm2QZarbD1AQTpQSsjC1uxrkf2pcLSJTamTeFz717k4MyPuWvB
oqDx7pNS608JFlOQv+zzYPIrATdE37yh4FyH7CCUfm76pBrzoO5lti5zHm6nUHfvy9RiW0C1Xf37
FOf6nT317RYCeN3NFIdYzUI8o0H+8i2KyhZH0SNOxutBvoBLtkqxR5vbl/gUZzxL+1/jaZ68S34N
Hgw0iM+qw2t4Z+NkKGDEZV3q1J1nUOxjvRnCx3csT1zgwmQOQ6nJwUVow74o0h01UecSZqa4aQLx
jTgzBnnb67zkWAxMB5oRFwtkmktX6I9lXfT7IRXljuUWtqmcT+3KT/Xm5FFxbFOx62T9fa7C4+mu
mCq+lSmk/VcaThQO+eTrB2wXULJ9NFL9U/FT6Fz8FDAPUxMsU81DqSdqOhi8VEBNlpVxjOPutZeR
tW1FCx0nU2q4Ug/AkMbxU30OV2OoVFuQaRhw49rMVRo+TwKDUshylavff/Wdrw9YKNrZzEN6wsWS
y9bNLw9YQBt6g6XgO9RjHk1ATIKDB9e0Ei6/hv0kPkqFjN7bltK/jStsG59NHPZ3efiIfUP6OmXg
5Plxb26TaZBvXvVUOGP6aqjmGOnurRZZ1blPcii6FzyEz5qH3UZpt9/sXgc0C6TAsI/ig4FNwloo
JqFZez+8mJnJOdUreWUTbp8BD2F56Wq8PvMMBtW+0Vm3ITToLz00BZDpxEv7RQkhaojT33Ygan3q
oBHw4nofIW1ImtIIoKqzFe/RMUH1Zx4Rwuf+LRUCUyG98fvPxPdVLv8zqMQxLcPXPRfnBMxwPOfL
MUHL9H6wnEKeZQp0jwkjbpyTxV5xpItM0hKOVLikLVBDKypKo9uMOfyUKETLuvLowOPpfdyn+hyt
RlPkUm3CsN3aoRatMqW/GSOvuyncqriK0SiuVGpdWPUVUZiuv3RM0L7bRiV20NSRqBUDlSBgCKAs
tuI4Xv1zqlTNF8kwPghrfFhmpwgfPren3Jq2n+ZQIx1sni9dtlvCaRoaUw95kEE6HQ7ZiXEU+The
qjKLkXUq8KRyMmC2VFtqNqm5wq6lAoAbkLTMQBqqyKT1a2Txqha2DdOl/EEfeuelZEDIwJ5kvB0H
0C4aWAFuDB4eke9trHVdF29iGMDndnAH2v1NFRkWeQO3VawMATwJNAn3qSgrjd3omzrWl44ONU3F
+nbaAaL1sFjcdZYJQR980wA6u84RUA4xdl056atsDBFLAz5GTV437VrIkV2mWX7Asn66xGCDYQOO
gqSRrwlMBP1pnKIR3ojqS/cMVUqtztlq2JV1K2hiThAwhRwqJGb8Yu0RL24e5bnVsURy9LXJej8w
gfE9uybgW8hA1es+nsYfnbkmrHKnAnQVAMfecG8I7h0J8QmbSXcLpgYeiqNCdi1Y0BkgOsH3FEB2
ZIwVkJYunwKjj+7FxA06mZhH2Cno8TBNC3KV7+A8etaiCZYAVLMnNKlLR4mhOQRkzBuTp1d/tNz7
tM5jWNSA1CBzPJhHmVabsRqmjRyEd08h5vRs4fG9ipl9YzGLPYSera2bAgSKCko+DxGSnaehbN4g
oAUn0bxH6jOPu7WoHAcnKyDsxSnE9yDJMB1Gp7+lpsiHr9CqzNz2YPvGHW59E/J4LlTjROffL6Oo
JDtPQDssefzS3jXwFAH97+nTlBAbANmj9b7Ri5ZkoFXjhrPv0vyF2uZJ1PuCUVG/1xP7lUUcalJN
A4iObVTfe8UeXMKAJE73nh3+8Cuf71IYF6yYyug1is8GNwXw5rQQgCPNCb60UwS1JbHMg96HhqNL
1DhqjBTdrjdgkanGUvCn3nmw076Po2AaBqiUG0BgLwdXOIaEQpP/sDiDmUTW6U9t1I9rpHW06zB2
427sBXyMC+xhIS1W7QQyoLcjH5u13Yb8W+UNsP7KS+NH6pg3EAGKo1VXiVWSDtoffm69JEPsv8h8
rAMnyaoLiJCQbYTKdBGa9b6T1jMpRtNloW5IP9vqSBOcqL1vQij71hAdC7S8rTcLc2Putrt674bs
eY5b5lOz5F3/PgtLtmW1o5y2jicQGKRuOFdd5vmXCdhe6rQpTV45nyOcOg8vPOn2S15c+4igtr/O
UStaTGmWvxicRHB2kRyB/8UxPNDOemKBeZe56dxGMGi3H+EWD4OXld1LDyKZSrdysMwNGDPpQfMy
4+S3KcQr5+5QCVeq7myEdlYKhXDdzc5Go+ywk8yMj5bA+Q+5j2Q1/D9F45yIzlqEcDIctFhgOQoq
LF2oQ5gQMY84EvTTMOAQ/J0V+2djQb8BM4dGvhJSndVTl33koIfPViPBX12Ue/8U6cUpk597z/HI
6t2ncbMWq8RAQw2cowHtzVYwnoPcSx9H920CVcYqyh87dXEr4zkS5ni2sPx8bG0c6mv6ANaM1eaP
tZFmB91oIQmhYtu0i+6rNgbEE5004K/DtRhUipgDnm8O6SaE6NBN543yBWpJ27Qb9cew05sLngIt
ZLnQbqgwT4UNqtrUbBv7if4IRnWQWelwgvYmBAR0Tb7gDCBVqnL+TZQm84xCzVg64fuM1E4vTGFa
BrRVCg1YHI/1jyKOFMW8fDY0xs8JTgtWtsvLZ5OH9c7temdDVbey+iAUwIhQ1Uv8M1RzzDuao8j4
mpolE1BsUHOYH3PEBba/teasq7TQwPfByQOdQXQFFDvw0J+blnYcxFmBEYIqTW3zucSYAb7GWPo8
VycYwFfOAP1lnDxeS2ufhay/5LWrw36YjxcvmcwD1zucD2uOk15li+8yyJ3jzmyANFinxSBA1u75
BusKuLJEHTT5epdf6WKC43xTNlq6qrKoCNdeJvGXNG96b3iP8JsMROs8cb5D/Y3v5yqNhbWasQY2
CA9ZFd3HWTRPKrRu2Pe4yVPY0k7Vqf3vxBY2MDLwsazB3djBeAnLEQ4j8j24rI89qHeXUEuKy9zh
i74MetND0hoY4k/W5QwglbAroXhI4OIvduazdTl10cCPaKqZTXWsvdA7+BsLirCf6Ov083xvxcOr
uY70q/UhoTyU15mbTr9rZw3XOWi7xuyJN4W2rlsHYHdA12W0ihu7A4BmtG48I+7OMlcZUQ3JSjrQ
sETXBw6o39uEMpi50cwxy8EHhAenHQ5gYCegMPSJgtl/EcIvvOEIMaR6vyjfU6kFZEnxNQ6Qy70D
i0w+FuAf3osugXkXan3H5OPAxDlMk+FKTU5r8kAfaw6MCTpDoEM3WKo5G+qdRI08ZZv/KllSQO4m
6V+bXmKtzXR+LIrO/9azImiZ7F9Fofm7FpnjLYUJj59wT+aPidOlZyTGkzlM85s4GNu+xO4udB6S
HJqWOb7Ape66hyQV3T2vjKde6pBoAjfrXscB1dnV3VOKm859ri5aVembomfxZmkzzebe5IydKCL1
wB7J4X8M7OdxMHX2NLp6++gZr1TpISn4EIEwQDWGz+QBmFKopkfOUxwZ4T1wXes50mv6e9yR8MsO
nUfsAqsE2h4xOAilFmNr6hU5RM5NML1pD5noSNRy3MKuratNV5nBJCMsLO8Ju4qnReKh4AmeRiQ2
NrhQ7Q5vSA4CjgQtFr1GZe0AjJhWUKG8Rc49/yYKQyC9AIwqjIi1e9a2yYpwJ0no3FoAWH7jUHOb
I0qZ8oeqrf6fI9SrhAyueGailxsJ6toKys86TLsb2Az1LWSAonHYsmTkYCviIb5GAklu+mgUt3aU
gZoYeeK2249Nq12plS5F7lsb3cSi+30iFS8FHFHjCuLsqjbHiZDtNGgRrzr8eoqNFM5r2qXRgaad
4xxRHAbDeZ4jyji1VtmgwUoCbNz3tzjUPeRG1QSQFnl/i3NdOxRdrF2X6YBbsDb1qCMpSAM0p90V
6k2Z6cjXvHernVb0b66BR1UJ6/InVdOr6lMtibTm0mSm+WSzce5rwt56Kuzm78Z99EG1qVjFQtt3
zMV3rh1+CL/HHkDVYFjPb7wQ3G+qjqz4lnlIFdVyk4c4qJNKNapvCuirh3W56xUdWTKJ35GvPfqU
y6yj6UfSZPWpVZ2Cp+8Tzr2DvYl9GxOV+hDkEIXcOSXuI4kjZ5XRRW/UawQWzmV8IkVSaq8saDno
hR5tSISU2qY+HY+aM9xS2NL+MTwNNZAQs3LYeuOQwIl+0l6HyXwvLW1fSuUU8bcJCnLzCK9urm7W
HNuptOEFLM1v4OrAm0Ib78FpxanN+OzWqflNPfpvy0h/6FQMBIasYwrNj5XjiPycRkazAba7vi/M
8QQJbfsZdnTuXkYcO1KlbaxNXro2QsC0qIrayRFjd5/VPWi40Oe29bgMA+JEjfifh0+8bwEtiLww
mNlTtZUnN9KFqCaOqMAO0duzo97YoPuAYjnRvWOX2pPodtQqoppByUS7Uq2BxvcpssDtp2qq9/pN
iRvymqotz4wN/vjFPDRnJTIccakfXFZ7N5qDTSa0dExrBQIDFhQNRB5GCHn7YHdPIwR6YI5I1doa
/Utk+n/EiT/e4J4H7hVMTQ69D1mtoW6GqwW+9VWAvrkrdVhWd6pt6ZD4CGE6DjXTpY1KaTU0awMi
oOsvHZ4+1IH02nRLHUuvZfdKoRmHCfSS1EGvhszdDz/pqj21x447nT1/mjZMvoYAauG77eYnKjVw
eGtXVOQdeiIfiZWVHWZJYEy+hNI1GqmbLoK6qdhnDAdzea+tLb0AnBQi2Y1XsRuq8UEm0HRS926q
W6PrH/nEV7HqoN4U6mn/Achluv7XEzbLx27X0xnzmQ/e1JcTNtfzI3soZXzW62JczSiqAb6WWODl
2wUz1RaQ3K/04UKQKQm6pXLqelsCsn8zCFAiZ9siOQ4DAZ6twxTk3UVnG2clyHxFP5cWKi2hIZTt
vRWF+dFPtykDwaBBJc3oyluXP5YepGinEYoAcLeOHpGr0iGbLwEeUL2T7YcPAH2oLmqA+CuONrTG
PlC47jUp7mkC/10VDqcN/1K1zplqNApewOfen1KgOCxjNXDBYWSArzwb8vBQQ4n+qYGH6Rob5Pim
VVVYkYJxbUNYj4IN+NrfWLlkAVVHHSiD2BnBRVTBZWNW1ykXt3NsA/wITCpXuIHwIehSPMWQQ72n
l5mM7Ilp4XCh0N7AbxaP/eRI8ziRs2qg2ALYzgQLeqWZgkcqX8u/VqkXODJz7tVq93MwKOmfq383
tiqgXpD0sCkPdSztYf/zwIeKHf3Yre9wINbcqSaWReyYYFdxR+2lbs5Nftus8zIBl8l0ofYG2Q7/
OnCYpntqdZ50/nVSlyguYMMxev9NAUs79mo9ZMrDbEsd8yQf45fgqIG6xjjp3XqGhXqA2SSDeCP5
TmoCs+ygNXVxJaBo0kgAp1PWbpd4wCXeqFbVwrizWpAK1TmcQ7x1YvYQRz3sgRdPIRcLhrA6faOg
vDX8bY+9T9AVUXZlXam+OIV8a6B1iD9fJ69QVMyubRobq1xhelocis4dNCKGuP2nEfBul4CqZQ7O
4CJ9R7q7ON7AYst/BMXFfGrzT5U/eyis0m4o7M8xYxPfA2Pgw18HUHDJBuvZELI4VAkOgMiIBxuC
4sa0GpacxaS/0OOfVgZgA281Rw+vVMtBN9rQharUoSJoCUCLBDATDJzy6NGBqlQCwR6IQlo0fExH
rwAZwffpKDjGF/3qhbhvMPySnajHrzIyvH3XOmmAJ4f36IpqOmfW+J1qVp9BQ9LWJ6j2uuE+1mT8
2Gu9jgWWAvCoqp1k5TXC4iIvO+AEkyk+pxZsACzkYx41bpZrmWXDrq+0+HGq4RshQK5d0VAryfKT
lOMaUnTFkUeADFXlAAcUTZRUlaGJUxYtz7Pd7/MfBmW9/5L/cB3X8JEVh6SMCbztl6SUVYrSwOkF
HtJcKw+Wia2LV2q//FDbakMPARZopo4dcIeKxwxCuQ21gckCYwsb4p+4PXy3NZ+/2Ta+X8htsW+N
LnDSkGvsQfbatM6Bs7orq55vS6/pLmIMJ8j3OwIP76rb82riB8O3+yOcIcRNP+o2dp95t5WaVtwC
AMs3Vh21ASDJQBZguRm49dg/e4AvAxdjlj9Yys/QRZV8VXT/l7Lzam4c58L0L2IVc7hVlmXZluXQ
7htWh2nmnPnr9wHkabk9s/Pt3rAI4ICyFUjgnDc8qm0ZoTM4BOvKy3BXsOFuGGLJpfmC/Oc0z5S8
i1XiT8Vpavt8E1XlfFQKRduFo9ZQrhzQV5lHbWsGsYIkEIUIPWHVnbZGsLctSz/A8fYWml/rL+bo
RDvHaBXWVjRHFWB30o0WHrc0sbyHLkvS7CCbnme8mGWl38tW7HYL1EbNJ7vuk3MdxhvZHRh1eTfD
Pb28wFBoN3iMmtV3yzKRP1m0OpqGlJypM3UJMg0CFNd5sbUo7Lk6SBBa87s5hKRdSTKefT87dWM2
vqbjAI2lm6GxOJF7q2NNtAaRmXyhOHCnaZ39kwTXCdjD8OqzK1j3SL/eomHh3NpRqq0MAf8c6mGr
Z1X+MCVq9mBAh4FeMWGJbZMHgAWcPSgeOqsGPilb2ZTBv+Nio+q2quJHGH/F41rJqefpFs49smki
pQHHCRz8dVTC4l21Rr9HiZJb+dwJTWVpBGV4lq2OZeq1Zc/BqsRF5+Amqgk6M7lI8yYmTzs2wC7S
20N+OzaGvRrHLP+mav/PEXHp9hBjS+/frhGrs/k/kBKG9hmbZ3vgESgZG7YGCcN1ROnyAyBL9SFJ
KxUXro0BVcmrsIIUX4gSLVnHbtxdtBgaHUGGi8qCHL5IMMhJmmaoOZoXaC/ItpzJDr9Doem3WAMk
8mjZgg9f+UagHlxxYEM5H2QTDBigdXkqO+VwAp5gZec2ml8i0DY8YuTpdeKn61wne6ZSoWmSBlDV
SefMkMQXEmvbRQYY8yjpd7KJtmD+MCaTcSPiKhlnp1P+IOMGMsi7S6eMQWvn6YLRjYCHL91BbBH8
6ZcEqo5GUy91LWiPqMeCvEmGS/8UUW2Q/bNmDScRLwGvWqt97BfxIGi/hizEd3aZa0elHrWjPBMy
QMewW3vjlH3oxqF2Jpkaef0+zOo7GRooPoaHhvMAvOw02tHogBVs3fuMaunKQQFhJZvyUHZNtguU
6YC/e/5EKWtekZxKyYwPNHXqfbHne4uwMrIng80echHW0haxcgIYv2dSoPbxOj2p3HQr46c0VPZo
lr5P10KSHy60qX1X9xhmdLhmIPa2ytKuOagwAiaK46yiotpqEXExX2VYP3rKtFASzZ8WBrtQFsIo
78vJ8vAhiGXq5WKyT17rGiev6lb6q+zXVKfZK4F5q/aFVqJsrTSH68GIy/ZD05JNdaxIGuqra5g8
k7GXCHGRT1NlyOfXkDFhE7hrK0/CRZ/rarm4Tmxlu1FieuWF5dAUhSxqsFJg99o9JolrQOlQ+0Xl
qt1jIw7YFxVL1ZmTnWzKgaLDPaMNH+Uk4eawKw3LX8x60F/6cCgxQT3MyV7GKxZK91ZzGXMrkOGx
Y9wZrEbxn2mab4lu3PiWWQcLV2WvmHvdz0AFgdlhn/ES6NYInTrq76PKK3Yzi+Atf/YusNmSgNMS
0PBC+apCBp/F06Ao/V+e7rtPWZ3Nm5w1LNseQgfDVZZ2ZftfUY1ZyweHix1JS8G0HkrjGYWL6U6t
3S+92evPdoJyNeuIL9ex0bO+VKqrPyt6icTC35H/Mk9E8niGn9aE28AxKeY40XSMkUiFzIjMnuy7
DlhiVDZdJJ4xOPQRy4KNxl5NTO4CxV1XdV2vFS1zN2DinJsqrwZol9BoVZRdXppW+9Y2pf9XF5WL
MDHNHx4KgxBFiujsG/Z93g/PoYta6GJSOlYM4hBqRnMTjRSyF59P5TiEu+YmkeOXSVXQXmZep3+I
kacREiD/vdKzPj9NHNU0bR1KjGdrDqz3T3yqfrItxJXc5rbFHs7Q3fAm17pocdEYke1iHv9uVxnL
6lKMT9SJTlJYxEijcQc1dlHrRnBhB7vK5Nz1tYMTZQp32MT3Gtl+r1oq0eCxdlSgwS5b09pcd0YI
3YSLJFEUHtFw6DI/jtB5S4bLVgroQPGAVigbJftoxDXVE+Ek9kkJEbODaTNlRnkhFLlXjcQrwcjH
xg+numbfxKZ6+O/38h8pDYfsPMADQ7MdFZcT7dOTWUclR0OIL7t913XTEvSfLs8wN+Cnl3uZv0Ft
wXMX04zqjNtP708p+eiivnJjDw7yGvdSdMl3Q/824YG2kNIPgZ4km6lsyIoJwabGM9CNYQt4N3n9
/PLPSRniPMshHIvdICChvg75fFCCYl8KBSHZZzVKfemzGmSE5EBg/BHXibnXvrbUa6TAQrzTIEa7
7cZxyEd6QfYItjO4y6vRXQS8P29ZnoAhM1yXSmtbPQ7V/CL7uyy1VmQn8xuryYpXryuXQ+fbb1oj
/jFymlvZVNWZXawVvXqhWt1EYMJWcrp4OTXT0sc+CcPLy8n4OsUlSr5c5oO//e8PlgfJp2SVo9rI
WnquZhkQWP6hMZT0lW06EMtvvXpYzJ65fNfcifXofqQpFXrkz8H7v3TxxVtehHlkhLiG/A3Jmfxy
4nsRIVtDBS6cz/nAcrq4QYs82eggvr4g576z2Qf9MFS8FWw3qE7xWBNRNELTK/9ih+ppDqvmNJQR
lgt6uJNfHJjXKr/amVeMS6TesZHAQNNM9rKJitqHSVoQ7wpDURaw5dtN7AtE9p+HRoOLtJCdmEdn
O6sdjv8Wd+2r1PwIONO0v1KEGhaR8LqJbdPYVfn8RbauBHzNwQ0nFIOsub7gCVHcya5rmJw5M3jp
943TCEhk4XZ30m7DnTuBg1XqO6prxq1aGuOqQhHj+5xcAhrgzsvQruq70IE4818Btl+V+9nzVhHU
CDXb/fe36h8YQ8fQkBOypM6IaRrWp9tFTv6mnVwtPGC8Qz1tMUT9TdYl2ktrOgs3VrsnJynmsx/r
q7A01JdhwoxVr/LvflypL209eoAVcnRQxBwvgwXqOkmN2SyxU5X5K14h3l2uaMFsVq15xHKHuWLj
qfq+ev/75VTfWRkjZqdXkHpUjPPKQ0d5fe1LPd2+R51N9lxx66mqfwyVAzK0GZay0tsPiDRaJjRU
fj4l1ii5ibtjX6oNvFtwCXZlvrU997B44H+hMCd7UZkw74KeXPSAF8crUG5tN2voOsvR9M9LlI52
uUSnjfISmrhwZKrvl5Bz1MZRL5cIBDri+lckbv1rVv1gf8VDQZd70F0bUJAESl0hVKGnpzycTIzM
BebqOqCHyf9IxLjiO/AxD+PwXHZBwxueZusqUOE/N3t2FZr2XM7NDfkmeCAihdqJDT/6PmzuRb61
+bMJHvV91MpV40NwU5vfPRUxoLg083Wrqukm8D3r7Ck+Ev9m8gqF2zojk2edUVY5OlaLFKTowmbz
PV4OJsB3j3EbvcrW7/icZcbd5YJVPWARNKHXXdidhj+BH+0kkUVPFcBao/G1RcvlvhYH2W/UeSP7
ZWuw0vLO66Ol0br5xhn05FzNbGeSWIcrBWIDULL/K5vQDVGxXfF7YT6TJc5ZVxJ3ndg9qYnOUW8o
0HbbDCcEcTtE1MWe4jcjmx5zDAV/NenXsIizv0ZuwgvLaOKXFP7sKvWQ98LaLdiHtqM8YHXxpS0V
B5UBP96okepsi350vqQw0pR8TJ6C2Fb+x0dufCakuBoMVNMxLd3WvX/iwZNxMLU5p0Ll9i5poEk5
dhoshTRs1fWUuwq+nfRdD34nNN7M6Oe1S54ppPxXOsSJ1VBMLwO+Rn/1no/vLoX/hVc2qza2/Z9T
rX31gzZ800dWKOCXzfMcYTLWdE1yXyuute27MT2EbRkfptDISP4DmSz+x72QtOKnLzp0W0N1+AIa
0G9ZPH36oieW0ZMSLeqDCWvwFqqGs+tAte7boAjuRtcSq3OtfVI8Mrlo9MTfVUzrqqrsyIuV8Yqa
mfIjz6AN6Q14Qt1Q1JXaNdV9bpf1bppcF0MepzrCqTNBN3TzeeSOuYgynVTlTL5KXins2Dzgzv3X
XGQhSj2W+zIFVrkyeIsfVH1wtnof9zck43S4b1G2sZvOevQTjMF8ALFfXUe7tzIL6TZdeehdP/zl
pdn3MFStV2zG/KW8RIQuf33PL7HH3mGctgVs5+XVckzRq//oa4QrmQyWcWWUAbi1sDuD5u8uqzoE
UTEO9SMYRWuu9ZNvJvWjza18n6j4pMqxcJzcu3QkC8ZHWb6EVDqASE/9N96D+6oH97XQvGdfixy+
JxNl9Mbtf6I2/M2v+J6wnY6WLnWiO7Ty42WYRV+vi8ei6QEg6MlXuZSUa8c/u/IE7FmBnP82COtl
Ual8F/88i40EeuNYVJB/NM4+jK7Zt4GF0euheZTbSNFC8PtDS47JTWVezGtTRMpN5e95jdhiijE5
T46VtP7f5v2+yu958ipQGby91xnjuo6m6eBoyngoczVdzF2pX/oCyLDYq/59kHHXpjyTfX2KoDd5
3d2AwU4F5YDrFemYItXR6+tL3FT9dFVn2qvOmD86EM+2URg2ZBFo9rOXPyaoDC5Dd253sq8VffwE
Fp6elQ+yi/xQeYjM5odsdUEME0DV1C0Kd6RDAuw0ROZKHnSZrJKnDSXGbUeemA2WyHOls3pU5bBs
d1oIXH1qIrwURILreg15FiSw4xBoirYmtLM9qXXSiWCBjzYkpwMa59aNVYcXPmDRJ8G0b7tS3ZQT
+gWJZ+DS5LTlfjIKhMYCNz12eXkOTfwfUsMNztcI2ZeJCADFZxkvD9x3/vUasVPckfV67qwo+m4Y
zcqJR/ML9t/WZnBNa1fWWvJc+vlJBoQ4pC1GjaR9HjtoCSpttMJgN/xeae0Kmpr5JYt0mz0N6jEs
PmBEBp2/IeVWsIqkqZlBdM7AXrh1BgRddHFXfI+Qg7Lvzwh5jcm0ihXg8/quVu0zmFHUNbSIFGLc
1g8xeJqlORrud9y5SFEg/Os28I3h6ZSYr43vseUUWrdjm+2itB6Xk8Oa3EzbnVIEyl+laYIU9au3
1mvD1Zhb030DN2VPFbDa6V6JU56YNIhJLeQ2fCDbRxvAMx9MkjwVSrZXc9v60tupv02sMdzUJBkR
T5y/TrPioG1ulydXMV9lN9Q4BUwj1g8YS9176bBMjco56bFin9rCcm7KwvpZozwYI15Rg9dHS9R3
Y3cfwkB7S3BK0VH/ysx5r2mgk1PMKd7UWv9ZpKXxoJR9Q76gJ+MlwpBft1YG0o97mIURk/M56V//
ezWvmZ8zKS6iNBa/Tc+xdKRpPosG+paPT6GuxYfW6w2kHbRBOFGE6RpzMwRRKFut3XB0f9iJnyxq
s9Ff1BbCf6Al44PhhbDqDLM5+HPPgSTGVhhxP7Rmim3ATJlNz5pns6NAiHJ8voRk0jw7/dwfqD+r
i0Q0Kwcobm0N8cLLg/a5VbvxjnX3q5zq5m3+ULjBUc5UTEs5+a0Hg5KJnRq653z42VLNWTVh6KzK
0ShgmnDo5qA89NFA4uva1rMIXtO1rVjtrWonQ42gRdhry16oXnTRmD20tp5tYQIoC9l3PehJfWO0
cUktiVh5+BCL6fpdlSpvuGd5i7iOoPhkrR5uwiT2F1Qt1Yll5aSsLhZyCIMbh4r7rXSFk7KQV4sB
2ZSHmcrKQYFcfu2SEz7FyjALd9WVNaaqsvBrzX2YNOPYFFpx67J2UDCLwyEJOoKLdopo20AM1tw3
pvc5jt8pu0pJ8K/p+DsXQVFqR3LyG3mxyxw2h8vAMaY7Tw28BzmAynO0UKPcAJT1aLbwCVSJThjI
4Lb28Hhxq5N9OWyalZWh2fehsxsGKMG2QuZA4BkEzgHo/mXutUv2V76w9Y4d/X+o5Modyccdi8s6
jgUsqsA6JeR/CDQNMOICo53ig5NlcKArksmkkDP2qWGFFmoePXaCKF4owu45Rzou9ObVhfSMnToz
/vt3aX7eQcGs1NB/VT0q2ioesJ8WlnFkWSUJMpSLHDW9nYA48FXlIM+uzayohNFVSYpNjHKn6Tae
W9aU1yf8FCCR39VYZMvW9eDa3SmLQuyqRZQ8xFBWl3VM+TbKDDLNg2KXuxzO0SLqcU5JKo8Cbip0
6Op21HdeAlGzhKi5kVwr6YMqz64EK9NU/w4RGv5y9MNB9A2h8fjf75t4cz4tyT0HhSSbjKbmWixH
P79zTeOP8Iza6ia3Wf9a3EuttW+rw7ERMFF2J8FCNtsMZKhRI0Ns2KTNWwENzbFWXiRwQVc1DPsF
4mnhsYhbCvVGdnDzOjzKLgpwILhl286URzUZ3VNY+t520vt8XVud8qKrE4oOWMnvZVNx1GSRmBMs
cDGa4nNSem79VDXl/Iie9s4OXYVsqAq3peDOKJtu9EPFym9nhnW6jBsIEjZS0fcFsIzJaaBL1Fb/
xI9sGYWdcpIBQV82mLtU/UEOQgNGDTdtx40cnbVEg6GVoSuRKwsIisUrvDx/U1Pc30jShOPb+bKL
uZnLUfYON1GZ1o9BkptnM3fWkkvB7QyzSJEQwQ3YOIQQJJfoVSjmDwqfP+OhxOnCwxRtkoT8+jVO
a/tR8osMRETWvY/Ib9UZK7tNQ4EjfglsQwcLlYcPYTGwmJqM4K3I4ZJMgOD2ABPDNwX6v95n8WvT
R9qhrHVtKaeTOQiXRVZHLMi69BkM6ga/Q7ExVIJdP/j8XAcAKeaAE8KsZP6ui4YUBXG0qC/yZFqT
vLlTmd1csP5IfkaL2HbjRa145RZyygSowDypWLY+qlOgPyjt+FV2Y1nWb8wohRcmeMZ9Zp+MKIhY
tBIVduPXQUx2MrPfyGt14bT1STqzxxLsqyY1l4owGw+FH7nerkyTL5NsoJKdrsyhr7eyqTRTfgTm
+pyoNh5FY6d8GwajvfWF1XmnqWvLRlV7nmJ2x0LWoSqj4s6OtUeEDvn1+66y6inXnhKhCKF6hdz/
zHtvyKELNWW/nQYcTyJ3ulMsJUevPRpNVHyHF3+2xgd5ULCFfCgSe4evknt7CcsiA4B8G07rdMT/
qDAiKwpY/FcvDvvdTe5jFIW9rv021NFfhRcnJ4xVcBWB+7Iwx8Z5M1WUJQMTxnZrpO3ZjZoHnASd
t8jXEGeq/W6fjVGPHPOzvEwUF95WMexxI5uBwbvvae5zC5jskDgmfhgTzLWQG+WC5IGnkQmuvM3g
5T8uzaAtQzwnkY4pFm3QanutC2HkpeHEI1rTnoyu93aR789LPFW1J7cJ1aNeeG+yZY5eew7LZyUm
Uvbws7vFEUO/l5MtM7UWaV7NN5fwzKqx1OuXJkXWtYpl/GMpqBIaJJQa1fqj7FLtYLzN1eKJdJiK
IHWiBWs5wbMr7CYd8yWYrH5B1oBXCfLovtRnalYpeg1ywCkC436C7nuvNsbHAV3MUBTMqD7NuA7U
4lKJkHho4nKte3XY7TGC2oaJ426CMi7uikL9x1n8e3S00543u7CT4wTseskSnhy/37zAPMBhq9KR
Q0rq4EDOnhIYaU0+4ERjp1SGPx3lL8jc/l8hdYG+T97nGAUEfCpzAYu42sQPtWGO5apYhpnXOUmb
/Oinxr8ZfNLDrUs5B1a9s1fc2oYDhsFqI0xTWjdEMMEeX68RZhnYJzXyP0fU1tyvwcf/qkd8iUJ9
wMTDMp120zUkRRxtOoPY0+4TSC/Hzq5xhuks9a0JGu48XTkcJ3ZFZ8OfH5Q+R2/dz6e1jZfMLhxo
eiucdcY3XTHivasB55WT2Xyd0EkPzoMyPgwgMTZpY3TwjTz7HGh85JVjGT/t9CjfprQBqMZawXrO
vBCPsGFkDxeq7YFi1Goap13Nt4f9HVnQXhwaLM4wbrUeZJfXVcUKGG6zlZlOQGjTYXLQwrAG7Yfj
OfHaBD24uPCPC2M32sLcbISbrGqkOxxyk7sLVdlHZwOJgZ3loQYIUB9lqN9WIJd2F4wCrSucQ3Cz
hNFkDOmmbeeGv2eI5xe4lsAfBExK8R81TFafpDpobpz1bnpvRPXZH2rhjKbq1feyGYwKxyInnV+i
rihf8gz+jtUZ4RFmnfFaF0jIBeZLn1vjnd0j9Sm7HZRWEMFKss1gDCN/dYi3iMEtzi6n6S7LNX0F
zS1eyaYp+uSZPLTm9DAknrdX00h44YjR0M38mzqIbi59NZS2vQVHeKf5lsbql710FOpPLbWCp04Z
MioEXrdR2xjSlY1AoAhosAJfObCjbwvYMg89nN5xjHkaK1V3HrKhW8NTY6Pc+eNO051IqDsOt5BP
VLzq2uJUNQp2BvgivSAfnPGcx6h9FgS9uMkxlwP+5ZpZ/CtIlRcF0e43M43TZZYWrL6m0Qc0xaIh
SsqB9aCi7ICp9E9qA+91UBJrJUfRi8xxnI+ShRxNlMp7DHoSW2JqLw6hYzz0ARUONKIG/GXJ4nbc
to5Jah3Svk4eJ2EPbCoQW6sGNQHZvAy4uJzLCbJPHvQZvSxqQHeyNaa4ELraEC2oW6KmC4CBZH5Q
PaWaiQ4RBFO/nPWdkxc40QqCqam1fxXWqxZa/tnNbW+doRB0SyLKv2HjgE92rVkn8Jb10iyK5muc
d7f4v5i/NHgyXZ2FPwZA+gvFDMwbLbJ/WEprnZ3vBUvcszz3giFdAvnP9o4Y6qNx2Edtga6maJaD
2i3VThlRlsHDa3D0flmW7EOvi2C54DXrDmc2FyXbIIffHJTQxPFefj+L6BuAnAIwiIHVyrNr3J+j
kVmbCzPsm61TNeauTZX7q7ePPJM+PtLWBzVDY1871i7IsE2L6hoM51jDGUuM7I927zfOujF4bQ+7
1dk7ulBNj97Arhu6dnC0k7loVhEKNPvado54ifzQ/Lh+Ha35yWjV4lzwfh8SFm6rizAQ3xJ14HY/
txp12EwLV1jCxvsBGMISUEvg8TUowq9mB2H2eaz0b7Pjt+0ZoWxcnbwuQ8iG6r0RTO1uLl1jgaUB
6PnOAKuFE42B+iTDl1TttU+aB8k5MkZewo0wQQuEEXkV20DxBarcq6hCGxZEAsO1wp2NC92q9jPz
kLWrTHgdleKO1okb2KemHLj2lSMw1lzr9w1e7uiBD8qzBxhcaiBZDWLHfWQENwOYsmu/PyGRfO13
w3wn37JrvGchhdJwa0Zj8l4KqQY+whluNexll5RV/d0/UoDdyy4dMaSNKnJKKIfFJB/aAAMePTlp
lv6tj6fqDdO+dF2nQb1PZNap2Qwp9hWsibMbV1Hn1Sii2CTHixHWT12ju2/VWkm6W0seujT+RiYM
IdeazYUqga1jayy0LOwPEi8vR2WTDwX5ZxF8HU1F8CTmGgKDL5uDX7dLn89jKRemcdMgRpuEVMPE
OnWm3nKQC1PZLFSQ5/b+InCGcGy6KPLMO6QBybi6QAAlqhCCQNnWOsziIJvyUOZVuWgnb16nwA3q
xXVEBsopacAjN84Kk5WhUao1ey4MZ18tkD9HxVMWDmjQlZ2xZJTYBBieRzOKY2iwgfFo2xTDBUah
j5r4RoCAVjIK9ZRqVcbVA2472Xi6LJUS1RX2XHN+LEmTr+Eu6k8AuNqFqvTejy5MlzZPs18G+Cy1
NMe3tsM2c2ys+ETZfdxCW+kwii6+4ZVskSjH8wAAGRZx062tTtH3KpqGFdUKoVkelXj+/B3QlLdR
PMTfZ7P5I0BPHsfZ5q7ieTkiF0X+FCb9vfxWqgY+Av/Sr/XIk/C9KQ6Nzgcl4uW3XlOabhW6PGkK
350bHUqZG90OynAg+4z8vCj4yEqQ6DLSAnq+9ID63ZwFPCuxGu/uokTXZV1+HP2MLQy11O/Ifi9U
geaDmNyCCuyKc6cowxYmebf3yiDfTUFmw563ahvLvVYzrZvSzT8+2fV02OSNqh+uD3v57E/YACFP
XbzIfiMw/n7sQ6XVlzzK07W8Uu6kFTdgc1rI+4879yzvcCxdXytHn/rkjcj+HSebMvhzH0tMdGXg
OxeAn/ZzpXxjIdrcXzQpMtE3Ge6/9g1Cb+UqahFXhbr1jXOf883pXS/+3rJQBetm/7SmEYmccfbO
gd0mWzMRREpbN+/xCJiXllvurd4yHjJwPKt8qtoHONA8Re0EiRW0bm+A8ChsSafkXklhJhRwQ54Q
AXJQHp/ar22hn+pILKE1631NkjfBoTP7+Hs38Z+F4eA8j3P6Mvom4lxj2m0lRD5scaFocPbZypWh
bMpRuTa8NiWAvom99+D/r7nXK8sXus4N//wz5OvyFrp3l4VnQ9IQ8F+DWo+ATQCtwM3S1Mf8CHXs
E5LiArkYyewsQWGPK4nK8MC+HCaz3TWNYj3NGimzqitPszVZT42NWkzueuNtJwbjGcmfvp3VnWyi
5c1NeizHtQz2+sDcm36J/p+Yqw2Zd0xb7uCi1ca5+5j640LOlC8lLJoH+Lnv3sO28+SJ7XxgsZOX
Z25qfyt7M71x+pJdv6XWyjqpFG/pyyyAbSTTEXO9TdOr1g24JWuZWQ3cP7HyyhzDhrSbF0fFbqKX
gb+qd1EHISVn79PEXl3ePR72p2YabDhAATdDw3Hsm9DnFRJ9js950QbLwXWidVG6ZU8ik8jUO5o2
sgplMG6xu0geMD9pVliH5i9U6QqhdFH9QO15MwBCgUjSRSsHEOrPwhvRXAz15DWulGBl4Vf7MDp9
uBVFi8OgGdFBXtPt8fVuFM+5zf0EjrVN1ml0O32vVWRyqLTPZ8gIFRId/GA0bDJDvRhOmTf7S6vV
Dg5SHXdmhZObrpclGnTkvqSLmzxoJgargg2mhGX17CX2vu6D/CRZ6IOKSCEMq5Nkmg+aeRlDQLva
RC2cDpQqg3VqW9lhDkz9ZNtGvpBFutpzf8Jf8h+NJihvHGegmuy25TdFw8+B8p/aQNBBVedkFK12
+UmhKME6VDTlF182p0mlKR6/16b8SaGA6K7UsK02RYxptgBaSmfEKrJPvoFs5tUnkWcTDJwpvL24
M4pQ0aXBLIL0671PFF1yIinD8r7WoudOgeBn2/UQLvWmiLfsyf5oR9wlFkpP9UyJt3kzkX/Lp/eT
3z0fT5RC9WKWzMgAmPORFCxONDpIMEUN7uSfK/8a2UUe+C6Qa0hfI0I0r/8jWn4kvNzAo+6HCtlc
oQ9MJtNZYWBpr9sAYfp50LCd09N5RUrGGi6TTQE9beJ6PQf9cHlFeVHRVcNJv0T97pITr29QGFVr
2RWKj6lSVNCu1bhku2W88ojA8pDs4E42Eal6JotnP/g4PULgTTeyG7uJ6LBKoczct7Ym/trkcQYY
9zhxb90BBnKFBWfyKA8pwq7LDnbO5toH5P4hCnMH2C+z8jAu7rWRNAg/A8DPoa4sRwoJ26waw7OH
Pe49+qkiTQbFQuZ8uiI9wbDmCz+XzS4T/FVJYu2c8b3vSnM14prk1CiFIhuWOoaC+c9MgpYSR/3W
xg8yDVWPmXXpzsa0foPvLbtlNMk8V6YAVOjMkab9bATPuSuxMFbr5qAESvYN+oxHqmwakVhr+OzY
hR9LzwtvvCLKdmZkz/eVo/YrE3XYl0ZAqHrFsu90NfkFH8u8mxDlIyHmO1vZ7DMf44JAUdS9Prhn
c6K6JwfkYfbNdJUm6pNbePPJq5MlCvYJG030omGjVt7NZQepDd62tyz3smVEdjJYXTIh7Gc2Ejir
JY63s7HkXcimPNjp/N53hayHef3eJyG75LzRuE+6cFerpgU+kaJ/5Vnxozz4arxCHFC9v7QURLOa
0DzJFtZ3yWM7kKIdB1Q7r31Gjn5Mxc8gpSq6ieIWa15xgL7+ftZDug8i6xiZIHcQyWBQhzS3dT2M
cK6xqRcx3JcUAnJxKcuMx2U6pGIlK+TM8jwdb2MoQqVQQ5saY8Ccvim/xWYV7KWGWVOUxGVhrq6d
CGSe7EySyd70VqXtPCeKd2bJokWb1frs9kV9HvFtN0o0dVK2S2cjYgvmk6xby8HK8VE2UZW1HJST
ACBHS6sxor2MQLTRQAtZrF5+XzJz/Rd9BM9uixdQxIvy8dwWVQ4nWI/UhYNYwKoK29pZVqTID04T
dO2toYTpwc3xf6WaSq88yE45yShKyHeOnyfJDiSJuk/Ri89gQabRpo6ydh2ZGKnOJrXHxPL/KjPr
1TJVkKTWaK+UMg7u2kBFiax3yHC5Sv/oZiFAw5Z8hj2Uy05QPszJedXbvHitKuiBclJu7mySo5MB
K6vBGe0hHqlFyIPa8bsrVBQ76ZFjJrvKdZaigOOSNPgQqiEl6xe1dne9RJgG3jp0BihqItYPLEDS
WoZnEGDmc9EjiCkQoGM6fmj9HpNw0Ek3f7IMYlXf8fNpkl5/gss8IzM+xccRu8ObWSmQSjOV4WQV
UbfUsjr/mmn6baEG2i8VlALETOu7ChtsAe8YoFyUppu5igvsKPruEHSDsYk7gJRj7YZLz9SHb41V
7nzHnp9xpHl1erdbFjVrL3LP1tks4vgG1V6k90RTHtrk5HqK/igb1/igVMyzLuIjjeyEHJ0N79zo
anYETb2em8S/N4WynlUAmNDSEPNV0ZTieRX1mwFD7HvZ5aeAzJo4C6llCM/RfxmtxOjF305cvZl7
KvlF8y0lbbupE0ChWT198bJZ/4nXzk1JNvutANiycIHQLAzKnrva6dEezOvnJPONh0Cpkqc6wB9U
dDfYnx8Uvx+Wdh0Zr25o+ytyfRaPA7jO1JoqlipAkF8hFpBV0OqBO23u7qSxnZV+KcrBea2VXLvh
xwSKU/jdVQPm8lnrNvfcLc0TGOhX2yq/4MH+6pnJ/KWwISTgN/LY+cAqoGX/rLDt+uKNToZPLCzr
/8PYeS3HjSzr+okQAW9u2ztaURI1NwhptAbeezz9/pCtEThz1j6xbxCoqixQIrtRVZm/6Yuw2aSZ
0R7m/jHTQ/tV3q4Ue9FYMWv9JM3MCUIMC2ZzMxih9akobOsT8flwoKZdPSQ6e9hL06fZLmmaeKOn
YHDlP6mWsBUUgGBH+RWUJEQ3VZerj5Y1qF+i+VG6qWL66A8xCQrPwWEBHaaDN984UT9Xeg/nE2G6
/Nk0q2njcAw6pTBvIM24EN+XmIUTscVQxboLqEdKbEPGUofjCknnl+Feu/AXoD3Qx/J8L8zUds0n
ApwFilrRjzlWIDMFSvFaepTqMpMylmSYg43i58GPVOHbi/64fiGVWb/KxECn3ujkeXRuard+fSWj
TzVqqUsBpDFO0PNB2UoVyqwGb9OyrzrZ1my9WOHBEp6NWZJM8/uHez6upFmY0/Agp9nZ7sxdOc8T
rM+swB+Qi9xxWE62kREZ+7WvAiL9YdRyChI/y4x1QIJlrrOMyoBcKDD8iltH1yerdng2epIoUTG8
u3rHN8iPMcELTGBUcR1Hnxq/Gm5JaW7NWus2SmbWd0B6NpvmBrFFqhMLPt2pXfT6llF5d0lzHZXg
/8Nc5DfBl61V1JCXe5eCWHPlxBWiXLIdgEkfpLwqcZ3rKucBz2Rp4ZqU4DLXvMT54qJU5hlqzbM7
bu9WyK6KqkiCzVc9W8ZjXlD2STsFR6gmc/5muwjxZewo8bkFlX9ltPzxPBZODW2n6MnSjHHyRZBM
TTa3mLeDWZSm1xV8esvWvWroy94RT42eYfybttNJ12p0t9vyW6nneMPgb7SxXa18laIyEvPGBqwO
VMEllYcevn3wBra6MsrX5hw1lFJE6tMx9G6XYxuzFa1P6fMXkU+5uMtdZJvxqXGMl2mqfFI3HnrK
pf3U+ZnHgQ2yz9pf9XrVH6TTV8fikPhaMn8Z9eKpyysfKWYMCoyA92Ppazedo8Ant8YTGNs2VBdM
k5JCoFhwWvzoQdgisDqzo7OApYQRsjJIyqa6LN/Pm+VU+cl0+2jzrwSx5JClr3Ddd6pb8XHNLa+x
Y2sBKSR5uQPb3T8NofMr4e2zHX+q+Wvcv28OWyTrYMedQ04AcX+rxIuqLtXPU1J2L22tli/N0H6R
7pKE9g4uxCnuJuTy1NbIPjVu0D97RXqwRWc4DtGuLibHXmqtrHe8FY+1HbU7reOUiEisYznn9wyB
oM91EbPH4X0cZd6IS3JmoOVNs814FY4wzB80yh4o26LnlxRV9FCqxbbURui+apkFT57uKI+lP312
gfOc1y6EEIMn33H6HV/UYSdhMioDxjCz8daGzyaQHZAmS7CEDKgayY+RWJAbAZlSLhwarE1npxZ0
Q5r3ac3SLpaRD52//5Hy0JyPXofAjp2U7rW0Fec6p61zfZHbtVOa/63vXyGmZet8KVH3Wgfc349e
+/71PHbo44lT/S3qHX+DsrD5S+r4nnFKVTNDEcHbS07p3ndPN0l8GBnmfejeKewemUO9fh8uQsn3
OWvGav05pLqnAwLe6qbpR41dzBAcIRzYr7wiYeWUdfcnaDUyS+wrbSRI1GrGM81Hu7QtcuMharQM
7CT7wroqg69Qw06KNlvA/sr0LdPjnUCe5iz1H0xeQRtp1pPhneKMXLQ0x6pN9lXvcZhZ8FF5n00k
emL7ltShcwnwM94HiKNd5eKqCIoHTpYgrs/AYAfIiEjn/fYelKak/eXWGafqipjBr+n3YbfTDvpY
BDsWXxNK1N8HJ6ftkh1EofkgxyQZ6PTmtYF7fZOuMAlMoL/2dp3UDmyA5EGzGb5EQFFusioGMUkM
VNOyrWIuNay13Um9StplWlAQw+zmkcPLThLEYd1NR+lf88USi/pktpVH/+v5UhNz65gcOOX6I5lZ
jdNDVR9C6N4kOBJLO8+K99dYV9Pzva9xkNILlRR1fDAIcpms+TFcLHfjukQKIZWrZY3JNsm8dj8s
Ogr3Tl5uSCosFz1rtyEp6Ku07hPvgTqmpb3mfpdWEAEKMbI+2LY56ZGHBmvdTR241j6znSjcR709
2tbOVFEk/iewQMAEOSv4ZVBr5KOo0X0IyXWlOBWW9hcw5+mILZl/rHlpf0GF5BJ0TvhDRahlG+rV
8Kj6Y/BoTP249ZIq+kFd/AT9P/9aZEVMzsZ7tjU/ZA+EUBQ2Lt6zoURUWAbvTbqm/tQWXvImPU6S
PQIQmJ5kCDB4t+mHTL3KoKVyqs4SXAxltLHs+oDRwbyXUa3BLqdCB3EroxUvqBtW1+Hm/mDjDGSi
9J2XeRyV/WhnzQ2WCyZGgflc9uV4RbQFfSNwtLfRXXyMpd1XPK5eCpcsh8dESYCt4IqrHqXtqpxq
rcIoDeSAyd0ZKP1salL758ntrC852uQbhQ85QBaacd+d8kAdXxX+MJ/5Y7GDpbuO4unJGYt3koXW
l8RrvEsXg0aTwTDM0mNZtdZemlHXlbsgUpOzGyIll8Qxx0U1OSS4x+wFk9KiDfKInjb4FvAqwULp
88PpS912iwVH1V3NqMEvEr78Bxb80uSUuAVIWV/XfjsUmbpltMrCZD+DvGaf/ffcrLfKs6GO1x5k
ONWbqJt+3fZuMlEoHNsTMLKztFqYysX5HsMu9XpPYxtzNx4CO2hefDeJj23Zc4BvApKZaxt0hPHo
e8ZWWSrnUj6XS2ak8QWj9eNaVpf+LrX8bdkH/m4m4fDUgmk2B85e2wjX0ktg4nWQdLr/IhdX9419
0ZTmLvrdF6ak4PumVk8SIgNtFV7ifqZKv4TFcWGfuqz9D5pV+6Az1Ve5KAEna4x6M0AU7pxtJ8U/
jpTtHmXUryzv7GhJv1lntCngMvQP0DKuEu11mCDhDkW3jwM9vkax9ln2ZCvl+gPbWjp5L92cLG5O
/4qzOsvdg/eoNmrhkb7R3bHa1Uqqb1dVZQB4jHS6834HWheYnZ4r03OfnMXRoo5CzvmzOWytpSl9
Muq64V9QBIvz2k/iDv5P7G0lgMWW8oY6PqJkpnFOzcvHXGnSy1CrLUfwNnm1E2SXx7Kbf6hTuMuL
0f+Pl02fPS23noZ+MrZycJONoQ60bBebPSoBKtDSdeAcUp59nirvpgE4IUHlWSezHcxHXNe83eTm
/eeUgvNmRLftTw2dNIC7aJ6gn3ikyt786BQdD+8uG9+ULsJ2uoZYaMZWg1lhOKOhyLYrRrlQkLZW
yW8TPax7KgE9CyT/kW3bguAZqRCAMh/Oul+q+cVVjW7ramy9OrSY8wsWVqy1AxV0dXyXRsgKdRua
yNlUGakc1Cv1FpA57rN52bccLnK/22ZtDCBp6RwrGJY7db2th8K5ykU64Vmc/CpSTtJ1f5rc3ife
bwMSYno0P9gITdabDw+zMuxJuzGsd/qShUXArd8GrGR7ScVKn9xFGbah+jhuW8nd3lO2dfqnHuto
RVvdsHfGZvrmdgEKuWH+J+tDsC1TN30G/Zdc/0vE6KTBVk/G9HkhXV59fba3etXmjyOCC891nSos
akYAeoqmXNQRjSEtMV71KDbvXdI/9/5G1zzyzb/7SbqPGxgS3UkiqiJ51JPFLm0Rph+TB0sdkrtA
vfTIxU1ne1MptXaw+Sx6OwRkjSOlm3Iz5/no7dps/ON+6IkRCYcVU7LDMrmTAogS/Je23U/+/r4h
6TjC7ZLW/zyxHNyXFmzpy2x3X2UyD2XjsfsZqphx9wgebDSV/SVQozNfXePC/qg2dnJO5512Vpc+
TZkDbbNmBXSCeXMZl/WwP0vIMkOeEhlZZdzzCL+fvB77//mk+48wFFikOj+6KDN87Vn1dZA5KO2F
6aMx4HyIfFFzX/XhOF3Uqre+hPirHNW+049en0Zfeyc5d5OLOpRevRi+rT9GSfZ+T072g/4YG/GH
Vs46OFHVOxle0MPxrdAij82w2auYfW5q3YYfkJRGdZvypzvuYXSsrR/NbCvFBy3lfXFvYz+FAVX3
e/yOibAs/Ve8ICYgPBXPvv7oGuaMe4Bc5Xwsx2UzzL0jUt5v0tV19bynPJLzK0F6NQJ0imYFBFz5
h6x90hTIhfThG4EW1m+MhtXaxkb65B+wznWaDq01cQqccbi6tDjIHZM0Gg5yRgQZ/0c2uwDg+Y+9
BqX3kk0pGOU7MqPQOWbXQA+Ej1CR9jxBBFw4fYDGtFnTH0EVvwxLS7om5Wfg+sqrNHjJg02ai/JO
f0jDxNyFdZYclUWXpdb6mzvHpO/RzfywQCCyaD3EeB7LOrAuHIGHjpw98Bb710DbvMZIqg6sO6+F
mdovo2s+h04fvdPCHc+fSKW0XvRuFxYLcN64t0UJ92uGVV0UvVdKo92iVqdOtszpoxYaQxSoJxml
pM/KyZP98u1eR2udwUwenOYdS1nliPOy9mYZ/TegbNmffE3+GACKvM1QXE8Ymc04bnTf82UHpvlp
sRlbTt+yIeuowiSOZr4CAnPeuolE/7Jrs3xY20nkfpM56LMZl8GZm/uuTa/C8Gi0nnvftZFZQ/6z
1Mszr9+A7V8H1wr1Xz7UIAy6gX3BGJDCbBesQhblySP63V/6peWniD/qSYo2lZIve6PqGJlF+CKD
KdKwm6Ko65s0E9Lh2wGb1ZM8yHCUYbEPg4mWF9jvpqBC5HWos93eBKOD99XvlyvkNfWguFST1reo
UYX1LeKvDyLLfF77ncKlxtpYD9Ilb+mmN5wda3zxEM7V9yzOjSO4g+KBbVCScObFa2PUza8S4S8D
vnjAjxwUd+yqnG3Yp999DgfH+4AEyqVPOPYGsfMVqVjUQ+9PkMlBWHwPnbQhJZwBZw4yyP66OeXn
ygesDt51ObT5Zv4yQJPErnY5J45m+lKD3GE7T0nd9ShKe5V7ReUc3/lm8Yi93wIYKPfKODKjCwp0
7rh0YiG7xkw6VsxOxNrl9um1dtX5CZ8Y7+hlWXYqmrR+85zpO3J32Z+hMb/XU4u7Maj7BTjwIUBk
aqpyfPfTNH8dvCzZ546JocZykbsJTidvPS0KH2AUxlPW3yBXBbgP/KR+QCY6H9+1XKn2rg9e1NT4
/BROmewULdW/ezADylKLf+LMDsLTK7UXkgPJ2S5UpNhzpSSToPyle53/HPkgCz0n+BKgZPoJyHF6
s1pE39VYR4WYU2uCHWaDZCbvr8EaLxQCH6UP2SmcZn9fnG64RV2FHenvLglrPaXZeQWi3jJgINMD
meJom12FyVSe/JlG33ucJn5q1fItG/34k6JRowiw1ThrlD+ecZ1ANcwFZ13Z/QMuW+UnGPdnb3lp
5Bi8nHUUBHbSJO1eo+zo61dpVv33OO6nLzkaBw8+t3DQmATJAMcTzHKOEoUU3Ffb6LXnMLHZQDjz
Vz8ue4o2SodSDndUHPr7HcIPXwfVNQ7Sb4k6/hri4TpUbpRi6q9ZOCTXLsL7MMjKUyWC1ai3WRsY
4v9o56QVdlEP9LgbTGj+vadtBNMZGuF8tawFDb/AQ9emwEMlWEarLDDY50Sfhd8eY4wQs13jSAup
PBmm/uwX5N5lUC7h3xHSMlFjO9uG+isiTNvulIwx8KNg/uEm1XB1bKt5VcLefFQj69ipafsqXUAB
6kNV2u1u7VsmlZ2965uv+mI30JvdN1I46TPEfvsta3Ks6rEdSJUcAVEMcbZKaxpfTZhzez0cYUiG
mnOMi7E58M0sUJJpw4Omond3t/ALoGvgNbL0LpkJEMgEiSG03MXwDGysQI51jJvbiGDpF+R/5iOO
vsNemsXySq4yqz1L067AO6DiNj3eg91pE5INf4P1EL1OnXLR/D74WnMCufH6sjaeP5+0qv/TNxIF
Tw/4j93kqTul8PyjEB57JUJVS5oLHVKa46wZm1lXcYK7llX6um645A5Bc1xPBms+yAbOFK/CdSQi
dUBtnGJOWof5oSty7Vplu3kOhu+274973irtpYhRIPHS6C/ZrJkGEshqFLgvmNVGV8zA4n3es1Gv
cRxxyTqosfqlszLtUcHklZqZZ3y1KckfBzenbiegmTJBcG4a/Js0mWT3pXuI/AaqwHIiU0LFeIxR
P5LWekjzF7fjwmLLdO9bCmuxNsIaoYLoI6d8tgOLtVzAHUOyMzFvuJMDbE/Jt7odhOeu+l6iF3cs
sUd6UNTan3EF4pZ8ebvt6z7dd4mhPEifXhi4xpTU/U5oDHz91Vyi1xjFSfZ21g1XLDODg+sEPXS1
DkMkryTTKbcqKSxg2Fz6ZeS/9Q0dFYfUnF7/FVvKU6TTz25lVbtA8/ELx2iCssikkl3P4uRm6zgX
xvoFi2IYkFaF41rvWLdYT/LnMh82VT5Mj9JKpUsp9L1tlcFO+lpvWrJIPUthR962aILqOkqidm1L
ZxLM/J/k9h4U1caWt0sLDJ45gQblZwOy8NczpLNKDlU2jU9l5yibsmiyDxVUXU+qGyWZixzL5RxO
Im1AjN3xNrLYY/qZ4xV5Wxdv6V6bXdDluwCtqu06cF/vQ4SX/gY3e2Ye7btKHf8NKI8WIPp6uYPO
7yhzwZ8ndckHYpkI1tfMqZv1YbxPOWA7xcYZrAmpviTaf9ywyq61T8BB1qkb7aW5Xhw0SBSn968q
igPOJkty66KW8escJvUDhkScddVxOeGOz57W/tQmxz2vPjKtgu9H6qC1K2Fg9KfnpDEdbFF+zZwH
uz+bwLy8o1a4ybfALkgYzlGxTwK2MY4ffs0zVzsCIbCP/uCYXxQ/vQhyMWMDtgX0gBGPPSaP04ix
lgiSqElyZuM775UwTo5u3LfXzpjVbTs543vYsNGFlDdcB0Xv3zFrsJTiDU+OY6lHw7M3wn9dqLWJ
QmY1H8ANCx939rTnociL18WXi6U6nXkfIvr6RfHaHwiStUdUD+qjmAvcTLsb/rCXTr1q6qMYC3yT
zmzEeqfy4ddqg9U+wIhWYMqBdUAaqWHzC8AnHNv6s92qhzvoATH446BGxr1Z5cXV6er4E/ybew0h
49SD5pZ5kYpBbFf+i/O4lhfGxuwvbDFicNOswluYB/i5Fm69l/jGMEc86cXKKqIChJmFfZlJ+K4F
Urlbz4NSSJVmtaR4QjRNBSO2/kidj9wOcJEKqpnKhwws+DB/AYpJF2l+7ckKwt06SSBm8qAeZ4Wd
LkDXxOVMVIVDk3zBWjt4hfJxX7vDeTrE4AWfZNmuK6M7OkHgbe9r+rLYx/9LhOwEqrFIb2wabne4
cY4/d+lNz92kp69Tkr1It00F6dhiUncYCjQvFvb6TgQ8pkVoG6qL0WGN08eASqRnXoRNlAavC+nL
WLxzV1MfkmD8EixkTdePon1eZfpZBbr53vUPcwfVs1bC7lSiRXyQZmH1tyrJozd9wszMyyxYzMvs
DjQwnBe1fuzYRb0uTy3Db3ndZlii84o+lEpdntrAYX8J2+8ofo2d06uImyJPJU1zLMoXvcWjp3Tg
bgMzenUx8XgUN8fWaq+DkEnQCzWwdMHDxPbc8VzEHBItnaU31ad0Xy1N9Dmmq97F9UZGtUqNX0sO
ZzIolzpGVoeT+5O0+CCAp0U4S58N7da16XRNHd94dKuSlFtYwb4q4r+ky9Jn0Ai2DFjZN9xPw/OE
rw/+DspbEERF9Rked7X1j2VXTn8Avq6OQ2d2RyMxuj/8Y8Aq+ge1rOo4q8jdSS8JraD/z4ywtV06
XnMo2sh5gc2LGKxfB89xWpQnKyqAFar8+jvOGjeUndjCj0lwaBoVvuAy0NvNcJM7AAdwDqR9v63s
+pI6eny29SFAaX6Zvc5B1cLIFoeCIYydF7Uzfgqixkn8fOO6AaJkbp1fec8Ge8HgWO7BcIfiO+Bp
bR9bRnFpAJBeegudbXTDkfNdAORIwG7aqKp/jK0+QlRK/afJHM2zj/XHEdaM8Uliy+7R7/CQ9FUL
N4Mkc29aZmPRmQ1brDvGm4Vuxc1YLvaMtvOhcf12A7QPaE5rhc1j6uH+poVsb3qrH3s0LCCmqR6e
dcqc6jf27DaSCwpIAKe5ssHHqEsGjHJqrtZy8WvjEpGfPEY+2a+t69fxtVBmzcXujFvLD1u0MOuk
PjU9Cq34qF7JUSNuI7eWl3YsXnPdnimFfsjeG5rTXSdN39zT+MnikxhqJRl9uf09vHokUpPnGCnt
FM5iFsxIkHlmeAIO8Z4ZVoWRyd8XTrnNuJH25FG2TXsqNlb/MQRz5/o+o2qnbOvG7C0/TFufBQcr
O2TUETonRb8tBhCMCBxAcKPCkNRMirOAbDrJLKdelp8kUDr9BT58h+gs0arq5mdjyVTLqFyGoctP
NfIxGxnQQ+tcA/S+TKraPw7LxQ2MmIx66e1TBDwe1wG588PikjScVmUwDBUsDZewVlXsq6WgwbC0
pF/ipdlprFFzgAiVNGXArUK+liE0vxrE2xMc/y/4S6C019Thk1ykP7cgR5f4B4GV++eAqhYnKymx
OV4GJFjujLjMHq38McezzbwPSr8z5Sf4npgTpsbpX3lcOUKknfqeUpE4SUsu65mjC6Z3bPDc41iS
QXgzvSjb3jMp+MO+uI2T7ILZih6VpAxuieuXe1Ji8ztf84vb+NFPrePIBFi0eKOIirFh3MSYAkz6
S+eN+kZCEAElC6PN3+VpJGLrbTv7xbEIHG2H+pLyWZtjnMebLv5ZhdYWajQVmhYYFX63xnczAwRf
2YbyCc0JbAeKeiIhohpnZfRYGksje0rVYl7gi+cgZL8X55p7FUpIOwlUMPrY7NwaGMpyVpNgaHwf
m3OtjZsqtfoL0ljaNrDgiWEbtxW2CsBDzjdWF77ZfhAdA2AwF14P0UUPqC5OY0Y5qOuulo1BrbFc
5M7V+uyazhzy82R4rLr+V78M1p2RHmqV2oU011GZH2joBjTUog/r6PqU3z+w5rjZsS//ZNtYzDRO
253xwAi+1TUqFsnwNWMZv/pdY2+l2+JdwR7Cqx9gBFtvwE2O1iIB44040gAEB9W1zHbT6E1p1fC1
qdC6MB38U50lzCoQS3Cn8EnyIZLcWDMj/4c+Ccn1WTk7pY2iMamUe55k6F7COdaopEEjsRo+0MV4
oaLDntuO2TOyB0gP/0om64W7TdJOe1j78xSRvaU6KTv4wFIOFO+qy5zEXbVzk9o5FaH70CcpIHP4
qPCi6oUXlXfoKVppOR7ukbplo2E3IoGBWub0XNntC8mc9irULrnkeZ7sdbx7dyvnixpydjMx7ZBJ
d6JXwVRzmSp961QNc4ddnPAO4Hz2a5qMrnHLT23V8lQiOXMVTl3ph0jTxkn5IM36d1OIR4mX/BqV
5ofRhTMsbjrrXAlWM7t4EJbSGpxoZbef1Yn/3eIN7LIlVvpw7y0GwNbuQyM84tuEMbgbU6Ij8cDx
PTG163qZm1D/2ORfAULgd0xWkDLC/v3PWQbUuY92eVM5EAJVahQvoT76FxMG8w4dkOmPOBge1A6h
6Sau66McVf91cpXDb7ggmWRULnaTpfu29VBd+z3Qy1F5bUugTG5rA4kY0LYIVSI6UC8+a9jW+ScO
ES/Skn4xXZPmGtEb7cs0gnnYrAMSp8y6f+qt8eWDYZuEVBOGrWHqnMkGvQla3V5w6yx3fDGapCUR
R5OMLfazTvUmLbkgzUhpZMYoW2a1RRs+LM9YI+QZ6IL8eoZELM9Yf8r6jPWnLM+AnOJcp9L8j5pr
wZuXup9tQBAPuMKFb1EFwX7q5+oggxFY2Ss2IfgiLaPSp4DULKhtvEqXxyl3O6fRfO6XiBr1OzJm
wHJltAqL5rlaTA9/T4cbcmws6IELSzut9r6Vh38hE0HdCQvzL2qsmRSpW/WxUKaSY5c3ATIq5ye+
jFRivUz7Gs/zN4+U4cVECqT60QSQDFOq3Ybz1S1M0luuP/1RGVTx5ynBZR3N03aOURObB6R66HcU
n/60Ka8qsiB8pNEM0Aw/PwgmLI3hfRqahnOuYMzIg/2jLeOuPXhbwZaZefAamk68A80yWhu/ysbL
VAYvpl/wxemjnldc6T/zf1A/D07KSbm2jW3a1NEP27N47/f2VwUr1WM6dMUpi63wCyfZBwloAfdv
OQljP4blDsY9wdlpYai4/JkeuhCDMsSxnH3qevUXN56/DlPr/OwM+xybRfPNUbpp5y+hmp3N16nz
P4SKVug/Q1kyo0tH7qPgQ3lzi7bcq36pvQ+QIBKtjX+6jhHAOu7yN8TnhqPrz9EZlpH5AkIHJaQl
pEzcTRo64/d8tlK2P0P4yEYwJFf03ph5vqWOA1jP6os/lCb0roh1j6+Z6pYPYaU8Waz8r9KlYMew
Kx07Ovw9Id8DwVOfZBTkItIyBfDzoldzTnCjpWyovhonGTYNO+f88f0+VfG0EGQVNjUyGLRoqjTU
qA+o7EenbtYzUAVa/NTUPe+EJO3VW9ugoL30Yf7Qm/dh1cMHsvJybIybSOFdyEc4NHrz2CMq+ism
ylSV3V7FR2qdKD9G6ZHmUDDaCRGmu7mqCl2YDNPZnhJkyweNc/mSXUpas9xVuT3sFX9BHeYq+1UX
eLlfBfmTX2IgGHtF+4ziU8jXxetwfKI5wWZ6RiRHP6LqCvhamr8HEryuFbg0OHkuYUt/oEbo0mYw
T2LXhZCo8gG65Y51kSfd4/oGdGOTu4Dr+85LD9Xk+hdNnf1LhyoULPiljW76w5DWDbuT332RUf0K
lGiJ+zBcUTlU9jK0XgrfUK2t1yT58gVK4eRE7OzLxFFxvtYt92IHep/cQphkPh/yIy97rOdJYZCI
YKHfTnoMQFcxnAe5izTbR4Vp/rT2p+YA7zzkjfHQ4lK8ydJsPNpJbsy7eOnUtOk+RVofBgbFDTeW
5w9HGZEnDh0nIbugjk3yLEYYZZsVY4f/ezg+3HvS3BjubSAeudM9TMtYKtEyJpceCCNjMm/tdeeu
5Lzo7Vs3RfBUsSiyYhX/2ipVgDDQwShgJAGcQz7YD5QIlvLSVtT+U1mP9mIvo76qKAxdi9H53oQI
f2w5aEzgRpv2GA87yeRI/ga/UPdo4Mq0kaRPKX5qKII8TW3XXiWkXXI/Vte6xywP1Q9yrvKUJbYt
01+xkNiv/F+8h7FNGhzA7OQi/xjdGrRHKjnnuPHVV+kaLBhnrDom7EL+uQMaKa8mllSJXWLFuXQF
DoASF0jrZp1FGfbPxvyZtzMFHD31X+omfPfaSf1GcsPfWYONitnUFe9Z/LnoA+1b32i8UxvISZhO
at9IciC2mFZv+VjONy0y2q3M9o2COglcucc87Z5GFzWGYXNHy5Gr5YMZOO6FI7Sy0RZuCzTKX03x
WVybMroGiymjE+GBmNYzZMxyNo5Z2qqUpjsQ33DHvitms2cl9P+jxBPi5nP+XgYBoiFDSvUt6a3z
iErKtpgBSsycVS79aNUPUQLPOOgt581Oi2aT6F78E8mAjWMW5l9xrD07g1J9yzVP21bYXEGoctSj
46GN71gNfHwn6C6sfMo5SM3233cJeL1LXwfK+f8fx3apOAzITOHWrdUvqCDD7vsxCqiz9dOlEZbl
+MB+32DHHzSWgXgVSsVgvi73otf92rTurcPy+AOeyfrNftIS/1YuM9YD7R0PtQykrDgHL/WWv5Zf
hp/hLR5CPbD+SkMMValwf7fQJt72Vle9tkVkH9TQaq6QZfNbXinZQSO39Wn2XWujmmSYlukO2Oc9
Faf8oNqQPn7iqv5q40dRzJ51tnN/gtBHM0XgcpNSCHhkd1cjq73gi5cq2XrRhu5T0DqA75f+MjX9
Q+aZ7tYJQHlYQPnum/K1Kdt9aVZJGD2I7MDa/DBKEfpBdv8y2hfqX7+4sI2jUO92Ms/f567pXZwU
GstJbtOlPUwjGhRy62ex+ysqQDfnkpQclmJjfhkwI8khbdM3WKF/AbRhH4ph+OQMM+INy8UcEzb5
cqua7q/OdVj6BsX4ppetjpHH39NaO4KlbwaYLdbsSi7ogOBb6s3tdUxa+6lSUijgo5X9GTkcEtTK
fPQc/QcwXO3JNRUkIF1IZzbkRBswK53DwNEtSGz3UI+l/iR9crHm4NG1OZNbVcn3ph4V/dG2XySq
/R2KEjHEYXP+Y50tg63lUF6s7Neiq0mQ/g37Slo8VPKkvd3hZtJcIjJsndsC8Rt4WiBAl4ucNu8H
Tz/NKaT18UH61pC8pDK2WdtIQ8P3gsmzl8AKEWxKxJOHJJgPLtJNC/OiqzAN3bzI9kPi18jKJ/F+
dasGO+I99fN8yctcuaIrBCEnxrHvZGqBCc2S1+9/MhycBsFwh35ZVpthgW/L5UP7w60MOYVeXMZF
9mkEtuMNw64w/fjH4iPRK0BTLBc8JdYHFazUpDljiJwfR03X3sy+/ykRjgMjCLH49xxEyj4vC53M
Z949OpqmbDWdrb5iKQDTnDTfwnErb5Db6692sjg8wdAyBu0SZ/wmpPn/RkXQCN6RSv0VFS1SshJF
Xa66gTmWZ0m3P1jaBbeREEF9Hr1GVd1zCo3tnERD/KoAsMLqQAt/uDkAHJvqOnvUaL6gINLu+6S1
vtef1SCJfhhGgjywbrgXc97VEad96LfQ4py4g6+3MO/kEiktxOxU8fZrHzk2GHpLtPQh0QsuUQLj
PvX3fpE4x7HwP/+v2uZ5rwL19uEfrrrmcoeQa/BwV0iPKjRjJCZeUEXdENRXA9l0xJ1SYwAmRH46
PDhLfhqYOflpU7LU0hFKGjsqwbFjNOnsMKBF414y1smSvL5PcHQNSm2s68Coq1y/ISJ4VPpOPWm1
PgGpXdLlCESRI+9AnaGVVKPRWFv2CXYZ+5txemchis8z6pL7QEWg0KsSvMLaPH1ED3Z8HBuPHIXR
H8MB+XvRDBFJkLVv1SppLf9XnIRI8BonfRIsfROHBLJ/C1hsjVmfvz4rHrAxLLNWp5iIfpEQw4RD
NidavGtzKNrSlIE7eazSVfUh+rGGmtX/UHZey3Ej25p+lR37ehADbybmzEX5onciu3WDUFNqeO/x
9PNhga1i6+zpiLmBkCszwaKIAjLX+o2fbUYryA7dxHYX2ldsX7sYcWx8xWr3NhDha4nJmRxU/LKa
g5wakcbX7zI80POi3kiX5oVpt0iq/WCZUh3CpXIuh0Qq5XKKCB3Tp0XTDcTnCy+NCs9XBn4aUzc+
Yy7T5UymyNnPeesUNgEfP8bJxvdi5NXBLpD7V25lRLGcqwV/ILe4hNZeZ0XdLjc+DArnKoP4tN73
az9frIYsPH41jtE2131PAuDz6Wgbj2Xk5UcdzaBrGWOEWaHfyKkW2tlVMEYzi43JqT3+V8Ks2dS9
Ht4MUYu6zs8zl3WwApXu/Es8lhmXcZe5scd9Ww1LKvHnVS7jlICcI3IsfxOryGekQBbxCjVtuugQ
K4530BvlqfgpaPFJ6wK9KIazERy3vbwhQ74Ru18ZOh0GUdfkvldujhB0EgFedhp+GQOA170EXewo
9h/q7VDXy22jQDNogz4/SaEStULrGBp4k0hzKKb0lkTkH9ac9S9B6ccv7AmlSw5Kpb15w2zeSkuu
FfnKi+pqxr7rY+XNroptDNL8K6zp+DBOFv6d4DExotCPkE2tTbRsOsN4BtMbsxvloaXeSaxftqQK
SIgdjsjDPpLd6LzsRjN2owmCvbiUL5vdstM6wLOMlnnTz0t7vMGxJLDO+qiZ93LgF7A3Zd9zoywx
R6vM+7kNrHvPN/emV6FB8HNsiszGdWuO15eQnBkpKTCn77B8XsYCkSkxzrL6HSw8IJIgvvQtOnDT
Dk2e8VYObRxYN3mp9eyI9WgjcvBUqfuTATCZjAC2dH2mZbvYHqezNGPTexu7LHiInLh5VYqrcHGn
q92sA3nnVNFX243INWZoM08Jxdze6MG0ex0rNbN1eN9ymOr4zyFKjStpSbycvG2Su+zilkmoATp3
ZBz2jWW1+InpsFdCrUDWbJkuE6gZj4dIR3ZRZrhtT9EyCS22/mkfVuc6Rx9sg98zZunLYW0b8Mkt
BQY5kMo83UnPeprMYcEKuzIPVhV+TzCWZJOyxCIGHcwy13lroS0BCGDJvoraa6Bb1a6JEU+7xC5u
B6IPK0OqZchsZ9xj7vgUkj27il1YqCLpDS7xCziV9Dko5vAmw8QQKUf0uX/GUweZrf8QR2UrvAnb
5K4cA1TVHMi6navvRQz2IhDbSGVV2qbna7ip8d5TQMAHx8tIme2zCN9BHnDJBanspYWT6YGb1Nut
mfO9YSYYW9HogW1AxSI1/5CY6PT0IvJT+2B7zUm/setK38XlZF5hI/BeBF75LbTK9ST+6+Rn13KC
F1j1TSK6lX+1nK+lP9y2C0Ixrev2YWkJmjH/W+tnXwY9c+vz/3RegQpGPv6poI6PD+mi7FXEqNFO
sfmbYBki18ZjMz+J2mKsI7kItKarFwa5nwLW/ymu+FdYxshoGUC6X0aPw0D+9L9fQEY2I/gEp8j/
rJOZlasJBdE1y/Sk9iUuHNo0XcuZaQT0rmNwm0iVrYSbPDFPxaBAV2G4zmQyJSluq9jtfVzw00QZ
dDlcri4xCHaIkWa/TX5bX0Woge6kmNZGOiDDCgntDo/GZ10tbyUejpkCRigJuUWouZmGc9P4COGz
++/vanukjr/Ek6Cvd8ZctVcIJSu/fZegEfKJKXIfUYaPIS6ysGUtjZWFxT5kAbW8FfoXCecTlJAE
+vP6+8oHXX8xOV3/Wy6/yPpfoyHcv3UMfiEZ1KPMtNeqJt9kQzS0m3kw6xsjblztYHjVF2Wq1aMb
Rs1NWrI7sVHOZ51/QAXFesYdGa1zw3M2oGesMy7d5vNUQ1DPHbvcSm8bQXDoyj0JfdurtwhSIQB+
MyEwfqNZvrn1/cba1oaKavDPjkszzYO52eCsMp+cQLsK8DO2t2U+Bdf/dOoimg+aeYiLDTj/+Wru
9hKyl7icySXkrNIRPkWjE2mgGU3uD/5LEx1A0Ck3UmmUCmRk9PYZLfGvpjmwxZKO3nCRnQxKY78G
iyR+MMsWQ1vQuNUOhd5NHu/yDJ+mGSkMcxMi3Hwfz+Mf/OrBuRnT9L5aDhZfpXtNrdFTsBbL+aXp
tBZY7QIfk30CmI9ChUMNeIoNXIFN//2XyZQVbDA56D0mAPg30iuXqUZvK59AQqRszuhZqDeGp4fX
RmEvNhbaQz8Wmr9xfXPXKX5410ozzed0WyZleiwyX30wEUF8QELKAsvIzq9f5snkNHf9O+R0PkIy
tyzbb6kzlFcyTA4u+Y89PBJtd4lRT10/BSiZhTPlvY5NjVavZ+THeKna1OgmpOVXiWK48jNq2Hrx
NVHR9ZVoV0bL2FnvlUeszOtNUyDw0oyD/rXs69vWCcAyFAj34yab/egjUAigUP3XvNPLXRy7yn1k
9x5ed119Fdaqc+PoNbgLnAee5Upmw4oy7dOqiUDMgqQOl5JJgk3NwVTc9IXtTbpYw1jf22Le5t1s
fRsUVgpeFo/3zSK6G8X9H+3IRrG2dRRRTRsUnxGVj2nRIX4UoXC1FARxXUHabRkhzZ8jpCWThsRQ
d00ePTSYoqyPhlLxX812zh75+g2PURKujwa9xRuhjlTrIBvlsbRfzazKHyPgob+MQrnKwv0I94Us
TlmNLc/yMAuetCRv0GqhJSFjeaxTPHnqer/+FM96FLCaAbOBYTEVnKbAHnaD3Y236AuPt16Ghmse
2SQ8UZzc4zI0hhjsOY9dYBTr/uSyAfm0IYkzC9ck2Yysp1mymLVQ1t54OMdvJrjvD7VL3k6FQLcX
GVEz6ckg865ddEbNuksQSQjnIw6q4z43NOs0LFrd8fhNG0fjLXJn48rutQIAFH5yoc07xE3akgKi
5jxGJgCfxU+uTSxQAoPyYtjgKwzyRI+Jvij5uKQAtSzwH1V+5VX3NEWhyJ+/I7rwMTL20o+RKAsB
XzXJOgrmBIcKt1W/N/NOJ91wu/IeVoqD9jrYTX6LlxrMCGFCrPwH7TX0oxwXFBzyEN27FUyBan6N
C6e6d9lL+JvSrXhPsN46rhAFpQss8FZL3m7Vqo1j5YjcJygMz05vhL0EHh93KpIXT5GZaufMHuYD
jLLsjWTNjV1a7DnFqQtVA/KCRfGWQSi+gdChPnEjFDd94bwFQojHjMXaIo/QHKXXttT56bucyoGE
bQWCKnG2fZNQukjU6o00DUzIWrmJTQAXm2SY8y2uPfPeU5Lirvc6Zzuo/SKsQa03J5HzANsxvNMM
M9rK2i9p548OnWrH3cDaeWvWZoQp7KInW1So7+e+9kylptwgQ+18bweS/kXa/qHAoNv2UUYFMgjN
c6HNxTFirbeDlTnvtHwYrk11LHfyeDGT6lEPDOdZ4i37G5I+FJx/xsFY3qIsVr+7Zpq/lUWv5OfW
oUjlqG1+C1ga4bRFzo9MXH471uDApGzQTxsL4Zg7gCL+tcLyVnBcv8K9ls7AhXW+EGEuSK9o8Mor
FCUyFK72w8KtUhtKskbulRih5vFpLFP71BgNvGCk59CQodbzXPsl8l7DqN05rm3flgalUaWF/IsR
49Hqiu4NO4v+WKOBtNw7zatjAGkt5vwB3MGw6ae02MFtN4Gq29qbVr03s4pWnddYpywYJ6p4NA00
lUgYu4/FIiJV+3210cYIMPgyu4kQJrKgwnyQdiNIKFBUutOaZVWt/KO9kn55fH+0P43XDbU76dlg
bMe2nBCEjMFiAEnf9Trac05XBIfEqe3DhOHmqxFrlCF4E5+llxxDgnJ7bt1KrxObJ6NPyqdscGyE
tk8yCNKV86BV1b20DDuawFSHVP2W62d9TY41RXs3hxfRWU6HbYOXPavvAFT75345mDnyljo6VUdp
9rU7g8wuvkpLprhN9OaYaoCLGuOBMPXHGJnFXVR4xgn3L6qgSx2uMgroE0lYbaVeJzGpww2eDWQB
jfhLXFFC7bCkQFdbRhkrvXkC8HYZK6E89cHcVhObf/7PtyDnv1T5OGHMCp4Bj+F4bdoRnlBUDkYQ
+bl/Z5XNq5QgqFD6d65Svkq5wg09T/qkWmEtIx1GCvroP8xbriIj/QLiqkV97BCp2VGWj7Jo9BUU
6x07jG9kmRn6YXD08nHcSS+r0vRhNt4GHUvhRUhZDiWy1re+NhwvCT8bPT4Jrfk+vCA8rMz7o197
KNgkRXpK9eLNX5hpaWgOp74dY1CQ8NasEAh5E2o1mU+aEGT3ZhP1L7kZ9Q8WlhJV9DuLH/+HO/xI
gG58zxTclsLZKp+xwzMOETj2azZAKL0F1uJckTavvl2+e/E079zAbrbIghfAV3FvjXXNPjoiOgN+
/G9t6U+X/i7V+QpX0EX+or/OdV9shJBXhV3zhIcKT59yupVQrRTIK8b6sxD45BAslVfSkOjCLjy/
9fD/OakMKTaOwsZVw3uvmPk4Wezs46Zzz67oHeid2+4+GLo9IO6DE3vs7oq2ArgyKV8sONSS/7Vd
2zyjqjPtmok1C2YM0fxah6ADUxJDO5E/EXm6VXivn3bUaHFbtg3rCJP+2TYL5zZaBLrkDN6Uc9tW
PPzDsp32v3TIkIE6C/5Nzk5aeYZLXToiEpJOpr0PkWfbC4FC/IU984DgSAPCB76FVmqnhnLhlYZh
2rS5QMTG3D97QRldCehrll45FSgZaQDA/ePfetcrLD0yTy41OLG6N7F9ZbXv8JJSFbD8TtVn+o3R
v4+83BGRJ/PJyoLFvCGnS6K01QqkANlkNIA2tU0TQA/P+knfrTeTtEfP0HcFAG71eOlfb6Yh6e9W
wYts9OCeaAh5BH2rXMezph66xAyeVLxH4eIaze+D4T7FohrN/19SWOqfvtP/riJN/Fsa5vC76yh4
TLHPO46DM5xGS3+fx+65FSRVYzeYi9Bcv4dWrFvXnT48R6WynVt91RFY8aAj/18b/pY8W2Wf5Spx
dIdz7brhWmNpgmULq50agXED8GXQvAzjqL51O56fxhvFOh3PjLwDUuIZb5jgqofIaIyD9NYuNltm
aAEbsTow2maJpkLnRSjHmdgNLHbTpjaF13aLc6z89SXW13G8MWxg8tI0VOdjiDTlIFc5AiUeTtqs
JuqxDu2vszcWH6hXfhON/FeyrZJs3FUpQlZoVLfBUUjgcrj0XGJyNghFXE61DoMExI6hMUXalT44
5ziEi+W4xg9dUW+Syg6+5wkQGBicIM2SP/pU0b/aVY7GQJ8nv9cBVPi5BTWmNUCNYIzFr4GPlN9I
YvtlKHVva3cpVE2d5UaasqOaQx6LWTneaZ6V3VEAo/xaB+a3tHePabag+SDiR12tfus91uV61thP
AJfGQ8UHvi4mnvF2TUlYLM9apUvOij6eRI9MQnLIFvegiynaOnYxE5Jxg2lk5z5NTqJpJqFKmV7D
we2hznT98wRVtkuwnfYWa0cIT8neD31QAksTRnl8n4b9lU8ZAeEtUNOUkhVyp5ndP6PnV599bSkq
L1cqyYKwTzQWlw8gr9pPoOsF8hpUjl5tYjB4B9PNf7/AXuXs07iE+6pFfGN+JWNiLDs8L3QAkSrh
o2zpkh65PPhq3A7LjlBiOsKVujuHjxLiRkViMOPVJ50Tguo3EGxfkVTNXyInn0k7wZvvI95Xro6b
7cSaRfhQOc4sWzAS1dnw1OwlAv96HGcj2ynqoBz0yi62hRJ4BbyvSLtBYvfgz0Fwtcb8tH7O+8G4
dzalYRYI/2QWFho25cBlDWcb2p95VQygG435YbCsHxKmWubxlHb0s5EX4UtfVcdfbIitSINpE8xw
eJe6tRyQw+nvxjDBFtf6CEk8KwP90NVGuuWP3wNRWyxqHHJGNyIDtrpruWqNwwxptq2ohAVWxFPc
zvNNh7gD9XOY9WVR33azEzzwFAwf6uVgFpG3NS3ABdIhMemNwNarC7pjGS+XsAOVB4QBjv+XaySF
+sdYeNpZJkqnoQ9fkOQzTloPE6dwcfCTusx6yCxkMRYJDTkkduMALHHOl5CcXWo/0hws/c/af4Iy
nJ/WHZ4WJvMxD0Z3syLMtXGKHnJzZ2M01uzRiEEAchndO83xw7LTYAMD7jq3nocmsJ+j8Le28Ycn
iaT5MIKuaIaT9AXllF8ppUsiPABhue6hwD7PhwvkI48mbv9LW6Aen8AhbZO/UnQKjpch+ojdMtY3
6VkM8dCBtICiPyNmi15NUARY8oXqjfTlvjPupnJujtIbuajWR+GE3C7A8RfFUqu7KdLWqfWk1Zus
WbDQY2Bu0ZHIKd4sniw2OY1z5iY/QnQxmj2pHAD5sXK7/h9inLlPZ7RN60KzqT8D1EnBPD6UQVnf
xbDWL3Aeiav8JnDQGOuhCvJpLJmQT2P9xRz3MnYqxz+BeAM/RmLKKO7gYo9HZVIKloekdDU/e2+C
sXqozbh7Akd5L+Gojj9GCe5Bn8vPowz9XsIhVQof0btdWDUGsj6jd6X7eJCyvDXAT5TNlox3+TVo
zJsswbiv7YedoSvxe1i4M1+OKHzJks7d40VYbOsJdUnUbNsnG9XGc9h5zWI10TzJYeTlyqqjV49w
RvBajV2IkShfP8QLmr2zbXOtt9kxG/HYnOeTFN2kfiY1uA7g6oh+1yU8m36AP3L/JoMu8SJy0r2G
edXu0tFjtf1XUbNqfAhxZeHufFAVWxSQMEAc8FhYz7RousMh9im1kMu9xKVTZx9y7XObh+biwCAx
OcQunNHO0f9kb9vd5w5IxdKG1UWe6W1U+/ma9EyyxYOjfKtGdEFtJcJsw26KNxhy7sZJzexGeoPZ
PHjaFD92KZqc1i4t/GQvKZp5CL9bYeWfhf8hnJIZ9uXBcjxru96RbqDYt/A21gkyJB1xXlaQLcbs
GDOp3PadWzmLlMK9HQIN/aZ4dm+n5YzEg/u5NzZfyTcFW0zqzd9QItmJ343PWnUX1KN7M2qVfu/6
ZO6Fbj4qGAPWWvJlcHHD8JvWOgRAtLd23zpncHTmNlAa/+gHvCB5LbQ3A1bK8m6Vd2YUzV9Qostv
pWUs/svaCK9Q3q/G4s7MJ5A+ObgYXgHPEleTISH9Xlvhsc8747FdDrbr5Rhkq/Y5mHmDbpvMvGmA
+96uTU85Uwb0H2SsVfDy8K3hINMLoJ2PcxkG15Y2/vExPFr8rElbbrWuZXtATmraazWy0f60XD1V
fHUrn0Bm21X/Nhk6BhRLiTIjQbZ12jLYX6qTUpO8NC9DXCch8Sk9QG2oBEi909UabTfNlb4k2Xqj
egvT4ZE1AhnperrCRLv8c9bab205ooFUmT6y/ImJCFi5YBXw44zsKqP8CqEkz43yCYpvtS07B5SU
V9xo81DjNEia12ZRZR3nyfm1oj0NRbRLAh6C8p26HOCuvLBNrK4kJN9UJ+B/0/C/S4QCDyKGQY2p
nz57xUaCtaPsBs9HDMsYYV3ls++d+rS+NRYdRORcq36znq7dBqaUPfcDqiDLcBjkVOliFLOD0gnv
jTmsN4pS6kcDAcf7AZ0+czNPKFrFhoJ73BJcBy5nBtXfK0XPHz8NltPGQuhxTtrby1jHVaxT4zpf
BNIkEKY4C9ztQM15mwvkCYGv+Fq65bDCmgThdJnzCRZ1Gb4G5ZoyPGuQ7+YX+4aD8Hdb9vERWV8U
fMfv6rLLj9G4RKSJXMPdiH2IdKzjkr/GudUcnQx1/D78lAduuVluNQrnt0pkfDeBNB6lMxZtYTmd
Ij29aVt1cxn7y3wnxPLKKnPcwn5eeIrDs4bO3k3j9Mo9DibyjLrw07qwGjel5ZenS0fD6uJYglvY
SKxzvPm+Sm7lXi9gk2DnNT35VGitK6NWaGrdU417c3G0w1y7+fe//uf/+d/v4/8KfhQPRcoLP/9X
3mUPBeL1zX/927b+/a9yDZ+//9e/Ld1z2c44lq6jpuWapq7S//7tCYUcRmv/A1D0WERBnl6B7c72
VpRAoXP5ki+5UcmgS+bcgKFLulp/HnF6afR0fNF5e59xDXP32KzP3+RAudLdk6LQznFeTy+eVSOv
s1BaNS1F4b+c7jQffHg9jEjjmrH6DfXTp3Hs9JOezDZ8tgFawxX6eeYVgnbXpUNeD/vyxVUAn/AN
1vT+wc5VRcfqLw9uUIc8UNKmjIQ77pqhC0Yfu4AKBriWRz1YiaUZpcgtqThFOIUVb0lFxDhWcEgm
9NGBlaVH4A7JGoum6NZWuP9lRFHN9t2I8/FlEgjS7CQXSlOc5//5r+Hqf/9rGKrqIc1OtsZyLUPj
7/H3v0aaGKRdwF1cpQk4n8kK6ofUrWsKhlqzw2233EtMDvhHaLdlE68hdORgbXXAr3WziXdUXNF3
SavhHj5Nvx4w5MjBiha8dwFWI+6ShgMo5U47TtHQRPu2qb6j27v7kPko3ca9U9ox2IYq2WVEsaA3
XtoUGqhgzUFzXy9n0qFX5Ack5uYOQISuxVtPguvs0mp1FAOOqWX4UJHZMK5bzBzFjLn42HAqLe/6
VDM+NpzIBcagjuorGSqTJrNh0xl2xpW8AuFUNOfLJdcYl0xrz36QllyyK8b4IE30/OJ7FIvWPatc
Vy4JVtpYf4xc0tMVH403Nr06X6DTP/+pDdX45W+teY7DV440sWGBHFd/+eYpimtgNpaHp6hUtasx
dcnbN7hD6CkawDgYuLs2nMDz+AXpOmlPXWrDjXnWp9i668wSw7wG/9wtklb1fm17kdLceAi7OVH3
15i64a8wxujlGnnp3IWgv0+1lg1k0hPvZfKSr9jkze/GnL1gouR9mRApOxhK15/nKrAfedbzDHM7
9T1oW7gBYfO7H1IpnMlIXmOl4yP80GDcOQ/zO3Jz7TBF77Zve9us7vI73R9xGud+h2Jj1VAKIfmZ
/LQkaOyNZw3Kw5zkKaL0SHuYXvqMNGpwZUCGu5eDWpNuCPOkQZx0duHQQt+SmPSOetQdus4ItnXf
t4vtIfPCgmwEvna3aywfF+Zlr+vnYBj7XTIkEW//FI1rX2/JQ3Hrw09HDUcOOjmFxmZbK63ZGcZb
2xqvL4LXFtJ5+Cvz9F4vMrqUmRsWEfvLRawCDQwgCPF64bSqqjM5sAw3wVgjOYjTAY93jTJSrJV3
WYov0ZDoJbYnVXlXLrEWNjqvOdf+EbZRfFpHS4/Zxm++0wELkbnLDJkmTRi598oAkE9C60XkVCuc
s9a3BkQVgwtLTK7i6cZrYUdHq4/j634GsDD+POh2gaQBivJgiSmj/9IhzTBoYdFUwIqlKTMu40xb
Mc4ZurW/xC/NDqUzx8PN7D9NH+wJ1lgGAFImOJ0+78IQydoLzUutnZ2rhNl1gBwthXIhiC20saXD
XzouoZVUZt1mLltI9atSZOO3LqqsTdOU471mpuZtXbn9VjrmbL5DnD7/4lhzdY7bNEFPrsy+IZwp
/RjEdxutNE4qoiN3JCHbO2d0OAB+35ug8rfW0nQBRJiI0FPSVgFOHKwAZPlO5qhVfm/glX02XVfX
NjLcitiRg3JaLieBtc+vavts2u3DOkiugRdBfoDN6W5kdA9/+8TGmOw/Gd34uexPjo7xXtnpNw05
ZpT8XfMxMRAQ0qK1EZO1vzW69Cxd3TLI7vnyUejLcD+jKTGT/RelRdjI0pQOc1F0xksjJbXNOInp
ZD9wsR/y9Xpy0VILWKYtkJ3lp8vYIQapFrSPtTFbIJGN+bYMEJ6ygYBMZC1DRUfNoYNqh9/sjIVt
XBn3va8a93JWZea8sXV3OkbI0tlAQej21OLQTI55s8YcJW5vUhbw0rnGhoYCBaRbYEPyA6SrsUYd
EjHuD9L89FNSkiNjUl+Nyw+WeDYP8Eb7xZfNA7CzxMtiIh/Yh9/XGPDO239+Reiu98srQldd18Ov
zbE8Tk1rWS58WpzxvNcdkljGEeOPBfGV2lp6GBuzK3/zz/FYDVfIcPkPpoIYaTtU2bupqscKa6Pf
apNXSVXMn0eQ6hl/KzNMzPJa83geUECv+hENdreBC7yw8uaw7bbSK6LT0jt3MIWtXDU+DfYcFH35
aj24s9IemmiIeBO5UMCTqVyesS76MdWoP8bLYTQARMV4dZ8kFkb1azTU+vXo2n8k0DmvkDTWH9eD
qhxxYI/vpCXD5UyuoyUtHYxAcMd+YJVbXmuL1rvhhV29mWO0oitFW96JqL43k0pwPV3aQQqD5j/2
oNLozfrnAct4ufK8XF4mSVPOJCbNjrXn3vcDLGt+/gSUMnjPfvph/69rWfrwSAlBPV6ut366ZcLn
D3/5PYowb06toV1fPtY65TJEPleaxWc9A+IXe7Z/yzbJ2Iyak/3u4kW3hW0zXINIdF4nDyQ5C3vU
ZabxoC3UFFFZ+qS9tKou8YRDIXjZ4l0OyPoZ28lyK/b8EFmk43KJ0UOd4vBLj9U3+G92gbPt4Pc/
2L3xjqqFf570Etc3SDA1Rlm6unWUxQVuNlPyUVm7QfavL1r3N3Ii5WmK1fGAYhXCXf2PpFOcNewO
Sb6zK9s/Ztpg9Js5S3DyDUfFu4mGqjj0C/lDmvESk7N1pF2W/k2rUS/s7Nq8ljdL41SIy4facX3P
CN/Y6nRg5JGu//AndfzoWV40MiayjGZbdxaSfay7jkbr4LdqxOmb7TrHbirMb7bnuFtsD4NbrHSD
hyomK1ziQvrNh2U6oH7z3FojlghY5e0lzrc06Ib6m4UJ1j6scuucGmbykigZfolzsJ9rykNsgxdi
eoJVnhp0DRgNpNLWoMs367pH80ZiOKubd63hs3WaItXb8ChsYGcSlO4q9sCYeMDyN+b6zxh1ybGs
Ff/aNZr4KqkKchO9WlPpy+sDENPkkQd+uQP30XwpuszAHkJPvtpZ9QpmCbOPMd1h8zdejyH+qJ2i
aHd2rlMvHwuWcp6q362xjC3pJhr6c8zT/7rtqo+Oejkzc0zkITdy98k4Cco8KknvQYTrSNWFwV0c
34hDbYCSuOpb4Z0ew3UDM6scpAmMEYpSXUTHmef1nTjXhrypz34c9MrzmpjXPLMF0tM8CFhyTJR6
l8R5c20w5WWJC3JJ4nFTPPzzo15zvWVr92kjThpMs1UHUJ9msRmw7F+2fupQpGzSe/0wdhSKfeB+
Z61tAipCIIpsitbfELLaNX2c/rCt+Editt2X2AxhZVcZgnxFqt26oOV3ijsNv81pfscb8fs8sxxB
T7DdTZRz3vDliPaoq2YnaZoO+6iQ4gZ5T3qN0NzlOP89l9qgPZkg6iUcNmZ1Yw62iYwdf9VyzOZz
M30NtM7+orlj/9BFBmLdavmG8ap/NgZkIuIl4xsqJW5LqZqcpLfsozddee4QjHsWF0RNuW/HIXyS
SFuVqBaP3NkIyOUFZZS1Ux2r7BQGYLw9PU0Ak/51GMvxreKLfXQTVA2C0o3XTgPtNr47P9vSLdNw
HUG41gicfWUV1sbUvPku9xpz27hh8WWYsmybzZb7Sk5BRzs5nTEhARdSYrnzVWmHdxUg4R9Fpj53
mKl+58FxHap+9CfotYOujjF6CA5gONZl8SYGkDeq2WurpvUGv47hzUWCDkpqBye/UJ4QtDpLGEuF
EPCy8qpazU3f90NxtOwZlQM/085LLJ97EqE6AlAbKykSdjtHpdT8d/TLyb+mc/wIscw7xSg4n1SX
VJFbGSq6Fh3S4Bpy4Nl/G+qOWbyxNROc+zIedsIv450QurxcWodMdNLD9uPSfxuKmpH1EnTuezTX
6k2YddNeBeD2RcmNPwuvsn9YwyuOF/n3oiNjF6dq+gxlqt+Uc/RlDA2yX47unVkKJi+FhSpjNBvA
zcw0fenxorkDMX6vmphwYRcanholKB9K4HRbHeTdsRk7SBHKcLOkrq6l5WjhZG3Ksr+xs9Y4Utv8
PU0V9RVw6jcLZ+4fNlZfbh2a73ldsNGuu+jZjCv30KmZcxUWuIFZNtCkfJmE7dU3Z5kEtHBTjsPH
pCHo7V3aoicsIIUEWUxk4PPbtQWr7uyFM16rC/Dh7yP0BGOrSKkeJkPRWJz2tyv47mdzxeaFbQlT
BZyvirA3+PNSV/q7ItLKR5NilHbslD6DD1Q5fDdU+95HOva6d7IbCaVGX1OCSJtpD0bE20adYpPl
4CCDc4c7NM1SRDKHtHE2g1IHV3oHgxrC96NscAe3uFKtgOLJElIUCOIhD5/L5tcM0HFrXErCl0na
5Jn7OuiMncTUNt0lo4GEe9PdqqZv3evLQc4qvbX57jXGljyVdho1GBLyJIjagE306OAAXdbhs6uH
1aMRoY65PCvkkNqptvM8MqwyIXCr8tFHvOYyQq6RFYW17zPYbJ724qJdd1WNNpY30mzb7L4fm/uG
W7TbeuG+q6zkRfpMO/nSoS1zJy2nRjofJ7Bz62vVQxeX/l4NKm2XDy3KuOgM8aIg035e223+uzUn
7sNkKjG4HnO+jnvr97XvMld6U4wCni7zJQZAa7pH32ejQuKZJtbEQ8FHjuEZP7VJVB1bTNyu5tlY
XHioTedYlb7NlfUqNyhK6lv156TMUKsnPwV9jybYfaVn2Z1dKqhz++aTHDI3LnazkrM8t7r6TuvS
5DV02ZJhQfDcjFX4Cva6m5LXLFTU50Frt2wQk9c8mNrHGfM7maCCE7i3eU9A4ENgGBEtvO5LJAVn
RI6kWZJrvq7L5Lu0xmXEYBUZKiRVcB1b1M3wUj60LijTEdX4R7KO8RZDRefdis/y7BpzVNeN2uqf
8llXjjLU7uxwHVoUpfvuzaeuhUFv+s5zs0gVwtoPoca73VFYWjnQI0D4WreKzkvvpZmhnfR58DIX
fanblL36dd2zYc+om/xuGH6y5RGM51tU1s/smR8krmjjsK/dHDo2WN3fMW5FLzXeq0WBJCdqU9tq
CutvY6GcMObW/6ywBcQNwvrWJJWyycfKeRq9ejpYY6xfOwtQrBvx/4uC9BT5VnqS7Zbp+v2Oak12
ks0YBKNhN9bTR29KLXqXUxKAVa4nuynHtxF2rfFlzLPkpIz956a3NGvV1b8UVvvRe2n+X8rOa7lt
ZUvDT4Qq5HALglmiSMmSJd+gHBEbOT/9fGj5WN57pk7V3HShE0hRJLp7rT/IuRW+Mk9lxeI4xi67
HkHGxI5hCGJM8ZYM9T6qx/kH+PSfc5g7n0IvtndJWZI4aBqwLT0ZToFYwrd0/ClH6jmykktJvqBA
mWjvtez+G7OqTwTtsBTvk25TrVXZFoHHfb/6720VafEl4sjKLsPGfx0EropebLRf1kvXsuvNWExY
y7dTTAI1T+7llSwEsJ2tM3d6oI6rDISOooValK9jjUkiXqHDtqu08tUBa+KnNSlgIZrkxTDQGF6H
ReiinfJ2cDfDnL1xcumUp7GutJ2FtjzHF2v60iVkGxQwQRe9UksUf+iQQt8qOEi06pTfHVAAal+K
fcuOjxmyw7OI6SymuMUE4B8hkB7ZnLkXWQvhGh3CaEg3sioLpe1e2Dq+zDzm/SYWv6QkMg9I8yK5
hbIY3RhQeZ8cP9rbJLuWDggKVTGVraI6+ieUqko/V23CjsGsleFPywqFnwym+0lVhmlrJDtTlPbV
GzwTKaRYecWP51HrR+eXN/2osVb7Ydtu7jd8Vs/K5OBw5hIDLg1rOurY2EE37E+WKMR9EsUue1Kx
vMKNu3tH248V6LIy+4xDVb3REvtkxBUiEmVVfF+G8tDNoHJYwe4rcwTlYmbjda7y8MugaaofYqf7
XOKAHMzsR65iguGgd/rnFj2fqyyaocYTIq+bzUebvFowVFgEcOaP9snqtW0BXDWo/8yXvWZyxmFm
fMDkOvV82BPeyiP32e3rG02pUCTyvPybUEfjjBbo8hgm0MIVk4ibYS+PskmdUP629GjYyarsqBPd
7/Hyu2rrsCZt7YNlEjRpjXhALpjnkOiBHFapelU5n529ELhlCmTtW/wptorhWzIlVqAYrnOOp7q6
jiZqsiMUrm/qaN9Poa2emrytd2Ya4lEjtUXfL+G3pYdmRirrX6Ys0p7lQ7H0vVvKmL7LkBp5lB0i
pTj3yEBuC6B490pcO5s5R4thyao1VfSnDvoU2JAD5r8G4uELjxxFX9rpZ7SVsSfNvcfCm9WnFnsH
1r70M2qZ0b0zYGEkq06mka9t83ZbzEX2GV9xkvDQeXHHYrBuGF8wzBweZKdjkSOfFHY3aXwrYHj5
Kkaoz0WrTvCAlfKasTnbz5OOf2uh5SfEONRDPlQ4X6S2tdXUuXsUS6ziziimz4MKUlWd2+q7YhaH
dHIISOc5KaJqXKUWxYM+a9VXW+STP8WJ+Zy0ShmM5eBcF8uDOTCO6t2yoMI7Rm585D/X36clm3io
8PYtjW1nMxnese7rFnn0uL2LhEqyZL36KJzQqXdoNtZ+6w24y2Hw1pHdSYtg4Lyl7gf2u+/1qldL
IIzrINlY52URNGsjJ4burm3yT5Fa8dmEqvOoxp79OCBuloiRgwzp/sfFMYZzZmW/ZE0WXdtYsLQA
PsrxaZF0l9DI38crSuk8jhirQrObkj2kbbQo3Go6tWk9B2qtlqdCNYdXqz1kKyestfTy6E1dsR0k
c6xMviJBWdycVJSbbrLmXYgfk8/ZoXzTJvZ7vQ0zcIJ1+ZrgXLU2Lwjh4xeLTtl7Ve1+RUM4XIdF
MXgqNT+IcVVvdi/IbrbpcIy6tnwbrC2gbPW1MBrkq2EhBbK5CTvhm4OjkbdX51uZja9Zr+IePrnj
nYtA9naJB+0gOIq/hiFeOCThn/l5YdiZEQO268V6HR1XBLqDBC8CC/brjGiDG5Wv9aCWZxciGwJl
NLchzKXehLGSZNCLpkLJtyEmGy8Ti/1Lhb7YzV5qXMhpIrSe3umcrXxZdZcwPRRxGb1PSNoE5XeW
/oPsleNsskN7YlYdGO3lNYnj6ZxOOt+vtcjqwi+ivryS9nJudo9pZIy++seAqgGV5FSwBz/aQmKY
u9kdRJBnZLE2GtwjhDxBIcq7yIGw23+VKD+eZE22x2YTFDp+bZ1p5oER22MRhFE5wnuzkbqHy6xt
5zwffdPWpwLrqXC40wqiDjtUlA+atUy4U9G2aOGsvF/KOWEKUUr2yLvJqxHQaSo4wSTu1F8jAT15
VuLxi2EJgtB1EV+iUQuvhWbiHLx2OAlfMkdTIHW08XAjqvTLQJLriyuqfqOHSnbfuJVyaxL92/uN
VgldVTzh0pnH7nIZCogNTorXgVgmckMg7nRfXqZV97IChI9/tUWKsE66G6EWw1z0aiY7wAM6DixH
NwM5LTIGd+c1cBulBKqGsZvWivhB6qf+aVItJ3qw2qq9yXaV6KkcJZsWq9VIr0N0QvymZDvear7e
LvAh3Lx6alQrPxs6gs2uo6UAm6zyRVMs1B/lYIdgMiz+buPEfVYhNasjVSmGq+wVlROhkVhn29jo
yicRp/mjaT6+DwUv/y2Zx89oE1bvryyMpr+YCTYU6wvLOzRl9fvNvN9QS8T7m5FVWZRp89cbavKo
PUDIwMh7fUl5p3++qd7p76Iuul9iL7siRZ9fU9Vk80A4C+w3NKY/7X2rkYgWYbX76HBJpl+SkuTf
Oky257mawpd3VzwJj8Ra17FqgIPMIYYq6BxxT9T7sYStBHCiYdtJPCg5yF6YZuED1rPQ1btzWYzN
iTwullV4kW4ttMXMo6ibaRunMRFgsKxBWMbJTmqhyWIiexbU2GH81ZZ7Gv4B+IXuytgGUoiJRmNO
za4zmvbF7vSn2omSH2aigfNNCqIruHkItjsnz02TK2Bp9tXriJE/qCrV71pLRNrSu/7B0wlykM5N
domtKy9lalybdESY3nI/W0Qlnwesf3a2aJqdnhjXGqlkSLAV/tn48bwWiXVFhTb82RjNTim66eto
w5/T2VLctLwO93Mu5qOclIaYbuf6srzmTJJuxUNX7WBvzX9NEkYS7sd1UoGm1sOYqFDH10l/XsmZ
UQ0IutnM35CA0ra6kqHFp/Nbr6HP4GaRie9jhLznfx0xMwJJsv/7HvDD8+9I+L7fA/55sNhRfh/W
b1OuiKssdFje1xqicFBCU94KLXNd1ow+fmBYuvTs9+U4EQtv4yAwlaVkbvvJDcyyy1+UXCR+oWja
zzQ/icI0flma+7mzyvCztajovZgglTVAegdNqYejnO38me2ts1U11//M9lzodDNhDx5/+C73tuNL
3mxRJWC3FyO/apG1XGSHDGNXk8p3FlcTCaVT+tTaxg4p2E5S4PTHNkFRM9N3sdVmB1XrsjfXfZZH
lmZiA1MWK01kdrI3++/mf4yW5xg5Oh012x/b+q2POss88jwt7rq1MMtVqNRz2JO25Urz9jgwRTw+
2N9l+aOWtsae7Ie1r9cT6qKV3x2VJ/hgDvozopJ/1XRqGXxAMGScdNeRshY3/fS9UJ48jiLgRrTq
2UN1aOEM8TmKMh0zt7l8r/Zjnm1JFkwH2YuOFPnyEeQRms1Pel/sB92zPyeGNp8QYyPnnafELSdb
24zr+5UEfsndl4XaJd2h0wxk/LRV/L0ybDJ0a/2D6a9XRYtGD7tXK+pTwoe5RYDLSyG6lyjtW+aT
bLLnufSbUlRnwAbWkyoGDAf+OQH2YzBKp3orbpDMa7OgLpF9N2N1uYvCeIDJjVyp/F534mk0cusr
4Nkl6LDHRUuoHS58AVgxYvGGw9cK34aQR9gC2qDhTTsZstTRWbjhwuSnc8WK+dHrqnqytSF/7TXS
P5yk+mnfd0b1WvfjJ2BtzW0SqnJznfA6mVX1CuaYJJiiWFs5Sud45A+w7i6tmcETREviPM5GIDvt
wlKOquOCdlrvmOUKCQASPWfZ69w8bnaqtXU4UcJTRY70vajZPBX+R10r7d89DcxxH56n2HL4d04f
84o2dokITRe9QHAUZWX7iEJ48zhwArp54jFE9+dRtuSwiQ6FU6YbWZUdSxwhDFAk+kG2yaIod5Dx
MabJ4J8Lt583o6jLaLOgcnrEEKXyQZUnN1mMLmItY1E/pG5URUSJ2vFB19l8ySpq1OUO6F+5Uc3W
CozEQqtET8zJTyuvu5dFXRb9/bImIcFq/ZBNYbV093+Nc8I0OZc1QOt1rBySE8s5ppCj01JzT5wU
F1Sis9A9ycL9c/XvHjk8tud8g8oowlnrQNkmr95Hz0lv7CPUfY2oTM5Q4pKzvPq/qv+vNi8dkKZw
rDT4uB8McaimEAsUMY/3siAkMd6XK8S8AlPJc9bdfnR6f4bJtlnFZjQHzCLHy5mwa5CflpfqWKd3
AmFAOVZOHa3oD76enLqxnYxGAyhsqneRsYQBUBWMsxNoX3abqL3vJAMifoqucS0HEB+M3geYNanp
34JWRdjdc7ARj4mqZDezfYxQEc+Q8lPFMVRt1ddNVM1T1v0KE8B9MrfG1u2d+BWxanLVjYcyNoHU
z5jYtvwwX5tIS+9KfQ1WxlXyOpRgA1UAGkdZDfvpLlfQmOiBhN7GTHuyRCdeWhPk3wREtCAvYzcA
rWTVwgLX9sNeeUWNUzvKNmd0xwe4Ygw2qqNCmuMsa7Idwpm4GPiAStvLJKnj8zIhli2rfeO6QaW6
1oGNqkEKUv3kAUm+lngclI4aaHPuXvqhREoT46MQgYn2scGxhPAQ1JogQfxVXxVy/yJFCdtQz7es
GT73g2LBIh2jx0UNoQJ0wOLd6LFI8ugRe88YCXDxQ/aP66C6z/Ld4MKqliNkR5xePO1Wpc4zEcvq
6upj9FJOT5KzomO1e2nVMie6S0JzVrvyMGOLs5VVbw1EgIOw3gku6y0cW4VbAPFni/diGZi9qb0q
2fS+e0LvAVjlPHydWqPeWMlS3sIpUkizd9Mx0Y3kIfszCS/r90kl2Aw5ySCsU7DzWhcAuWII1A11
LxY3WTNyMDgdJDXyoawplgu9VjVzkIXrBNlWNMlfE2awxR3uh9l9b4rnLkq/i1V+sMnCYWODjLyP
zN66Ecr6UdX6/AXpa2xEFdQ3htZUb31s/JTj9U5rNpFBemvBafNWu5ify45YxcSzmtrpXkuqajVR
i+HHhOZ9XLjeTpP2YmtRTBEixT15xtVZ7KNdVlurHAdEMoouwIsMw+1/jklA6KINNcLqtoWLki/3
EzhUHn9TxSZX+zYv3Ys6meK1H+01bsROudZQNHeHUT2KRBGXyIk55Glp+Cx6qJPu4rY/O5UNsmn+
+udspzHj99mxbf49e+iixufUMQcyCIPNUHlJcK+4wKrTNwpmkcHQDxDLZTim7mJ7C5Dne4cO4Wau
Q+cB+Rxo2gK6NxsmUupGzDqtt9Unb7IuM+Z6oLoIxy7NXR572luzTly6hUSg4/yeGPfzcPVSjq2T
65XnEh/pTSPZ7PEc806Q2hkJQR/f936STbG29Wvb+/6QT/i9KjvxG/aOkZmOW7vYAkd2rrbdAKtI
8f78qPVuAKzcvWaTaG9ourU3Wmaj/9yOSfUAFDd94GwhfCNq5ldCcyia2CMHvbXah5gOEnl/ksPC
kqxhaZoIEeMmsokQxJQQNUvw2cbGPN7JNIjxz6rsxR9pvJuyItrqRs8KIMyXWa2yZ/K97CxBix+y
Io0/VYXxXVqIi2l5MWr99wBdsSHvJcZWsaL2VpPLus7dk92gyP7RMsRP73Iesp+a7Gq1Ptwb46z4
buIw3CYwlAxxccjXT8JSh99tVVIVB1kN/4yTbXqiEr2qLwhxu49Jn5/GiuS3rGGSoxyaKWEJ7JBb
31ij+7aEQtzJXt1pK2SydMK59jDDmWHnPKizdpRVuZGW1dih96Mqewt79455MQz9asU6OH5e5uw0
IJtXLL9sklex1yhnEXUHIrXdKs9S86hO40PFInNI7HD65Gnllz6OkVTM3bei85ZPcoA6xgkKMrBA
OOa9D8i18K12x98D5B3iUc/81YXw7n+PmpQ6PnDq/H0bh9cxUGf9/uc2HwPkG2lF80U3RPXEycre
Na1iNcRql/CMNwMnM90Cr2Gz/TrLxmzSd1Vh1cd/tctO2fY+TdZDV98vBQqp+15o2k0TgMshWiu+
MbXOW+VB7RI6zrLegBEYW8vXkZD8fwcI6arn/ouqYzqepzkwdAwLkohq6+4/0aDgtgrb1irryFq3
HGLMGZaNp4ni1HL6mN8vc/4N5EzWVgKnw7GCVaPpfbQzMXfYalPtfWrjcM2NLCAEVNskuEdb3BXl
XTtVhU9GyvskcEckYmidegdLjI3wwXa5n+TIZEnOjoaxqb4ObDu3QGkD2qbsRFzPIjPlmgdZJXei
bAlKKVs5OJmwdnEj981B03cDrcH+ZNkzR5eOKLusGhZpLzhPu3poSDGuIzTebFfGOTbY1JIie8Ej
qrzIGvbo8SbRzfTU9zOcRELlJzPypuNEYCuIkdM99CMoJS8t64CPCC2NDk0i0bBul0vqvffqkWfD
+uuroxy8VMZGczFdK9ErO/bd0j0PiK4HdlIJEs5UPRVrbN5XDolXdM/gM6JdPPYIU6+9et6Hu1KM
NeceqoqhhPspyqYg1dQERh6amUT90ntnLdgrp/eLrXqn2esDWUMm7Xe7HPbRxuEQmF/GccJ1yp99
qZb3srCTsnq/+mjTNP06JY5z+Ggi4ISH2VrINqQi4fTwDCKA8Y8O2avMYYKyRdKcCGNYx/e2EPFR
LwLeuljZUwLH+77IoxDQN0zinZECjZeNf/V81EeI8p5jR7DZmPdRvN/BEKv4s9lftUn/3buULnJG
Ea4j+iLUxxkdpdosH2Ul42G3n2Nz3siqug7I7fq7hvnHWTbJvFtpZTdrtUGRTQVKFQEkSZLua1vX
xfG1HKqg4gtGtPPBhi5xF8Xj+Eg4ClC8gE8iq7LITB10UeMkR9RDx0fb5kAnBI7K6wRZIKuF7BJr
OfpPtEH+GR+TpPppTQsO4muTji30pcY1UdbkfSaEH7aOk5Zb2Ya4DCHiyvJ2olzuHQSO7kVS9Y9x
YzV3iEc8y1rlqsC8sMeGH4swl2yTBWJRxwEZgIusdZBzz17WfJPjZRN2JuD2G+fFyEaSRqrbfhnM
H8rYG6+TEi14/gG4FbCr+bbr8JxrV33OnckIJk2Pg94VX6ymVE54yRZ7p8ymTSH6CgG6uN9oi3ZN
RnYKirEQLesa9W3QknvNFd5TgucV7j7LVzDg7b6BAceLjMsWJZPhME1tjHBDgf3j1J2IIeB8M6UH
tYjs+8gK0/3EphqPpcG5NJ7xXDZoMbgdRwyPN+FpbX5s8a7aeiOMwbER+9o22zuluMe1RKzHLW/A
9EDjHY32QcvTXWZU2SGtrRQYeY4aRzT71bxAQyli+6aGuF4bqjKdijghI+lqL7UzdV+RaOb5Upnq
pVJqC1BNxD7IraK96TTatpty8wFU7qaa9ehRFogkqMcFkAM3/08bSMts21RWAwTzP22jh7N8rOTh
ESf3+H1u1BqEGPL8KoepQNnuyG4/fExSa2Xk2RP26CD/Z1IG+XKjaU66l20zqmN3YeydBxOMhm+0
c30iJYr5jayXK/JC1mVhK0BloxnXbRTlcv+91DGLO2lIQJwyZdDUrazrg1md5BWUc4Yua38rZ8nW
31PVavJDQf5HrkRykYrSEG35tZBtH9WPtn+NS+VaJrvfLz/6P27Bj9X5veC9XwoxIEwHoQb31NPU
dr+LJMKCI1uL1LHi3Jd12S0b5dVH20dHljSIF310//sWH7N/j0TvfF/D7NuEdeKPkeXeFORDn5J8
OKIS8QP44PKgDvjDmEOkBy0gH+DpInxaclH5ClGcn5b5s4omQA8jNrM8xeMbz0HzUHltBRMsNm/D
KHDDTLrsR+EeUkNLf9ZiGtC6CsWT0lXtvtRy82gouQ5BE60+F6Dv13R2gkXFPs3ygKhHCBoEFtqQ
Z2Op8mfchY4W7hJvcT4kOzdqQP2NWKgxgXxxlEbPWs8vs2/Tbx15wGd9EFvHFAbpzrx7y5ZsO/Wm
8jy2S31IFMvvJmc82/iwnBHhz8+NudVFNx+9vFhTrkQ8CFQWgWE33sHSi2OypMaxjxB6AENWnyvb
eF1BD/LBnq5xR5eDYBA+s3rOe2F3KKcpWvKWNiTs+EAf06Q6xCiPXQibYoJi5jgyLfO+qMZ074ol
mJWu3dZiTYxXHeJGgMv2RhSpJMBATPO9yY6zgiCPAy0WUQM3xws9fVQarT+YMzucMCXQDwbb/obY
/iEtScbHUzze9RlQTNaVjVCwBNNm5+cSpTfTU0xyCOnGHLPnHMGKrxyxtmnktj5h6fxSVtF4CZGV
3KCdp3wtXeUcJn3xYqMtfCjQ8dsvDkf4ASCb15BXd5P+ewUmwZ/cZrhB1XSP+ZxOuzTUlBcQBxfw
//UdpOwiEGFhbnAsac4A4PNXdd7yFNQ2i+ALg26cF1gxBN9aL/dtPRXn3CWZ7dTlA2dFrJi7KN+0
umEGGqmkh0EzvWBCg9Szq2BsbWPfJ6Z3sXX1FdwfGhQdkoo1ZiXHlHTZJo70H449ZScExqCgmU8u
jzEnK4vTkIKnVip1xdRF1bE0DBct0KQmxFSpB1sRJ3OstU1rV76X5F3g6UUdlEgmXxw7yU82Gzpo
H77S1b6n2uDGJjf83NeIfnbCc57SY8K+Epkw4vyNx+bEEoR7E6Cfqmvs53R+Nvq6eCqO1pjchs7G
YBtZG7wFwOfExJ12dtawlV8Ud9sIdmGz/oBBsXIKjZbsjpiA9q3EP4F4UuqlhD/V5q5Pp5tupzCp
bwquWP4s5oTHfdbfQWCJwvQY/uzTWdu1uImeZFF7TR7M2OfNpZv6iON0p7pC470WHvJdRXawFHPX
mLlub+2s7jfVYL+pDHB0rIDG+ImdULer9ak8yUL3kur9SlaVyi5P3lrIaoTDLY/xP6P/1Z0ToSPn
P/oGZ8pTs/oEcrSbi/d6W5TfYuubU1t8D2Jngz+dfipFrp8WM7Y4orO/zaEZdlXoA1j+gpsUVu88
RQAFYyEMmchbNvIS1POzrcfVLq4m4zSmtnFyZmiakEYm8G/HMEs8v4wHIiQjBmCpUPaJRYrd91zu
UDbVJk17Vv0GDHHtIkSNA8fsIJvjIQu94RkP0IjHu5GSpp7EzR5Vvt+qr+pzdmwau9A2Uy5eHOFg
aba+A1hptqdWx7l7rqtiOnnROJ2UtfDUIK9jdBfLoTiFayHXGnmFCk4MiYcQpm9HihaMI+pnajr2
J4JAmMCtV4M1fK+a8hMOHLZfqxmfQL0usUTlrP3MioBxXMPXfAx3S5JdkC5XTs1q/iiLMEFWRMlN
wv4Z6n7tfLQS/jD5/9PM+sUCzbvtCLOcxnkpTmyAeiUfTq1emEfTAuBha4IzmkM2bzD6YmuqPWoo
yIqeSk98McrW2hZqOpPMKDtcVOriJdK85sSvFJ4dH6w5KWc7xcizn6ELec5e/mExymSbohLgPxJ9
OSV1t5ysDsUowudoh7nViXhFfWIv7+6dNGFDUqinbPWRE03Vv39Mv2/ExySv8qIe3q8y9J6PncG5
L0TGAzi+LjZR6YIhVZtl19rWzSgFmnmRh4i+ErcnWbhq3Z76DGoWlh1gKyFp+FVZ+hDT25NIwi+4
Pd2aGjxgFdXdJtW1ABTa2W16Xw3ds2ZNpygRj2kNCs0AB3IcouZUF4TlNcd6a2wlvE+nYdl0aXEr
UzHhaqJ9QzUesfN2PAvStajBR8hi2oUL2wNxWRtIQqZ2j3XWRoFtsyNqqrzdJchKb+DpknmtTcS0
wE0CXnyZ9VDskHhJA8QBmm1k4UmhJGPEyQ+WsFLxgzPzXRG6XzOFALhld09zWU3BVEUuU7xw0+h6
7NtLl+9iTvYQuMan2CG7Os0DKPQ1ALYmVzPLxjDdQVwKXB0+qM7K208df171ITpL32pYJ+yQywFt
xbEq4EcFF9BtrANYZHXXeh2bA8tttrEXs0iIG6BPPDLVEXZ0NFkHCEgPXhQoTRXBbuE3oYXFtEdv
yOClJx3VOP6eNF6Id06aH/HExzhY56/s2csQZRLhNc8i5FlzT9lHSX6dUqs7uHZ3Z4eKfc7i6piy
Zp2SMNn3Iu34KAcHmQMsVHOsxHzsuMS2WcplC00ErzMlumSJqDZZ06hbnq32FltqYF5O/oIvpLq1
U8hFqVLjajShaJDE+Xb0dAzrkVzcZm70IkzYcyOJn8jppguL3QO/oeZcxFhPO8Pduqz6kO7fVJTw
goSUzqZwDbAj7LoDV3XIVmral8GFKt91TXwCuL2xGnvGFrlFo2ZIsq3Td33gRfWliZNjERsgBDzz
AYNYyEKlZ8KyyfWN2wIl7/N2z+8TfeK2vOllBUOhabf8s5aD7Qprn9vDdhr1FhaM2fgkkfhSC/ts
xQn/VyVNHxeDr5xuHBeChzsOE5d193/XJmin5fNUHjVj4GgwqOQq2Y1nywx0v2ehJ7OxGSukDS3U
ss65mvxK516A1V+VkwYUqonLYipo4qymIh8EVBfP04zFzxsfomx2fEtZUIoA/X6X99d2wdpLrfj7
uzn7YVV1sdVcxbhXLFx/icD88swU7ay8eeYwdV5aHe1uC9Ly6KoPaYpYQuUte13x7s08LjeZ1nkn
SwPyXmnoyGSpu8tQNb903v0UaRE60nHy5BRTyPEntw6uMjgBMSQLyk93TU0XTT/OZ7rteSctQe08
XgPZXhjeQ6nGiIMQ2aWuG+VhsfDLAtqrl/V8UvJ+2UOu/lKWmu67bIuv4/hc5jleDiNu02z4tC37
qHHTNNadncfWAUF7VF615vs0s11BjCM8sxpd0tyqD/P0gGye5VtQtfeN5aRnO1dJj8f3jje0QUFm
uBkq9yGecJ0wmi7ddyOIJIMYvJ+GmXNfLypP/aW3YVibGjZf7KjGQbhB5Al90/VG5WsA4HZT5flo
pDmPMI40UPJlMHjCWRduCxK/U2/qAf+lqMbIktAWErdg9iBeITfaW+ubSi/xUFxJuKAzGIUtkiQo
vmYe3xNhk5pUsiQi1efY2345oZXGnw+xeKndeKMs8PMRiix83SUsp5lDsFTey5zpLNEIwO2jpdph
j/lFh+4VhAvp2kQDFVpWSf5QTmANwUNvInXqeL0CmH9hVZsxBo6A9Ge2GQndbObRmU6j0K561Dc7
wfL8ILwCVoUFY4hFIL5GUfmMqeUdcneXnvDyBeXYGXMxEn3VuAvdwbuZ1rDPZ9afWtTG1lZVpETr
RDzMymz43tSvfw9b0aK2512jlk8A/9uta9R9UCr916wQ3c52KxyfBIgLI8LbL4uRiDPMCVQgJyf+
ERz2w0UdwSqVaN5VyQhNHK5h5j4vpal88lLlCk76rKMqf0/oY9jpasoByG7HixZ3OzertHO81vou
GS+2MMaLqkTWycaFBb4zI5IYtDNPiE0O43MRCgQlT78k8aJfBOy1oEVuaCOrPLRP05y2mI60E7j1
pX6NTPDVXVW3r1U1jn5v9P3rBJPf92xjeCWmOwCcjKbXiDXbh8cIG5ITiZ8gBPOqFXMP3IHkprdk
PYDWwXhtexuyNl/oVxNTOiRDGucVuFTrIyDovrL94PQDszmYOg0BdJPYTAXa/5XzDt+optM+p+0C
6NUw48+rjYBvhGJ4qeIYzX/0BJ6bRAHYiflp09fPNsziTad21qe4LwykNqLqUyJ4Ks82eTPHC4vD
1LYoAKGF8ggFjhOgaUYgMO5hBico1oHQtjRgZUvj6A+ePda7SIcNChsRQ56kme+9NDH3ad7Nd6XT
jAcTe+gzUfb62DmtduqB5aPsibWwC3gAfpUbHpQ5xx/PTvPDPNbGqQNMuRXC3tSp5RzhEToBPgu8
JdjH6JS0+bZLVI6xSX/LZ3VfRq24gtBuDh2ScCv/w0J7qfjUZJg6pkv1uYTuHAASUjelie9YYZ7t
xLzDWUzjFKR9H1rjBdTur8JWCLyw+Vf1+pixfwAELIKphk0xcRDvY37gSzz+LoZMORW8F9+YXS8g
c3pnefG0b5z5BcXCMbBCe33uTeYuGRF6qXJRnzmd+GkBvUJztOlQIDC2mdAB9F1DnzYztr8bZz1K
pJYxHs1RPJrem+uo+nOhzD/jgZO5yfc1Vg69EqUPTV5wmPCc1xB6ol9ZVv/sRjC/YMUDHmrqXRoR
0lUaHdi5YnAYb7vLkIzuLvIK3XfsGdtU4reDfge1Hg2iVYwhdbNXDfx4UHviaHnE1o2BB2oi4ngn
kA5FkjN5nEm3+1oev1ROC/HAN8YFvE1/qhJFO8RKcmPhCkYznTbajEqQrja/kF7W7KYEG9L9IiA7
spp3/8PZeXW5jXPp+hdxLeZwq5ylii77hsvutplz5q8/D6Bqq7u/mTlzzoVpYgNgqVQSCez9BlBu
ahQtrMC0Dtms9es573I82OtjqDvJtvC1D6I3WOMN0lnti6Uop9RJN1YJflJhEXiv2gxi15gWbyQA
2FIiCUlC0CUFmm/qPo22uvlVLzJjw/3xterzfKln8XDu+MBTdjSCFULlW6erk2NmAFQdygGWpD28
jWllbwPfb7Gu6b+pTUFKwczWsx1y7xv9/hyRGrD9BsU9WK9rqvRfM6uFD2R0b4E/RSA8FukMz6+r
UWlQIp5MSlmui1Zz1qnDg7/q0GAI8YWBsLOG0BG+Nu6mSjGPLNTew94GYSfPvMxlR10XhZc49OZb
wUrajvs/FB0JMs1NUKb0kdKxnZdM/zE6JM2ohbPiHLuvT06Yun96cNJiTAxAskKcyIOD32gJRKcR
T+9h9p7QdLQPrT79rKfc2CaDeEMit75ODmp/yyYi6Ymu7zXwIn0z5HNzaPAqBDSH3O0gcgVZ1Qyk
ikhRZPWyTeyxvqq6ygc88th3lBNbjrzEFRxAdbdnIdxvJ9kte2pIT/i2NjHjZeB+gb/1yavomXow
o2za2s6vpPLrfd8p1E1qd6lCQzkYONvjzgM1TStVe4dBzrKEnb4skXbVwtjeGtM6oYj1jObNJUVD
dBm1HTCuHG3akfLjG9RVPHJ6OEt5sh5aqOFKknOzBC1E/mar5LbzRxBT+8eilAdBMa/suSCH7+O0
ESHzrJKEWiSNwT6/HI5l2K66vrtRXisXmFrCQdUAmNpG99TNmQE8pDQhkrXrMNiHATo5Ropr7JSY
FTIUwh8yS7L1BCYIGbXwuUh5XqFppuANPHl2iwSRZaDHV/sr3w9fuwz1Wd05tH2vvXXpqwoqB+WF
oL50xfDTpOa77ecq3lVqSPlM4/k2A23C32wNVdNYFiMwB0WZLr6HxE9ZN2+RX1OZ83/5Q56/qn7/
nf1dhwB5s5kCXyha810sy+RiY+WyxyQ3WHq2vUbS5yv7cLSvs25ed47PZrdxv+EWmu5mBW8bI+4p
HRn+vMgqJ1hgvcPnqn5PTDtg/9T8rAfsp5x4frXKZJPkH1URmt/9qj3bdYWdBbq32fQlyLJigeY4
1pZT8YxjVrdxIufZGNMvRY4LfNR8TUbtze/an3nKOrULvqvR9MuN6pwVhddROQgC6nKRenQ1lI+s
aN9U3Va1u/l7FaHL5mPwq6c9DqjVomhJpSi5Vm20ymjXsZXDw4/+bHFZo3BVtOehR50yU9MYsGCF
lqc3rLWoaVaKfqCOkCU4NWeW/6sR2CzLgUiA7LN66zsyb3xyIwcz5BQMKqq/cJBZffRANrzZcdhb
+9/UdjBWpTW5iy6bv6W8MdjNsx/pbkVleJsxK8ObP5oWiLlL4dmriI3zh9OMe8se/IUJcW6L/vGb
4mbRVdBIt7Gv8IhqvR3paG/Lg/e7gqhNoRrBPvf94jmokz/QexwXrobXvW4oxx8ONwiWD05xCCj1
LZDmx07Z69OlO3KD37HqTvZJYl4Gl5VXQUptWWBZSUohBxyrGnwlMImojDJfReigcftnQxWBv9nM
pFxWqm4i4VaY40WeGS3pVgdGmjoU8Er8uofCU0dP+Jfvg6Z0drZtK8siLpWLUfCrOvjNWNjS8BFO
jUsVTdaZslS+YIGkvHsTgDkrTWaxXlLejVmFrh7Y6U63mvCmxEUM0TS0kSn2Uu0KLLohr+KR1g7i
uV7bU8tPwqq8fQFJgJZ32p3awKfGk8wt0hYFSKRPG6wsAdreh2e15y5szml6cmMbCg9U1mXhzP4Z
zv6qtUM0b6sh/qlCFGO1HpL705AexeksMiEUVrgfhBMFKfIXCp4TsbWQYJ06yOrjlMBmkozmwnOr
Y4ez1UIie9SYRPVjsOyVTRaUSyvG/i0lkSsKwz3WQ0GdrSI1HDbZ6HtXWys+D4OP3gGolUdYNzRM
H2eQY+08S0f3z6G1gvF9PEFbQTEdXe5Op1RIppAbJHx0+A7TR4McP6U19zrV8BLrCVkIEZajbJcl
BP5o91Eu26zr3Fjus271ZxlGSOrieFT+EjhyWEHWT1JrphvQd02T5Mjqk32nU6t4aYGSlZ1SuUaG
xAjSRTgIyaa4hpHoeyj7IY9qy7nJg579rDAlu6I4zjNE5W8CYiA6PAZkDhqLM9uuNUsuQCpm6o7b
cNQChBzEFAqr+IwhMiGn5OVcruw4oZBkxx+sqqaXsp3qg0ra5S7tqvnnGlXzb044NZsKneG9ZgUT
HrH9mc/e/D2c1IG0kGqec61pr047OAvZAYnkwy2bczcC6Jg8XCXSJqE+CcB5q3jxl773wu0cqxSJ
RhCTfh7m70ZUf0jzvzgCxTeb/ddCZ6kFg7g7pf4XbnzwcVAVWNp2ByMz1vuEckC7SVPTucjeoOjq
s5U250T3uwQykZ9sNU/F2UroM5hI/l9A8bz2qr1SgGc+VwI5VSBhLVuSVyBaU53oz5KB8HvkJ8bK
XpluMq3i1riiLo0al3C1uNtYzFaLO1yGRNeka/nuMyj6/2V9EY92tBd+gtKBHLSufbw7lONn1mxJ
ob/IDviHBTlG2FLHu2F5MUfQwe8G3dXgOqe7Trbm5MuwqY3jp2zwX030qvHYsZ1NU+8cx/VuPg4F
G0OftaUnmvIATS05TEX28xEKImR64Y0vUeIwFZRaGIuz79qpywyw5l8zx0YNF27eWXsq6f5NJfN/
m10ydfhLlxs5Tnag7OeyFyYN8z02IIGUYTY+JVmkn4e5b1cZGdSVHtbxVdO0+CrPxshACt+dqsW/
OiZ7zk+JlW5kfJiT3rwPadiDVzlwInmRtu47c+H3M6KbahCRXuPyj4Niq+2qhD+y6Lrxp1Sgz8fZ
Wpdu3yC/KOTqJ31cVDBwzrK3Cv2l7Sj9azE36pPbxZdIjErI9x+CvgYYA2KXXZw3rQv4+ZtqQN5e
mpu1OanTyFJY8wmvM4wicKw3regsm7w/J71TuyfZmng82sO7lvbaUwVsRAabti7OcYOWgPRXY0M0
7I0mDFbdGKvv4ZT3JPmosJmu/YfuYU+SNX3FHxT8CkJT2WsSThn4GdTA9RKzrCE0PooCvK4cq7oz
2aQucjdyrGVkn1N7YYoip7K1/Jza99Z9ajwW2avTWjYlZMfZ3MeSNYEIX1OEFEXjyum0V6wJkqvn
jtdCtLwy0l7nbI3ifHRvZLn6xi0qvcguDs0SAb16LyfrHZCqaWjVteyN8jA5wGlUFmEHEy8gRXh1
jOYyVEP6kWVaCPy3dflCBO0JOGO9nuax/1LySXOR9Pjzn0NtV/8c2qtu9a+hw9Rd0GCtkl0UlsDn
uqC6gaOzgQsVf6rCs8Wap2DNHnjaDx1EsO4XYnLB17JH/ipnTbOSg+RkHxPpGxxX+2aZ6d8mwzOd
9nJYzT7UwivlMVteU4cBvpCzrZqMXV8lytIfAak1qJrutMj3bm6odMvBp75czfrWJtP9c9SNizcX
0dcadQfBrWmuKmZ7C7zjqaMI1xK1H0iOzIO+lM0pU6JnCxtQ2eI+Yr30yTBigDXD4w4USrixk87v
SXqFctYglWhUOzNQU1irOgrPMgjNBFYXlhkLA7eM+8CpNrFuG1qe4ZAcF0GXR6d68LJXZUjVdRu3
ylo280aDrxyAgtHjMXtFjMZ9caE/iIYcYJZk6aj3naa8aQ6WihMPrJv5ow1YeDe1qR/kA9qG4ty0
7ReeJBVAvFa/qezuc21WLgD2jbe4j995Wikwd2mJPkxrlUuEr+W+wjB8FSTWgn/+z2qev+qj5rO0
N3yy+73JEyxVD1Mzh1u86cxna8KsI1W65g+Dm4yWN7eykZat8XgznVXAXTdZ5PoqHChNUmgmXZvd
TxRUATHnoRTyH2NUrMs2Zevh6OQM6q5vSL03guWGOaS6U6syW01eXh7vP8q0hS4ifjYGSSLpUTSb
wQ9Yc8FZhnJUcdekS8D4iS+ybkuJaXuGhc0EQWB6Rq0HM9JQiIa33yJN0OKzJj95SRvcUJPFOakI
mx9j5yKkEqbvhdW5Wwrs1tZuvfI9z/IzOc3mR+MAA8hNxb02aV2dWjbIq8r0umPeQwWQRBkstPpd
o6XPfZeRIXfKX4OV7wq9rn6p5Mv+eSLGyMjIyeBAF1cCZPAcHGpXGQLieyQPJ3RHplVVIoHXqtQU
EiBiC/kxmPrYXsVD2O1l85/DoJ99DhubDz3yvgytNYRrdUwwqFJmVMHGgVyJwg5YqCZIFL88c9rA
WZmaiuQMkg4rqgf1HuF4D3PTXH/61xkv7zNm5EN5dL0wvQVKsJnZdz03ma6/iVZjqMUz1BIdermO
t2oHwCZknaNg1mw6ryx6LOTJQdgUgn0R1tMpC8HdGHxez63rKztppqPp+FxHCEBueNSBUekg255J
CW2k6U6koqibKKqRnHM1xCoHgcdp0cIv2zYT9x2UH2A+5WUbAbIA0wdco1V3yjCy1QldSuyoMmcn
hKPiBWVpu5wmNCTdCfgbZ/LAvmbc2CVqI+bv2KN3bOA0qmzJtjJW4op8v4Ax9vbZiE5YWOsokwyo
QkRB9JzN5XRs7Z1ZtWSL64FiNXjnfsHXE1dsXfdxJMitA/AaWB6E5KFvkNEEXhJfanOeDo+x8kyd
53E1iae9bAJl8nadU2A1ULj+U240G21gA9iJVkTF+4LlIoVAWvIAYaXcGzaJsEcMbFWOrCEHOUt2
uKRsFmqeVWiSMBfph/Tq9PnaHQpyXL1x5eWqzzMyW/sWPV+yV4WaLZuuY89VDwoKp5X2nJrI/CDI
s2tlbwhDfJ3pCn6GbGOzpbheoof9NQG+nSoOUlidcwJTe1XG2YG3kDtPqabAC04iQAiiKTtGLGqZ
6MdrK+3aeKmEvodrH2z7AJtwipimj1yJOZ7kaE9cy35K2eDeLxnlkbGENZFsoIgqRetcBrPnW2Ml
/32LtQ/gBXIp8tkRKVN0Kgrc+7aJ4oSrpkA0o2FNuHJGlBpWDiI11BWxFst0v7ofxqxd8pTtj4/4
QAWgX5WlsKX0jIK3hsFtMVHQeMzzzdrZlpn+7RGSZ/fLxGvb3IR1Hdxa/edjfyYjmJnft2ddEwS3
LPuVStXQOcfOwrIDTJ5BbyjtWtfQ+rHCQVlJZwzUE/fkHP0dpn4zeXsdh9OkrTaNOSHkLZpJ5GPB
E2nVpdT04MvkbrDCML4YsGZOCHrX26lF1ENKd/HAfr3fCO620oE1tujDu29Zodunu6+dZU37Ph3R
OhZW5yAO+O6TrVppZhC9zKSuV3EwZNtIcHuj2oxuOHmsI0nmtYVWC6ykz16jiuObzydUjk1TVG96
z+j+xnAEbtVvtACShmQ4NoLmKM/kQd7b6+xrFkzOWiHXfRg1Qz+3qavAs0JIM8vCb5K31ILVYZ3W
/5EMPZmByLefY/JmWyTijm0T+6uAu/uLiVDkfgyAqiWCAj0K4lprLHNggi8yQh4/X9rsfvco4B6i
IjDeSegNwTT+iI0RcVR+v3OTI+ZTU6ynLCfoIqwLnWD624C+nZWzGVAtUuupfW7QnVjmlkneNAj6
ZJ9dOujI19k12TyCQvgjIaEM9yP8hqpiuSbn1B8hU4QrZcSo10csiNWJVr+ELOp33mxT2p00+23q
rOdyHpOT27IHj/WhuepO1wtlMXVrCvd3efivOmQss1BZpEJub9zcQ1/TUNtFqE5im0xTxuSZPCjT
rJ7SwFQBmufc7SlmvccCj+7Yf9nTJqq2VMoouklP27Hv2kPkgOaSI2TMwexhaQlYueL4XwPTmL75
fXqpm3B4VYIsOsJaG1cQDudv6BHf464AiCSN8hl3Gd+K8baIZyIeo566z5wWKQsviBeAwJxLibju
u5l+gTRjfAmHyEIhAEFWJ1Xgh+o9XtOo820t0VRH70ktg3x+J+dhr7Dnho4mzR/1KnjBKtFL0Q6q
yZy3HQzFPWgaD2CMMrYBVV3XPkGKm8nqlQjWWvr3Ag/x57rJnL/F20y9xyOV+UMPLt3ObQxNPG+J
N5T61VWwbhera31owToGw7fMqBCH0YvhZnZqv5vsWtlhaI/pmGPx0w1UYhI7bq4gvOxD5loXVI4H
HPJGZEsNhA9kjMIbC2ijKVG6UBMsGMxS+dPgk9W+OkZrPesDi7Sua+/sUoAZ6nFSlXgpt6dp5teb
eu5M3iv2oZT+UJ7L0+wkm07mbjSr9s5Yxb9ofBdPTenFK+lLjqQDKydKsnlCSQkBRQpNxRC8qYXz
5CZV9EPVR+FWMFpXLS2iT6YYDK9pF+itsWYThCmPg4fYUk3NcoEmjLLXVDd+lofaO1mqAXyqLpLn
zvPLo631P2SXDFlOK0odUE6kdXaoI5yD02nIHWbMbjIm3bgh1fzQtMqFe4LkipcgxBuNE9kMVFaG
s0spolRxtr3H5gKuQBhFh0KF9xwkmvX0OJuz0l2FY2k9BSxhV9gKzId4yi6RZmWIpngIbutOvIKc
nd9iPfk8eFACSiWwLzIuJGmXulf7CHaxIo3iRHuaekQLwtSoNr7pGV88AYwXd5zHiDQYP0cYRW1+
SYriPkKnyLIoGvXYZzloa8kYt/92ZCc9bDQvS4Ayd+oJ05/GUcla+Ti3z8YU7IOu/1rPlnFBWdO8
xHlJB07PP5GO6XZV1GLz4PY/0Yfpzw32jK1tKMU6VZR+6bKLQq1AR8ZSmDS2GoYkWob2YVzDGHMM
44Y/t3nTxWHyMU+MSx7LbYQTDnpFAGc6vYaRwTh5iNrK3+SuiRiMmCFjvjKaMNfzQ2r6wCCRo2B7
6ZPq3bpCk5DsE69WcZRFNqn+ScakRKGULSybsV2Tmp6WMqbjs2Jmtln9SPr2uxvhqqdEvB8pFgcB
2mEIfGX+SjYVKtYko0zu7VaIQO2sFIdGx+y8RhhuCcEBJ8sGu5xr5OOHLg0+KVhQFKh6d3fvrkck
3pHiy+Bnw6XWvbVcIyhx3zw9Yo+sbSHGNb2Alcq0LS4Xn+3H2kLO68saNx9Vc2/y3qV5ysWaZuds
ijtZ4Q0mXMqS75O8m01WeJW9cmwYluau9Vt0Z4EpgE+hAFt69Sk04QLLQyaaCQi8JUKYw+rRMdpZ
cx+i9eO87jvUAQZ96JDGmtad79VPYaJQQrjfMsMqonbcsJY2MHU6AE/PX+fCsDdwKJ2VIfbjlBWq
81Q3XzuxkW/EIavmhdU0JQp+jA81vAZAJW1jvVNg74D7DxEmuM1z+nkmY7GIjSIWD1axGYEg/lE1
YIIbbwwPVuWFL9iIVicA6F+zagxfHKu9DJaKw/UwcM/EkXg6qxQa+kEJ+Kj5IEBhFW8qsbXXHNdG
aiXEJ+CfTSkKC8XfWU8jdU2vhW/RK8mC6kT/1AmlYXZTiC0hsrOSzRiu+AuSAVQ6UgTWBFX+01nd
BHXhtenc4ejLl8oC87aiUIX1r3gQy0cyfjR0U/f/ydLTWZBn+x5ps3utlDB5A+B0F0ew7BKTwQl7
NE/4a3cU/taWolHtFFoJ+F/cJ7Va9/80aQpy7djX4hesEHyRa8sAKNFeNqXwK/4mn03ZG07/aCYY
4dwHJ7oCMiqI37ParFali2YiWvzTh100izSq53dVsRz4SeBOlDHKNqY2B/tMYXfplUb9XIwkaDQP
5VUTR+QfBVtMHjH4b5ZwQhUT2TyrePYmVgae6PAgryp44siXOKP3fMGH4UO+wqKf1YszQyKHovCG
Hvi/+yZGhvWIH2LkUMy0GqovJaREs8yh6svF/BAGgNznXt1LDS45psdx+7+MuaKQI4eEvd1u+wGc
Y7iaIw015qy6kuNwr5aoQsmzJCKJncdg8/7VgcP6uUOc5PiIFyDNjuYU7zI0M2QuVWZQLaM5oLhL
WUGkbeMEZBkq38NOJmpj3e124HiMpZwwKZ12zSbjMOdJeUDRe1hqaYI8uh2Ee0tprZfc17U9+xb0
5Sg4vxSFbb2gdFqqWYU0EBGe2z9igHsBugQ/IhvjLgxkwgGBUDXKvTMF7vScxkO1cnLqKK38/Lc6
77FYy9plFZ2pbCLbRUsuZWW8TdR7XIZG+XX9Z0wOk7N+X0OOHUBW3S+EjM4aHM4NdC3I3Sj/Y2Ab
vhittqbwOQRHPpvzOjMxzhAjete43nNitdauYaWNZ3mIino8B+Igm+S+t7EF/HwEA7owAZEjgngo
mwxEyjDVT724H/qg5MJhuplCcE+GibiZM91a0f1XxKjcLeIMpImhObFCwtBoec+/qGVp7BxomQuZ
npFZGHkYLR+qTtwd/Mn7og1TeCxNEnp55N3tKGQVUHfSlU9x/CIfH/IQQZNKreYzJB89vyfet6ui
2ejNodVrgGmZMt7GuppuelNADwRTsZExe9CmG7QD6DdJy3ZOjLuXbR2QNQYScBe9/jFOeEdEIQv2
StXwGYmKA/uqaC1zUCKudflnPHHSaA3Dev72z/EynrHKv4GRixdJqJ7aNDRfxqDXzsoEbl5mvW3F
RKHPc9ITAnD6m8rC8p40r6lhI3YzbmQWfK7IeylY3LU5cMq2QvFs1TcHwFrh5d6yWpEXtNEUV8Ra
yK3S5/utulHbN1SP1SckM/FZfZyRCUfYvFqPuFKSkZyG5Txq6keU5l+1WI9/2f1XtUsFxAOYXJ7G
xvdBB8GRjpb92nSFsiqwVbkoCli9cfZigTQwqKcGFdj0HiCJC9P1F79Mwn6tsJNzM89A1XrNeg+9
2N9gYwEpXjZxUVl5ndvsZa85OGgtZ65+rsrCehfY9zKrvefeDfXXHuNEOQmkanbNAuubnAP/aT6o
Zd8tLXgbFy9Eq9HJ/Atb2WrVD7jlNroPYF4G1RYF9zipr7IlD2j5kUYTM1xjPFZxrxwecXPMdArS
4CRqsPIWsPFNJJzmq8jyrvIswH0mmtj0PeJWazg7vEHjhYwBD/WumjjIi1RuTS0jiG6kp6eKZaDA
nihpuntIDWfqMZlc9Ti6WrVFz/+jrl2EuqbBrE+xkkKp6JWuPnWBd+9OBoqSKxkzYwi7mwA0x2qa
+hL5kNWgq+ahU3wSkXGvJsf7aSpOh95LjvJMHqwBSPPy3g7GmW+wGHSP4k6gObV58Geblzt7x0rU
9uUzBBgcZkrR039G7o+c8lcfTfHThF1luGSwbMmnyv9lukKxfhclLQYNTR1evRRB2nimciubtaKF
JBXpgERTHmITXI45W8GOsshizhCyz+cBB+D73CJpAA3p8/YxTXakKrqUdpgtsVMdAaKr400ejJDs
84BCVCvuE4+41QV7ih/OKVAE4iMIUIh8TJWD5VQnTt7lrEnciuTZ76kOFRwk1BJ0IuVUt9WmfcE3
jmWdZ5ASVxyqBnG8vzcVrbj6OPfIltVq5jOvHEEpTw0ospbmcyEOuCZ0Jat0OcoFOocDQqgvZZ8c
BYLvBYqAe5ItFQ36o6p3QBjFbDkrsaZfGQxJUg/mfpAye7UDN69FxkjKJ5GSTF/Qj5J9MoJZBTSg
/5/xaT/4MGyjcecA2Fnbw2BtdOHHZvvuBKml/Hvz0SsHy15VDHbF4EfvY64mvNwUVwePVBnWxppb
/e1fcx/Nx88NA5DSle5sY5GtrlKVPWCrLRqZjnYmJ9+0LVTLYjCnDGi+f2q8xj27Qk7BjC3rgLVY
sjBksrr0qniJ/M60G1DffTKdH4aR5zvNpSIlFSO16RsaR8pHlwR/D0fh9w6zwY/HaKlGGYTf/zVa
hsf+O8wL/z7aDF1jjYYhn2ih8xy7xRc4Os9V6Ql1oqh6C+AHyLDdJfoZ2ddq0XZl+QVsuLOdfK/B
eqgrvihZaC/v18i+OTUOzyaiVjFSGnzaWxOmhdWa8QW7DhwjBs16M2dWrYjdFz+t9EWqfOaa/tYH
Yf1RRQn57nJIbgoZ2F1NQnjv/J6t/Z5tl2P+0x1f8rQwf4nZMWJkH3FAmnEuneSWQVvbDb3zOTvQ
oDn6bfmiWQN+OX4IhtHxx6+OhgmTqas/G1h73GrRyx8xjZq12vuTO9k3Bd3Qj3bE6GhQAfoMFkWM
hkTXRTNzZYsKundoTTBZTmzM29A02qvKNmvVtEn6mkxfPGBmi1hr4z9REVgAelW+O5ESrETW85L3
unnExLBbJ2VYfJhue3QbH7ghZlVoVI2vSNqU2wovbNjL2InEoAmAQibx3gZmTc2uDI9xgh2JQDql
WuTcwATrt/EQ4T+HBpLXEtbL19CZi+M9hixvv5wbviyy9z7TRNekGBAPSeS8aoRdZAfoWSpnV4nM
b4Gn/ZIn+KndT8Ck/NJU1fgmTv7XY8T0Wcz6x3X+c/rvMeqUrXsjDJ4t3+lRVws/tHhgz4xG5WvD
LgsJ7/hZtuwEllDs2PnB1OP8lQwyywboYivXH/szgPNkZSRYNAlPxsLtuxffgaQp7ggxZbuX330U
m+99Eosn+zTmydbvechvgE8Zo+JoZVWyzX1SSKApzDd7bi5yUzaXfrgscZa4JpRXzgUyZcsALcIf
Kuoj5GaadyTLFrNgH6bFCN6iIPkaizPQs59nMiZ75ThkD/6H3sdVSOpAXgqndj9BGkeTQ/vaew4J
Uz2qd2Y0aF8b46mK1fYjDBVz70/8ZDmqmroveLVH5CX0/hKk0BBlnMJNg4plrZ90HLNfW/hZg+dF
KEXV2rM3YLptF11zs/RaQXYwV7E2UMuvQamhCoK/U1P0yhqZ3nntdWW9kzVm6h37oSbR2uMqcK36
KruXokOgdfdhsmIthrHMNl5mG/ucGsGT+7DZQxw6cbOlqoSGgGEW2wKt5//+7H8e56aaejR9f+k0
RrEll/G/v1KjYt8eIlKEbGBzbfAVWTaorW2KtsFaK4WhuGgm/CwkxCIIs34rf389bG9Kr1TP6ZB2
N8QVf7ia256MijqnoTbaCa7uD1ngkUWcQLX3oWZAGRQ1n1IwWw0QJhtZ7kG8sVuEgK22UBWAappq
vpFlNolWlWegr4sLNB8bP4zu773SrV6O0xpzPfWoCwsrLU+zyBorVjKeZdtRyAGo8MQ2qVOQEMW/
aoedc3CWh8KfgzOpkqUaeCjS/I4PJLh3mlFT2Yia0ywWo5Vclxbxrlc0+yhD8qC1fd9ifa4GK6fA
ztFxgJpi0la/mBrvGWkM9PYqvbxpXdhCL6mdHwrkl17x7T/76UXP9Wf5vsIeJjfmxdP9bY4s7cp2
rnsueiBFkAX+qHR9XuR2J2hg4KW9zaMG38S68CHSfsnCuyzaq7D+9YWv1smysgsws+VfRfzHGEyF
8aguvJMs1WPk16x8NbG3lt+/6Z1jvM91ra/BOOKnWnIrGqLGoLCuKx/A0I44W2bfNRfp0BLmDjKP
2dIqrObqDpEzvbavVjWgihL6LIRNWw22DZKjSykZKMUDZSyt8nHZT+EGmn93Uqe5sM5JX0EileUd
VBGgvLEj2BlzVrOk94ybPAx+3V1n849shKN/j6OL+p7rowuPvjDvo1Sx6jQKIGWPWNPG7q6g2F1U
v6TmnaoPfNyNxAp3YdiUMCkRyDPEQXbLjkjAyVU4VssSqcyt9PVqOl3b6Qbw90kgTWWs9Hoej5FG
mUZCVcEf3zLHs05ySIRl23VwkA4RE3AUAnougUSo07XX+/Z+mmsgG+YQz+9VtK/bxGs2+MZO+7nJ
17gM9Ug2zmxUWu2UQYo41Ygzn6YULqnWea84Zg1b2Ixjs5AxOcSW8Iqs9qPd2Dkvk0zS6IqjH1xj
QvZDKFl7VmIcLHu49iItU+lY4cRagkzMcnS8cCnfCfGO+QjN3kUDZUi+VyLuVYiPPUK/x/87HoFe
tEkHL/HE4F33+2a+JL6g2vEifrfEaxhHJV7gAzSgBgUUR7vJjE0cUZ8dsWvXbCw+/2pRBWjWUSGy
8yxZrraNHoHSZfhCiWaWpe0RYMnx/pur/gThIvT3UrMbc7TbHbaQ6f1Z5mA6DU5ASCpsdzcS9Xw8
S7PW6XefgAHR32pgnGR+hj8VUvp9HQproOJshy1ES3k6xnOyco0eJJ/occq+OMuzx0HGAB6rHmk0
MUiF87z5/JI3ofdVBu/XRFEFdWsXDwMZ/NflZNMTP0LtzGVIwvT4GDZ1Vb2PoD9EW014wsaaehhs
fdT3wqBinRc6le5bjvYV+djf/w88CER7+vz/d7+L/hviOLwefUeq2r0j1fsMlGSU5d7qDkQnKeDs
+kBryHKwxpMDkd33zl5rru9w9kB0BEBwJsoe51iu4LzZFFLKGsZXqOsuccG0V0Bq9OG7raffIt0Z
Np3e9sd2TPojbM3KRyouK6EHlbjGDLOGDi76wfLscVB8Cqu2M+0eof9qmIwBAOrBhU3xHYkkkUR6
4XNrByC7lM3HIc+nlmdDtH6EJHQJ5Qb/kjYFVJg6RgoK/FIXmPYeSQtQDj5/hdj0rKVZQaizJ99y
VnpL/a71ft0NfcO5DtdupqirrBsxKUK6TjVG+9qrafs8G4V6UPM5WchOGfMSE/KK64Zb2awm9QMP
K5f69Ox1wx2jqgf+2vKh2ViGmmM6hG6BTMN1IWCyDJXwc27gDBi45SkchorEmAJG2cDNzg8mf2HZ
jrWVD+QARehdNSdfHg/qx/P4n52PeDXUG5/C16GHnHlniBiItp11vDI++SOk1M6yV9qTk+b+e28n
mo+5shcNo5c5KNvvOhYZ0CfhnMvlF6tv0mbB9DwqiFcGUfxnPGFUW/fDeAxGtg6nfoiTi4Wb4JKV
4t4rsP9UGx9iaTR+7QT81tUdA99DCBBB47c7NW7nG+ZbM+nTUP0mJvlDf9Q0MtAyvzr4znweQwWW
sciC/E7Nhm76Y/RRSpIheQhisZTOZkxtjPL/sHZey43j2hp+IlYxh1vl6NDOc8Nqd2DOmU9/PkCe
lrtnTthV54ZFAAuUZEsksNYfhpvEG1ZRib8qFcoPWspAWcWy8BuRa4NRVzCBaNzixnCaS5j8lMEQ
B0gFz/8IU8pRu6kE4NJHl9IZ7+UjJx4TYWjmf5cteUhIua67UigiC7NK2VfjsrpwVD07fDhemuvS
xD7Gh6J+SSXLDxGH+UsWZ/ohlNmhDIGl9eySwL5+zjgylFNhovon/iRmPXkrX3HclXyGw4C7BSKB
+SA/+csDO/egF7nkXzcyQj61CzMKd6BwjMtjXvYNGovCGoHH64pAb90SbURNp/pca8m87ZEruQGf
QT1LGIj7MbCsZOq9bVq5P+SDoeunXU2Z/Shbl3VAG4+f+uQyAPZnvRxMNhX3NcRCCBALw6xdPIUG
ez/ZPNF41vYvboF5tAAE/FsEHnb9C8SVTxFNI3RErRalLrGsiWLFPRWaujeihCWN/Jj5HO+aFA3u
68csM3BKXgek89oHNybcWo6PHYxY+iQ86/azG8MbVtr3YcjrJ30iww7TnHJI19S31G7B+GH9QBZt
WsDPGr9Pjcs3zG5hN2HgSvrNtXf8Scf7ln/YJUQ4Zqq5901eetB1UXRw4SYYdrAokug10xF0xMuu
PdT8IA92FTQbBwdRpPmy/rEP+/GY4cm1qOK5f6zR3v4yB1igFpHfLv20PTVaO902VuJBzlenlW3y
bQtiM72v4bgdOg1wSh6rFUzLdifrRMjQf0S0IqL5v0UkXVahY9B9uoY3l+1axSluCeYi2bpanC5z
G44LYFm/vlXit25yYMQlE7RYP4zN3WW0g029Mqtkk+kFabzWNF4UlEKXcWBHJ91LzReT4lM2Fd3T
BDT9lmzaNxlVBKW3tYyOSXwEPtp0xCGRJV0R4CMgT+1e4WuPzRMcF+EtgHbGpo8EN12IjauF4q26
oET4RTSv+GWpQp5qlofAVWIurwN1B8TZImm28h0vW3kDDOE0NfaONXgAukGRQHbOA9aNmOFAUhaC
IJjhYLmI5GBuPhla1+/RyEDl3gnKlyEHeVNM6bQL8658UWNwcVpkqDdyNLSgb87DM7xF97Y37dfO
jfCpwfxgoVb4hNpK6H21fP1gWhleqtnwNnlp+rPR5ldM5qzXuY06Vp5m+yVkA7MBSBue3Vyz926u
qruoHwYoJEa6UmEZxPhcbqRbljTJ0tOcu6roQ/uANWIeNB/tQdT0ZKDss7GbuMyTfb49oCeh691G
QiXaFEyK3lospB3XP83R7J+mSg9W0GmVJUIRds9uN1NOcjjTURNHenQ5qe5fKME5t9dDbdXJyh6w
cJF9bsfOCvxCeMIYXjte41Axn4953CI2x/w0tcNF4btzoy/9GFWSQO3jc2eX64qszC2iR9atPBuG
Otmyi3WFyNxHn1fq/aGOre9TZC11JKSfyGbgIjJHJnpV3vjaTUikmr2l7k0hzO6hIojw18MHeEdU
imX9WBaWjVjf8lMI7mTL0iJ1hVeMt5FF5XoEMZ4p8U9ZksbC8SvVMeesiYM8U1v11c+8dheS/2u3
7NDDndp475HTfkS0ajVtkOpi7+k1wy5hC8mCcYBkYRcT1exB20ZgMs+XJtry5G2Lol7JmLx0mju7
bnHWybDOzn2HJzACdWNoZ2/5lFkIHszjsU4G+7kcUdFMmuwNEu20mwfEfEwdQw3KT+MCuk6zmw2m
Tk0AaRMZ0vrSJlPJ18jXjQfT194m09Kfx3x+chody/U+PvIDDN6SxNdXCeCQszWmznH2c53qDSpb
qmeYHh6kdqWAJRu7ajWGWDIXrXHo8toAhAWt98RtIlkHnUHZW8aYem2fYM4MW26FMzQBFTkk3Ywg
ehePrBs/shfXfAUp5wR9P8DSJ199nCyUw5x4jcJWv7dTfkfb2VEjkBIJtjVm4ZwvndAhMBUnZpNA
EVqUWPucpYnHwE/UNOoXYAfRTdKROZfdpQpxTOudfiObclKoNfXS6kd3KTdPuVMprrcY+Z9syLZ1
+znVHlJu8Q9pzR+mMJFDEQDdv+zKeJhwh/zU34jn9O/xMzvhVdp7l/4JtaI43+qJD7lf7nJTsQfO
fx1Q/xZbX3mEuQHhBbONDfw05Hbt/qmDsnLw0RxbyZfSWn8/OPPwhEJl9alfxIfURAR2ujnnNZt2
wzfvLccNH0pz2ss7e2t6UOc6B9AoNfwX9KN79pzsMuwyTe4/QFZoxYMi0qwUbhYOMm0EoFoxHdR0
0oaC1gBY9oL5k8PyYKe5BVA+06t3v3T8fYX2wcrJsmHrCYGDOcSnfKotcKGJA3+qdNP7BH/J1uig
/omuVKsokrH2kfEqWs16XR5SEgWnP58xso0wm0YCqEZt01fijao3ynKIav0G/VAkF7WYtLRlADBR
umEHnRZb57G2HlKrHb/4Lr8qGjPE+UOi6t9yxwzOUVc0y6nGYVA2r4eE4v9ZNvG3RdMDbOMWZacB
ooDLX8Jia76pqCTtqcm8OGOU8kOp4q0tYHO5EuZ3quewkREY4ELR3zu7U9HFB/IhQaLXQ522IDZq
5+u1S55hkDOe0d4Yz7aRomJompcIlEAeQtPGz63M9q3WTG8jrLgV0GL33HQ920wNNf0oV7Nn31Rf
MZGzv1OxorARnnSledEMpflSjXVLaTH4WQRxepRdBZZut+2Yb2YRILtsy1c3caJkqzzsDCTrhmYd
jGWCq4QVLCUetpxVXOfiyd7jUdWcIkQO3IWRf1cQC9dqzbln6+Hsq8jpNvPY4MuYlkeJXAdO1i1s
URxAwo07bBDeJHkDSTQwnmpVRzSPlkHF/tJC3umbESLVM/oTglsS8NOwm12ManwMQ13/MkXAfN1c
F7hi0GqoYe5rBLQAFtOMxi5aaakbHeQPQEyyJgu1CtNFb3gIAe7Nnl0c2VCdLg7BZL14p2F4QpYn
u+1khm/QNkhFCl07/nryL6Q7/rQ0PGXcXv+sVjkCUXbnO9mF2E9wCBLkDqcmrkjdgtrJcR4BOW1V
62Fyyjelmd88xWjvw1rTbx2eBAvZj3Yi+uB+2B7a2M5fm/7sDGX15riPvY7HdZgm02tq8NYVSCJn
6L7+E/JYl34rqcw9NQY0GmJnNRZqfZOP4GOf5W0lQJxCoh+UqHDYpiF/AQpC9khkRKxp3mae4nD5
x0BeorDU12q9kwO65wc73/LNg46+2hhUT7J+Y6XLcKIh98WMoHdZPSFJOd9oGnAXkfm2zXstcPGp
4qdXbAcDl5JGq7S7pqpSoaab/aixesgC86eqDE8237zXEb0VZCf19M5Dq2nXGqaxxyMgvhlSbF8w
6VBuxxxNKgtljDOF1eZUDtUT20NEWRUz9FdzU1vrHlu8L/KgkVWwk9g+Z3mHSKbrhzs3svTkDJJD
25qZew9dQ72V38g4te/5+qnkWvkOijHZAvLmfZm1eR0M2aa2uPNPjoLl8MjaUkty+5CjDrXRzTB/
grT0ffAz+7sIHcwmWxZhYlfvGPwk+55U2E2hxc9WVQaXFq6vxY3sH8WgVYfPPvXCvexPgBFrCzv5
XhvmS+1NDqkYDgbPUFiU4nQAtDgFKn9nHqBy0E37bgbgpFYrHc/UVYFWzeYCR7rQ8JykfsZNvVpF
Hksg+Y902ulz8zoqC3oGdnzLfgxOep7wcX/7BqHSbawA76Ia9PtArpc3vRfUx2t/k7v1UVzDm+pi
U82Y2vWdZZxHccjqUkHZNKZgkcIh+dR3iWmcbBdMypsckIdEzpCnyELkyzx2ynVX9x8XjLaYk4MK
Cg1rfnc6y9z5QuEo7BsUJsXPMQodzKE8FdZK44ZPajhtZT/pe4pWeHhtZBOlrkOcJ/UjHgTpWU6v
neD5IiDglcFZHfTQeZtC78EDolTivXxM/LI4skUPkC5yVYC+fQcUgZV6BHqV8Zb0QbmQp5/alwmf
xjxX1ReGURY7JDXdW0dp7+T3Mgk79xbI252GCeNpjIcM8T7E7LKsLM/NmLMTquulW1nWI86azX3p
zCiEQ9GYqkA92KTUloarli8+isDrFouHrZzU/dQ7wAXzUWKYY92z7qoEMqTfU+LtJuvu11jgF/al
xRXYkWjhzVBCHW1rJTkgn26QeNAOoMAtdG7H4EucZTep5KFVzrw3fKDKXjc3d26FsoM542n3qqB5
2qAoeOPP1ngX21nPLTx8U8xkupNdl/6k2zZsCc8hBbVLPx81XnG3Jx+EAMj5UqMJh/yg9f4OYy/l
1ZqTdB3ncXHyEEQ9o1BfrkyKzV8tE4HcMANK0MKb8wzeKbsRd8fjUNsaloJrROairGbq0XfXVXas
rvz9ZRnUOoa3ZjHnH9o8fGgn1P/Weo/6kmG25e7TVjUiNzuax7llY3QoRx0mqJVbJyNGjFpT4xt5
i6JGF5/UYnqRtyjZVagaJChyrZc7mWbH1XnomlMd6zsSbMZbO0cdiasmuHELrz4yG4MdCI/PmB++
yY3Ar9AK9Cwq6tFHaOP7wWY0kvAZrflrqNdXzmk2kh9yRYRBdXBZFjmmcgML39ldV0pyuTTZGvSU
KYFd/4uxUiqPVeAnt5LDIlkrtWPUa2fyClC68FrKXLtRlNbd1b4OZM4JKqSaMWRah40Dbq4clP6A
9NFf08B/NQy7/mHy9fjBBT6Y2T0gg7B/EM/WZTpH7lY2vUTFWXAKvsqWnNMUzfMUT/FZTvIyv0Vs
LotXlDNV7GNmdU1eOji3MxwXsha4d4qSqzzIAXlG2i482VkGo2vypoVvxfr3fh2IdZYZV4j+9YZ7
X5pwWF0PENWsYkmXpiyLzCFP10kNSh1XoUcYQsG3304w8whlDzuNy4lbVs6LlWbbssObnbuNdZ+4
LfBAvNbXg9+G7zU83q7FQcGi7m+xpDjoFuKqnTn+kONyoo0+1rJs9PQWod69w9rwixMM3YMmpFPl
73/mWVhiC7NQ7KZ46WYB+eoQK5CjRYq8qd1m3ADGKHoqVHPd5uCRIOHBPAu3dY9HrjG03pseXrpV
ZFi3apJ+dBM9Kz5Gbb42IIP21Ig7B3uF7pGGVECQjchESROWRB/rckTy0f9uBH6NNCVeRfcXnrnV
FQDpbAg52KT+5aYILiTscG4cnVsZAEBAumhtPrpN+xOB5OmrpflkYMaXBjOl3Uz18FwMoNW3E30d
j6OE5PnjBDYJxmRYnCVKTTbRbS7OEqU214iLyVH2pvqmi5NsZVrYNw262h0dPGUfsli5q3hN5TGq
u0tTS5zxLxlWeO/qDAZmLtGYFclX/lVvVHi1xyjqsVrUu3gX1irijX477mxTG+8H+EByRyEPqZdY
K72yyk0t+LUIR09keT8iatNm4yEicnsqUWpkHxI61SN6z/m9YaJN0hhRc2a9FT/aLlLDQiwEhxVz
03Rpu21msCShbW1cVj0QVfruFGc18nW93aA1JBLKha7dgGELHxKTPYDvI891MeKdGmUV1JjCyNFI
jAYKo9LDNzXc4GFugvVc2cndZDf5PvHJeT9TqU92YYpYjKHiVnCBpBaI/VGzoO1I2pJsI5/6d3vu
zVU3o9IMF9wFAAkXNygVtE4zlJ1kU0IgLeyO8Bl4kD2ZVyJoKeJjEW9p2EJc42WI2/5rvJHlySIK
sQOthYVr7xj6SsmbmYSFN/WbC4a6SIaItKio8WqRcprTfDrhFij3t7nqpbuSytYyEttdo3VyeBnO
Se6A5Z7XyWdcSar0TsZbmAWyYDHtnY207ZGC8hsCSwJDrFaPcYWXrVeAoEWiscGDcUrqda5q89Ju
WMtd3oKe2TM0DFYpMsOIjhOMOQQAuOOtArbw95gC1fcuIiQ3feoIaBvvW/GjS1MOyjAZoWTWqoYp
va2NGu6+WFiONYYUXmYa6yjyyM38Wl/KM35F+dH3TLjsrDsvS87LtKnZ68lsU+FrIuTH+Gu2UwBt
eG7GjYkiOuVs+j4digEVsNxrLiHXgWlE4WrB9984man57mfUumVNpLCC9gKD6CIN8X4xIGv+Tg5h
FA4nnY4fDZdoWS2Rw54onsoBT8Nk60fhphVOx1je3KIAYm4HC+qD/Ie12OvexEV0B9/FQd3SKTco
CVqXf50CsnOZhVO5H5IxuJtCTESGafoeqgoy62INH6Hob6z0PEOs+SWKwUq9g0mcYFqwyQ/5gqxi
lSLyH3mAC4tUDjfUFC/D1+SAjK6yWV26yIxdtgdTqNTHnsemfNlPOwZcWVgRRIjfyLfimgusU2Js
5REFdvNK2Zg2wnLoqoottjN+A/fEZhdzT82CoxxU9jOKM8F6TJt4PyBCuI6F7o6EZKWpG5zB3K6G
qkSBQTYVpV7JiBSwv+tmQjs2Mm/kYaj6nznpi921SwUbdRNMYbyHWvkq+/NMg0Ng18LQNzi7VRae
5RniXvPazBCOuvbJAVO3omVZltMmzYPsqEf96/U73WTI1iEE9xqJH0KETjkkVcnJhjDDr1fp3SPK
lgn19IIikI/27shu/oeNuHgx+j8iC0qeOrjJ02Dk1lovjOakakBFG9ObsVlHE0AzJgQtXDu+YMY8
ZKPOc1w/S0CZhJH5uKdlOWoeEGXHRdqV9iZ/QAA/BOtbdLfZEL2bZiSW6mG6RymjX8lmC1JnlQel
u5NNx1e+O+4U3cpW/jB7Fl6EMi0y9whDtTbCPJmhY34mdJPmojDQl7szjCGpl5XQTsq0PjpIZSXK
iPmyC/WNKqBjkq0gGQ3y7HKoLFy0lehR9l/DFN2v10Ze1RC8iuYGT/v1pZDxRzMN6t1getmyz5rg
gRtKvKRkMP2FdN55asIG0usQLhxgUz9mY/yZ8tN4wTi9gOiqRBR4WmeLuGl7MBLPxD8NpzS9VLKN
PdQ/0i730r2dkTpNrPprr0/j8HUGGI9CFOxIga5gGflxuDaLaCJRLNu5P+Eqwg7j3+Jkn96tUVAI
zvI+ZYubFZRznRtg6S7kjel6A5Ojshl4gb7GDOIj5DrQWKiHaOZtUE3F2ocqu0KJNr9wnuVZHN0q
kVPeXru5DX0OVWbi/w7trLT6FNqm0R0Y0BtMUaf7pFfUzeBa+UmZh+kQqq3PcxtLhK4t9BUl3v6p
74duMbMie2+5xV/IRb6lLQw7L1G4Hb+5+Mu91ENlLrvaxS2ApCCeDpW9DMEXvCsIc6QDScga8OHG
j3p/rxe6+YVNMXtqEQGf6Rsq+cND4pXd3vNnBKD1znjtTGojImCKYZzi0VHeoIOnnx2bexlwcuXk
ctM8KwJodD107VvXTNnp2iPPPoXC6lrhOzYur31kqVYONcG7qG7KTecBVrHsfH7o8Xa889DoBM48
PwyqMz2UjdWz89TGg2zapRLuddY2oALDtloa/bOmD/UXOWiKvciYku2WTVZt3OBm6/0S6rfodCrw
j+Rg7bAma7PgCKAX80oSXjdIeCHsHMUt+sD4V8NNJektWrMWcRAh8Tx0uzlJvsv+y0HOwjCnWM5z
YrKqUvNDAWZqYRdsAV3d6247fpErGDb9C2LWoJAC62eaLC1FzX+iQo54jD8/e56pkwiqzRtgevi6
x2q/vqS/ZtKRub9KhJOVN1QuwuygbWPPm14pyCMajzPnMe6i6dWN15mImhws1y9RotskU/J7lBJV
yudr/Yqae6S85bX+fsU6Cld+Bs9RmVZuhnTuPMbml66I4y16yVAORHMGLPSlh6mOI+x8jvqeljNh
rKbZ5QLPGtjiCh7meODq+j4Qw2Ew9Dda3x7k/MuMosHEB47dJkXJkhnTaujxwLnwqMcC1EvZY5qT
jCM5/Jh8j5B+L7B0l0tgoPvo06DELYdTMRz64ccwGR9YlGK2O2F0E+vVfY+Vq4bQXQutcqAk+Uct
ALzv0bZba//Ho/1aC8Bm5FjmurWX6wUZVsXKcBhR1Pm3skWiGXdzb6u7GjewYSFDgL3goiA37L+G
5YAeFwU2H6IiIkcRqrxMnkgI/z0D31WU2NmZo1WbHOcAne7LqWyXolOedW+4TioHeW4qYXrptZWc
+GuUHP4jRjYDpYfcliZvWebVl4829PkPI0YVnPrgR/rh3z6yyFKoaZ9fJskPcs1XyAlDlqMD7Uwo
QZaBcGdSXVAJQbHvIj08Aoj6OGDPwSiyD0G4ufbWbqXhWytCLwFySCjGZA6Gn0ZpbRsBhFp2c/6s
moUNSrt17qck4uCjNs5i8dKI+N7GrnW4hPtjkO+RqUbTXsTH4qA2BqmrNtJXcoYcCAIlXzriZfpK
6Xd+qQjjHHALwvFAb45O3mIR4/Y+0tCu0YLxEb2ZnQQ4tSje+s8RS8ZDsqAGNKz8pClv28SowITE
2bea0n8el/pfA5Cr9RxnLnQESqce0OJ9YeiLSvXieyxNDUBG2EttPtb3yvAV+YLkxU/6ct8LCxMp
caPiM+8EY7aoKHNs8sHxwdTUmbPTp/Qwlz21UM211lOU4D43YmtW1tjbFbbNF9aRC7+245s4uMg+
8EA3FsJERCQSWLgmmERCyyZ3EPs6q7NqLXMHcoTGdeTvsL/nwAEkBZLkBuWrXnBD23EhsbuSTl1N
8EWHCCFy3xTwjPFXjByWTGxbz/8xDwkSrMON5sEnpfdoB86rPtXZN28q0Huvmsesp34BhsrbFk0R
LKwCxB51r+gARg87uHZyX6bc4rlDjiBHH2Ph2tZw/79HdFb21NRxi8Vl19xeNHxG+Et9DyrE1UJA
zFL6R/Qhqquc/ohTRV+OUfs2VBs296D3N7lWBqdQGYsTi2pn3Se18mgY8EiwP/d/WDh5a8YPY3RR
6dQq9TEVc6ZwDk5o8RQnfzAdoNK+/whb4mNOd/pjjnwdb8BzMnajZ40b/BmMqrZGvwODT1EE6EaP
IgC6uQa5TtrzkP8Ix4S9mWj5CIxMCzmPzXx+mgrMY37Fyv5LiOkPN6iA7j2332laZ39PdOutQAgI
zU0t3DSVWh07YwjxBgClQa3WfBOhVT7PCz/NflKZ8xqcl52+3aLsOq15WmM3oaGkw12xfohr62uu
ueF7ibv8Yhi18h6r3eEYoM64kum4SLujNGD9FTfGWxT3JrglbdqpPsIykXgo4npWksbASQGJpvgx
98gfKnGzD1THhJJK+Y0nFlLwjeZUKzusWIrak/ncdmChQX6jTFgE6CqmU4a4IrjDZJXoZM3nSEH/
l4G2s5KTcGxbzm5pHUPNfGgMP/oyQPe7JY2Pewsq/m9DiGFP5U/dXjbt8s3XyZMFVY4meorUJHeU
8C0cSGq6ltGco9g1HvHJ2cp+NOq4DyYem2hxMfEiLiioBaLp9q4uev8oD7ab+ohCmx/Naoph+HQ6
5lq/QmpQG9HKHcfFwDtfT6XfPTTcOg7tiJOcbOqz3rOQwysmSJQbMCv9g1aUGRZ0mOnIQeyCSMpZ
9lIOyklJrwdYiinF3jc7djBmNfJVmjHIc3rni1INyR56RbgNq6R5tmu2IFXePPWuPhwa4V4n9AtL
cXBtPzpww0h5VLj2vRzIVQWMuIeehebrTbwMhUghoi/h9tLOXO17UnTOwZdyhmIe4s1Ls43VW3kV
FM/0myEuNoPSFZsemuwBN6nvbZRk33AceA79In8y+0rbtjZ3jjie/YfaKP4toBqzbpf3ZCY1J9mk
Jraw0Px+RL4PftIDC2n2Pkz+1HiPBrDvXRDpT0ODDWuQ8YWIeW5tyzbXkf4Y4xPy6nBFjKG5nyGb
A1bT9Rd0Ur4jVjDclKLiI+/HYd+tjdjrLnqi1jSgnjB09/H4hKZ+hNWPXoCsTt2X3rb38kPBRGEn
nCKH3Oc4i7A6y0+qQCG4sJMKNTTuZCuvLG/vRjbi+GIQMEf7BYGGcTmWobq99mEW+Ocsy9CbhZwg
w6zRxg+I9ct/O6vPKelACG4EnJQC8nXGpS1eo566I3cL/wQ4MnwYCm/eWB6MGXVIWTDiecWPyeGr
x34AREisbkJyKSxgBSRkZJRMXnDfaOuBhOSL1bPvCNUBp6TOO4Uuola9UJKaU5WimJEmOFpygzAI
M9Jw/BQm+2VYlyH5QPV2eq0AyMqwQEs+rjb+upojriabIqwEb76YgReffZM9fCorkDwwXmwKRpvR
QUQLPB5bASUUNrxucKthX/Dk6+lS9ltJ3xwnBIWWScgqv20nbaVPZbGXoyMfpkKt8os9jea97Y/A
YriYHlN3hfQVrGWznKmHK27tH2Uz6H/iWVuBX+EN+YG1QgTNXtQxasxzkMWvqKkh7WDWzxPCajeI
crdIBVbRaz0iXpv3xbRFTiJ61d3kTVPM/s7JXepFZbKX3a1WTftsxMlFTqqCES5h6Y9HOfr7tdW4
YMkuXrPJrM/XRmb/rXPa/i5pi+Hfrq2Ld9DPgqf469pd/qoO5NgM4zQ7RohCCwdVbT/OjJL7iGMo
UsQsvMnGHM9GGYgIhr9KjQRhPxGNwCojcvbops0+6rp7mLfRjam1nbaSU+AELZQhNE+DWVk7hFyf
I1Q/kflUUsqHyCX1am3hLdSW+U4pSnb/fqutZIzlWe5ZP3UYsWdHQ3Pf8MxC7kFMl4fk15k52+mK
zEuemeMmF9JLocvapXfCe8cctHszVR7YPaOLFDbIJJS4JElIJ7W1P6LkZBmlom6PDqpjLlPuWQe3
qr/ngxV/FSfl3ycmqQLZI0/msPsuT7S/T0TwfxTzv72EvCDo0jN/U5aIClpYylBOOxYA42uRj7s0
b6PHLhMVKC0qF7JfhvkGQgM2i6dXHi670E/jR3Bq/wjzxNVkmNp3n8KqXmHTFCIrfb3arxedJtTq
x9+v5npqu5YvalHmWpUK9sVhhBFZMsFvkIUs2bTMVjnJMlfK7eUyKuUWrqNSyGFS7P/XufJtyBeS
V6Yurpyur3t9k9fXlaPDr7cxRW2/hVfoLBPLBTPheWcrHsxbVbHNW3kWN3ih+Ik5YtQiBvouchaV
p6uLfG7HrQzUZWdTV6vUrpvzdfL/9aLi1YIiNW+vF27zBCNb+Zq/Lnzp+08uKuenAOsu7/bTRTWQ
xKoTfn63oYHiQGAolz/BJfbPj//r7yIv6trquJVv/PqZ/6cLf3r93LeztdGtpAB+HyYvXRmr2BYi
v6e4eOiS7Qy3sgkZDsBHVuNcOQg5vrL178uI+ohQ4pMRhR5+mo7d5z+mu1X+eXpjF0t5sV/TcSCZ
F2XcqOegI4lpC5BzYnzN5in6RpWUbSyK1GhGutAJMXDcln6fPASUnf8lNLGbj9DRho8jQyet+pEM
w9J0ovTJKExznc5QP/BidY8A/4Cf4lb3OIvcW11PAzuSRcvN/keBHhQ9WbZtWR4tNFHWmMXBKHt/
qQ8m5mKiDmLVPRpFqAGaOL0+yDDZ7wQWNjuKTsm0x66lQ5X1KM+uBwMPBGqO7kfIdeCPYNn0XaNc
Zg5YQKrAwznxaxgPgfeOwnCDMMrfzRg4dwF+1cHvr1fmdUFFAQ2RFMRQlE/CDnI4sHi0HnyUxIDK
4cBtCjE3BCTTLyTlISP/RCMxfoQC3D7WyrPcdstGqTzLDXmBSu3vI8n0KezPORINwPfvn3PkQtM0
jeZRbV7kpe08cDee4qB7Pz3/JxP/9T3hD6YvwxEnT1XtiqV8OmFYoCyR9TcP8hmGmCcLsv4FGFp2
8tyJb6dgK4Sl+TlK085wavsXti8fUepcv6ftnIOCUyMELEdt76m+9RAP/isFpfC9U4FszcbgonQK
mX2aEe+T4rdx8WNU3eKvUUyEj6ntG8QPHtzQfZXjIFk+T4yDCj0cccU+/yknDqBgN5Hx3MxWf2gS
HzNztJXAzWgQqywemaP/LL/BSuR9b8sgeaZEUK11d0jO7Jaw6PyXOdX4LK0pfs3pxZw2zJPzWBXZ
0WmNeaMXu8ZU9A2Ljgo3Idc69llvCvkE5NxrfmMhVbW3VEXKBQpKsPDqRVkWvvg+vZboCbxiM28u
e7XL7o05TrZzgg+ykQnxVbC84QMmn956NoUv5Dgmt40zahTBh/hbae4lkkuJ0ngZxeN0x7Lf23fo
ym4y7J2e7NJ7lRGapd8WBkjNsvuq5JNxlwim21xiyIYVAMVbWrK/CAuMCWYeq6XaskxX8JncmKnm
L+WwPNiqQfU+U+5rGRLHL6ONsTegiPhsNIW9r/pA3VHqmG4sz0zXrhM3j82ELU4Iau8rwkPnohb7
s4R9vGmqP8tienb6JH6bJq1epiD7vwQG/802czEr6fp6I3/b8pDb5YjQLD91p3i3orw9lSiw7VUW
EIuApET7ME2o/nu3Sk8q7x150gKVejiaC6lrG8fdNtLc+ehIpi9qeOXG6WIFH8zZvKGsrKHUGgXH
uAYcOXXtUx0AkUwcfdzFKJo9GK72A4GM4i5IkmlZ6P0Saivlvd/PCnNCAShIOjxjxdnvoywX6WMT
+TH6e1yhNtyeXPxSxaw/Y0NmxXL+79f88xX/u7igPGVOoFbvAKxTiC6m+oWnOSJ7zTCibkzTtrLu
dizwuU+xA1361dyvI9bU66FJaOOVtm3YBN7K4KEK0OxSSSzWVaJ9Qagr2xoIra5LaiwII34lueet
i8To92EWlk/6bJ1h2DRfLTdBYB7ZqrMNH/EOv6duIQfSjJvtNNrdfY4v6qm0sT6XV1Kccg8KvEGP
vLR2bWX2myZ1jL9Mc9VWgPjQjKm2o80zBxLfExlYJBTS6ruExOeh5myLzJrXkjFiN0Eo9nfpSeLn
xaQGxFQRUtVDNmpmNXY5C8oafnRM3yj7ArCsn0YTp6Fu42rg7PRxrdZuA+QH3DqOBPt59u0Hy6KI
DRsZxZnGrx7wJsMYp/qR24n9TQuUc1U13OErk59Yb4BSmIC4xqnHUiJQ8ZSKj6NRggLxbW+JH2R9
Y80BmH0SWOvONqq30gy3eRY732ZdgTLhlPMXZ0a1mH2Uto21unrEy/uHNcf+nRNm/8XYeS25rSzp
+okQAW9u6dlke6OWbhBaMvDe4+nnQ7K3qKXR2WduEKiqLLANCFRl/gaZ4xhWh65b/zRBTd7Zq90X
P9DT7VA15Z2uBulRd5XgONhjx87UjrZWrkevVmlgI8uf5Jsy+9h1DlS0lys1aT5/iL9HGHCgqtYk
a93obRJVY3hXhBM6mOZof7XY+ro8Mt+okncHax6xQwwa5z2kHGUevOxWoLfDWBovnn0rasHSAMYm
IzOCasvIb2HZrQB0x4+Rf83RIWPCEOOJmIxoo5RWt6XUon8mrb4RdsZQV+G6wsLz4f8fMUdFfgJZ
X4ctwlEr/GExC8kxjA6wyhz4myCIsXO59PsEF2KXDPCatNxsgTJm4yUirYaTWoXlpwoz+x0pto4V
26g9KYaSfkQU9mObl+4r9uPdPmnJmmq16T+7Qf7t8iHd/LkN5+FFo5h7aAAp7hFGd9bWwh4E5PeQ
GU74FDhp89gawwu12/Jd1ZASIznB23RpavD1VkOeeHeZG1ovNQle6S/0yjkOitbCILHKd1QLKCGx
RjvLqPdeoOf33mmAQSoVl/jQ9Yr3zhK5unY8yhzoZDt9UKoXtonlveKiKYytdfZaaKMJabJANvuR
t+i2wMMS/1POZn3gLMzt3/ripMGOvUQq7lqow/e63GTFxKPiV2lMCl/StMciPHfdiwY16VzpM0m8
PHvpxhLCytIFmLml7rKcXkOuTTlzFZysO3htmz8GUrUY0FbHZBujW3gheVWOJ0Ssx1OTBOPJcmEb
XjqjOltXmu4eZeAaIjMucTLiyJTr+DUc5KiLpEMwbH67tpx6aeKtUFycNlGlWSceKtZJzq6Ha18S
xq8kbqkjWnVer/4Wcu1rGv8/Ma0VXOZN4/i9hb/5XmPJVeFr+KVIM/W+NB9jZQRfUxrmMUcK8wLT
mrsMA/okwx8MiNe1lCtn0rdE2KCuzlLPlX45fHgH/Gf0OvBn2dh7+GBtWr6RHskJGRele1wuseRp
XXVz7evgD0F6V77qvwTxZbDRdt6oJBdlfemBL5TwQG7a49wvAsJkbneNi4o1NKk+3VPSqlaXdjSF
xZ3m1MXd+GtE+mCjBxouhXpxJ3NiE/vJS2cIy3cbd2is4y5z7zdd+O46Q7xVW6Quxq4bcGNLIA+D
Yfpk+daDoNbh+94joPQR2iYDzhwhCW0HjuhfQmtNsdfsdeHNLoYmsT4091ZoWWsnxi3+KvR80Xcm
5UWugIFr8B8DcoG0iOd1008J4vugFQXnMwANW88DuFu4gSATpfMKV7T0ZlzbQQWQ8i8AR+m7XuF6
VYELDc40ntgjbswy7fb5CPBUc+38CZ5P/pRAu8W/TbF5l2XFk5v0+VM9/9PYgfcgjWrwrJsqw9LC
sXTk9XWK60DnQ3c7lJ2SrKnkP9uZMZzlchHgzjvocDtpyQWun5oCd99WPaTzq4K/SPtfm16xYPw8
M15fpf1ltEGFMsv87ib0ag+2rTDW6976hvdGemwDw155eartRNu3w97lovlrBY25R1apXF1Ff+Xs
EtfdWuqQXEKv3SbY1hXlKXnZjYBU18mkYaS9GJtJ06vb5igvSXOYP0avzWgJbnLVOjr6svTzayxQ
wvEHuKd/UqNN3qPM0dbTnJmPntYuuFXSAX7ttje6jxdwiNUgmlS2iS9aV77icjis5mks/plqDDY1
mMSrsqZskEb4+QiUvQcW4DT9SzqX3VbvMqREmqAHtE7xAZo+NaplVIMH99ApNV9dBi8TSIp3fjNd
pmtVMFCghMmZhWH2oCtwaaq8QsnZHqHxFThb1rl/AJczr6UJPE671S3ts7Q6rL6fW5dMBpFBomkv
hdGjZ6zq95foBPhs7vfTTbQM6l1YbetmNLcRFQGRULBwSViXTlvfSBNLiEdD9YJHjIKy19iZeY+h
u1D18XzbFVROxmEuPuU4Su+9Oey3Pe+PszHUP/MQCJUcjMJtj2PGtrFHZeDan/6KkD4ZRbgUW03V
97f1XPFc+jVDBv5oXqcBoiM5D6N/80echFw/yLFB3qyyUfvsQwXYX3+W64dfLyqXujQb0CV5g0z3
8iP/94+wlt+2g8mGpGmHnx1okEap7Zdsyu11Z0zaoW8Ui8SKWu907G+2KuzVlyBS9GPOs2AtTbj6
7q2i2+/Swp3Rfkp6dSUz22W6GoCiD9zqUQIU3wexZNrTOZot9ANL/hqVMtW3QNa3GPZhtDhl4UO3
HBIAV5vZDLWNNGVAQvS535kuWL3rhFCDek2pFXLbcpHLYUQGrW7zFhOUOD9In1yp+M8H6k647S8u
BmPSnhGZitaXcqnnYsZGVWncXtqlx1uIdbV3uNZPG1U7gwhH0GypppJZyB6REbjE5wp6c1WsP0tx
VgKCBv080vTIlFq6cgfFaM3euD4LsBXd5EXSm+zHTVu5F/FuGdXbHu1EOb3EyOmvQIHG1jL5MrCA
aYMEfw1nDsxNP5pxuQN1gHJDG9wYRoBpblMG06kz56jcySnQ3ekUKhokesTHSKghSLqD6rkvXBd6
16TwTEBxxbKxmC8QMqniVQGtNkKoBAh736KPee0bEW68jl7P/i9x/V/mLtcbAhAYYpEcJDpqq2zb
grLQPv9xVjSJ/nlUzWw1V/r/Gh2XvnkZ/e9xMkrC4iPuj8+4fu6fcREabAVC/EuuUnRARqvdYGsQ
UWcnX4n3erKB1Y125dJs8gb2T+dgbh92Wb1egp1cDx9FVeQaLJeDovwRLKN6+4UFV/dQauZRx9f7
La6H8Q7mxrfSnZq3CO+7k2pPaBItgxEueEdVc1PInoymduJQktecrYzmnoVtX2YjBrAEd+O8YALC
8oYlZf2WxwoIT3UMeGwvo3H7ZKLJ+yCtocmheFvjc+g57St4Hekt8tZ+9FHN6SbXg0eLlI1i1NFO
yaPuTIE2O2FshkMShconNSrY0xit8QWdnZNjDOZPo+u3Odq0/0Cix9qJvNOzaXXRtgmeFrE8LMyD
/JxraJAsLV1BRAV8AfxjaceT3lLRneLtpbkoqMjZMCrOTRMZ+0t2KVCGadNOA4JxgwZzD+1oPPW6
OzOakemc0XWM1m5oPHtOYoNQ06pwR/qAZaistXxl/pmpmnfDWqddsc9MTuJAYqlFsauHud5KM2iV
HqvQ4eeM0waUJuukZX75LN4l83RvQ9D+anssHaKqtF/jzBg3jWdY92HZmvA9NetGKbrgbIVg9Vvd
LKBlVe66LZzxU5X6Pwbkc783QbF2vcWaQXOGvV+29sswsKR23QnezVQcJY/ipfoDArbjI8ql5fOc
64ewQ55gdt0BmgOwWcnFyKQcZ+KkBnZbr8Mqxbm9bGB4t7pz202Be3ttFm618hO7Pc+VYs7gGomr
4iDYJpYxrOswH7ZJoborDMvqsx+o340owLlvnDG999kPn205nWy9xDg5rbapw89Rj84tAB8+bTkr
6qCflz8w7xovaKBT02mrKS+csIFW7nHjIp7grH3X/mK31XgTNrP/WFA5uRsaE7RVpTxKV9h7zmGG
OrEyA8V/lAEn7byNHjTst5c+OZSVXa0SHxjcSF0nXgwTN1kV1/cB0tvrTOUurycSmUH5o8GjdtXZ
vf2qJVhtV1Wb3BloRR7jxmIDF5Kf3YTuXL27pfNquW7+s68Bvx+VGMomKoMz+hXqSD4VLbHSwi5P
s+LwsfFjLKnIJiA9BbAYtNg11EkDha9prByypA/xIv1PKFc1FDd9icx5WiWFP+yiAj+mfqwzFYpd
tEaJ5NnGog0DE7Xe6pU23bbUWJA666w9oFmDt25irX2fVC+k10d4VOZPBeFhP1La7+lCSUnysto3
ldZt8Cer2MfjSuvUbg0JFst7Sd9kmv2kOvy214gAmZXfIizTfWr5Z73mg87SDV+Q/W88IaoC8D3Y
JaL7iG8DaeFPueYYSBBVyqYNUzyhxsx66fqI79Wi8YhMqnHL7XHOFv1H6WoMRdsgob4ONS/YQokc
n4yinp5CRSHt4Fi30gW6sju5RvudG7HI0LRC3cl2vWYvsRKCCrvW8lqXRhBP1cHQ0fiXphwUcKso
NGIsL5O8vo7vHWwZrhF5DWfVrOLw8nPonfspXgASwEp70MB2emdpSnXXwE5c91YU/RP4ylFFG+IN
GoS9L3pL3/PqCz6lLpDWJUBmDj7g4FYdVx7f+P+qmopukbWebb/aSJwcfhNfJa1qnPVy77e2sgO3
iTNxHv3mNFriZYNQYNHdiEx1g0DXAQKkuhZGUYOfzlMM3yILKAD1wPhQckJGBWkXAPo4k+/1pVni
Trr1eZ7wSENW5Toq2gEyiooN6dpfwdJMsqbYkwzFktctbl111r8vJzloWzkJgix4zhOb3NsqYsNh
W5uim903w7SprWP2cDu7UX0GpRNv+6iJPzfgIQYFdv0Y457uaNQ+W9039qBQ7ENZ58mT3WN2JyHs
SvFon52XXGdtYxi6u4moPXwyPMfYTIE1HaQ5tZB5OoiYt9L0zHbLc1d9LnS9evbMhv+SprzNeD/e
xvi+r6Tpm31zkEvWBn/eDx3byHCHsw1hASyg2j3aadaessHFubFDVV7RwcLqyhcLmZFtPCgRmcwq
fzYN758SQYb3FL8GtK279xhXe0pNavswLIfOqpFgdMvTtd/M65y1c6xDrSBWDv0YufdJsbv2yNmY
xsglVnA8rwMpJZEbfS7f806fNvyx27UeaM6cr9Jaw/6kDoDz49GOlUdoRvsCKe9h2oFLtVaiBIxQ
ynQKnOJVWpMWN4//7qoXGxllmC9R0vr3RD0mzb7+NUlZnAinclTvsvjD0RpZvad80v2jiMxeNWdd
b/Y3VYZEkAw0RYmzX2oDp0ud8M/gMrP1u2z+Gock3A31dBEEkJcZALk627AkTZCq2SXu8BNPNfuk
u551qpezpgaxuvrtVIaiYbBPPtXBQ2E2t9IVKEBGrYHVTJio2PtGXXZEHQDhmJhmYPOqUd/I6tvP
0jG3XYAmJbZ0w5ix8MC7bQw3Zl0WKxOb1VPC5h1ViH+dYW390QfA5n+NXmcEfopkozqBzv1L3FA+
9LUZUXok4L+Hygde4/74ceQDA8N6R9hgvCn8RrmVQ+UhX6Qp7YT9KrCS68ClGY6sGJMCgOWvGX/E
8TrF41K/vXZjNO6sa5zOeEJUdawALygrCrVTdZKzOJhLPA+X9uX0Oo4ZQrs2Ysu4zJEBNyVBvJJT
OUx65B6iQju08+zdl71Z38FkWIVwNLNtiuvhbooGvJkXOzwJkbNwROwTCVbjcB1oku4yt1+udO2X
i5ROna//GMj6GmzUchEZkKtXfUrWAkVrZ1Y/Vw5WiXHWlIekDsutGCnOiVKsmzhSTyJM51nZJlRS
+8UwYdD/ZZJE+Q7wF769/89JgVWbj6Xt/qCOgk2B66FeQjVnxIL8Swy7YuPZTnWrq6NxrtG14ZsX
ap+N0dupcxd/D2seHH2ED4CGOPghUR0ExeFzPJVGApJUcxp0QrL52A1YtgzLI7JuMvM+R8d9Nerz
ImPU33aBnb6peukDA/f0vdX205vl2ScJaIMsXKdZ1N1X4WSfVb3IWGQn1T/IFa1yPvQLZXZlO0Fx
OWrDGDzzuPwhM62FSmhVs/rU9gXOrWNroV+d9F9MZHskgmRXjdYlgzC90Qkqwpd4tC4OGLkWjQdN
x/qlWkB0s47blu7CwbIHNXzpEvMg/RI2GfhYWQtUT3U1UHcd7jO+7QRytT/CRNJYW6727zA9zd5Z
nGIKze7lPpkQllOrsd/gJAb9QpLK105JKksu+jpgAGhHzI+c9TVJ7cWYSGcVZHhTRfWWr8q0L6za
2FdpaH+KOmNLun/+qvioN3UQts6qopSPVpgVq7CZ1K9UgRAkKFDI7XQTDWMQcRuZMXW4u/OdfKc4
WaFucxM5lo+Cia2/QqrwLk2R8bo2L8pQBrsuz/L8ixb22MTNTT88N7h7rbrYzR7sdMof5gQ9azDd
r0laTzfXfgOXxIPE8m9FP278V9ylr9ONj5ghqyYoZEa09UcL3L0KFafg3XO+NmNM96TpRQ5v2uWQ
jFnzyM29NtM6u4dI7TyyYLeO5QRFyko7WFopmeOd5eXVJmjTLl7PBZBBnB/K/aWtVPpXZcAPE/EI
55EFl/OYYcE7VmH4IBeEbV7dIZu0lzGNJ9G2CCp/X2jtXi3K+edyMqbW5aT/z8n/HpIetTe28zhE
v7mvZ+FYHNnXfZUbYhY3hF99cvdgKIp7N5/xW5wED63DLeQV/4d+oClAPjynvhQvpPYQ6f7yKtYe
pCZx2X5LaSOFWHH09fnB7ilxr+pFp2FWxmEX9IW27odsWqkOhkapFaavYVyizAaMXQyRa+RiLobI
tq5ux9C/sW9kv1JhVbnpbUe99TutvcWQhK1p1IXf6iPyd+3q4+VRwEI4xAB4ipUXZdkJ6M9SmYxa
dEiWziDps5McsHT+OJPmb8O/Tb+G21o478wGSFw4KbcoVPMSww5SuZ090i5BXio7GXFtLA02ziIC
G2RwFiTmEi7jhW9ot1TOpXHpMdxVgCDKg49CFZI6zp0QEEKAqCfb6r5dOQk16s0b/lbdTiLmYCxv
3C6700s0ktDLR7diKWOggvaf5kJ+y6L5oylou2tTEHK/Bf+amy+GU2pu5qidRimZTqhDaQWjsSzm
Kd1okV9gEcB3cIcXnr5KKko/LZg0+2hOeXmmEJwAiZ8Db4eExT+Xpr6MoO+U2kd039Ac8PO941bO
Lgoi69WZfSpAYDAyvXvta9d5jb3Q3oEmMo5wv9PHiP/eKl7wHDn8Rg8UwdegbdDBabXsVoO+iCLT
OG4CdI2/tGOzpsf+Vk4trvW+lj9WQ6YfXWN0dnNpjcehhRJSdfkXm8TBd7stDoPt259rBXEKB7IT
WqNqeWo6UmEIZ3qvv0IBOl1CO9P8e6jhl5erhtZHaLOEdoP6cdXSHn+7akqqij0ISIdiHs8OYj4H
VgBPiKp6+SZa+mRADqNajmdUW8dzZhtbrRlhyixdepBAr/zzdEoW18soGzcy+W/Xukx02bUesMNZ
o26H7Xy/mtwgXYwGjdcUfxO2jF1y7hfX4uuoGBzLaNkZyZlNxEfw6JfxpndQu1u+aArIR4BjqZmd
/OXbKJ25OYwrp2QTeO1L5Mspw3KQkT/m/RYDXr5f4Wcfdke31I19ucCmEgg0ezerWTx2pvp0OZiA
9ex2PksLLwjl1BjJlwsoa+qBAHa6Nu1lFOX84gmRSbmY9KR5hpBplSlrxDvUDARi+lr/+2oVV7tA
uq5XkwuU3QQxPV7Hgv8q2FjvWvfRTYZ6XxdV+5DWaFdEkTu+TQbcXC+sjG9x1W5bKQLaob2xrSr4
rvkYsdalbr2pYZEizq6qD3nuZHsrUftTaXjliTJBvW8dG+bHWGBgyFbjXg5VOjk4z/b59toXlE54
X3iKu7djxJP/GOBu0nm+so3+dRGZIE3NS59D2/aP0pL+dgoPBZCamyyxH0NoKc26q4KDHgHuGSvE
QOY2NdkFedUBNnL04ulKfJwdu1zLaOc71aM+t2zY6/glUqboxZ+U9yyyC4ChxMcTPzxGZ/VOBjvL
HU96yc+ddGaDEVoIQLPrny+DoJfh+PgqfFOmdqYe7HWbirM0nR4FYRT6HqVVh9HnZBFuj6hY7fw0
nR8n8g4bxHHRFidlvLIRSfjCWvkFDZ75h6N5a2BKcIqyMFpp6eD/TLv6viwz/etcmdWqQBDnDcc0
Hfy5Pz2x9hy3nlobd1hw2MiZo7JXu/N8M7DOPgye79wGyyfHBhynPgnZHyoUOY2+dO6QTDf3lWF2
GNqR8jV7QJNma5m3WWHGO2zf+8c+jNON23Taa5sk6O27XfXFKebXoJm7H36ZI8Mb8LO24/fEU6Jg
pajm3aSV9lf0UVnY6En4KQb3sC5jTX+STy4yEK+KlumbjtyYsSlZmSPhwQtSbbpT3Xrhg9VTPFaG
xKdgbgSfzaiwyczAUc/Ltge+Px8snJI/Z0qhogNToLWyhOVIg6mqVT31dd7dQw9mkbn0g9FyNpke
q0dnmTVa3NWa/aldSG2GFoJXSjtjLby1qUDwatIG/VSEdv5u4zK80Nwcry9OWl8aayHBSVQPERE6
Ul68Wxj4/oqiZmashc12jZJrudmFQQe2sAA/TxR6lOo+7MaUexI4SF6p1rqILf43y3JbDv2yarIn
snXXAQkOlhnXgUmWYtJZ/uUyMezgE3z+B9lN2FbirAYHbwyghMlbgZyI9Pud7Rwb2x9QDccyBFHH
FsPeoH8xPfarnpE9wSjuX4YshOyqqtpJBh0d8GjgWtpOoAAotfVHtC6RqFim1mbW3pt2fiuDQaEo
BxRytDXLO+eS98pNv9v7tTNvJQ02pjzUU1+bjtKsFf1H1SfWnbSMtFgpTZixkFOdxxnCriTYhqoL
z2VoIrlW2FT3K8di+ZW3YfWqxa8+1bdgNYTTfYti3RcN7+h129TakwZxYNeY5XDWkAK8QZlX3fML
tg9GO8ebmuXBJ6MPvjtZlr87pLdwyCGThIb7mmTO3PQrV1fbTR/DiLKDKVophdehghdlO8pLxdlB
AOhEwtbZ1XhRPM2471BBKxVEecsbTzfNn44eI2notv9wUWvldaWydWZbhRtdurusJK0tOxaKEthM
jEV2qJrYPMvuRAYkzkFx5xJXyOZlmvNDqFtw+pZdjOx76hHj7zx0j22PIYmojDkiQlbzUtj9tbOr
Y3d1CZL4a+RQc4N4St7e5BAC7zs0C/9te6EXiDcgnkp2d7HCMJCUu4nj4XOEferB7dnadZWBXGAd
R8/zPJ37yCvvpKvWjI+I0FyEMaJKPTfm9DFqhF5w6HXbPDlhZOHelGhvWVf0h9oySO2XhvqWT5W6
jXCr2ctoF5JPdwyzv5HRLCp/og7R3slgiedNEBvBs5EgqxspPy5XKJqMPUbxfGlpvMTRkuDTVOpx
To1FO3Ig/Y3iZela0tjXpqSxHY1Pk1FJY//WlCT3X+ZmMd8/SXL/FhyqLK2XSyXLqHxQjo33PuRH
cbLQPuUK5QmpzmW4CGzB7yYHKelpcfY1aRzvXlWr6NWpWXUsGvuuV7L1C+NgB6jI/NTHzglA7EDR
ZSyf1HHxbhqNT35U4rIVuPnGovbzyXGdBGF+0z+2dXSDrSlUQ9U4OrbVPMEKb5/SPIx3/pxocFfp
k4NtBp/VSPVO0lItG4FlJqU5X8K86B4U15++vLR6On4JlQGhQ8Oo91OWnma7wD8dxxDUrVrrxcYL
aFVZo/eDtxFqZ1M65CurDJyXCI7dNsnn9Iy6dXJe1Azdab6fUqfbZiUQlUEs8aRdhkgEXTalZeyn
+yQNy7Vt5484kXd3InI4FBghTy3PYmlasdcec09J1yKyl2Pr+ejb+raMecOjtFg+Jt5CPTYx3XR/
OVxevS7nBWihCTgjmA1t61oOilbXTjklj0WqWE5zVoaXoOs1HBUfARMDbcQ7i+0Yl8YnnQfj2i/U
+STNKC02SApZL0OJArnal5+tKDE/uapRHrzAO0yT+0xV8iZeeCJibSRn0Tztw7irb6/9mQrwxDPq
+jdXpNJU/Z1fK3DWlvlygFFhnvu4uHEzrNjCeEnhLPqVVHTMjRPaxk5E5cwOqc5m8r5lrgtXC+05
rECgJUpp6BorU9WZgt0SK4PSFaIoF7i2ce8Z1fRwwXYkU+udJYlgZp69n+emWV3+xaGtfbRluDOA
8KHK9F1U46GZpVuqM9VF8zt1IPCuajt+rnn93zS6QzPM0uisYasmM6rI8u7rooZw15j1oX+vvVyB
4TP4jxRYtBNvnvehcP1HUGP+Y4+85g7uq7WWPokFHIQaZ2Hne+mTA3p7r4HXhggWcKEpVI1H/0sY
IL57kVxHUyZZh13FP6XWBhYEnBWTO+zj5Qx1mo8z6buOguWJEaNMnJPfsvFq5rrdkvF3HmpsDB4c
XCKoa/c6C3r6qKkzUKnRbVAVR+lCBKRVeHHh0d3p6t0lYok1Sph2rjU3x2tfadYjZuE8jTH2w1kV
MnRc32aGVWHyoNbIJSxtimf6Tc9G9rc+iakkpgriF1dH8VL66qpoxtUlMihcc3O9rmXgul0hhaR2
bI1NJVXuvZEdYztU2TcfQ76kU63PZZ7hPPWXCGXATmSI7EtEo3IHhCw6H7su/uxFuvJW2Xi2eXGO
DDespptJD4DD613xXBnQXL0CwwgPeZFscn5Ulc4+bTiutNJ0L5YEohRv1Cw9ldqFhyP3lXR6aqyt
LMuaIYQhPy/3lAxcZl9uuetMGZfI6+xGd3uEh/z6TQ+yTYWs0qdUc6Nj42M43HnxIg8lsqVsY0ro
eiGiNi2A1c0Um/kZfDUZYzQiV01eIWcqnb+NSzx2U6RUqmBv2vpwlJBLdGMBiU+sEDSl057kYI7w
WVazHZvlSjoyFVFl21hMrKXTloBL2OU8KKb2ZA5Jd/p9TCZHbEPKQg+Ov8dHRYfKGSiR9jTUbHwX
laONQLYTYDkopCPt5YDnFlC39AuIu+nVfQak5fRHv0RoJppBy0wZvE5vR6wxFMv7HniddjISTKTk
7G9N6VNKh1KunJaJ523ikBtE5inpgMPQ5D/w5u1PI2+TUwsk73Imfc0ycB39W5+mO1htFOPuj1gV
nROdHNZY2WSI1faQzKCqWVvm9505GAedVePZcnv3jDph4e/KFsRShsvX2mqtEOVLe5iOOG5aZALy
KfqRuWqM+J7+LnRK3nVrrOyyb9a8YMH4Mj0B6IbFaM7DTV3P7i1cNHeDrUXO98jMN6VnxU9zi/2Q
P1fqbm5Yka/LInhSGmPmR0gxP8Tg5L4q4ZousXLQgsE+gFe2VtLEgdndhD3gfhQueQaP9T1IDOO1
soZnNuf1vb4sepYxackYDMvfWr/GJHKZZ1bObd+PKQBMY7i9chau/AZEYX4EszrCqyFCDle9Omku
EW0ND5+kor9LdDc4pk5zx+NHf61VFeOcoL6rl6RTNJf5w6+xMnHiM/YA0C5I0lo6jsSd6hRU91rU
V6Uzd3LlVq+Tcj+St4QlQ/M6YEleV8WFzWpyNOwZvHTJaRMF7KiPot806Jsystqv3TxO29B26hsP
644nZVB/yLiXLQLPQW4/BjA3T3gSRttygOyDi4W5dlAhPI2ui6Z43NzLAevI5l762Z6cLspcMvCr
TyKuEyoFThYSJxikINiaY3z6Xmno8niV3XKD0nQc+5hEKjC2INMeSnQ3hhBjw1YN9L0Tjx7K0ESh
9r1smzpuMT2GGK1+IZOGMEne6ie5tI0896Ebu3ljLQXSojdOgEDMU2V6OEssXR76XTeu7iNkQ5cc
uqU+Wgdqj+eRQin/VywZZHVtss1egWIttnGgAMGMosWSrLU+z5nxkqXW9LOu3tjQUb6rZuvAOtX6
Zwgzarrt1L6NQ7Ckwlz3wTB5TQxFn52LJqxvSgfoD0VY7U6uXfZRtJ7sMB8fRyds75HZ9A8BBjPb
gSfiFzLma6qq2ifuEf9QKg5bPd0avyj0x0Wd3CLN9t61GF01y0HO5OD0yqpLXeVGDLCkazQ7FcVR
KmNTraY7+e1DhMg9VnG38svL3670q+EYRcM36cJPSEV1wkq1dZlEylY65WBa07iyo+zVAAp4XzfB
xnXS9DZatJSlC6sEgGiTf0Ch0nQ2vTU8QPxkQ8DW0wEaHA17RQP1R8q2xl1xF42DhUmxSpYma4fP
HrUq/CXf0QWJbhrTR3M6U/rPjRF+18ZBeVDVGtWKumN1v4SjlJlunCmITiiym2+2Pa3Rzh4+k78x
9zP6TTuZXoTNjV6r3YtZKcYZElW1lunI2PJMw/7rtuiU6Fn3MZ5dLis/lJK7M9rpts4thjXYorW8
xhUNb65FwUkOMEtn7COfxFRpjHPlkEQJLgq/Av42aXYukyTKjxUcPdz8Y5JcyHFmys09K3rdiz8p
ODqemrivnljE/UiLrPnadQ6O5p2m3uPY4d563PTrhp3R1zjpn1K1qV7giCc3ZRX1W5lgzd8UH+Ay
ELBgH/VadgA833zKu3Qn86wwGjcqOhOnsIVrPqPheBBXSjSsbUoEsUXp6192ldXKQZflYYqb6nwp
GePHia/j8vJVl0Ps+CcPIOyNtALVdc4NilhhHrPW8XJnOw0BPlBLs5bVdZbaXztP1Y7SxyPMu3d1
Pb0103YrXdOyTGI7yyZ7NnD0UhCAkh9SDpI+sLvpyUkU5UZ+2stvEATFIUE00EAoIA3NV6HMFIEf
3P9q1XMR3keV/SpkG2nhLXBpDdkcSuQM+gO/uCpH41VvFCq/hT6hJ1KY75Ku6uoKBDsFprPksvzY
0zaeieynjFrUcA8tFuaXTFeJrcOdXQJHXkgyciD32GZO8px1c3Cyi7BftaCCSL0p7KL6AoW+krSS
DEgTIET1nDjdrWlMvMRntX62xzqkFgorRAYlLNmXCGUjYscV7KBoN7OHP5aEO0U83XnNeL5eTz6y
iCnfKejNDlGYPRgJWe4hN2fEshPvRUus/BjHuNNJc5HjPqNjTWZ+GTXHyn1o9PIgLTl45t6x8MyT
BrXSO2Sp53tpWbbTYphVs7paJlv6FG38tgMkuTTlg6dxb5nvvZsj0z2ribrvC3wzFtw7IMo6VvcO
1PKtOcb1Gutfk+VWYSOI0yg3fLWpXkBMKhBAy3C86RrkG1pYYkrVwEztqwxjEK84DQu+jhf4g686
7oOjtflbDec7LZS3YrLgR47Wu7T6bC5ujP+h7MyW4zaCNf1EiMC+3PbebDZ3U7JuELJlY993PP35
kKDVtMYTcyYcgUBVZRVJqxuoyvwXq9e30uy6cHFMJfu2xi4LRmN9j6xe/9CHc/mQK9hiIu7V7Fs7
BuIY51gKhsaIwD4Xrwy7g4WVFXJr0fRktdF01SnyUT9ipwMBgNwG4BUeAjSh/300JVXU1cr/0TQj
7SP4l7kSLKN9HlsYupn1nqNtdkVPN702vpVe3bo27yd1J93ScxvrlgDp43OfHDRM2zcy+ssatzgA
bhl6w71++CVuUBvQ+MpwzELF6dkr2/EMhW9qjq1GkUTK/mv+5db5CXyih3ZzpMI/Lw/QLuRIjGyB
MDrKzvHxDtkPlh9ehzlrMar7aOWjWkurUr0EYY1xXyLdeoXQ5e4cx5q/Dvl8by3l1jTXXruqib7k
rjfs3VqL7wslm3aNa/7VL9Zrrm4Oe+zN4RgtTTE2iuP6pckd6166DKhu1yA0HmTMc0PsgMRtpym6
L40C1rXDB212PPW9gMp/peCcbjp9UN/LKiNzpmjmVka7xrCWz1V4sINae69UA0PTxlFOMlqGM2/h
2Z3vx2WpWUseAy/znmQwS05e2ru//fxxPaxCHul3mesF6CIO5ZfuL08flPd08vtHMkrfzUW0f7Yw
ZYzVtttJU5lMDdZ0CeK91YovTjf85ViKc6acrezLMbV3TjFQepzNHEHoTrPZ7k1lvwmRt+XQiR8h
zopkY4PA3und2SCvB9Q/g0g0YIJxsaIOulAQj5xNllvHazFdacmkeZ5GgazUv4g562reCqa13sN2
t0liLD9Phkak3NkgKiX+q/aijt1Z90fJLbgTbo92kQbbT9kDuZXLRPbgws57Iy1DRe/iKLeJUv0x
gS5cV5GuT9kJilvAeFbdYpuHz67FQ/dZHV3zucswQ850VT+UaQNu3G5y8vxe4pzXduakd107a1eJ
7ruygVGwDWpQzlunnBAzK5zrGpq3wGHKljqyxMoFyavi4Fl5gSknP83O3D9QL/k+ei2JmhBfdJR7
rrGXdmz/Ql6LapDpJ61L3CcJCVwj2Ef8inj5Ws5TsFwWQstpqE18UZdVZKBzZ3+xoNzfuqRfC9mY
7n0qU1/aKa4OcAZC/pxqfsahc9hoAVq/YZ7eSUQWV9WB72NwB8Bhfk5UDFzIref/PxFhBjshyjhw
W67GZ1d1dqmjAWxZr5MZRWdL0V4/oV3WW74JxyI3gsuKdhEYS2r3SEiZ8MmU4sBjP32zDdBoFtJP
f7URKe7C/6stLBTSm7z7jb0p8B6f3D1iZdqlrq3iEBRx9sYz+2OSjThsa/p/eTXstTJTMR3ndLUP
KnO+H0rtY5KuWNnFgkmyMvWR0yoPGQnqG0f/Vx6/ttD/he+Pv2ZWbxLk+fkGKvc81eqdH5bWe9dD
iTYNJfhLRyqZ/8nkyQFQ3Fdl7X5zPUXZTF5QvuY9bwtAOKjTpT4S++4QnLBBdR5lJfhAeI8ErXoX
A1C+K0PtezlM9bOwm9OlC0GVtUusvCVq6ZKWhEqX3mFN1fBRlq4py//IR9wnYYgcJFGVS7KrtxR9
n/P5pu7EBm7tnJPoW5y2zvmW+xpK/tI2Tw+BV98Vtq8PAADtCMjnqs2Bt1pywsz4qKX9/J33boTz
ej/fR5mpPzkDNFcZiJIohOjvJy9uE5FbqlUD6QtmpD5O5xBLv2YD6mY5ROZTPdnRl5aTgoYG1aZt
ihjzc6N/quf+LKzTfqGeFjjzkMZ+lR67ql5TSnkPwkOdEnRCoFPXdzJYDQgBVJnpHGRi1DnRCb91
wKILIZanr3sxMxTXZC5yHPne8WJs1WL3zyZSovOatv5J+U9b61P/+h5sDH3tW/F0ArPkifFnO81v
uQKRyWnD8CqXKFK+VlVhHW9dbKPC65RoCJ7kBcgZ9ADAVKiFh075zS6uMJSD1bXZXbIYykl/7xR/
2T6Ps2F21f1caN4OhZX4RS5Zy8MuSeL4zlmyO9KXGierCdpnaUyBll7CwfrzNmcyh98c6B3h3wkq
CZtBTLqUUvuiQTR8jfSUCgH0GgTRSjZwplUCeOx4TJlq+AoP1cDMNunI/C2j6VRBJjFs1CQoe7Zi
d8teLgNyWbiorIyo0zq99SM17qvFEGis+mDTWp35m+pEwx6UgHOvunB59CLoDlnYAraM/Ac04/Rd
GtfTQR87+EddnTzaM1CypSWXIk2MTddR4ZCmY8TeHQzHciNNmaXZ+pPSJM5Vunor7I5u5YK3XxZR
2qjGdu08+d38Mmt2/eqqFembUt93gT4dxXUyd60nP1OG53ROKiqN80lcJ/02Ge+0loKVNKsUrl69
SNf+Pye5KVy9aSkT3SblVJ15VenatkJnH5dc8A/iPo0CWnQe9DQHBF/jTe01zSukbXtGCefX2KHp
o/OMSuI2wCnhtQstiY1jkzSQZ/MkRLxV2amg9qr8CYiiu4/RXzzApuh5+OKVkrgYhhydxTslNfAS
T2v7/CvfSNrUH7ODAs1zY4ctlcZfg/it74qGfKifWf8se/tZao1Zp+GOqpLtawWYgMM5/bTi3Y3s
t34O7adyQJ7UN5KDdFtuEV8yPxy3AoNPp9jf2Q1kh5+T1FrHTDTHoE6b418nSZSbopolkyKz0rap
2o+X0AFAr40IvmJ7Qiq/TF7rhZ+X5ZlxMii1PvcwjtlTEYLswkajsPmHpw7GtsFM+LHQI57fepEf
DBhW733v/TYoQfODdzO5u2764o0Y/CZ1o1/KyMCkFvzTLsav6Pvyg6nKdSen5IXuZAkcJq/M9pam
ju9Tn2A8UAHU1scciTwbi5esUfs7GZ17FIDMKPCvMlqpwV3j6e6zDNrHchpbZL7r5IW9+FlCzKpJ
HsIYrS1nWX7OGu0u9zmyyRT54WGn6tvKzE+mmxrfSh859cWU0rW6vxIKy78Vbo6Ki+8Yd52C/1QM
4Xb3M3SYWueHT6hD1uQ/Q51c/bTqz9B46D5WVfph0cmzP62ao/2r60n5gpFFcdDbXDmSlcTDGtSq
HkblO1gq44KtuoHR4FD9niUdWd0wTB/QxMle+RA/SvxtejgQhhr9f06v7fFjumFaqUyXZX3PgWuV
QAlvil3ejh8aIyIc4hmdi5Fn+iqtRvdNAyQLIVFlwNrohosMtPYMSWksWjyoJ76BvbQ/AnHkQzXh
9dNkmfNzhV9+pI4r6S4ADbf+LmYG9W+m4r+Jx5lqemS2qOv9epuMxbDBitbcyXimKcFF7mZd/7i7
9X2aLcOei6bAx/sK3OyucvPpIfEDDxtmbS+t28UCIv8AG7fcp7Yx8YQiFqww3yG5dSrYk9YUnvk8
TQ+fpsU+wh7uQKYZqJS8h/0RjRoPpYmDNGVAUOsY0n8eWN/LecPZxEthGH06r0qnG5n+4basLOEu
a/8vBiQ44ik3eplyyXS/uiopO6Qy1O+kJZdcLSivLoNyaaagxyZNNXe/DOSmWl2lL2HhE5LKr8hE
UY9tC5g2G5ncF1itTG6M2uJS9bpdbvWvwS4oc93atxiYp0hLh3G9TlbqqjnA1EY6ZrGild0E8kmL
ic+yschy/pVqIyThIRsQ6cwVJ4OvUzfYXmupv87s/SK5M4f+ANm2oUyHL4yYw6wWMD7UrFDNwjun
6jP9XoZXM5l1vC6jhw6KNe5hqR4C9c9jDp4RphkGmc0LQC3P3vodvTJUIVFSxrg9dF3lAwdZwiVQ
J1d5LsZ6Y41Dax8ku24qDWqfSB0cJOMOOnrqNk4TqcCel8T7LSjtbYLC3Clw7K2/p5WSIFNjYFYW
e5yG51b/7dYUaWtpZh4kRn3htNxGRdr61lz9XaMQ1HpOHgVJzSJ3X6C2pu/ui20PzbuWOd1L3FbH
0oybd/LwMdbZ3td1TLWXX8RU+TMYnNFPOKfUREhcMbMJDNAJ48guaRktRzIuij70RxktE5dnnzOx
dVhGcwMToDD0u3sZhU3yjnxij8AYg4sEvfxisVF457lWhg9RLqnBRl2D3GbkJ/u1uQhzfWh0LSNO
aX6MlJEGCpS/9KPzVyGv24gUfmW1/1xIRmaynNvVM0uJYd7jam3q3z3VfZ5sGyhM7ZY7Y0JXUppw
ksynrLHcU4wSzcZYmjKgpmoHt/9PadxCsUJ9B77q3EnXOFuYJ9p4zFhk+E5Ae/2LPbj+RbdKBBSN
eAAeQRIMYvqIEfLSh+rnWbXKH6i/bAXIoyq5cuFwh/jLAuBJZ8Q7nZ7DHRI9xpfcHv8oLc14bNW2
/G2ZNFRts7XHtny1SnXnu2PxvQKrvNUQdls2D8DyqBAfdM6kb2rshhtse9xFgYOQye7ImeLmgv9v
8wJTh1MlopQRzPJ9UQ39qZ8wnG8QSOrCMv1S90p8iWM73Em/TE9g0OROrCPe3CyKy+EYIENtIbeG
7S1iZk46v/uebT/0lX4Xq4XGDWA/f9CSkxYl0Nslfftz1AdV9opWb3Kal1EJDqyxYesx0uKFHMYx
FKd3pR7g/3Oz9jAUNkvP55gBoPS+TxWcSDJlfCJZk1IC8TXg0ZBHONfD+krm+GsXquOTW/mZv6lB
p8eGHl+lz6ooXQB/ufTk5faOb6hsYP6pMq7FMhOVTza351t/zBPjClESI2DKkLd+x+92E1iiGUv2
oEOuK0vM5NAGnN7TfKxQf1HnTbNAWv4jYrFRfPbxsbhFaCZK4Hoaagj7ZtW1r9E++EkMFcJn4hf+
Hm0jfWWX3tihVhz8qUbtdBYSqfRTuZ+AxeThQ2wWP6Jen79zcIVAVVbFkxH0yn0QK86WOtb83R+G
85iUI/rLGLwYRuodasupf3f1cSMBSoiddRnV4YVUi/qiBfFjJ2c2kDYgtKuqe9X86rtIFUBmb9ji
K9lzGVMG80206NpFw2BQXhIn1L/pZuDty370zkiZH1cf+9Sgfk7ZadgiOZH+nnVA+EWZmWyhWZre
31adfe0zs/natAhIZGR3npHYSMC0WbDc9c6+xCp2MZ3n2avCczkmaLwWM9qLlJxf81Gvd4qV2Idw
OY+aSIs9VaqoNlfXNB7afWdZJzjMXbj1Rn++OsiIQFGE+wfd5j+bbqsfBl4zvyWARREk9ucjAJjk
W46UVIIJN+nRlK01mp/SzYcxpO7z7Zfo5TNKhfVVgYC6HbL6UbVC/M9Hv/OAdvBQX9umyVkMM6z+
dANgxEGx13GCe5SuZrSC67JApsbKJlF09ehNevYULG6fQNbe3I6vbKo1+dqV6H1/cgcU4vwxpyLJ
tzMBOoGqzvKij0kB4kSj7KV5G5BmhAIcGlmedhjKJnyM2dxssC2CeqxTKDAyoEzSdCtcspVEn+7x
ojC+ZOaPmWzDu5dre9sOrAYxoEhD7h365DglQE6w1zlK01L7j7586fOXkKhR9zq5vt2wON+2g+LD
vUJfwE0s81X6kBWtlcZ9kZ56cHmQFpwSrSJ80vo+vIcLVt/ZwM2QjCinb5Yd37XxEB4bkyrfezOg
IKGr+L4CYpiOCNlGaMDq6nY24v73sE6e0iww/x7jaKuHnv+nP3boczWh+VYp5bj3bZgmhmNG27xp
8eg0y4dYtXEZozSRbALfaC6eE/avQWtap6FSi61fgozeDsBHB9D2z2lm969QP42dZzkw/kLYKEOI
TsiylI+X+Gbw4ULeyAORHbh73GiGrRADZGBlGky2sw+ckW8T7/Br5o1blNR5bTUZpEuI7/7lU7tW
fcoKdnKUPrlYpYdXVsIHRC/9R2+2eJx2VnkXWvO3wEqmJ6cveeC6g3YISTtdJWINqzmxxGnuYjVL
3GBH+jE2VTyL9aC/OD0q1cvnUT6G8vGMTfYxiZ44JPD/+WiCOesuWZM/SsSt3401dROD7F0/2TIw
mFZymfSTF2l35NWDa6Uv9pPZok47gsCjHKt3w5k8/530ySVZRv8rZKBWeA8ina1iTLleLR5WDouG
fNQ9OL1N34V/QNDRDmWkl4siTvAbsvMe/kYkaGPEmt/6aWEH5fZ7uLSoRqYvLrQkGZN4ffzTRAv7
tQkH5c2Z0sccXf9HGXIapA5yHXVmCVdN6u32kHsA/llL1aCx2oson4xOdhae3Mwpd8pIJvJDUGSe
6hDlpBzDBgUvll2s9sGugmp8RfHfWC8IpuBvp7jZAz4U01kG/EY1rrc4NwQ0a1Tq3Rp7mxu0xbHN
rYsUUNVSJQ3k+Dx4loqsM8bHOmtBZaiOwyPXBHZN9xi1+nXu+2IjzRlt5lPUYTMgzXQErKmMeQ5I
I9MeLBtsjV+1xUb292xzkadJyQNONsTntXnb4H9qfzofrLdwg3AN1q0LllHJvVzMNJqajTtWFILa
FsEzacvQzBuJSmfvmvsqdsyjp6WQ5XD9u4jdVhjBWALtE2+kOTjwABEtd879nTuPM8beifkQ52Vg
bAocVQAq8b6RziBmpOY0/wC0oriuptkjqR3OQKXvYOLmPIeLlPC01BLkLpZagrTXW+mtRR8Y3P54
XObolOp2H0zlOAxBWPC8yzH5fK9RDjk6funt06WJC3O686esOk98id8xiM+XOtV8lWbf4EUHWuql
dBGF8Bo8QZdJk11Xj0EUfpMgaPZooS8/IEQU7lyAdD54wIGwHanyq96gHLuNmtqCCdB9EWSdMljl
ro/87tTDOkP1xf9o3kaLWu9OgEODbZ5UvAwmr7ZPsrGL9Hs0VfTHdVs3DFqw5QtYH2UP97GRc/qT
VXfdRib0y3ZQBpgaW4nB12nZ/YEDCLblnNSwyKoCmRp23yefRO7GkR2jy1PpcZouuV3zIOsbqrG4
l+MU2O2sbEqOYmZu6oNLfgQ8giF25tQ/8F8ogr2jpgFT++i08JcxCF1+hPwW+d81FNqn9YcYBdly
x8LSXH5N+YVvs9ZfFGNQHpZ/8r0s179DooLetijAhub6l8t0SmPRybOa59TszjFEJF7YiwyeKOKJ
5B1+DJsEytt9Ac/+H328JZDDvbKLFHfYGmBZTpHTGWRTSwVRsCgNoKAZSnluFlzkrSn/XHnnmOuo
4CRvTRm9Bdu8Qr+4vvut8yoHjY7m4Fsm9hqGlRzKYfb/AMfIfg4YEURy+EO1bTYPKNNGZ71y43PR
DdWDHrp4FcSm9xa0DlBp3OvOup+ChbZhjpuJG18FOurbasITLk2ughaVUWnOC/YicBi9BVuB+gxx
EtvvxnpEsL1+5pj4TU49LZkKQBtBdraHsvp9sO+o4/FuQwF02ElXiffmxrBj+6wrqbvXOqcvjvC7
MMHNKHtzaJ+Y48MdnGp8a+SDJZ+CdNghWRt/fAxwtnEpPOXzp4+xAgqYQxnTtDrYh2oB9xz0fRbu
rMpJTskEFp7XuI6sFvsXpMPmgYdmpYOmQS0JQbzuvjb1K2iH9hCB0F9PM2qUAgUklw7F1K/809qO
8y56ACtOQheU5donE+EmXaLpe7YIWIiUxWR0X6YOUKm0gFQ3z1lQfcnHuLqschhODRJtafqKlp4R
h1MB7CA0A7i7dXeZUqobQQz8Ch4AeYQej9sZ894dUCGN6urUhgWocL/GliTTFXXfo2D3kjS++uJA
2NXcHu+QpTWUPMEUQ0fJrwAusm3DutvwpFbOAUWQlyg3nYdlvRwr+p0zDDh67PBOAOCWOOoThwM4
Y1r/JhcosIc+Vr0naTmmpW+U2FXvpBlMqrU328rfSzOvq+5uNma+w144vOlN0xzioTHvdEzhHtn/
BtsxJNMNNCwB40yfXAAs6vsiUoetpmnxYxPbuK2wzRzOfdR9kb5bcKAo3UNW8za3bN7pQ/IIrHq8
WyeRH9DuE2zvBFXUj6N5V1hKsLLGBB4kzRVk1NifR5t/N7ulWaKZvM0Np7xPfC2Z36lnansU7njX
Kz65FXR3FjUj3zmUi+bS7dItAk0JGJsDgLKedxejilpT4pdbc1Dtq/XwqUe6ZZasqU7wdbSB4gZk
ZvBAWeJfo9D2rlhU6TiYVNTFZUQ6U0UhqE6QwoAUdjHKuVX5OhHeRuGwA0KkALvpvettHRk1Vbau
vJHRISP201JyW/lttQkdMsTSlLlT2ZxsxWiO5uTBqHMaZCGpI9hmm50by/Z39WK05A/gdwYUFu50
s+XMNo3R+qxfH+Bp2235h+oe5JsvFzXxBr4W5XhY32ORF3Q8XqneRmH+5UNGn2OQdS1NLduCyc1P
3QJSkgukSpI/83Oad+1LUjkFYvs6/OwlIKFid191vUtJdA7P1WQpL1bbJksuKPszUPSnGXzfu1Xk
8bFAODvNPfeoRG1zjTkH76fUNsFhWPainNJ/t5vubn1O6zGeyFnY/GhwYoG9yxphqy4+9Ubz2KV8
uYZEpfZgK9jeO6hiVUmMVbGKdXDqdeBDLRcKWZ26dxkFiWM3+OozXLwW71Yv+zYY0VVOUC0aFoVJ
XsTSwYWBGfxdHdpmryQBf5uTTVdX94ZTYM71/Qw8Z+7qw9RmBnti0OJLwWS9k6YM/NJX+raC9hX/
QLeBSql9/uWXFWQeRWXat2Vvaw8lP9Y309NtUJbR1EG9c5q/ywBj42xxPO4Wd+O599pjNg3o4P6r
vw9G9pMSUvjZIjeYvTlxEF3NPu3PMxlqtoSUWKRPLgXnwavcpbFnYDk4/C6tT3G3EGWgmpqoFdoo
vyxzW8sKPGdn631B3o4ffBv4palNrbHtHKXc3QbUYIi2ZpKZO6oSPkiACB11fITQvNBRLdA9804G
5KLCUkAIX67SYS2BcscTprhUyGW7k72Fp91vLZUDdIH9OECBRUXnptEhd/93oQ4ZRvbvQ/rjNu82
hdR3tC1DMKl2VW7Ngs960KAZutD5ApK/z6ZzjpUEzdcZql5kmflFi/3v0pL+UFfVg46830765DJn
absFJjIBZGUd6cvgDcrSWPIFG8cFpDAdLMt372AR1Be/pBSszxwGONaZD+Jz5QHmwVIkGQ6WjJC2
j+5nXQWweuks7E6q+MEsSQGs+OJc/XscO3azC8s+1fUBBrTfrshkzXfmU6ZjwiKjlHKLB91T1pnx
wuGP+qsWWcauLwt3h19X/2DbVv+A2uXwYMbmX45r5SfpMpf+dXAJS8t9aWvBGnmb2LPBOalj+VVW
0Hz+28gkn9Lfzs7mZHdbQ+nesU5hR7+cobaTUiIQYmBZnFvoheSNf9ImDQxIoTakXw13axjPspHs
C3PLATh5lSODz4dSWn6vuBtTC0z+F496W20DNIchuwyjt95Sx0djS3rX2ybW9b3q1Sga36IoMzYX
tp7TyeiNYnuDoXe53h9ybBW2RgbI4Tag55grhWV1bcPutdfg20lZcWgdaDYTnFU11FfptFu/Vhne
vRJpa78UA6WQ+LNfutp6ROG1BNJ2K9X27HsdqDq4gWX+w61/6qmmANUZ97c+CdHRqAHco/x+6/dc
EkQ4l2h8rxZ8LDrzOrJpefK77eGTnNXueC01x7yYs2Ls/XScUSlN302yiD+W0AXs8yl08BPrAkTz
IxQNsveyMGwJDUBWH/hmlP07hntxpRX3gjUTRBp8muPoVPb1312mwhZBkGfSb6neGnXr+jnxBlJb
umTinGKnEtZ9uZ9G4KibSRmr86iqDzcLFIDG41UUxKTPS+zq3FkTn2bqxOssuZVLVUX1efSHh3rR
FLv1J9hjXOAB7pRaT9WNX/Thw8ypa9caZfe5011GXMUMT1Gf/lijEdpZXJQXYS6/hc9NhAeE6CGM
UgRFZcJyab30q8Y2+HTrj/2sP5RLVmDsguI6tyXoJqXYTg3p9Z30eUm8mH4CVdg2VhWhCkDg2pnV
vHA2xYSoqcqkQM/T5CjjchkCkO4Qb9BTh5d7vQ18zDYr75QPPtSbYJtEQXIl35xcyz4cqfz+bMcu
JmMQJIpN65XJVQZGK4ShILd9ly9yWjC01on1EjTlSd7u9OVbhHTB2U/hBK1LunKrNMvf+a8fi+5D
nRX1XU8h+jKpc3bppjC7SFPupI8tCnpQ/xWDdwb5c6MF98wC0WgQJ7e3FXRXc5F3N3OKXTaC5fOg
XdS+6R6KFI7jkKXJHw3wUrfxox9W7tlo+KjlM3WS5kwiNz/aeqG/RU76QyLs3L+UepZ8RYocJRr2
QJLzGBe9KmRx8OniTK3/u6kuTVAYH6Oe4X4EG3bdn1EK1fkOR64e7zVQ53cuYljHMi8H4HkpVbbI
CL6pg3O1LFLSUatsbfTG/mwTbcQ/PC/fKgzL91OXevf6VAEUWNdrjLrc9ipAVTddTlMxGroitSt9
HKgqdByWk+a4xCgV7VWXdwlsalAC0pdLjMwhfYRV+iq2alGe3KZeEyo7apL6BkSgctCX00/kV5yN
lrsJ/cN94kfuR6CB3OhJ1ac/2eR/hEicWjT6NeozYIBWb26kTy4xp9Ws7fOLtKJZh37apPa+baHV
jWCq7rsoYr9RtGfsYDB1+dklETKIMUlGWfwlY89zyDzL3M0jeYat2aH8aWrjc7mwbsamWwwTwFRC
Hf8G/UjfRk5QPVUtXpqDivCB3zXYlkSRsw3SyP2dFCoie4H/F2i9XZBM9/ms1Dh1Q0wNi3q8dn2F
gqGwWGO0uqIyb5Yv3T99EigXZdDfZe6N8brOXZfJEEJZVlbnkk8b7LKt4DAEsTEk1Qf+U/o4MTjs
3uHPgea4QTpuTblTP0d9QnbcwtC+u60jPyNKkEmNBn3ee1I0G8Hznzmx2Jw2+IM7NdwmJAEv0rr9
HaBs5zs4zX9G5n2k68V7U/XRk5k3X7LYLb4k5MvPAYCZHQjb4ovdjApI3ByC9NLsrCbe6JxLHqTp
hFc2RzHlNUfZoMmKFJ4VWUfRatImC8uI2n7hGa48+mX2t3T3sBkP488oZIk+RWlD/CnKbskCR543
feUFeAWT/LFWZwR/i/7TupY+qofS8DErqozsrcCYdWdmYXxsvSpDgcwP76KscAGUM9p3lfPsYcIo
g8HSlbrtu+uQwymrv1pgFsciyYdjBxP8rTHnYNMvyuXTGKI5E2tfIauX+3muwvtCCyIgYy3/o+xx
+g5tYQ1FKgDF0CQ3n6feBAbaNT4btWUz5sZ9uqmWuhdsTcDUIeK5U4pPq5ujFFz8HaCziLNq/1wk
YbgfB+/jbv55dxu93SFRNDyPoNr3/4u4YgIFwWv46GdmqX9xx3hLVWgCywj2W0UCYhujZ/R7r2Uv
K07eq46zM/Z/50PzrVYwY9ND3wVXEbhPJXrv+GZDI8UaIEK3kHUKRa02ZrbY9LaYc2zqHhjvY2e/
rkXmnhOyZXYtqqFJc995XfMb8kIHdvYYdw5md+zNWj+4wON+X0BLbeUFbxHa1Fe79il2Lf1qOvNW
n6oKOG0xnA1sU57nKb/Xi8p6N9xIvUeRfREYNsi7T8VwQtcUdPDSxOYT1otSGEcJnqqBKq2NY4uM
BuX4kvdh9ySDpn7o+Id/b/oCuyo3fENWWr03+8kt2An057F3eBHlnnpvG+bcUSIH7TvXtVK1uwLy
0vQjSMZ6H6jqqahz/dAasPlSD0stCGDaJkqc7M3WrPGlyrONDIo0DjSY71ZAhlW6NA/cYT0HnMDN
4NCXTfU14+jm1v30DRwuWwlfty7kRprHZpw4brl+cDAgmuxXAs6YkmQmmfp60xIRek5p9ZTcf+qL
kBg75Agh3n0WDJFAq8+GbdKnBvY5Fki55SLz/NRnD0Nh1eKUjo3prhga682wNeUyWGmJKYVlveV1
Mz8hF3iSlhLRhfl0EXXzq/SoWfym4gQKaJwhXUMsxbHD4k7W0nrSkTW+gQdpyk9qwwi6E1Z2VBTj
3Fb3E+Xim0lTgqdnxoEL7FyRpfMBult9D4zKRThtUQfCO3epFy/jo1ujEr50SlCswJE5qEtbOvUu
/ohZ59wi89Qm0TMnR7z1kkva631LxZvbOeDzCChQO+t9GZ9MJacpI3Lxcsv0TpqpOyeV4nxYdfMF
jgcG43ILJRlmn9bjox1n9fnX4U+R6+0QOQqvx2narG1/MOYLWg2TspVbv8L+AhOvc279tL00hrwI
d0VaA3ZrdBT1lpIXVdYyXI00pS2XNVJu6x7imtnM8UaINtKH5qnbHJAu+IcQEcDiXjFonRLPJ3dK
vglS7BfhEL1RJxlcsWW30Z8DN/jZbTDM3OmUxvm31UpSFpY4T9ExdclaPgeoWYEPYtuvduh/kj9T
kr3bpHx3mu5qjJr5qLaB9QhTLSf5VD6sEbqTBAcs36ftLcTVKvPxthRqB1tgFjtrzjjSj3p0Z5Jj
2HiT0r85g5M+xcV8lkHp6sZi73p281zFc//mBTYyMR7EKhmchmzcF+gXHLpRHR56HeKZaS/yYV4S
7qXUjX9q8QD0lWTCcmel98EYQfvZBmPuPIrLSu8BixnKyUMoDH0wsV8JvBKdRd3TT2uIDGy8rBvu
PmwgJifUzj1mxqI6Fick1IsgcbfSNOxk3MVFUK+jap8++fagPReRoj+b5cK9cf7Rd/ZDRB4WKUaz
D5E5WvSdpdnP7YQRH8TQAbI/OttIQYf5XqSg19AJ+gtA/OmrGyLVaWiWTy6SsF9WXMLwQJq+3oSl
Sw0RICO2+b6hsp4NSnU1LcN6xdYrgWRN9UhoFn2HMCYqMetgsLApbHd4L7uyvkqAxIMBBEC70DKQ
MDAfvHm4IslsvUqXNpE48bRw0xQsHS44C77b0xNUQhNNPVR0/AWJIRdT1Zxzl0R/3brkDr2jXWN2
/lVaskbJT9pazsK+WFaTAdz3nLPVKD+kS8J+TjcmEvPrD0YUudDKeoUxI/xko18IJ1QAySsO+YZm
Vsukup/0L5+QyTeAc7JAnRG0QUHfr7PjOveGdU4yCrAlHwwgUmR9k/w+0mbtUpQeiiTpkhbWvEuy
dMm4eIF6xQwOXtoMqm51sOo/eGVol7VY5rv12y/NzoBEuo5WQ/7WGU5yTkdDf246WDjlAoaX2mJZ
8elqnOhfzRrejpQaJVhGpdRYL8EyFzVC/0XVsEAG3AbAgoIaqg1R9D+kndeS3LjSbp+IEfTmtrzv
aq/WDaPl6L3n0/+LKGmo6T3aMefsGwYBJFC+SGR+5vOUQoF5EepnueqVYTWYdcrdsVewg2dEQux+
WNzmJJW7RAVXEWmX25yEO6uln5SIAO/zIHsUGaSobSDoxFG4ufGq57bIRYkYcZaaQ7lk1xX8DBRt
MVEMz5kraNQA3kTqyIzJzuY2xaCb/JCQI3Jlwz65ip0eEIvaREKwqHPkh4nSu9OELJFu4K52m4cW
2x7g3kGkdkQyJ65qDX5k3uzmdE8R9j/7fCNk26mY07er8ZudpE/t6q/xRjFpz2t8bN94jgkiYqbv
aJvc4AYpr+0Xt8FnVhx8suEXSbKty6D6d5WulAes6dBBTYC/XQaMVta2Qn5aBIs+cVZlJFeDfjtP
F2e3dSvEW9gqlpuoIKkIYoUHEw+NOtlL6zR3SSfrnb+q8lzDqM7wchJ+cXbk08qO4mw+FK7j/xz+
EFOaJSNeq0SHdhJZnFaYQ7QAkzS1ik/i2jRfoJraepRlL9v/5owsRqcBjSTO/ifIegJu/zWAM9yv
GfNSEqAIMUNcF9EdyHalCnCwyxQXV/IowHe5iZ/HAo0o8mgXq0GLf4xl9QEruqXS+grGcOl+ytA+
iciiIj8Yjcm9aIHEeU36vLzNw1AEnXBkZI5iEAOoDmUdNBvFqo3hWyu7RVRAjEoFAvbOhIsSTVVH
HTrSUdzNxBMKCgSv1JLd4dQUT7ccUV327RHNpyA9wXcCaYQcW3hsXA2qQeKOvzrsqv/iQivc/Bak
uHJ4vLVvkY7LFXeJFVpIjksulpaa6qei7vWTHmPMF1DEyaaWIim8LPDTv05FjAr+Ht3oOliL5jx5
qPKgXcydTlgsARt4R9F1G52jJRmon+QofP231kCS0sF+7eRbcot4nNvezuY+vSrhM1kxRtFhitfb
HwPFZL09UuDDwWhaqUNoZD9I1YBaf4OwlGHsfZL8A7IQEb4MhtndDn+NugqXMWpUDIQiECToEUb6
iT8IrdogFlrBasn8R9v8omahci/gubnSpBsZ5uZKjImDk3+VpwDRQBv2Z4CI95T22fTJ9tariSO+
mF91jRfLSm8SfOGmtwOULaLH81shAu3plYmzUbUXKvoGh7n/NmNuK523Kr0keuhMWxl2ztAW+zod
71tp4r5p1SUeyuRTnOAMGCiec7Isrz7ZdVausxEvyxwhshZtnKWG7/g5tw3joR3MRwScrTdKrR6Y
mNHed/D9XzGoWlTjaL0lWdNvEyol4A4IM8HVOSlmN02iKAc40pjUT2FBpnzODNQn0bslkamidCTi
oXKGKC1G3Rn7nNVggAFv3eB4o9b8dtr0jr/MJcRyROcNWge+Ofw99NbLDVC/jjpZ2mk6RoIdPISN
NhXNJbn+Ycuqe6f4pfVAjuhsO015X1monZ49O3Bh0iTmaUxANwD3giE/9OFjFaT2QnPkbI0x4pge
ZLyFNzd0QusOVL967VVWFwPEytfQikKUinCzJeGqvWp1YW8akKqkrml6ndYtTAV3oC40KKlxcV8P
oTbx7knp+o2N9VSIEBj2cjZG7t4iynm/Bof0AoJei6ooSx5O99Zto4V3jhV7u5DSzUHxbeMIfi/a
umDFJ5ZJuUJ803pGoKNGcdmU4IalxgpitMG9SEv2tFDIfiHhgiOYOBWHsFIL9khusJr7xJzAcrRF
UdjN0sUo+tpFinpp+Sea0bLirJNdf9XhIcne/heMtlUK9dIhUi26ZsisNITBb7FoA+v7AvzBTujP
eRmOyY4/nGbBuiGYlO30BpedAal5XOtbU16J8aBwgUT61o8PGneiGY9hsk6GEgfWGQ4iwB8OinpL
MN7NWjTF4RYzNH42QQPfa7PSWxI5gEl8U126E3wjLgBLh+yhhUCpOKSvcerK17nDALoyFK1ERgM5
VKF4isDDuPRdebjN0ydNVICO5kb12wZODU3Rl+hxcYws6VF0ianwDT8neogsUeKBGvdt6aVDhn4z
Dk21Ec1GBWddtCgwiKZdKc9a4gZX0XIeEFzWXyK3aK6J0jyWRiO9hFXvHMR6iKWgVuYjqh9192PV
yl+nkyzzbif9f/T8lxivq+pPATm00fbQ4A+LFxMA4FqDLn+KjS492VEAPgww1nNl+187Bxl/De4y
SuDFlyalLD5qroetUQud0BvVnVs1KABnUrXU0WZ+z/lm+0XUfA9K93Npp81Fa0BdDzab8NBWk3cX
xjfmTppxJ5nsouTAAjSCEeC77JnPLvh5FK5a9CjsyXynjNP3IdBXPVCyV5Pq4s4AI7stUHt4042r
WLCUZGutj2m3R627fw59yG3TA+Wy5qF+UjZ4IBb9vekAyXaQiHqKvH5fm5q5832zWgxxz1a2akD7
NJK+Fh+n+E6IT5dN9yYNG/18+6yn74oRdA1Ceb26m/tKP/LW+kAVXhbLlX8tb4wjhR432N/8h+Za
Y9jB8rJHZSsqh3P/rcw4jXYDiVYx6jX6HbCrbFV5cn4eYr9fh3GmP1kZdn6yGnrfEjKM/CHpP8Yq
vnq507xpqi4vU26e7qlVgHzmJ3JoTD1aRpqi3umGmyz8VrefPNA969AZk1NSJMEJsRtpbcuW+pTZ
BVXgorC+eytkjJJn1E4uzpQ0dKds4lijWxWQXFzbdUwO0bUT5TaCojptS0Q2kxjKFDRPJE/UwqUs
9O0k6zOX5gbHjPZ1L8Naouw219ryMaeUNceJkTlGNDGA/VXMmyt8YiSlILcA8PDW9bW3FOALAcNI
+AmtBjv1+Y0asOvSLMcvHOW5g4gRaI4iksFomtFVdPVBVZ0HknI45lmYqXC92XH58fCDyKOtpCvF
Jc3ktP0mhZL6WUvUdo2log8ba9Cu4pDD2zyrSbotkZC7dYn+2BoOBXd4p2BS0xZdpo6RMt4TSJdN
08VA4UT1VizJXxnmIfDQvN617EVud2sy4vUZgavkOky6/t3gVpuWXOuyCfrkOg/8PVYMyhrgQBdz
lqUIU9oUuqIUjSdEFifOiPktm9RzOknPEZWT2m3qt+1eq/riGtkk3WOUBx9kS3lsu9I5lE6lpgur
cCA1VL3lruVa/nUqAm69IuAWW5MMpUAativRKYIK1y2NJVbg2T5G9qX2I+B7SmG4p9x+hFflnHFH
c869h1fuSpvEVQeFi35q5bhFlH3R7Uat+CQCHYrTQDCmBfrSPnplHWC8N8XFQxesDY03ScSMECm5
fqX9QTJSeVNCaZ1uUrq3tA3QBg2Trz1yWGiCp8nVQg8CP1JP3MbcIgR4zrSU3yNyMMELDRi8b7XB
p8DSm0lR2zlj3du92A6aDHRzoUc7XEHfzq6d4JPbGsOqcPpmL0YNVdvz3Soem7iRr40efsqyIPiE
S5eyzS0b6raBEeNPQUYlOHZW5d2VhRqd7LK3Vzo74fcWrJ0QZJKgurEr9uF58v+xFt54ZRMA1w2t
Cy8aX6XQe206sLDKxECWjejDWC3V1uW/zcObo9so3IvjAGhlF1/37movsMnf9dnFVJPsIvrF2d8H
vcTxgQVNIdMAsjn2vp5mzVO7KlF2fR+/WSlKNJ2SI+cOOsKZMBG+FmJrNZ0hmgozr/Kd1YcBERx0
WbPFCilazDPmVabXd4qS73MPX4hWIckcP4xlne9RUMtWeelme5wbEcmMovHOr1J1O1Z5eMyHtj5G
ct5se3zB0TxEBFfmlTzLIRbb9tB273mYnrEhmeRkXwrMNbxFaUR3eSp77xjTqQsTBPxTq8NvAZvM
nrhctKqr3N0Olaze4Ss3rCS10VcfBiIQ4FAqyKcEkqOZkMumaDtcax34vVuf17rayUaFFYVT9c6S
R2wKIqkMduKRROegJV/B4+RLwNNA0KQgai4uz6tO9cutK3ZtBDmqOF+FgTdix0ITQfgBsWh04Lg9
jgfgYROYRlHdr0DBVf7rp1aXsZubL3hYSXzVIrBMoktMmC+EoR6/2l5UbEXa3tfUH4GC2bBokQDk
vliczoeP4lphWv2s3Fn1QznJABlYT2ZxYL4npkzWQzK6e922je2AuureHBvrAgC2Yg9ol5+6WrrH
HcrFKtvV9x5gqLTq2q8S2tnTBqh4Uh0MEFtMqE6y06oH7KVgmMRufU+SHTUGRBPfvCRFFlDXfoS4
ACC+/RCXvXruhP1EGyiLD82q8NOtI6sJGQUE1UPS87t6+ksX/8vhZEpZKfqz+IOf/9bnWDEwx6L2
9Cxac7+IjQJ8JO0A76Wz4iKfhDoAvjSJPy6tAhqVaFrKGJwqy/suWgMssEfY6w91KA/n1k3bR81I
wq0FPRxleQZbM+0fQu82ZsOFWo5APrdSrJl3GIOtZn1ctzJgTA6ms6TGL8fwQiZHvzKSD0Vf1g9j
+zIYfn2JRg+xYd0NdqRt8Sn2VUBzU988YHLDsyiL8mdfPZ0VqRbsfBy/F3MwFwvbjfqTgC41mWHi
4uN9viGePsCZBLCpGj0+Od+94Z8GgZ8iAbHmfjJdiKq7ZEYSbMwxWgxZaqHE+5QDTHg0qOs9eR02
ps4YykcR2uuRA1lBUia6j7rGKtZYiw/FlNsXyxzbg2iJAwAYZeeavKr5Ix6kjVMNHgoCBleP/W+A
RHCosGgVwFw31KIfoZy10CaYosAyKlZvhXsylBZGHN14KPREXtqIQW7RhcA7yEJROFHK/gqju36Q
cz041JbHryqSaTqDfpe7qGEENYCrGRgnfqmj+B0bdVVsqG502Jf89bu+3b6KITHTUJCsjgyoglPR
WB6bH71RdydRIUa2tlyHtp7dCsxllEVH6LWQsqZ6c5khfqW4xyw2o3tKQKsGNzRQQVbsrpLUB7L0
FzZ2RsnGw0OfqcZZQGZJLPnbVuiMcSurKZC54smSRJB9k5Pq1uOj6JBiOVo2doXM7TTuBgH3N1O4
iroTlPepED1dlqzpUNR2isblOo5646wPGdcs0SUOMR7OU79oePg436ADpcOvKfeG43wY2xziWKj1
x6xssgLqIG2zKxHtzrODiBNd8wxx5vQylaT80lVacGwsvwAHivh4A2IKS5jU/+SnyWfAYR3v80/6
lG6VD72edG++PTHwXC966Mth2LSKj7h83QTH2ml3daHrC0zOERuaDjGkmYvUWu6mDHLlNiD6xGhm
2MOlwXkowJN5JbpqxyAzRiV+m+lOuoMahMWWUZX3mavjdNxRt76VTkQ7KvNf7bDs0oNoWwUIqmUy
xYt2NbGUCr3FaaTyis0gU0LRjdZ9q+wcMU/0GMO4PThUED731aRLglz2tc9GBR87DJUlfQyuf5/U
T8qP06SEnN7ncZrk/MOkHnVurBLCGmVSMuClKqkXMnXLIsf/RFZT0vYhm0hEGLwzxCX2hNOhcWIA
26YX7eY+D3gigkVltxJ9YgEDita+NWB1F9N+UvQp6WQxalFEqLBQgEjLQZyJg5doWDaaBVcMRf45
oPSeDJzhV5Oc4qQ83E1OL8wVAyJkXiU3knhR6wA7574Pq+RVh7BIXsPz/7XwvIjldTY02tPcI9aZ
n2tRStE+0Mbrh/6oY/M/5mG4L6ZPVDcnUApcl9vnbbv9702NzUzXlc1FxDbq90Hr4ntAie0hhwC7
uPlluiaadYHeWnAn8ds01b68alK/vPlfdnAKN51eWavZQBMq1wGhxPzCZlp+YC+z17LY2N8gEgI8
cUNgFKsMKaIbsqLsSlIFjrIblQCNqcRRFqFSq1jJ1sNlPoydNlwya104WXARoWJMdI9ghbZhAVlk
jg+wPlQBnLNc4CTgY6b587BYofc3Yrm5W5xlSvn7ch8ebF4SVP6V30R4uFWWQtux9lKgPXyoTola
FGDQh1gETNWtuTzVRLq09nwnWc7lrHn0Vq2a26I0FkzRWuNKa/FAYtQql4h+u1fJdL+YcaccbrW2
SX6UEvhX0SVKeuIwddUVBky3Ch0CGrfmDOiGNixZyjXxUu9ulCz/We/YnVLpt46BkgXPUYmxswZD
Zi9GrXAs1l5Y6hvRxJmd2k+vGCsRrIwUsiWrzJZitINABgSLr6s3LdWWnQTuwqCcTKvwY+UxNz6L
odtiOKo4I9cc0Sr06kE8q1gBzU6C8rXn2wWJp/C/6Vong9aYmnjYBqfbKfZMnKJceBJnaFEGJ8RA
avLYACYz44via+YBOvHPgzY1jbEpUgC4dMqOZCL1auc/213plf95KkJvs8QC/9ieH0nEKEBTlsg+
tyQhfj0FSzywaFvWIGMFWS5qyfVOUUXN2tF7/zQ3g6kvH4cIMqDaX1uls7cfQig6xtXiFiOWEHOs
XgtxY8EaZFpaTBGDH5YWffOAiCNT9CXSbG0z9+cka6vbs8yTdtzYSoKGKEiaQ4gR4kGc/VPzf+n7
sPJ/X8r/09OIK9+NFvMT/O/LREnH9eSfYv74bBw1h3U6DFcx6/Zwt2WgAfztoX8f+6flPj7V3+N/
GxNTb4/wW6949Nsj4iIGs1d0/Mdz+veP+/uji2XE1Cpq8DOY155H5r6Pz+r3lf6Hx09iQA8fP6Df
2r897G+n4mn9c7tUR/6vLLdgSxqkh3w6iLPOMJKPzX8KEXETnuwgzv44dw6Z4z482h+X+hdzPyw1
P9P50f64/Ie5/+LR/t+X+uP70kjSPQLdiJ5Pb/0fn+088D8/Wwk3lQimwt8+6X/xov/4nuLuRwbs
374n8zLze/JPc/8/348/LvXHR/vH92N+lvM7/8el/xgyD3x4u+elTDTJgshD1KXB9s5eDNxAXAZ2
z0ujq/AeBVeuADuk05/QMW0D3T7KEmctAkXfPNq1IVyHaXQeuK0AkpURzQBxOy2DWPPPBUXTQ6ln
idQebhJjjmNFVa4KrZfPkpf2pyjzJOQnrOHNpsBdp4H67GAwDHxO1u7a6eAEpn0KYwvle1riEEBj
Z9OfDNvUCydVpUoybzO8ATBbpDfKLVoEiinkIKhKZvlhXsCUOu8OKecP6zraiIJajA+o2zveS1Up
5iLtxuZYdJr/Qgm4oJ6cmqewL/wX0x6+otaMp9DUSkPEHKAd3okWOHiUAyEUiVaujWSg0AwSq3rx
o9w5wSJDn2CTl8VkNIUY1uG3U931SnXZAx/62dvOpyKW9EeFmFyIYEwArhBwuIFOMyoTK9t0pa37
ybMb7SXBzJm6UP7YypH32te2ffD9EB/4UkPIyGV7rfVJvRGjVd63yyCSlIMYVfvguaegdjVdE/wF
RU1lKodmSLwuEtDt7xDbviK+pDz4coiKuh9MXghp926l/ZLSRLBNSjywXK3v7iwUbO8wYTgEbaof
HTlXg7UmIS2A1MxljsgRhrlUyrvoMQkwkXNunWNdY4g6rZO3k44wqe4dlh7OmcTkiwsMAlcpuXty
EQaSsuDJIvOAyd2JZIO10TE9vzMdHexejY7eSELG8jPzGaMzFbHGLsEgkKZpko5GJgpQ0dQsfNvd
AjtXV0jLG8+mgU0mBi3uz1F0JbejF6WQggjWenR0E1C4axGcDnBlkFAyfo4OY7EJ2z7YiOB0hD6g
oNCyEcG6rmtrVAzU2ygw1GatOK2HJKzMyrISr2MkQLYiOMsKZ6UPsrIVL0EjqYWfkuTtxMqx6lQr
ts3VTszVNbDZWWtoO1PCtcsofDL+PF18m9r0lJNPeHVMXFtstpljGkmPjmRgkTh1+3p+DvWemu04
hq9aVwU7IyritRj1ZazmJdTn92IUCb1vsG3ci57l3dmp3Yvc9uHKshUXA3CpfGoga+5srUN4Z2pm
Wq1c0sS+Sv1QPmlNWT21Q7L0wix6CEvpRQdqdoSmNm71LMqWba33ONF12JK3aXeIHDPFciz5ihZg
9FADE98mE3g+VnNYe8HQhRsw/uisOIby2kZoI41qUp5Es9F0bBu4JOqTh447ZE8ZXNLcAuCdV1L2
ZMgRiqGIIBziCGYWvxd3U2S9CfRPuwxxqaNFpOr3GhjffWsiriT6fCjG95bstZvCQ6Nb9IlDlqBH
VUcOCaFprohTC7LyFMdjhGxZSgyopXNXta18CpzQnxzOHkatQ9pCgXURWQe1Cfg6u2ZPctnJOFqo
/R/FQQwF/HRvzVpO3ocKWzIfYFIwYp5ohIX/CESb3Z9VNS9xn1H6wPTyc9Zkb8gsIdQzGDjwVFm9
rj192FBZKGDNHOaDGlUV/tVTZ+1WP0dc8tSLqEE/rtey8uK13xq/jc64ur/1pZNszRLltDFwdRCg
6spHhkex1ROGj+M1NPpV0JjxLh6qcmtltXfP1t9YqlKuX7NYvqTwTlc+uOxtG5uHUq+g2YKTWGpR
Ne4aOzvEem3dm6Vh3UsRcGZ1JO8r+pRMRwqTv5xF5Q/hvaJY2xCdwXPCG9x3sbtHQ1JCDo9DqXvF
VrK8ZIGKgnS2DLPd9GFTLUBd1TV623BUbqdZRpU5b9toXaMMcmomtos4EzE2OeJ1LafRsvXJJymA
HtJOv0vSQL6KHlIMk6GJb4GGI0AMlI7cI0KIurTo0y0lojyXYl4xVcR7/WuKLeRltr03a3zFAjAv
K9EnDmnqpFfNesZXPbqzKWNdU22ZYhL+ZEf6U4gcwqWI6/K5m2CgBoS0s1R55TNaejC94QAhGcTm
3M287N5Ryuyebcd2CCXzbCNpABYAOUV+dA+TAORDbo3qysplaeVP1cAx79N95IHB0P2gmeR+F0AJ
y7Vb2ubS9rzuaNfhIS56+76xnR62hK+u3SqI31op+lQXUnfvDyVvJcKlVEHLZKFIEhWjVBtQpBze
9c5ttgZgmQdqwL4ur1pvNL/bknnFvgf5jWSqGJYaMvaq3u9jmxSEXofpo+gD23Vu1QI1xJxrYBxl
6U4LivEkD5K+pSwSOj5YjsTQrk2ZZSu0EYMXq+qqBU51Fcid6txanbYobbWjEDJYJ3GQKzwC56Y4
0zMr2ZGVfkyLBhl00dcaU+HP1PpVrBnWZsCVbAmhejgNNl7fnqPiCGkp8Sc8mZZOJKVLBG2tXVSY
yjPeY+Gq0xDU8HTJuHdjaYlJ1HhozekdKnGDWxdSnCykJnwe/ClLTXlXLfv+hzHU75rZqK+Z54C3
q+Ngh2xLujEBDJv9HVao/Z3P/dder+seQ3VfWWV5pC1N1OvPWlK6h6FCsH5UTwj5IoZi54+BrK9b
qQK3MJif9VaLT8ZIptL1sB2ysjw995AU113bja9SjZ2DsuVKokqLNNWcq7WKjN68inNYsc61MJRr
JvUmOFpanlsSE+rOAkSxvp37htLK155SKSsxSwwo4SjvegV1y7kPhbx8Be3xLZfZKecAs57dOP4e
B43y3XDKxZg1FeXPzllARUkfmgCR096R8XpXycRlrQSFL3JwUk3TtxTzztwJ9WtLNeRqx9b3wVbS
t7pRvLWqt91eL1uqB3nN35mbQeht04faMvSnsrHBVoF+s1q7vtTcViC6DZrO6AL45lGdrcRo6uJm
7o+FupW6Oj6rRW8sWqCblY7EptkeFKWurjECQk9jBmvTDIwebJJl7/yu8NY2iJBVL9fmXY+O5FYe
wwyXYsfEpQ2SUd1XO6Wrsq1VZMm9D7UQMbfU+5p45qFI2+Y1iktyeYne7eU0GR7sjr9HESEHw73h
dc6z7NeYvkAq2gVK7j0hDfwldpDVs5J2uGA5H67jqgmPilGZ97VtcbeJiN2XpOq+O3pnPbR4wnA3
iQh5KZvFe5pvLBzSFgpOhk9aN5w9p1M+KUaqrIZRM85867Mj0knpxk4DgPM+knlehtVVnvXLpLKi
LymUnklZobraIWocVl8e87jOSOaHzSZvlerB9LUcsanaeht88zpWPkSBxDwrZhL+GI3qC8wv9XW0
bG/VUfq5hir+81YlyVsU2xDQCNBp9Cm+SE0EmV1TgJ9p5QXV8vxHq03y9DISaoOBSlWePCpyaX43
ImNtWZrynjldscQxKrmXzTDcyYZV7PNMjddN3kTL2uWLqjaGvpsYSNegbLRlraQVVlI94AjAadzy
oVAbl298lsEq8JwaD+yy3Dctq4E1hCRQGgU/+vsIibEn2I8W8gcBgnBFna0VtCDu1GxwUfPP7JOX
wnNM+OQOKcR4/nALUKadd0W7Gri6wm4pxN36roiMYeMEyMd7rlluC7f0zpaaJzsM3p2jk0Xh3vR9
+1DkwQ/TRDZG7qXThHVFTUFF+D0v9qIl+sWhmyLmsMY336NIa7dz1xzme22zdqKei2xlGU+Jmi6L
Meke0qmF9+S75qvDuTMajKx8tVxqwMD2omkP8pFy3pdR1ZML3m75FQ8Ub9lkVbIVzVhq8musgm81
dVLsU4ToEoNU9MEMSo0LKCEuwBgjSJQGXrsqhq5eRJVmn7qg7Z5b/bFvwuoHBLwlFyTAJMGbktlC
hQv5CCp41zGsv6SdAjbK0b41qGdbSY3WdWjcJdVwzTrfOXjdxYCYv5RD8yGzPcwFqQvayxZz+Qn2
Bl45mXpvp1wqhmXijfkGr9Nmb2jAC7LeLl5Uy0H3QgOZK5pOn7brvmLP7KtWv7C4q7hXIVnc2xDr
Fq1iDPu5LxujL01vWYdxcLt70R/p/r1hlhnsDC7Sy663djEKg2cxiPfuN+R6E6C1KcLzXdW+xAiD
HHqUDpc4HFfs4MPnro1xaXeHZ9fK0pXtV58FNBKFMwWxJgkbCdEWBwBqdOa+t819DVN6QkS/wFpi
22jvFac5F3LjHzUJtLbk8t/LXU2/MNS2u1h5Kj24g3nHbzp5yxqUf7G7Ae4yNZ3GWbvclWb6STKT
gLupsB/2Y+A9YGWRnnzne5aE4bEN9fTUG+VVCfPqnHqKhcepAlddkZ/l0onvmqx8yk0kQzo7v45d
/qm1BuWcGZlyhvxqrENJKpeN54f3bqQ95IWsHLupJQ7hEPP67PYg4FY2dmZYcU84rjxuDoaiYkhr
ZPAWYovPE0tiy+AXX0fdtcS2/ouS28HCw/jjLnWbT02gmZshbXq+A7H+OsQVfoqDc3SNIF0XhXvQ
9ajfRewcjplhWNuqxkCuj8gFWNSP8sS2Vl6b7JzauQ+zzPkBxKeVDSiHXgfnAnLl197W2FkDA3o1
YQIuW2pMW5PHARmCJq7i6s0XPTVfpRKJLqT2F2meIZXr4ReiKs34brnyXcUf5IPtuEhLGVxhF6j7
AvEcCm/ZZiPc3Yyk4qQ0sZZsswKiMeBEp8nl0ctcyqJB4XwaNRxx1U2aBe0Pqe3WKftPbyFl73p8
B0/bOIpD1wfmEZ9q/ojC4r7vkDAf685fqrBLvkaJtorcQX3zzPxsojPP3guhezj/7naMbfMVGAwE
7LZ8N3OLnbqCZW7RDNrDUJRfII66O+7llJ2fVYvYbYNvOFx0izbIvU2gBryfTdE+9n35OQ5KQKQg
LR/dUZXQn8L6l/+aPZwYd4fXVHbBiDVfg4tBQqwKr5pcoA+g+sOrlgBRdLTKeWuK8lsN7udLErb3
wWjBYyoS9SIH2Nc4RSBdWrNOkGKLv2VRbbxpQVCy2XadQ4SPwNXy/ScbTWIc+pSX0jeVO+B9L6JV
dEXFzUdcL3I1myqK5d2MJQpkxFCDKg03Q8JdszzgTpX48lOu9/ZCDpz62GDesapT18ClJnM3aQWF
I8PIboXiV7+ZyrT7bCpxOt96rJPvUb10Dc26ZJ7pLCJyWRsntbhp4a+6ups7janp+o25oiyaL0wk
/bAfQ0UP4hTu0w3SvS3wNbnoPoMcNd/BXNxOpp6/hjJrNP4eI0e9+W4RjB5Nv8SzIb30au8v+L1l
YEdM65oU+teucYs3WQ79tadW/V5YWUHSN0uUzBZ66+srXgIZHg10FEbXrbv3sSa4K3sIQoj3+V98
doXZUDjPpmMW0N71ZFsEtvOaODDuqzL4QgJNX+Kr1Z5LmBtluRKKw0KGWJwJFWJJ68xTmr186J5D
uXlaopGGxH0bLBx/8vNQPVI07VCt+8m03E6sgK9mHO+HSE6ualKk1ygwcNuNincRwQ53or77NmhF
6InpxtM8+BkYB13dQlVIXo7F1k+d4dEtSqzrJ9myHldBNRmyL9xoQhIle96N2evgkOByrIC8m+Xl
r5GahCvXy/W9GNXl5kWqarafQRy+xN296HXVorhENhrDbpOB+0Byo947Nag1WLTpqk00yCmThiY0
DP0rqE5uBPlIB4kLl+RK8ZYnmj2IQ6np26ENlYtopWpQbbCQ3sU+dmCOYfJVxHzvs+rtJMmv30dD
BX6mKcre8F3nKY/aO8TO63fQa/0Sckt3tgfPOo1DEqw8u47erMzbCGCzqsCxUgAK4eKnWfy6kKf9
e8Ro8BXtgsw4QD58VqVAPcKd1FaZVvlfYukVQkD3WdMDaQ0B1dwj75iuy6AxFiX0STZrqbFssbF+
zJBBvB+QhdWl2nhsrJpbeq161zIDQKBaFutESiE58yoXgwbRJ4/lnHsBG70uQfKtompTVP5BQSHh
MjpO9ZKb/hFISn/PVr1+SfS71EuLZ4sk5yO/MEgV9Jpq5N6N7vCYp7wLnhm3K9XrC0zn5SRf1IqU
bVu7MI54M6fwP7GAgo3yIA6Kg1RFFSKTxb1hGy1tqJorr+jjjTlijiliis4G1yj/H2PntSSprm3t
JyICb24T0pbLsr1W3xBt8d7z9OdD9C7q1On9x39DSEKQJAgxNeccY8DztRw2TEp3XU4S9si3o2GJ
BMM7HsuQSYic7S7gFoHREhuy6uKLnzj/rpIcnfkgFXEBHDnklktG9CVKfKQyIGz9ItpyFU3rTyWx
Ny/Mj/2kApxPYec7dZL+iYRqo1brN5IzxA+kYxr4LpN4H4KkOGgLacE8xOHd0pcMjdgt1SE5GALt
sdksAhxipRhgUaPbrtghySquAkw5afTIzuufRMnCs7uWnPfS3/bCmHxniVekD2RMR2tnwk34M8tx
2sl+Yj7D250dp5IFXGnqKN7OkGJYc1R8X/qCONdZFy4KHRIQGK3TyTHXNDKuO3N+gH54YF6F1Wgw
oLHSlx31/94hjlAj+SHu47fQakkqimLtNYI77CiqTaaqr6x31GNVEE0HL+jNqFdfJHJor1Iblm5R
KvHP9JdRavoPA/QEavIsO9o5Ui8RmXkH29LkNz+Zn6QAuibNH17zmemiafUeXpeu2fuZ/RpVslWC
kAyRNJdkLbnL8zi819KyeeDZdGepDr72sk9NNC2bgKXCObKjr6IpC6vyFOqoCzAueTGD8gdyBdFd
okT6jZoXHb7K62B2410koLZA0sY7NG+okz1ygcjXzHjZjiHCWRC54UuvQdS6SssC8cDkMV8msiX7
BTASqZBA66VTPVtK1B/VAIWgDPD+NV6S6uwJeNEgTTmkBUzewATV11LtLW/IdeUolNAmKIs92UKX
W2idib3j0lleOtdL56YhRV5NxujBKfzm2gTqabQaiE4WxtNs9NGCTdPHqIbOlBG7aFZV1kXsJOuZ
dNyGyIHY2w5OfpmbEpat5VCnJ4oDQ63b+L32mvVSemjTJkWxg6cO8WJ2mIO63BdGukMlk/nK6Ywb
sJYoZC5VMYfJUnCAi3u4iqYs6BsvCW0GqbVwzxRAg2Qlbh7lXvf42Kn3G5Pe0hQEqXZfWs5wTYLE
lU2Qpbhq8pcRW+0x1pC+FVnHWuq/Sa0t3+lL3rHOAPTKRguPojqaUXIRh0ojzHM56NpdCIIIb/Gc
3MqaDrvwVs+0dvbIx4H+YNm97Yi0rAQwAo22bKHV0cTxdGPgQHs1FCZhOJHxXWgZAqgEPEurDH/O
wW/FKqRfKeBBLZeQiGtbcmK1oL7Tpii4SS0ysYwmLJ+zIiFIOpvBz2b43TYlvHf/OUbP5myPpnd9
J9eFdo6Sx9536keWdaWLLkxzXGd6UVccMuLaZbejWyNmyTx6WjNlnqyb0UFkoIoNQTvolRr5T5vI
LRX9BrKuDvPyOEQ/v2BpqWqNwQtG7NSVJHJBc78tXgKd/FNRit5L215pICqhxzKuVbB07dDZD6VR
OFhPQf891S2cCY36Frfgp+YuKjChzfq1q31c7nQYLYT04AgMHsdkKPAMoYs3GZHGZ+8gOui+OsEM
l0sX3XqZFlltUOAEOLQzWobZWhHNxCbik1boBJmWXlvXVtftXRyV6VHsgCcf1b4UXcxSsxAPkZ6E
vSpuNI/TvtF6YKnLfRXtoilqrKf11ouqQQ+xU18kwR2/tW58UA2JZt0KWyhy9PDiO4rjiqpqNcW+
gcjgJIwgbURDWp/AgIq9dvc70wPlVamc+Tp1xnOWSv05dyKQ3+kA6xioggJvO5rB/nspa2UCL7V2
I9rFZusmqlmcQIDU5JW77YASMj1q0ZzuBBFu0Pn9HQHO3SqIKtoEJy7fyoj4N1THom3bYYc420wy
5t2tDaetfB7i+FsBr6fi7OTWftBbvCsiFV1kqIuE9Qig3gW9yHvRJHaKdlEagFZA3wMM5AP98/sR
okumFqG223pXS29xLq3PD/UCXxO8i6OfVhcNuuiN0lG0J0KfC+418r9Bs5H3SaIszt2f8AvMxxGN
1mOnB+MXvZuPq1uSlHM3iBLjLu9q/d7SOrLaSwUdIyu4nckie5PDOT45M8BAvXcOGEjyTdQV9imf
BvlG6oP/U2IJbZ/+1i8wgttWfKsnqKbGR4xvOHuKW6mAD0kYJNYSl/CNyT8Lg8SMSv0U+Erjir2D
ZME+54wPiG/ZcJnxrcCcBBS/VMWnAwhhxxqTqviwjHncu02DzIKWhtECQSH9X0J2GS63+Fb8hBHJ
0iF1mFvEXs2p0mskZ0e9DPQHg2DYyoA66Xdh2yi3fwhQqUrkONyKnWoKBfgEx9oRT0Hz1Dkt4KrU
CWFTowqDU/tUJI8E9upH0ZK07fI9h91e7JOyDKJax4RqLkUVONX/bYjhF/teXRYhdhacBeg/N2fp
oER5ByKVAImV+DCJt7r2pYhCWNCi/qWSNQDmRv+l9SvtizUsBIOpFu+Djl513XZ4FAet+r5+0nGt
y1AcRJ3/uDbnmvaQVer0tWKZ6vmZU93MHfLXYRVf5cK4qf7wuKYLf4ExO/m94nfSsbIm8xATBP5q
owM5oDFtjqV2yKbbVd0w7lGH6SA2i+vMuHVAqHpFHDuvhQ7rUccFoBD+IoiVUIoiFqLHa23ZJ2qq
0Wqv7z0FydJW+88+VTF0JGIgERIKTNpkju6YIaRZ6SYClF1h3Xc1pFYL07jYDFirf3qA4ESiEv6f
rtHXHuKg7RziAEuCvuf9HFOia9dRJXqoABcAMJRcpFhRXuqomfe+NOYHHCAKbBFTdSY1pHHFXrMc
k/u+91/DhL4y+ogvirUXu0T3ti4f5N5KH9beCtw0GlzNF9l3g3DhJUJvcddaY3qyhH+hMoDGKp3c
HIwFgKctm2phsx5Ce7zBoHJFrVoorNfSslN0w4833gCi/9NjaU+qqNtFOVK4U1TabhVWsNHLSO31
FgkDk11/g1ZuvjOCXD5Ng/PSTal8J5os0AqjZ4SxA9VebDDfTEBXqn5xGJSPqMNMQBVLWc7uxAsw
T4V0i4X1KMa/aILxDe5SlbjP9tL85SDCIus7JHo5SF7ufXls92qOa9b9fx0Q+nPztP3K9svvB1lJ
0Z+aigmoz/LyooMEvTRmX15EVZNVJKfzqHEJJ+iINY8YiM2U701GnmegnrYvQ5hEcNS6BfDKbD/w
Bu6sRutP6jiqFs7IaL6XnF9rTdOn7NYe+rOME+4QqBmXv3zRxddbfPyNSMl2VVZzs993jMPQ3fdM
GKKHnkKgFJlOfOiIbV3HcQwODDbFnWWiGvWUhVexY9KMKyqt0Y0yOdF9kRF376foajexdHZkCBEj
DfN4XNoaovmKkzluDwOPW6lNYV/gViD2lhXtIZDhk/VizZfvsgVCEhXxjYURAZWDlu+MgLW6l8qV
dtvI0P6CVvN7xPiGfwumplsd8LFnBinx4xICH2IIFh7cpLoXGwkByrXUturRCsAYqpM9uiCx6/sp
N/CohD4QmaiEKNJiOecB3qrv2wDNHMBIkFj30uyFY109q02FzLMvl6+SqsVuoOv1l8JgJYih294l
aRS6YYswQ0zaG6kfHQNZn5B8t6H3xHFEMMn/OiEY5A26Ur5JJWoKVfPDN/z5qrW6fLQhyjiQ0mbv
7Fnv7hLHek5MAMTNWJbHHBeRlzeJGwbFBGaSTZIp40GOED0XbQhPjU+ZP76kRSwTk0JmtQKIG0kx
uYZyWzcP2PZlEFv5HvmHbh/ZUuJVksZq04/idRPWzmG0ev928tE+Nxz0uWRY1C9ik5JADF9nVtwF
4P48uctGmHgM563CFbJTkjq7U4Pcf4uV7AjRagCykSnYd0JP9Ap0PCs9aMedViD+GChjce6LqVj3
6gB2UGGKR8wHzlEnir2zhrHaZWqqupaS5ZcAsvoLfFN/Slub2BEXCzhb7LZUUunIYaK72Iie24Fb
29ZFlKDWz0lJtKZ9p/ZfJ200cbVFnKWozP9dJArFpdgR2bXzkj0t6qKrKIk2aWoB+r4COW6PqhOV
F6ca+7PZli+a76iH7fKjJBzdeoKXqi1IQhylG11dJL5IX7gMS6K/tqSCm7Pxs1DMkuSN0Ng5RiC5
TBbtMmO0l6qxcfJt9bgxoaTI8+w8kOqAmxcFwVomhi3gAeKkw6zGzT/KcmoicUSNW3JQLqUy3TdE
9Ekvrfa1HnaQrnXxyYqx6+KC3A/XmHMwA2ZQgvxFWiBfn4i4deIWi83ayW9VHslaFs2i/9aVdaF5
GiVUw5I+z07Nkqc8KUaWncQNLJhaW2CVPIChI+iLqOly2+GIyFG1yrXqOml3Q9QRI1jat9svHqZo
Wx/Rtnvbs7WJ0rYRz2WrfurXRTLPvA1N/6RDy4CGBeF8HvDWTRKjQtQ7soqm9aJTMj8nl8hOBStN
2pPDyhVvm+3aRVvQdfafA0Vd3Jmttyh9OuRT9cMf345T+pqLR46QlWsyvsS6Zs97MQJaS01ntwfX
70GrgReqNcZ0Lx4Xzu78sj3orSratie6VSWpJCFte+Biz+fjHNvx8hLIVBSoBXk1cikTYm0L6D/Y
1MToGM+Z1MyuaGAmav8U9YzUZpRZXqYet+BYXAzm7ktN+J7BuRTFBuXZ6mM9i6CE7lroSMXz2W7X
h9d8La53N6/Nfe/4e0v9MdkY+33AV3vZxMv90Jbf+Vv1b23iCLFDHLZVRRsesT+nkgeCw7I0/O4T
53Z9U8U7KTbdMhGIkiVAO6IuXuS/9flbG1QSPJZtz+dfEHvEaddfmDJyA+sqdsm0wwu0/O3tmYqX
WDzYT21bVZQ+Hfa3tv96qu30nw4LHavCZRP0u2iZIyMZzck/xaXeLyNIzJkf9pQsqlO4Ldg1ZRlF
caiorycRZ3o/fCLdAjW390ZRUvtqPjZdehInr2AM9WZtL0F3ub7P4jUVU9f2UfjUtr3JW7+/tRXK
gtwQQ1F03E4j2rbqdhoxpLeqKK1v/Nb46ae20/ztl3pFhTEweE21Fjbm5Wu6zn6fi+LYD43rl/hz
q+jwoZcobp3CqOrndSIfxBz74bdEr89nxfLKz73/Y5s0jCUpbKsmy8QiZhfRJqqi9P/bTxwrDkv0
1JtjtTmt0+p26eu0Lq7v/xTF84jETC6KAalOJPB8226E+NSIsd0pKP9oPeB3OQgYzGIKSwmotTdi
khD1jLTFJYHyfYqrUBrp2tdtahXn+ut0u3yotxdNdPnUb3vHxI44cCTi25O8fuQ/vcefjvUzCS+W
fFkv3sx/TKVcnBfjfXYhD4HRbiBwoc7pQcfRQhkV+/8Yax/Mg1AYGOJCto24aiuIURXX9ibBjYO4
GdvML6qf2lRxF8leE8ZZE4byXryzuSjapEefdLxfR2nUv04kts+usLZQEZKA+y1vvejuO93LEMKq
GjX2Bxt0vXrxHJtekf6YmqkwQNdnKgxQUVwH8/akG2R5Jb8zT2LQQNaXetKcT5CHvt8R8Y/XRyka
P9TfHyP5fFo9j+dtMK1j7N3mFacXP7uNVlESbWLv36qi7W+nStVGhzbF05e1vbg40bVNin8CsmFZ
M1TeOt1qFSs8iAUcsnhZwiX9tIM+5Ve3WHdiJhIlVCM+Voswy/ZmpvwONLW6JB1eSDLzqosPo+bJ
j/A03PWVDftOSAxGkWY4E/rq9OGThlXM1237SopP41jEyewORQHIlTjCjuyDH9uNESWxaQyy/7W8
PTTqQxeD3t++0RKJzAcyFe9FR2k0FA/dXtZBwKk59fJVTskqPDVAnWDkItcYoYQoMp+qxgFKPlZH
MefMdYopU4Ag3/fcMjF6xZvtGB0fo9k0Wed3wb8SrHVIcJbZrmsawxNdlAZuf2gQ+QCvG73m99tR
8cSdFBtsIbgzrLO4SvFk1qlqQiAX1jz7WbRVceTscLFcTWP6GYKqOXPcpweTDlJGTPyneMXTItwr
cd9yIY4rj+pFvCa1052SDhfRPI83GEoZXjkV9c3iO1+MZI+7ETb55XFv1yeR97yH5OIbekivJHdI
+wbJiNltkaE4xzLuOjTB0h1Utv+OjqPtjWaqLhh6+p4B8I+4+A+rutWw/tC6vmrC3N7G99DY1ZIq
gWfh3Wbb7qJiJURG2vYkXq/1li1rSzG2xUk+zUHr+y0aPx1SSoRtwxJ6RNbiE2JPSN4Iw9TPD4UO
OzTqWMQOEZdikgf9tcsGuztMY/mo9zp+ILJEge2fjCF7JHC2U+CyyQL/1owTN5vbRzO7FpFj7cWv
JlB6LhHHHXTph6Bk3c0IYrAsLxe0UjvDKBHuU09S0bA8SfWzHtbaukhdV7GrZSFeRPGeb8bBpzZN
rBZEn7X4ab+o/ncDYz1GDAPCtwc5KfxjEw0HUGTWulz6r9aHqdXwbufNcZ1oNW5j+k/dhsZxG6u5
qbvkDA0n0UREne+JmFPWomgVdVESGzOQ6BSgYIH9OBx0dYZ8Az0fvTH228SxmsFi9L6b3Gph1uek
Hgv0afF+vPshxDAZYzPYdUh7g5pJP7yA2ywqXsrVnnFmOT4xp+BeNFwnC8eTGJEkwExADVQXogn/
qCjpQbx+4okTadupfWSfxNBr537tIH47xenm5UU9r6aiuLJPv/u3trBzltBsdNv2fJndcjTlA1lc
D+t0Vg/9Ae7Kq7hscTazCYpj1v5xp4gzWmMj40IKv6phrsx7S5qJ5qfHGZ5ksf/DF15c9/qhXN8e
8VVbXyfxDw2liS7zs1nrXltLxWnzfGS9pnrdrOS7DwaxrKKAWep6vg7rD0PwQ1FcvJ7khRe0Wmfu
GljgTkVm8ZEg5+CQxoxC8Y0X699GxacmEc0OyugA7rI9x/1zNUfmMW30g5Zb2KZiNFlNGgK8aaFO
b7/79aJBUlUqbPPLylq8EeKHkamcCfyQjLcNPzGwPg/RZuiessL3kKc9zXW4IO/+47X6cAfXO7p8
/EVJ3EWZRO9dM7bo575PW3pXTF5RRUx775YC2UiXXs++MNPjC4JhbTGJjNyMTiMJBehHMguLNeha
FIbeqIcm4YblHB+Ks1/iJKj8CCG/6KTDaOmJ3mIEh0HFrRX1FhL5BfW2mjji9z5MOttbX2PuedkY
qOtNEremCaPWK3MVemuxqjdwJExVcu5By82uHqvjQSWALV5XLWufDT0mEWb99g+4ENCm+PrB5JpI
X9snHexf+Jwn03UIBOPqVRtuhoki2PIP/9yq7ls71zDkChtUDEtxm7mqSwj3/qIo4HTH7f47CoGk
ePnebW2rLdsu/wtyRHX1geRK9dOAz3uf4mc759mDGBJiNEjONPNaD+4wAxI6od9CNhAzkvhlc7Si
fWjB9PjhrRHFdVMYu1StrFO2jBg8cs6+Qv3mXEJfvBiwUi0fNQUw0Djhdkd2Xl/X/oaVgaYMZayy
ZZITj0OU1BpWRgjr32fS9aLEvnXQKIk870VRNIqNeGqipBHLdv1fdptZj2VXeETA/0UlSV0XdXak
56SrSeVAUqjuo741/MdnZ3WtdGysslPdASpKcWdWy07MR3pF4vpJFFdHpXj4a3G0m+Bi6N9bPx3O
21oPxQMMMd2sdp8WgVPrQ8o6p7BoKvMz+M9sH6TTLjUz0u5wKYXybz18GQl4nqajsTxHqH1IIhDj
RExb6yO2yMPdJTedvrgfhA24+FHTZZMvmxkSvH0UpG+iSWz06qZHDeAsuufh1XG45HSxgsfljTTb
GrGJ7FWev/Xh7Vg/qEBAvTg/9KX+0LcamS0SYVXLIjeiUUZXMYG5YCwEaXXSyQeHdjPc6TWDxyTQ
t2ex1e2kWkE7k2zCB802k4du1rQzPKvXYFHiiuJ8PvpS9JNkNtPLpV7ynAo24IDEJJz5VkOoPShe
4E413Fav/1TLkmAWXESaGwWGBy4/vcSdHZ40TZOOph9lwGsJVBSzrT12ZV3yvYwIoC5VlHa+RKpR
H9Q52iES6l/n6WXW0MrLyfu7ZinpTrKTWajxEH7rpYkTkpjnHCIgi8/J9Lshb/pa9qV5NVrGipTW
HdDtCKZmO3LeGiCsHlm3MjOctFv1QKvAZ0hN4FClAChmO92iU32Ts3hoZMhVVFgAIknWyVMw7u14
drhQL3LGcD932kkK6vhrqX+ZtVA+IvtreskgPSlJAEecBG5Ga7w8L7UvZvhvD3KoWexhFJSQCliC
msjaEvj/3QzZEfpLsN59/VtDVk5yYwXTlkxLj4TP2YPSLHCrNK68eTooiTpfZDt+i7oRUFOGJBJ8
7vKujovhYOp6fNsrKFcvmj65ZPKuFuZ9HgS7cmJy7EwbMn8jbo8K0oheGpcawsVBfs5n5YXr0S4j
aQUXxyf0yPtX+D0IzExsSYWTwAUZDgJrNb8nwIhiM6QkJlez2rvmcgZxGkv0ttufcw5SAcn29NUp
vo0lwJzJGazXqKneDLUFP9rG2UM7jGRIhrN9bw5T7uqR0ey3D/y6jIIEP/Fm0A9uB7mq1ZX5PVxu
7hBwE1D+vVGXR6othBWBFaae+G53uu+4malNrtk5430aKr7rQxfp2UtV1uQr6ISSFB/1LGVowaN6
SLgrUqc9Ij+q2yTAsoAudGQTl8pBzeGQnJFtqI65k+5Su1PQy0y6U1b2UNBHY+IFXWJ61lwDM5Wj
HQq+wf226cBeXZw8I0mNp1vpxMxYny6Ys7vJNxRkeOBy66X6ESEIcHz1qCFT5sLeHbmqY4S71jYf
nS6Pb4iu+DvScsmklnrwCFaT4Nt+9FslBt0xxtAh3rcD2bbrZtJN1GKLa5yqBkpb0Vvbpwhnt6Wx
q+zsnFgJIgCBhS4qCiWk1UvhvV0G7eOs1+1jE9f7voeUTtS0fFRus0E7Z2Wd3CbLJrWgxa+n61wA
59GdkVzc4Be5IfnjPCenurDGy5go+18GnKIklNnnWO21GwjxqxNk+7txrAoXSHCIALPBN4jIzWGy
GVA25Bie7pfjTqpm496o+6NpZc25HgqSyvjw3YjStin9CKSQluzNDu3UYRx3NmSVV59a68u6V1tG
AR+v/VIgFkQmQ3rvGEXt1jbsusacOCelkhsPCkKgjUYWXEKtd4PSln4khXOxUR6doOxo5db/AcF9
QgpCDWammFr9GMfxUSsKULpGZ/8TJ9GzUqChKc1Bj2pdQ1DPgmtgQMICguVS3rVVCJX4QoIv5aVx
QoOPUBVMfm5b5AHBugkCwqhErdKUgkvaBW6ez1/rVvF3aQq4IBygLq30Z92oyxfwsIDSHUCoJY8x
68xgb/m+tiu77mvvF6gZpclXqY73sjlWUHBEuAWSLuJvO7dl3H3ToyKCMcNHWcZnLJkmMfcoN89j
BbEwQ7Q4J5naIFPkPIVZ+zB1U3vqAPm5AxIHt6DcnqqeILQkObuYOP+9qcjSLuvIigXVu9ACME/j
NZFdAyHYNpEsNzFpjjQCnzWI3PZXq2SuwoIPdBrpYrFvH9vFDmigEia0sEAkSII42RUQOId8F1jx
EPPUWyQhE1nzyiDcOTGUn0pnARpaBiN5oN1OhbTXJfXe2c1V8FSp3XR0srbemQW5LCpauEluGQTF
uX1Knr2SU59BLY/yneG1WdKiCjU+4moddcu8a3QfpsIGQA+c2tFOVY3RNXSSz5rsztLi8i2U2h8K
cLYbn7r+ivnLtaLBV/F3K5/JrG4luGcbaSBLHKxUoAb+Psl3hAV2uaQbe6EFPWv/0YjuQSp26giD
Qt24faKzCkxKrxt6HKZZwZSdFJbbScC+JQABfVqpO11WjKsSmF8cRzcuUlMZV9TGf/dy3BwsU0fX
MHG1KtJPdYY3IY5+DjAyI4+RfTGroT4Z0zXTbeWgo0DiEv7iNSXjeQfiSLuU6qy6rXxNy7J1mQ7t
27RTvkf9BBtEF5O85jfpvqiL+NWcfdYbhP/xYygExBStvFVM9KtTxT6TxorPQpuCiwUa61ZWpAoJ
eZiOlR640gysJcMtpCpP00Jn03X1/VhUylM+BvWF1NzfCQQRheGOwK+OnSndK9m3qjblV4h1p3OY
FZVnKtJwTBScj0bbm3fWssn17rHuqpvCD9VzU4egOhJ1IqdP/l6WgQWMR9H2XU6wHdLOnVwnBMpJ
krsxGmggDCkmdbOO3ArNezfVIGrVitxxeZdB5Brmt9Awvxd+kB4SJ1f2jmIPBy1uT7NZFq7R6yFY
vGEk2aOtPDsbnXNWl8emxiqrAfGxEjtJ0LrfYqz6bqxO19QcWxSxkw69cMXZyzEMKcCs21uLN/FU
SeZr21fVoxlKuIVG1UuB2eylAXWvuVW/JIi38mWbyJ3UyXTT6qTZMw7qy9CaySnItb2KZ1QKDHXv
pOpzMfbzjYoo1C41RvkxDYiz+oV6m9cIPBizNDDCEL1LyyG8WOpP6Iil+9ZIfdaNMtwbiTzyFei/
AJsF0xvZF1LL0UB438R2OdeYnjRODpxJnAdQ+fySR2/+MPU7rYnlQ+YH2q0xocraTEPm2smdHDbO
de4fS52c3AaYA8m1eG0QnfD6iic0j1p3wKRI86mF0F5DIw1t4QPQK2J2BqpTfWg/29iuhYRDNGqg
l1G117RHsL3rB/u8yF565BNIDOL0XGjyvVRbtZdWUrkzUMrh6QSnSHbHmtduRgDNU0rtxpBDY09a
jwu+H9nP2oqOBVGvrilGoAnK78EZ9EPaddIFcajJUyIbKtFmmWZjNdtlzlcSJNxGz4mUoHfvZT36
wXLFjDgW9RmtENBNaHRhHZ0SlMTc1CielSaevAzPrOVU32NFh0YIkMrOKfs7Cb2wWvPBCpvVl1SX
CULn6W1dNvYdknc2ylZJewgbuHHQ7SKdUh5K8p72VUCa2xRkd/ZYA7Cu9aG8TIP2atRhz5XoI1B/
s7yfyTE+h5NFCr2RNc+KYtbPCXavnKnxg2jqsdeg50b+WOzsy2R48g1IfsIepgYnltygsUdcVBxp
ZNN8Jyn1kz529TO5T9remQIsKgeQRqDkyaEoJTRNkKGoxs4/M6Pxw2TKL/n40k03jPJ9E/sk9dsV
9FQ8Pk90Fm2a4pmj5pAMCgoNouRHrZXqs22URH3blFtuNC0EHFUcem1Qfx/NHH7t0cnuzaq35N0o
B0hhFPHThzZRtNJ0vmhhcRE1cRgvORpN5nSLrBahi37ojwAd5CdTbscnyxNlsTGCBh7dAdfd1lYp
5j9d4Me3DjlcT1Ukj9CPDq9bh6FvAy+tIeDa2szu8BOpdJLHe3LgbVn2L6qT/IKIIXgiESp46lDF
PiTgsb2tTasrwGsNiXu5mkZkgtX2cfDt5l4cMRfafI+tdRQ1sWmbAa/ypOqMVzt4Mm3bU608uvY1
dByqqSVnFYzLU+Gn2l1nTg+iJjaNAbdtBergJKpyHk/348xFLv1VtQqe2w7QAgrM1lG0gSboHoAw
HLHilx50myqUlMDgFmuPSsnqa6OjYLaegx4kYHeePqD1LdrSXKq8PJP8fdX9LqXOegIQaj05XT/u
7SxqEHtHb4aM/BF9HSl8FF2iDGbenA+2K7cqOebk3942OWauSabbk9oMBHPQP9uJzutmGBYS8dw/
lQGY66LTngcVvWWMgN61lupoZdFzGR/lwdSeE+yZZ3muAxcpjO4sOgwsos7xLCHevfQXXWBPSXyH
BW8w6ufMVKMnqXTyizJBf5AmdfQUL5tySS2t9azAU0VVbOyQFWpFWuUFj1iZICsDlQaA+17WC5eE
Qv2lRLzFzTQVi7HOtReMuWFvKCiAir3cIOe0QOvdwpm1lyAxi7tiLH+IvkgcjU9+Fa77kuGnzG2Z
5rBC0ttMbvM2/p3A2ABAug4vtW81D4S41OcxDrN9CJA1RfjEjaeye26MIXmQLBb8S01snGJRzfTL
YW3zA10DwMraw1fRI7OXTasWB7Df8XU9CnGkPRP0tBc7ZWR5rxU679spOyc3d+STKmfRhqrXdAkX
dn9xgGjzewD+IQiutYdNeCBHpnIvqqMelY+jD9ptucoc6cyHTIpOaufErgl93rlTdPm5bEmJlzUW
ZrWdKM+4vJTn0WFs9Vr7KJrMyERofTazozjAH83+ttfG7xhFyrNoSmPnTi95MUTNVi2TBCap34tq
ZHKz5KrfV0V8qtRauXP0ZnjShxGmj1L9l4/j8CQ2sx2jDGO0yvLB/NNWOrY7F0p0XXtMhU1cgTx7
jVjAMbYgoAs7JKoVxQ9/af2dYEwpJvk7wGztjRtge5KeJ/d6ZUDxFyrKERh2+yi1qMwVrep8narw
rM9z+Rvl6suYS9Hd4MQ//IWL2cHMvrWWjVlZ/q4CVfygacRNqqponrsy/ncqJW5boM2M8hwqjsr0
JCcKvRxo8n2yEy6CsIbFY1Sy6iBLer3TjUw62bWbj+p91SuQydWRc7Keuy7bO9JX8hT1B+QWawK0
AM1HUyneGt05824GB8uXqp0FsUOfK0+WDUFF+6NJkXQaYOmCHNrC/RHaj3kP+YvuaCXU0IFzkr/k
DYnDgexNiCY/89cPtWJG14L5cU7UJxI8Jw/wrcPS0RnvjLlS9slkwBQyx64dasnXPhnMw1DHuBuK
nPCrYe1RVVYQccTn2o6hfqOBFdXq6NfQqfIlKK0fdpPczIUT7dV5BkGjVumXwDzKtopth1hWgRfY
deJKfpNTSzqEcWQR882ShzaSfoJ4hE2mimD6s8ixDH/wbqhvhT9e9a561ZVseimaVEJLsfpejpl8
ThYRCNaTqGyiInlWrBbKMqjRMEY7dRcnSXzNgYyRsy3735zh4psmVA99mq0bBeHgShrhFYvKeSfM
6VSrc+QxCBdG4/wy6PAaWoi/JmMe36O5E2MhmvleaZXmcIJkNPppQe7hymVkPuSQZCwBYBOzrfyp
TeH41kzWU2IYwU8li99yw0ZeKoP/C2gJkQe9Cm+U6n/YO7PeupX0XP+Vxr4+TFicGaQDHJJr1mzJ
kn1D2N4y53nmrz8PS7tb2k4nSO7ORQMCwSrWotbiUMP3vcMcnu2xzY+tMdc3SLVXZFCQ4WQeGn0S
hVn6CQDgL66tPNljvf4UCM/Ym/NRGeakndEmwN198aa0zp+cZjGCNYm7I0oCwjNZGmDI2nTtGelB
pmaRiilJVuMpGIfj3TAO/WMfWv3jslHErGJ8kKVcK1mSxup6kcVZE/Wu1uphL4sT5mGnHIaAN/Tl
8JhZ24AGf/T9bE2p7DPNNu9ke5HYFha1Zo1WH//KNLJiH0/pvJNFF/7oBX8N1o7b0bhl6DfNBe0i
SnKDz9iNY0yE0LYq2vdwBBCol0Wrn6DkgWkPZBErnPUqIoL/x9nswthGMHlMfj+ztp9Xq9Su5XcP
JysNRpLvby2WomUV7i5EKbZ/VTFe3ORm+SRL/bhEQWxkuRctYXw74qx2C2gh84q0L4k6UCc36RiK
QCwRkI/WUoIFNj2+hmp0izkwmvsoqN4qqlKe7ca4+6VeFmOYqOa4LldjT5DAk3XR2DNTAdi+l5+f
yP2AsXfT3TA27s0yN+qhnYk7drrNAy0r5QZvOW9UebHfqwgQujcVgHq/n1P77QTyqDygQ4w/5fn4
giv9jdrWIwsrrdLJoMfWTR8vj4ujrqcPdQscpT0rWgQHtial1lo3oov5iA24wWbeffVWZHWCU1Ex
xcdt+CEJ1Jk+sI6G1df2Gb2rxhvi+bIgN4j/cBBJEgzmlp6EiyzLQ9qyFJcERpJWaNaNsW3eTgW4
uPAmTdgHWTmgzwc/vRv3aZOvNyjdamfYalicUpJVWqsdo9Fc7+Z4OUGxbNDZmYwnKPvMgwb1rYSd
34FZX3jfx67xlJnpvlmt6kG2bEWxW/N5fSslSxN0yeq+lWqQuLhVVZ9kS5zAvXZtl09JWJtPg8bC
0Rjct2N5+7sWsjhdXdO5IAdUP9WF2NvxLO7zyameFLjYQ5Z2t/IYEqRolOGdfd3mdbE3MtINhtM+
VHj9jqaXaOAUdcsB26lkHWkAEtR5ZAfJWH9KV1ztunjVH8C0s2JI1S30ubRHpCpKH71/nn8evZzF
3VEbiasso4g83cHoSK+r5uQOC0Ogrlp3MJDElTl31/rGn84WJzpPM9qdsiiqSkNWxmKyZgLzSDEX
nBGq8VFWdIIY6OghQ8bsoCxf27RNfkTM/3x0yro7F2VBDz5/hgihXR94gT47HZqClZKWu1qsg18W
G7mlLC81fHHUltAGST81YjB/8HycWFSZT6NBTCGCHxvnmfIMwB+eH16l6zyUCTHlxUtvHM0xIm/E
IbJ1NPU1U5RrN9TbH4WbvjRShmzBN6srsOsjsKofMcb6gXnJgxlpCarDTQZGQGS3kR7q127Ng71V
pdtG7jlqqh8ggqReCNMLVaXwEwwuT5k794Cb9fo4V/3d6DbVt5RcIoyYQng64kq+nSs9anqiv9K0
1g5W3Ua02G4WUINKQnS+fbYt97YID1aRtSBi2CSYSsFNCqpSUTDd0ks/HotP+QLZpaqxH8+NYT8I
p94V9H1+NE7TUS0j26+tVEM4pGr37Yxp7VSG8VM5ZuJoadD3rWXMMMtoDnkxJDtLP9X11D4iLMUY
MyBaicTqvSz1bvh5UOb+xrKt/GlJkIWCjQRheytmSjz4hpiX07wQgewjes8pV5/DbNQP5VoMTxpi
HrtOt0ywkZP1KUNSl2DHtmJuwaiP90Wi5Y/aHCWHyB7znZV3+9/+8q//8e8/5n+LXiu0WZeoKv9S
Dhs2qOy7v/6mG7/9pX6rPv3+199MZvEGTFRbx1zSFqqtbcd/fHtIyojW4v+QZ4ZrkcbJcbCX51y1
zlLKtFlVhyuozaHH4FJhmruV5ygur7Y2WlJ9icyVca1uxH1Exx9Uxaq+7cm6yihCYBQcjfHb407i
OirbIVaIJjBc5ze1nWXT2KnRv2VpZhZHqa8jN0wemHQU3YNs0TmWJ3/4v/7pl3fySvyo6oUxDwbt
n4v/8VgV/P379pm/t/mlyXXyo6266mf/37Y6vFY334rX7tdGfzoz//2Pbxd867/9qYB8VdIv98Nr
uzy88v73f7uDW8v/6cG/vMqzPC71619/+/Z7kZRB0vX0H/1vfxza7jj32PrwiGz/4I+j2y/462//
N//+2vbf/vNHXr91/V9/U4Tq/ovrurZjIdfkmrrQfvvL9Pp2SFN/+wswoz7+62+W+i+qyoOuqppp
YQBt8U87GLIcMhxOwAMHpdE1XE04zm9/+7l/PLBv9+kfP8DCcc0/PcKYLFqA/lRHNyxh8DBzvj89
wjira2GMNertP8HZH7gZEtAikThv+Jb/DTg7QbnPrcqvWoPMFA6/sGm2jdxTQyAnA7fVXzY8RClp
PoiCQQcTNuBUWTupO0MtFfKAezd3piuF7P1jlVrPKMt017IUdbHqpeRV9mKt7lENFQfdjYfW67b0
X4OUzIaCWg8oMcGJs+3sqAEQ+IJ4izFPDb66qnVc48jaCbXur9YcViaSXrtQq7sXYiHxAbLeeMyy
xHpKQ+0angjG4zryidk43xpT+3kSMCFtpm1+nbvTiRyqGrj0Ti91hR7blNU2efT1ppjU+q7pneZi
28NdvSj1XZeuyakbUaGNwIbvh0lpzxkYpIOha4kPMff3lVz5dxBdP5nu12Sv29YkPmeN0GAzB83d
cqQTzG37gnBAc0QU8V5DDftez5npaClhngl4x2FMEJZkJcElCrXp0mXRfGm2zXtRH6Matdjpye6n
7jq2Mq7fEmEg0MPXZUFHZbZgd0asJ9qby0D2a9tYCwvj0Mj3okG8zy4i99OA6uKJ4Ubxov6sFt19
uljOMyx+68B8g2zy2h2XgoCtRchohyZn4WfKcljLMLqumKQgmVvXd8S0r4tpsS+ySm5iu4wPqUus
djGV7jrX+p2JO/TtpuZxa7qOs4vUCaXRrW7sscPuREKKbp5sUkZV/NjrqCSullrchE6qHBcxQnwu
nWLPcjUkNWXq3zad3qgxJnIDWXLoneiTUQrttay0fZOrDpZ+YXxeENJ00HDr+sXeVYu76X06X5EM
MY4FIAygHC56fkYbvmDWSSA2JRiGKXrYdsAvRvN7keQ/q1VTgrRTbR9NPe0KfejPWdMpoIbq+gKf
t8Z7PKovC3EcuxHOle6uxl1HZ+qNdmMdOq3Cu7sCwYDjkrUP8xAeyISAyNSZj8Uwo9xdh/VpcRXj
kV/xWjopcQ23VE85siPPHaJ3Zl42X9FTn71SIBxp6mt/mJjpvKil9hAnWDdnmnKxk8G8kRvVSNNg
iFAFlEWzQygfrcxwqM+dZtd9/3WoijHQAbGcsQzJc89w5nOWohgfSkTh9pK7psHr/V5Wtkokl/9W
mQGK4F0ADYWmBjw2ycKzIkzTNZNMy7hho+ZtM0ik07Yn6/7LojygbRgqufeP2qXL+E0TOnjy7V/W
GhRAuTcam/alXWKz/LTEGaKcxQxLd9tg1g5BNKth8b6X3w/Lvd7CvMyw2oKMLB+pJed3QLEEzdxx
995Ynuu9+NYYw4qjMJxA3f6R3Iwbuq7fNu9FuRdJhN2vux+ai+d2MTE1kBjk7bI1TYf9aj0B6ubq
v2+SDdYui4lEX/Y5lugd1oHzPcxrApx//zLddhoXUeHiKE87O8YA43f7D7IsW74dl01xo7XaizyO
njjo/IZ0Udw+uzEBX3j1ZjDh+kvO0diX1vCTvHTlx9Nc7VOQnmd05oVnKyken3VlHLuh+GkrbpBO
9ZVeaIXfL9nnUS3LIH9w+ng9gg3cDKw7yN7xFERu+4gVNl6+6+opUPr9ODRZ8Yb2vk3Xk70u8IkE
gICWdWGjiNlLxshE6iAjyd+eWmUGDOmEfVBOwONRxDxoZMT0jOfaAN9lhCw2mnrnZGNHokHEQe0Q
YzDFa9wXy4WV9ENaheDYEPL2YqFim5Ii6jjUP6u+uMkxcQraeNB22mReFQBLCie+hEqW3LRh7Teq
co/X/WWs9fEMS8Fv7HwbR5GGnoYhsLXSuMqxtLyseMbXNZ9fy36nw+84gpCxPdOqAx7tcq8tKmrD
iUaABT9K8mw/i0pot4bob+J0vEZgHimF3DSul0KQxrMv6rDYQRvqYAdwavZIwq4rzr2gaO2Txlpz
x3MSb/IOQJLd5CWdMLlxh/AcqeQsKuAsvmNeLymgpDYN0ORQWa/Ul1i32qulf3XXpvecMRkDt9Or
gBsdQh4+6g0q0gLckG9WJrcTHwvTiGfPWvrOq/SiOtvoHtqc0K66p1i3u8NooTG10GHX7vwdnffs
vij1n/OCEBrStqwbk7j1q9p6MFwVbW/EMcbUdgN7yINxjup91QPaKYF160IxII/DhxdRe0UIGGuC
YVF8sRRPs1thijPtHKHVwWojRZfY11gkHlLk3M+sd26deXjitQZVEwMOIHu0jAPdVVl7KCJswI10
8CDRW/48gksxDXqAuBhB6qn5CqKjAMgbGw9j5ag+dk5AA6vkWJYCIdeRrrHA013DoRRWmSWOkZ3x
0qwVyHiAGn3vqrvMMQ72pAJg6hIi8WYgEF3H3PaFSXjhd5XW7no9e1xUxBks5TAo7UM33c2jgdFH
9TKZsQq6vFGhwl3Q5kJePSyR5Fob7oZWMdeIE2AaRl4dQFQ8Ynxwa89D9ags2XU26MPOTpmFLEgF
D6X9OU/s8KJldeNFIJqtEkmbpLG8FkvFHUbXOBkDJfazqXSDSX2su7z28ITu7iKwAw2yO+e4RhQ7
slT1TATmLpw3K9sBmHUckUnGCveQoc2hghA5u+58iQYkHwyu27LiEFwtddACCr1qwz72jThE8QgU
4tDVt3i/sBIu4ZW1ofiR67OyL7XqpbD4IsYc7cocmTtovRPgATR33DlrvFgtLrFAvbwUZs7oswks
pwI/UtycZu25i/UH25p07LJx32wL3Q/LNcKvJObpy/X6gffv2K7GK6EKxxc2Mx291yYCE95amMou
0ys/G5EsjMDnLW5ZntaMjFedKTzSeuM52YqG6oa0N76CvZ6vc1PbCw1EZWRVn6qhuU+L8dXGv8VX
VNzAxERCpjFOEp6bo73qOIidxYON4YOeMXrTBV6nny0itbsE6KGHExQiJlhcB5o19T6Ykhe4QGf0
OcG5iTnHSIqOODdmuA3VMyqRFf0ieCQTUwXVxemILAmRoLX2FfJ0vmh3mT273jgpZDv7dZ8hGXLo
0A86JzZ+UP1O1O10NEy1Oxt6F3ouyLCDO9Anz8wPySE3zwUIJUIITXE940zklXorfKMwnuo4toJ0
IUGgJS9iqmM6tqHdNcqlpDP14iohj2GnO7dGQw3XAgtkRfc8OJGNlHVBsG4etwsKbLLMsyOqdfHR
sZRHjQSD78yi3w/2fM/iQhxq+ll3nlA6DkklE9S7rOn6OuOH5fH1nR3ZIvSHevyllByjDku/Lhc6
Mdha5m41YkJ9WnuKI74GqRLegI5Qziqy44iXmKeO6nQsfjciQpbw4tGeB4DbWGAVS/sL3m3CKyP1
hLsLybEMhDvG7ntXm39fXeWOpA2pzXpODzOJpKAcdEBVuLGXKrLzKHrujBKpm7W8FgqQY2uqb2fO
nmLj6ocq6iF6h+aFAHGOsyu4ZjdFQ4dh5ApZ5nNt6jdz7Hbgm5GKKIRDSLC9QjMedTwkSWenaneo
feueorfTfhmsXQmyBRIL0ZniuXXSXbPgh41c8JXKm3Rt6V/DJFfPttvu7cTZpYlZX0oeeXtBCmpp
UR4zAvRy7Qfh6tMRxNWxURMIP3oDPi/pfhj02MN4TCd7342491b46vkJGWUPRN4XPOKQo1xa99DM
M2ycKgsDa2FlkNT9p7yoXw2CXIIlzZVIq+8ms+cTGKB1As4eO9pja4qvcdF8szsTaIcZ36YIknp6
Xsb7Kv2ElUsPsE3p9j34DV4f0EaLCB8I/t67apXj3ACEwF7sKUisms7BWOqLnLhXNQhP1qt+7jbX
qV4okINYFYTgwMjFQbc0v8zO8sJjSCgVxHUtdMiOef0zG0DbDSgQ8ENWMhQjmS8tBv2QIclcrj/j
OjT8uotfm6HRd7MZeSaam3tjUbyG9CYqFMyenPxnpInJQ7JRBMiyNl6uxF9EodcBqY2nFeYgc2vc
wtCk7I8deFJYoHBP0+k+wk3G10RsIFKnXdxIxDcMmoyOd2VlzACT3eQaRXg8BtMcViuCX6VAz6Fx
4VNtCdVGdd0At+XFW7gE0UQINhr1Aa2t8ku3MnoS8DZPnaZ709D3YJWK72gDHapcUz2A9vW+jdzv
kZG/ZtG2brPBI6U5AOHayEiagFYKFmRAdnYD1H3pmXOI2fSnEmaI9aIYaK9HKZa6hYbdNMSrDZwI
bp6cUZI8tfToetd/H0Z7hiWCeUge55dwzQ1SptGJ/mLx10TyVxs80DY9ZTCH15FAfLhmErREdXpq
V+2uAoS1m61qwtLIMm6H7gGfqfw4F8CRxuJiQz3wzRibvIgls5cWyfItjz/N2GQkzdAHpjNF13EW
7sesPRm23V+wETokrm4dXcPCP1H7wrIjwn7hSP9pe84Sbh2/XvjxJpJeqPaVqmHKtYzQDCJ8gMbZ
ni5FC2orK82W+VajE15tXsLaRtJfhRwKsL+8WldCIY6GlVUWzsAToeIFCTjm2IRqXUApA/uQYtxj
/wSR3uDIFx4IZMZX2sjrOtm4EHb1+LlATvs0kbq+LRHQua0yxuKI3pgwzC50N1BFU6O/DnsJvRFC
2HTtQ3xKng0S4He10j1GzfiDMfHUdvrnqRX9Lu3IK+cxIkI9Espjkh4mF3W3vlw/tTpi2m05MT8a
hbU3Or3HKsBmUeulA8yncAjJfDlxGswjOdBZhcJoMk0ftTm9LcGJBapaOU+drvD8tiTgloGC2j9r
qnFTXtej2jIW4jVnOkjcIqvraTXrv0rML0hlLlU135IUvAt18qfN6Ax+q20ys/g6lWmxC5cwP27z
O4/EFIyeZcS4gXjNvieFTmibOSYitMtpTH+UGQYzVuMiNshaAhbN5BJnWAxU9yCXsxQiCBH+mF3c
acgPoa+oEazq2hCROlgDKPwqO4hvnxH5WoNKbTDqsvL91BfRwYmWS2P0BNDcgfTVfIPEM3rIikHK
oWgPJZDmY13rIe/cIzSeYd9N7nAhDPKyaFX2PMDQJJNEppNufj+iwLf21ibDt5o73YEECo8TFs94
b0R6DR605946qOuUKRMCFN0jYPUGLFfN8lG4jXaZUL6FkCHJkgE1aRqWXhkIREUlR20mcU0i+LUq
6JbA/wKJq7jH0/hVGEVzYKaX0BlOZyhrQVKXd6K1Yt9KWCHMogSxFJpPUw2op22mBCnEeXlwzLE/
VCKCsqvj1WENeNRMLEdGXA0/ObghEHDar+W47PlBzC3ifF92lXlQeusnuqh+MSmowW4J8IXZH3B7
ZTqNS/2SKDWpgli5ygh02W5kH9fBFXucYLD6G7cl2npK6gJLmGehx8C+aju6saywJ0dFAhzzTx9v
9fSik4nFg9F5sbMo8ZG+OGLmaJ+qqvPd2FT9FGbmCbz8Thk0dAo17dHsTGwR3Yi+LrrulPqLrTeL
h9Ygyl3ZEQpPH4hM3I7zdIPS3i51RsZvhRm3Vav4qNnGRHoYgg4eQBOJlizEAzYD6b0gaEegBjXc
vPAbki+7ZkURsGhMVgENowxi4eiar7tFU92DcCB5iwktOn2pDuuX2E46zzEFmTWkLPZR9KURfXLA
+OxudABOCJAOwZjULvhkBxZKz8yhSIkxZQuyBmmZB02c3NVIazJtznytEBkhnUOtGcXRGlb1oc89
YliqVyAOeBWbzjeAlMjUzMpy0ScSfTBcxB4olHKzIsx1HRLOg3Iz7Eg1s6xp9DAYYkJshpNBqmnN
B4EBjRe34ntfl/fLGj1HavXdKcKTDazgxFqE6Zj6feza3E/wz8B4yd5bKli8HBumU78HYhci0Z1v
WhPgEUvcadIUhWIsG2/oAMWBl/Abwsjd/CWBCxbnNq9EIXbkxeZjk3aVD6a65WtPX2xkzJkDGlcj
QCRwgN2PpU9WT/SYH41oW9hrys3F/a0vBOB20rI2KdlDvWjDfnWyS19G3BV1Tvf9rJo3et8AmBjD
+wpmAGuKcg3g9a8e+f4laMvqBjr1jajXxxaMpamuD/iGAH0Zqm9KnxWcP/4GlR+Iuumuh366spMJ
tyyCsLoR3YdrJoIaEWSCi9FwQxyo9mG+eh3qqQ+1qE5J4STAxe2j0kAvw4sKQ7QlvtKt6cJ3DbrK
yILQ2mAHYmXJ0jP1GNs1D1ylMPEP8WMk5RlWX+qs/IFWr4V6ytD6OQShBujSDjM6EcwmcsYiOuZW
GQZhqq2+ZfX3YM5gyHTPEfpFfoQPACygfQIO20ta5atBL4RloX4gG7ubx0p82fK2yqRFeyQ9Wt+g
wz2DELq3VKvyIempOxsMr5LBv81FUgTZDLnYbeml5iTboy4aXU8F/1pfwtc2SRx/QDvRQ+hLv8RL
98MyHcUjHWHtmrrA3whmBwLX+ms1dynOq8PEKE70vnGAc+aouJn9q5lM1hnJRdMrEnvyO/L6njnW
tZ81MJc0kwMdC52gKOZnEmAmoAqMVriBUaWfLRXZwoJn6hDVa5AnDXPbfp/DNVe74dkNBzd4IXgA
Cmnlazqzw7QhYmo6Z+V1GSpXW4jEa4vZwdrZum00ddjVG+nLapkExNqAYEbG2Ls0IIdETkQfg9Wa
hD+mWsp+jedbSBLD1FypzDG9bBu2uiYwq/vBhettV/MPs+N6a3HNJCUU+EKGrtc4PbkO7rI/L9nj
IAbj0UyWZ7Va+yMjm3FSsEKsOvWo5m5Ix0k4Z9SLIliK3Axg/Z1zBF4xgoSsqP8OOtIIwhXtZyao
6K+leXwcjPRumgsrqIxrrVDHa3yOeQrWFdMiWCdqHP/YXGHCymgY1wmVIX2KkRfradOdvXaByRpH
4NwgxK2HJIcANXdXTqV8GrXwG+yOG3BxvHrW7waUDUCeywRwDDy8bj0NAyKovJQv8Wo1O1D5L+ma
fYbdabKq1PRjDqHJmJc7BSSTNsUbKl48o1o0IobcKkx3XZVFoTldhmp5BduTgGgJkIm7QaEmY/pq
HCD3DZcsoh9uDBOc8mb+l/bfub+8YYPbXpeihyrSgUrGJfZpTqrrPM4Y+WezP26hCoJlovXjOvGE
Wk3QWB9TmpUsunC2O+crpnuZlcJ5crvTpPQv5G+0HQSdr2kZ5beZjkIXesxquV4iVSReq8+t10RN
e6i/YsVAGDXAJgYJ97YCgL5NghIcNl8wSTgwA7ubwrkE7pGk94X1FcgrKNTKDX1SHWH1aOYItDqm
gRgFygTTFH/WJmGz0/FYqkRvQFIyIYkWDwPkbj85RP2G72ZHeIAhA1vzcNzzJIF73Gyd8cGB81bu
iOaue6NvFz8Mn8xeh2flwCFLtqerq5d77urropFOcyfWBf1m8RrrxrdiiH4M9pZAycRzba0MZFqc
MskYfkw9mTb71VA9EJbqXV/g9jluVHISclrQqWP6YNn7PFJY7ZgKhEkt9qD027e2W/10nOkF7wzQ
KjBVwjZ/iO3R2VswRMbMda/CdsCtnSReGKJQBFQbaQ7D+bzECkjCGDsM6/dagUrKpFaQhgz7o7p8
yhSr9dJ5eO5bwK7g+SPIheBdTB1DVDphL85EdwNv+mDYA6zlLsmO+ohTjmiKc2p1wPrbMRCW7vrg
Q7+1Zbf4VVGYQThxiWc821Anju96Jx3302R8UQzeNWXsrsZc1IRgGDecImZmlCy+OmSQnVhPC0O3
AyvuWAoyFfIXeyVz1iZ7p+83vNL3TkVld2pS8ksL0wgJ+4QY2viT1nc7ApVit8b2l3AGCqKUw3Pc
1mfHGqOrnMD3gpO8l475bS3y5jZnfmZPY3gbGze6rZyqtD7Zepj4isZkpbIJvGBbDQ4EELNOYvUw
owHuD66q3UxpeJ+vw5aXIqwTtwaPvqZAba9hUWipcxPlQ3iIotoLuZhB2YL/Mpww8ZKqB9RUMpp2
hONGqNb7Tm9vy6rCfmUxTkIt9nhwV3eOU38HvEeUivy01w/mfLOmTN4IEhwHhxgN4mVkpC0iNrij
B2WU/UxrcIvlxNKOEAWL6hQGyxQP5U45/1P9b9NxkBIYbwo3v+r0fdDx+9BK7koJCLlHLvz/b/W/
f0KQ/icQJM11tf8Wg/TpW4cE2I/4dfpWfgQi/fHBvyORxL/opmuaKvAi1Ta0D0gk8SsSSdiu5qq2
TfYVhNtHJJJjuw44Jd0Suva/QyKJX3BIFnAm11V1VzXIlOoq3+EjlC4RK3MjMVt3qmVM127VFLsC
5CPWWEwws6+5vYWsJ/121BOWcdD8r5Np1N5wbX+CtX0E9AnUz375HptHs0tOjB8ruDpC//P3GNLM
QILRjW7+qVX1n7Sq0lydz84Qh+fS1JJgytfQ02xuyM5W5tEv1Z6xqPUjNwXdAWGclQgyyURpTrhj
occ3bo7oDSnGD5tf64Z52m+0M3MI+YRszKS14cPLfFGdfCZpNBG6AQa1V7RVETv46d05GXQybAtq
iUj/DR2sU/bejs9TCZ5YMYPacPRDv8InNze5Of3PGzU02pyh9G9H3tvMToh0Zo7ivTzqlg3RM7kb
oYCTqD9ZItXnyFgfRpYr+1nPkE0mp1id479vjAGJ4gm99rPckwfe62Z2wY5sbQhvP4K/no/IgWUH
5rSd56oteb9tQxxkOCMR80fRwpc3aIu49NpkxRXrl4bvxQ8fVlDnWpFC8xvLRJOl0Z9NeA8kmdlM
Kzk+WZR7TrGax3JVfFkF1+bAK5wc5TGj6omSygMG3FHNt3rOqRM0OIRqcs66XvOqPkeOLSlRNcXj
DHR91Zqk8zXQ+2lkquchtcw/jiPlwHFZK9vDuhLn0miNI4LugaxfBn2pH+UBWVbKBo9Vck9Mk7Xd
oMJvm1LzoeuWFCi38rfrKa+5vNxvF1nel7ddWfvLPYnJWewIDVhk0LBYc5b0E3GUP9B7cykltRUB
SgeiSI6NMYeKrfy++Ud1JdExZq5xt3OWpT2Jcf2abnASACFkReTu0hHXO0plo1qMCcLJG9An2zYs
QK9yI7weCKlfT6Xvgk8LFsMNu2MXzoC68CpFH2M8y41jLuM53Db/ZZ0518DSBneftcJBfAiwxCB/
j8Qoyp9S/f1H5QSLCQ5sEEbMA/+2+6GlwBvB0TFXDWv1CqiZG6glES0MJ+ezmoVp8bYry7AwQYZp
ofCrqZ3PXWxNZ6vuTOE7IDq4EN2h2A7Ixktu7UeSTbtlE92JQqSaEqvE/G5z/njfAJiqzyxZQV/p
alogHLlVyONv5fempq3mxwnT5UNIktaOE9cHOKccSag5/Yt8NEga8/bKpyIiXRCIshcBAlKPCNXZ
z13jzITlwTO0ZUQUNQejYhH5gRxXn6qtJKvmOiSWrRuG2LvzeifrIn0M0T4chvEsiLfiJ6otOr6u
arlzCMFdQJBEd9hWt2f8iejQKpQJ8OUaUdLZKmX5/TCAG4Khw3r8pV4W5Sacm44Iy1Qd63lVTsvW
wyhbJyJmQIFvu7Ired/Iw7K4Dupt2zn6Xpbe69/bTsl6GMT0kE30yxJcGYY9jimtvktJql3kRoMz
ecSXCbKi6ngLOQ4f+RuiQkV+MWM3u5jJ+McexEEXwYYYy+YSDGWyYsmg6RoQnvdy7VY9YKucSnlc
luUG7CiV/Uq4zpkr//0jcg+wLJZj8iOWwavVWU761kZ+uN1OKxvKYqdar4vrNjs5hsjNFHdT7r2X
5d6HcSZdvglrXJBAyBsV9irdfLyp0DrdJmT6YVcesscUmT1ZK8vvmw8tNQe7i7eW78fl3vsH3ahD
0V9Wftj9pZEsOkiHBolBEAQ5I0Rif/3M+znlEblRMDn4o+WH7/FLy7dfLCubArkSojD87rf/+f7j
fz306/k/fKkPl0y2+vWHvX2rph0hJk8FrGXAoG89KAQxdmWP2UiZUtmvvjV470xl5ftGNpdF2UTu
vde9t5OSdO/Ff9TuQ2f+4VvJlsoypru0bsDFFqc86XedNIsg+5PtcqyBvGyDIXZZm4MYkfuQxBFl
ettvpeSmkXco4rSJHryjOiXQUBYlBNGSV8CR27d9XSqLuvJySNDolDkoFCLtxrjzVv3W8OP+xxp5
8jpr16OWABB6O9GGeXxr9P6/5dnlt/jw32RZtnlr/l5+/+ZvzTOECQKTQPUbuFQiQuM4xbFLYkUT
TbUXINAgQ1fpKfNrA8jcYDiqbSH9tisbvLV9R5v+41YfPiBP8N7+w/m0QYt3yH3GsJcZCpuoczdj
8s8S1/uG5rVLF423DKMX9Y5xOyvprNoc5ZxROzUFrqsIuJzI6MGSzjzVbqsb1RH3VTP3T+gIMGKW
DVA7SaVfLmpVa8dJYOUcG8tljqq7uOg+Aw09mCYenairKQHexuWO+FOxG00zPWRpn8Se0wnlMtsz
It/EdILSadu7sTHHAP4Scl7I5VzkxpiygVQ6uLNUA+OUQSFUZv1pqKofTZU0zyjKzjvTXXSkXPKE
KTMG0FOLY/uaLQD7Mme4Q2YIS9TavrfnMrvSQn2f/T/2zmTJcSTLsr/SP4AWjArFlvNMo9Gm8A3E
R8yzYvz6OmBWdoZ7pHh27WoRGwRpFi5OB0DF0/fuPTdSAwLi1lrbAW68ujb6g5NR9QUVHKGHhqDP
vmsGXXgDafuuFq6zhxqAtT1+U0w09n6lXiwcBivyxNxtH7ivaFDt56wqnKOrG1+GCNHV45zF5vDd
7W3tRFxXt9XSkoSwqNkGZmWfYUIHOSW0v1Z1BcqBWnrTDRLSgmsH5zJBxzExi2AgogVHtODBkR1w
uW6jVIGrq78TTvOmWUN56oXRrxAJtYcEJvcypwoe4bFnYmmFrlr0BW4sTNEVEw0PSEBjlYw1dIb7
go7+xiUHeNtH3ZdQG+Q5ne1GkOqO6Fkdhu61tL1nPUOs2WP22E7GeG/MXd3ZG2Q06dqJcDbW+N4+
VVAfU3uJ7A4rWzfutCix4dA0q36K7GPu695ZQt45pzKw8RTYPx7vjDx6bxO9WbCdBStGJ3o9oo54
jmj86cwsr7mhW/cq6cGgyMaDARqWb73vsOuSWXV257eZ1z2D7NGurWjLtzYY100yeM+P302kjw2k
8CZyPJpBLU9GEcpTmz9FxDNNovYXhRlMTy3o96x7yuZ6WUUm/M0ZI6aLyb6UWcz9Y+Z0USe3oFDA
KKG7VK/zIRSW2odh2x/NRronVx8Rg8yvdCcYVtJGGqrmgjgYlLlpq4qs8Pltp0mxnTKcv27qnepa
5seE2PNjH3/Mo4JnO/fjF890Iap0+kk1yAqsob+OafMJiWq/N5qCJinMrXXfuwcPvNazDZT/NWL2
m4VoPt1eMpVrnHFVzVIbBqfpAQ/VrDJpNsOoG5dyKNcRDfSn2EPrvJD5N4wM85A5V7dc1A7nJXPu
WQ8PMcWaXttYTnyXtUM6ifecdBLjbQl2AIY9LfDOs55GX1crD+n5Ii7gPDM+veOb/m6q0PhiK/ml
tcgR66eCS5eaxYWhYLhLK/8+kNdKUHW1z1erstT9k1w2ZqxDHKTbHs/Uwtxo98E0EwOYxJAt0MND
wtWxCN2p29sNMIAAb87Ka/scEqKPYC6tw21jG8Sw1qpdRsi23rUmeSOVmFAGKd5Vx5zeSZH5MTTS
ltCs2UTm2cIwo3RZ9n3GYJq0PUfF55ov/g1hbrcjF22VqX6ZxsHHI26xHPxgI9MpXw22Na0tF2rN
EBvOCozF7ELOymvTpJcuDrQni0RdCmnRvtac/oXRdP0nnNh3y4c1N6dodKn4IA4dkbbXdUgLU+Mw
pOrDq011AV2lLoOTfplap1oWor0HoUy/BgGrRvmtGLL1oFf1i2yjT47TRScHxfiGU7qO4rr/ausa
Iti6B4gbj4y+NOMIJHIFeEffa612BYdsfY0QAOsUtiHa7EQVwZfKr3EwSUrjLPXXVDiwL2btr3RT
dsEaGSduCNlgcCfjWmbgV1yaDAHjiP3jXW+1I2Iue9fXqX58HHwkhBuARcZmKr0OepR17TV2Tr3R
j3jy2/XUjfLYClce6zT1/vHql7cgYseVJvVqpRlICnyduXObDM91eCdb8nsC8bcmx+g0iFCgFIFZ
Isk8PYAQWeIgXBuT8k4RIsXrgOv5KkQVn0Dd7h/v4rHqF53Rqn8gzWCyWCcAwTHY0F6rmP8O0SVq
BBcn/+oEEQBNP+J2jIV1iGbG3uMVIeiLPgtcpMOoiqMeIUamkYng2tBoRWAgi2lMHbpWB0BLCyef
B4D9HWsvaRi9k63qSQu3yjFfgthuT/2U5xvajt0J5dW4mSqUQROaM1EO55LSdWF1bUorqpswpRnF
OdaykOC4irlmcglksAsZ2K8Hejbn6dZCg1f7ymNRsvy0uT4ODFYc/B3617GQ+JKi+pS7JvLenDjs
AObe4wD9iKULE2++wDiDY5iNRLjsg8Lb5DHztxgDw712u3Kj++4HjdpqGXlBdoUL2q0HX6tvWlz6
66ZvB+QM9QZVSb5uNHSaeg6NuW4H9G1x4W4roYwzmXYGzL/YOPNvdlZmSdH0ePv4BXB+tknQxPa4
29ShzqEPRpEePz8Out8lOAQLtR5sLX7OCtwimuaXmwTNcLaYNMs4TE1mHJJ8AukYW90ak9Q1Um5x
8gRmbiMqwmcoOeykNNhqESatZ/vJwe39rhBYt+nkbQcmSqh28zBcNpFEdpJgoQjytjw+3g5u/pUE
ZHMvRj45SpFxmwMTWBV1na9sIw5Pj0PSsssEGlBA+lEujRNtlTRBe/TqDBS4N4XoR7z2K1nTn8Jx
7K+VFyTvBDCmKu03GUb2FVkExiqzfLGyRNRcogS0nCu9pwSywSnMXdaNLF9blYzm1pN6lmhLtqp1
l/EATBi2oHswO1ccRK5cujE2lOLMaokmEq9jneafpcGjL4I6tUm7KcTADj3bnpqVPefEjqLnYoYq
WgRmfsaj35+r2j1ok2PsVC5BdQ6IYDHhpcsapdm2fEvG0n/W0kLsGwkouUbG/ghd7hIi7EMnHjfS
EF/AbXkbA+3ftlCCcd/8aHGA96+gKpu0bVvjqJWuiWbcXLbMS90wnq7AWJvnqFf3oGsJji186d0H
c0z2I3iCdobwZhnoGbednoc4pmun0frorLDLmP4CY4hcvd0xQZieTYR86FqvnmYi+7EpyNbD7MbS
Z+dr9jDBZg9D7OOnanbJ6mnqLOoZEa7mw+MVzFugCYbXSUy2fych/Z2ElB8eBP1/UfX/TkL6OwmJ
p8zfSUgUTH8nIf2vTEL6Wwzx/yOGAEbI/P7/IXv+wmNh7qmiJvw/UJDa7Ev0E5jlH3/2n3IIw/6/
umPqhmsahge+EonFP8EslsevLNM0hSNM8Ck/QVqw6AoPRSqyV/fP0gjLMBxj1hFInQm4/T+BtMxS
jD9RhtBcCMuE+WK5ruVKdAm/SCP62B70wBu9lyqiINfNCo++biSXPNffLE9zNmVS6mdRVy8T7TAC
73tCwsMBy2TRIShHMaddkqx1thkmKOr72V5ni+RCtmS+KEmP38Bnmg5lNA6r1pqWfzrj/82c+UlT
MRNk/gVJmj8+ABvHQGfC7oTTwqn9s7LDqqZCUg+CQ8TSvdY1LD761Ax0F7Rx04+Ot/YtUdKFjIoT
BIt0PapkJPFGL5+mHKrDaK5tOhG0VaIvQQCKOW40Z+tP0Lx//0mdWdvxyyd1vVnQIukWoP+YL8Sf
cU4FuRW4fIYXj2n2oWgH9VwO8ByRg+9ixOU4cJ0AwAW5aX4diYOr+xFR7aj9qHNjr/M+gj5QKw22
LZpP2vpOGSTXTHX5Ec/Tu27bYHrTEr2zjD9sF/NQ1gtYaU260VOrX05W191Hw/5e11tB3oQxZPV+
8nodmLsz7CJYU3hMaji4GmPOXFbVIRqZRVo5IBh6SsiChWeQEbiF5+TuGoghG33sjTktfd+O+RMQ
oOpYAdJ48mBpFxgEEJSGEClDO45Ovz+b9l+vu+T7gsQG1BGG+8fv/3Q2oWg3Ftvj/kUP2/hJJGBf
DBdec5HhZe5IPz8bhZEvi8j/GipGx1pRPZnSI0yhk8n3pNyYbqF9V2kA/XBYN/HMKCTxYMdGNltB
MrrTjC7PUymzJxs1qgq7fjONub3sueOe6jJ90SsrPBVcQfxj/dV3vlsmcL4m6lE6A2aVgepeLW0h
yrZZG2UWrkTnfA5KdUNDgGG9/dF1RXEf9brelx5OIDTm5ExIbWDEvPn92XJYLX659yTfb8czpYUE
yfoVJRZkZkP6ZNO9mKkTLIUhsyMhKeykymY1CA3Twhi906vqMGXB7KsHv9x6UDZtHQueoPWz7cuC
zOvaXhc4HcHTorINJNkoJF+wycyYrE/JE5tuY6sY4+8Q6CSHvKMrgQ3X2XQ0N3emcFF7+I5ztBmL
bxI9YiYLhAC/gXJfOtq+mNFCc43YN70NE/y/BDeQ5odrVlC2Z6GhVsQ4EBHggEWAPbV2+i5bEU4S
HvCmuwR+nuzeRsrlgbVplT3gosoQo9uBj2fCr77VXkMPC2ERvY3hy384x/NK8/P327MMC4GZy39s
/aH9+tMdOerVYOpR0byooYsJTej0czyJ5AjpJEJdTNKFSD9nMVGsqk/OtVDOJvpEMFT1YxjcfRhb
q7go0o9BB7ERms0+xHC4htgdvVQMcJaqxLlg5hqBCVFRfGhtQvNKGBtt9BFvA3Dbt1n2bcygCFZx
bN+Hz7YWeWecffhwozo5KBW3a8NP0IH0/qxezxs48p6zFJoMgDiarDI+SIHe0rql6qNxUWMUwzPe
vRkliR+DwECW2lwlPymaS1jpt6nq6bnROob0YlmgsN3gGo3m9fdn1viVImYLnsSmaaMZ4vOwAP68
cqowCug5pvVLWmK8KGDknEk9gq7q4hKPYg3DhCba5yr7A2OsfTJpuLCu9w2y+KhdmQNOMpjfxcYe
pmj9+89men+96jZX3XQdgcKQJ/zPn600dezobVC+0HOTpypMzHtYO9r+I4K4sW1HsUuNLD4arXfU
OzgZoE5gm4aDvas0DNWyNm+ov+PevgYFGVJ26F2GPnNgkYLSNCUeca/5pgJFw5YIFD32/OfeMTaV
n97IhKi/Bv9hqZgZb3+5j6ledOkg3WS1MH55oiaspanUsvKlJzunVOdBBOMOv8NsvQ5hxMAIUDEe
k8YXGPKdBudVMe69NNPAR5CgMaZ0z+PC20uj/OAzFzwujoMkcSWvMusNk+sSfHMK1cNGQjKnXwQB
JMdMave8qjHdJF3+TGGUP1f9uK6Ir1zwOYq9iQHvZYy+WqL5qGYWaD85y6lzv/EBiw8ZpDu/8gfs
nbGz6C23PzkygjiVE15R0jUj7GP4htdSaf0bDmzjzSheO5Rt2LIx0zueuExe8UyhNG3Agv4odb25
iNSec9Q84LYs+HNcRFog1dCH3F3HuOMV8+SqPj0Oek3QgwMJaKt7YXpO3MI8eNO4bFtxThureatq
1FWtJIioiwR0LDv21h0ZS3uoP8RICW9bk6uwVkEbY1Zo+bnjpNdRt32APgMwGGcM10KL1LEspk1V
JQIJZFYdM83cx0GSPzd6CkodRAZU98iWmBrDcFqFflYxjgnfgzH8OlZa9OIOWXFkdvrBX8UDe2Iz
6xTrdhW3SbafRBS8tGobF1V3mXihd1Z9jIX9eUg981RnAm+DN875yi7gidSIN5k7J42Wvokn1P4G
1X03EY6ANSAOl1OqLFKGs6XZaOZlmA0ENBrtFa6rYa9B+l5MbQb1ItgCJmSiHU9EVAw+UYjMIXjE
ZMY+pzSqy+Et6waSnGFt9zjkFrFSC6za/RsPVtYCQETMaL8VGX4MGzVEJ1Pm4a3aw8mjssqlsVaY
lxdFVHcbfaDZLjX/HNUGQIWqHc9KaUBwkyZb96LpTzAw7XpXJNoe05iNwHNM1/UY0p0Pc2fp2D6Z
fsqF4m6VIDenURySqv3c1SraxEMcHfEQTwuILNqO72pgYVeoOj8+kEMbpNqJDArz9ffr0ONb+cvT
x0GH5Og0itlg2L+skXmmwOw7ZfFiiHCEKT9DfvDVAWKCNNwV2tkoiUmAkLOFPtIcqyxM4Z+aPCZB
7uYqAA9s1FBwyoJ+LxSm//Dx/s2i4jjscHQqdlqr3i/LpGPZYYeotnip/LLbD+jp1tJmetiHJB4x
OL4La0hXkeE14LKPcZJ2tyFpt7ZE55pM4r01nZfajtILHNa5+Y4TzW6GafH7j/nv1j7KShg+FtJ1
ivT5n/GnZ7hMvFDTjSJ96RxMW2VPmayhA4/CdLxXVvNNJyRjWdp5fx/JLEs1Daul39nEdY605QPz
4LijcSS/8oCXTDzjnvtuGFa6t2vPXOVq3PcpZkBdJM4pCjFZonw/DZUO24kHqdn6n4ZAVNc8q9zl
JPDDpvD/zkzzT4ZF0R4W+ZlvyBveemqZrW+rdGXD+xfjtE41Jz1oJXwPmOvrKpX+OoY5tuB5c5XC
ls/VBALCzcD0FSWAoNKhyvB7Yyta6WxTI8kWIT72jVf0W1GnLQYri8Q/WT15YXnIK/gBEVavN0a6
PxjGQPDSwFxDTPkW2Eo7l2X+hQEhBqiAAjZo7PE8wI08Vl65ito2uWF1eoElxFQDLBE0qqK/aco8
NViXVl2q2eQaZnJPZtxbbGP8krUOex/wAsJFOznGFsFbv7/WhvOXR7fropEEUQoFlc0RFoOfLrbJ
0l26uQP9MvLjddH50dHCY72cCKG9Uj2kI1eV6wwSZf4MIbykbQJOKcrwY3U9PsoGycoRbatz0zp5
IoL9Zpu5ySSEMTCsO4aG2Qw5i1Yiat0/wpAh52i11hP8H/PICGJTgWBaStazd62oq0WBwfCzEeCu
DdL8xwwA8v3yA9B6/wowgM32IPO760J1qQiDOjA4dS8MYjPKYpywfuy3p6JuXr3SMJ76VHUvShMr
vbDhGrOnPzIiYb9pG4u21rxbabT2ky21FeIOY44LMe+O3TSLjhgaLK6Os2S77tyGSnNuBpEuHukT
TyaT2RtR4dGytat4I2PC6+f/q0sKh2F7TN5gCEvl8bNIG7YEcSYXLwusbTpnTGl5pt80hlI3slo+
Kd9LuP/q5CjnA2Y/pC1DQr6BW0OSriHwLFxGRl/hWAAT77Frm3cB4eI5n818sWHFm8Hx1FzibdrY
Mv4wG7yRlSy5DZ3+Aip/uPAgv8IVYqgj8+AKfy9nELnCQm4ShzrY2JTnNLDBd/ejBdYyrvpnFp1s
H9WkdeYRT9mq1aMLXA9cl8kUX9q2ME7B0KHU1RVKfVcclZd/d1w1w3mk2vBkGQ52hG8wTr9U2Mnf
Qub4TcZgV1T+qW4bND3Su+hp7l26ahYmlILZcWWyX/ZtAfMytpdW1ECgz/ti9UBXm4Sr7uiwCFgP
dnnXK+BSqVmuDUGOiNOEObM5K9gDg68vWkDUBv2XYoEiut9JaHH7EhxINXTcriXJwr//Kj0K8J8e
Pu7cfgE7rJuWB/X3l4fPlMcw/fgC3h2n9+5monfrhFEuULhubahCX7hW71wj6Y+bMnWyvZOV29B2
1Efry70KpEK9UA+3PnVGpNUkzJqh9lYmsfteaO2ZZSr7NtfwWfRHJxJY3JYGZmYoXDRyr+CHG/QO
mhqOlnUzIYranfnatSbd6aZQl6yF1KpBuUOe4b83ojoNUu67YGouesy9IZr8U4jhmxQF/8Ou6nDV
eMF3s69Pcaclb01WvwrNfg8DUmDCMq0P8UQiSJP3nwNMi/w6+8o4Vvfu+H5RKrX6ByynZxlq1YXS
ST0X8sXXDPc/nPK5NfjzbhNQJptN6dnwwa2/9D8syHt1OY7u3fEz0gOZufeRLBeW2zkXQmBOVREM
28SJEN8DF99UdM+2WteDUe0sc58kFlH2aewfp7oi5m5MijUuYAY7KHA2odaUPOUsWLTS3dU8vFey
062tkXr3yYTJ//vbxxV//cdIbhraLyC92Ez9pTqAHT0GARHABSzyB4k1KQm+AVMxfOhEKuyVa44b
naS0NUXuftKb5HsrzEviReaBzAAFqon9Qhp3u1Dp7a3prfAtIjLJkei2WHWz2HO3dRkSq0fA9MWy
gh+RllZP9sgS08DmP3lhuBqytH1TnuYBECzIaBMjjUNu7i+ytb/UJlGKvgL+sDBr6IQIqEAWu+IZ
BgLMFhKulnoWwHlpw/hLQlKH5tvBH34z6ps0YVQfGskpsuLoonVOeEGGh2G2PwOADi+s7d8Tci/3
GoDF3TyIX4CcsU4mcp45Qxr2Zlb1t8rTl2mjy71e6BQfXa6f6Sc+8WUgLVtr22udJ+01K2bQ8NA5
G9EZ0XEKjLpYgKJnd6/nPTysniYYjLXhBfRgckAL4i8CH+NEaqgWccAwh17W1iXA2Hy2CWFcaSkp
RWAL3TniIN2JotIX7VCQiJpTha8iRfqOlploKuq2/4pDe1lWlfhUlOlT0eTNqbSEdhV2p5Ej7a6F
nNCRcD8ADjDkqyCakKxf4hlj9AqvZtiC3rNpLBd6mbPjdP7oklB8QLCFJgF1MWx8b8va6nxk9ruy
Y7aQsTHuAO7Ip04jJNGIpje5dwIqfuKXEkAw8Q3QSNguhGGqVU004hp07K2xi/GL04vPjvJviNtA
TSH8WfCUEtfHoZLJPU5iVqo5QaWdU1XGBjoRcLPCM+P75EfJPdCmPet4v6sMaRFNOcI+zgzv3Rn8
fcUme91RzBmrqmNHpoKj4STB8fFqMM3gqBVzFKEBRoD9MfgODSlYGrYvpo4SOQtKmgT5uEBAm4E7
qqcny0M5RELKsCumtloipDQ+CF78nHLmCXpC8UhvJoFPPIpLpNjSunoznYX29fETHy7YJbNXXaOb
V0z8xtXtv9KvVvxvky3o7YzXtGnanVnXsKRjXzs+Xjm+bvK3atN5grW2bJCxHEJ7/OG2uQMfWVvr
5ZQfH4dyVkRSC7LxKy2b0MNw5ZUqv+Q+qappAH2iSU9maaZn25fpzij8VyMlFJFY2ez8+DmCdVo2
ZuRtMF2oQ0vKE3CGpLtnFuRm1gf2NR4oUZI7SAOpRX8JpsJA7ALwxFB5tO/bnHzZxFJbeoXOCw3K
kZNivqRA/a5qFBTrqvZfRGeSQtTa0aYxCpqgMACeY9OFwGrB3vLMxD1GXf5S2J68mnY6HTs5nXQv
l9ecNj2RTuwycbVWR20+JHYlVxPYbEA/ZnDviYeUIs1WVZG162EO5HgcaKfqWwWMSYpJbMcsduhe
FgU8b7nD/ZUcMisyFpy/4f44qN4kU1o0T6Xyio3MoPyVWS6OAYkUx2g+oDayFiaxPbQMyxCma5eC
SoSr3ReTfWWJcaltgnTrQJQhFGhI1iWBHfOmhT8WjNZpgmn15Ee1ma+HKv+MJfKFm158DlpXLiI4
LZcyeQ29lFZ3QSSLD1TgozAlDa2SQOcgIlDWz24ZW7N3XJDOuigzdRzhNK7aWOvA9mrZpY1rb5FZ
RfZJdyfFY/kWIA3fK2McbnrqQ4kMqne999tjDYlOd/z+BHzdhsPBoU0a+6zo+9l5ayLSrsJ1rzX2
MvPCcTkErvHuwsFacFeqr0US7h6/bDNiaQFWFDdrqihBzPolklHzkjnJSRDysBJV0q0qqbfPfgPD
u3WTYdHMbycz6J51tESlCMx9GRQD3wu4jIoQjSPsBOP4eGW1zVQt/vX+8UPkWHuUzPGurYjl6udD
CTLtkEUTkEvoWBsgsl00Gh9w2MsDzXDPBSo/AlWATnUKgVFcSL+CNGW5p8BRqJGHuutm8t1uOFS9
bh47MB3Xx2E0m+E6FG9+UbcXr6/HhbRJAhcJXWI1mV998jnl4G1i02y+qsylwpmJpQ3y3f1kGOZO
eGgS7bZVfDF5wrMv9/h8Q78qvYSui0AUJ8sTWPX0Wg+hTup2pT5lvgQ9SCQPkAuv2FVSiLMzeD0p
2c5eMnnYhbHPuk8O6dopunFr8E9chzqDAKckL9aKxO2xh3hsK5zK7zlZxT6cskPDFs90q/RmkJ55
q4wm34eG/RksR3asucmWRqvJpTvPLqwo+cyWKl8Jdkb9CPhqEcYUc4AxJnCGk9gTJbeOaEQcNIgS
Z/5txfnxCnwSfBcx6yFj277ZTv+OgP1TYSXmsZ8G42pk7bSJbawhZW82t7Cj6WMM8WvqJBUPy346
u4TKTVl2T3Qw+FYQFa91CVRE166BmuI/PD/qN34khpWGwNUECkr3PyVhOdStL6Crkqei8N91o3JP
thvi2gCR9kLwiLMSAdaLCkLmwmzG4jmtJtIJJxtZZJDWCzhIxVbHsHqWBnu2wA8hahQrmTf1vjet
/nmaHoLO6NrnY3v1xwrqaw+Lzm/DZDdJgnhQdk8gqEZMIDYgZavDnJhketot/GlaVXn7JMMoX3ak
M36lD790E+qPMfeqe6KCHWHy7sfgEKBY1enGRZR/Vg2jDceyvI886s6etNfOUEdEywtA4kw2GP4A
3BNWbC8qGfZPWkyqo0jF56w3HTL9mtWUuiar/z8PhAdAJzSg3T1+1uZAj4im8/jr6GzGqbzZdVmf
H+9oJovFmPXf6Yt4Oxg67tUy4bQFkBn/sPz8nOStPMDCtVcJNRCptLNFQ3nwT30/B9cLNxhoZXIN
e/TcADeH9ygiMRTRKbHkoSUOMm3FgUiu/371+FkZweYM6z8E0WsfrOIUBP5IkK2NsnWTwIlsE8t5
K9jYRk4bPeUiuoe9lNTeECW9PGqerSwMVrWl0QVJETXHpe2ciuPjtUIlTS4GNq3QDMo7c3u4KnRP
vkZTcx80sOHt5JU8hmRz0u3qUA9U8e7KVLH4bpTANk3Z3cke7u6G5h5hLuxwuEavAQaMxRiq5I1R
rVp6eixXZayDmocOtyM1ZlwETjI+Efnhr8d0EKsp1ps1k2YLjGiYvyZAvTeDOahFKwhkjsy+hc0X
D+95L4otVatBR76lt+lNbzHmoJP0aQCbAZA9GZqAxHxHntGCnnM6Ke8QPaGh9XV37r1quI128KME
FsiFtqbzUMM2TMvCPBM9Lp+IiEDQ28LUwizRXqZI0ze4YJg65W3yXjb8sahmI9hoHouLbUa3hBb7
ohFT8i3xXgIBJ0DrtCc9dJO75gnsw6RfbcDMTTe3dRiRw/4cqjH7cOKGx9jwo9IzqE3YCbbFjAmL
Xdl+WvrJVDzTJvkwGUXuVBKodR0W4qPLkFyDtrCuJj1TS9TBJTPoKcP+u0sqm6cqgF6GDcpfNQ1B
612mMWMAE7jVHfeEiwjo56ics11lap2UU/8ii3Y74qw4tEItfAeUfBz/MLGnv4LCp5sEiOda9oYC
Sd1EO6uAz27qX8aZD8/Oxf2QKnwnRdv5MSsyQKBfC5hpINDB6OOoCA5ZYIzvvSjJHm3dmyo1+Twp
MtjUEDiwtCOHqYGTn5pUvoLO/AAalt8TrC2nYfA/uVbz6hej/d4xtK4Gw/1c6hCMKwcgoq30O7L6
/G50+eeetuSAXfcSBricHtuqlLVQTwd/M6JZl5MadtnwVmXSfpNpYix97F4UtLRumIvljMWLirMu
nG3VXwCgibM+BQPZ7iBKMUJvZEBKqkjdYK2rqj+4bFuff78r9f6i1/BMhDkWohJzDl2bE5T+3At2
6W8yGc39ez/p0R5zZb0wZNRuCRElXIBq60joAm0lt6Oc0Az9OMT+S2WnYq+bRMGObg3SQGe7WMaN
YDxOkFcg5H0a4dIVU42tva3vSFuKPRhZ/RJnwTfPwjU2gjfbVkTp3Viqj1KbCwgiLy9uM/eQMbwA
UZrRdgZR5Vk2bYh0K3YtXeadJqGKqqY9KckGQk1ZuZwyaa2zVCGmTuzuWgtqn1JPjsmUEXQQKlrM
oWxRbEOaLIngPdOOGpi3G99kb7bXIFI/rC7eTtyN2zgACyynMLt51RiuiE5JN4+3j18Q5R2C33yt
2PytYwAWLz1D291g6CuXYfWJ6pi4ibGk0WrXt5goe0It1T2uLXWvRV0uLVQqO1QZ0aJwqmmN8Gc4
GSG+/X5MWV9D+6RZHMCdgdPXIHSnEM6OYm64ex0P9NJs610YHRoRs+Mb/O74+xtCzBf8py4XN4TN
LFqnX6x7QvzSL64iaJmIOry7NtKtrIV5S3Diw92wstOEYVGzpuvI4OlQKplf4nrYNAPU9bz39UPj
pu8Vo+1dHaL+kPGYX0IE+MU679Lx2rRDs538OH6nGzrtfQZay6YJvGfZBM+KLGTAuF1yk4UcV7Y3
fbRdNt3GMei3RPNVmEIECWaepi1RXDgrLUn1hZzM4tqrKIauC058ztDNU9iaadbdvbQuyBbpt1oA
gXNG4tz03oCXNjbQ58jw3E12Q0e+YzMyoa44Jezlenq3C7tWzpPIRzj2BE6s4dAiTGgqf+M0/2no
/+/ONt8/qTtC0g749WxnYaRnZNv7947Z5jKRmfmEkEetC43AXysaznGvtTpZoSraxbWeQMaW8v77
S+7Ml/SXS46miQuObo9rb/0yC6+00MPZhhrILsn3mbJ4B92TtGITcrd0q2nLqGw4sbMAUNE35tFM
3kdKrZvTOxqdfyvYRhkNIFcOpwaG7CnFFAEuDdQh35bmxL4UfoUBQ4YUqBhqq+FU61qS1+uDPzWg
wW6j0bdWiQeHlLRF82A2M7huGvun038Rdh69dSPrFv1FBJiLnJ7Dk5N0JFm2J4TddheLOadf/xY1
eGhLFxYu4MF1t1tmqi/svTZG1TEhR0ADGmEKsHcIuJxDXhXdajSN9JBIy9gqILWDbfybJj44lu6o
VJg/TFM83wcGhab3MoI5nVbMTNeksMfbt7DFKWdkxEDrots9TEVaVPday5lQTXX45AJ/mPzBm/KF
aSM9NG1Hf3vn/rNws8xwoq3ovKe2qKyDnkClKX2geCTQgO4tzFs5x3gIm+wJSDcmSF/70oxGBlOj
IYzCYn61IPxDmpTX3oRHr6lNWdfVL40AAUZIUfOUxCGJCMw39m4ai0dNoH15+0fm/l+b1KqdFc7T
T5e0xT3xKNTHU3xBfpP9qJl1xNDFq0i4v21NPzMOlOwMGgjL9jJG0OP8JON0w0LC39Pyx9cpjbKg
0QrwUcKeVx2SIHKpI/MRG2u0Gi3iuNk6QTDm87uz8ilmStM86axoL3+/rp754cG1LMd1ObscQ7AW
Xn7/P9d1QmPkF8Izn5oGLG45SIvVhs9JMlXehk0bbAON/09PC//B0djQp/1ZK8diQ73jk9Md5vXj
EGqB8omzJ/WTxJmi3MVzkR6krUf3ytOgtneZwwBJ55Lb52XbfceXJ7Zdpqx9EunNiza7zMr66KUd
CTZbgmk6s5oPUowDXbt1d5pBe5DpOD0XRR4UQExeS6+rzgPk4lWUZdfes+Ljrkn9jRkn/sWfCM6R
tvagTaS2oMk5TgYiPzWq7Kh1dnT6N9YrbzfY0j/0pZdcmX/4QWlNP4CZajttLroXtlhoDgJRRP4P
x6OcCAfLIWXGUedxqvzXquDeNmVEPk3e+zf6jgwraeQgWhnVFrVeGPhGY4+Uwhw6YTwZXMVBu0AX
ZQoxVc5e8OIxL2Si9veb6n/8JFqutWDV2B667oevUac5Utd6cO4zLcd2WrROA4RZBGGuxYDObE99
qLWn3MQhn3HB1lNpOdvQLQsgtd1ZhegqtAE9RGfG8TnpmvAVIzFzfbt3sWNZv41Q0QZHsBjCcGCr
NobPeiI7VCu4khE5qW2hs26IImtvKYRgXW2oAwKlVTgs5rDRUFsrAsoeZ4/tVL/gtrOuqa6/RLxH
DH6dcsNPaT0y4EnWnsrmPcZbB/9xHMJCTtXVyVs46foctJTq9yyJn2sGi47HGKcX+Zber+WIm8NL
6+A1I1QASJSbkAbSyPyn3YX1mV1pw6hFHHNFSpzVZ8iEWLXFugIbPvnmgzs38HmtYtOoLHzWItjy
GB7N79n4byxU8oqL9IZ9zd0rR+gnnnos5Uho9+7UhLcki8ligLy9GkJIzXiih5PSHjFFZtciC8ub
BcyV2SQH1/Xv9979Hy80OzbYdYLjwbC8d9UoBx6rZbecntjyNUFTb72oiR5QGRHdkKMXY25K7lXI
AemmfTDV2jVPpuzJicu9NrX9yvPS4uC2Jtv2mbQcJ4zH7VTbBhFMurNvbO4341XW9Xd/GrO9lbb2
c7Z2a62EJaqivUIIqwuzP4VN/9Iyhz6AX7BPWt4OqwGZWi2ZdSMSvuVes7EsD7Vs4dnbutBawoRs
ddGsx4QHYFROjZRLf00bLWK3FBNBUcT5CtaqQ+xduR3K6ay5kpVzXT2Ix9zoMU27EiFA7lmH2HP3
ktTeEIzPCzmrNIc6spW/X+y3zf+fx77DUsyHFcjJpIv3saWz287e5Iz909xSZ8ajJ5E29fo2KfJp
DVy33fVF8j309fTMp5WdNbhq0pbJUzGrUnt06vab3rf/4kOubqynYJTG9a4LRfVSMVyqjcehM4o1
yOWenYke7VIy8hb3rAavIKm5Rs2DnhjG4yd/Lf1jOeMIeIq0M8JEoPr+VFA913Ccpu7JS7zwAL1l
3AnCnkpL1isd7fgR5kDQ2oCMIygbiFI8tTJ9S1vX3s8Bt/Yj8/JqpRdadkz06dRYdnqVdlXR02no
/RgzrNOabHTXKb8Rs+Q/J6jaygTuSi1SHP8WiHRPi38xc55ODPD4I/q2hHTdZIGUSXZ++8UaG4Ng
N8rQWOWQ8PNOu1s+z2ukoTtzi4QYNyc02Xp2r7k1A/yPcZ9qyCAK6CHLVqR4SgEQ7BDxgxp3tB+o
1JvfYZWjLcIg39nNrykhUVSWxo3dzgrhlE344GCfdLq5damZ3oZZYP5E8XH0RmGsWlGy+A1H+FYh
I1efHK4yzaFyz+N89RIk4/ZUx2TNOIgRNDWi/ubP7ggv3TDy51ZPiBilQok1A7pDqK6f66k6mEQx
PKHBPKbFNxUW4miHyKGBV+wTJhQP/sXq02Jfw35Yoh+JRG0dZB7tUDAX9CPGz7UbVIjSX5LUfi7M
6rWzfO8i55YN7yDyS+fO4a4wpt+wqYnrdmeNcBvCi0iFH8wIMnxD4kM0Cg+GiX4Ss1declV2996C
Tm6H6nFZsJ3ZBrJHdLaasul+NbdnHO/769xKfuQlDw1h7j5glPBbWIzhbmY4EdhAfFY+mjhQvBht
kfQSuOPsGhKITlUd4py2saGXcRVYPPqHQpjLieX/zH3lMbv1GZsqbzUjVHxu9BhpyI2u20HwmxGD
YM/1WebJncJZ27Q58aGceBfdDVH4tm2xGgZRn7TQ+lbMc7wV02wcecK4sOi5DjV7g51TRQXV86i/
6pNTb4hpa8iJwT9fUt1M9VEvenH0bL41HfHsuvs4W0V9rbK8JdVjzLYxzgk1WP6ZVGX4Gfm+dLz5
mQS5n3LWIA31OtARpVnHtKx2ZmrrJ5u18w7/xBrDvcskpjQIgnO8Q+KlrKjDkeVmmVc38sSrLYN2
hrNx5pzZcxyTyZLfpESQP3L4b0JqyEoP3cvbL4bs693fvxJ83j/Ujo4HnlQXjqVTkr/XRU1spKbE
HZqnmNeFpJ+pOne+YD8h+qBx0KmleXykquNeZ5VJqEpDECCjigggR8kcdtMA6FiL3GXuxLjymJtD
HsSGNB7MrmDyYDPdB+nzpfthSuwTJZFoSNlzCNTNPK5AmT+X/pT97qL+MBn6QCwXLqSxFdXelEYa
eCFgjsR6VQK9g1vDtknykcS3fDGZO9lTnbtHo7Q4ht0eQ0BmMc2dYucKIxaw4TQM7GmF1a0H/Ex7
/On45m1DfzaraJt0KCKnDPnezARgP8esYerm2dP75MFpGNmwZSZUzcrbu58ypxjd9OyO8lvsGD1a
3to71gb5E0Pk07AimBZKjOTN+/7eV9lJM/r0ySht49yAwS8ncjZJdKjjsnpRy9UJl5fOM+Pr2y+e
dNygzA2GKks8WjhEyR03FMwli9TMtEV4G5tWcuu0ZgyEwzYz1lzCiTz7pxfr5iPrhm1f2iQx/Row
TDyxWPK3UZU9Ubz2K6IzjlFTjXcn67tPjk/jg7AOKZDlmCjiEd/QNr+TA8m0mfIi1MonwfOMgtsl
7FlJbRO3CDCA36zAN2XBSAAJbhxj3Cf9AW1xuqaq06EIWQHJrtam8Ietk7lRwEF819xQX3uUXp+p
AD84Y3zXwZVFF4o61fP0dz9rW1aGX+oDw/YOZwZjiD2yG/Ac+YiUg2SnTRVXcOOhLmF18+1NvrgJ
VIaHbJ5qlvEweHZlGj3MTT2uR929IP+YP5k88e59eCVdAf3dt01X1+GgvptD2E49TnyYGu4i8vm3
U5LZaLdORpSLSAG3ghS4c0YU1W0qWTkzuoR95I4zaW2pfhau5LlJxC9AUcmq0ezy1E4IgOUQtmcU
NddKOnzafb9cC1moO7iZJIhVxHiyTcnCzL2vPrx2Nu/9fHAc7zesVe/Uj7ZgPX0Yl2ToAgTTjYWb
u64mJbZOOtMu1pG6dUq8FCVjUGbY3iXK7P5UnitBNIo/DfLLXNr6gYSXweuxqGWyewEn3a6EU7ts
JuSmNcA+GTLqbnm9bzTpHlkUGzs7ab/Vem2R8gknSKPCDHokGLtqwpBbSkVCiiROFItcvAO5OKyI
jBhPxRIdCrACjbndyIckxa6UFYOFvn+217V0tSDVK3uvGkMei1T9HNqiAbISOUTAmDYgKcNH7t0X
iMH7giVyto9htb0Y/BCkytDxG2RZJtTq34p6T8YUvPqsOONOsW8iH8Umj0aU4wP9TsXoK9Ckx3Za
uGcx2sOrMUJKEiqLrmjP+3HOvtg9GzW9de4W1pAxavPLMAOXsSxrp9mZtovboV6lFc5HchNEekAy
8mTUU7j3UWv1SJxPY5nd6Hj7QzbF9RVBW7uFW9ZtIlJSI2XNv5xy+K5Ikt2NaYNsxmCOKivjZwc9
jM9pRi9DYUcIeVAvM0flLWI6w7BR6i5tAwpIWCzeN42M6oNk4fusR9mqbkexS0aorXbWNqcRKO/J
nhTYTWdsPvnYiOXR/7NW59V1mNExKtcNQjv5/f9MOgbVtg3z2PJpElFDeCulVVN5p7l1EBB3Oryq
nrRw07iUhP3sHG7hynIvrWj7By+zH3RP97ZxM5lEE4bqzLKEj2NTIHQ1ryImiW7qB3UWmU/ZS1wZ
M3vILmHH32ymV0U8ffRytNt15atAReofLXLVF6bVJlWl76JXWBnzhQnYuDV9t+OP5Re0kiXxuuJb
P9ZbPs7qkkQWzdzySwQTb9US/jqr6sE1/K0sNPfQe4azBSw6rAha169MJu7h7J8yWt5nbWTw22X5
weaOb202EM+5bltHKtAJ79vQYMptrNtYev3aSqetKsyCDAuzOzUovk5pS4IyU6GTbhGkXvZ0hH4e
H8hA4ZOhkJ4nktzTT2qM5av6500TjuFyNAjh4AZ+X2J0tkZaLbqUJ4MWSKAY2MQHBtse/jTAT14o
D5NrfLPRjB0rB/6WTireVXMAWKuGlzVuP7OTflz2CC6mT4eNEJGF9bunCLR22et9mT4hUetpNAxq
/7a+qBHBhoyydbIZ7JooXxKOZq1k64pP1iWUNSjn8poSUbIZjchZcc3FYUA4MhEnhx/OFUFCTeO0
5bOwno0YpaBdYZRREe6caZRHLLRkwdwMd3ptU3aJkgMeM5K3LkkM2gC7gWvYxzV/VLwg4aAFE7e2
S6UaSLHECweZK/BZeO8mVyWfvFofj3GBYWOxLDOE95z30Hw3rJzSyf3kSXn616GJFyGKm61jhwmY
lauN4OHXlOtuQlB0nzwh9v+6IQ6nnc/N8DxmmX++1qZguh+VALJZgzyGHSmBk+4WQe38rqn9d1Ei
MZazI0yH/Ksz1eYxT9N4i+jgPE14FYo5bB58yXK3RviSVvGGECx9a9RDtkKfDe4wNr11OLoMD43m
wuK5J+z7oZ3CbdQPIOgH56uc8vtMWif7Tfua9UQfAgLY6SEdqxiwV+Umf2IU5dYPRT4fQ2pem9qk
9C9696biUiFgNT+bmC9xDO9fHWGwEmHTvOwl3hsOhxwZo/JH9cRcARYcoj8auwQhPEKpPeLukolI
9AuEExLOWaDXtYcHSlFtHkA/++XOrOhCykr71cbwPdFx7qPvpldgAS7qcOsRISkw15RWnr1wE7a6
qVsnyjD3k8LL+thlCIYQJlo9k6Wa934W0TKYxgul1NMo3CqAb6yORqWt2af800ly3qWLcMbym57G
MKwubbRth4a4wxqJhi2djeGP5gXZ1Zc6TH6jKpZ7I4wPuNBclN6ZtzHZiMjRVNfYKRsWkigFetci
URvXzFbyL/wQosq3MRJMJs+CV9r0k62rwRsne7XjoUFkTmtjfzLJA3P54Q4yU+PWg4Jg0PVhjGvh
ZvBQbft3MXWXskYsOUzDribT52hEaHlHw2VPF5OgqANMHGJSdAp60yPM7q/l7DWnnpYs6Fq18ZIG
maQVrpvQGO5xklmbirXCGtAfOjdGNWUjm9XszYI2jrShtv+i93O1i6x6lxk1UfYZMXL2KECEqfmg
uVg0kDtil+NVRzWeud5XZVXhsRfbbHKAsRlkgsnGIzqt8eO9buEjlrRoOr+LipfRBkaOPQ/gybE6
mq/imwdy9dLk+CgTK54P3Dl/O0r6AOH0z5HQ/3EbZd2IXwhUbdtM9+vqNjIVDlJipIJIdTU6HhnM
4aA9tYvjK0q41WM4EPvaeSAPlzmHW3Vf6xb+XjxlGZhHOgeAXyhKDL0/jj1JRrZW437S5v7IP1Gf
F0u/naofQ57Zq65Kvzhen17zur4YuCRnZC17L6q+KCOMXpnrk3TFXl7POygTmNuByOWkNVj7iPL7
5LspUclFHa1LkiePPqPV4JPj0vrYpXhkoCyGNKYOHwd3rpb5Xq8JcWeqlcXWeBqSUq4x8+NJyMHX
qSl5nKeU1cfSqMcmuZ9yhsRs+PaKy+TgRJWXSQdekC5bX93chm33Y/QJRwVE2DOzSh48W5NBH2uY
jrJyOrRTn69g0cqr/zIUsQsJNnno9B5zrWRCNMwYxpw22WZl7O39DAduT/C3D0djW6fufsBlGFS4
ydbW4EUPzhLASDToAfWTQzkTnuouk6iQnwq/OXU2YZoRIqMVUIrwSFr1GlChe5Ajky8vDadDDtLh
FmE83YgZq0vIAMbKoQuT8FXT1NsEplbjAIq4OJqRW69n4wt66/iW5uPvPMHbKVKAdyxak4M5t/Nq
aJE/Ecrmr2tWKZL5TuA2RKQtxMVV1HeAM1TW0XGiLa4MVh21NtLZK9c+ycjd4xaV56kuiSURbRkg
a/HOYvBrggg9c8eTF2XOSel1fItDHxrrtM1YPNJLmk8q18Izgw+uNd/jxfWDzbtxNjK6K5sxd0pU
G6bcludSc9xtrR+GKVoG8r1GOLhyg0i2e5FVi1muYjhl5nfPqcwD/3GjGsMj63uymi1zAxBRbbPR
n9YufxycESDQSOmjx8omFI62xMhCpJQtKe4Zn9mVaVf6te6Y9iYyA8UwCIKKY+NpLmrzk2+g/bG0
4HnmYAeFiwWPddafp3uVMCEYWRncNSEJGFygtFEZqWB2yvSSOr9bw0SYYHqPMBUd0jAJTR/mZDi5
0GZIQligmahT8qQ+GvNQbQnN9jed756ZyebfsnwCFEFi9pEF8C0aE9Q4lUpYZSEYxS2sZf2KHNl2
ZyK17X/hJ+ceu4rkDFn8MgcyA9gn11vbIXuRjv571WaQMmGCrNqCvIloUNrantLuaJEbtKqH9rcj
a/vKJHGtzwPOaE1reLy1b3//CrwJjv5bNDsmlh9ybdE7Gosy4t1FS13ujXIbuvKxW+UJSMimZKKL
eDLalHhRmUf5O1dveVhLxStAPSR0XGPWBOd7cLmOnXDWurTzzUzXsa5aNaxs60tnHfo56z4RcIj3
mUuOyT0GU0TuDYec934KVFB9aNFgevdW5lVgNOFTG40N8yr/uyh0/dAY8SvKKh+ZaUWlDeFmSSg/
AhK+m1WRbyde27VGz7gZ299xZ9Alt3hQEtMb1pFT20e9ZDKQNItRMLJO8fKXH/CQmwaG//wXJuSN
2aRYMUscw7JLg7Qe0l05ZuY6Jh7UiGm+5KwPG2iPP/sp1tj/l4g7ZxKdQ+sLUyzn5lblpQQ/c0Ts
XAfgJPwVMRMJCyp3a7Wme0LC94BkKjz5VvFasSY4Ql3fk3prBoMBQyjqeL7f/pXEwWIT+uoys6I5
ELD74M+6fQQWUlKTdPx9sd4T3biUj06EDNM615pzKG1/+OTOfCgh3+4MdAdd5zUyPyjbtAgnstFx
Z0oFYGUYOza5PE9bpBJgaAZjenBKDZvT8kEwIphJeN2PXuOiQFLh96rJ5oBcjoRkbu1seQQpQYx4
ycu2O9YNHB3U3udOovPW3Pim+nBj2pa9z+bSPCoditb/E7eopyecSf/lP5nmu2Jq+bvwQug8Y+A3
zPcKncZI+7idDXEvOIdQjBRREC3KjVnHm43mLNmbyVuMvH6Zhs5GYQ5tXUb+JUNg/jAKPQsyEnN2
xFlPGyNRAn8f5f+SWg+uqv+dOlZI616Mm7//4G/Klj/fZqCotq2jeaG94jb8+QnE/IUmf1bizmCG
tAkg8eFcRCc+0xuaR/PQIEJfAYyasSQ5vxXBUkQveltLZT9M1ZlrG6AFae/DvG0Y/ayNuew3b69F
Un3lkztS/5FLrdBGsIow7ZNTDOjo42dIOm4SUZiZ3c7JxJdy2ac7097JlXdh8fo9AhR9M4j7rrJ/
7Qq1mp71OUrTh1a72yGWmrAO9+EUWL0z3nnLAtOH+CGbtjsUeitXoagDIL28Ybo5r2yl/kWOUZ+m
pruasx5tHGHjDbDMa1bNezdmLSRF3X22xXhfZPNcmC7XlyfDYGT6Xr3peBMiHkS2dwxV42rwiadt
iuHqlZIPgU+6cl3pA2vF4kVIAGYuyskkSKdna5rtz36W963O28/iLTMqvtsfFypR5KFDmEZxb+eW
RRp7kbjoEu7b10kKziTeQj5J0MhLOb/EMitPQJrHRiEFS+QeTS7IJtm7nzyBxvKEvXsCUQBxpS2+
Axwp71psUYh0rszEueNkUIwh2d2b4QNJvyDqGWljDe0DfOPpRjiavWKP92AU1MKd+UP35QYmhgr+
/k4sULs/fyKLWkA3XYu+n3tjLS/7f2Z51jxok1uUSD9YiHB9yucRiXoQWQZkHFRhlpTjyhri8cBC
s9i32JKIki7LB6VFao3J72InodgUDEaMONzPIAjWbyVB4xNu0OHUPJpdT2Su9CIoEi0AGxsh/zoV
OKtGjIY7WFGoSajs9vRtZgAKgtByrQMkPoHDq8y7QSGwysPyuZ0Hf0+VllbayqRMfpy9/iHGc8Dh
U4IZ02Z1YdK7wiqYb1LizAONQdgnIxrD+HDKcsmobtCGGCb38j2xomtz9vnIfO5tXHpfkpEcuTp2
8Kxo896OZLctE6gMmQdrQUF0HgvlXY3WJ81MH665y166Q1oTtFWMBmuCkzUl2SZptT6ofTD8KUmt
o+5gKcrVvmfAyLJeZ39J3IIOGhzPWwughUCHtjA3bJiaI/CEI9aPMmBjgBB/KPd9MdjHGpnB1LZn
t2r2WRjuXL/SvxSQ7jMThb8RinJTV9CaNA9LfxhtoxloPw6brd3nJIQDBakT+9VP2/zY5/W2a6qf
aabWdhhuQM6bp0g6J4JFZspAICyRpZ1ShSsR2zN66d66ZljXV50KtW3paLz9QDU2spm0NT4E2ktY
cptBhoRlhN2j3dkbr7Uxq2fuJY99P5BQi3C70nhl0lvpeTof2qi6UTTWO99TmDhSZ9en8SHuzXJf
6j/quVDHWuVnC91LO2XRg0EYROJm0bHYm1l/G1OQ/hVH5V4Hb++/+VCq5N65Ok6hurowkPR2fV9h
pmXluxkKuIpmrM1AKRfNC3/6zCr5k6HMW/7kH58ETJUY+SnLfVhbbE3+fAGzVPp2Z8TGfRhhjzPZ
XyVxt6bAnANR5hj/JmstUYz0BiS8ROP1G3H3bKUoyZXXwu0n34MPH3G+TYbl8iWnWxAffOGSPXsx
gWq5awQIYnBlO1eE8rtpK+M8ec0j3AUYCVa9HyKcFDLO/4lnKkuV9mxzQoKwa8N4Nurme2jhQjF6
65BopX7yJvRpA5sYiG3aGVicXNtLunyledqR+d7K0MfbLItsj0HjaPFXBOdCGGJGdY6XS9e20SV3
JSj0pecU7sA/VKG1j8BfKAyTyvFvCCcYzajmAKGy+eTL7Xz4ci++BFhoS+mDbf794RYLMWPtzPS7
D5GPD3LbM4U4uKB/ToySiG63sy5Q8+wccdFbnryxklZb0tPi9Rw6HWEfYthBkjmHDEPwSuub3rJr
eAixt/aqHP5UidJuoiFfK63bjFFpb1qdDcecia8AGlYhCSVHBrLZ+s2el1cD5iYMhUE7DXRh2W6i
9LriuXnM5EyGQK8fTJCsx8HDM7hcdAdz5IVDBmVNlR5Hao3TqvMEy6Le2aS6G229sc3uNeAuAyLZ
ulNRDwGLnIW/P2IfIDAcf/Yi7jagyzGqe48/rQbwMIafTfcGb9GJTxC5i6pWB/xcbCK+T7mus6aT
PPKjpu9d2lNPwJG6IeNHK2xoFvi8Xr/Kim9nqffGnrSPZKPp11I6l6ZGHgz7C0oPSipGfqiDangf
MfnUrDLqF88iWWCKm3on3J5cy+5aZ1UXRJgP6PCEPEdLE2Lr3hmJFr+QBQ8mCZXRGLAtdFZYCmvx
Ct4Qr2O4HcKYaanva9hjZmeVOUgMepk7G9hTwxmh1o/MgNIWcWr1oziSB0NIo1nm64Gl400SGfn3
iyvet/nLxeU5ZVeIEkD4b3q0/5zneWtOuSGy8e6bhuTTWhAgtaxKYauUq9Ss5UPIsYI8USeNvPrG
Qn2jFXRVHe7YZPEK8TV86JNKXjrRfw+ZGHGwz9mabu7JbIY1HzOJUigCMVYOYme0xqqw+DL5pEdc
c+kdcFtoF+lMr5XEyhhXGzwxXuDi+L7IDZouYmTQnq3dHkUwcuPSi8ID3TfzATAAR8nRt7XYbgrQ
bpBRrW3U4WYlA8UBxDArPGkMUud+EWaNMWIFnP6tGvNg6PseoBFWXmTQHD9JtacqJsth8u8l6VSQ
APUNyj8oL2ai7USJDUCPnWFLq2ndPWNlO9A2M6B/dhqJgzBQZSri6RkBJsdY+xJiCDiPY4bpv6WJ
jup8W8918Vnd+kEHyf1bSlZk5IbLa/J+KxbSUwyKmKF7hdXEsjv4d3gJVw6VFo5M3OAsgQlVieC3
AN9kgm5jEYkqa4fkRREGZIQ7nOVxwFJEoTEvko1TpZS5dRquS2BxO4fvEDf6ZlUL1qtieJK62q8o
zR9mS9i3jkPdl+Z8aJhxtgYbXQ256SRwGomhPfiWILTGr0D41si7wqHqVyPM2nWZkrgzT/5hahli
8QNZWK3HRzPGccpJ+lomnvNQzoHSTHMd5XmFnDmzDnWBRDCG/VZjWE00+ejz3l5Nt5LEhxSPI5Ks
9Wh4NhPmQgWoXZuN3mY1Vmh72nP7UJiNLhPkFUsX4zJaVApLudXa2Tp3o/7If/rmjhpDfAMldD2y
NEQjxDb/3hi4793kjCV+n3UCX2yrGHWXU3/i87QX/ewgvn9GHY5SAnDgmt1NsaKG8faxaOKgd3uM
jrkzHYpJMtTSt16YJTvUjgJVjYs0TWe3Ax1Pw4q47kM/cEMvYAhqvlii8DepNDAn5r29Qv7wbe7b
ZNdV1uJE16yTFWsniUK7TWAmhwBT2gQgxECEUqeZ4zqKy2brqm+U2O4WXNPGzgv2x97G7TmUsLV8
R5OP6YB9zye6mLfm/l254rJBdkw+M3iE3ot3wg4UBcMl/V5FGF5GPfst9W6V2EN9QlK3meMwP/Tu
9D0Z53jdDdVN2aYW9HYL0FKM+N47KyDbReHUcP+RsKNWggeajXh+bQb1IifvzkdtvnhPnSO6p6jV
yF1pSMctMN90RbB0oKvWKb1Vlik90NkwB2EkFbWxSXyQk7ur2u+LT6q0jzMPHollC8Df20fY9f61
9Cq1WE5Fdx8j/4VMEyCokmw67hiqpNG/po4LtQDt2BY49DEGirUiyi3ZIjvEcBYjVfYiTNER4Va5
dHltjfQWkyW4bm6o6/0nL0vWVa55nxwH1sfjgFqN94MpDQUdXd6f1WUL1jrSk66/T1FZbMPSQIln
ay8SR/jdjebXqaET8aRvXO30WGfrglJFEWi0z0zjZQb7cel6aa0b/Sv6ZTggZOkc0PNTl1GPq8nm
2BNmoAY93jY+QL6sGrekTaFYXNKEmroL3MlMt03Y6EEy/OskugUzRMseqekjyeRqLCrjQa8wRIwT
G4PK+6xd+59XAJaoQ6eGyPf90tOwMTxrmtPdMxO5WBrrQCflOB50xesZOgoPsFY+I+i5lUB4R51z
wWuyL2BKUc/YlFVItdGej+tJ8HqXuamvQw0JlmaZn9XeH3txhrdMmw0Obv733nDgsxPGE25398TT
jaMfWV89Bk6OMRVXkGsxqsS1KmfK78qmUel0JqdNewyLH6Jvs/0skmjBGGC1LuDFLoHIMamgGx2f
89Dr6T1PSBTnEdiR5ZdtVFX6u6Zh/9OF8aWnba9RyFoyVj/tKP9HTVF1bjRCqPDdjYnUDkiD1dHV
jmloLyYqljap45FU2STkaM7Rg3LxvdrOQlUv8v6UslLfNJjc0dYXn1Tj3KQPYwvLsU10gTacfjR6
i+z+P2VO3eaI5pK5ucsplofxTH22I4+p2wN6z7eCVD2oMjW28Ti96052Huf8leOpW6lSL7YSKwsx
5CWV5lnGlNXmEC8+0l3T6XVQdLYIukE5e3v8NlAhv6Ck2qT0MRuQafUagRlRlBToa9tJxiCfYT76
ri72akR3DsQlXKuiY86fp9MlE9NrgrZg1U0hZJneO3RV619Qee+xFWICc/a4GrnKrv8Iwdt/k176
Jlav1usu4BSavZ3MM8qHTO6qgkKFhD48P6PvsvXYSE7hW265kKN7lC6um2vHwucTiQYRHGXmnyUO
OaDHhr2Gdtw+Y+qoJ0j0sQFXPCzSU3+OFHMeFkb+UXi92pl0M/gEfiX9XD9UsPKZTfwfZWeyHDeS
bdsvghkcgKOZIhB9BMkgJVHUBKYWfePoga9/C7yTEilL2quBLKuyMhkMONyPn7P32uThuWnDYXiH
PeekDFO72hETWzvSAeitf1iKm07oec2mmMTPpaOZTX4ce7NhPPxf70dqiMidjtH6YN9klA8bNRTt
daJ531gG0e/l/N2BDn9IRzzeQ46jNnE0/anW6My3m5bxzN4lWJgikrjVeBzHM0IJrM7ShV4QRntp
I7gQifMSgf5YgLQ8leadvsayzjrmXhHfILHsuchbe63QrA0BXt3WTWAOIk0DCpWwNWCyW3a1E33S
LFNs+76G+Isc6kIcBTWYseniHAWOxeTHEdknNkj9qEQEKCUf06NuM1qhUKFRp7R9U0F4/e/qXrx1
k0hEvmwR/F6uB4/57bLn+heliJm6RwSWpo9I0B9Xeg2ed0S/jlDBXJHyF2l9Qxwr3uMKwfsjHL5I
8Ey9vPQhTWAjn+t7gNkrE/tOc9AM/vendN81X1cj5Kpe4t+OZevtp+yZqtgEg3aPUZeNezFOeNZn
ea3D+1ElFuNkDpkWUEU19d+xPpb7MoNvZg94tXuDkk5rC/zmet1uirAH4Gyv0ZNJdawRQWJ/IKt4
1m+WHCOk/elqHV0ikgSS5FSAVwNTQbeGqyCUNMtDh/NYaOEn143MO3MBatHa/ZMYQR9aOBIQP6QQ
nNySZW/T2CgtBMZh1137OWOkZUSPFem/O17Al9KiUKw0BxWCfreI8KJn069WrDBPO3F39Ugfg2Za
U9PJUvFgngomJDBVraeCFPSbPdYmQ6fmwV0mMtQoLot+Jvkv8W6FAaQ46RZ17sLwzqRQ8NHVJvtS
gM4H04PXRz3TtlZHG7cW/0zVPaBbdLZuyg2vsOYA/00K+Coa9jAxYAtq0giIrfO2sVd8oBJ7zcz4
uwDk4Xqug9929am9laj1UDUpukT7+NpQ1/EQ7rpUfWlsRNqFKxnRa+NmtguN9jXBGGPTnAsImOKj
GBLjfRuW+S+1zSp658r0to0w2DbmDvq+j9rEk6Vz7JGTKwtujFOO3r3qf0wLFvWOrVeW2RaBcrTT
THvcSM0GTR1y2oMojHdFxXBed8QxTMroKhJFZ4aBhCvtj3p9xr8OeJe2sY4KhG7722a7VRgTmbpT
82gQMsv43dU3Q4PK0M6ZxifjIjZVaaqNrds9hqH0OqPg91KZnxsv2jMIBwoZcgL0gLo3QuYJfQys
FqEBg5bwEFSMOElbbBM9hQzvNpNBtrW+aHZaQ+cpKT9aC/94BPb6BJgg/J+d/O9TOJqTunW52T/O
0sQgnvR2kKhcbpzChHe8aL3vpJG3mY0l38fVXT/9KiOuTv+93bzjcFPYrZ7rNZlnVSO/tQ7aGFms
osVGSTNIP3SoEgPm1C+DwV+wnS/7BEO4z6/All8WV756TlIkjawRWa4BmPezMNgVbWMX4xz/oFZ5
p7rj4zHtYVbKbUkyAl47i/9TqqSdHDCfiPKxDnN7a814G6zWpNeXELi8AF9PBqIqCIc3A4nSmIIK
7YxXm/luFmEeyBQJMiqY+ghoIvLxrxhHPWeyHZdRsufAdDeD2gMPKvYFzoSciKCj3k2n0BScWtwj
m0wXQQuJ9wEZV+5PVupsBi/y19tUOITtZur13bJ04oNexrv0nddf3JEMvKAuYvl4c/eYJ7Gk3WBC
yTfnz0h7jpHJ1qDFTnLKNAbapUsriV0YzRz5DXfT5J0XdyVA5sNPZsM2cCM329OPr/ZZscC0sY1t
Iy25HxtPO46gQXsc5jkbI/2enVis8g423xTYzThDQZ7OZVZfMnzIT8iCviTUjIxG2xg+SrKNIrHg
/3Iaxi0E7iQhLKNFN4sHN40/Vw1mxHQqviZNDEUOgSsY7vgQZ9XdWNfyzvSciEn8YO6qnrqxzOHj
L8xiPBV/sLad90cpllFhY3PR1+bz60j7fxbP3MZdGxNu8ChdJiWT1aNc9Pr8hMrR8YXJ/6bcr4gL
gEdaZbl12sM8QZe1c7PkQIVknEMZTFa0SOdwMjQuvL0WBYjvTQJRJ/0yP26jfKMhG72ChNpkxfd+
FWnSuV61aPXXKa1e8p6UB1u430wnag4qbvutllkWqv4ErzJuJpi80bVIagwwBqHUUOO2Mxi7UypT
K6ACdS/DTAJsFZJy1fD/j1FSn9TAXBBK/YODv/dcz+HnscfKlzrKPnlW/sNpmA1E7vSHpHZ2uTQ/
CSezdzhBzUCraja1cXmctC/4ULvTKJY/iW6WNJhaucEylF+S/nMyg4IewwR/3LXmgnLRIjrJtlHQ
v2o784Onhfbh3bXEkuSH0STQsQ69u8HR2+O6OTYYJdcWTwtYa7d0arOk8W72gFIUkARkpMU7WdXN
PuPvr7HM0zZawubGcPastENIhfcJMGR85Jj1Nm74Z3KK9vMYhl/Mqcl28NMBHmTqR4zYet/h29vW
JnCoKiFxCmsc42K3aw5OUhuUTZJmrL0pO1DaIGhwj88ztXrhXlbAwpXCyeksgqfn8ndTjdn9WEQP
UPiiYwy64FIgzFTucLNeIER+Mq3Evph4IzZeO8f7ii6l36r0+5hSA1ByImpb+40K5SaiU8xcaEED
vBzWeQQqBLfP4NjVyi/cg6rOLfalDTBay62GmGb83RX9en0CVSDmbc8A5uoRSovYj1FogynqMJMG
vGHPcfeljvpiytGWDQ3wb7EqaoH4wVQhs8RrCWnO7cWF6pQ750pMf7AiEoQSZV9LFm5lOt9oJukP
Dhe/FKviuXQugwcFs6lL+2GJiqcibvMz2Q5UZV7+nI+Lc8lWp3neL/0eQgPh3g4/zJjMg4MY8ZMU
abA4APrxDMUnekiM72V2M13TuNjGuFdT6g+yj58WCytDMX9GABk41nCh2d092LJUH7SrXnUEfxdp
FtAKShTLxH7+bkTdhLneQ3bPHiOpH13qDp+2IaZMzE87LZZ3aqCZQ/843IK2v4N8MWGTYR9EgIcu
t2u3yeKcbUmwuMNI+RyGw6Mhc1r9Y+f6QNCB+lnzYyK78VwxEPDXW8muooF6TXjTyjocjvEaSGDU
38ZhopBx0q3Ksum69g7ynLYQgFZxlEZ0R4sxC7yYK7c+tL5mxfC6QCa0NelMVDLxQcbORlVadBkz
0pmSruq57wj5wOR59FXpOdu5qL8rgpGvYUqvgyaxt8UOSzdcNH/+u9Z4lQi9+WJtjnB0gZb5jwqu
s9k8pZWmj0bpkMclmmQTUYOeEq4UnL1L4FaTyXaYH83UrnGamnkQ8h77Rm+dJiwScGjtCjofPXXl
neiQZ1n4RCkXnScT54tWQr+v0/JXnBF4okRef7A0/lG/42VF/cU2BdREfwt5StNJmkAH+8e4Z/AW
zZwAkSgPthZmu0oDwWIrSfjEb+E0MxlTFM/5c+zO+ge145rr+EZ4wqwbbQ6KRRilWJP+LouSMnQQ
LNsdaqH8j/ouG09xIfRAGw/MSN1wN6UOtgTJGMiexMYefWcJcdCpDkFyb36ePMYHjq5SlAwjnRuG
HDKyQAOFjFBDizFqVWQBYU+0ElgQFV2WowrZJFYzQiYycggXiRSjLTGOzOW16qx9PSBPKWv2lP9e
Nv+QjFi8jNT82K+Yqr+9EVf0XUtzHrrHplgUFiIjiMzU2mYSjz98h+1o1+MuSTtzu5aHcBFojobi
g3u58757IHXGroxcTZr371qhKB5tI+KwfdRGi6lm9pJ5gDkzTV3LzI1OoboTeAd2YzWojdeMsIIK
WoSep2Dcl+NeyumSeMjN0mT+pes1zTSpUQ0RmUSh+SBAilhOOzLUkOGhzwBnduR86Mt9Zo7sz5N1
ecBz4p6pIe7HDLlmawwPHrEAZ2b6n7s2em5Iwfusu+b9aoOcl6m6y7AmM4364vWz2Gg8cTwC2rlI
+wM+nSGoe/P7iPcZrNu4t6bW3McGNyKX4sNvMQJC1JpwlbLfLO18ByIOvUqyGVImk41CVI5TuwMi
wSZnbfsxa09Mb0QwmIrMShdTdKf0vVLDYxPq95Wa2/twMlLfbiegAHZ+7yDxYdxZHSbv13+vmH8M
HKRhWrZOLUm3h7/4+/VYrLF0kWZXj5r4M604nnxkA88mUgBzVEO+bgEb6oS1PIAx32vMUcJwPcx7
GImh+TsLTXcvW3yJVt6d4VU9Q+m5I0lMbXpJRh1T19M0atrjBx/7rWtampjQBRpLthjXtDzj749N
Q7Sbl8opH3vlZIdU06d9Kya+7Rw9d9R5oCZ1a09D92yXEwOisrbP88AODgXJUOVdZzZPThf3/uBI
sdUr97s5N+emMn8lS6N98EL8o53GpBWpC/0qWsi4uN582t4rJq0mxmBSWBBlzvcKzaLcRYn67ZWd
u6Olnvilt1xpczFQns3l1Dbjr8Juyk1hjgxJU+IdcgjO41QZmIqMPlAy+Wj89I92NxQiWmr0OF3X
cd9+0MigU2HhHXiMlCr8stIBL9g6NgmbyMe6nUDNNgNJZc80zOYjpqMl6MO7LgMJHGf3nel9Woai
utH7qKe9EabZwxhutcLNP3WNdl+l6b1L9sADOj+oGEk4HVok0g2HG5XuSZURYYlm9TlSRvfJIieq
98wTQTLjUQ7pxVXWeG9DO4XUReWjhngfAyv5msYNwD5zecjc9OsYa9quX4oGXh+XlVpMGzuMsm0Z
ivyDp/oqxfnrjPbWZgQKZQfhJzqTNydLQX1dz1LXbm5jYnPLtGabLmYRuD0RTz8TJzYCWAPkyDRb
o3CfSyq3TRrr4RELV+JrjBwx4qOWgHyy7Sn375ui/uxl7RE4evLBMfheEcqHpbeOMHw9j8Vbvcbk
OaKxwkKjN51YTMrbdpOa4d4ovCxIyAShPS4u0ntmwMvEE1EQOHCXo3ABotX03s5yl+f/fofNd+/w
+pGkiyJ0PSfeoZgi7lOL1djhDbhQuXV1YPsm7vJqctXFdD5bVpGwM4ooiAcDp3qfX2NI3MuUwq+r
9qJx4J6Vo3UkxU/47phpAaMqrmAIMzDpLBF3lkXfur1oNlGhHYthTE/VMpBB4EZQrQrQc15s3zOB
yfdm0cj/7woIf4Sw+apJP9Htdx1MIZvYW4Zau6Vsuzu3C5cnlBV7VaTLXTgw+cyS8zznyaYcsYDH
NBEQCPVHJ5UftIZeN/E3K9VlhVoewA7Jkn2zUpe4HFNZ5totg4dM4UooAr7bjQ38bT/1FF8qrpeD
RHDuaGohPYD8Nq0l/Tb9Ys8ks8wELHKQaaDzTYdgg374QVjMMWwY5i7ouZIIzvXXacmJQKLirGak
vFNtXDod8EaV0pvv2hvXpN8g8+VuTMdtosc6VqceaEhXgEUeUy1wyh96g4nL636UQMw3qnG6bd/A
lFItEkFB9klRFwedEeWmNtoDJlqIBv0c1MSOTRWEhzbRiG6I9GiXi/Lajtz91BigTR2QbRURDCjk
sWjZPv/3Sn5X7/Cg8ewQ28NfkDy2/v3/aZ7gFe6wtLXhrRN2H1Q6zDSlOYGWNMy66yg+St2gQ6KV
H4gkrPW5/f1cbf6jM3PHdIpk8M25YupNEWvurN0EgQ8+eKY7ekvLuZfnLFHzWYNjEthj/EnU5c2L
bEI7SuNKVM9W2X12FGu2R+/+CYsI3q0j/7TzYgZmQvalIlvmThj1cYrGNUwu9UeTEayDfX7wTlR3
5M6UDKBy0Jh+nEdof2f79Vq6K4t4gwB4OkO/Jf5R58KL2ZhdzuSCDvD9WBcUOV2JmnpxtTqIJJHU
aUV6YeXWD2abfrDNvPbn33xJbNDsfeBeLfmuL1oP+NT6JfRuZS4IudQIJdbdzzM6Jkp/a4f5f7pg
9KbZB4vejv7k2UzfpOyqrVG65J0hwDiC/UVubhMkJFqvYrFNrPAmlw8SxFVsAwxCKjjsVGEjG5rH
zUSiyb6NzHIPHehp7MJDmoryU2iAbZ+qs5lDzqIz3N7rTn0s7MndGx4qSPQDHkyWxU+b1mEsNH2w
YP6x5TIVAM4gLSaxXBPerFSHbM5mjHTvJugW2VxAVrA0lLOcfkU/4XtPwifs918qfZIPoZVz3oa/
IZXJYIS6de6eS4Phv+bWBAup4nfr5VYAojjb1OBUbm0jnnBtPUhvaaBx4UHPBv0avbJ+hm8Eie2M
xGSZoEn84CwGB/L+VYB8xymsmyZn3NtXwR7SxAtNBVUwY4dPcKEFfeuJnak6kkt8FGlDEA2E0eLi
sHxnMr7JacSa6Np4icfW5ioQbcPui2lyLVVhRWZKRok7djnn5FDtqkaRvRgbn+Ssm58gD1CoSXDg
KPBR1KvAyEf93JDgGsaOoP9vqAOk+/xBmuk990bfYVxw0eusATHaVDfxgqoxuk+N8BPOT4aSsbih
NQD5smJjWXcdgRe62PcsH6tKBi5FMWkRiaVdH8MI16NXol5s3GiLc+AhLZuQBCr7BTlu+hghIhkz
3kBDI2IIuhZAKrRTsZVccJHXQ1YeDK1QflWJF2Qm+kHMCtxRp/80cctuzVLTT8ARzrOknaPE3gvb
9j7i/N7FRUJYy0LcRIb4nysORra8+4QO8BlWFSjSkXFT30h7n1jwLGSqvk42AfRtPV+sumk2DSSv
TizozIbR+5yHKoigAPR9Fn4VTL21WjPX3HrxwVH8bh6GfJxBIoNitMDeu8lNk4DPTyoX2JvdTEz5
nXYfLhhyPY4IUjMYY7W1/gGn134nHUEVjefFpka0/jGdNnoQ3HM2O7fRm+IAx6zae034Uk3fJpv2
tOQoyqFP5lpr3B41C081Y9vhauVozqwO9WJYjDpyENATAzJTv2ti+RmmRwD02Wc54OhN5uQcGsVP
Jo3pPcP3s7LMeFPGZohaAYbCZGq/+pLTMW6FdWdF7oNTEVlZ0CDaLBq91X52TphoM7IlsxxbI08d
ekxH1+2uS63hgHa8BBzdfl1a90cjwOH1OB6281iSXUhOzrVBzLnrcg821vidxlp+7geST3rlNdfF
lZ8X8xlZWEZ9y8Vs9LjOdDG1BCDUe9BFzlYKNjp4B4/6NDs0K8QDzv8Ei9/ofbAG3o/veB6MONDy
SJtZ7tv5WFtMmLnSxrlVYOZiwEjnpS1vCBWU31d59NiBOEo9hpjh2P8p6uYK7Oph0Vu0D3WdHsvM
uhVOv+mkZX2wVN63bfho9OxtF+YH0ou3giwrRD3M37LxRG87CLP7zh28DZBF4zD5JbUt+vAcoKsC
Kv5aVnz03Zjvd090HpA6Xjn4mOr+rmBEmWhsMoV941THJE72TsCUcb/I4YcGHfTUjPLnsCqy41pU
BwaJHvbd9qFPRULbv/lgvmH+YzP3MGHRr+MaKsTbetV0cqOf09K+TXBFCZKBdOHldnQFtH51Q65U
Ye82aKEKlAe6PZE3LkpUqJPytWJN+0z7YzGSusabgvc/A5ixTM8Td7E7oYXuRuvvnWwhQ0nKZQ8S
pWNo28NKnjCRLgNyN7esX14FPWVDo06E+O6TrMk/OI1fJYFvKhPQ8zZGD/QNCG3elG/dCGp2HCx5
G2Li3SzEbDFizk1exVC8DIt7rtwMPUcGA6eYsxPOSUT+fNVa9CDDYTWAsR7sDizrEkcwHZ8i8p2+
qBiYrlGcM52Yv9QzFSGAbUoAFxSNyqHuzoUiysPxTlZk4Z/v4z8tKwCZHWM9brBEFkdAkghhgqus
ulMTtntSakgqXjAv8gtSUoeEHBClihIr1Xd2yjA0oUNqgqDfw51eT53A7mM9cFsGpUVeXDlW21M6
FB90PN/BhBj3eoweGEPimLHgzfy9csumVJlIanmbYzQWaZqcXs/1cujiQ24UL2PmDKAgka0gqNKF
+OaWMSGQmXYlSgsErA5G1bHCO2NIXSTozR8ztsSJQ0kxPp4ia0QTgT1ujdTjcNs2TVNxgcGNYHpP
MacuulQun0IEelHlu2p9IEjGqo2XznBYcOe70A15b+U2K9yUmNgbMi6iWsFjonJFZt4r96M2zj+O
O89mNGjB01v9g2++EzMdB2klqN+oK13Yu9sB7zk2xwz0hmuQ+5WYHyxl8W5+zGPgp3GRB2Eu3xWW
4PfRXjRS3qSbJPRl8mEr26OFnd/xnnqLxrqRjRGI2V/5LDnxLVEGcHCRBerRV8YvjAOIVv7va9m/
ql30rXQ2LbZ9Qeft77WR267Vks0kb0bPrt6ys5nSo8oOzc90ODK/qdoBdYAVbuuZATyZRntT940p
cYIiK+Fvpg99qQd2WWmBtId+Y7eeSwLDbqSpD0QowDJS7cvpxoWWmLzqguPfQaZ980haHQaBiSce
5Qc8s/dGPr5qJiu0nTyT3+utHqkcImPu7EzeOGnFTijML9K6lhrx1qt2xacTQGiuM1U7US3PrTe8
oNjufW5Aj+b00cQBfff7Ng7f71pxY2DBu/Z20ON645JIs5M3xPlB4c3aabK0S6d6VI6JM27tzose
C8QgWdftOjXsl2r66cY5GnvPK3dqzK9eGWWbYS7TDXBLdSaW7GbI5D7tyulYJnfKGYGt9YWzUmf6
5waLRVqKa2iYXFAQbwRWllUXJiwjZXHhI9iF7rVKxPppeTBy3fMdhVkkSnuEQi51WGJOj+bIfNnO
m4sHk8mJPHer916NqzX9hcRhBKAJE58zJGmgwI1JFfCj7Q1m2quO/NYPhYtvZuBH0qJmMh7RL9Gw
aWwMohq5GpJyY8h2D3AfYlkdV0c6qtF2zA0EEvqMR9edjzrZsOMEnCmzmEJPBYEhDa6LBFXxCccy
PrBq3umLpJWaeojXwb7y1ayNBcV7nccHL25ItUyyfN9BiV5WYoCqOzJ6ugez0Ifr0MkfuO7q/ZrD
FFRhi1pqMn+30QDrXsurUydLrvaxIhYsY4A1ORsyLMaLQhMK2h3skect3BN7ETAAlsTpJuAU2LV8
YJcam7vGYIsm0mEUGHY1WSA28sJP/IyAipMv08rHA0K+vduQu77Ei4YDQ7R7lQxnpKRMoBLbeRjU
tbGKz9zKnbNXNvAolb3tC5WDrc7OehqVOyJjWCAarJgirqqNMqv81GU55odIOOBmK2trfg2j5zmU
j0bPvzil2xL03raAcP3LG38btDEqu2wf5oYpO2qtWyUqM0gtot2igZcGP9BLlcz7eJmPnt5fyjTU
D+ts1FycmVp3VUhsxOQW3xwuKrmH27HRujWJF5hiZzhQt6YkqERnnNfEmV0ZynM9pRpjPoWmPx0/
ES+SH+ahuF+MNPKlFT7kdWrtJ1S4W1dlB2fGNeU0Sm6hvM/UwgUIlJKUyzJ76dVnaX5vwzB5atB5
EbSEowydlo96r/6W5MLYebJhJyD1Hr7gyLXQ4i2JW6xXYaTX8NyREnsThIgBNWeALy6tzec65xkD
CNyMtXKuaYisISbGydBy29eTDBHsQHhVGfOInGe3ndxLl5YvxON5m0kbi11oGn+GeEYmo7ffUQir
w1QNv5Yah1iWwf3yOGcDaNkMg8K43FXo7/2BHNODjgZyz5sGjS3c9Kki0TObD2FcDUHXDPdeg5oo
Rc9/Q31p4pCWv6eM38KC3rOlu4h/ykX0nOdyO3bCXIUmYh8+9l5Tbajzo8d+7k5O7jhbUzDucYOs
gL8qMuU8JIAnfWUMuwG4xDUi/9hX3Ga2MrO3FGrFsejsOx5Z9Cj15Cq8lLvW2HYYgHSieT0zeBUj
EOSncWTh3taqtjhoXf5d2OO4XVwjD4TJOu2M3LcKUIo9VCx+abVK6sIW+0u5Oigan328vnP7qT7C
/CiZjPaBay7zi9ez/1TO1XWnvbuAp1oIa9kiZBvv67lC7W7FC8NUmmmRqz+2lW6BNx31k2xVu7Gb
tt9A2jVOs8v90hIWoL1h/E6VXOza0cCtNhLEUTdeeFZF4DVxce8ZYY6+j5US2RNKBy/0Dt4Ysosw
NCC5Ml9DZjSg8IU6xG5tgNIGKwQ67XttpcxgklIndaedgyqN6lP3YwYrA6QRq2rmjd9Tabe7Sq68
MpQvavKucWRtLXCLZ5BdhBjFautOGKlqFud5Hp2F0VjNflPozgaBdh24iWHus8UhOXFtPnbpVxMe
8Dmu8npnOkgamd3PvkCNF3BpeB6Erh3ziqTAaimmnW1Gd8YaUAf9bWTvZShTTcZPe8lrAPXyj4ku
/ZLPU7yri5Hjode+mxXDzWywe8ZK4Qhx1W8n4znDiw0HQGxqWYlr046HV/mZI9Vja8MT7GICuJMo
J31HZBDPzHzjVI3wQ4r/DS6EwveUam/ORH92XaWyvqK5w+NqhPiE8/YUTqQZVa1NOnk4t1dngMkR
z/s8aYsdTRyu3rG1Jh+fja6ajqNk+zKqKAcjlN6TwMugi870UVWGfpCReDZyV52qHvixnhNUyIj5
5BpFeqmm5qnTR4sfFV7MAT5r2dTx1iUKJHAE37fTUpq6df1rGIjCIQf0p+ZQooJWQ/QnmjTA/gCZ
2lUwqiXjoaa06Gdlnp+2cNgEnbf7nOAP3zNn5mDT60lSZ0iI8+XQoVzpiF/Yxo5TX1wYjyRAzxXe
wlJtIXRis4wpufM2nE5uDw4/bKfLzA0GOs2Ti0T73uvZw2ZQOpv1YRN6B+bZtr2t1g4/STeGBrjU
lyUpbtM4d9tiALyqYUTZeTS0B61RjF/gVWtatOv0fkCGWSS7tjCi7arxpqhv4mAekbVJMwMo2VdH
wQXiYqhUx9WMNkgyL6sGrT7A1K13BEw/LpXH1+dk38yCVk3raIFOBX4BA3MXTcOeAAoCuxaF1imN
H3IYDBt3IdPMVgmd1A6cpVtB+GAsaMwNilo79ZW070yR68dCiFNh96T6asZ5picSeLMk5kWqE1fv
6T5X1WHmfrvrDTjRmukle0qpYqul3QgWUss2WW+da5KuL7S6+XJdCJJRTvgTeUnUMmN2kTOItHpJ
xDbNIeA5i3EfNi6ysXyyANdpIW4j+yeOaO8UK0w9KC/OhMn1B+g+954Wi9PCMzjMo4usrnWqi2PW
6m7IMmTFXqhtDNr96zBeIikX9V4T1vOrTrMU43zUBL3/Bh7Idpii7lRpP1MgoZeqNp6HrNaJYLNm
P8s6Shudm2eSRHtmLewQmlEfqmzSaIEJ37sbG9N+DF15NI1qvApgDlyUUQ2Cef2tq9C6U8YTKb/t
WVGHXJZoRKYGdGwwDO3QteoRWGl6HmUIYVC7LWuQ+zzYJzxdwGSrWvphHmsbVeDPd+qlvzjx8hLb
fb1//W+684Ve3nysY7GfcKqcpKofLdbUruhm4+Sa2bku6voogCMcCHq9hkDszrmERlqPFV9O0pys
mZzhIWF5kr/8y82ItE316A9JTEYQ6sCTbZQ0QZXQpqI4/CYK76Undnabpsq8j3s32VQx6KXXg2Ni
jzKGfO20JVoAN9y5xv2vyAALoLxa9xtySo68s1f8k58T5K5+1vPAuxiXfVbnmCk5kqhao8iAuzLA
koYrd3DM7gZM9PWzW1ppUh5qmH/mxN5qhCjvChNbhmUsV0UZ20TSV2loHMEfpZd+PadY+Ads+/bx
Fdrj5ToUw64Hu9CbOfiVSuPN1UkGYC9opwlHIdVL6bTHElqgYUErS7ysAnBdrlp7GsRppx7RYdkn
O6apbeeYlY20Dap4HE66HjHms9RwzVV8wsDT3EsosGocyqcxNjZDZVVbzdapsONSO9Tl0tDO0tQW
51qC3iLPcGpBI9WYo9X6rk34ekLpEJ8ttnSaO+rP25QnzlFLY6JaOnP2k6iN961qjsyB5HbpaQg0
xp7UA3hqi8HeOFk/qjnlyEX7YSqMx3XmUXoLfNkpPxWkePfD6qxugw77JbIi4HYab4iXeeeZy95l
0UuIkYrpS1vO13YwTEaLhn43Ww+h6/T3vR5158qazvpgIROMuk9hXWJ/VfwR2pJ+mPNUMHnbd2gW
WNFrb5nKHeazwQ/tB367CcD5ZSYTaBuFGvdgs2TKkwtBUOnyUM0VwwmOdqqNqdxpo6t8A6XshYqD
EB6ovbOAmuKN52HpitNIDMCGkI55a4TUMVF37zGDDlp9+hFGatqHgyz8cZ25mGnr+GMzssalDi5o
LO6b1n5cRyBXDWeN//qHE9sObiYSuDBXii3eQkIQvPCuX2EBWticwQxxJbCRYiU6DjllbsQI5mMe
DbQ2rSmPOMlg8Jq81vZS+2oAH6jbzSfGOkRwlpCuXVp9Sap/4SdXZ29sGex0axxpbm7iuSjpqMcE
cXhOuCkJLzAicgsIfSbhwosPmF80H54fg5fim+UFad6Y7DNe7kszP9Ixnn2DL35H5ON9zJd4jjMj
3/ap/UCjurkOlifQKMyGz4nvXpa4usZQXSjDyxdHRD8Kv8cDBxa1+prVA9nAXlz7SwP4zJMtjb5L
0qCyd4yiumt02mzTEgWm+o4OpvUNq65PIhqpvEGaO3l2HezxxRPdax7Lms2u0n3trVO6Iay2FWHJ
gZoa4uRmanTJXQL6r33CTjbcAcqI/CERxPnmVc1YhwM/WTC32kTr7bqII2DucaTao11+HYviajQ+
ld59bfW0s/8fYWeyHLeWJNEvghnmYZsYcs4kKVKkuIFpImbg4mK8+Po+qVp1LbqXZVX19ERmAhEe
7scni7v//HdGujW6yfg7Iv+sHAPDaiBkmjllfijNTIMOOb7kc+aei20u6GS3wlS1zk5hqNY63qhp
wJRelP6dP3QvjMU59yljaVPzYWnboH1yGz5ScJP12DV54ZVYPqnKg5kclMNPtq8UQrG7Yt7WjvY8
vTnKlUkFsCoUhiB1qotTmbe4n4b5LrIhe4YoNkZ4EHRerOXr1IPfFbMNFWg2mruXsVW7Jr8VtGo/
sprADMlz6wluJxBhmTMDZGgpbF+xLVjGZhwCk0DhGDiH0mWXzT15NUvffO+ZtHKnS6RWmZeA0fC2
jIBI0qDdebwj3xYMrqzvfwQBrr8L8gDDfh6tnc+nw+e5MHIEPI4PbE1vIMqWRjx4gXwR5pT03RIk
i7Ap8Os3hNnVeBm0R8uj27+zT8xXh7ItsjsC9sHiZ1GmtybHcZ+F1qddsDHtT7VYxp4MWRDxf1Qh
Sw2yiz0W4b8SJuQfKgVmzsLFg1lsu7SMUtLY7nm2cSmvLHvfUMgYlxMWcdkUh6Cc2zOSYiQ31l9Q
9dwVTW+fM9piYZbzqaGxMZzcWcZznZ9MXLMXEHVqL1m3J+AWqD/sUFC8Ej3otNDTCjprV7fdp5wy
wqYsUngtdn2oKegI6efGF6LM8Zhq/UXikQ5r35yfTP9m5eZw96hCP3tSXjjDdrFB2YTM/uQlM9+w
6NhfpqC8yuxo+Zd+3nR8Wi16SGBcHaPVE92beMBR3KPybb2hAKQ7s1ITxVFlFDzmzzLT9DtPJCLE
lbfG9JvwF84k/knHT+q14+1QKnpFV0MdHeoGKCDhZWVpxd5quiyRNIyGgpEShqXxzF8gPwxMCQdc
dT+m1B6erF5GEuX9YvryL1Eo9RY0AK8qsa8eM5FBq/DKCgRafbO/aSzvUdakz4atI9eMuvE8zyOf
/xGixT+QJ2AfFa5eMCPXE15zU/vPNBGrbTnKhXJ7kDQMbqcrh8WnzgPnZA+1F3up+ir8MojbRWyx
g4c+8SS/iXZp6FkopuHWIUYN3ezuclIDe8VpNBpt2AjlkL+P3Bz1zXiw9YBUE3Hz4CjqT2WhMaoY
dX8nkYJKV8t5T8s9P+MRTT+n3Nqdufl4a/nqOh8T0fmQ0gGZELB8b+10vBLz/o37bM+NZ3mu0neC
GaDVW1zYLnWKOf9NkNN4p7vqKxPOSibIVHEPIHFmnH3G+bJu9D2Nrfne2ewEpvGm01FIeH1u0Pdt
odTN/exctzkYfbEeKJmtOOUHe3hX6zOMkOXF69rlyH1dnbSsimwvKxJDZY8k0w9Jyc6tFGO3z/v2
NxqmdZZD+jlSLP6LbF6/c5nOTtqQzolu3R26NJ+mwVUXKYMLxrnxeQqq2GgpLnBqz91tna2/p1hN
gkazLqZpXpUJu7rZHk1tOF3ztO0uwQYquilyF9dlzoyTFWI/kuDnPrxSTg1geBNDGks9VfRXW5Su
uHUkUrI4BZCGyC70b//yXXUe6fAUY4xawc7p/Z+Nwkq90HGsWKyzfP5KlwFQ4GrNe8Ij2EAr4Ooc
endZtTFlCM0jm5SIRRbXEYzQyqAYmhAiLkJRICVE9qGlg3Z0vceaKTznuJAug4nk62egfgqGytXt
6rBnoL7ZOWh4XCFlopfiKaesneIMKNz4Ad62tfk7jvy9gEiQmYceh6oR7Os5Sxq0+T715t08Y3DQ
NHr78tsSjDnX+PnglKa4Y++pd2Yw7XOEoAsKWxey1bRYzwtuoa4gMK4hweKPXq6OLyB4MaVMyG8T
6K1Od4FZYoagqi/pp2w54zd4L4uhj4DryU0nFvSY/M07yOAzBGW6xDPvGSRVS+4u+G6sBE9cT6+u
Y984R1uN3xb+FvfNxRzQlxXsRLzK+7ThyplPknDd1tYHd8iw3Hbdm7WQg2oKUNFrrj91gl2RaIzN
4unhjHaXOrQ2Llp+vjE0lTUaslp/8YZ0rlN13TAbhJKUF/yZtUCqoYEvGy2cgs3qAWQnHKOXgGX5
hMP1pDx2qHc+BAQ5bWT6jJImITvl477OjEVOepxTb1cqiyesx7WShp00mhdSw0HpIQQ2BhWgCy5+
VSB3iWLfzXnNL9tbeQXQVgloPdsFyHOnlKIQIArcF2hrM0jDJD0fMyW4NNWrz4AD1Jf62y6uBlyk
VOYSihvrIanUrLNAttNxMjYL4P+8YJYg9MNewHknv2Ed2NiYsixZMn6JXUf9+xhU36rRamObIOOw
WNVx2zpgAR6igy2C8+RNQ5RWHo/Lqd72EwToVmy3jj8xcjzqpejfxgCGhMGW8HilTsRI9gsUKa/S
GeeclbqOliLJtSTuhHv8p1CgtwhPasciMCh7cLhwV6weO3vpLqB26YbFXOhbcnmSY18fONrTpYjG
vXen8VuVpto5GK3s+d+KbY3ygQLg66ItEoXMqdvn0YF5IaxxjyWGn6hmvkDuJ6E6cdswco/2K7lu
EUFRLxqWHGyysi3SaXLcTyWPwoJmCvodAQOD/bjy5f8umirRRosGSbpCkaqr42J/VRb0Dmv5iSnS
iSiHKG5sq2vyb/VzPHprB1FA2oYXt5tVFdzZ/vfC6UGVgOyJ+MqDnOjkk6X836mZVvzEDfdDp4Zh
bV+0gSXYJzWxA02RH2tz/a2bXXVuVxLfpebYCY1q3wl4WJd0+S09u6NS2uE23dBo4D8EixlEByKp
ScRTr/unjMUJs53cnBuJpTEpKV1DdKQtpXS9j2AJoKuPEqveOnDg7XqOH6iHZ3d1xjijgZ2FrAWI
0NbvxXbolDM+KUgQR0vVf3SEidCDNkSwGtpyqmR2lwWmesLT7kGMM+RRe4uZbjsWUJ2W3m4bdu3a
+jcbWVtg/U+AruoM83C3iqU7bsTjOOfL6ZLb/s3YtjZMe/bUeTC3pKrosIH3H4nKgiXWnpVH+zPt
I1GZdoe5Cd5cVxDaldv6n+SqoPhHzrw7jJmP4thTIE75R8FFCDw5VXZ8GYwnyyhI4AZU3ZZC4xVp
QMAMeJWUHq53KNI3CavkoDk933Jj+uB9zuNX2HAAtPrZWIVLHdLiHRbtAbQ3k38fXsbo0RumK+UX
e03YD5j15pzBBbmxcFVUlIb1o9m8O/8jEcOAhWiPL2rnTtBrGp+i3fGthAx09g0/36nOi5xlzGML
eRp639xdZD4SC0Vlt7hpoPSpDSGk/CAuPNEFBTMoIMpAOXy4Goz2ssWghbtpiVLLO9hkeSlCGZu9
TDMOZogqB29eJ35uihiia3DfpG5M0+q/EsrPsdXVx6jr/gtPKS5b5R43qn3kjrqEE1889KuKSmxq
8lDVKWauJi3cHOp5V62pI3ooZ3hj0tnDq7XZLC4e1B/McvZr5zVqpzjmHgyjurrK+oLe0EX2IKbY
H8wV1rXuQj7/WmiFy1qXdhdaAkNG7ERyIv0OquFN+V55HTxMHuDdT3JtqJSuQfGlgcXDY6bJ1czX
fN8EbkqH/UYOwbj7af3qA0s+S9g2tOvkv+dODJHpPHxA3LMKvb9JBznectH4y4Hpu5Z+H0ovABNS
l5dx8cShTWFhs8VVpwrtkCAiz3j5KFGBMvdIPhVONLNb7YZhza+WaC64nM+BDLp9k9P9V6cAUlQr
rOdSpD+5twvYSBc3oF3mnxrUr8RgQfMEIYmH5VLxo3RyGxyPI7dQw48fzZ2hH0ho/FxLCKR2v095
3uyrgoK3gZw+KzscN7damFhstwtpKxvODSM8o0jPa7eYmI56+MWaicm97gEhqA6szxZM/UlWoBLt
OUecsOkcbexVYKrZyZW+TpvLd0LjLzQ/ftKndpwsQrmwYhooWSTh222nD0t2kob7s6eg9zD6BgYl
zeKYAW+Xe0lAffP8aW9T8fA//cqoV5gXXdszbvSnoiLGunCQeZ63ur1k37ve47VrfI32F0A+/cWw
2EfLfuI3pQjfEAP95I4+HZZqBq0o1cVTFiTMYgV6645/mP2XsGMli3QcD6lm/yBOd02dP6IdZ0qn
GHAb3ztg2ONmGaw2Jr6+5kNanHvRrt8CnY9RyM2lvQV5s4Kp5wGzmvODTbjyblmna8qWWqkFfGq9
xmVvODRpLVG2iSVkTpdMwNYvbEL8ugvl30y/R9EtZpZiVLG6hEjr9RLd7nvjmyvJ794hAFzKxJwR
e7Q1oDrWJ1nVte2nWIWMZnQgBaVb5VMdG0RuzDGnzq8ioOluxXJ+OJTcrkkWdyYqJrUhKYX7XgjU
MxOAKC8QtesG/+fYQa5PVZAofbp5AEA/xGlxIT4sqT3H/3xyONToQ55hDIuGzmylS6YRW8RcdF/d
hTi5MZv7CXhEuOROtTeyAHi3Hvw07Ha8pBu/p6Es9HhLb90jP4iBlb8xaIpIaJSsr6bQ77hqdw9u
arTNGejzavicCr0GOkvwcMLdG1DfSFHccoDFM3FLMql3Uoz4nOIYIuecygmspTtiysCAadXcCZPq
E3qT51CtwRf86S2G/AwNvq//gll4X/T7ZHke31CYuHyJTb7w88zXNCj3dTMfrUIyjJjTC0B70GOU
hOxMec2mBX+B6bN/jYPOPitJ7QjoMqrNflePkoHaYHgM/jU0u+j9G8C49nHJJubFDUzVz54Z/KFe
5b0Y1zxumLKk0uLIL7cxtur0GDQAvQadgILMF+21czA9bw8aQHlpfO5xfU1htL5lJ616xqvMK7Pt
i5Pvfw35AyWYrr97wKx9bT81nVdRil0xGGqw8YllEt79Y1cWKbS06fb0hH1aa/XCvtYe/NIeoyW3
vweq4J1qwWWa4a1FLlGQOJvhGpRORhtc2XRnu+PEVgn/bA5fQAqzvb7yENN70WF+CtTeN/oXa8aI
EoBfOWzk988pqezdmvK5BqP1lhXUs1lEN3YjN9zdP3f9NnVGQl0NadCH0+XxLNebVSe7w8kyACWH
YdFDYt/OZsepPJuqAqw4XHWH0/pTgfPBXqd7udRUfTbOa41ciZNwovbwgVb3BWZujfNr4vSay+V6
2Q6Vmd/yIbWesLcxNsk2PW+zRArSFW1ZBU+EYSbcqgvP2q2apd0rpyEFlMPSzaurAol1aFrq+xpP
6u9O13zLfYf0x5Y9ZQYioZYz6000IG6eqFHcreK46TxxC2pPQ5c/M/pnwZfUFhHumVHWp/VY90UQ
1RxJdpCwEWCZeQ5ulzoMtdMat6110NvReinu9Jw8j2Mgb55fx53nmFTkZD9soRmRueUU3ra3RlLO
yLd8CxWGFcFd+OzlKcpVpbjDCbqfufdj//POJH6d05wBnOjxfCDZaW/pYP0x/fEu514lPGXZ8gbp
v1ojWTIhtTCzebW0zmTslJzHvdG4NzdN+z+N+7EtWvuufVsCl+9Vbv/hmw9wNC8C81iL4tnzCZbQ
Qv4vmILP6fvgni3c/LW3tp82H+BIHmmKGI8ZsnRsdSRXKTuin2ZgrdSoQllGWCN4q0UR8El9pI00
I6x6xXVeG20ssyLnlbDeppa4Sl35n/TzphG/z/cebxfqcUl2aTc9Qlf/PmpatnKnTvP9jGX5e7+V
eMjo593Bh1pYSig3r+b0eRWbRubh0T1IrRMjxc7t3CUqsByiSBKPp5D9NavG+cTw8azpyosLyqF1
v6fWybKpIKGBO3Gc9KNGl4kHapB4Rj04q5XJ3Crr+mh65YGHHgu3N83njPKqcLAzi+PwHPtZWydO
llb70nXfSCSkseGu3ApZq8LU2vxjbahX5QeUD2UkQFbdiHlztDuo81x+0u2iBe51VQ1HnQY2aq7c
G5ZVwv6zv+A5U/JUFw5DB8hHdpIcrDEBXctf7/iQxleRpVeTMgK8ZWt9NuqiO02mVoZGZR/ywZU/
WgdZeZvtbyYa9wnpton7dV5DwrcqbIe5fvnXMtlQEuQImy5jJfoY54ODY4RXuf0JJ5grDDt0bOHr
OWUyOE0kC55x9utqesuDpb2n7PO6klff7LrjrA3M1nJgh8YQ1KcbjQoMU6E3DvXVtTPynKsPHLxr
xntqHvCo8vCXnR8ZA0VRYLfHuzGon1tnLodpSpZANxFF6OEY3PomRuR6DgAklEoI0FQdrru+ZlTG
QD3E3vwDsIL5srlEUppchILqPC6DnXPQNK6FQ9qCQ7GfTEoTDmCk9Z0uHxYJvHPesaqKp1Sj4jGf
5ZJYg2beDAYeNgzbDwudysHMvvZ4sc8TsJndPI7HIhV4+BjBonJWwb7NeF7R2Tzi7t8NjtMd2hb9
oTMWMI4rGABHx840/7SL1nhTAzovywf8O7LX1req/ghw5j7ZTebSfDCgvcJsnaVu3eAlgKdonD5x
DSHA2OeHyaF6s3GyhFDjT43KtjvpHF2U6kbK9jx4AGx0LX+tyFvd9ceP1DfEOfdZ1vy2ORJgXG/b
Yt4gPdmnvqLLvty6hHnNuCyeG9UtXQyetmxhRcrnQO8lhUwpGmBj6xYtEYByK1hHOyQqkHx5c4LC
ci2COThWPIIaq9fjMae7yUSfhkBlfgybKo7Un/UxNdkU97QVrzkbw/aib8HzYF8dwQmE8zqbYGn/
hZXbRR3tfxwW5By6mkJzWGsFntduEryER9qAaJHTx6Oj8Uyuuv6VsGvi9qbic1K9lYKhMp2bhh4O
GXbB+Eev1fdGH+kaUMVyUD3Nrj4CB7fTQ0HH15OHAJxhuT+PYnprnLEHmcDjS5RySJib9gQw9yWH
k4SMYoajYzBp8WyLe0HPGU6h/rnl3cxENHwOo4FQW0EE6thua3I3sd6vjOubck/gDl+lDXAkkGWw
I5J/w1gVc7jK/z+X7sNj/b+9/QSOqCii/ynwidv9l7e/1RfLm5fMfqZjuD8L+SE9gEmVTDY1fHKL
H652AFgBPnJkaFwR5NryvOncc94QuRlwjv/fZmhE1f826pJ6wXqIKmLyL4RV979SwK2ommwNjPJp
u9Bf3sZqIPedjyXN5CbPVPjELVyK6mtpbViTGH02oRv72ScakRbzQcemh9vTWW9ODSpOm/j9BL74
hfxPp7beJIWn7GPXdd+BK9ylMmq+xYiUQzsfSkBMCWgxXq7Sly+axTCXs1znEL/2FiR2R3BrJQSP
lipRDz2ylqHoBah9Xujz4xmkVtpUUdy1vaqnfmdgEBCeQbkiMAGwYhSsEQI52h7SmX3zlzm9N9oC
NJXjAf32d9fSBhYTgCPunHEvFSdvW97ZNduLnlPXPeCAWU2IRLotqR5e2/KGGsn/pS/XnW+Dh2mt
XwFyeJj3skg2fGp4DbKQZnJKgmz0MjfYjsZUgZdXjcJVWZylOfAVqzHCZstwyeDGhuvCguWXcwKx
In9S9OBqyzig9Dy6ENtBhaae/3Q0hcEylTNImmFvGj0yMTqfHIoKwRLNcfbzfVEZuAnB1RjmMF6d
xtlCe8n4IUpj47G2vFciBYyQfgvqZjpglTTYcQcvXsRf6tHwMdo0B9v+9yCnTVejLSTWZuvGrIIJ
jivPpeeEPmqdn5iifJGtFXtIqvzClw8GlS+XmOPdAZfGechNQCGgaRIE0xlY/KWjIW/BIz0RBSEc
YuhPDpc0+WXbvDq15TdZvBKYJ5dRtud3dk4RpUX5OxDeT34+8uJ0pZlggqIzz0z/cjd/pj0w3fv+
yNw7Ws01ld8zDYicoWekT5ymxaEIGzjzOnAu2rvLxaQ3baq1Bga0+dfq8yP2czpAcTkC1CLXWAsi
HMuspph3iMevJf+udTmDReYmtcHsUqXdaxa3XZCyKK1G0rqfI0fnZ4Z1bmJr9WR4zR5A//LhzJO+
q2QHSFV7UKuiti3nW/8psx5gSoYZv1M2Y5G7bCTOVjDMoUUzyr3IjE8kJTPOxuWDAXI49hXmr2aT
PAPK6jT6Jv/Yt7F+NfVu+W443NpTiigLg8tnhs54aPKKq2PRXUdvkm/1oF24jGEqwwd7pSIGsEM5
/gq65lk52gpdGSCemabTuTXtfc217NGNdFOPiDz3vDQz/sJhXc4CXWm3GVwW7HZjYXUa491acnoW
24OzUiD4SBzkqXVoma93lt981y0QhptLBYe+fsyTx+lvfHPp9I69gTB0B1c1hHRCYmKLu8C8bSL/
pU/5a21eXB8Krc31ec9vhh43xbXKRZzLF0x/fL1PltjGk9axGGFPOA5m+ZuLGWWclBWDmEOYfPjc
hX2lMsONTAK3wQZ6MTX4rmkbe1K1GjzN/hhNlV6bipyrEljWmkei2WoaiiO9MjIen661G7jtVRHW
Q/tIcmI8uIXCTTrZr9wqX9sAJC4UuO3WsEAXqVGeLN6xfMSsNgTG9dsMljkegyc1Uok5rImuK2b0
pb9k617P8epNngYYn24HY+Jewr59K7XuvFLTFZT9FjIVL1HgT+WOovEJxpd75yzFN05y9/Ka9DIb
bkP6bY4r0/Z2dAATY1Ys2xd+pUHkZ8O7WNx904xJU/TfADoQbZkUaqQBAr+zTqu+vSAQRq5rOShd
23s141jHxegAem+wdc6c/0cL7lBLbCMcV/4Lt1hcyqnHvxUdStKfj7OJl3T18Hgsy1yyojp/CZtn
OyGYBP3pcQh2fDiXavjdTKPFHZV/TZjJnPdV+ndtzC3s/IXC4qJKUllhSi6ht3JlraNSp+DManKi
oDmb+mDiCbazZ8dcgpNOExRCOnHZCauwQtv7gfjHxGXtcW/QLe34n27ZkejtQRRUAKktlJ88EO9O
73zz3JGiIv7ohqb4yMwOyuEdCyXIiApP1+LV5Y1Yw7JOTdTqvmp/9/pHoUH7w+yTag29yHKrI66j
oAfR3A+Afddw7FDiCK5E7GFn7M7nje68h8UZPWPyDmWDfaI3uuO4Be1Lw79T6Vt8hFo53WqsSyQZ
eiPy7OJ5G3MaHZfpMCyXoeA2Hti8N2A5/mSb5xM2dT/LgXweDQzbyzAf1sV4bcfmNrTdzabbkmPM
BIZqa7dIDNpyyFnLUCHrHYl+ByIE7rypzbZY58rYQw5KmEGn/UZ33dQYPZ4U2XAhnsqY5SNaHXXe
Hg0lfjf8XlZ+7DnfPqy62dOi4RtiI9pJRN+HvUodvM6Mg4qxW/GTMof1hzgLvf/pY67boxLdKlZk
nLBBbKsSBnFOYqOUDnVKcd7UHVg1VhRTeQnhfcoDBm6Ynv7La7sMtFaaI/qkxyVrfqku/Z6L+hlS
4y+Y8FSDSwdSKT/TObeyEwHIFEgM27wsTJChaMvUHk6AHT3ttmjSSOxFX9Eguu1cFrKCJ+b/bN2g
vGQt/vEV35fU9JeRxtcDE8/EZHai4IobK+48mRdPRYnk01TKiNqmxJYrRxU6kx8vhUD+oqwiwuuV
7Rq7f5LGSP4t+0EgKCWTwVGx8Bgj9B+5pbo9/P/Q9Im7uZXP8uHEssPqPfe4Itre0fY9h0RYg6Me
Q+CisB3p4cEbuLj4KXbTWNGaK7NlZw5AvgvPXi6e0Cc+ou4QtrOuo3Ua5GDVzawMej5Bn1tGVh1q
wcmQ4W3UxI8u5+DuUEWP3/OMfdN6zWbz2vdcTAkDHIUR6GGWU2xb1v6xyoIDPZVF2Af+h21K99IL
kqSorkj+cLg9N6VajaJZYGhLtnPt91I0t8nN9SNu+riji3ducIL4QeYdahZZfLQXasiz86LEh+QD
ddy4P/LrwdXRPkIGJcTNbHK/CJ87eyaXBL28DfV2Vsnm+kmQ0ntmr+M3ljC8+pgLAC4hcBgZzVAO
govCN/QyUDkUrjw82HydN0WqPVTTOBJKTXMUSfHUqga343LqbERJ0276/bDMn0O3feO6aKHmFgZc
q79uwQ6bGTyl2irTd5Ya+90jLUPfdxXWhoaQ62bxrEwXV4ATQzzOz1LygOr8DSxKi+HLySycyvPz
rI1ouH7OOzkHSIHN2wgXBuixQDQ2BiS/Sd8Sd/AIMMiGW6c+4ebc+K6K19Gd0qOH8HpQqdhTuBCE
KZo2i/d6G4OJt9+IwJapM9EWLZlN+IoNOTOs2tQgmel3vEZooxzo9exhcaE6BdMW1sR/Vk8I87/n
iiKijbIDggc2XnJ85h6iO4wtVMuuqkjZlMinNMdziTM5ZdNBM5YBxvlAYdmRuA23xxCkqZSrUtnE
lLi34WCmoWR7CDXLUSEWqqcNM9idsQwq14clLBx47VzvaupvG6OkGX1+lGJcLR34gKWP7wb6BlwC
/oM2Phl657/hEqiSxVzLu+lQUkwPRronUZU8vGWRNqVNbK0sufwzU5L6DvTrSPLaTIb24WK0dK5f
gHFXhtjrwqEuGPnqNzljXoH1MutRvjTT+Q7U+Jj38+8eJcWZt/KpfAcJkB8X+uQYTL5gz1JqwtIR
zOrUiAEvqBpIXa1JV6TNfbW69t5y4T6OYv7Opkesb261eOiG/OIU6T6foDnYpfOFb6V8QvwQILaa
D9cX+4d7MkIvQF41W95v2yR5NNvtJddNPWpQ5ndFgwl0Lq29z9MThCOVvFx1lvPiZocNonxkmEok
oGsvIyhYBkVK1XTBrL3pnrebq4MyNY0Iyo+V+CR+VsoQGstB1/LGM5l5glh0sz1e0Ty6R7C6U9zk
36qmUD/zEeqNm5OOxdPu8bttzqrpvy3wPQ80GDjlYt9HWS+IYSmu8E0Hcgs4QQrlRblR3nvoXNf+
Ub9cAOOOdeiOqdAoJ6BZRdtqm5Rfff7nP5xnb8VWNv4aiP8X2Vy8LRXlvprJXjDaL1P+nElYiwB4
mue6+9GJ4DkdOBIbCtqQy5VMcXMHxcmNq547khFGrkKf8MluyJZqn9uQqLLgV6MGkYjaJNqBmGU2
4tfKY4I0n4Vaqhze3B1Ho7z9kc8WzX3UzodoplxLJ4Uaj8134oEgyfWT+2uAopicRzdCzUlJl03n
YQfpcGQjmj0J4SYM2PmNVjLygbnNbGK4YYUpDbcxQimzFvvOeMjTjUQecGeSM/2b2ViCUvv8R1cy
emyUs0W5aQCz9uuvDGaa6h9kGj9lBzT0hPcX021lxYae/slEyh8yLV+6WY1Haj73FpGmXcasAyE5
QIHNLbZC8dUZVpPMGLy8Kq12wbR8zIP1Q7jZyWT6rC3DPrCua6zq4motC/FCfgTeQwgjnCHO0Gdl
6Cvs42gEa+zMFcjk1H4eNpG+jK3VhMQ7wo30f5KRyIFJijyY5Ulll6BpnfzuI8vxDBh+zr396eW+
+aov/X5D6bdYqM2y+2XOmbgsKKcstH/dcf6GzESlMxCiyOWKunOyLdgr6FwMZ9aPknZQDN1glMfZ
k/yIMZoFE36uFyo7f+scy3ZSh/im5ebBDKzl0EJCpCjBxgJC+8tqmrsN5YIrzLnFfYOvFG9LrZ88
6xOvXXZNpxqjmE+k0mdieh8gTkQd4g6mfzfObLRL7PxUvTiTZNf+t2kyX/Qc/Oz0pWvyjRMZ71dW
rdtQ+qe8tKeLY3Kv5AUe5jpNAaXpCBQN4kuVIjumLD/U3UXcTS2Pufu1uHWvrdPmSBU2H+uJcm4k
GrWg2FRETvkgqwxXrPaUmuufR4giAfkDGROwUJfpx8nLDEQZ7wcBy/G45fh2t3639G7wLf3yW385
LOjbO90gkjoYj8ZUgJ8U9HU7V1ATqNvQsRyEF+pbu0hzrauu1ZzBRvPgK3/aOesKlL02+CeU+JSh
atKZYybpCgSpf7x/e2ZDvt/PkOFZVVZ81MMWvHYlNvquxiRB6HYHBhv7o5f5kZm7Lp2/4j1oaX3A
k9zt+hXKc9EVv+BkkCnUzqbSZbxOE3kOs/ioeBj3ee5GTmO/lZKsyDhxlpi9vrm2NUgVy+3fMb7i
gpiQB9Ild/eONaS77tFx7OTbcliTEkPxbuzd/FRD9IZfBz9h0UrsNcQqHXqzecCHvg690qT/YWcE
GUKH/ZSbmO/IenSJXXfvRW2TdGB+GR8YKa/c5L7w0+M6zB/0g4yhNYo+mszU3LuVJZn7tjKeP1Id
DqiH6hLRMuDEAaaPuOmtA6Tl6i56GyF3YCrpSVT1j1R0uv4VU/+cu90301x1ukHNBCDCel3tzyZX
cxRgvdxs9ulVPDyD1QOx1LZH+hF4Om7bqba6UG/o6UHTAjy0XGA1NiR2QZsPm/0Xz9CBV6J4aWzo
6lqL/tqauRVqrnrx3cU6jLn1osz3Rayn1Zm0WI5+u8MbX4eBULAX9ebsr7zypl5bw27kkU7dAVH/
lXRSy12PmfHDcXoNjMv2G5ZAz5M0bZJxEHfOCZGVpyOWDgHYiCs2EkeHoR63BV5UHnA0FqfBejaW
ejrV/2EKPPrIMpKfE6fzlfG3NMen3NX1UyG8dSeFv5zyBz+90YcnTjaoc91rFWBqGzSph6NEFx+8
1cKrgOX4f8g6r+ZImWjL/iIiMInJ1/LeyKtfCLURLvGeXz+L6m+mb9x5IVSAqtVSkeacvdemyHEJ
22BBlDW/QHPwj5AA3xwk4lTxcMS0VgtVHyzN0OYvk29ex0R7QdFEAFQYpWvTxMpVTCRoDghf9klU
BKBSjtVQ6psBhtNK5R9jB4uioZ8QtU8Vrv5Jj26tlbw0OWJApPFUpZDDmjg8g8lZYdyJ9l6v35Qn
tm0j9XWYA/aY8ngO5SVmwWYxZ0HJWWYFprZOzpyLHnmHDHbEFDgIuCx96UrjabTSfl/poAqilCa8
I1IAuR326KR2nOU0q5Qp3jFcGuQXeYW+FDkahIyIgbQb4RW0r507XhMfhpSfqm2MtU2L+jNp5sVK
9eteMnvaJd2AEVJ2GdKT14ygOo3kmwlDEzuVQZEqGo1tZlBsKB6s+tiViA8ZgntvvAslnrQorJbo
IthhUs/H3mF99ypJ7qUcfsIuRpEhmkVkufV2QnD5igLUqzIEjml+cEeqfjInoyeU5adDBsvKzACR
iJJwbQ2s8A7jKf1cyA5dRA9sggM0NX+kGviQjbgT8pyqJVXwOCe2zD4X2kQLUsfG7Lf+Iel7wndl
9GE0iKomNYaL1umJb+sHd9+lfJDYQ7eamo0olrs0IG2tTMM9Tqkxq3jF2W1N9JQx3gujuWS5YV7T
2vzuKxpxhsx2tHsYVsB5bwR898SWLrs+jdVb1qzzIpU7GMEMk3F8xOMiTl0L1rSiVDY7fBbzPqct
rO6A7PJYmuGTReE7zbqI0r2KjlDjwcqf6rA112mrafwR0kvUFt9mWwLHMAA/zQbeJOcpLCT8fXSs
RyIF/5S4qqvWCBlSunrNE1GsbX9pY+qNAQ5tKQWjFaW0kKT8UQwbwYbGMt3DFheS0oidwN6M7QwH
pWHGdF8vOllNm04f9hbcJlRTNpgMxuQk5T9XJ/2lj9sXyvirSPW4d3BDMnFBKi1eYov8v5DaI5kD
tC56zMSaXDVt+p1hd915WoxXlhmG/4ThHaIeGoovBTszp/2G8LNB5JUhbk1sQj0xblNAqZuwehep
iBF1Ovlh8sta//slFeL84JzA5SUHFZj5IZ4P5jB6Gydx41bHgTeUSw8B+MFSs3uoVSVtvfhHiTiD
Jn+UHZr58PhKdJVLYqVGJHNlYBtm8zofH9d0GylF4DYez+zj7OPE497HV//e6n9c/nv/49L/eKv/
773//QSPt/r3zn/v/Psu/y7973/q8e1/b31c+t/3/8+f+nFvQ8LNRo3o0OdfCW7m/345fkpKch4X
JotrZ52SeY/qcuivbu/1V2KkD1GXiaPUCxNWI5Nwa/XJ5d8dyA0KAqe+Hmdo6iAXAHUkj02j9o9z
OLPmfLVs2AXjKM8KMbBvuN1La+j9CylEGaSzFzc5qgijeBtQfIJS3F0dKXZWQzhuPOH1dcPcecVp
Z9KG7DFtzi9xeZQ7GjJkrM8vGdDYM3QNBl3Yqa+OnevbmNCO/662YbGdUBCBGOZma8DpkiIIXD9u
RoahbwwN0O/fqyPV7Jhq7ObxMptIEDP8rAbzwDsLIay1apGPP67mBvpPA5z91vd13lk3yCLgs7t9
3Iw+Wa7ETI58/BdIsWKKqbUAVAw/hjIlgeUqqXeP7xVWrVagRCxSGdh2oNTAwcl9i96lJY0nMHmX
jrab4Jc9Ie3WnqVmr/6eDkVxjinEYEGYYtoDdbSzEwiZj6uYtYuVpmIWi/PVNHZ+t8TuXERe9GfZ
+Be9GygeeWy68kCrXtoRu5Rn9fby8TK3GuOSpd5NG8bqxWqr+qUj7jyIyRmJK+1NSN87DhLFvciT
fNk1YsCa3GP0B8dzSKSTHes4/VVIO3lC7+5v027Q1ooVFVwkSMPIpsqZXGYbuMxTfzGZaXV6vESQ
grhb0+4CUb7nj/lLHgwLhtTmicpq/mLrCYO66YuDSub0ryTA2JEPzok+1mVUlbgrGFl3y/RLwomR
DD/Ogb2x7i7yk00ZOGSpzfc9DnlK7laTULP+dx86mp5dqq72j7d6XDArea27TicVIQ7j5SSeJswd
Nwh2ZpO4B7ON+Dj7DsUMIUljoTBWJcfH4XEp6vT/XjZ6+jUiAxGh6V+jaYjWdlyGJF8KWrnosd9w
o+FULbvkB6ldn12qeQuIAywG6ryhTS7GTeteWHViJf9/BzOpa0gN8+vGr/+74ntsJpHPFBvKIdUl
6H636PDOdSw+hwp7GmB7+zhFvgC0Ya5CedWJf8McUk23mCIVCW9Y98a62rp5E9yT0gKspBXiliv9
kj3Gfk2Q2aWcA+0Rf1VgoFxCbJh2Lc4DJRr37qBRvmOCy/fmBNbkcc7IgSDYDDmLOhzju2G4W6i0
0znlFzz0qAxTN9OIUuVQiaDcam4wEykImnfhf22GuKUVk8RzKXHuU/79Ms8xpxZdl6ybFpxUiybx
9PjqcY9nE2pK6jQL9RBGvVGcR5jlVxa++u1xpqX/ufCC0N0+Xj4uVJI8g8RHL/w4J1wDfkaSIRVN
suw2iF+ZZ/qXxwtHjdnNaRzcj3afoXPlhsfh4YS13NckrpKrN9+VWSzeaufFS8RLXOTeBeVORaQY
ahkbb/pZq4PqFfcVIXFEJ2OzL7MFMeP5Xc7E2hpzwRhrztmz2b8vNTs489A9maH0nwqwEStK0doq
nAgRn4oho3acRicRRtThIub+Ad8KYAkHtiBGKK+J0VQP3r315LDrdNLwfFofn52WfDSl1t/DETcm
3Q82ZSHtCYSh44GuNRG68fgleh/Pm6azbW+XoUDrzcL4D02HW1yWFfpIjLJdZaXPBeJH4sp1m31N
nD0/zo1Rc+5MBIc9tratSvKMhPhyOumjBhQroyIWyg2da+vWVnm+SunQvLl1j/cMvcS7IynXuz0q
HM/s1y5yttPjoNfef1/9OwfFJ93FTfuclS1CxseFzp4pBo6Fep9EpQ1ZvTUtf/C4o1fXi0CCD3Jd
Q320FFBlomVLO6Z0niCue51GLaZpWVi7QGj23VcaLMZgOnSIJkEuNDJfQ2gn1bSNX2HdkNlKerhZ
DcO3PTZfltNiYgzkjNRX0S7F0b7BAMM+8Yq5BjmbG5t70TTDbhwR6OfUkZZw6IwzZHz/MNbyaEzm
SdOnaCm84jnSxRqlmUQ65/wQnaVONphOaly1cQSZkZ0HLQjXfddP71pzpb68ZSYx0aRnlrwBc7MH
5/b4Ws0nStu45drgHB+nsLdwTwwrypOO2P47N1ZusQ5IK0UhxXc9LhjxpJO0RzHp3zl3rAqATcln
oeOuKfTIffWV+qMiTOe2JAYsb+tfmoElvqcy8tRG3bgdMFOwSs2C60x3WQp4NqGWZZ+ZFf4uJFv7
TiXDzVPun9EzYGC1xszY6vq9qDoF5aRhOIMfMuld9tS4tnipWuodbIff3A7EdsOyYoE/RXuz+6iE
+EYs9ONq5lcYUafS3CIEUWezHKBFWUwBSAY6pzsYoPNvqu39lylvMJdG9nBix+Xtwh6enCeY7ge6
CdchapOtzl4F1ql09pMbqH0z1Dujr/Mtq/mUAsFMTpkF2UjcDmXWte+JqtiGpqLf61nKbr5neHzc
QW2W6GQQzToeLTBUzbiLjCJ4aW37p5LOnFnR0WWKAoIgySY5Gnbt3BsPbbMeJNHPtO7/SNG7T52n
l4cwtKd1pTvlV1ZswK4bC6MRaGb78RzI3vgw7MwghcfCeIhw+IjNL6NFGanXKayAUuWV+lOw+UW8
kvyE443MnZo55B4bTcpAeUk1+Wl0iM8tOuJiHYpFSxtg0ucYOjfEAJhMUudM8zz+nuz6Z+6E5vtE
Kxm3qjfeYhOOn1tr5O+MzUVkUbvD14FnrKXEHVhG+4mh+NLZcfHdQcaocl2/6bNw2C3SZ0OvnD82
/RGy0YyvXPblsrMJndedON7ptlvuCxjg67ZokXr5fFBNhINIeMh/jCp8jY2BYC1Ww34qS/cPS75z
KlX1yd8youwtm2srCNxrO94NKnx6LyubVCd1h7SovzQTP6GMIv2pL4HVGyMJSGY++ohcco/OppBY
xNkRZmlOAabB/oke7VbwDx+xVLtkldTltUzscSOjBlaR75BN4ZOvSO2JlAV8XkeZJ+RlhyEZikX0
7Tg1HodBO2VMkCdzRD5uFeX+8epx/nGg06qd/t3Whs4XzuaOPOz/+53/bgshstM/Hphka9d+SdmY
l1PaP2XzKwBJX7jzx3Nvt/ZLHprV0kKOuH+8JCgM2nrxc6J7d8lx4t66HnBtmwMbfLxUWlvclKlK
AiuNWzrf8Tj1uDjNBPqQhtEOBkV56xPMPjh6u1UJ+4nyB0b/HgXzayeehzauvyPNXDIhpb/K6NPI
vWozsunHCGB3N/z2P8nvQLcvrd8tGmw3bbbFGNts58cbOX3yEPQXG10ahlnnKZ/hIqkvMtJUHSs7
BoOv0YOaz/79kqkCugLumM0kjXZvW7D25kSUN9OVxRYMAKT++aUcsm491NQeQ5Oqlsuq4o4Sub97
UVIsOsMe9//OYUv/2Q6ue5hGv78/zicivNtgGhA+MEkvqVrslNdZ58dF+Iy/gbGk28mDD9n1dfem
SJc4DHipSLvL60uh4tceyNC19cdXH5P7ygvrHzKTBN3L1DjFPFEzpJ7XjwPQYE4Ws/Y/tH4/bnmc
9z1u1pvWA1PQnktUQUf6+6jifMZeVjXDwja7/gIfTHvyR+fKM51+5i1N046hkBobLyX6Ap9VKTIF
zUkxK3rxMO6nKHh6yIZD+SdPqZN0cx9tsKubERf1OQsM9wKq7c3yDP1Vr6S6tnn1QkhT8dITRIEN
+YPylnHObXBvIYnT63jWMLdBGN/9xHoqSt049vOrxyEeFf8/rztAtglJANNYRoWz87WgMEmocHPo
bcR0MdZDdr/2yrV54sHo36psjH4aBeiUwM2aa+a3H21kOZsxawc+A0q8A4frFhDCj74dZeuy9A9C
JMMObLs85rbtbpG8siKFcQe1YdYSepDUu3RHqfoOfwOXT/nS6TYd86Afth1t1V+DR+MbtWz/7lgd
cQVTFm8d/p21boH0NHzR/hSZ865VG9v0cx/QRp4xtNcVzJ92+nJJ8KgZIJ88ifYjsZlhafolHpIs
xGFdPokr7Ltywzg2rjUPdYJLNe5KB7Y6BrlPbTAq5cdk0QgwN1kedd9a168z9p9oe/Mvcick4aPA
QDn0Q+QcOy1kIIpLqG55eJsakPbQ0lKsRdaKAqT5GTjF2XFlc3cEDJDGKNj1mYX7Prbkpidd9YUa
wFq5k47iqvKtpzZOf7b2U2ia+p8oJS5BiG9bPUeBty0SZd8NFDjAgmaCDYFT9F3pwZRxuuvzRCyb
VD95hBdsurijnkqhY2f77ZdL8ehcxhCGp2ybG15LYG7wis3lSxHyuZ6simVG49Ncl1646qwCbaXO
TnTwYvPXYH66yRjwNCd83EIjfNZp4I1xI/bk1cMrwU96MUGszuIP913r+O6kiocNWuiKTHbaVch2
VjVqjd8KWL/tZdCR+gopUBm+l1XTvcJCXcu003bww5lGkO6qPKa04Kd001h5v9Wk5uybDheXjacW
I1kBGrHQeFfDcg9xnNtn6Y0/gi7/9Gwj/BgU1jaKZQOBqICfkBw2C0E8/B9TPZPYa8NuzTW2+HdE
m/FPYexqXWhHN0qjLb5ytBRTV7w6FENW0NEZqAcLGUITjbvUjq3nISw/WAV4X7AUECSOY3XFSkOd
r44o4o/pyc8vAFkpoBFt+xRNkXPIhoop0aMeTv6fgbVEeWedZFvDfE8Tvs0vzfoXaDqgrv0LMrPu
KRBRv5ZAkg+ZGzyzLKtPMqcd5qNDv2sp/V2B1X0hMEUdXJ1WMimc00W19XYAYfaRB6VAh8GjRZ3f
3IbxVL7QallppY/7N6+RsVLNhpho+Cs1jHwo48JYpEmjnWRnrVRI4z0NnjTZ57vAB3c2JQJ3c2S9
q7z8mBT8szSkgam10bHwWLpGnYlvxod7EMfTzzwonBPWQ+wqecij01sMpqkh1lohTaqsNPdSuqmH
QQ7I8Ft7OrjhsKhbGS7ypKrepRkddbJQFmWDy8vEC3RJG2wdtvitGaP6mihH4zIgDZOy63MpGRsa
EXh32/e/QLnwt3T1aemiXqyswVzjfWSFlBKW3QfMVRV+FvDo8GSb72gG1T0ODiwFDCbNidIfpSk5
XizTQECkrI3MDZ/mrAa9tEWwiBRA7l33zem96vw4IIslvx4e/VKpsj0bphms4mmyD4+DbwUl2Lys
7xZmkKF9VuZvTdjlL+F/JQMdUD9z75bS3Hsx0+5HrT4zpazHabZ6RdQ2nNz01yNpbgulJVDjCfCm
F18g9WObsHBtCU5ralHsV9aYgSw0cmYHsNumcuQnjfyfOEGWVRvqr1FUA5li03vrXQSduEzWPTrl
ewzscw0IOAOlJKwDcSgr3DwHM1U3UoHFW2RD6BwV+DzKpC9K171nyIoQpA0gHWUOMni0+xNYDtxP
E25yk0/jW2y0jGCxh95ahqC+9OIV9diq7GA10fN/NX0UJgk1kDjv00PRVfUciEt3d4Yqtjq8Bz83
mJ6qHSUxHN9m4z2BTHkLDTCvTlBemxoWbeSiNEl8Q7AqBnHVMf2gVM3FjZAZ62bZ00XLk5VlSuOl
V1VKsygxL4L90MJLWMiZybtuAhkhQ2TRa4m6wTiEu141fEZQHlymSeJubPB8VYRHrlDoIir1VHch
yPjTsCadxZix0OovvbXjo932/x3qiZmugClsLeQcbl1OFFmDkU5JrlTw4ejeS5oMxcLWom4ZWUZ5
exz6IAG8mUALd4mFOCj2aGuwOVQFukqdErP+M3iYiNk8OdvKLOuXsjW+2mtu0ySjwBDDgjfp56Fo
J94q0Pu7ncjqaEVIp9KSiDQ8LeExld2zpar4y0jyeoFyFQDWaKS7KsrVLkxrDJxjkX22A6sJx2uf
yG7D4aVT9BYUoouucG5ExyR7yytZLpr1b2Ooqh8FzjHqkLs8VOpSzoc2BoLUVs1z+hZhxd93MZsO
RG8wOcNr5UJrxRB/SrqufBVdSTYBf2Ho0SlcJx1wLT8H6hkTxWoaLtJO/O4U4uTaoAA7A+gcM7+M
FGHPxCl1ULRYJZxtdp/vppFsilipm0UtWB9pmzdoec1ZBpQmtGIRwGOurwxMSq6hYaZL1wkJrDfK
H/naYdt8SFxcwCj9di5xbY8nnJ3YuA7SkoUWT/1Nk6VYkyW7LQuAH9Tx1L2L1wn7hiPqWfsYj+av
0QQZXyjgUZSpzEMvp1Wn2o1mtsPJowpwKWYNlXTPAbSJZdzBG9PQusEoCW91wW82Hkx/pT0WonAk
IaygyKnr1j9jMckK5OVqFP55UvrPOIolFUYT/QU5HZ7Sw3Vu0VKtibN9KhueSj4ZxION+BCipjT3
id3qGwZLqeJ4SbwlzWipJZeybp4fHAyWxdT9EHl3EqF41PkrvarRC2QwDHuplSj3y3mCgyQH3aDd
CqW/JPigNqYTO0uhjN9hPrpbvCIUcCuFzrSZbgOqkXMoUj5Gfk1ee8MCz4+CnT2iAZ3mORd/Nu33
DMC+WX3hguZXhzHw5ngEWiQh78wnaDhYFNLWAxIHgiLlVx0WJv9lf7hqJSHaluZ1C6tFEmshCf+M
YqhIIvUgbSJxfwrrZmORrl0ltvnm2qyUcTT7C92vzLeOhhsyIJsyQIW82NOQ4BqoaraVFQWrOWKr
Qxy0d+Hqbgxgju/AvY+J3xFA5BV7oK/fSU0qySin/LWZsA3ZuQvpQSiYCiHpRlPm/kmVSJ8zrR/2
9GRJbi9tf6254HkRWhZuGX/C4zD2o0RVq4L2JKXjPqVurp4QClHawtg+DO0F+OYI2RaBT+2Dq+hG
TEmUMVaJxk+Wmc5paoNuZ5oUd3laoqe6GTDQyYo4aDR4C82K3bfWZIIg9g6sTYbMjnWucxQyZvsC
BFZXmbzgGJeX0GQ5NBNBm6CQP5DC/6JZRGYD27KyVfZBZ31EhTA6SaS2WPDAFj22HUZVx3e0hNjo
CvVmuThfcz4GGgT6ggTu9TigVgjd6uI35E5rMTL22mxw0JD/x5Sg1uSHtFskUOwjCVG45Mq/TQ6L
ulI+8ZQlzxKW0WBJHiWiBjeCXYfpngWyRFVpP1LD1F5xrsg9Vf5F76OHZHRG94wKd4XBsdj2PN3Y
I8h1fxx6IXaG090a0mJ28cw0TyJSZJQ9Fvt8sp8TDHVX6lc/xsCuz8wX+7jugx0qlWRVegkbBxqu
54Hhaoka7zCCBMIB6xzqAtMByqNgFxozzC4ZEErMUrpKJU9RHeuHqvusySL7QupJmQwbB1uVcVXH
NRzawhxZrbTrnuC6Tek59gb9WIlSyfrWKbsfOqRLhBzSb+iQK7o5xWPyW6KjNtKeH6fol1WP5ake
NUD6GkRfWzz5pVXdoqbAOAlXz89LdeyNxDmEOVbtchyem0nAOECee8UZT9V50I/KU81nncDA4veb
LRKErMj+vxnfsFnp7WdfWh9tJtXebWVzooZTndBU67tCH2+PRs8Qhem2wDdgdbpYakMG1Nk1+n2h
AD/oEJ38dPpydDd9zr143EAAYM0ok+qgQyhbMMtHe7wACKuB0R8tPc5uZOsWe7dne+lKNJIonxqP
bo1nHXurkgtrxRSJlx//raxhwiKCSEdQykOMsq3osTxk0jgWVumf+pgoYWIFN7GUnwSwQldF1LB+
sI40DLmrMoWV1JvQLM0E2tmj+4bthSdCyegUMk5HJI28mJV3cCvH2TZl3R1cVSMOH6FfouhZm6ar
NhD1oX2WkX3Hs/HbzVr3kM1Nuccp3XLXbaisy+PUoMuBsWFeDffEHdetHf4oNAXdM5j6U+yn+jMz
9Y2/YvhjJOSRHB0MCbJx8nesUbjjIC0FTfjTCqtfTSzqN5OOBavzoDlHdSMPyBEciKdIQKwwuMGA
mbNXA+3mwMCiD60BhkU1Pxhh8l4LrVpQLd0Xonh3g8x+72uvAu1hZdeA8tAeSqe506Uyr9iUFQC8
qfzAiGvUrKSQ+H3DhYG92Ti/tBmT4ruW9uzrObmEadjvmnbq7kQ+9veAQIYSlbZALIj2NrgwqPXP
uhWfUz3KPlWbY6hjCcwfWV01ADLobnysy6rI3lKiAxcq11D9dhtRGdkp6Y1h7xqRuS+0DvEXwABy
B8HxzIdcqmbXujSzV5YD3tnuQTl1efNugdIH/GYNh9JEs1Og8DHSkmp6m/+Olf+np8n7Xk8koTjt
mELng/G1qIvp2wrEtgdq+yya2niKgUknQ3soa09nfMPFyYbAqu82CbZWU4nbYIvwmqZzW77zN0Ii
hJ5spz83mERWTm5ozsKLHB81mjV+RJ7+QgYwUaBANoeij86j04SrPLewgoPw2rTSqRY2FZgXu44L
Ziar2JcpGERk/GdroLw/KDt4Q85prgHZJDAM/WKp+xleFk2UT5Al/zAj0Ykdkp6INSCSvsV0FRRD
vu4CQ51xIXurAWb02suzeJX1dnlSgzXcU6WdS5vC5hh5v1wtPOpjoT7wGJAIV2tqW04aUKFyGFGN
5tFrxbboZNAVAk7ohugvUii1kv2PN6td2EJj94d6GER8qbJmkyMshUxkMLMFNCMkBgQo07Jl8BSk
ioXjr6kvp01QWjHmkmp6IitgkaWDT1Hduw4+Ma9TwhhVRHU/za4EXBtNBWeMvl8RGON7z44aTklZ
3IFIbAyn7hhE8XKWFjjCWEzDjxaFWOHb1q/Aq6DVJPCevIG0G2psp6wRkLaV3MtSE3fXD4J9Of+N
IUzA0Y0JvzHs3tkMeh2uM1f71ssw2qLld4FHstMD9NfD2IR8i2AUbsjVSWVMdNdLq/nLtDfLH2l1
U50dXFO2j7mGwBQjLOUo0VF/t0aeh6wUh6hpM9w0ArD53FTspp+Z/GoRWRz1NP1GZuo8D71N2wtg
ANiQYqOb5rSaylzuNVKNFx4jBX3sxjuIvHlTY1xdotL+ECxjloLl/rXV0mLn2tZc5izOGl6pg/QS
eR41tladG/0IBQ7QAYLNSujsSWWipwSWmtqyBui9am162MAtKTkuLLcVe9RI2r7I1GeGqv+UksHk
F6E8jRHqOiqdH+CdR6aOWm5CAeMzjgKSaNnt2DNi086a/WOtPiqyk+Eah7fHIYZDf/TKYWbuONQd
o5x5JQLN2xjtEj0IauXQWUgCDZ+Hsg62VCAQTKB0WddVbS0BIllrTUdtgEwcPG0i8NCaNm3mwXM3
ExtLlk9D8Aovf/kXfl2hxa96mAqWL6xjEZ1GWt8nm3bGHo3EQMk1n3axhaXMMtn3C9OkMszi/Oj6
rbEhlIx16Bits7DznoI0hG/WTye7Z3mcm8dpdE1WvkjrLVyrWzXlRP81df3UFejPhtAZjkkTHZIa
oJzbUd6eMHZDMsUK62sHtMTu67SGRr2ysG2+S1/fhz0bqqpmjyXQyr0XiqyXQKL+c4dDbMbaQfIx
XfLAXQfHw5SDdGKh1OQfI1gqC9AVM/7Zm/Y+8uZFskqmwMaSWQ6rtm6cA9bVc6fZ/TsteLjpYpkm
urxmMLBekPRjVTIldsPaOjUA+l+H7zbqs19Nk0ASRHYK7ARpfmoQyxYpByoDH980vk9hbO0ngvOW
TJ/lrqv7rZJvQWUiKg0npJ2U2N8MIi4CZfYHX4vTE4Xb5DRTiabijKF43JOg5O16e7COqYBwUIp0
RaR78WXX5t4cQHa2XUtTqMl/1SLNf3dZvgmNNGPFFiXXoC39LZXwGTAaQIzKzeAsIaEVSjhveZ5m
dObmbWI6MQar5q030tM4JDq1MDBj6Ikx8DKgm+4IhcMbXhor+oN4bkC9PtuuxW/fldVb7cm3tgO7
U7TWJq1IBsj976RkJ+JU4VvqJ9dKdcWq7wYiCvzE2ca6K9bg+XalPUl2wtMal5G7N9EH7wARWZuu
MNVRAAVTza9WYStXrrUHJ0sKhOF+ZWYnP3CHgijC1J2NnjpXoyXusnd/+9SQlQlqr+qCdu142KOo
p6pT6XTN0vGTcqVV8XQyfBwi2CiWeqel59BR7r50fkyUkI4sJQk1ysPky0V7AwvdAIKE+7fP8+A2
qPRQ9dFn7NnkwIJMWbZeADwvZagBcsRK35Px78Ewt3TRih0Q/wqz+d7OHagbDjOAW6UtI+vEArSI
L03vOKdWfcdzNwMbZ7FEM4HeHsvjOaw+xtKAbVBTTGt00Wym1iSe01PbALXXPemK9gl4E40rPX8b
tATKZCTrtSXkm0kg51tpKe844YxWpV++jp39YTiOeaGqdoMeVNAkJp0eUT297a4Yj3WIeKQ4jSZr
xaCewr0eu8lrUSbtwo+M+1gm5OHUwv3IFP6sQJueRnoZ20y59iHBwr0AQwymuBTaZfC71wJYNVle
tfU2jHJkO1uPJ8uZhYeFDdXAmuql7zjxJrHmSCTTIRvA05fTB7/JZK+NWveShCDxkA/f9Z5Pv8tY
dmQTVm5DB7QO5plT3CTDqhcFJL4eZvA4CfuWTdaHN2Opm7zQj2ik7MD2XwbsGgQxNBsP+M+h7or6
Ng1Unada4mfLjIOjfOMjBkaJ5uKGjIuYlfgmnKb4CmJc1l1Ai8XHlXUppxFPOpJh5EBEINlS8TkA
7FEHmseqONmVPfBlFwdxH4A3oEW0TmJT37s1XZ6wxCNQufIN8y2OUV0/RrbNFjkjP16DAbQrlPqK
SVs6EXm9BviKao9P2lsX45gvvRJNvxlB6OqKy0AJIklC7ynLnGLLCkasBie5u6lj3/H3ungMnPjo
l0X46jRkLppvLOD0u+bWFCBb0HtZZW1iPxmukUHVhzCgdZXoJDDiPb2MrAsXVNOaM+47NiYI9Zok
pMsRuqu8FC9uoLU7I2wsYqjtn2X/rYbkbIQh/p8CbIIRI+32XCJZWoboWwxadFP4A0nmDiw1p5Ps
JOfV55TaOugqDtIASiWrYttpPoZSUoyebTTyKL5HckED/9uHJXNoiNW7t/WAaiptwO0hJCENOf6T
kbJFzmwLAlBPCmhPWk/tEZTSoo2b4uSrmHKYotgTiRoUtkb82jYwq10VOw11VjadS+2sOwUFhoE0
S6c33HU4yuAaqqpf5C2G1t6o/+ha8hPA1ItGLtyXfSspPyMimPJnGZMYJxs8I+O0BqlB4PaEZ8M5
YAjTb4JV9X2iDIuBZYljpfmddLfZwO5Anf6uSAjo2mZDaTJ8f5C/lMDiVIE8uKJgWKMasr4C6QQX
yX4gr6gCWka2cS2R7Du7Hw9aEU2H8f8wdl7LcSNbl36VE309OAOTCTPx97koh7L0lCjdIEiJgvc2
8fTzodTT7Nb0mAipojyrgAIyc++1vgWH6VBP9aMdmrFfxoZ9WJSeh1BSZqKu6qzUqNWQXI3269jV
j8NEkaNF7+JPSWvcRBbYsBa1GCtM5x4sX3OUYfYu2/Q45Fn/ybMOi2t2lcSVfs9J3gbZkdEJ8Z4G
GSRvHqnKmoCuayZu9zRkFLOCcLg4TiEOdYIojkN0V3RZebpeqFSYfqq1t5R5i0ttTpqPaYyfWBWL
rwhq3xPLe6sSeF9Gnpt3ISOwXj0Ay7Oeq47zUtBgxgsk2LHJyx/IQM8fOlNArKZtJyhormKyuO41
QmZJoI5P/N3azzT1Fhsx5sblopZOdqH/REWheQF7tZPRYJ9x8aSEa99wliQaswMFmUAoGRLWK6We
vTUU+k5mNsD3wDf9pYlrd1cPDTxlGAy3bRd+R1WPfzyh09N4tK2gG2THSY09QewlFUAjwR/GyQq5
WHyMW/OhsKBM1sTbnK4XFhXBEnsCMNMDeYYlRDG8CMSgMxXzDMSwntrkbdGv+z57sRYhXu9o5aOV
aGfESfMD5ydYgxEWwnkq/Rgn+R28UWwuBd0gbOKPLKyrx6k1wg1r2IB+WPBtIiPzodUT7LCeWlMm
8jBrtOMp7OTZVXb5UNiK4gNRozNduJ2VmYnf9h040MC7dUybxsg8Z5RZu2QfNFA5UmPCc5h6pXPK
ZkiRWthgfx4wt2pG/MUe+n2eDvImmPE5S9ZnqzBgQoOq/SharTu5LqQ8j24G7NlcO+O2q7GNNZgN
oC9YGL6SHp4D6O3ZDrZFQCmfol3nZ9kCWDVyhqQm+jwMgLdUL/0oI1i25re+C0205XaiGSRlxlTB
JvqisUUCzJivJeIW0QEqldSi11k8UdTDhAMXst2QEBqjUy+7ZZkOsYj8iHWfESEp9CDdm7F4HNAE
nikiN3Da8QQPsx0fSDj/in20eKZ8wlIv0qoDdXBvlXsNyyctqfcxAXoEhWXiaDS4XxI6AMXwTmpK
dx8FpdzMATnV3WjdV11Vni1zSay2cK3QC0/vaFrflbwDDQWJ1I2pLQqNwFp7Is+2wo28m3yyMQ1Z
zUSoGO0BaTTFJgg95zbye976BpBodGOO83bsOUJo//7Io8IkFSrST4FXz/B2ZxoRk446a7o19Mg+
QvYLj0PVPePYam61jgvWf+eaCd1J04m86LOHVnrWXcoPk/yD+jTOw3QcqNlDXcYW36pmj3pxemTW
jo3IpvDQEdF2KrQoQyzJeVdv+xu6L5zx02l+6s36pBc4iVT+zDyqvudM/cPKsxtaHMhiyVzbCwGT
1XFwaqfiRgSO3BOUvBTqjfm+AwYnKN+gXDOHbVOP40NgwVDlUD7oYb20cGtzl4RdtRmqEfCmNbzH
Ymm2uCcbzdiqrrG7X8lmmlXZRz2hd1nih0WsKp6bfEmmSmpOx6FZDVst7ysAICnDgJPeWgrLsl45
l5YTNvnh43BuEYkwS48vWtDdGmiYbqTqxU0eB9qOsrRaXW8CAsSsbBWznzBNu0/HCWVjpkJQPT1q
1JyycF9Vdzl3cUAGkLeXm6kxe7dBerZKQemhbGhbBmPrN2GD2DIewzOKlVfH8voz4pfgYei/KLBf
9+QTMrVb2HusF6YDy32BBMfsti3EkgUb8hq45lEbWOovpPoSr9E2FbFJkas8UDgPzvNIqpRZDC0S
fxS2eVOd0jZ/YmkU35nGMOxBl7Lss/DBR2SI7ylK4GYyvEe6YfXOpdiGuDtvL7gPmqOBy8Sa0VsB
TKZ1rzEslK6ldnmhlxs+L6xYg8DTHXk86qBNME9K1RN3ysSQQTdv1h66xZFMO2azWxVYXxrN8Xbd
VDwzpfyGUqP0cw3EhQ48JKOqvxLkkhHzuK/rkA/Dwtr3DOlnrl3eNh0xEBq1j00h0xc51NldhNVg
I2pCiQOaHNht5bHPDP0SxFZ5XzQZ2eyltdPL6Udm6dnJoz7WiDl6MPOs2cMZO7uJ855i9/6kE2Ri
MqnZ0g3HQWrY0Llq67IciiuW/cxPtAZxWukAMWGGI/sOMdasdvgR6L5XNgUkHDUXqxvMYyxp+cOy
QFAS03KLwAVNJr4d2KKkXFZimxfo/HXkclUcPLngPoFgMWsHa2wdMX++ti2lKXus0zvPxuDqDN65
sQKyFkmQAxjA3NDlZ7eu+mg8NoTNZuUgVrM+tWdCxXGrLtozz53kgQbbzsxICspqdDeaFs8PZqPM
A7B/OJZj3m/b2cA/P9fpUxIMG4tliMni9gXO5xFV/cVum/zkVfSADaeztqqvWqSq9qGOPBAcVWM+
Erz+YLsObn0cTGu2RrUqNFKYCMi40TzQcn0EPI/0mGqDbKo4KHIV0GXx3E4C+xkzysV00IA9JPiL
yphc1c6YaO9MzF1C3IWHq4zRdPKDnTHPy3I8eFMwHq3lQvWugeHe6tdzqWXn66pSxniFutZRkMSZ
faiivdhGsS/B35gxoURhIPWDnhFbTcMjoTPn+GneQ5Ul8Q+GqL3C/Eu4Wd6GBB/SdOkcQSUVODyK
tUmYJ3otTK14GFR67Z3MNHnNjSY4CVv7nCzcztGiL6DVprEHf+VyNFMHb43xbRAU8MHeYkxIf8gO
RmnVVjd1rQPATirq8V5xLjMj8htbf7z+qaFz9srQYhbJzJQ1ANKsDbNmBWpq3pAF9OQCtvfjCgF3
IiMk0zb+oVTYN+NagfQi8nSnw+Ogaornz7Ik7AC93VSUp2/Z5lQsZ8tdhW7xgJVhZbgC23olqaKh
lmVw5tibgjtzSruTHbMAZd5A9YZxDpSBuEXrfh61bj7mfeBA/KKOqGIWBFHYvmYD8WxFhP6q1kq/
rRsoy2F4mkIm/djLgfoU9SWg/76G9b2lhBZvxDR/0nrG+tBusnut6w9N0nPeDZjrSN0h0yOCaeEE
MZ3mhWQ+JDm5vqUT4pAsSPWjcTL3OPGR/zBIN4mzsnSlb6nJOUVkvQQIWjD2vxZdyKLKIUB1HgWe
GU708WxeeiIP1/FA7Gtn2gyVln5bjB5z9RA4o9vq1kWz7Dfi5cS6ESg6AhdtI0UG9DKjBD0ktXWQ
gCnuZNQfmApSAWnsZxq/j6ilmZ2H7XNn3NcKfN/AKmsT1hMth6QPdpErYj+py2adgFjTWeAxvo3J
MYSvwkb5PJlUE9qRuJJigDgYObiUpReQxe7BEION8wb3WlLGq9uTbmD+b0IEO4L6E6EU+n3WBWax
yi1iO2hIkJYApGBDbClHWUMyJBmdBamDA7NmWaLsWMZA2ogXp5Xg1GLkPXVaLdMykIVdlbFS9mxt
F3VMuzyLDWW5Dk2CCb4jXERcL6RPnIbcbbepbJEeqXNGptutbFK1HREzrb1ZBCfW3tMqb5kDofst
KXK65SnpiRUyMfJtzdGSxBnRse8b+9KlOoHUiVcew8h8xu8pN0VAUlobUtexqQDJmvlehdEWiVxz
oMCzyWbqUpVzEOaQ7IQTUARk1ToxNmQj+ZnYPdL1ZC/F6ri+sfkpHLxpHlaTJBFbldidtamDUacR
90UMLHyVICz9Eg+Ay1gyp3q2Z9lt7AKD1l3dm4VvT1CR4L1Du4xTKnczJtioS7RdN+fJSoJnBktJ
b4OADLyaFwZpHc0C8Kc6RDSbdfJ5ikKaXTHKC3ueD6AA0w35mA/ExdL7FtM3YlKgS4jMnxmHzxFp
uswG1lFCmkAxwxgTRQmtIp7JkcBtk7jDPVhN32Um79a9uEiM3BCQjMeZCIJQf8LjEFNNi5fANbM6
0cw4Y72ZD0TXthtEX8Uupf2qAmoiZLBsEkwfZISQoKVPp3g04Y7oKXb7tXa09Ujfe5p1UwVp+Mkj
SZMgc2cQ1bmM569Jkhu3wqUGRr/hKOUEckBfsHP6VZkJiEjDHXXJY/fguOKVabp7AMxgbjQBcUvz
3O820K+Tm1Q0jKro3jYav7ePoZh2FuF4NAd0uQ04EW2KrkSqUyM7K9ruueI/0yRID575RSibSC6E
HKc4/5LT8CGqHomhnYa+SRzq3itVt2vh1YYRPHKy0TdBFdc71r1vfV+NJ3qFEKTtCIQQxLpe6chJ
c/Zyx8A7ciQdRdi8JUR13wwtv3AXDS2YOUjUs2scLWNAGDfYBPNFdMuA/BOXHGDhPiaGdipEYlzi
ISGei9FKqSLy56j+MU3xtzwlZKqY+JCBKbxjYul3LtawG4hZJAJUFOqKqknPiZzPeLGDPbOF6ECX
20Bd20T+yDcjGo6uM9w1ivNNVm8KsC6nYWgfrKpqTgrB42L2MteZQXIe+w20e1xrdxTNpSVIdnJf
x5TIA8WUwmcpFeznlALPlIfl7fBttOLoUFm0w1V5cRcJeMoie4ER6GD1mIH3jTntpsixth5aDmzu
kMWZbte+V1Wfm7r7FsVZdCMc84XSBanE0O39ieEWKVg13mQjnEUj/EJ+pNoMdp3fFjqp4eVgnGh8
lrt0QmUSDymE05RAG7ms+1QxPcM0D+H+FcE+iqyD0mwAW9Wo+7qtHhkiqrvic6iR22RNz8FYVjhB
nGLXddaw8pbv0NZQ1+fJsPb5iPVRk95XZ/RTc9bPvT4ifR6rYT0JS1yywjH8Nme2JfCE3EiUunBA
NtMyfzBDN7lp20DbWr073sGNRHnj0gZRPX3AqONEYNOiEDTesQtBEPsxZ8Q9TpE8VIs2k6Jjc5hH
95sVQcnOJPhTfDTJycKBvx+s6CZ7pfQ5wE+h1y+KHs7ykBNyYUzpJipIfzTLTYTcKEJXu9e7ZuGp
t9BGrPSRAGbn5AKAEnGjTkzgn/oJOnAIMzaxPw3spX1Z5G/GcpYpEu+WisgKMqVzTKUz7maAeivi
dIdLXlcs34nzQ3NP/2nypZ2S+pV0L6XUo6MbI+rIelpzeQSHLTYyze9ZDFtReRNN03COaLLhEfDr
rhIIMcR8EnK6lzgIL8G8Mhi9jrX1tcCcCyJ5fgxgvlP2z9g4wimMQz3K/QAC5a4j9BipBtNT6NMn
01C3iaeEL2YWMXiNJ+D0m9xmeaTS8d3NJeiH2m1hsUfbyUUGhhCULxMAVrS1MfPdVOOFWZxQ+IBG
YQvsJTMFBGX2YPLtl6FB8VJj6I5tYA6VmYebhunbAdw4deVweCUeAj6Enmqg04tH5kv0bkeykUHl
WVsmKtYeJ85J16t3x41D9E4N05kGRJujDwdX9E/o9gA6O/lt05PWWs2fI43xDSbiKUvlYdI8iYwl
p5bXKucUNd2BXIbuDIIDfcK0G0o23FCxGrAZxLZI4hBvBWHB4IgeT8+Q6nPwU+ToqVSrMf7BuoDu
epgSqWAgpZazby37idpjtVObpg8qljTRV0mGxA1Og7Ue2uFhPaVUArrIPgi7oh+oWaQEQblVoIBp
w2+8rpnWM0kG8PDZmz2GCADUEOeMLHkUduvuPQdiTmRb2a0+QPcyIUF11cSfVCnVJoqajtF1J2ko
1GtjDWpqJkV+7hvKUyP1ZEDRPWApjAKs9zNPQErLWl8OaY84b0HGmGF430fB90g0DgdhDcGtK1KG
0HJhpdvMEWLCWSHKDuva87wtyQWPTg0WKJVzuktMinoKYCfh1ygIk/rBqMsFBeu9OE3WX0zyj1ae
2T7kCUK8koLXOs8wRaaRV96MxJW5FTLjejk3JI2fqiI+6NL0Du6sFfsunKJbowTMizsXDgG/OkDM
xO218FoZWB4Ly8IcZOIESiTJkE1C3wBA7Mg0WR/5olggokQCW3B74nyD4Qmanb3vKXMUdIl2VPwZ
n/OE871Nvups/khS3JX4Cd1sTA6aHQ37IcneYPrZNuF2KB9RzxEFbJtkC8ZhupXli5vq1QG+QX0J
yXbEyR8hh6O3aJS0XzHr78hfOXd1/q6MsLptEunXY5Y8Fc5eS895nMsb1uqEECDE3oO4WJy58bij
iwy4GmgVmG2Wm1Psuxxh61i2N7lu6KcRTFgWYTohgQyQYWtR0UuCel3jgVkDljUsrGMguqCVIaha
IzecmavV3nmYSLfUvOJQhIm9SlJ17/V3DorHtVV3ZMW51S4NTeeAgialnfBtpp1K+xNXsxZ2BQFY
2rgDbUf1VRm7XtcjYut18nDUtJcTmleF5HNDi4jDpGmOQTX+wKVQ3+UWboHGaM5ghopn2E+Uncfn
sCB0aSqBCAibIA1i1lHcTNHj6KV0rKnx0bm1nhBgk7/pUt0HHnjStBB0Hhxl1aTeoU+0Qz7M1aYl
YOEYdP2wI8JMX2aepYzizUiGu4GB4Sxi19pGleGzfq/oOYPP5FkwGhXhNBKI98T6eEOwrNxFJkj4
MC9u0TPVmziFghpCocHMvomtGAtuQ24K7k+BY8KoUGzT5HeQ5Zc9jNc0gHNTmv0psqwnfaaCY8+E
CzHVCVapTehWyF+E0EwpBJOUuMk0jbWcl58aUd7HATwtkpTIUJkHYA7BcMR9Hz/ogHPQQ0zrxiST
jPRHRR0ASEBjjy4BHUUFCG7egW+dWEab2naMDBR1Y/Ms4dUwX4wevKYQ+9AwKHcZ1KrxWRFvSyme
+Lb5ht2GSFGn6MEIC9+XNKcCzKE+RBe8G9hTmR/FUh2K2rl3GaArFX8yK3gYqV4q5nQAlYSUapsp
ZmxsPWNbGaY6eN8s9ITryunsPfDSTTjOxtmotbeS7VeZ/XzjChGv3UbhJ8rq5yBIqTNow7ztWULf
5LSVmOEw/ESNAzvaQg9HYEu8U3TBdk1E5oQiJo5T4mRhkY/48dukHEV2ziAwZ2fLqaldhKBoFU4q
JLqy26cyfY/Eprd0/dJGuVzTYmYXh1l1UFP3XHKiDdUb6/q1xsSXrZN6RwayPQGG1h3c6MOyUF9H
sTbeXXrCDlFB4PS14w7HqHap7Nb+BpkLfT0SclUeaRx9astxupiu/pgb8i4O8N/1Q6afomCfdco8
XmOVtfHFdEgON1NNsXin/kU7PLsbAvHJjcfg2KePXS6NQzCUb71X9ae+il7SzGzPubkU3eZ9AxMc
/Y6C1CJZVylVfZZtiYkbMZQDZnaOWJbXJljHWr/RKmPcDMgpNzzZ2zWu9pSjoF0BgA4fHJw128UX
vGFUZc4E4d8QcFvRiixJmKnaUXJy4YjDOPFmfZ2NVbr1NLIznZYaJ3lAnI1ze0RsH0/HfhSRH5XR
y9g430UXFAfACRDJxeJsbcAgZmr+HmteeeotHAFha5lbVirg1KKwP3plaSN0xWEbYduERG+u82qi
ehoZD6Qzytuok8TydBAEJGftUYqZJWg/7Ull3hSTdG4dt39MRns/xMQmDP08bWk3PEi3d/DXTexm
lwkRpFlnPyMzWtFOIfarc79UnYv4V9Z0GxWaoiR5U4ZszmGuxUfD9vY265Y1nb/0pAfVt6hQQK3a
8i2pOjiAzNJJiei1NeR/oCADYXQkiFrMikKCuOH6mVQQzi5pfIjMypdEkDEY9VL9XL9omV74k549
lWP1yO9xoITNOCTaTV/NwVe3M4ljZH44tc6XQpu+Ny60bi8HiUAZWtDq65/bJlpIABlKKc+Nv+wH
CfSAiXTIhgkEXWWPHsGkGUg+jMcYOha9elTWKZbozaC5r7FBjVlqVrTGMVNeODm8h6NxGHTqgxZi
eyigI0BZnTYWUKZQs18oHcDBq8LhkGbT4xgQgODEHAZMu4dTn2lISnpAWewEikS5nBaUCyltlnk/
uMJd6dBbiaTvsMmQ3X6yC87cCn4F4szw0Ou53zbTpo1G7cmS0Ulz7PQ8mrBJIG1sMTxR3E+tGism
qhsaPqAMSkFIXu/K4/XCa1lySLTeCCEmhOzXWMRZPDOziY45QXfU+bxmzWh0GzZCv9dcIFJJR1ws
4xIlpOnRBqOy6lEZb2fNfUGF8Lms3pTOXF0v+AWBK2HhQfQrQJM62nYKYfWkm5+kAjzmZPpt5cDA
5bidcJd58yRONZTIDRlUGVNKjGo0Y1d6aYu9U6mRjKGGAFec5Zs+E5eIH+8qB2fkN2QirtIYYQDV
OPolQ31hLYHKN0jvwUzSIW6HG2q63sobXaRIY8GTZr15FE7zBW/DE0x33BFWSpSoQdp8W7XHaQYk
HgaYk2C/kOlUdzoFPM4Gbe7Rtfaigy36aFuXot1BiMHTUUu5rZcsW/II+QlMaOqRxDA1yNX9sFwk
MQXjtPlmV216m1IdWAGZcNdWgqBwSKdTy9wJSCeoUWsYAAbn46eyepae5nLOUSn12bLwWUa0mBLI
iKhzfeM5dkaKBcSFxnUvWcaqijgjldSuj0HT2TcpoG2i51HW9svUIWhOzZjfwb9lpigH5tN9JTad
NQ6+a4bBJnABmSSN6ysBaXRAi74Opia/c4I94CF0LZabrEzHuAOVVN0URou0Byn1PhW3JUkP5NoZ
7yAtRj+hCG83nqLX06f08jwEIljgcgdWR+kBRIkeAFqEz0ynDhGgmqA34y/jJgv1VwGd5d7BGW0u
iyfRJlstKh4LZHj7EeHwGe/qjvLWdN/paCkzi31VR62fytF7KC02vakY9DAnJJu+xKjsdWUEhEEv
17EeqY1BnNOlbtBktwnBpiV73jDDeluYal5BWGuOzmg/ObTUNh4Wm51XG1sd0rLHkN7301GO5g+z
TZoj/cEVwoiW6dV831hAKj1YrLTmiVTNBOscFxsHkVpMMojr4gQ0axeDs+9eUlcwqwynutd+Smz1
boQuoSEZyrpxnlF2e5Qb6tb+Hrlhc6nj6FNKSss6dAJAFRamAILRW5g0Stsrd3ipUbeshVUvQlD5
EhDF/ajIxBpwCmKoiFqWejGunR0Rig1emRwzQFCiBRtY34uF10n/rXJ7ZvdhOZ4ZxO/p2Gi+V9q0
PT2bOEE6B7d9nH4qx6XCQnt7ZwscYlPNWj70KDBZrYY8wy5zv8bDeD/t3KYdbwvqkxZyj9jEu9sM
clhbhhMdBihCX9pS3SzGTddt0EKkldpEus0CqX+1x+KHTXTmfYEpx9ap5DiJdw//We3htjonsyK5
Z6RynjNXoQG1lyRGUwDQ+nsjTT+x4PdWqAjooRaOx9IK2L9JFPHJkExRvSA4Ujq7k6bxoAUyumil
+tYnCdnTjvdAAuC8JTL2k2OPVPgDfWN3LHis6XrqBBNihMTSs2bn0cc40NU2CeLOFzrE2D4gugMF
+GnMNSSdIoH8Zj13hYOZukJ7jC0l2URdREVpLI+TmTIlcM1dzgml60c/SCC20up2fKtpXwLw3nWA
5Md2jXxdjt6rFbBONJhOrr0aklSo6weG/W1kxvJC23sLo2T2WxW+R908+PWgvtJAnY88/Ck0ytKP
kMfoJv6ZrkZ0wesZmG1wUWQCnyMCZlaFZ+MGsaYLM70FQBATsgljG+6TgFvugaAHCMHiUUIpNo3s
M2ct7KRJt8IihKBz3gglskuZjvZKUUkau7J9Y79u7DpYhpEuoQyiqCJtsL4Fpxpj8DbIFfoPodk7
eG609wN+5BMF6Y2VLmERkYc00lVAZ7pOkV+WRBcOiq/ohfndRiDqjaFGHsbinXz1WPO7aXyWzKVP
MfHMcU+uXxlPXxFvv4xJl50qbIUZAc8HkejmNiHNtetMeStERaiBbrz0Zf1uaJ7usw4nJxngOa0b
NjoRX8PS5VI37Dccj+s2WMLpNDAFRHzysMITgZ34yMi78MVMX5hNtu9780FNJO8mBmG+Rp0l+wg7
x6F2nc/JWE+3lfWmu3Z1krPgtNAAupXo19qmwQJY9+ORSTOV01SfN7ClzS1VW20bG11FzRJ/mDDb
mjo7pvYsGeiu6Ik/j3HvN3GXbzqVMVgNjwjOm6MC/s+CVtKUsBsUBx5BFrFjQRvL5YgIp+/XU1fv
WorsDwXtqbVO0FguI4wPS9MqGMCOqdA5Nt7kh4Z7ptyUj4PLOBIn6wrNFLF82qoMSLKu4K/sNAMx
9lK+QZdSEEcCjnTsXVIVEbV3w/1ke7cNbjKE/eVO7/KI0rZt3I4wtfGNbFqjWsKGna8IAygmwDGq
Z+AsIrbHOwaQ9gdF4e+2FcEPYnW4Cu3AWqUjxQI7Co99hfiL2DTmAb2NYSIwySmYve/GLG5VTAQZ
8xZcwW7LEo1g+a2SLXK/MvSzKThqHC8wpzboYOxNOnXutkT3bWedc4t2mew1m8JAbrd31TROR7ck
9MohbpDQEtwFeJJBU99iCkHAr1PHEZbc60OpHwlk1G4NGp1UM86JAQScAfWLDpxKkOyxNiWYs6YZ
syPpBYQU5zgQprwl1pE5ZyB7eIWBAmE7VnsWfijtcA2eEBm524LWNEDlvnmxT40LR24G0+SnVXeh
WJ5sYfBMpDQJ9zAQn11woKrGAqsyTvzxKjok4CooVhUSMZRtC3TzZ+jwzllG5KG2pvYdArNxp2mt
T/P4E9La4p6lhctSG51nbJFeGoVL+KyMDllR+gHHG+sSIEp4wI7Xi6TMmC5drzooURCDcvHx8PW+
j5vXa/QniuMUOGpL0vhXZdEmR6TMG5asYf92FX5QjtkjBgM7Swiw19vXp16vXe/TwMHj5Q+KpvNN
L66OHjLPA+LfJ8y5BG79+XliJMnrRmHH6/AQlJN2EqYR+iHgueOo5gJErVsc7Vl+L42lXNlGcuXJ
kNxIEyP89QJHFVyhj9tJa3dHQVv5MOJX0GuMfbLRoY+1EWaI65uOs5m0L8by1jCU4H3RDiqOlYFm
aVmWDEm9bUTUl3tmMnuYuYiHSqh9azkXAKptulnzOlg22HXDXjfd9dr14ueT8LqwC35ev959ff7H
U9sksfcTY3dJoGa+xyxboDmVeb5ELbPV0Qx2j9etOvaOZVQEzrDZqXdiMFoVVn2n0LfE8Mt/2fzX
nXm97+cu+nj445GP+67XPi6u++Xj5i/PI8ubfU7lOEAm1uNeyQGxsYM/nsbYxTOut3u8W2TGLh86
y9FZUk2mQgYHlcXtcufHxcdP53pf2PcgAz4evm6Zj5vXa7+85Jebf/niH68zhgVkTA4ZaYjp9JQI
y523119A55j0cgZ9FhRd9bg+dnLKttfdFblWcfzY0R83r/d97NGPm5pGL3X1scOvj/z6Os/1NqAw
klW8oJlZjFc6cKyOucly0UBX4vecay0t6eUOL5TdH1dFLl1w5OET057SnMqjjCteAXiNH+dy9XoR
gIP+6+08bh6zvst3P/fPx+b6y2H+8+rPrYv6Yct8beuAK2B63A7hovDngkwwjsjl7/zTzX+67/qK
6wPXl33cvN5X//nO+gjWS9fGH0PqnX8eqddj8nrRLyeC6zXWNxyA19vXA/mfnvNP9yWgxPjpLkf5
9eLXv3C98/q2P//CojaMQeujTG0UDhS+9sc+vR7E1x37y30fN6/XfnnZP933f3yrj7f/5WWR5zD7
ECFrg+UcGeuANf64utwelh/M9Zz5l0fw/6ALvD6kaLH+8fzr7Z9vcn2nP1+uAOXhvfnzzus1c6iZ
5aIOvL553Uc9eYzba+rrf/82/Y/wvYR2q8KyaP/zX9z+ViLoiInm+uXmf57KnH//tbzmz+f8/RX/
ucTfqFKVP7r/67P89/LmNX9vf33S396Zv/7Hp9u8dq9/u4EGIO7Uff/eqId3vlh3/RR8j+WZ/78P
/uv9+i5Pqnr//bfX73lcbPBSN/G37rc/Hjp8//0303KF8ZeA3OUv/PHw8hV+/+2mHF7/9fit7OLX
f3jd+2vb/f4b7ex/28JwWWY7lmPpwvZ++9f4fn3Itv8tdJag1IZ0F42aTpguCrEu+v034fzbNKl6
e6xnLAClLtHAbUn/j4esfwtDOMJbFjc6gGvzt/+1Df62Lz/27b+KngoGxu2WL/X3jGFpmWCxbNpz
wvAsPonp/vav6tvrQ8xs6fffjP9Wld7ckIFp+HkfHlvW6lsIVURveGl9kt1lHBCTIPc3SK4az4aT
fxqQamyybuwRvxPWY8kLnR/gpb2igdg54C9HMqshBdkOnJ851wPAx8GOPtObyrN59Zct/sf3+evn
NySf7yMjmc9vmp6UQIVMYcCZ8H4JJM5GnLGTNk2+WVLLVyPaCHB6Bf31besCB63LS5gGwBayRcim
V8yAJKKUUitx/uBh2+hIfja4r7T/1yezrP9t25JkRhAGZAC2rGe4v2xbyVo6gHrV+5pNFaYVgpDJ
AG2oQ4v+mM6MBqUet2u02bGftY29wd8YE4sZIShCYE3dwybUuUZgFUSTWpVJkzICekRa0ld0wACt
vG5s+X5Vv0P5qQMoCmAEWVhH1dQTBlwRVE8G+cEwyNIGDXpuFEtWRw7hZlogz9BKhpNyWr8vgAFF
0q+8CCBE3MVYYOb4Zs4A0lMP3ZWWyaei+WGV0aNDiAaOTG8b6xYIoo6afN6eir5eqdCbDhp9JHoJ
vbWFt1bAyEpbUmESuQoXQQ+YmxtygIiYqSGhmK4z7sM5RNlgTK+T1he+VUXfKbwsrqXqzYi9ejsh
fIPdNpDmgpo/YQbPgAjgciDI3AsG1lQCfbNjtvAmwovljQqoSgqb0CTONcvJIbLrDKe8yFAaEPya
K7XLkIYUaPjN6skzXduPrCqj+I41W0v0i+2RriMbSspUSpguRq9Dn9insFKrOPWyz41BWCMwQ+pS
QANi65BT6kPgmJ6dzCP7ZFxCPERqw5BV1dZqQLq0n+jZdPe19VSMjnumoBL7QvNImiTMEpfAUO+w
cyJ0tt07FFHhkeSxgC4yvjCz1wR0svxdVEQs0pkuaGOMcjdoegjZgtZZgTkYb4bxKrHj0mySZ4U3
7T7VUPGblFZAnsh8T+d43o9G5dzX/Hky97oVaBX4ocqpHgw7JLAxA0e/shmMNk0rM5L/4vBz2T3M
6X1NcQBs2kOrUuoy/5Ow89iRXNmy7BcRII166lq7h8gQOSFShVFro5H8+l6M6kG9aqBrksC77+YN
D3en2RF7r1109i5mlxwQbvwURB7aVrRvtI2LRYW5SVtbamvPkKRzFOsH9vPP2gI/Y9v/NLNABPLE
OdQ4iNuBlY7t5OUamJ/NGqYlyjQEptP4B5RJpNq5qtxmBkCQHrFwPjQDSfU9uiD3UzUzY8HJ/Ycf
j/dA71qiOPm2JIiKFc+VpSwHeT/9f1K17NY8GsWF5NspNldVVI2PJS13kP2RMnTmi4rOyQHwxDJD
/GIaHmzwTSXbxFnivZiVKQ+VN5phIrSxwBnwXdH13PPJ+1UwsxSGHN+0H70q4lXJPeoOuG/qz8In
QqVZdnuDwVcvVsOZLANna5XksyXRPIJnaPDfJ9ZXazXReszlX3as1MOW9lejlESIcqjhsqZFRwna
DB2mFVKOGN334zFCxwam4Er2FEPnlMUsMmrFIWdkDzaV0SpVdvjma2bOI6FQm6n/dKPBuBfVt89q
N2UBOo7aQtRIkqyHwpy/2t7tFjkdFrL72Kcj8GB5Ksy7ibCV/aV70NPIJmhABJ3Kv9oJmMRjn90z
cAYuWPvZiZE89XFB/R44P8LWHJ+z+u/sZxf+Tv8cDU57a3EIPIwJszBppgiMbsJDimIWqJE5KNzp
FOQDuhLSiyT3027WOtsGM1+tuWPkxOt0cVCXL72GQCDZEbHXNYC21uehRhg7+UQDLAqttS4ZEoiE
nX0Zq70akeHr7OLJrlhbVPsbaWSbMLEcyKA80TPysBd7GTR1cfblx0Kx5zbvedolW98zA6bjC+Vo
HAZU1h9eVYbXTJyVQIGLP4pcIu2w/FOs77xL77fk7YSi2DBf2XVz122yZkYXE6hDS/47vsi4flNe
jYmQzQfkiltBLEcdzvZr5hmPPCXuYhThe6zCCRSDIJzJZqmHquTqRUj2WdvU3BEDzJIm+JzyoPjB
pINmec4uZp6P67GV/IJJ26+5p6odBCZScw0HhYGX/ORYZ09esMmHu83KVCboRxSyJmKp8ULgFfMY
IW+EJ0D2BSydh6jCqxvCLcVn+YMuvV7rSaS/h/kW5zw0CkidmfsmXyVAaZzu/S6u4WunY8c7BgLJ
C9t0B20NyVN9yVNy0epYNTtGDKQXeha+i2gaTsO2KszmTJj9xU5j+vpl9D01Lm7GYx/0f4zSkL+n
kfFdyKiJX092x1T/sKbr1NCxF579Kkw3fJr8P8Ryom3t+3uRYl8cOWNXM8/Pa50M87PRPev2NQL2
+y7VaJ3DBv7ZVMmr1j5e9b7r70n1id76U9cy+6lHba8LI2Rem+MbjA8Z+GciD4n5hBCgOkjuhu9y
Caytpi6fM4+1i5DeesQjfy5bR9+RmhI0EhxzftqNrAeomEHGjMlK90AF5BYRXbCuGs7euuP/nMFU
zkk8vWv0V+AwRkHgd95gmgicVTWbi2JYtU9QvAjl7Y4q8JHSTtWbFqDOgjyrceUCPJqsgE+XRcx+
/qzq1Hh3MU+dx7G9dC7PrfLBQfQWBD+mlLhu0vRV2Clx0KlfwduwMQUWjruTsv2cA9zAcCSwWhTb
pGyMLQCOZfz+D9/ipZyIKZ5c+yeP60XLavppeVD72qlw974ezuFQ+ffIRezPZVDczYKBCWryNzIG
mktVZPp5Vr+SjMIG7Qwhvf1kfuKg3HXEbZ/cYXEc4oK9TV5Z3lALwnhgHFCapn00RFteBleRNFbI
P6p3vkziNs5Jb0yXUtjv2D9/sXv1Pvgih1OIcrqL/0o/1AejK18zI/wFI5JwXNYsAD/GH3Nvi7Vb
lAd8fcMR8WpFCNTDtE4iHJ9r+6uEbPDLDRiHNGQVXg24Y6vSjIcjeTj1ScT5wyPpdRXXmXcbIKYd
iQ07M53+ByZrjb6JdKyGXLumY0FFM2rtM08ddRLM5L/hXAcDEqAacptDiYXsaUbe9BSMYpMhsNYq
HX6ReyiXBYR/G4Z2uIVkMawJW6sufQolowujB6Ly+gdi7ulgIvPa28xJX4DjPjJqQixS9XWWhTgF
Ctxhlna81FSgQW0bQT4V0CpDukALIwr3IE9+FQ0o3EhhYx1nTTLAAuAM2SslqfeulGc9JRRtPdf8
Bh+l9cALRqBPD9tW+N0vaTOOboopgAnLWqJtMbymitsDtIm1NYRJ7kKflI9oMr5G3yv2bZUFrO0C
4Fh3XlDzUo3LITeRWNHPMyc82O9NV6YXI+7LbZ4pytaoRcPfkLHTF+KIDmjY4slbg8QD27gE0BW2
REDdDGQSIba9kSLcH90MyjEfG5y6b/Jq4GlySuP2EcYmF4AByFUCtXZsgptgWd01+rlV3yLaKxbN
Ztz9GaIUWXFCGFwJFPlgpESkQ59ew6zeQ5Vwjl2BdF6Wzd1Xw6J4lOMpz5HjjQTsrAMBFisRF6qj
6YRMftlmImTRbf9ZJsmX3dThBS2yWE0xWyLbZ4NkRMjX2e/5pMKBkOyAuzIOeo+kIoqsY0+RGC5Z
z0maHJuBFQeh1iT5zTc1pg4n0CaaLPVQlLBTyeWJtNzYqjoPDkK7545EasFNAR6z4l+2uL0wu7MV
7pyD6C3UKUnxI2uSo87sEWFiCwlynjDLZuhD/TRC8MRbI+AqITT2xI+5mo+UJAfVqeZQBysjrvoV
UbnqIILwb+dXwca10Lc5Zc/TE3rRXreLocmT+A4GBMMO6010qlP71AbFscuLoyyXjKQoL5Cs9+z3
ZH+egBgEDhMw5EtERMYY7VhqxwUqyLqo7n7msEWjCiP4r7CA4zfdLQ7ltM4H0PmoQamOEDgOrhmt
Ax/CCnBSCqy6S/aFY5g7Hw6CbBGfy3FYC6c8GLMfvWGD+iNHf90Vef4n5bnMxKlvZf8+IwhG6jSN
29qk5u0CzCuDwOKaCah334TbCX3kesqadofBGsdSh0Ii4PKf+t4/hzmAsCAW56hs8luW8QLYb1du
wU5feeYPphW/a4MkDyp6sF9NBfMk7ffZGLK71mXDToBmqrAsLERelqAXGTaZJPRomfdcYxOsNYkb
K9uIA1oNUg5VK4tN3Y8k/80sDoeChkcGOBs7Dx1XOuBxtkC8m7Fytp4cSyycufc6C99du7ki+TZ9
rzyxMseloDBOyI6T/SSdQ8fX5o7yXm8KlCNAXiZYttKasSFR7xnS+nTdZ5RjNu6xQDNl4LyHEjRA
4wKRCSMvuXRpXl+oFVn21O6uYm9wKN28/GgFcBvyb5bAOyNZNYEZv4aTT/B7Wedre1LjZsCY/4KJ
mV05m+8t7iaokmnYnobG4+IkrKTDI78iNkvt7BRWtAZJNMwY1kciWi6qg86FBWdnVWZEl5fiYoIE
fNFBxMMUvAdGlT75vfurdxKy6QzVrAk+231fjHyeLBWJp3Xz4DEKjmndEKLeYmKr3CcerYE9inuu
Sze6abFPRlRSQX0thvv3gTGAyccrJ2Dh+um+icnFnKJur+Og3FQdiax6ScxVodjXlv/Xd1VwjYN5
QwYihdxIEzFq9QTrQ+5mYDCXAXJG1wFWj4eoffMI9pgqAn2mmo2OSv+AhDJPALxJY5zHjh2b9k+F
u4BC5O+xC3HaZS5LIKf6QF6dnrymXuBKWbY2kP/hYClIoxZji9LFYIIfOfG7C2VxbYdoIHI1ZSRt
c1J0GRI0qwy8H0FFrFJu+nfLQFIN5t66ckwtuH/S1HKG42cwoxsDbcMFaqeYtrXuGpQZLC9xBvon
ozmaUY+HEIcRoW35a0MJBbki9TjGxmMLj+TWOuXRYMO6KnockdpXfMQRW44JI+s6HNmF+n5x9dLx
s0l0v9MO7dMEAIpf95rGi3AGO7/tLSFXjRdsG3/AetexhScnLK4DvLhDWJ/iObFOsYVJdDFPTMqk
uu/Lr9nKnrJ2pmthVmNFXbpucgLlxrbPn3Sa3kOzDbdDO4IIGSbqinafsjWOEMS8qKZQ6H8jsgEV
X6hY4WyYwhEWJC4a26aDtSZPbRxt73QpjA/ZTW899jGuPJ6YSFv9Bh/Ex9hyo9ch5HcnHh/zzuyo
1hRradSyDlIknz2sYb2iSBYbW3HdJD3cNOYsDywz07EAMfpmTy6IHr854b+edyzD688mJ8q1dMzm
GqKbLCIreZoRzm9Gd+j2UzS3LNIlybg9P33q4x0m9/pnNL4XeYd5zjCsvYe2G10EtcD3ZGfM7Oju
IZgEr94+VQ4ZWlHUwAwrqc4s0QRbkfnmPkzbnwK84z31AzAG2Qw5H+/9jTHRVo79uCRlYzgLpubc
ZyhKh5xQXiPk8gjz34nTBsD3YYDgu9NXxMyHGjEcyu05PaN6IZmK9OwompsPokGdut5UKikvuZ+e
AkKYkGVnNI9V+2dqyvYQjOWz2QQLm6shkQXaHzCHr6JJkx8erglOKI+zon/CFeMxMj0PTcYZb3d6
1eOuuHpTGR6CiJ1nhDwQndRvZVfV2eFeyMGKXGIG9+CHKH0Cr8uefXzu/H5sRXQuCGHFl+g4VrrD
QCov2um/ugGDspPKlXoZWgv0M1qXPNBL2rPX3HBJr1soN2vICc41CYZPW9Dhd0ncvw+xuJvBARVn
85wawWMawIuCDNMvzSzCFaq55Bc6zbPpSudp4soB3Pyap0H2ozOJ8bU6OQMvReQ/9W9+ptVlQZ+B
wXC6Wze+WBLQZG2YL6rkvB1of/KwzjfN3Nwmk+rFlsh8Kqv1dk0el1tjxrNFxfemGtJyus540kVw
DEzPhsnCWKvy24Pf94gFg5zpAmIdHQuCBHqg8tKDQSOncG+LFqTN8odU1C3mcqlpxQXvJkF+amRA
QryNUJhnPNsiMTD54OW8T4Le3eY9LgYv1Ovvoz9J6jXUwFNrOWcvIMbKwU5zNBFWEU4/1lvPp7GO
MoikKDmegyTWq9olN0YdvHbYQojrX6j8H5Hr/W3idJNC1ycMLtwGjftVAVFMtJ2RYv88LxgOnZY4
O/GJr8H/Y8wkEgjQbjlv+iwnVRbCn2/a8lUYCEE5ZvnAnd+9EdiI+eoQ28e5gYv2Cem+Mp+wlc9v
1PXQlUib89s6f0aXTNsFKKshsWCVDuSvKHy3EAPzNZHf7bnrANpHot+QfKPupj85K1GsvAn2xaB0
uzVGM73ExUzIB0c4fkHsChHF42wMLhWYjtapkcuNEjim6QORBHqxxTUEPKVOJqh1DDjMIpo27MwZ
yo7eKc0keugu2FqSSTQjzvKNZ3HXBMO2081l9vW0aWrXR+iU8TQ0ibEziUu2QNp6xRoyJ1yLaPFW
Vp25L4iqX7XAFA/ZOxndi8gZMNJk3pJeI6+kjTlPGf71cSyaUxAn4RPUCXEte2tHOHxwMpY/OmZN
TtefjWjYWbP2z/3ok5PgZM4hbNhnJF2yxplxw8/wMhkwPfh9EGygZ+7oSt5RBfEfPkZGkm0tC9IO
QC2S16e2Xumiv/k5lLTABZoypd7vqghxCHI4vPtkMQiLSmzqiUKmASz/a2H3H/u6/9iJLHuF/7YT
YRfiCtP3rMByIbQJc9lL/LedDtWfQI87RjC5y3wHbEBs+2j6CWKAHiEd9mzVy5WXWR/FUjV4ubGN
fYWVT6j3RhLHEseEToTeB6plsnj6k7Trdv2/7G3+x26E1+j5Hq4cotp8S/i++M/XmAjiXv1c2Dwh
Xbh3QQru4/kt8pHnx6pwPwuETMekLFdGtlfErfY9/LDBkDhMIDbkw9P/8nrY7P2P94xVm8dj7XO8
eK7zP3Y1TpYbMd43sRdlIUDZ8NPH4aE6Q+5sFrVHsuiPNQLhbU0cjdbmNZixiP3/XwS9zv/7tnCm
hq7HStASNlyp/3xbvLEuYeSWzj7u7CfpUnTPpnEffOwEspl/RzppCV/Xr04XktAV834Ewxxux0Q/
w1Njpkmsysqs9qCvgw3Dh+RC0DjBwtFrDqsX1XzJXEpN/jYvuvd4gMtUhM2XUUMNDiUnagMc5Vas
DinOKDAe0dZOcsD4HfZ4lY71vkIQjVkgem2IRX30Lcn0HDlitJy70Y6v8yBx6Dr9P3/popzAN1Zt
oskVThkEOmJsthCP2AcYHsNGKzm4Lc2Zoxm1lbV9ChV41tygmRzLeRfUZ84txvKJdZZweYqucDA+
g9wzFEdkmAFnzdEMbQKzv3nhK1EdIw7UYTM2tri7w4kUPyb+ifvHShDEmkALOvYChwoldiXi+Nb6
zNUMIU+82Jmh27ruY2Cr0Jkzf3y4gHw2UgUmmrrgyyvd6lDYZrIVgJLXRlr9sHpvfGhjeg3LGfhv
Glw8amEi0qEeH1TW9mSousEqFfiRdM1Lwa6yBSqoR1Py8eKkqybnnxz5p2UVm1u4H/0ec8nf2WIj
0VkFOnbwTa3diC0oUv/AjqAmcMsm4MjUFDhosTzTg8LAr8GC7+S7Md9cQr6OrZFTdGFMyl3AUkur
dWFUybyDzC2c+uzqWuZtUV4vQI8GpvtSHuggOFlOh+YRpnrC34YYGdi3yoq3BaOVK3ia+TI3bEIi
P9h0sw6PpQfZ1s+rk59g6/DNnCcTxxgO1GijWDkUYdLtu4reSrbmJiNf5sXruy0RM/6hnPUauN/f
jM5yH/vQlXHlMUmjctkapuWswFVqxLFCfVZz7UPZKEOwwTrch1ri3GQvmHrjq1ADDu189rZhvouX
eLvlCzRkk3UbWvRQriOZtC/bNnZ05ll6oTwkREqt3cZ1rhNfsrq1Th1Ypc52nlxiUM6ZPx282pPn
DgZWik0u0M2hcPEExZNtr9yYTslIoxNz+WdVjOxElLgIyyhvdoDlAgkZU/4G045umev4YxRduwxe
dcFYausEomG5BgLfGV1xGnRwDRmgEavzPEkyRNJ2MdKxANo7nsXhHJR8oRNSeHrWV0le/Yv9peNp
VhCp0sHCx4px80fB3W6KujwydcBnkMfWwwULsYp7c5Mw4Hhxqu4Dwlg0rEgNHVfT6C/ObBDApBTd
AcD0a2NeFmVW9bvoURchw4Yu03xEpC1sPQo9Zvbmw8KIvoZsjVxfNHSeLX/ve5NZUmbsEryxWU3J
5LC95ZistgIdMXsmEpX8yDjGcetiuxVkaGEe2yQj2MS44AYKjeRLe3Rz9ljjUxylc2xd2OaNwQJH
8vWlCRO4XYQ/3JKXwVJ4GeNw//2pjgXb1CqUb0g+7zyaG7/gsS7c/Cscl8+PEfY67jkZC9kjOZ0H
MrT4kbQBJoUGo/TvLVGQOr/QHG6nMkq3A3x4dg/tsGNUucEsmZ+k65fQv/lUjCEyVpNjnPKZ/RaB
1ZdwWVZHPiAQdj/ffzTmeOSkifHTE6lc17RKAHdvphG8xH+HuKdkHGFaY3oVuCLALuXkrIkFjhAV
4VERs5IA1VsVeMqYaYzBXveaCQCRZ8w+ihWtHh9jW/ubUuQ/R/+vF2HEZiP0r6kHY9sVg0+e/JKo
Bn9q5xbzx+DO0T4YsLdIHRWo1BGqlpb4B3/+VxjAtvWq3YTNDoRf9gX/gkoHONZGJPHGcV+doWn2
Ipv4rtUkM5sjfZZltlv6xR1uDT7u8YfqB0xyNM74JiSKTFduYHXCoHFhD7NPPZD9fmxAY4DGlCtp
++V1kMWD6LX28D2nGRgRvnjzwuvHx14G1WuCnOkqLX6zZSYwQSYIdJLvmGrmPORIgJfcjWHqzpZS
fy0k/+EIb5NOZ6Ck8WAp28CNbFM7+zEjjKDtArjWJs6XwOVWkvFdZ+/fu0kfqjii8A5iMghaBpEY
iB0iXJg1DY684wiuboNpwkSvVXtQwd9OZmpvOf2n7nNxraMmwGRscwf59Y4L2kIYYNyk55WkVQxH
dPbVbZRweXWLUcvwcmDjFKllLZ21L0rnMrMG4GCfnGOWSh5OjBmEdtV2ZJw1P5vJccssMPvddbh3
CTHKL7JKmeNS4n3MrNiZ0F1GOwmp7CeQJFI9yHQ2tgYK72sVmIvAsh7eVZH7+4T8oy2jJf811x0p
XEG0rmrCg1JFI9O7ijx14xUQl7eK8WdcYrKq2Q1Sw2pAQnsPENbRra0SSFJCxHdN0QsaHbgMFtgI
E70vg9PUCPzfEHk/PTI5Uc7LZ+IfwVLhqgInNwMnSCqc6xGfp8/opBqzs0bbm3cSAKhyqytt9aYh
JSXpOy5yzFF+zAP8vYYxfGNh5qFSCkkfMwaDh5F/bS3zLN+5njvczBLImetqb8uMAAd13GWU9CL/
CF2yRa1g5UAEuGv9xHyuuBrsaGWVO/cucY8qDkciFhGjSvhkG6NEFi+yfstlXG5Vp9FCprdBT8k5
VBinipYvksVq8eZ55K8jCSd9CzpaOsP7MjLnjcGNtWvHwcRebn60ZF7z5sQ3rZh3A8jJvYb+Fv0R
ohIsl7CW5cq02UuOAk9Yaswnou2TcmTKVXQNXP/+K/drvTMT66OOWYsU/YjzcnIZ8aGEGLCi7LzW
Hl9mYBscbfdGjTC0ywAT3Rz0K7uvml1jjbfcDpk7+6CiTeFZJ4PBIGk1i1SkB0SVIOsfZv9Jhfxk
QyuMAEWytuz0eSBmdB80rB5N2MIAMLpNSs0DB4k7CypUuJZpeFYZ2L+Udz3tu+Z1biuYDX2UbVhP
uQh6e3TjHv916R07XuCqKHPwHqLC/rJEdc4ugmB6wZnwK86rhOwLcpKKg8lre86GZFsRrXT1Jz54
pPsMOgzdH1k/kXWxAG5Nx3x4HkYwQ4o373dRAdLgfcGLtpSxAhP79wRKtVBKYygP65pY0gUa/JfN
YnYMOxIvWiw6JywBSIxq8vHMqv9gGyKJmE1ZoqTzA6ttPnZklPOpY2oS7Gmdv1Qr7evAdBLnUPmU
M8XejmY9XjLLWQQ6DBFk/QfwGDqJoSg3Kp7hkbusBHHMRwTtGJpaxfmHUQwLTOIVqyQM9K4M9Cuj
IvNSViLdiEw8GCU+VdPMLJM++aduXWyMdfzPVfU9IfoBrU26opTMcI4k/WHwFecaFQ0JlnQE7ENy
JZ2HTUoUA0MDaBk9gb2G+VoSokrqooe8fk6Hl5q0UoAJ7E8aDIGqpBk3Tb3KVO4Q8UBEjb8MVdC7
uLcqw1+SqeQmXKxWtAD4vmhNKLhqcQmnmG8KpLjCL+x7yBC589S/GGr4xvHrZK9spoYR2Ldty01L
EbMQFESHAqW5Io8p96Q1OVu7ecqCKv0BiRWfdPqwujKghu70BgDmw/bh3ToWY9cx8z+SympO9gzZ
W9Zab3uUn0QWiN+jV7gPQir/2mzg8GyHBEBqfeE2qsOrlNP4txLuFY6stc15JzZIElC8Z6xn+nIh
VY+gMkMoe2fVkrUXhcHFaU3+QwSCHBR1oUINKWHUv/V2tasKceUgjpBDZWxrlwXf98XfGP2jSQPn
Qv4Y66+KdeB3kWhb3rYGwnZ0CajfWJb5nMXMrIfWZcGSEmzBWhhtBBjcmHefXm1GjwdMbO6NdBUG
iMd6rzuYfgTFrBuAj1Lhap17J2hn36en4w20iaHD/GgN46F96vP2FGcNAGVt4dgr/ePkpf52Gpic
twaCCMeY0kOAyIBXXox/gvQ+ppRyMfX8gRsNxsBIjZg5l3J8LwEvbYhzoYygLcIAo/pn0XVfuigv
oD4ZSaruQPXwnIDw2jCWeLCiFnvTsjWnh/FHfS9MU4UpBLIKFqDqUYiBRxFv4gYYTLUxARGxK2sq
hn5Jt4mtQV7Nujr0pv2Zu+o9nmPQLSmkV5owb83ONtong+h3ynPzFX7qkOAg2jGkZuQShrx9eOzu
Q00iRIC1jTYV+DdhtCNTIWP5m3jSh+z07RcWfYAioiDoA9nFs9TOfLNi/EWdULxf4a++qQWPQrIF
F+fjNko2qZF1Sy0cHGv2mOjCq32tCDVQ2nnzVGntJtMsVjq09c7BlrmyrBAffrR4TwjqQG8ycYMu
pSqrzCGKv+zyM3ScH9LW9Q2Z8JsIbe/IXqa6FVaPqCZBjbnYCRlhylfwGB9mVplrFqAEOJJlcYkM
99cUx8z40lQy3Gqe3AbHLMKyNu3xl8Em3clf35UxeV6YqOsH6yOUAePwbli2cfDsQa4zYoq3PEVY
0I1KbiwC7q49QdS0oBY+/y7557eUHFLpJVCmqg86b9wttSBnbWfH5yEnv69K1XRoQShuxhpmsPlE
pojkHsZj5hRfqPf+6hEIzTQs31cIc24HlmsBMVxEWX3qCjNe4NArZOTNrRvi2nahCBXgLjfY51nD
2iqPWYCZJL2TznrsmPMFuSpuhrVDaUmZURbFhpkrk5Oo0C9+4D88Qk9Q2cG3jJks8Mul73Fi+fu6
xrmR0dYNcBAsVX7wYY6PIEzvUUcSXqRc95BGsF/slrFypqLNAOCIxuG5ZVxI+of1NjECIKclitl1
empV+k60m1vGWp6RYlVcWhGRRs5TFp/Kog0vNp/p2XODl7CKh1uQu/l1/FebM7FmdqBPhhlehE1e
oWR2dJHaF2d3lKusMXDxS/RNuuJ/MrvPqbvyr+9iFvMoajbmFG0FQA9UkVEKRrgkDvlkna3ZJV6N
3FEvjt70YgpOlePIM4zv13bguvfLmh5MZ94KXOOB6Hly6Gv5LplvrNJaZ5CbhLxFi/qhEYzeFXSz
78lIYC4bU3BlICe3o481fxbWKfL+FVU78ZvpTfYtDa29JxfA4FbhXj8oTbJQOZvkdjNCX7V1sSZu
Kbj0MrwNFnA5nrD3xG3pfUPFappVOZBJIBaefjWBmT4E+kw/NKFStOYbW/GTNuqnKPDKg+2SRU8m
cLFmOLqXJLi4mvHK962W1/2wSZh9bzTmuL01mCOFIzh9qLP6Hk1sscmmJG5ucWUacmB0ZArwTgxx
e4Ew0Q2BDGhnqs5B+9445BjKcZmTme540y2HffseKmD+BLe7mzojG5IeF4V8ivBbKeufLeDUeYb9
Zyzj8VoZo7fzbPhEpAD0uyIteG9JS+y/CzJYQee8irHNZE+eaJ4tktZQfiImh/wsL3MY7WMzQHBD
vPFmYlF6mpOcGy081X24iZFJ7/0JVHOM9bnrCtRB9DMyWdvtUO9t02bc2jSocur2IEwGTppgJ/lm
PbC+UQI1yQcLv4VIMaiNNofmjSPB8PwJbrrvnXIV8IFkfGVa79ly/+asrZ51IOj7K/NcVwz2zZze
nzGMPpD/dEC18fRfam8WFs1ojheSfIDI+B2wa3fJyCgqMGXahAg15nfL4ZTubT8nEFib6A9TcaiK
iKy+nAnRSIGZEzwEPOPSjRl0C1pvjKPWMzwEXKV+tfOUZ19tEJgrBz3nIUFmCMLHBo2h22OYWvzA
YCBPMe5RrPXbyM2Hxd+u2DxZ0GNInz51HlZXJWYQan20Fsmsn5hdvM0JF3fRy11qzskeCodc2wEI
NSP2wFjaJffFskkUASBkcrWOlZ/7f4G+fqBWvMadX6xAtIEGeYJZOz9hP4PDSHAAJToUeTMVNslF
Ce0lSsHJ5SQfEq/feGNp7gobkqxThil6SuISl6u/485fp20tT1Dp5KFsti6qxAWJbO8836g/UXxw
ISIMWUVxKynVnegfErJEttGxsekHbEmuXARx7fSthAZsC3YmZcIkpom5qJWUZ9RowaovQLC6nZ8c
Gt2fgMrGF68E01ZFjg1ai+KhRkiNXzhelx/GgqrtWDOvCGCnIlrkk2RAA6mJ8u7eQQqBJLnJkvbj
+zskqv6TiFO9w6W49Zrup6yM5taP7lWxiN/6MBJzJ2S7RFBYLPn7CiBb0QALZhzGMmYifkRTvs0J
q0Lbe07d3ttYMFQOOHTXyEpFq5k5MbseBUUf0J51NgnnrHPrCS0Ikn3yVYQ0usPkFgS9BdiY++gN
Smq+SLEhWCVrjgXnMCagD7RhI55ueoNTD9V+08GM8JjQL/RduE9Z1i8X0JZJGJEkSKH2UVnB/BVm
HTI0RsMRorJc8dgi4ou6fK1oRGFRSPJiU9oQCz7FSvHNXZNMivG0iACzesTWWKXWZxSt+yaSr4XP
pCjW4qb6HIZXkaU3/A2oufJVU9vdLaJ4uiUV1nn4XRiqa0ByTUhPXnaOYKbuAsdCyI9LCS1Pl30x
6E72ok1412MGydm1UAzmionq2dvNdWdehA5+xC10rAoPzbqqhn/kIEXboW70GshKQOEfUWOnVAI5
HK6NYzDd6BAmSJMppiplvSPV5uMbfCTj6cNFGYe8lBjfYgZzAVcDAB4fYJLaBRAZO0McWTtwVWlx
VmFG1Hnd5cg/4CwULfPCqli0n6iARzwKYrbbXUEu89qah+JcOfkOZJm+8h22j77yn2HGGByuQYvt
STFKcMpTB6YQgayT/9cfogiJL+WFf/9zRw//95/DAqd/lgT7TsxagMicLe2Ouwi9Jh0zZoKVKftf
3qhx2bP6P4KYgG5O2nI/kSFMbkyxAvKA+j5U2PY7gKZmnP+c+PcxpzPTFiKdnl3g11cAai3QX4IS
SEGiFNh4eMt38ahRzWUDlWzU+GtPKqaarCaWDopQHYeGnPYKgUe1x/W0GiaZ3YMlK4YuH2Z5imou
VCDUChUTPQBvxLEwKEyj7e4oEF5SFRonCBbksrIs2DNjWriJwQCfnPkAN81waKuaVAhHDI+KD5XE
MmYi5jR/VITknUFFCO4opc6sdOV6VE27/h7qlv28sxTk2TRPxK69I8b+gXp3fI4K5wOn+8v/Ye88
lhwHtiT7RegJABEQW2pNphYbWGYJaK3x9XPAet0177UYm/1sYCRTMUkiEPde9+O6Qa5BXbBBdFJW
IyxfEOdQ4a8kRf+SCiBep7ws0NqornG9EX9JjwRlrSrP7VAtWjJoT156rX0P2gYWfd5RY0vM4GvP
fmvpipgc7jmjR8tvtorLi9OrdMM4wt1MzAOoFSeN8p+BTQzgM8F0tm5ay/mDSo0rSXoIy4JkL0wq
51xUh70yN+iu4oOMq33VdnSpJzED7Wh9dF4KontgxtqzfJ7lGL35aPCfah2FvSky+LRl6x5aOsQL
eA/BnkWhw8JPPVZCIHquMNliE1pW8ID2QR8NyzCkHciO39qmGhlqY3saq1fTSqbnyiULJgzyHppQ
rFGZjutaE7/GsfZXAVcgMClA7lrYt7UVim1fGOepIR8hTkeAMaqwdpbLyp/TUGIv0/GJj5wjK/d6
HvGoTJgvokOJ5/kVs8Gp/e1amX3xMkfRHHNo40+UOY1eNlzei3SddwPk24gRRVe6xRkdfHadPxqM
FevgO9CmS17AHx/Yye0Ala7GvAbYLhrrcj8YeKoF8+CDPwH8D4sYZWyXNMu8Ve2Jhc/YczlltKOi
helb9WPYGNpTOGjgEBNZ7+93wbMvY+SJB7rA1amMjS+39YNtaSKBjG18QqoYx0uo1QhD/U05eIjG
vAImsR0aNA0T4wH0YT2Q1wDKsilJJIuzbTVj+c06VjsvCOubjtRrF9o0JiLclURDICdR2G8eVGRU
Vz2ttv4kHwNH9EcXNMC6o2O4nkJbX1UmSrWRnv/RzNnSMywNyH4um3NWo1gXwjvmdjEdNE09BV35
s60YjwVaWmxoZcMWiZ3ftaKPYB/qGvcinelAlQwixie/LKd9zfm8cEckSH4IjxQJEvp8Eb9bRK26
TpCvS4V6j0JoO/UBPLIMZLolP2LX/AnUhS2HzRyNARsjQSzGyTgSUTB/5P2SV5xI+2DleZpH3st0
JMf20oQj4SeSHF5zImHHSaFgQnZOF5rZZi/CEo96yn4c219ydSOUK0OE7o7h3zEri+Hom2VG1YaV
QjhwhZkok6Xm6BRK4dSBv6XzuNJqsqIm2Cn7MLB26KWjUzgfEOyHJ78yTlPnvYRqsJ+nNmW8gl3i
aA5OO5PVqnVTFfEpNuvs5tCMA11mbpnZpjckt4wxgjhaJQHyM0ekw1a4XXQalHwzPGFeS30SnL0+
mDdYbKFfFufARiYXT00OALguUMLG2gnioVf50UKgSCYnFXDhRDm8y0fb3ZEifM5PCS/PLq06/VJV
Pr5HS38tLeB3wqUjHQBovKt6S+AsjH76G5IjSWpamNmQnIzMPUmpypUetMRuz204s0zNk93D0qyC
oV4TY0rYV9U/ay3GqFqZ28oLN+g2gYcSv7EgaJyk8cwr97btXZgBaGevHDZj0ct9m47pCXN4BxJs
GtdhFPi7giUQSS7UL0OsYCBipCXobNHgM1xOFrwkkp4kbiQuxoIO3HJsBDVGRXK9GfXF1tZri+s1
U+AuS2Ey5pSfvNakyaS9PJR2fcZ6jNNP6eIgvfrNizrzQa+Pql2rCHr+/VBOVkH8IZ8Ff4D4ko/R
0gzsX2XfZU8VaUAPyrjqBIWspQayNJtHQ17rvmoFey9vnK5Jn/knF8bdIgnxH5DhxDzSl784G+p1
37veoiOEgBO1PtcFEQjsnIg5jCexjzo0AKUeHYXtMEogl0B653TAOzM2hzj84TYFts3C37UuwoIw
bp2rU2BvRaZrikCjfAxzVK4rrJbsqLMY24E/UqzF/SbPjHYzTODgpfskTVU8kN+0ApKEvr30t1bB
rMgkmuFKmKbNL4I/E2VpuStZxfZmRfRP52bWmqRsYwEjLaFPC02uhXF5do3i1WvsceXlCGkEjTCI
hlj9BH5s26Kh6IQtFYpvOChciV4s68k5ws38ZQck0MnJ2fldhUKuYjxnyZHCC+MQA/WYs11m+rIY
aeD2OekpXsoggYBSstXnrDfbEd1W13uxL5V1YNfaHsoy8tBFTerdgewXGliX4sJ8ieNObLJIv+EE
89Yumd8NznEiWumpl58uQueTJetsGTd68UHMCAnUKL62bT1Cos4GOm/FQk95t9Wc5nqfSPlwMOmG
busiLw8TAQ7dSI9mSkMNShTZKl2px8eqgSjJHvVml2HxKkp6G6Fmh/tMuO5jTNj2IvKj9Mf8HUxK
8b6iPDigIWOtt3Aw3GWgWsOHzIStd7eEJTHrw8hkmfH5oQGV81RTJ9L1uJuXvLzptkGGZRJ3gLZC
jd9tHPJQV3bQAJJWdUWGiUezb641Wmt1X4w0lb9wRnSbsVb6VnFuYdHLs6XEqXESrUyeZAk10JlF
brJOQKuW54wmEhzpDBtxgK0AYm44XXPFeNgcLXu1zYpUv/CBXzI8Wt6dWbyeR85b3rq2KN4KJLaL
qScjpSjGdyrfG7KUHgrkiym8n3TOF7beqUfMh6N/Dn2XDA6BX4i23M2by6u+Lb6mxBKHwCCOMKjK
cSnmKyFPoVv0BDu1Bad+4rO7iACMx/QeNNsNmQHgt4xeLa2ofk5Wh/KeGX9NdPq5pi0vytbb31sq
ZHw9t6o2V1l/MdM584iQHr9MHloiVnqzw/rPjOI4OyrJMSz3Bk0bGMK2OgJnFkupvSOM0g4aoWvR
pJlnP0tephAK5aLFv0XGdvW7t03zVvXtby+1nM2U9Xuqo2Zrt+Mn4YbrsPslGKkgH0ge6P5h4x+K
8dx29ZPW1vaWM/Kkh/1r0/X5OpuXd4/J1rofu+fOgTM8sBFuwuGc1EaxCQ2rWJnzuc7qY+IIUlsD
CeCjgMRbgtXzpe/tvQQjesRCvwISoZEPwip2v9XXjAYVixc5mthdNIo021+nzNEuVl6oSzi7oOfu
vujxMjCo3xuqXsY6kUJjjpejSHsmQPQ0EfjEzmtkoDTOJg8rqqXWviKsDYmGX/Y1T4zBx72XYHX9
peob/dBG8Gx01yYpxjbrzZiE9M9CLCaM6twfg5XdUoCBh8hXGwZq7Y6ZsnZoKUU2XWE/5XdQ13yQ
elEc73cZdvKOm+6J3FE8kYg9L8p4Q38xnnGeOKTJKCTr7ojaQiu0Qx4EGqobfDWVwHysZRmeiMEZ
qVv97Mpr+iRa9KdOzSnSqLLba01PExl8JqBjPLG2gQFjyjEo2D4ZwCg+nRXOTKzd0BJOdS4xTcy3
IgzthyZqkKOG41WFzXgVDb/T0ohLv2dsiNFaT8TLs810V66TFE+wG+uLqyie4Mf5YgzO9JN/2jlJ
13VRnUljY+Rk+88mw/HRo0LJ62ZPKpH3YMwHmPUwl8eM50I4FaVkdw4ooY/jbPfOI+wB9/WB2N6N
wrSiu1gNJy/Tzl3/ognSEwj+JCWm6ppDmbA4Il+ni9Zh/Mnq9D0O0I4kNB8wbkNnlVq2bImiQLsD
Ej9JNQEguT5VeQU5uqALowFXNTO1DgNzmPXJ6lyr8FzPIxIAj6i6AckdOvPF6+pga9U6bAfcKKvO
TjAPxb15xjRqonz6NXnsIfIcNxxWtWnpqur3oJr+1IM9uv/I3Z6NaG9YIv4flzVexiZ8nhr+SEzj
YhGQ2bjwAGTshE4kso/AjkgHNu5DHmC91k+1bYO8KElgrLNkraF3W5k1ID2cxVeZiZVeAYGQenLF
WeGuLdNY+R0pn1oX/g6QxkNTwxVfIF9ZGcrGsvAtJyw6np8OR+V+lfrWw3fKuAn1LhBNBl+Mc/p8
OiemAeghLR+JASOZzMJdVUwdeQh24W47rKZdXhR7v7CeA7qhdKl0pk7+uBGEhC3LQp90WCCoCmSi
+Ax7eJIRejuZQbXu4B8Q9cF1lb1oRqcBwx+R12l45Zke9qLI8/BIYFZxUlWQLWyNccxsLep7BfCy
A/8XFQ5uk+bH2AzbsC6jLxXa88xGJxLBzEn6DZIWaVRCxZrlNud8mt4I/V2pRqdSicoWg0T3OZAR
fNQi9pR6bF5xy0VrH14NvTpVghqJbCotHCdrvaEAog8SzdSF6skZSuyEfbsP2ybekOsdYolj86Hq
R8zhaguGPVjWE9roeI4+8aNMYc0Sv8jORfblYBan1/bTqnCx9AMN9hpQ7ao3BcG3UxEfSjemOnVF
+pwR/yKA5j8YAvJ6Z3T1jl7rolVVflRNehqAvT1W0BtggbzQm4OZnDTDLQ8ycU48LpRiwJMmmdhv
iPCGLzwBgkznk8fP/R/WOMAjY6azSSbgzLBP+XmGZXDB6eY1A12dWOd6CIz+aBYQc3LDrtZtAr8Y
i6IzYFZDJNSWdXUjN2RtIix7hmoYwcapXrq6kGfPt7qzymdoY1A9eESIfzq0CYwYRoYoWVlsZ4dF
rHvsOxKuQd+SbVLJ7hEcfLBqCmIcu8B8lq7hXyeA5S92qX2yoyAeVZQENwVh/MLecY11Vn9PKoAR
tZ/SSeqLlCZ0A9ssNIjFhLu+YiddX8jcMjpO7/FGXxUBZNO8wFVQz0b6W1PJh09FdghysgyGXF8P
/ciGH6DKytPR5Vdag3CTC5/Vot/vORsXVctGcwyZXENrDbaGlk+7wh5pN9fBjTWkXUbYeImMqtlY
U0APob/PWFULB9h9zQcvr8kbaq9p1nXB0gQEdOir/nskmJT93E+D1+MwaGh2O5QoJHBIIjuxyFc+
Oq4Khb20UIBmUfKWx+FeISPb26Xlbkvb/xXG3rGi67tPhLRPiQOO2DW6p8qkfVF2MPpLRGzHNumf
LSmcE8R+7FKzMvE+riO0AaAEkF676bXz1FrHcR7vDQataZlQ9fmcbLuwYdRRmlp3isIaQedoD+9c
rmI2MQJlMud+5b/HmlwqUqKe7ssWxP2JtyJFRdDozlbTPPEGX/t3XBtE18T+my1SdY2Zj8HUfwsr
D9p5k2FOwMPbGM4b6jRj9hZV58LE6YA18DL0zlMZikPtN091jOI7resrjgfrG5X7d5wb6aeLE3oh
iC14S/qYjyJbyULU8VorkeVTEERby7dS6qxBLhv8nO+sFu/sS93fvGwfpa8Ya1HEPuPLn46T432S
ADMcaI/gdiB4Yz0a7DPrwTWexsDUtkUD1kNLK9xRQgtXQZxhdJFT+a5nxs9KwjJgXF881rW+zQcn
20inCY+xVL8Ejb3EZP+lKW8hB2oTqXXvhULGmTITzF0zfjQOaRcVs5F5PEs33qQNavneovmEOjFH
ApTcej/yX0LbthcaQGjbr/OznWe3wg/a46hDZQqIlcAlkl6mjP9AZNmaNj+0xMb48hI60NpIpx1W
k34tpffNGRUcWuWe3cZyMeyrUyowrCKtZkClnjTC3YY27VaZYDodggeEKrxXBp+IrIqZeNtpe6on
GsaO/tvsrf6FbueJ2PVgkRlc3Iw4HU6p1q30WXuj21b77NKH21iEya5Q71aLLA/bi3B6DcjIOmxb
8z0wrP0UjowTwmq4dYxtUBwem4puJ76PCIxH++WaXrUhDTQ+pH7Nik/XNFatuCHt+snw8VEvIntr
jB4jjoDgyCC6Mo0P8cQ5vNlUt1tiJDJSkJp0MczZk0r4BnnakmERvpNF5lOHubF7k8VkPdpcktJB
Z5BSje/1zEehFcUkm9ahY4l1N49NsZIhiGwht9yHwmJEbE+fGC97vlZZw6orMn1b1Ga2rMUcnBGz
bdlJTDXLOojEuigaAb/ZIbnaTNi3hN2ywroKsTcklRGTSeIXe9cbj8wUFvBFzIMajefeC8CT1Ly0
voUBIkVFvZ0vAuFT31dcr5suPLSTk73awVn3H2yn7ncUjwXXfV4/vbRwFJDrudNIzwa2lfo7odHR
91Q8nLOWvzQwQ95wgXPhwCSAoLwAFHedI5XRBWXVXZUeUYYz9Jk7L6TkkriQLIawecvcRD7QuXty
KDcqhncHWf5UWrwMzNZeGwhdmEv24B7Kg6Ay32gmrUodr8QyG6olre9sI+zgwYWNtMb5QTlSOm/3
hhQ0hpZhVyIJzWNHCEvjHH3UQRbfamdgn2Wq/Ni05jbdBL0jb64TP6rc/pFNFcF98+ewlsN4LjVE
+Ho2b9wARB5qIJa0F736PWnqHyOu2+3Eebhiz5TuBpLV0K554L77/iwZEVUD2VwYddNdKRX4rCSq
jkUPDJISKdlrOvJzGZAN5Gvdt5vl8WXeeFS5ri5s7uhKuTQWTa3X1iLNfkESmxXi5papeO/uAjsJ
8IEG7wnJSyQ/FBiQTUpLX9rTpnOIXWrNcJvlKDUG0RMWimm7UkO5SedMHvy32QKZ3i7mk7h1OSMO
4Ugah6Z+eBIDL2TcfiF1GumZ0hZWUALbVpDMsjEbjozjfqU2RgACGFiLM/61zBDbjEjOTVYX8S4s
quZEmhQwHJ01gi7aRya0S1NO6hB3pTrAyGcMPEKPimBarJhTBcvI8/hr8+VVaS3bxjQCncE8Be7R
6GF9w/7Ozi7uWb6aHioROGOEaG23jkxP3zAhIgLKMaNVrRxqKBO4m9D14USeBhdWJ9wTy4kUzeqh
hnX50/9saYJG+C++KpPPBJsQfA0uF2lD/LOhCbug1sJJM7Z1JGgFcOkCBofkrxXYd0y9+mKjQu5U
Fy7rhCSIpDVfSYzP80a//M/PxP5PrjjpuGATTQs6uBJK/Msz6SMm+EOL/nIEB9jIik1K39L4myIG
aYy3ceVlXORwMJV7F00CQHL9B9F7787QqddY2M8Gi/wiNUDrtKFsnozY+egQ+HzBNhAL+CzxjWmE
PMYQbI49tMUn3zQJj2/jT1dqiIN8FR0qvPerurTag50dIzcYX2kGpNcoE/RcKn8muuPRH/X4ynzP
Jg/bfypQ5hQ8oePfA9TzYCxR+eqADe6HvEwJXqgZb7O/g8bFE+1oF1p5de5iG2N0Nn3EoQANFsLB
tGyiKYjT2bERJfyzi2E8gZHfDnbdPUv0jnysMuBFKEmWUhC4FjsDOfce4uX5YMdaRFYy4Al2pf0x
UdVXS977BpCzYQ/H2h2nY6GP5eH+Fv5/Eunz/4VEyvnIp/V//Tvn8z+RSM9fWdjk3/+MIf3zQ//A
kDrOv+G0NBTQTdPhMLMo/4Eh5VLzb0KAG1WSb0Db9xdDagm+InBqCoOIQEfNdsV/x5DOv9DhF6EQ
52ir/ycKqeH+s/9yPjVZHoBkmtBObUQw9j+vE2Yv6SSRon1SML1XojJB0s0s7/+T2G27SCXjYytn
xO5MH05mVvj9kM23poL4HkK6Xv8+LstjF9hif//2LLgR8NzDJIA4PMxAb6sh7tGGmzZ9wa8ZqqvR
+HIVZXSs5LVrAF0xJcbZZgecW/qw1C328ilVa1LupE80rT6zLivEhlbu1z021QmRMP7SpWhY3zrd
eKdPEGY78pOzQxTCaIYC/1MUlbkOdZx4lmyIutTJ5oo7X1+iRFppDqEYdo2SVZSpvbLBiXP25o+a
JkGwJ63gOosfF7SRcfh7COviH3dxwJiYhHCsL7toxvvrb0xiaRykfTUcxlq3Fw6exCWt1P3Qtt2B
P9qRf8StaT5oLXZ7OpYaGAbRfVKQ4JkB6ngcL0FnJgdmpoZY160sDkJAf0eTEi3KNtF3HHbR/Nre
X+D7rXwmqP/L3ftj8fz+3W/dD//Vj0UqR1/UgNFkOF9huOJQ6y093TQDGZfWlVz1bEKRtjTTV5UK
bHfI9/58Y5wrvvs/7kroNdSOh7+/aRxDJLKI26d90D6kGPAPIzqIg9E2EcOF0fvH/futv4eJ2dMG
PSSiQpsF9z8OA1zM//4u6oMZwxLt7fn33v/Y38P9z/69O9WS7T/U4fX9m+PELMX675fl/fn9vX//
pvvzI9uk3BKKdqBsIy6KK+zaT/R8YSBy2HswYuNKtCQ9827fb/093B8jdeVFp2TaaLmVH5qQPeYC
cDxH4ZAV8OeB+9eM+X6dAuVoUjhC/YT8jzzyCeRD+IDFmJ36+GZEIXn1erlnvAAuUGSPDeXuGEXi
FoAbOnsjDSRkIZA9pBFfPLtAkmXDbCOZxXgpu3gdO1EEs47rmYhhxzQlxhJmYP6HpUwEqH73oDV+
eRtdSI2Jk7+HhEGBACLpQY07NFL6e2W3OJaRbslSz3cB/ksQi/Scy8Ac37GMpYAimXm5Mp7e/QZp
nB7qzz4gRwYNEAM7qyPiJ84eoiSms182coequXvH8oEWyvOe4s5Irh7pJgtPj/t3/CtsqN0s3uST
otdoV+9Ic2aZQ/douZq8+aN6vz+cNgHRFH2ob5pZAhiJ5Icicm0z6OgXXDbvT36nHfB9yl3Vy2zt
Mwnf5RO/1TFN+S6N6Bf7U+DeRFw80vR+jDygqE3Q6bvBqdxNgr1hE4aJ8a5PzZMfmc5D1gd0Tmz/
2w9hk2AyT7e8ev0WdiMu0MmaZUe2cRFW/FaNA27fuj650mreZH4B29G/T1HsHhq6Uku3Hvt3AYyS
+ADTwry1t7ppeDvH3di8q94hDrmBv5rOd+vCClcAWfpDouLm3cHfRqS4e+FJfA4VHTDTsLGP1H71
XvFarwOiPFD1/ezDvH0bWvFqt0Z5I8RaHqRGc7D1jDOrTnUg7N7f1CWcJ5Y672EMfG1f+1GxachN
5FkwfyB85Efo0FN3MK7eWIKnQxWshOYNay3t/E8972CB5c53YpLF5GvI5mC/qBMa6maVEwv4PW1K
5RkQmyxvVbi4QUUadSfdoCNDPgG0pmiQ3ymJ6QbjIj5o5XNj04VKFLFORa2siz3aV4wDEFjd9Hvq
kbKDptZubRWKI9JJa0VIV/qtOVtBsNxXLMN+jZbY2MSevDWm3j6qyg1wQMrwWxtncUHjFI9NFZgH
hm0n5Wak9lRtfZFjVyzCygErHZVfZ3YBAYG8NPUTsx8etEoSaafG6QzBfkSLi32oZXzxgG07OvpK
JusmKcPv8IJbCUloUhQPkEJwMHUqI3iVCFJDPopgfKkHv/8UUFeBpnL6hGU4LFOSZWNSdw62o8yl
hqvhbXJ6sGPuzTeaV9utiisC7nwHKYziEamZnnIZccf4FUXwMapH8VUVFarIsMs2jje73OlCQz4A
gxSSbdq56YNp6O1nUgt4SFFHykxE42istV84JLp968Pi0vICvR1Wcmv4Kp3IXaN3FODRGGwir30e
c4IyZ36i6Gk+UuvJsxV04sqA2ETk/F7punFkPCZXhqg2ReuoV14/n6umgKNWJ/aaaZD8bPjMGJOn
vfWKjiZYg2pTxmV86PW4XDN9AcrafgZiAgnGkodPK14bnWW+tjS/7u9Now/VavRT5+ioIXzMG/v3
/XEBUg3fIgNKy4lgYKjwEqRutoySIP2yLPONHUVO9ogR40s3TBqvY/LlqhpBox6/TVqulpJ1nLcK
UUeEpudL/YDYJz/DLLE2XCXYhKS1T3kIEony+Ct3ZbEOykhijXZsumtG8GIO0bkWlfdpNPYsSfBt
hqiteqztYR+ECENKu/ghg2UweaBRpXUL4tRc2bqerksv/q3Hfv05aAR3UHKYJ1pJxqPqwzfpDNUn
YY3xynZC40hS0nCWnf2KCepaerL4rOmjQtJLMRymUChQ0bYkpbE6kSH4K5/X/Lau6rUdOPauJUFs
jNP0yQiKF8snTpm1RzhkY9ZpcQNuXO9SNmB6q6fPcYF/whi1j8Kq2zWFTYWqjmXZppqPpuyWNFm6
cKoE2BQOlE2JkPtjwD5d0bl7pVumHyCnDitFu/nDiILPjH7AA3gSKDTxYDJgL2EDtbn2KY38Oybd
8zEDXHPCbR+v+jSv95rowVFm+qcgHPEBqJNxa4v8B5QMTsfyXWk9cbhZhzWgZDCYOizuQfClwa/7
xMqPNLVpje39Ll1xxm27wOUnKieD3eo5d5QhouMOh6KKdGCh3W2aWvWQ+NshFQMmLWiA0/yuMO0h
YJs903W0yhmgzGTUF5zsfY98I1LBuDM9KPWZG7g0XKvolVjAVTWJ4oOdlLttMlMsEofR2/0Now2y
CMQtpMv1WiaNu5d8MNeZPWSfvBWnIfL75444yE4nfBldM6uEnha0mRhE6ToLEbQs96nU9OP9cbbn
SCiJe9gW819ES7nF9p+8aKyRGKMEXtf5xytjvjzOw9V26qfnfPT3iSnzjwBl2rboLf/PjwPo3UuA
ac9m5yTnqcK+Gs8/3hkoDG1vZP4Yi+Il5Yp//3HOGBSuVEF/7rrAcRud8l11lXmurdhe3J+VURMw
xDrmnzqn91/piK/uzyqdXx/PJt79flfDMpK2xLI7wVBc7q/b/XG9ZUbYJx0KopIFQUDpvz+rysZv
QQa5t75/W2D5T7FZtI8RPsEL9rt2cX+SBM/DYGkFoMUg6t4GeJX3Z8XVTu5kEk3r+7cVnG6Bzkcg
lHV7DSFaLu6/1mq4ptUa12EwHdl7U57vD/e0mPc6nLs/f7xK6y84dQn7YcY0PuixPz8dQElc1RIs
feoJ7b2CxD6/7mYnxd6ClL/0GsUFepY14KouyYGcWVz3+230PVCPpKY5Hml3u8RpDll0oaANF7rK
aChPprcMIADdUq8bb4mXajvOOp53bICtuj9YAdQVGB2Bs1DzJHmxYNdXHsV8iNK5OXi/qfE+ErcV
HOIewIA76wXF4F8YvieUOuyt2HPxhRBD89ZmqEy3WEIGoLG3mgrpXO+HyjOCvY9vdVGW8USMI5Py
a0IaPZXUkG3SflIXGX9rk2M9tSXOUE/KhB11bz1ZlVPtmnxAsDx/NdYN7yFHinj/oqlN01HiUloU
APCWpuXZG39E2bwcmCyAK7AnPgbd9EBP07ukPWBVVZYLvCLGTiq3vgVu3pANYPQ7yGp0urFElmvA
eRsYbvgDgL5gHxe6tSoQia16Q4dVTaq0gdVlekAg1+/AlE4nSxjTKfcVQfUErTLj4O7fL7hGXyyU
VfqbatbeVZTraKH6nLlzaMY0s+20AQOHosfxIzZTs+jvfsBr5h6ysWcUer9vk4r15yuekxHIYFJT
huB2Ydf4F59LOh8EYdIcrkGO2BYeMnsbAT283MUcotMZeoHOH5KkOd7vOSg/sb3Y3e+Zqb27f5si
H2XpV8wN/NIvryRUI1CsCm1DpzRFlTA/2OskG8B9gmVU9+QGKvQjDfvGa6H85soSPmDiYfJozbZj
OR/ut0JUWUs0wmjI7o8REpmERMq6Wny5H0SPXpDY4xMux+TPQ47Q//HF0Gy3TlFu+GfLLWKY6CQ8
BEOL+82/B78QH27ilg/WOJ4Dsn6XBiNwAjoxR+DmRa9SeAikFne9Ci22fFEQqSFN/pmQPreLu6lK
9/xz72VlOhe703QIz6oBFxFZW3JJFGivLmQ7DNI+b1jOpknI18Z4zoJ+mVoBH7TWtaGgluZJZ3gG
8cHmEhU1v40C8fQUt2Jt+vrwqHVg9zs3yd7ilBk/tgN3vsCMdKlvXMpoieSaeMsmuYbr8dH3Zfc7
sx6TUfq/TBwGoTM+R8JgP5s0yb6TADXdvpMvJIw/zwILo1LmV+LCrEyJcqbudBDazYhXpjlWm7ib
uA6IvzI9gZeKQwyvUnTtd8WGLSdEri3Yhv0qWyP1V2T7zfHmiikAar51Z7jNUZdZdZW5DtKjnsYf
bntJghLBnO06D/7E+JrdgHrWUxy9keN/6QJlpyDcbl+4RrnrNLe7OlVGH1ZxUUJpeU1QxDCHEM5P
F8dyq/XyMU+jBKeCPCkQPZ90pPxliyXyKZCtuarQfCJCj3YuNdPrOFhMIJlqr/OIub7rW81jSvjG
2mmdh8RCsjKEVfWd+kuiJ7KrjNuvaDSJZpkPGOhRsvTI+B2jpegxxaYshX5qY+1Fs7BOy2yMN4GX
x3svzS8FwLtb6XgvQY8qUplFfAyqeXI+sKbqefshDCrniGXFCNp4G+luesIOxmye/UWE9+iWFYGE
pmo1uwiv7aYrmULlcvxGJ65QqibJWmiKPWuoxY+xmJNOJvciq7BCaeK5G5YZ1BJmr73qpZBLE2LT
AddjuYz7LNk1xIovtViZN90rum2m0ZDGkNNvw2rckndgEyvuO+c4ZEwYZXItwgboUFW2Le6qAecT
8Xy3xIizWyuVwG9hWlu3UVT1eeduiQEaNDt4CfQweCGga4OSXTxgVKB3gcKNXImWCawXt6dQLx/K
zpUIWKOF3U4eG7XCAS+itI1H8+N8fyzA9lq7dQ71vGMuV71FlV1d/U4wPZt0e98l1peY9XkSctxS
410iHZYZ7XkoZHPWI+RQ5TQbwCLtOqbTeKiiJ/wHEmauZTTH+yGIivbPLZmpFk8hGlORePk598fi
zGik2FeYyCWyBZRRD21TGZcuow0WJ7395iK8n5xJexAh0LhR0zFc9LV6bgUoe3w6wB4y9tnCipzP
hNliVqvyRzL0GddglD9CBZveHvVzoXL93CeOWEWF9jOxWpvEkaG7oFh0T1nfkUorgK47eHcPBEiF
DzXhzlDAprhyH9HD25uywCzTgGx9rYamo8fgJVs9gsBCc9cfV1FP/WLOPLrcxI8fJXSuQtO4NDYo
FyOscd3J3PmoALDlUfdhN9LaJWxj0AH9b/bOYzl25eyyr/KH5lAg4TH4J+UNvT2HE8QxJLz3ePpe
mbxXpKgrqXveEwQKBZSBzfxy77Xlk45BsSdMFc3W7aNqb8iXgVE1m7bE70zqbHRvRsVtMFvza4WS
CRed0Cnp5NgdN8Ie5/3o9tjCzOTQaan4nZjZL76hfkwsd9hZ7Ncgd90jbBxzkxBl8i0dl8vJomox
kq9gizK+cdLKot+nBdvCBgOll81umIzkRp+a5CabGFv2HbNfJYFx3etd+rMx3TtjnP0HIxhJt8kK
hAJ4llHPCMKFg8y2LvEx8ri28/EXHg/cp+i6wwon9LaXFeeaNy71uQvnVZ0sZ3d8xu0K7qVy+5s8
vRkQ8YKaa1/w6fWvoqZwbQ5QrLQZ/5ATGwvxOqF+7fAAD3Uzoi7Fvk07h1FUvy8v1ERQVln1kwt0
VFbUaQUyKJuqnL5JVmzVZPjH3F+//77++3uDDQuB+yNV4f/wiZ+3+Pffpr5cfdSnT1ULP2+vvuZf
lqoF6i31Af/h/c//iSuU///xfz+2/fior+v89f/+2FJ9tfrI9y3VO/+X++Y//e9P7336tE9L/+U/
//V7f/1/3vfwX7/3/jnva3z8z89bfP2P71tMgCFmo3YPAG6rk8jQtA5uJX2r8nWduH8xG9KvJzfN
AmDj0Xwl8nnKT5qKxB0JMC3lRC0bYh2S0PusSj39ujT0ZSyq2nSBT/tPs+pjUOmygpr99GG5yk39
uvT9wyB3/fETBETqnZiqW6T6lIfHJGsFZgSGRNXkfSmI6TpbCTU1ArEZLbA5MR1cBGchooYTXjT8
b3IukZd/ns/7UqVGJjIGEvkdQygfr99nSbBqGZ2pfwUCT4WaxDIp8+OlpxFNsFWvQfxxfqvZ96U8
NAnVtFFPvS/92NRTKbvq9fsstzQDYGBYrojEnopDrX7JKKMu3xfEo3bjWwwLNzJQNJU/Qk1ADWmM
ryGaWNwq2RZyiEhN8Elgw1CzuYoU/XiLffTHSh/LEnkb+nip5j7Wi/+xxceyj5XVMrXKpy+dnY7v
V28RLfTnT3lfwc3rfFc1wz31O46JPDBqLpCDJQEBtnRv5Dt/9faXZW5LZR4kohxaef+ML5sLNd4i
P+191Y9vU6t/2vLr5p9+jRe25NOqBWqtr6uq1x/fpF6qL3r/ziHBxARjE/b2sBuwHp6xuJkOqDuj
N72tbU7+XUkwBugA1yAXkI6Hp2fmLl28fFObYr7oaL9vfQwdT2b4zRdOh/FAg2s0oldZXJSXFnre
e6Ox7kRd7cwUwXIPGLVrLXgEWXBZwcSCcqDr9/quFJV5T0O+PBpxNj3MLSrnoJju4iSYHvqGQAg7
I8ojcOSwamdddp5BUlievE2zuMinF13Y0VXv1Pk1HN/8use4uaYKQK6CUz7p8iNRxEUnxyvnfh3X
QCFwGE93Q7k0l9Pw0IAuerSLxbkoR9DJ5PMxwJRGyyEmr6S2a/eXky8wa9LcuWVIq99UknG1ZOFh
1uLxFugeBkvfb38i5VlT6jJePJFcZUZJ3zJfXpqq1Ld6F/d4gQPMuTGy8wQ+0z6rZEXZpdvmudlv
wmG+pWBQH1HPow/tq3HTOGH5iP1rZXgGls8FJJehh9a96bXWvYeku8I4eztkpXuLn4qq1l+cobRU
JCrrzxP640T4WFvNUf344/T+y7PyY7vgrz7x0yWiO8O8Xabhx0yp6YQStT2puY8Jo0rguz5ex5FV
b3XXfBVFSL74TFKDKec+XuqGlazjgnDrmirJqcUDRVqzXFG9VnOeXaxtkbuHsc2gp6qN1UStAsKH
TT5eq016tebHR8BJksAZkqKVPM2Kh+ys5rI4z84L9tipMfV1OYweeXvdvrft9lCYLchdOfEYzN36
QXdEzjudk3Gezp0Y7+AGwF1zIOP9Y0IMXv/+cliESbtyvlZvfiz/si6RI+Stq7frjrt3OS3aMcvH
8kDuBbwsirh0h5mkftQySsRYunrpaUQolZ6P3eKflqs1MivkOHzZDADOzcat/OBs4V/fJjx2cJcP
yNl8KSSgnOxz7KSSwIaWlEQzmGYsOX8so7+FzqCyyqMcsVKrATkDmkjhniqEN2G6CdznvrIedHS4
G8KoSpnpUp56k/g83O9oKOBOet23KYwBU0VwL31skwNJbvsOffEBvB4NCTlx25kmhJqltP/n6ziL
WNrKBR+rvq+EnGlPgAigfFxUJ7L5mm2sWbsmcsaTYcUTseBJy5gSYohkJhxBVo5PlnwjiBwBfCZN
YKiyspp4ok1ywhF4jTklXc0OXpMkqPQLuOhYZpA3GA2Py0YKWtSE8QryxdWs3ZOIRDmI9y05+ViT
k4orVgvGYpc0wjt1Re/vLODceUI6pm8ToufKiXr5b5dNVbxugkk7QMNDgO+ZHdk5BZWxvrtM8brS
eLn4eEp2nqD4rR6YTlcY+UE9Sj89pe1gfHEx6xwt/JGIaufm/bern60mhZRYfLz8WEYKEv9Hve6I
DYDFJveHWt3ro/uoLxMGfAQe4K4mUUueAKSXkKotzwr1crToH0n4GUhsNauWqvfVmoWm8X4Dz+A4
JPZdx1jbSlihsbWtaAdDKjnGoa2fKjsSCGHMuXpQr4OuJMKosQ7qDbAP+kktbxwNvId6LaGW5KKq
rY3WRtZtRwyI9n++T7ecyIKkJbfR1+OTYaKElIFHayBejHgikV9OuP9bsgSligJcfoysM96rNwBR
ENm02Af1nlqk5hy5lXo51eYzrkqByZPEi1hP4l2gN/3JlrePj8mXZdQEYOINNJoRk2KzUyuq+8mX
FclJaSCVQaq0vWw6AFR7UPvzfSd/7N8vx0Sto5apyftxUVdvj2dwV7riLu6z+oTia4V2+t6oNEIa
irrlLJCzfuZN0khLMqh8acmJmlOThXL9Hyt+LFTrtItFQJLlmfvI1uxNNma3GD0DgSbjnx401M9q
fQ2mpoGNJd/XSm/ZTf6IsZ3/uVkCfIJ9UOWrmvzHE4AHZkfNunPsetypZWrSDP18+nj5sUzvMf5x
hWbRUYxQmybUV5qXGBcGhIuWon5BQWSd50jpSYgbKL86E3EZXImnoUOkFXvRixEV2JNcbaGWlO0X
QD4hQxsnD6sH3RrZtleTdhCQctXs+1tZmbGC0s7ZpN6cFkYlrE2H/v8Qyl7DKFvN+YARrl/APJRo
+2hzy26TbkTGprIsbLmyHyOGhne+zqo18auXGwQzPbnGIi1BcIEnJh9w2RHr6e5N2TERctIa812C
dXYDTWpXTUOHr56kmdgh79ramYWL26KRDXX0btEmWhD6d93PoKnQNde1sf70G9QX5wTLbbjnohCQ
vQY16eT26kMiV7bf1cJ27O/yMthwRRwWSdhUO+/rHnx/Lbs8ak7tRT2Frt3CP2NY+8+dbPUlmQF1
XAOVYGW1c7n0ToOVP2PqGAlTWasdZRdOfJiMYas1RgKRTXZ83mdBPFM9IVGGnpf8jE+zS1AxYl4H
1Eu9+GBFNEvV2oncJFI9NPW6iwdU8UZwULtCfd/70VOzrdwhao5QBuBJEwp0tSvUrmkjuIlVYXQr
W94lZYvZn+uUeiVikLWVGNPOYJirlyeHmXf3tpXkO09Vf/qx0klaTF5G1aNWe2WmBr5Ne8kPrI3Z
QRGUlTBaDNCjo+Pt1T/8Y1f1P7qlmWgmDOGyVntO7WZ+1SmyAyC7YvD7/cf+90VP+99I0u3HMlv1
PZFehDC6QbOoT0Bb9ptBb4iOkNuPJDF/nA0aAuSDL8b1uAC2OISVZuxrp96r7RyqW4yKaJTd5QH+
ekH5Eu8lixK5vNzIn/W3pHONxyrcxPL60Rp9D60VrfSM+wRROyNO8gy03Rw7fqTPf5yA/zg/jSbm
n7+fm+pYvP8o9WvfTxqRIl1Us2rhx1FTc+Yw0o979brchRiAp8UuvodTgglGXrSwFcCM6xruCcjW
dLbV0kAWRNy+0/atiy1sPerABOWvTFRBS90DrDrw8oOaZQfaoKDkwX+fnbw2PNkkDgXIZePQKE+T
7Ne7iTttkH3UgF9Z9vEGLhKGE5eMMVPB/bx2cqSHMzXtPENUFz5E+psVPUy62R/m/f8XhQOt6ub/
Jgo3dRc59r8XhV+9jv+DzbKAS/4r/dv/vKoPPf7+379BCpBb/qEMd8y/u7RRkHibJqIGcFb/UIY7
/t9122D8XmC1dgWn8t/+pwD9Fv3v3yzv77orXFuXFkhk2xZ67j+V4dbfbYcAG083dJ0sG1P8P0nD
pfD7U5iRKXzBF3mYNgxhubYUrn8OMwp0QRqiwBBjpeFj0kIhqN8yYkgkynLaaDYE1Ll4me30BWTr
OZ3JqtNM3GBTVn2vPVoYeZVy5ZPFsdZIRd7OoYMOswr3aWITg+CbwKUDRhsL7mXE3JC1Ouk7QTLT
TGNo9+kA3Lz/6n9KZmKHffkzphCeTBmyLdr4hnz/UzJT7lGPt6IELWdvvGFIgr6g2rRTW29szyQh
LbXPbkdzgQ4/IxuAbZFOBWt97C8jIyJsJxr+WxLT1x3MUfJs4XiUXIRnYYX68psE5QbM9+mhRV0f
hnp1bIf5udMrZ6/HJB849bOZrC0D1CpyhV0+Be0RHOlvy6m4a7Wmv9cz6Slygl/tZD7+lz1mftlj
BjlIjvAtg58HPuHrHjOo8PRg4NKDYCAE44y/jhgVbfNFP0d1wYhtgBy8bSpaF8iNJlv6nPKJzC2j
PkaiNt7vNv8+W+uffQo4mBh1N23XcPAmOhAbvuytKsnMrrYrbW8LstsayPSLBspSaxey2IjgtKyr
vB1/FUXWXC5TNxLyszz9532CG+JfvEyGxXf7JGc5nkfUM5aNz+dRhct34bpJDj2qsTLElh4kbUWj
apPBuj2NAXEzyA06PKcMQIZdct9R8tgGdbyczUaGRDQ6CC7yhCfk1b03VeA8UMF49oPKpilgbm+g
BB15rHj7NNKfrMwHvGyWD2OD3F+Elr6JGhn8ijcSLsS+TUgLGCxUiKPd/R4azz4gaN7XQC1Rl4F8
YZgSqLN7SaVpjfzxNkjJwEHjRqB9/LoQnrvzCR7fjnxeGI/1aqjGDnDDQO9qINwN5OEvswKH3Wdv
JcOMmfADaHr+YXTJxIEJvi8Gm3p0ZsPaDMgHh5RR+FAem34h3U3o6GRr8ifh+5EIeuvTkhh9TcK6
MKdnb2DUrVNYOtgiCuNkJWAlraVFLICUwPKK78h+OcVA23glcrAoqv0L9NRrymsQBYE/TxppS54g
/TI0iwZVMRnqjiXINK0IwNZ6enR5bG70VPuWOu52qeFIGHM9HhzMaIsbfWvdgsBQAXG96471jNoo
irJz03RExDgNwfUSmxsQW7dzC/04NDWXXQqNnX4OAaQRLTqTakIfPfjQ15bUEZt+0CXYHx1JDYBg
dqzXqCDCVO3SvEmALVgoXDo9+lHB8zi4ZiQTIq51CrZNnFsngFg08kX/1FcgANrCuW66E+1b6zR8
gyIVMuCdn5RnN0PXvBHEWq31lEibNoFQkjpOgJtTu4tMh1RYz34j4hXbsx7e9NAIGPfp7t128Va+
7Z254CC/F2jDJqwlinoeGpIv0XZvVklebYXCbgn7y9iIw2eBiiPTnBufFC8Gs3HcNnIHR/kt9Frc
/0Pm72dfe+Jifq0tIgFTRDF+9RTDwlh1DEuBN8X4nsUOReT4d9dxZ0OOACNsymHJxADjMv9KHfGk
8e64d+IPhlnrO8SlLdBUM85TrQL0YLtwPvyl3PDk6pFikdQhW1uFw1HTDHdnoaik42fsKoMh99Sw
D60FoKWHb16QeFCgtNshtQBa6u0KzAHriJLD0Q4u8XKFdOd7jIqVOBeOk2+6Jb/1TUifY2InRy+/
dKV9uGqmXenVL4lPRiKwUyIgKywQqcu1b5TFvVfgkLbm6JBGkCoztD2hmM/jYH/ze64Z7BK4/73u
t9ciilcXoOg4Y1MzujUZI961C8dSc/W7JfPynYhEsUZ9VdJNpLbXaOyIBIEBXW4B4qK4TBO4rWFJ
JT0kO9HOEWbRMSg7LBFOzQ2iih+rEv0zIDxz5WcGu9H90bXkQ+eoLzENtBd11V1UQUqk4tg8EKr5
LTM62pvDOJGIYa0AG+cw4MitjblnoDvEbp8G7nf1B/rB/2W3kuBQXlk+7maHG8OKzM+c4NWxxAme
7qeFzBEPgexiYrSEe3RGNnFVpWMNYjc6NwnsMcTsuzEi6yaz3L1DKjVfW+EsQM29KtLHwurWvZu+
TRoLpzBz1pBQl5NuLj9MYoOhLPsXDV/noWfjOwcSOjyG2hOf3dEJCKy99mg7y96dWvsQ8SV+eFny
uMV9wk7d1ClpmomEWCEn29p9x817ts8JVgtALvoOsY15CpKkgM53T5M/ucHeRXEOPMS2MYzgqozT
J89dpk2qUY0i76bYFAsui67kyCG7StYefNAz/BNzXcFuoMij7gq2WBxc8ITmBATh+DWBsAzEnNWt
nTtdwtX5ZmntDfko9Pt0zpjUzM7OyDhN5HIDx/7ZNDidGShZ2SUW0RB6MKEN2sWSlrfY5SPOdudK
3YiXAS+EFro7dWKSyUR51NJeZnmvSsv8Wz/U2YbRJ2jGqbMHBLZPg7YDl8mdQNcvuYZwbDglrAvK
aLYGYzpc8lW5FP2WRI3vWjzAL+5/chThgwas0wAO2MSOcWm2nPNiork3ZqjiQj3R1mR97MchStcD
NL4mJ6ylhwaPYsFYQWiw8+G2siTGuuLkK00opK1+LIjrTdCV4TdidyQ4jDZ9u0vt6tmbU22tflgk
FvhwY7PxCUUGz3tZzlwFDdcz4CGGQ8Po2CdiOuN3p8tZSABxeqDsx4PJ3bYFEsbafl64L63VC6Pq
mKu652yx9hTfR2pM7UsmYnsFauF+CQmY1TyimRdRXQ5dYm5EV1wgqhSorqKTl4OpbntCZhmhWYko
NTeaBtwYAMeqTJcfmdFPOOStAmxPH6Cg3zhN/twZgv+AF2MThsXRr52nIUEF5caVubEB+a481GdE
i/AlOt9mWe6dxdW8tjJAYE0PsYSoQwYi6m01XvpTeAMud+BJ0dRXbQAQA9Y+7Xl91ZQTkWOlBEZh
j1nnqGpXrt29xPirNmQoFCYKZL89dom8Z79ktdi5vnWf47Va69ZFiMB3bRNZsGoTSCxtfYMcCQ1/
cx01s3RW2i1Bx/0TkpxfwtfKuyiNt0OM6dK3y2d7cDZdJJK9aJ1L0scew47YmKgmsdI1rE3ZDDcF
1A20Sgl/vcpuCpCFOxz9bgLAh6EXxJE19GlnjI5tP3KUFs4vc3I5ZxJ7ldOi2VbAfslPpkCA7akx
aEwQu0MkZCqyDSN63mHcZvavnvTvjRWg0fdBi65Qqvkr7rackfAEVnhpVtF8bpY0uu2WYWaveUci
QBhDbcEbGkLfRQtRZcgKnzNRHOnwAbLVHtUHeoZOGHPVXxuxrNyNqI5wjQ4bpzCWTe7012MakztT
bprMus3oLW4mP6RO6Qe/fJtsx8IhJhHk9Ai/1rxJ6THuhtAwH+e+gYwOC3SInG8zLlzsVRXwROxI
RHXRWkm8gYhXuN6LmFGU65qMRQCu7EdjufMlWDJVjElC3hAgYh9fO7CSaQZyFoXBITO8By3mqaJF
rcyYOpeefefRW7E7rtQmihj48XUBRZuAbUYQ8ACRyx2SX9JrPI4NASjDpPFRW9TS3Xl8iLrkgStY
g/TNfQzt6EjO49ZAn08Ej7/nBpLDOCvJPx+OcND8rdEhygVdAzGgwA4X6vdC60FG5TRPF23Za1yU
qzqPvsFrEO/NlY6hXfbKdJNiq9s1egLFEUf1g5ElVEkWXARh2OI9FeBMtKmxVnrRXoSmsQCX7TYR
dB9SEuGTxmF/w+l3lVWMbaTXBgCco58SjGrdTzxB1wSfcKZ14yZx9CvgdqCZKZCumgqBWFlys8lQ
6flltktQscLKQXEyeMjujSrkZt/PJTVmKtTOVG5ofjorE44rOSg0h4hKuK1Nk0TBWZgMKeHLanMy
3E2zoq2kMcHKAjsvtlDP5w5RGLedAJOEXDPj0kFQyBLHIu/RJccEOGWGQVc2aIf2IsLztKUD8iYy
kYKS17uWYZIcsTpGZIAd5H84OMCpp5H8jD0m1qt9TBdkZY/FDwnnPhK6Cg0L55nj3wUwAXezmIDc
glHbl7VzVXBXWt1FfZwczOS2D1qo+vK7l6m9jxMibLpkeXLbtt/MbfQrrIjLjnQwlVwFyJ1x1yzs
kLRkM6votFWrmau2Tfy9GdpnjdJu3BQPOYcXPBChEx2T3q3oB9jNkWyg16BqaS/Mv6K53wF15TjK
BqbareqotA0qzPVs1uOWG71sgWYW4H+BRHvVelm9suQjDZa3uVqs+DLSLZig8uCKyNN24hBBTd6Z
Nu15I7NfEfBCJ2RUddUN/UE96Rx7uha9+wPvxa0f6NhNeLDKRks1hpeMRSDwo9iyn4A+MsoBhJhn
NVnCJe3wHMJ/GYzXWGicNdS5tebOT3BZwPnWtwBAZapiwfA2KVe6QVa5Vh3E1D2bmvlTl4LVMcB6
jmLkMszl/1LNN9ksJuSEcLTYeC5nHphLb9GulqOQTpkY+xyHr8fNE5kC1AtQXJgO+OqlrohRA0BY
OsmzSHnQEQ501zuWeSJF/HU6zPH01IcyO1Sju1IRBGqbjNFzogIjS95Qe5LZWZCFmZfxxl5ynFue
dxN5zgXXLFdPSL6BjMrBO9ldjH28K1zaCSgjH3U+lLi+9Cafuh6QqV3uenvRVq5eENWeTOLUgRsm
s82+90Oad3gfNgt5aOs+yaqdqNpwh1wbirpLGHyTcvvC+jEaA4JorJG0zsdy3dRcnLWRRWe74eeP
VQLg3MmnVQcY9+hiBN5YNVLxvBLN3vRyDd4m3cg0qrkKw45zHtATz+rLIqfVTlSObCDnOJ3pkywW
vZmh4qtam8Hnpo5fbLTBM2NT1xX+sbhw28s+c66ScHkSYbGtuHjOBGEnWzgqdN/ty+HcgwY75jB3
N+xWOYZJuuVcJbhPCvFtImkPUWpxRUvcO6cuMU8TYdSMyHMDD/vfdQW6KgSRQyRzfsNt38Spydn0
siS4XjpKyJuKoK2Nzd1Mh9Z9wOZKJG4YLFgcLUbfFucpmR3v2Q+ty7JzDmURF4/92F4YoYPFS9dX
ek7+fOb3FOc7pBhYNxG2kQFWAZVJ+/zFWoQNKhxiexFZ1wF67HUieoIji2cjXH7RAHdWNLvLjdbb
RHbKasPU2ZvyqdIoClJZxMYaVddlq508zzLI3iAfTyoH8mom+DQSl1lDwbFddmVImzkOGTwiCu++
9JEoqTahWV1yc0m4Sm7y1au2gG3tquBolB6AsRR9CE0hpA+AgXiK0c0gRpdbITVPc0We6Zln1EI7
sbrAy/YkMJdvelnHcEd5ulANsNvxbMX6gLiQyxnR2rZ0TZczdVxuyVkTKx0Q0JxzW4bnSCOZekWr
abSHMnS+Ooe5KJqj4dXErI2+u5m19mwl1Ygw+jmuoIxZU/lNAyUHQ97YNm18JvfNXFWy8a9+KPYs
6j5BgCulgb+UZpjxHZPL261uvKLpaNJEwSr0l7sKdBYKuu7R6gCXubLDOTH+ooHZOtr6vBvM2mPt
mV5L5W8t01n5RA4cNRcLbdQSzCPFZ+o7A2JvDmLGP9fDVoMcsl80mvk1g7dECeI37zKNfjK4IWJB
UCoMdxXpCoPR/TT8S7TaIy6X/mi6TrabSt9dJaMzrgfCw+RdGtA3Bgt6qpG1mXGhuQN9KY90pijc
51ntMZIzjesE0PomMKOflDnKnWFhiO7moKaTMv+2cv9a1ZMs/5nhFFThskRgWBg9bHI0tjZAprJ1
zVMt6H+YjjTP5uHO0kkr8s0OnC90yGwG2WcTDUO5k9JBY16UmjiVQo8eQqDU9BWzezxVzq7s8Q3n
RWQcm43RUcLLa9JFE2GDS5v2RaIRAZfTXq2d6OANXbWtandHoN9Pp2rbE96DW70vBnR780Mo8Bjo
lFHhItIHMN5IKjVPbXI/DzOIbTP0LzxaUKk2PHUcdRytVNVoufKdNok0XXaZgEgonR5hTdnRBlmi
eFPq82HqC7qu43IPBSbZpAk3RaDWVPUx1bjFQxklUCrqcWGlisNhTB6nWnlyRmqPokFVoU/bRk9/
qWfJuHAR6yTnkCf7ax55sLSBBbPcTU42ffOM9KUJlDXFMht3OJd2SURpbYOT1kZudg2VnEo+gGh3
f/eD8WJu4bhxFLneCLyBKIDeaEqGVdzmP7urobV/c4a9qRUskXjr0vV/dkvGvZXOdZlNoFlzrlib
s2G1VMWlU00MXDdA6brmV1boB0dwLxj1+amL+maVDN/UbYjisr2hT/+cgafmaUgZKyw2OzNn2DLI
2UIt9/MXAe1w79g8g3KEAFSdq13SjdddX1xpFn+vo0m3bublbdH9qykA5GwQ6qDeGpO23VUWPmsT
Iii9LBp8oPPa2rjDRJXtwh5VVmLXp0SX7XKXeyUZDDuswwfacHfgO82TOfLzwrA6z/QdcypJCyKO
KwOY7SpI6KMXonxh+FHfGIYX7UvdP/g5j1ECvrb6QPoE5gTx0ObUL7LROcos5awTbLq057Goiahw
6ODUxfzkx+zThThdIG4pAWiyXlS6DOTgNx9xnd5WLjJKkMRPUOGtk9GO7hpaHmmV8FJqvyUYfhh/
Je1IzCIVtm3cApUNW48dedFaXnBRFr4k9xAB0BDIw1VP0odnUcUFGNc9a1ZwsOLCulQT7sE3lRla
8u+vnBIhEJm53DE9orPxU1POpc2xSkqqNEmOe37JMSzNfrmR5xDGqaMuwoNRUt6xUx7M8p7Jt1/U
wPGxUGuuE6/hpXGblM2yRHu2M5LjRYRPOgnMdutX0ANn+8mwdPpoll1u+yE55zZet6aeLiG8nfqR
51Q9aTNZMCLaeZW8n3rDRvU7Ot1FXWmNBM+Ktao7tTR3rSX/6Y44VkW7082uu87T9IU8Cf+SZtZO
1IQazDoJIMPWDufl5Ng+XAfi1UFgvLHPN8B36NwgsuB7K/hiLaT3gKw+QpLhzBoGybH+sV7C5RD6
4b3fdBnFnwqre0exr6sAVJSy5pMGB7uFXDdzo/EHfWX68PX1JT0vs/PYB9ZVZXyzC5ZF2nggCOHV
FmBVHWM42AXa9iaecC3VlMzT6NUAIDHAl7GDe56WMmg+IZ1kISNtmQi4bxiqSMuXtsbI7OjJK6y3
X/GTM9LMpV99K6MsuR9shA/EIJhOoBmu4Hu/0Pw897hmVg0qx8oiRcgtV+PGiQd61mmOOyl+JId3
ndpWT4uMGBf5G4qI38G1KJzwlrA61A70I5qC6uHiIBM2UFDkIc2DInxN6vql5nHthy9h31wRUHWE
A/Kd8Ogs4w9UmLIdw7mJxXBh5elDPqMphiFEi784Gx5Hgbrs7TieujLoV1UU3PLIPthd/eJk9ZXI
c5i05YsT9Mk60Pj3zRUjrI9aNR2CJLtFcLGgNMl6ymFRi1RIPuQIp8w791aUmLcL87upJ+uwiDai
cB6JxLkCQb+LEv+xqrSe0xczuDMRZu1iSQ9pEk6Jhstfv+9insP6SDZcnZ5jnz/K71oWtudfLlN+
TseHztTuyMxFTWE/JvjEV1ETUZVhgHfybrvKe8zC4kym1qMj+Nc0LTa5ru8DAyAIoBGkdyU+8B/c
9a49d9oKl0FUPQ49mJfRqzvVAm2C+xzl7rH3+R0Vh5pAv4wqaZNPuA3t5wCBN4Jp77YR9mOME3MX
2X61AY2N5Nh5jGyZQ2RRS7BIWh9KZ91UKOk9R3ucvPycu/Gr5fKpkPBudTNu1hA3Hv0N3fcrAvte
gUyLlZsUwHCdM/U2eySyjl8C9HFXByOsguvSBKIpvFvDhvIgg5dzjL3klsBpqTddbaEgySjk6dYe
EOZFjCXUsatvk50zepG9glP3Vq41kL2Vcvvs8vPkoxT1C/u29YuX0dJ+W1N/Sp1oNVgj+j2foANO
myJ5KUEuqy1wU56IiP2hFsgdR2DabunGS3mcBi9/iaT1f84p/vrhd82jHDQlr7aDONWvwV9DB9mF
PqdXFT8jxj8TXXtLO++3iLXfdAxXVeEevYEvIyDiMRySFwOzdGzNN5HF4ZILC798nIE2z6QDhGBp
w4mUp6QKfiMyXPWudklIAJZr2nxczt2Bse+rdvZ+I1Hh0pV/g0ANCkhxrk5vq86OJZHQ8hIM00Fw
p6HJn3n8FDAHL/jwdoy2davSZMscdjqj+9GuptPHLb36LbTXqm2kA4gGKGK1sLqVV5vWlC9Bk/7o
JkC3Tka5bID+uy47kUgdMvC25Xd4GK3vxGl5xE5xaZAveYmd8SA3ZXSoWbetcyv7tsXc/szS7rpO
Hrw5Qx2uuZyXFhWbb3bKRWzKSQnFhMtQ30HV/i2Pe1dwQEm5rgrru1ZzZ/Spb+ZSODwExXegBFSA
S58LwqRxGWJqoPTRoNmjO1rGZOnpOofBf5jsGcGzlv+EX8cg8JjSzBivEoLlwMy+iNmyqU2ToVSX
L2NR3LgdcWeF313Tb/whZULkPRF5NnqIycPixUyzGy9GQQmgDXRq0h5HUFAB6eO0BrG0hN0NB48c
QoMHnE56U1HqKcmAo76q6He3JQ571/lVt/5OsrOO+BceS8liL3TKKDwizw3NScpmt4KOJ7r/gbRO
8pmSjvrHXI4Mjfr3Bo8XpLsRbKz6Qefk3xBfEO/DtriJ9KOxyEYzIwJrxyb1yQ5/Ujp4CpKovB6A
nebdtLcn9Oc12S3c50SzXpJnK7XjB37hYRgS/6BngJcoTjN+VPv4ujNsjJFGwm7HI2uOiUqquhs7
LzrwOSjvF5E99xbacCeZST73oDxY5C6IdjUA6loVMH3sriIIb573nsx6aL2HsdBvSy06h0H6AoWr
XTWdYLywtO01+LGCG9krVE6ODVnzA+YEiC8e2P5qK2bnR4MrlVEHJiSirYkIpik31/eB3m+yEv4N
NtVr3Tcu9CR9o+0PjFjLH2jqHruMxARZ8nAKPKDkJSAxoF6n2ZB1KFRpZfNgt/mNER2qKkMfB5ui
7bUH9aHUnastDeiyxoy9JDDt+NWlkbwlhU+29uBNq4VYCkQr7rlJGdrSFgNJZ/I2CO030gpkzq2z
GiK88yCS0g0dg1ObUyFcYrZXkzw3j1EVXgclHB26Z6vezy6AinHJ2OGDMV31Bgcg0OK3zJHFfi7h
QZo9NMHZMRQ9FvC2uEgm+me1nxPy4i9oM7kg4gHTR9lZ1+Fiv8nMqKkTGGTyI0p+zpPet0lH2uf4
Boj1KwhyCd/6iAaLZdh7pSii1fBiWzWAG0qoVNkpmU36ymOUIzNGoHBSdCQvNLIb6sV/0Mf0xUud
Byf7P7ydyXLbStqm76X3qEBiRkRHLzjPokTJsrRB+Mg25nnG1feDpM/RKVfVX71qLTKQAymSABKZ
3/cOnrGwkJWU5xBID7AHYm1Yqpz1gI9UqGa9sPTg5/066p1nL0hPIVH2wqz3CHfWs+XDDb2XMI+R
ZAia4qzUaAZwJ2bOs5NHPzGS4z6ZR46qeKuN6TpjosiMP8uPWIwf5bzsS/Tpucx8QSYyv46VsoIH
dUiC7IR/wbtR2buiU9Z2hEq9HodXzApeVKXrkOVCH4GEU2kwcVRJjFdwFryi1cKNWAWzuVW4Gnby
2w0VpxEWVUiULdi2PEhG7tUWAfdlXl29+SPbXH1TST4DUrq7Vmzvo4lYEhPXDFeOKN/kFDIau8xH
ryu3MUAE9grdfVmBq72fSfmlvIHLQB7No5AwIwfOKk1DHh68y3uDHFWjcILbIXonD8odbMY/E5cZ
piNON04TOIUhXqm2R5Yg+aONMbbyibnKezbF/CZJxnCZ2UyFMe5JrPvYIk2Bbi6Z8ZiQwvcORe3U
UGtQBC5ew+NOfiTVS6+Dj7BKkbYIfWGPsyxTfRu3+s7QurfIVgOcW7ptrA79ybDi4QTLMyJklTJz
t8PE9O2HPnJciXsc+tY9ikk7qI5hba1MhaHmp5tIL051M0+uWVyD0gXH0sV1t2PK3rR1rG1Sl7U4
vDRQ8+MlqmM2wxYSHfmA+yKOgB3m4NDYkhLlCsQug2Od7+veeQmx4SbQ/BaZ7h96wY3l6oG+rIeN
3ao9OY7OWTbHwSouZcpSrUrV/Oa39a4t63oLQ6kC0Y6HKnbVAMVCYBApIgvVbFAaOpt2IEXmdQiS
4Cf/2mXmtHWxQ6p8fA3CuFw5Fpp0qpVzQ6nuF5U0ejikyQ6nktc0ywgDWFg5D3xT2zzmufEz9Or6
Uq9UdQB4zv6NpOFsbVTUeABp2z7DSSAaimlRlnhbp/GwR36QnYgw/3ARWtvoNdkMB3mfZZ/xCDDD
R75je3BM9akQRb7LRMFDRLkadrxH93AfGj0rvpITo7fOh9d91SMfQiMZCywTbFJ+b45Z8Shw2G+n
FtrNRCQCAUsQyc1lPiDL1RPGVItjEhlvY+p/hyLA4rX9YTYk9RKSw64Vv7mEwnC9XrVjvawEIf9K
lBW2uSy2lAZ5sE7pscfx0dZLS7yP82w8FWb7hKxS9GTCRNKj2MApbwTkpKXbTC+tMyaP9T5vjZfB
EM5ShNZjFsU8tfuAey7E44i7IFwKG21NIAXFg1bzCCgKbCJHAzm8ajXYiNB1evtGDFH1jDVriiu0
pzOw5mYZd2iWy0JKmJPX/sMfMFbAgBKKnp0zG7owm8k/BQiiCSRSZUFc8NeRraCi+tk2oCcvlCxc
tRkblMWdAxR1/k7oOt7X5LTSnoUACp+70av7w5DF/UEeIT3fA4ogr+0LkG4NK8cDqX1YbmnMogRf
qHw36uN7EUXjKZkF71CRwhSOTXRXK+QOTTRAg/i1jrTZz7Dsj0R4zZuf6I+pGk+EOILZuMlVj6Zh
TTcH2mo2auaV5O2bwS2CyEs124JsLKsbHvUyHh6riJRCXSgPsibbtUkYhyDOP0ZlGLdlhYTkaKfj
YzAGl9jUpoN4bCAgXGRhn1NPuwYmKZI01XIy+011IcCMpqnOhJRBkCDSqWO8SjiTkAqKIJdilvon
CFMtnbna56q90Uf4imlcIRcZDNuKZE6DUBasH0tbOM5gbELWNOsC5+yjRQw0ynp4kLYYdpnmOmS0
VHaLuPYsR8CrSwLP2SJCzWVv9OmT4b45IItfMmX8EeDOejCKZRIouxan2QdSXLjnuPZXLwPeVZhm
++L4yfzsJscKgo08iDEdoUc0F09hdhxrwm1h77CzyGZ3hJHQPKzCTjulxOoJsPlgaJz4KzLupLHd
dG+6iE/pnYq7YBoE+KDnF4IZ4dOoYXUmkuBLYdc3MF86kl0rvT0UoULmTAkfcYwmbIyXrhibCMZs
9TOHh2ABS1PShpyR2a9cvwEhp4ZYTfmGeUgn0a0Bl2RQHSpsMeyYFJn4Sut1iAlKKA2cCUU5JXay
MYuAnBlGaXdaTq+pSz/JXxC0qzaW3pyUxHN2OIvAi09CRJretDzVN0MVPZfY6y4R9uzPbVq67NF1
iBzduLXbKj6mOvS8vujbTYRRyJCU1tb3ZnZ92L2rdX4DuJGuJzQtt8QksQ1Fr8likgQ5gqtQWBRv
qdnkxH3aFx8XcMxogV04yq3FYxmWsvMQcNuv2dvY68SOkflrf8RtgNcyPuHrFp3Z59rZlPPTP1c7
9yHOs2Tpsn/BAzo3rPAQBe50RVbwaEXdh6K14Vqw+tn7bGuEZd9S7Y8B58VF6IBjS4f27dEOEsST
CpvwV4aFiLZhW+fPMtvkqoIhQrUGf0+rTK1Do40/qjHjIdrPP0joIGJon1FKqMOgJGgzPiC/gBVc
xqRTN8awMgJRLfqZxJSWdQ85TuPEVkukpIfqAdg6F3g4012x/KwPWWHkxo15ep/mFqgh2S17yM6F
2rqoI8bLhvsb/K1PvouW4mAaos1gIeUJgXvftcpCYWFKdCwTB+7VYDFOjbYShWrtSnINhWBRWnj+
QQTIdOm4nkR5+RR41iXpTAjoTesclKyolwMaFS+KyyqYAG5mZPG6h2mBXBJh5R6vHli7ZDct+8OP
+n0zq10PIwwpa8qzre21tykM07WaO1iV1fohT4v+WAQN0ND2GlgB+x+rKbeNgHkELOaxnVJ9aWmF
sXfKZh34+8CPq4OesFoZY4PHs8/8TzwK2eQ4vWSBGjzlyXTok+KijMae4EmzK/DzWKlG5WEPHDy3
KZgDzSZT2omXNnlWR70n/o9FZ5v3PwzdH7fdVEZYm/I4moSGcTbSREUVrzHv0HlwxvVSUcYLC6wC
rGP9EnpVsm28n5Bfs2fV675l83xosAwafQ9zPot7sSjiC76fIIUyosOuhW6Yp755AEiWTjpbntve
dDBr511M6E8BtuqXaMpirKd70yLFIYqIWsx1VX2JDctfjXb9AzQfthzR9GwW8SbOvpZY2n3zULEG
mgtagmxqOr76SIMsgCaGCyxtnloNxW07tJ/0AROqrNxaYf0WD+LFa5sfWRKGy9b/pobjTwcowQJd
/JYELLt4Tpl6dIT+4JrhHh/JrWq107cyfEPEBAiJNusQci7yRoFTCAeKuC05o8gk1TcDozofQyY/
b859R2o5VRPQMiUqpRnxeAG+cqVo0Hi26N+SaDK9nwgE6guTyPoiQlvg2s1xH67c0D63gHFWaFA2
S3VUVlmHXqU7YZykt947CsA6Wmgj4RP0CxCffBZAacknXPNSd0kgFJh8DZhY2uEld61VWBXJV7se
9iZoStbOY4K31PRC3DN8ALPSbSNP4RHVuJBffXfrdP43xU7fclXHFQwH2yc0/j4Gz0ZvSlQJNFrl
+IfNBLG0YxsOcM5WHjhAsZhc7HDRNS7qndvV8T6OjUvvRCR03bBgo4xkeZFn/S5QdW6JwV2WOin2
UAGwJaBgbsLAFfh/gp5GUADH0dwYLvLICxv9WNUoNE48rTwNPIxFuiJqMEMkoL1XTPO5GWp8VFr7
4haAUArXPnYJ2SyXnZft5S4Rh+a5a0bUqUwuVdhZGxyHKsDw4hRWSn9W+gxZvyz5kXnk2zV1cE5Y
kj8mldPx1HnXZoBDNTjDOlGMB0Ja3y0U7Ul4Ji/VANoEz61+iatP1j5kPWB9E/iD57TRRo3Etda2
4dACdAzDjOmDfXGZqchG82kjtDXQ0smIHxQeE+70pa2mdNPm4kFmrkQFIsxPooeU2xVXU3EoUfUD
UNiQL8V2AABXe2S2Q/a6+MaOBYj5DMsKChzQ/B5H+BkIJbM5vZsfcSaX/zDFhPuOyWSOc7fCaG+s
+CKA2KxFWhYiYARtXaD2TLiB9Chr9NSxgP2j2d/weOri+CMjS+Y1wQm5mmSpm+T0gDpiGkwIxDL7
eDUGzl6zzEsvM3z1eKlwPPHRAV93CehZCbGJegB5ji/e+tY4V7nzOif7sKkegCrN8Lsg2WkNyOwO
BONKvsKrWWoEa8D+NwcgGvbYnJ9cWfWRZS1CAfZDicjQN4mGsgiKEP/rk8P1byhExr+hfmjMBrYN
csrQDes3G5tSxyRQiCTawU1ZNCgTLwmC8SAIsX7ytpELeEcHrb7UwevrpJ0kFcMv0L6o+n7vkKSV
uTLdHz4yqD9L35gzqOlHM03Zxp3BYsIs9kisl6zk9GxHXHoTpcyMfal/nX+c+y9ReYCDp2ira8/p
DMGXJz4c3INmxT6CmkG6Ldr0gF4h+A7QRv6ghZfM1XFmraAeO/2wj3pzAGCMiFM3aadI7/4b20oz
ocH8jTtmCn4h9iOGpqnI6kvTk7/TZKppgHnP1bLrlMLH2UENFkH5aBCBsdU23Ui2QlkmP6dQXWLu
1hEMNr57KJI8+XV9nFBlQa+ajw3Ic6u50U+h4cIObodnFJnlTaSqTzqhwHVpRTYrUuvnoDXFBjjX
JRSWvkxbToYWihOcmWqJEdLXtGnOXedpqy4ELYSQMeArFV8RtQf3ZXdILPuZchFe9HUKoFMQyp5f
x9obH2ncFaZ6a3dA6RoHY0fTGU6iKR/9QSjLSO/ZfabWV09D8VhRy4Wy0np0JK2GdKKd4guXkboE
RLLLhpQ7qmn3uHx/KHlmLhWfRGeRFi6aeCDwQtvmqVIlYuMH4jj/PpgB/uxKX1vOob7eIdtNmnM/
lIBRtQabtcTiR/DHfJszKayApi3IJxt7u+N92U23y4JHJNNeH6xGVYuvU+jdupgcYTtZGLg33ldE
IPuFVWAwm7TRjRO1yTyipSVGW/hDAt+OEdgs2aMjohn+1HBGX7BpxvG9xEx0vszLKfjpV2e/BYRR
Ce7VOqxxBdyqI4kcOUIldEIwYyIT4JIEsJAGN2dRRW0g42y0p7EFpTG/jRHFD/zMwX+5c8W/vRrh
Ulqsd4Vmq78xGVMVOUOFU7e740Fi59CHcySJXHThzgnYAsUDsMNg3DycNeOuvYzVyAYDaH3HIson
MAxvxN//zzOKNs8Yv90lsMksqI4qtM1/IZNZlR45vg5xfYwTOJBlaBAAhS2SzyAfheTuIvP6WRPc
3QZEKGZYExvE+dckBKQ8sqdbJYA8QDaRY/dIz0150LKrSne5b1vAH9Piv3EWZ5bdbx/ZdLm7bdOC
BPcvrEAlcso2TxrACP6w9BxQDl5gYJvt/SgI6u0Cnw1kbsQAg0rlWKLCbMygxn4Gucof7/+bJdX8
jz7yYoQDjrLV//nfv/7x7PD0TxU8J6EEP7bsc55+1G3S/N0L6v+18xcH+L8Qiw1NdeET/g/E4jb7
1rXN3ynFv17zJ6VY/EMXliVcx9ZVA2Ypd8KfZlOa+g8LGWQLyw3hmFxtf1GKHf0fQlddF511Q6hc
kJz0X5RiU/yDwCxUY6FaGr5WsC7//P6/Hpn8dP+RwwlX0v2n6wcmqbANHp0G3iIg4LXf+ZNRmQMr
8mP9lgbg1sfWG7JFq5nOIXQz56CTbrgXnYdQ9lLM9fsg2SXrn4N6+XJZB/WKJHdckLtRSBGrVedC
kQ00YJWGuBe/VWXHf2xL/BlbAMt6/R/f4D++9vMV//Gz/Lt/rqaTtatVfYsAEVYTqBuD8UYVHJDA
3JAQp9wLb15eUmObH5N+nnvvY+7jZZ8cfm+Vw2Rxb1T9ReX2wUNv6/o1LZJyNVjVvDHDJm8xxJ27
02BeLGR337DgjbLoUVQ7A6fsmwQUubX6BWuZAKKHLZ5xSoAS2MKdk53M7SdzyocdlIMRP2mcg06W
PeEAL3x3RZYLWZN/PimfP4Rf2sBIEgTIFgr4+jXr4thf/Zfhny+XL1QrtknhqH6F0RQ9ySIevH4V
1Gq0+WyzA+t11Eb7KJtSXYxXBwkcWUu6Kn4iytvtR4yIScaG/X4I7e+f/0kefRbyEzLtOYARhy/9
YOAA5YpqZZa+DVqkTI+yzQRYC5Rl7vbKgMMKDsQRnTnAD8186MjW3w9lPfDaej8i+SxrQ6EI+34o
3042yn90fzc7TndDo3jX/Es5ZMUrz7rwAdm7H/VcU6yKlYgNM9PJjkpQqsfJciu8oIckOvVoEUUr
i6T6bvLs/b36t55m1lMvYif8VdTByoFAdpBN9/fh93uaPOSSuwqGFmZq3qaetfLKgg0eZJxurQ9N
/jLgZ7ILHQhysjfqouQgSmBmshc97/QkIhITshd9k/Yi4uxV1nwzda/RUO5lLbXr/MlD21gIEkKk
Au1VP88naCKClW/IbB6IuM/agbNMfmKz2AYeSev98G9jfz/8l7HyHeQozce/w7JbG3Iob0XUZR8R
CdyPuWacgrE2TvKon6vySBamReTAwIxpk2Apdx+X9dBdIRb9+RLVUbE5ErA8GPHb24XRnJGTjYbR
BJugJ6P3+VaqYqK0hU78NMEPq+vue8see6EPvXazdQODhsxDxrE1fCKA5KPcqOq/Kw8KUMbvk+sD
ZTQwScnQHZ/BguXWcYG8Bl0fE6DIYJoQoTzZGevCb2aFc1XUjMPGIkaN6N6YrXQCTSe4quqpqG1z
3aTZuEbgCPxVYqRvMEliQGTpcI5M3z8i+X4KcZfdgMfTT9i4tgd0la1tTJjzao044BS+Hb3WAfQA
g3yvFSve3hK5+zATLjduoWZLWUUTwWWzTEdmaNe6VoJLWJndc6Lp/tKugdCHtd89C6K6G5hA7Vr2
9mnNTVr6PVBTev3OGB9ndL/sHOy6e8aM9qClqX/VS4Rdchxk11h/EfnLx/cI+GOO6iOa+5G/zxsH
1lWko7EiwKqoKfI8Q2S9FZD4mslKP2x41MtQH5SHiv33kTd9AFdY7pHDmNAkV4z4KIvOQwUrw4F4
qXjdrzZdgYoue02IenuXqBqqI4W3tKcoRE9gLXiw4zecfZnAhd6qQmSb1oTzKzpLewEP/Ks6xq67
bEhObKFCwzjvmom8S4S/+4Ba9r/U3blfsx322j5hRBeq4EkW3jippwifgH2n++dhdJR9qqmnaXBt
dZV7NTTLucCq+9QMRFllTU9dUlCGnwyPhp4Z+1YFI4dJNmA5tlnMgVwgx89qxA+DpFHAY8iOvUWI
zBF4+aR5si2zfgKJUSx59Pg7WZUdfvA0BVr5KFvMeepOjHFcBI45AotvzC2e6Ia+UDrbI1VRQ4WJ
a+wXxtmDYS7sAVie6swErj8wUO5v5VCZt6mCSJhmRrLHLcC8qU3X71POOIp4BSFt/S0aelTUIj2G
JueV5zofawiV86EZGe7RJqssa9HcJI9kERI1XEVTMyv+cSvkta4ckharyQlRMrLdcz2yoJLA8t/J
IbIX/Dm9wJOVQwp/dOmVESjOoH/vk9478oXInw61OHmN/WwQoAOiEmPJ4IFQ2A6aS57MT3HfEqp6
ToAgn/0BG7ox1g+y9llgXayew6o28QdCTmGuyaIeRxSW5Ou9KFe3pW39AA8lzng9fxhlG2zR34xP
nSAVMMKtsMqGFcA0+RgiqIQP3TQ0t65pT4t2sv0r0vrBVR6FKgneGobN7rPNGpvmpJXerpqH+Ra4
bq+KilnolkldTsH3mf1zpv999sYaA6yNTbBDTvm1+tyQSZ6+oO3xh7yjUlg4hCmhrirZnzei/nko
x8j7DyIB3Me4AX8QjMrZctPoYADakrXPIrEFsZp8Cs5Tn3j7zhpZOLk8Fhau2/G0NfMWaB12diqM
YSBP6s0sq/aHR4SjDK3hnRSuvcyMTjyAcuv3elVvgZPrC80KgS8LIGyQJAxKPGFIw5m5yTrN6bEk
nwdkjot4AFC5A7L//aGwsMwz+la8KUby3am6YJsaITd91SLCYHKp176GwkY6DMQnY2B1qWqXj2k/
Vo+1GdtbR43wqFaC/KJbyobnU/fAVgT+Y67fStfWEIc0frqEWGFHGN+0Ee2OPC1RExVqv1dKYT+i
TzIsTM0ZPmpBLNJUfNLvEdiavqqPmt60D6ZyEH5tPZA1zK5mrhtrXx89kNNAyRQ9zK/yKISg3IXV
Tf5rvdOAhhCh2JsIlNwCDBz2rqvjkPDXB6u910xRvY0gc7ImQAFZuijsp8azqn048oXwYs8v8kgW
bWPfhJHn984YdqZAF4QhqcH6FouCe4ccm5A6AuaaihcVYPsWSC6SsoSSxSNBFRUYVhafiYPor2MA
T0n3AZolFzfE6W0su/p5YtUIUYAUkBPWz7LwSjzj4+Yt0dkmTx4Bp6ZP3WcFw4rToE3YQUdDs3Tz
QUGPAJxEbyAyKRETeWbn+r3RFhhaLmX/vVUOkENl42c10LhGAGMiXoK4ObirQUFYxpgNoTrvZQiE
9xRN5Mvm2tjV6qOtuTsj1ZodW+kGXulgPTQuas7oII9EuR40YHsP8gjaVgRDhes9mkfJofIIZFTL
dyTs91tHMSlbEbeQmmfuLpyW4dqkynAlAhZixiiIVs5tY1WOV9FYK20yW7KE0YfKmh60RwZecS40
xzXvhQLWYtPEID/IS7sLzBDHG2hHc22bSnqeVKiAkWjSXQU35iE0Ae0PAXjoquo3dVYM+TaES3he
3I/N1lhmsYp/bevYT23UK4hACe0bmZ6dRW76ZxVHOws8wtqPRUygLPK9B3705GNQVYIyef/Iskp/
qbErJPrVPw5henPwjDg1DQzgKEr1NVa4wVPQOP5TAkuLC10Mh1ivYkDI9QPY7uBRdoa5EZ5GpXi5
9w1lYG2ULPaWlTvV+6EigKq3mXlWMmenO6jsyCIoAE2QI9hWIDcNngb70ipWvtK5B1kkDrKXn1V5
1AMmvrdhW3rzFFBGUKaNsxA/ADgOJyzb9bPHLvUsm2UVxBxupohMLGRH4lckWkGKxGcrBBrE6gCC
4Ti1JP1FCte1tQ9tXqsXMp/BbVTto50OW7ULMxBYGeZd5VhtmzyyjpZnmveChBnQSV0UB6MDqy8w
o9oAZtBfTR9Idwqe6lwSxX11zIVl6NXriC4N+a9uJpa18UsyejNJyJj8nziuVTePVfcKO5WKqC7V
WSnnPGbhVZ3U6iab0gZARp9iiRPXTnmL+tzdKyRnF0V00bLYfbb7aXpACOZeK5owfca5SHbJIvKz
3WgJ5zrhQPo8QfBHeSdHLSGaXnpUay4z7Fl+5kko3UlxAPvKqjJiiVVYxbyvTvFzdJEjh7+evyvg
mRrffMfEBfGOeAp2ZaC4XwUGsnowGu9FhbgF5jHfpnx8hTkTndomxBcxISub+uohydoGTdBi5yjg
rCyEZR8LlY9VJd34zoIpW0KQ1s6ywxlwoi9bO7hhd7M3h5hENQEJ4xga/rSaIvLi9lyVbZ6d/jqS
bZ9VeTQb1B0h0ZA4Nb0TmWe2cnCNLtgrTTsD/+/C126535gnPTfrhzSqfipWPIE502rMmOLwJQ/7
A1Y4r3Zv4cWm1vDl8G9NtUF/LSweJhGatrjflKMGWRCamDVqKK4OQKhiXSmhvLQGlH6wrl5jFecQ
modLmPU9KoutCwLuC7aDJhn3DvbP3N4N1qYLg+7LoDfOBiGXLZIR5taefOPi8l/XmjN1TwO01qWA
6QuAHImJCOgwIIX22ZrS7hkuzGlwjOlBNmWdSJZZrkz72M3VQxzW7P7Lqn4Aj/Olc3J7H09+/SCb
mrk90PJ7ezF2N9uwna053wml6P9eyLa2bnPJoiCandQPRuLpx6TvvseoC+tjlX6IDDesIkcKZkDu
qB7a+sGPDOWIWPSOde4q71Q2Spr1HXmwXeQJgXaf06L+bXlnGKBYwHmGssbuOGZHz/fwi77HOC8G
XYDG6kPrqdNjr4fBY1eBBOCJIVuiHhmNqkZ/Qam4BxS3cq/2SDzbtpsH2eSpvssCUP8G66o9yJps
z4huwDozevSUGSHbcMhl0wcpdWkNiaosWFQNB6QW3+9D5jcP+mx4SL0f7UQgy+e+3HRtFp3rAl9V
dXLDs6xC3YvOIyHIRdKaeMT91eF3AbRJOUY2hl1yKvOw2n8OkUe/vZ8F79zw7++dMT2tXMVXNkan
6xc1T4BHagL76oArMedvHTRWvknCrtgiro70URB/aPABdrLmNNFwkUdJNmjnMbxXTLUV61w04UpO
l1Nb/rCNkJQ4Nh43HgTTwZ0FF0SfAGnDYeiHOffKsX/rlRPvqGU/8gDSyG+9lapWeJiNX3kC5lcf
JXWjzMqnjvjLU5w55jbJEN6RbbIoGx+9B1HFe1lFF6B8qtbm4Kb319RjWi/jDCm2ZTEE2TGbfyMo
7lG/iHEDO9dB55+1EK6QEjjbHtl3lIvGDgEKUz/LIq4KheRwEpOR60ccJP/s6OajdPL7g9/3IP2U
1OqVG3Y17LpTM+UBgo308X6IuqJ5lHXx2Rhxnx9Z+MhO0WHlldcWdt6WFS+HIEi/yCPcoX4d+QDF
v+R+8t6y3q7f6jx973u1eanJfSx/O5L6RJ2eNZDRgubf9qqeVb/IcTnywluI1wq6HwGkH34abVzW
pn2cyJJdXMIGa0BQ4jnOyhHwVjn8USvZdiYWISFStWDFzD8wg8sussixQsRu0i9ex3bIdylstrU2
Vzuz2ZGfZfpVS+OCdk8F9hlmnSr65lswfA9hN32ErgX/MRa/BgADMlYF+eSjz1SMsbRGsqy3UVQp
Q/swkbNCKcoL3wCTg3Fkkkk7kw0FzDq3BaVf+F8jkTXfPaECELKgQ836QjaG0ayQ+1nY3fxhJOpj
0YCvKTx8Kw2v1V5JwubLMDGjZzHW08pUSQ30vps+6Dgd54WtvEFeERvN7Sw0bRqq8UUPJvurhR/B
vrULsQaZ5b0VfnnszVh9DsrUPvacqWU1qyY6MFj2jQLgMPNcpAaNkNgogQC79LpHDdWd5yYelza7
pkVeTVz1QZGfoZXnAHJ89jIhM9safQYT2DmNSh2imSMH+YgHNNU4AunnJWqHQWCW28FuVlgl7BJB
aLJ7+xo1mXMldZ9iIYKcm2tWwNWsoTSPQ6GzwvWNa/tzqtncqG0Sf2kmPHe5VuyDaA0s1/Rs/mBO
f5JVoNgfIraLi6zZQXWF4p1dZW0coi282OJJ1hpWPpWhdM8h8LaXatzI1gRP8Btc2pX8X7Vjh4+o
ER5lXwuceWniwboC1KcihySQqMqwnag196WyUJgcZ/prP5rBe63ho0l/CvFh3WHxiYp1md20pHp3
jEj91s8u3+7U6w/FmHZn+YZ5X93YfRjbyFTDGQ8chGstijC2y31EHisswgFFgvrv+tbcudAVsOUu
gg2W4vVj4zXZuu+FR5waMDU8Iwi8jd0b8TkeQIJXmdOfyUPH46KoFSjbjg0h/rPRmKOQso73IeI4
wr3FeWmuxmaorupceH5RXTRERrHaaF1MVWkbWhtoIYoUW03P50YzHQ9+bH2RvbIYK7eG9OJ2sFS9
/ITfLflQL7kCQyQrMheyXU3CpFnIQ9l4r2fC2Uw6c91nh7C6BoFphAeNOQ02zLGOPsfu5DqV1qpV
LGsX52Hjra0OW0jDBMHeIxMhC8II4dGai882EQ4lbN6/GuWYz27Z8dmmI/Cxagt0yz/bfnstgHxc
ciGQbsLY6AXQBpL5gwVwcAzrS2XVA3RAD7aAo9uwBP3q5T6uKvQa3CJjmMu6jTpo6FrI0SjN/epB
xH3mTrCn0AnlIizapC+YjdhH3fXbX9UeRajIK7/KTkwhHCQWs/29NibmTWm/5VmQvsiWBHid3Rfj
TdbMyT/0EeFuWctH9a2e+tcxhR8Yha4tTbKnVRwi6VlWk7/Mw7rHKXHu+iymYiZ7xfYxmYZ2JXQk
ixQlSY2F1uX+liwFICpBsu2zGAOrO7l2tP5s8gv714jER7VU14Kj7PxsN9uiWLoxqzDZMeBUcdY0
lF7SlhkjyIR+TSLV2tQuD514bpMdmCljL+yFPAKbYttGdr8FGgJBi53pKSMEAGdprutx96o0Znnv
lU1WWOUovVTskbwh/6l6MXwKT4QLPBe7YK3r9bhzOYGLGOd1d2Xr7446sq1lEl3kSjusZTVxc5t3
n2qQchHgTX8yylWimWgw28lNDjEyl00++bBFpYVsDVH2g887OWmw6jN/fr7r7MqQu/ceK/AmUx57
D7IWKMZ47rz6KGvhPAAdNGebDofSzRBBnVv4Ut6jjrDXqrVqd1bNZ9RctG40o9vV7OCGofJYK+67
3wfmvlCykSxIYa7vX/Sznomo3uVK/aNsBuNka5lxEqZDNmbCC+3Qt5x+RaASjU47PfJQjszn4Z1t
HvEECw+2UdYaQUy8ijtjk47DdI5mV2PZIlKEHcoRlbsq0dUjMFFSc7VKDkyf4ApGToVykKFMO30G
3SlNATuEZMojpj3t2dRq5clyunovYM0R+BQIBNeBcVAjDE5FojxDSFKee35Yguflk2wyQyy4NMFc
N/flERHEzi0Aks1VDMIx6Ia6s5XVVvfaTamx+4lCntIEQhHqi1GBVQMcONGI+9KEhMsJen3tWNvu
7UqDGIpD2deaq3YxALC/DGbbwRdTt7IdNmSzc21/WstXgc+HU+j52swTtZ5sDE/lsMopmu1I0Gwj
q3kBjZwsCwRdP3t0He0VyK+3S9UmX3dGQowpq7BBSE3/bQLrikSA++xNdn6GhIjV59wOiBNT3T7s
jgPBMJj8UwFe34HQO1qo5FuWfpWFq/kosFUh0Km/2rAl+7+Endd23Li2Rb+IY5Bgfq0cVVIpWX7h
cGTOmV9/J1HuLrfPPadfMACQVbYkBmDvveYygWSBK9M0f41M3TsPqR4fqqFXt63llLAy3GbZpPX0
WQlhplMF9TNu812dDvkXaL/Zsq669glRKjEUZdchvtqg94u+tO9RI6ovOeZ0GyBL6MJEM712TX3y
3Lj+ElggwQLcmU+1+1FHlI6FFAoZWD28hPxVT7EIkNbPQwrCtWtVkNGdRybqD3CoRQbgfLxACUi/
BSYqfAhBBleBhpYDQNmmUXznKQL+OFJT635K/emnOXXJdQ5775ypN7bQ74xnv/GiBRG06PvQlruC
GoRXiCGQjXnKyaYqKRcXmDLDNf1rLpifcKJLnVMonN/OrUGa5I4mNqXCMhe+8GHwbfWDEody43pJ
uPPDgvg1SZbSy9x3B+n8Jlb8B+SA4Tqe+vEz8fM9e0Pt1Tc8mJ5/z7tOvY/m+fCf8/P5Y2Hn2xRu
AV4ZLLhDy1VePL/tKfTV0tcO+e+yMbP6Nc1RAVhGNr4GKUWdFjGb17RXyDvmsfJKhi5dukodv3EQ
jF7Xl2+DQpaM8GU9x1PqjPV4gEPHozBq/0FExaxc9zYIRNonxKrZxuYuPzTgJi8CpACZvwZ5UdwF
OwtAMWi8mgpjoW6p/q6/woyaFl7PY6M3MehRg8+T4vPkVVp3rtxfqMQOCaJHL5XqiNd5VOEf/WIM
GTmXKGwOTqt/J96vfRW18w2d0fjsW366J2MDBUCpzfdq7Hcp+L1jkHaAj1WHNFnZF8a1QxtZuM1V
DpyhVzYsqKOVHLqjq1/JRJ/qrlN/tOQmQEVr3/C2/JT7aXFK5pdRrVW8parpsYh0cRS9VRwxIX/h
36+f+nZU0dOG+tYfDHXRd6a9yAu3OgXGVJ3GCaZHa7jVqo2d6Sgbq1cJ6sluAWkC0ipV6Km9pmbb
eGri3HyC5KgfyBf+MBR1Jl2GuMHlDTdl3700aVuysK101MZm8ozxQbQbe2QIFRGM5zJOy0vP46NL
SYhYllGgczdBYeTelJ5TEJXNAE6oQ64750l6z62wOWaO94G9Gzy1wcwAMmhoqMFzAvx42ZrdTueR
xfMpjc8V5kdrm2q7l3jkXQFpOajMYddFDZFAw3Uu7TSR4RZa+6BiwP7HHWRQVLX1QxtC4f3W6t4q
jTdk2grAYRaZmnJkzbTMugTFKA/djV2KzyK2gekkm75Sg6JRV2qBaGqNUiQHHKwr1Tes7IlrUuSt
kpNYO7yTY751rYEKnnkXFyuOvjRYAy5MykaELsplkQxfJlauy8BvXjMbeHsTv3fu1z5i6xMrjyFc
qr2VOOsmgWxMXPOn34Xlzs/VTyzd9VXnIn7wp4AC1RSon8h3EXupKj8SqICKal/GYt541uUPTScO
NbBPxxErX2CY9ZxWzU/jmxeI5qCH/UahgH0Ef6tGQN2haoJ3xydvDBteUNPHzSume06QBLMi2+aa
ne6b9Ccx/fcJlepQENbXYjc6CSMg2Md34G9JXDNEQ1IqDxQ5FQ9OSzK6tZ/CPviitTn2Q+Xob3X0
il0F1c3u91oVnhXiEjuMmxotf3DHExY+q2AgMh/ZLRRUo/jEggpX83jHts9bYjj2XqvKPmxmWAe8
tE04wy8hCj/V0clSmQVcssZKfUBqj8wCpk1/xrq10LW944TAWaj1rGzKflnApYNFoCkilico6AY6
yFuaXZGjPg4IAUYPDheBjw0ZlHP3jo/VZ3Qu7irAl5v0K1KJeG9WPGId/bvWNmsXLwBKGYIvKZjx
ZpwWUIuvrPoeU9/6SeTk0DnqF+oelmR/dqMov48oZnutVFYYgb9w7ZpwHF2Ag111cjrxGuXp2feh
kQnqu6fRXNRJ+CWbYpbPiL91jd1maWY/xlapd030ShLmI+rqzwYojol6CDNU3aUzKZdpLI6RYf0Q
sNPy3n5DtL1wUEsEPzWfd1pF2h+TT2fnWJRkJ7yqvK7cAz+4Vk72hs6HR3CscCU5Ap6dz9WbUluA
qoBMsZ9niHG4Lfi+lgiL6kGXfSI8XcI+PYIZmPZ2HWUXXTdoUof4Y2Rc0rDNLlpRZgtIvhqv9sB8
1ZwKGGjlPQfgIV5r8/NoOtVLNA8a+zSFtXUbmNhCKVP+Kj/kLd05VZSETfOaIraczw7jXnmp2dDM
A6+thhcIBfJI1ivhC9wmdNS2+UrFnvZsQHeQ35R5WQ58/td/Jkzd/ix63SM+UVNkiW3VIZ4bORQx
L6KF7FLu2+0roUKYwWwPuLTK2tgdAN/M425uPMfeK4rDFt4fTl0GLrBw3AcVB5NbU+FM++DYkMqH
rtvJ0f1g5qK6iTtugPuc/HzUu6hl242clh8q5u+Z5rjVMAXXBh7M6zAZz82Q6F+LCbpM3XnhdVLs
+GBRmoNM1D0PGgt8yKvwG0PTvahx+6tpRiLMYyL42TC7WUQUWYM3ttYZ9aIpYQQoGZWv27ePNfKc
IHA/WSW3piA5juoqAgHohPH29hE1Nilhc2fTtAzfrts5TVK/If3HH/Pvf50yy/pkJNPu9rFMoPFE
zrxJ7emHCrM4ULPk1EOrOqmJF59Sd+YZ3MfysGzsqvT3aNz39yl5GlIfPnH/GhsY3jKNUjJ888vT
yafU2dcNV5PaN/W6bQSoSXmoDkxb27TzoWDKyHp44HypXBirIyEq1yo3LbZSm9Bu7LMOaQb9ODiH
HpLfhERhnlR0+yx74snIfP1cQAv4dYyf813NjPxWFDMSeexWVCpTlFf44A7mGpmq9qpflTKsfMsl
YTFvdZv8rYjGRf2000X/Bu2gutXPlBjlIVPwXoOuM66eap9UL/Af5MjXq+hQ1Aa/2fkgkGjj2luQ
xOJR+AciYgzjPHqI1fKUp1xwTm+lewS1/aEV6ruHjhVnUK9qHkM7vPpdnEGHYdQEOlQdB3VJWI2g
BWxs53RL4+b1oBHO6+nOLN6xRPZfp5TlFiUf5S6P4+p5RGtD0iy1XzQPoreG/8Gl9QN923lFeBRD
1x6Tis0NPHqfeodhXAUBTFwX3suS2n9v444+qilVT16CrP4YIUV/VRKSKCV+bNcRgO06NDXKbrhd
bncbdL3lSMh9fZ+TvYgA/sEXLhW/3LFySt57sjdAvzbt1qJggYP3+SAZplVRFuwC5Y3NnphiB0NL
xxcHDO7GGSzc9hBinX4raf9VNP4PqybrjxpxR7VcA1WERu2f5qr2n8ZTndel7tAZ0XM3DM9xPAsw
5uJw2fN8096n5dccYdTKd83okAAJQUhIglS4xbXOzAYgXVCeQgT2y8rqv0KiHCWbncrTcPpIk2oD
AND6ZrEahCfkVVcyvu4uCuJhWzbm8FIN6oxdt74FXnThF34Y1dQ52JVWsXL3kif+tDXxAl7+1pon
BDlhjAueUpztHvXQ1hDqehVvZ4ayGQweh6bOMj37+7xxokIMrMDtDDk/6nBOsUQAZTXr3mVTOL51
64FANw/34f93yn3OmL9A5V4GNeJjQxQocb9J57IaFEL5LuwmQmhqkD0aXX4d9TDbtRhQ4BI0lt5R
r1O7AmnFqjgBFrgsO8E6Uh7y03FV83g89w3cvDgmj+najssfPfceLQSy58rQt3LqPm+Dbio9rbyo
4+A+Ql+CsFH6lfI8VJ2yTAmFH2SjGTqS7bm5z1lF/pLYFK+x7FVWFeSxh97vj5Mbl7em9tvyyJ4T
xKGcRE7/V1eOj55lF8d2PkuO/zxfjgsbl5VsLLfhZLC81oNKPyo9CODSDPSj2Zj5Nint5/s8rwQi
n/KU3z5CiQ/IWS3GQ6Igz7pS+hCzKjLYr1M8mTZOIFRhFbAKFk2rvWYg7T6XMwcE0Hy8z/uR37nn
nWqM4SrozEW89GpDWd3G8lDk2TZGZF0HOcPwCxDafats5KHEzpQTGBE2mApaWFLY9r/4bzn/VP4Y
DpWBxmxFhy2pYHFq/CF/DPXCncA6Jq+8Dy/a7CIZshP4rbnP4UXE7vc+HkLKaTMzwz1Wfua37v07
7qff5uR33A/L3v2c0UYmlipQxYWZ4D+fhva2rcLuWvC8X/RpGv1YsaQIfwQeycqUesur0uApkwjw
FXaXto+12iKwLpzmq597CEYc8yObSValhi0s73sikYFBurh0WZ3Gg/KQz42mseddeFr/MZet7uUB
e0iVB9lTp4qiTENVlrfz5KTDr/Tg2PnpfvJoZZ7OGrM9pCbFr/LAba7MM4tEpJatb/+FkQzEbtCL
r6mbmMo2YI859mF7toWtPFRR8E6iZczdf5F5mf9Ups1/bP7c/LV1G5KHAZgBGc9vdnmEQK1qJPb1
StLsCep/cVTjpDgGLGZujZL+1ZNzsT0l+GPMh0sDbAppapTvBa49sLXKN2KbykGds0p4mFVvLAa1
XeRjMzbGffUGylTdkEsKuHih2BsszbdhKQAaF8jmoYLXb5pG0kdnrUhpLMFR2QR/94yxVY99gGaS
siNA7HhsYcrAefJAJDSCqLfuPPnH5+7f1TnmU8Oqd/oX2zj3P95oGoo5HYmVxs3jEJ+d763ffp2J
sJIWYFvz4nbdB1UG/WONYZLR1i65bUaZ2136dkpwDVGdky2biLSdEkKRSUZ/Ijk+wM2DhfiD2rH0
8P/WTOueAa+RkBL1FJaKdqYV1VUPwmjtWCGOgfPQysL6WsIRpNA8OjvziKrMjFX59BIZwHBCbGzQ
9rDyx5oBVm8oOrYzZvpgNbaxzYl5ZzvqWTBsjgPS8xjiUZ/J0hyWvGr/mpyP+JYKEY40IdFb0+Vp
ME8KfKs2GCQpuA4MwXP/SqbksUV8axpTfNbnRvZqt/irZ3nqqiKssvzjgBNbzbqpK2uBtoH3mSxN
x1cVEUKje3yhCNbUsRcLo/amtyI+mopqfeuVBIcEwkwXw0EimxKD3BhVFl9vv7aMcM9C7YrxeG8U
bfwfQ2o0jTXRF0CDc6i/+Lux5hwB6mSauReFlXdIEEvp5igOg+Wc/ApmBNG62tLHx8TLXmryPO+K
V2w9VcNApbQhFMwwPflDRW0mVgM6oaXn5/0JiUW/K5L2gQLJ/uQ2XneS871TOBjACiy9BGLjsC2S
oz+mxTVzurVDnamoMv3VaIu51MQjqvlICJ1aUGzgVgSOrIdOE+at0ZU5ywmHMMsofbPL8WKRygGn
ErAStlaQc8BbdaxWCbmPBTH99pMvegiTikr0Fys5CkT7wSSo59VLoQzpOp3rQEp7YQPOOMkB4Y7g
LHuysYh0HwuKxf1pMg89MIBDT5gSqmFWTSzQalJPYK9ko809ggnU1kJYAp3rDezqqFmAiW5QKW6U
wJUntobW3z3NZcsliEtknuqeMSDIVtj15UdBtddSZFl/EPFe1zJ4HY2NCn1utErAbzOKsT66qljE
gYUJzN/SBalf8CJEDLIX8vDeJYW7QYfsnsJw/L25z3WCv1mmreQJ9+kyVD6T31E3fleURydJUHPL
rmzsYSyP7tzIYUcFxIrcsH07RR4octeD3JVOeAXVUXfQKN86d0AWV9iPDQujqeuz13rmgspJfur5
SrBzvPjcv4egEWGbqA9FmTfX1tTKq7oOvCE9x2TRuKfqgXCQo32wrXskyQUIv6tJpjv8ThswXgvf
ccaDZvh4PDmsevrwSQ7gscKu4NG6kEODNO21N0BPi+psv+uJnlzTuTgxLgZnh1HVIoquujqHZQxj
/MTDwFuVIOkSgtU8Sse1CtDjSx+vnUILvvZ4FyTutNXMKgZvT7gcY49kvgRM2LCEPJe67oafcscb
MHhrqRlOzOqpovB5oSEE/OLqoMtMkqLXCYY18aVeWZHEebOQOpcPjj+8iVLJv6j+LmS1+DnUQ33j
xEa3Yy8QvBc2ur/5eJo7PWD+dDwmodJdcSn6JuepGEQGGDjxpdD6DsGJCY90ZvpQ6tDsO6f3LxNa
mQdq8zrbv8gJ2bTzsPIMHDcjv9vdD3TUNl9wSgIoW+Hw+McBbSjLQ6lkj3I+p2aEYsnm0GDMfWR7
DJRLFdDcfhvLbuh3/nYkZWKYJXiRcT5HnsjW09zYk/HuRUV3JJPUHWVPoTb41vtjTh7oCuVTnkXq
5r+eZmcWrHsvPTuNUT01NgVQw0AJW50mAkqiVwN2I4xeGc13kIY9W7aChfNoD5+aIKxWQUz4xyiK
8VNpUnHuh+ObbefNvsfnxGgy44HKuHEXadF3ax4V2K9OM/GZp1Gz7shqfVHfqRgKvup6nK3tjrRn
HPZoRuMC5/HJ+DDKDud5r662almYr4PjXdHfpd8oKAwQC9XNcwCuYOvbzjJDyrkxKK98NUeYYnEZ
r6qkjg5di4+x2wlc9Ea7+Gjnom/YrG82yNZjnyvqUs6nun1Mg+iQWq74CqBvTbTe+Dl4LKXIsIEk
bL7GkKzO0q3QGGLkDfIWV4wXqnSNI7JE4yh796Yx1V9zgDoNIt84mP1xXjt/TM6BzJ1wMzw4ffVX
wO8W+5NhQBkAvB2S48JPsWMZU5MwYVERQee5tZ6VWjHk96tsqBmcNrUG2vs+V9QkCjSw6nmRJI88
5wA06/3FD2YVeNDOTgP1cLErVCy9/SWCRn+oAek9oQW4TWdmXT0luYAG53WYdlhheCKt9jWqovC5
LfXgORph8YG0SUsxfh5cU1+iihtPNiT+otCnR0evnWWEQfu2hsN3lU0UXBMl6J/0HP1/YA0D8Tok
JgBG7E0ZYS4iH1bpxMXnsQLbyaF8iunYWbqx3T6qPQpUPg8hUg2qZVFu21C32IhU1nVs4nij9rwv
5VAeyCJrHXqFuMipjiUhMq/2Y7Qp22v1fsuT5BokunO8N07nu7dh7BSASu9HZE8entJjaPm7Ik/I
UCMT8zfKYAVH2bhlUu6B/a9jR2+PGuz+hWcH3TPcku6ZcNnDxM/wYBjF5wxa50aGOvpkUo6VFV5L
XU92owNMpEuqx85t9U8A5WCPuIRGNF6ZjaOPF9cuswv6XQuawkXOyF4F0/Do/IxFquIE2La7gg3N
c+/rUMuwlMZ6NTywVFQPUex5O0fD/TAYK/+trKK3wvf7PUZiYhWg4Tqq1vRZx2T56sRddq1tAqo2
rnFrbL+zqzxgCOWjtZMDsU53ew+2lKZqLpzADXYyHiMPOBkvYK0F8innPM36iIJuPLasdrAa1sKt
RoXMFWXG+na7IWwLtkFCleyU74faFe/YZwQnNfBKtofpuhMUggRSUxkRwIfJshIpheHyNRu2zrzE
9sxT1HZEBkQTbXu8W9ZKEXmrsG1UkH5R9ar1Sn0CFVJf2e5Z5yLKT7CTm2vaDs112CjroAjGVeQn
9XacZaqGGLVdWeOupvBeulqYELQoXFhuKxohk02Oag49/KynLc3p6BZBByKMZ5dGdf0Cvy1yfwKh
gYuDZ+xr154lz0UWktuhLx4KfY/zGfmaPDI3OpmcgnR7reF8N/rHQMG1GTFkTMGSC+ON6FaZbhzR
bVW3CXcI3wvkk7zVAeMph8BQEgIc4owQzHnr24pXee+1e48HLpKDjuLVWeuaDHNMKMQP1HPKaBXg
2GxoCSudKQs/V5b+3k9Kec26vjunHVebnG8a5XNSiRMAi0eIwljuziVO4dwQ9s1ujZybxjncHWkl
WK3ptcBk+snu9QDMgd5/j7LAX7YUPIL4pbn1euezRoB3K0cwvLTTYLS/DmLHhTayGHcYR+L6PZX2
18CBkuUFzseoBSydhgZva/LyT53T7cDK7dDYYM9gUGOojelWjopZATykZbuc0uSpVU3t2Q8x3EyS
l6I24xcrLkDEVZlzBLP+BQ6cOjxQiO+wQiTPb/ixMLBysZKLPXBbOwZONz32ASEVIVD31P4jtgEX
BlVRnEtMPp8pQTvLeRVDhU1uNITqs3D4KLB7rpxAYTcHpH3otQSYLo2O7fyu5EGwaGBCXghZvwtE
4hXmgpX93KuDcpIhqL7nh1xkqWbvjQrzJ98j34jSFs8T+4s5aM0uGFENTA4uJl4ouPHIsS3Zqylc
iRgvPZhzA4FrgWDYOxgw5vwpDk99o4enzG/pwdJE8D535Vg2gVf/SCOl39zPA6xktTbxfmzIT5Xf
vKt/y3pizfk5ojU5mh26H1YuW9sYj/htf/fLIHur8ZdYe2OfnvWJck88cR8TmFXqrKbWhadeI0Zi
HmnzSAUAEIO3063IfHBKD1f2vDJ5juJQmbp1tahBarDUwmIN5QXdpKKGNAwfa/6yc/kMO4u2bR6t
uWmqqMG4a/bQHJJzoEMD1Xi72yLNH8rGyR58EQ4bnByo5cXOzlNIS1qiOQLf0IvbmNTlk6FZIy4a
PIkMqOwOG/dWo66aGG77NHm1TY3JC5laQvdc5FeKV7Rr5v2EcJo+yZkpdM9JgcXGCVk/zqKWYh81
ZWy3cVY/y1GOJKbdKBD6d5RRPnRDrl4MHmTbzIHDJoehbw/WQgwk3QeRKauuShj7SblsAxbVrqZe
aqsdMSrJybfMjUXaYtOh8FnKISL3cy98CiUBS18o3aovBXscHKq0+iRrJYqYZUduEoiQQxWSqeGZ
hM2aIDgHQ+4fOyzbtBhDaj/Sh21EIt2+EvRLWfaL+qjPDZikAWSWgveaoze/GnlEniPnppGq3BrJ
AEbv67b3wn1V280REkADOiMyQDr/PZY9YO3tEb2SKMBPFE+JKhDQzgmMZE5lhBizYDcMu/o2VjPP
ITuvVS8kVOKtSwLmiOuXc/SQ+VYEI+jKcZnGOOfmJWqZf0m4yNDtHepEtE8QmTJw7TOhA2n/AXUq
ydcSobLK55wHcZUBadcnLq5m/pfj3xs5J1JFW9UUuy2wW/919I+T/xjKb7nPaV0Jd2BKDn/M379u
zJv0QJH9Vnf1atPgGnwA/qyfbLjOXe0bS1fX/IfRoxrMay0UwnUf23szsc+OHMrDGQhG3sSBtS4V
uzreToRs6D/Iw0VJRXet5tbaxQeg39ZsYxFVUh8QIbzTQE7z7ToMzJMQ7/ITvJbijY98mzAAxSc4
6v1q/hg2YsKX4n5Y9v44p5+R3H/MBaZQUFbx5JGXkCYvrtslduuPkfjrcpNX2m2sqv1IEqGY6R9c
mPKz1nwNyqHX9/quyRP81wCwwGfy1q6W5W+T60Xrqgq1LcA1Hvq+AZaj8EHUVpBZ5DNO9Lx5+3ko
H4DyqE6YdkkMndJFX23g7dOUSG4U8AkneevK+T6l1EmtjHh1v8W1cVBR9MbxyrZsH9unwlm21FNQ
X+No1VrFNm6hqkt8nptbzMyGOVGsZEhNBtcs22k3aP3AbMwhNVUW4MpuPTWL/31T6OLPLCQ3hYm1
rmXgtkVYWPsjZot77hhOndZTRq59A0LOsx0e/q4SnrVuwOmsLceKL0OQE+g2QJaajsXjBtLEgkqF
5CKPssxaCliIZznVBaACwxT8vBST62njrBV1CpZ3MXqZiF/adHm0JWV0O0pVpoHuhJS4WyfjFZya
iqw2p+LWy9dYLhhrLlrrUJXFN/bzNlGv3D4blNeuSqQ4KzmUB6r5qOw1Cf8+bxcMVBH8nMoZ3yB7
qR3Ep750zU2oVj8ysyvPvZ2UZzZ04C6HtFjHmOAQo9eK/GA4QfYy4Km6hr057dtgUN8smHodrJTV
ZMZkMgEuUuetPQV62L1AqEGsnIjsqOYhtpW4WO46UpDHWi9iQtam+uFQ6rRQqCZ/1NsQV1sSFVsx
2BsUMlQ7zmLpvptJj5O6k6NpFlGXikWF9pRh1DqfIRs98y3iv2DUm7762YtYmYC5zJXvgx9vQz0o
CPB4AoqH2eDONOUXJ/LySwwN4CKHWXJBsunsPQdVYdcRAMeOS/sIG16Mqle9TyJuWamQuvfn+Vwd
vlkEw5/SYiguCZqGBdFQ7Zi1OLiWqadeOrC3Czjj2U4OR3vSLrKXhcU2rd325PqFdkG4pV0KrzF4
nkW4WPBJOS/Pp3Iy35dO+v1+quz1bqKvk1gHf6lZ2AQLVUcQhQXi2reM9tAkwGp3oCXaQwKBfk7F
XV13HYpMYz8z2N5abaC6Y3xVmcuYytcFxpz49BZG9ORWROeLsX0bh0A9U7CQsMZM2rfBQq+epD5S
uHk42XG1psSBbU0aHCs34fflkdqo9QEeZp+ZL+aEVbTKH2KvVZgl5CbpaG1EfaMpBNrqODHWkYbi
VkTt8Na4UoEv7D12Q9054JZcjI3RrmrItcs+8ig0ydq3wESGNus3N9RzN2+QoaqVOwzWTh41eoxR
HDxPj2rQNG+zLGSqIWF7yrBtKpaS0H8QFqQkJ3wnQiDHD83t0uJDzRNt3tUPM8cTvdt7QaZtaTUK
cmahee9WgumJ6oVvZmk/eCm79zm+LUPaWcYOJoI8uB6k7PEe5+6DCsgj2gHMfOr2HOcrTHttsh7c
rjwMy0Vs4WZLbMY9DPOfQ/bwtBUEwXPwPotbX06XJsYScRbOXnOFxl7awEM3K9eKl2UfaW19saMi
mHEeBUgFrnLUJ+kHMQJvheskQPp23BR6ksG8dtIji9ZfPTnXpMk320lhGLsDJVdyDn8IqvxYwxiR
Qlx9boo5kt6QO18GE88FX1cfXZ+MESLecQsSNHivfGi5lJN2p0yvwner73dkgag9t8cSf+PKWxQx
0OXad4goyF/+5JfAjrNmH87LW2saNF64c7cmiuVSOGmg6UZbTVbvY0xs/2TOsZu68uKzbzqPmtmy
ObWon/SqzNqii8LGtI+bYqnFXyO3UZ6kwD8iXrfi7mILIqAYcW2cUrYWJ9lLJsFwnoOG0ZzkMBlA
FRdxvr1P3T713z6KWL0OiVuUvqv/SzKe9CEZw38s2SiNcRxhuKpjCnABcCN/zyjGfQt8JJ2UK9Kq
cGlmQ3vW5yYDcnsKq819RvZkg/VrewYQ0p4nXdnw+h0P7lSCApZz91NqLfymtZG+lfPyU/LgfViw
B1v2/lStg7EfDmIAwT8lFXW9dZJs/Ywq4MByE3Vr8VfZRj3C3M4fcsqaJ/gpkN7zB3nktzPvn2S3
FlP3Pn+T/GRvi4/erF9+W1ffFkW3NXaYt166uc10RW4v61GplsZA0hyKlB6ufA24vl5TQKKRklzy
RIwedEdED4FMUTokArcxiXuu0tYeuGqx2FLFtJEnyibujECsiLAsUgyvF6XZgDDmaXCqE7z8qKem
K+bG1ILxNGn61uNtuqe4iflIhWCPoTZ2DfKwPLEXxnxXxPVazulOc2F7o+y8smjOztzIXlAr9dl2
H4WCWxHWpM1ZUTwVFvt8hjyo2MpblCY5uChOlafInmxYhyoQmdLkwO5zUQodiwRZ05LPhS2yJ4tY
bvUscuyLQFmVE45av01muGfi8121xg3i+l+BoJr9H4UGuuHojmqYtmPORV9/oHkHrcx0dI/5c0Kp
BfefwD5RiIPsyaauJzOdN/2/Ju+HczIFtxPlnBBYjWF+lW80z4gelb5YQy6oz6oXxY9yCohRva2q
3MbdhDPuB/KyeU1cLmQ51YZdezK04EF4SKmKqbeoAVH1ZzARp9Qs8w+rM/C8mOpmq0yE74yG93/q
2gm9tNsrDU+9ZFS+u6B8H7x4CN4D9yOoUPP0Y4ScyjIALjfGD832x8/5rJeMC6M4s2cwKQPcYeMD
tWQUeCDz8EDANwaLvQHOgrQD6vAk82cyQPshg3Auz7+jFuqQQx2wioecxBJ1iitK/8OP0IARP3RY
EdphnT4HSQ/gfsrfc2rEfRYo+Rgl3+dOZI/J96CwcFhWuwe5n5YNNR0TlHVVW0Xjoq7KHHW+n5/T
ipsZqYcabkxr1DFyhYZYeDgtBIalPbB20AVFuqV6bNpoC6IOZ7YknfbaHCg3Wo23mgDPji93fjXn
XCAqKWximsFe18MAiDCKxTXFKezURmn+FA+EK62OOmgK+iSZKKsJuqXtCL1UFApQHEHWMPpiEXHB
6m98HwSitGzgxdPBHdxGAmOqKTV2kdFMX12dmNSodA6pLmKxwFSjR8ju7RZAVH7E1bM5uqlOMRir
2MeebHdnt8G+0JLygt64JI1Hz3Z/uLEfPEAGLS+JpeF21CSX0G6hZNT4h2Vo+caxxzZVV2LmBOpk
2ROV5m6wVMHjM5qQobm8tP+kjv1GBpQAsjsPcAjz2qa0PRz+5YVi/8duxxEw8Ihq6IbQ2XT9cR86
bduqVlf41zEJ3QfF2umRnTwSt0ai3mOWO+btdBjcxkZhHjuPWd9ay87Vio3os3ofRvFwSGez1dgJ
+NHk1mTE8naRJ3pw403IwzBs8QPW4f7I5n6KxFmELbLZtu33/aBjPtBahbeZwgSo6jzsnXjEp5yw
kewFXlH8NTlMsbKkZOlTZ4fKTjHxxSGlJdJlMwX9JihMDcflCQFL5apPJcLcg5yTjZEa7boUakA5
PgjIuYRBn1EqspihCajUwOV81QORD9Z/D+UZmYyNY+1yO0XOyc/fPzp/5e00nYDcueQxbKghAEfq
mbg2DB2voUQ4BcJREqvu3LRgkP73XlYuBv6xWKBkz0LnoKuqrrJk+KOaa2yoPsn4ALLDXeppxZ6E
zbhIZtLtOINyo4qNfhRgvCqHZecDvtRZOJ4NrKXWhpiooSOMrD+0UzWQnTXLlagpTyCz/trVQn8t
DP97AmTmLAVoYxt9z0PhcS9wLA29b0J/moo1rovitR2dZpNPWBDKIYYQ7W1IZYb+2inar6O34Xy0
xkg3rW1sKSAWq9umBCUFY9onwLBvfP9VjQv9KWoswqeV/50Ek/UpwsRhXfD0mPNN1qcBtJdX5uKl
LB0oWTr+eD2lHJ+IwlUrCg3zQ2w4FjUC+3xSnP9j7DyWG8m1df0ud54R6c3gTuidKMqUUU0ySlXV
6b3Ppz8fQHVRrVO9z54ggAVkkjJMAmv95ks/Vt1xohy7rFRwM6HjBxtsRlFxU6Yc4PugUKhkI1P3
7vzdDarXcjQ8dmK9faAypP1fX5IkLj7u9lwk9TzTtDgZ6Jb1UcB+KqNWc3vFf9TzAjmvXg+pC1k5
ZjLO58ZC8GwvY01N6Xgz+C2OODZuPWJdURt+9KX9vfq6JIK0N6IApe7R7/gCg2XlDi0SybZecDgS
1WbA6+i1eGb4F9RxZa137Qk4NIqZ1FzZcXxDCMn4gr2PjpyI80we6F4NFe07f4sjIvRY+cztV232
0r+8KHyBbKp9NdxoWMJPI20siBqDpZWriacpMieWd8856a1JLGWPuUh8usVdp1EPWV49yVW3+O0e
s2B8aKKRS37fQ8Y5sKJiqjfd1kjVL9R2qTOIfzZ31L8UCbIociTmbiMxJ1eWgIAsI7/o+eycUpWn
4BD5uAr+3bjNPSaXASqV7VuYYuVzgff2US7qwxgEdmkMkGnNDJuehGJfTb16JzFwlNY6tnLTQ5O4
qF1bq5a8/KkTlSbZNL97cihnfVv5PIeZvs1SnOj6IE7g+MTo3cEU2kWJ2j7ChxLYHU3hU2fl/r3M
MGlOXZz7CcB6Y6XKRg4/pJ6yDAJF0FN2M0LUC0o9JfXj6oN4PtFyaNZ2mT0/uG2T3l1jKlLpd7pV
xnwHk6w1ezb/Vq4an7wBXTM5pBbiTxgogCfMPetnNyHq2QsVUJSCwgtaw4h2m+CvZUw2HgowZ1uw
9MUy2Rh+eTGKTDl4qQc3L6GokbHLTdajo2LOG3XRdqot5ETcEROOakY/k11+v/QH9BZk/pYM41vS
WPaGrle3eOxEuG2SFG7TKrxmhgs+Uju9Ag/czz4/Jedc2SCw4h16r9oWtZb0W+B6PrS2+nV26mSn
J2Tjchy7VgVKOEdXILVk79Z8iLWNpqzIHKJrIIFysCEp/mTkB67qA142b1ugvo2K6XvnGl+dWtE3
lu74O0yxjOe4guGLFOirZpHDg5DVX4ZCRZAzV8fVjAzoK1KnSDX039ixeNR7gHqBUTc2YW6xiUvi
8s4v++JODkPVy9bFVMRLBVXXO0VTI/5r/7mwNjLcO6AIyLhcd71WLJNDnKyalW4b5lJOyNt/eCFc
45M7//Th6ttKeWFUNuoSbVPEgj68zd8v5WEYdWywbP/wSu/euUuqD/4qsMHb25zQCdtbeXjx5i59
TEwUtDUOIHubw2CynIZjnirlg48j0qPhzcphcvRfsC3TRxlCZrckfV5SJBQxOTGZ01/Iy3v4XRrJ
Y5Fk7UMY7+XtZYS0lbX3E2w+3fy+jOf+2WrS7KnRP0upONkAhHtsR3VATLCz8AklKeLPwZ1aIPnb
zt2AJwvDCIWtLQhnNg7I0QmQ0GB3X+HAOF8SN8khGITmvTIY9bZD8BoJjfQVsZRp7dhIF7tzYX0e
CqqKvTd9+0Nc0tYdsX52uwWclfKTZ4LbTXvzuVIs6ykN3aWiOv1natf9Ce/6668+jmwLMlCRXYfY
59Q7f/afb3/S238Z0MxDVfr6/haSf5rbfwM3oiDj6vridv3tL+ypgqlsxfEGo1/saI0IQbzc0tc5
LvaLsQ0psMqgbG5r/jVmcUTcOmV0lmvDzjKvN71dH1UzHIs+/9SxtcGKPUQyWTZl7ugHy8Hd708x
T4Hg3bXWfuq95EgeI4X63qcU1P4xlBP/RSytzJ+h43hrecF/vl0aUfBdfHi1P12C2EmqAhEis9sc
s6Zke4xy9GpwR1EUFejXd90g44tQNpZYLq+RQwo6IGTlWM6EU/p2Izkt73Pt1QJKK7vX5oRQgHJo
wtGuTzWcTpCteXw0uiE+ymFRfW1CbIhwdix3cUvq1hznYZ/O4DRSMXQTNCnUH43NEVEGRlYtrcHh
cSy3r32eYtWF3NDriGG4oWfOT1dh36oWSJeMpqftWnGqlQ3Hie+AZY1tU6jFnZ/ESH71Q/pSo/Q4
o1zX5vZGQ0rH+GvUtIVra9Y6L8Mfg5tCngT0W8P4tuBV5qKbNph3qbhAtMiDPAaeLQBOOiaSIEW+
U00XHP7qZagwyiFJme56Ep5fqBFvOrFgCHxYnIEZnjIEKB5S1MwW8soeJ8ZFnc/GBX6QSa0gRwpe
t9BryHVghiZMX9T2/OE8Zc1d2HdeuYTHhOUcQs7Hzs/7p7ao/V01AAkOE7t6xTCFXcIYKTz7lHRb
o7R3nsW5HPue6VRN/qMEvF0hbnrprfU0NK+YuFJVMwrgYT4+TDyqN77iOucg8Jxz3ZBNH6MjBaEe
7a9ueosjcOYtCrfvkFWI/p7h1PlLG5F46kbzrmm6FgKJ5947QtPfceCcZKp2TUlACU53QFvY52TG
cMgLHtiyMNn03XCwGzNBktLWP4F0eD9Ewf39cM5RNGuyQue5n89L36KSF0vR51LU3kKhEB1DgBvG
sDeQpDCQ4CZV3B5lE8Rld2wl4kJoT5cL/DGxZZFzZgoiftTHlVwkM9YV+wHAv/5znLb2OnW9budm
evni5ypIej35YgZdckxQT8dt1v6S4m+zDlEpPiZTT3VBdkcVbeuFS+XlKMcFpZJrT8beTV+7ch7l
BjC/2bsrvB4dk4WcVCzDXk9A75Fl3UaRBUmkKfSHIahgn4rXceVa2U3lGwGaEB6v3Y8LHHGBDL6b
CcTPIMcQYfsdWI3tu3UF8JgqMHaW2qOikffWtgzjCNyUSrVTjtFPpNJG3tKyCufaqHXeQtH/PdY9
xT742vg2jXWRZi5v03JGrpGx63RVIN2MxyQHEG77Ycl1KF/ldm87CzzqJiB3J5HCkU08Reld3JCH
qNh+fIhjXZ/epWyRsRbLjGjjueiKyuDtWtm7xbzGQbMinvx1Lq/708I5xoEUnOweGsBu9IYLckD6
GXk7YCNAylFw7drdjIDQczHijZB0RriSsxPQz3OquU/GjLPU0kmRo58Bv7pprRyULOecFqIdpuPo
/PYHWDtxkJ0QJ2oevSpW7uIae+3c4tBSjRSMLQSfVnJWNkDEPhtKivyGuCAY2+sFJUp8j9d7tP4n
K8EkQW3Rh/Y5A6wsocAnmxmbxpNvYhYv9Plu8aoY3lbEDWRMzckpcXCROg3phMWdaMFqgcIhvy9n
nDl8Ssfc3Jip/S3NkuExF40BAX6FiJKx8QpFWFkWxjKoq51IFcZh635ptJAFaosQB0jNByz2dt6s
YhVeZRbVEXqycTvPPMCD0zeB3qFnqY3WU8luamG4gYPVsodfhOE4u25QqiW259ZT6JnRE6Yncg7q
Sr50PatdT4JLl4sTAi7i+KbKbirGeKwjfDvg9C1joOmYlsv/eM1/mB9y2Pu9Fz3L+8q7UVjNeFgh
enAs5evKe36cV8o22Qxq9LPTW3BrArFGEpW8VJ2hCcvvefVhQi6BmksCSy6U4w9rMqyyD4CyCmhH
dr1Njdhb99DIvuReguOGEelHOezVadPbMVrQnms/GCHZI7GK80Z5AKaFiJXzE+XijnRc0p30Yu7c
uxKjADdQj6VVxTgJiYk04luimLQfk9p06zzDf0gTTJfbUH5JzPP0NnvFtvwexrrlLKFYzIukmMeT
CTIeGJlVnDJkInYYlEMalzPvuqNajidbA7rK0dNahr3PMyv8buROv4VwFwrWXfjo69F9b1fBnRzx
wVHuPQSK5Ah9ovDRqmtjz2O5QYcnQAKeNEy6rkurXss1mP/Ue2XAwgs9rhqhRVTnOg74HB8ZGnHj
4qArutkQDZzxp7Jb5Xr/Nm+HUXOS0w6pQMi5kbGeVUDjyJ/ht/LnroMs08rUSypOotDg2EPMzlKi
fd/3RwECvoYHdhu53UWhxRecYF1nuX43+j8zwXFJncw/A6DBjCU0vGTRYOIhqvSjt2pru94MTR2A
DMNEF4Gg6HOqO/UuKoBpxW2Ml5SKUtP5Nr6W1rFDTdZGqVSrCdWTE0BGPL+ReH6uvax41LJxqcSa
9ixDaWpsXd2x0KQqDT6rYKnrqEDEQA++oG5S74sJ+n4t9LtK4naahO/iqqjXNHG5rlC4vcZTPUQ/
RKwX91FrBaHGCPVxyxmmZwRk9lhRFxc5itPAXKSmgwG2mFQRnlhrjVJs5JDCwrxvKcYvq8abnslo
+GcU+y+zBaJ7qRjnqoO4yBlf/Kxlzfb77yZoke2Qw+h37xaTE7nWoi8su6g3fEfRuNp8WMIJ8ek/
J50ty/iYtBSwKYPqnkZlj1r1x6xzPLkQUt36EWVMa22KiqskgfIcJOs9dYjrWV6Pa4aYuTaiSFt3
YKjlwliWXe3RMraIpUFSkWRTOTVP2nlAGIRPemOTZ+OLcJEn8QoGhruP4y4jiSxm0JzWu72ncvIy
eiQAQIeu5ERUWy07a6SAdgpQg3e3kV10GI30TnYTu543SVm8ZpbhqZ9lLPAa8YIF2laas8W4JV6G
lkkKFNHGa4OUnQsxEXMLGbvNhh2lrmnKTrHaDWfkLIazI5S/+ciAyQ2zDoInMbt0Y30h1xSanSy8
EPuc22p2koDf08o4RPpsL2f0H+/I6ab3KB5FSxeF8NeJL36781dGHehonbqa0IU3d/3UNYsAGMQS
MUSfnBLyT/bYZQeF5uyrVXpxkq9S4MwCpvwwqkpyGaavV2qDnK+DFzlvmLBbO6c+jEKVO9Wz6eR1
P7u6f1PxlmEdCP6djBXt7K7H2RfAYGJBmCxCnHExcaxeZk+/tJ3lPppQ1M4c/3E9FvGsr90FSmqf
Mg0Jmj+ZT8iYq9mniNLH/mZKYXWFsqwdE5CjHzZ33QgVi/zwhfpSe23KGVhCoejq7jZB7aTbYaTW
sue3y12WRPpBBeRyUkDgLyLq4J/I/tt31lj+mJu5+1Q4TnRf+cqTHPm131wmoz9NUJ3WUWrmoA8s
94TTiHsKHQ8et46KFAcOUjxypqsqgu+6o0paoS7G1buZ0NaRRy/b2DvJlWPoPwwteDc5kvHrktu4
GPtsNZZAZd/du4OiOdpGfTdNGk67gw4rqdRPqV8l97fGaLNgEVn9jCqINfLQktPeYC4VTSeXZkGH
EAd4DqJs2kxv5JA5JvEaomNtHUYVpM0kxo10VKkieAChluJRLkz3fjdTi75wrsEqlvTtMBbqBqP3
ZAJ4Rkd3mtXTdcYX7mO/p9/F5BpFML7lEjnspiDYAVl9knEP9bluIbtyVq67Lo7eXu5dSLzk7XbX
a+X9xNv691u5/3h/t7fyp5f959p3P4veV729kT8l+NsnLwSoDv+Ad4ScAD+DvFDe+/dv4ha6vea7
636v+9f3cb0zYm3K9vdvLCCjuhlC/NfTosFzQZmTJSLY+r0iGpAUyLM6bFHnIIwR6fw7JmcTXX22
26Y8yDgufB5fjbW7DpthEwD3/hWVKohDX/tezmiXKVqjHxPItxujMSEnA6dUhwzFdShj16E3Fzgl
5Jm/1sKx/lLa6CB3U1gf5WLwB/sIP7RHu6zjJ1IhOxnGog3kTQXkRoF9qUNpPIbDbJ5qjhTrOdbU
T6qO3jBy/pwAeq+4fvZi33rokA66fqLkx/X2Wbp+tvQc160qD63l7YNIIcZd+zEu2Q7gmPUwDvCk
OqhrWtWYK60ux5VTuC1KtnmNMUZCSbJsnmXjVM2pDab+Phchz0W53Jn7eC8neyepttaM3I6Nstnz
WKbGQScnpKpJuHDITX2uZhyBGk9of/pj/BlWPhmRPCyXctZv8nDfamEMyprFMHH1ra/YAYQ5hoEj
BH10F9yYHt47uWXCIOrT7N5UExSDFAyp5TDRPQ/ik4KdqGLiJtNVZM6d1EFg0TaBt07tBtU49BSS
zrnrk0I56TBnz+xi9LsOlpAYzJVvorAPs2e00nEHJPIr0o/zEdoVfDTRBFX31rvFFG/4rqiW2v2K
UZRcRkU93unIeS5qTPm2mUOeZKUV2ng3iRQNX5Vn2+yVe3K19TnvYCFhWnYvQ7LBbAiFUAOexYeJ
xo6fUpeM7i3eW0XEeWK+yBAFDXtv1VN6hw7aGKyGoEyXZjQpy1RgpiVc+tZ8iJmBX+27pNneoNVe
D28KYJ+5JskWQc60+PbOLZtNJaLGixFHjKOckY2fsu+4Bq9dGR3zqSA3FJBhu3bfLZMLrlPiVmiV
9qvaAovJW/OfskpJdsqAwkwxG/6T0Xj2xSuwkhCTrRcrT5lqvUZDx3eCCJX2GGxQnuivK7o4ne4Q
9fwUJFmK9qGywfvtzalSYlRkc4Os3HArt3VwNfNt56aXWwhzul3fwN9wWoqKsygn2rLaqIvyY56f
XEogp/FahhRLhibgSa1HHOVRoL0ok2tigZmjeafASO1rUWEexvLseWy/NHYd1KLHH3Om65cxcX9U
bRkdNMuxfeQAgej2iIis5CwK2N3/oaTDXhdj7X9ANXVVddFLsnDm1gz0dz/sg308Tl1koPvHwrXL
KXx2SJMvDSGgBJiqPsjeRBYuXcjx/+rKBVDWI/V6lVdXmBXL6Lvu/7rs3c3k2oHC+H+8w59vVkrZ
pv/uDnLVPMGKzy5qGWoHNYs2owaXKwD/eFeQg0CpkaFsnNG1wBqA0QCOGO2cDnErq5j1QyCkydpO
aBuosbWWw1Solw3QYM+KBpXdNhT0vsUS9ITflnhzrbDnCoNVPSDTtodZMC/BxbibWhDJpwnD+nbA
WRYLFPTb/AWwXuMLBj4A5EtL39qdZZ1UM3QX4Ca/gKvtH0bUXi9aYvyVTkbwAuuhWAP1CPZyiM/O
wosH+3PhO5jQhf5mGjPtHoJE89AUkFlKrS13ECcHEtaufm6HMMMuYbIf46zl7WVqsO3Duf1cad59
q/P/i05FxjecA4UwGlfp1GLNjS1cvu5007i4QMqqOXzBXc7e2/PkABeY65cuHn5peaVdYKfUF1Pn
GwIh0OaFdK9QjJmiAx8VDdbyRi6HuvIyiVSGFMxp9JbsfcGfwPbHNxGdGcenYhX7pXpK+/KrNoJU
ApxxIC04HCHvB18FemjiBPupHczp7HXU3mQ8aSyEGuDVb6J+iu/CAXXOKkdjLuYrcx+kVPXqPi4Q
6SMmmAlLJ6wK8Cx/x9QeOlI6a2dEWD6HikivCkm6lHriMRbNbSh7jZStSztku0IX/5DbQtmTa1Rs
3lDPb5sVGlXJo29ekMmPH6C3xI9ZNoP2c/vvclTWHMHASLtbfj0Gsjk/fHG4AmSSnmer9Mg8qd3K
svvgWc9azuYxQo9t/qqZPkpHqdc8p6rHBnmEQsl3b7+fu87YebGBZheAnGajTihGdGW0CKtmDhca
mwfEqPKfyJAKQfXmKzot9XKc7fRpqJx2XRiTelYwK9j1ZtsjWE7JySqCS6Zl6OpYZru1Ay/ZGmqP
yFI4WGujn6JVaCXTpfD76TJlQLhU3drK0C3eOumXdKj0g5IY0R7uf7Yqgt44klPUSfMXw1EFpxbM
iNyFQ0DrxKgF4wsGsLQ205NFgQdDMy/8yv80Pixq4O/81nW2fo61lidEj1Q7sU6TaNiTklNMkkOp
xgn21SJ27cqFqIL3Wy2Ivt0ukz0oxqy+3abq0AVyNF1d5fm8SrUixJ8l1/CGrkmdwLEyH4E6ARpx
rOtobqAAFxicrhwLTFnU9+bj3BnuLuzBICbwpvOFH+bewWztF8XRkw3oMQgWMhY1YAOXshsEo47D
s49r4ruonPKybOX1XfYwoySwVKa03uKalK1l8R7f6nxT2lWzaCWUakhI/cmZ6ziMnXyDY6iAzlLc
H3Fq2EVx4z0OnrmbLD36K6/s3SA6E5Ecma6//jGV+517bya1jrJ4h276UJarvEuMV9dDfyDOfrQo
1S9hXuBZUtvZHY62GB2k9r2F6MIRI933TQdW6ahDzl4D6Fepdk6oIRnDizaapg/iXdEAQJH59FD1
R9FRv8jQpCb6Am+UaHddZ9U4vrHn75ZyWjapArIbTPUOr0FuVYhbWal5SosISTwx6jSc6ewC+1uv
of46qqiKSE9vANDefS+aanaB7On4TNqWEawHo9K33jAkSD0HYI7GxnkpPW1rKdnwKVer9tjabrQa
O99+wWsc/xgNcHUPReW+EsepsFaWRqC4+1SJ4qOLSgI2kzQIvbcFO2CCmq++zdyGcFQwaRx0b2Oj
Sgc0VeWFgjA7TS3UGGMoa3Fys/kX6stXKnCbIgGkUfI6NQyg75ohNM07r360svbLGFHN6azUgrjR
z9yxCkDXTF0LNDGK1qoFZGpSRsjCdhe7h3qynUMtRJxl719j5u/FcomDGckGA7bvdYWxYMkeHJqo
PX4KRnzUlSQ9J8CYLmQfi4unVQgGV8NrasGKXmux/S2Z3fCQN35xKUVjm7D4jQq0t7xAXioncJ08
x95MIl4sk/E4g1DRJ6BPHNwqkDoBixO3nre3etILmNOYysJF8+JMHXklBURvuqFN1qyUKOzOjjWf
MRk/tz5S+/EYW8dGH556MbqFamd6Qj6TUiLQ/gtnHikYXCjVvA3U7sdVWFjGqHNHqBGDbPMmvOGu
Q847lfjGnLpfXoGvZTf7wkQ+6hYxJogbl0e3eg12AiGWUQVbV3xnLutGDc/X6bgVOS+t0qpXiCTd
shb74mlKvlot1W5TukrLmC27UuoihiJFXVdIX5RZnKzGVMkuId8np7BBIU6MeFcUn+spWGnz4D7w
0GsQC0nSjZm77oMuGh74KPUZLpbUYijXjT7WK444z4nQVJA+zoq3izwn9x7Azpl71cE2EAdKFe9n
9FzXsGYw3bTLfDnp/nioPTRUtJLDd5+S/rNxToGVUJv3A3YeT2ppnkDcTV+Tvve2/tT46/EPy9C6
gxTsTV8LQ5jVUX18cT27uB+EZoBs3Ox7G2fdOabEAzzNIDGa49k5SMEAp57V+1lJ6p1kNMoLvF5P
V6T1gffCe3gIgkNp98pFDqIh7c/sHzYdupbRsml70IKl+ionLTLYD0U8BDsra6KljNm5k9z3nrtq
rDhCtAmCZyYOPgGviWSJBVdJDAFccHhaOmSzn2Sg7lv85LU4P3Ti1ORmDllgm6fY9eoOUrRV25ux
GFUcRgJrp/LMfc4DC7Cx5Ty0jWI9j6P2S8+N8E7OWWozL3PSC/tGqe3nFv+4tYIWG7UrchJ9iPVK
WC141sQ/MTVdMx98m1sLb2sML0991vgrBMiijcIV68kkryqTrDIFK7Ovt2FdOt8gEic7GU/7LFuz
XTPYeALGbMKu2sUGfgvlFFf52rLhJHYWuUa78RK2xm2a3I09tWqEpXhKN+p61HWo46IpflRWaR9k
X0ZTZGioLYm52yo57Ixe2VCIDiBDpvZz+lmJ/fG5GBp+MWZ0b9Z6dU9qynqeZkcjE+Z7Bzmp246x
MgufwpjhIYpGhRAggLvAMb48yWHGh6RxsbvLaoRXxsJDfIVVRd6aexRJUzDHAx4IXaKuyF6gQxek
40OUGcWDNGNOzLrYcHIQ5rE1RTjXB11qtt64o1wcXL2a1dbcevgEnmXIRwTqrNvaVo7kTQIL4zms
ke740s+WmqbF93pYvzVhbScHv4gfa5yAMAv7PYGmOiIjZ0MsH2oSaUhDkBrxwxcLjsBBq9m2GqKp
IowP+CUMOzkMDCPmaZBZSysZ+42MyWZQe0D3pWpSBOAyXAzjhzJWYtyVDWzHxWVyQo/KYh+2eAF7
GSdLVy8/55Avt2wxsbr2IkwNdPfeqIf+dUxwbNEHXbuAbhpRyysU0IgVFHLOHXZMtQ17qYNi6hN+
zVOWnMpgSE6qGzOW3Vtj/r36Frquw7jJPrRmtJQSTBUIMJS93Atute3jME3WXoP+uDAkJgGTln5Z
qzAs5eLfVwRO4F3k6HZFz0b+UpCe7sQXSAjxZxNgGcWGOQZ40hlVvHHwRnobKxXzciyLHQp7k53f
zMDRpCSKow01HLmvee27BxkqpS6KIwQ85Fg2qpFvE9P6qqh4WEpc/BCOa4RO9R/KnIOnBcH7eWjs
ApH8rrnkGDdt46CkKkYiHH8KAbI3yIdruf1clVN6Aaf/UtcK1QW8J5BfipwHu6ienM7NTo1ltVhG
FpuKf+KH1GydBwx2sjsvUk5ypDotJQRha+uhoN0KWWzZ60UP+kK912Dt97Gfb6h8fI8U3Vmj0PtL
76z4KBsNz6dr7zakYtlTFhZrPkz/tzFrTB44OsVbecGtkbdDBOD9S5runVc8y6qaklQo8ge1s+Zv
qd7j6/VWffNK86+ZUvu+gvtJBQiiqiCOnWo7nWzO/ZVx19nxUt7kGotNCJuFG3zLk5yakTZT2sso
To4dPqyQT+JPbZkHeIBAr8/1Lv6kYXl4rPQMIlzMY7iDGrIe+zS/x0A2u88N9VSh33+UIxmHfoeV
KU8bPmSw3m8xucTA+XDpBXyP+gPaRQsZdPqQ9F1cLWJTG5eYimC64XiudlcEpFiVmbog3nzZVsbm
tjanhexWYjoCoAsmHGlS75cJmZaqX1BnzQLVdmTLur6NV26KnkRhand1ZjKfN9jEgmox1tGI7wPI
4yo76u6E1GXIuVyMSL9nx0nABuSQKiTr5FjOyKBs5LV/uiTHBnpfZspGSXt4BCSJH2bxfezWqU8m
IAm3mh/WgA7waHH90N86Uq1E9V61gG9VDhd78h/5Zz8h9YtrU4S+H3ImmCL+GAatP/PZoVRmsY0v
ejTt+GueVOl+TK4UpSbD7HaW4J+FOtoxej/uDb22T7Gpv85mXm7lCBMr+yR7yjiV/aLS/NfCi77M
CoIJWMUZq9lAU7dR7OIxGoxfCK2Eaz9SfugexjkpCgRPw2TauyZFzTevXOcTzh+PzVBl1xV65lVP
gVnYO9ygYBq63lNrz7YQVZn4L4LsghjWhBGqQBYUdl2TNqnTy9SYL3GEd4sZhahIqCSjF9d+Z3bj
0sQ5fpn4JdKu76aufZwDCiwFmZO9WxN1EJ9B3LrrCiLb0cEH7Ei+ezhirQ0EXzQfJuTw1nSjw+dA
XHtrEBSPqkVao06r2fz+StiFIEgwT2bbhdiM6zXmLinhb+ptGWxHj5xbAOLlKbb7dqN7lXvULUS6
3F74Cpmw3Ed98BaGogevZCGQIy0XWo74SB+b/iGqRx8dLStatX3rcFxKwd9MWvCtJTO8zgY30PDv
jBHFRlAYRuKHrhzbSfM05DNaQ2bdHWRIGwbg73Kc1UKsU3YDT9xDdq8LPt6uFzd490pCZK02h/p5
dt2fgWobD22h8UgeqfRLRImIG2BNH7w91E4q2cdbk2bK21BvOBRjOkGZVSy5Tfxp8Z9i6DNugdvE
+//iUi1wk6VhYpNIiXtA06xxn4EypOwlwuo8QsTf99kQ7g1gS2cYXPFaDb140ZX+tGqd0VqihG6s
1NxV7hSKydj7TLtrOYfcoLrOoFGcM7XWECahltg3voVEvwgqcKZPtYvDykj13ibDASfFai+VaLSo
dpZqVARAOxjKQj6mNupxrIp7OZLxvC2cbT+hB+bZvT/ej+jNhdOkPpnILK7LzNTWfKrVJ0g+zlmz
ShhymfokV1Bn+DWDX38LmWm/HYIxWckViT34DwXuEnKpDM0W/+H8Psk/CVG6Qmx1UrHpAcqQXIfv
Yqq+QRdlwAiXZbKJIgv4CZ+fLHb1UyGaCKcMMHLZdzm6xfuWo1Rspcapjw2bDAZaGCuftAYeoL+D
HxclxuSSM/PStVzkhV1TruSN5Urdn35qev6X4evFtggNjmlj+ojmePCIoYdxaaD5WVJi13CHjd5g
5N0anbbo41VZjNOjfI7Glo/qjFAhuj5mBx+SCOXFvm4/h4Exb0rs2PiZA/s5s5RHPqYRLnGziQAp
NMq6rdVT39rZimRK+OoXGnIrmUcewdDW1jzZB0M0gcmxIjRTjLZuY7U3GA+BWuYLuYBq19tSObTa
Klh56SrmYLMaBc81itT4sdVJJaEHrOziWMc5eVKxBgx99/46i0MenmXtkxzJZrbgEMubmAGQCQ8g
4rrqG85Fc29oR9kMfqItYshfDUJYd3qcP4XIijzhrRI8UxHal2Zq3stR3INIjcn4bMexKOCfebFK
PmVSeeyg2nrgTQfHtOuU61D2/jUmr5gb/RxWmJREqBCX87hEN65fQkYaj7Z4kgdByRaiF89pOZa9
a/A2hnw/HOWMbCycp52OM0zmv8QwISh5iC+PHtNG9I59rVgWKtL0I2mBYdWDzlVmEowSxJv4iLub
wIH86u6ae0F0/6whB7V/l4q5dlO+yFbKPLvL1Pa+Va1ubSR6tPyB/Dleb7lGHYdv0X4xoFK2RkqA
nKpcYSN/BaatN2ZMOst52anPFbTrQzODZ7zqtZuCp/JurLbeHl2mcKdlDgXUqihpC9le+5Wwz+4F
vB7/vDHGO1u1F4XqhEvH0B24wCiN7Huj7E5GMNooRlnJ0cVPeDc1aWkg+o7EQa4/goTNd0k1aetS
fKa6VgfsgFDBvYqWzpPl9AeADBMauixzWh5HUtV66t1k4ShBegbgEAooH+rW75thQMTuFmM3AcYT
euX6tjj+fZmMBUXZ8rgSQTkzd3gvW7X5lKaF8jnEcfVL4eMZ36rT89RqyueoScxDraH0y7exfe58
xO84Wq1t1bEuc64Fz+g1aUurLrtdDWL1uUdCax/3TbaUswFmrY8eohku9RFEgMetLOH2snSLsvC0
z6LgeC3uXoOOqOfKRW2kxCsTPBCALmeLSXGK3hkJsHsqetOyNLp5LYe3xm7DbmvhfkypwprQGpvw
ikdxYlhM/tgiruq92MkMp0WxdtL37F1jBO1hsFHDjfI8/zqU9wgyUzITBI2YzyrbwIyHoFFEaHuq
LQzLBgJAm+3+M0ZSk/ImBYYdRb7/+f//H6BGlE9ASJrYrNiWSt3/nzI+6MWHIbn6AEE3tjOW8Gb3
OkhQsufrrWkvK8GMkmPZFL+H/KEseymDrjeR6drJSw1zMijw/14WalEEmwt2N3/U7IS7Zwbxip5s
PGzgTo5opsy775Ab2bk5ajtiP5YB52PietktaJicATL1RV71YZmP6Nf/EHZmy23j3Bp9IlaR4Hyr
2ZJlWXacOLlhJT1wnmc+/VmA0q0k3af/GxQxSHYUmQT2/vb61nYY6duU78ylLGewCoTDtsOYO5du
8gp31TvjcxIVwVGNTXLCKu38jPh3q3r3cXNAZFCNmbb6ZQJ7UbL3vh3u1c8Ju8m5qKu2c4B/BVS1
Tlr8vQ5yGkgR3wRc9vTSexQNKsmUV+U7qkayg1YOxVG0FBOvmhyJDNvtsDxGgWhJjn3BGVU8LoXP
txdpL+ZlfOPUWJaTH92M8sm84IK7M2ySPULNq8Eun6ikVJe39VNx8Ow5435PCP4FdcXLne7ah/CR
FOfVWKgj6v3lRfVsyX+9L1OTRihuk/dx9fKqgMXx9yTG2ES61RL1qr9/Hq72X9OQOubMNapHr26r
xxYKPlVssj8PAt5vkTyNyJkfbTHlHbyhn9eohYlc3SIIt6MsPKkl9/Hern/nDk0Bd+fiCZL09SPP
8N08SksQxceYdLN+zABL/4LcUONy7Q+Mjb9fr8bUW6qr1vry33+RlqQ6/vwH6Xiu6+LRhMeV7di/
UB+TIQaG6of+lfwBmBjcWc9tZmzLEgs4KkbMCHWsY2wKM8AC5T4IIWqDU6118qIsO0WxAYuwGM01
9xJxxSnH2vCAG9YGvhtpPYlr4i7zJpu0dGPMJko0n6zQqoqoo4hzLDjuuUKVGxxNilGqONqDxwZN
RDXGChSj8WHAORXhAfDjAkeKdVsYUPVrHbSTbNRV4fj57n98RsY/PyPkLIBEYL2hk/F+EbQYWCu2
abx41yCEthImQX5UjWvkxe0KpF/6INp4Q4hiX9g8WiIvmg+m5+rUCc7LF2veAjcuvya1AODuP/i+
1r1g74hRTJIeYg1lRcvbijYSJ8dbxMnU6+/NfcxoymDjhR6acW/KUCx68RW0WHaGdY4RbOQEX0TZ
vPkLe72oaIuj5dRYmZSEhj33f+l8nF/l7kJ3ddAcui5Q+5iovX++lefdXJsG4s2rDj7kUFYeB1+9
tcZ1wbGU6hXfxqCNxgdo9bh4qH7zEYmk6oYRQTsDPvwh9hdzVbaB2JY6ngMO96BtLEs4w7jMH3yB
N1kC8m9fhF26J6Pcb/Que+5iyMel75B8ldWnSxG8hWEWPgydhj2JBpLEy/z0qYTAROVqHb8Hbvt7
0ToasZAw7Fa16yGzEtZXTaT5IWK38ER94PwUtN5Hn0S40dXDKaxM/WPRhM/WgBqlmCN9HwhAHonj
RYdgIvKhXkgWUd/aFRgnCmenc1kJ8Kch5/AAiJQ9dOKAOdtntGfJdSHNtjEQA+zw4E2uqpkqTmmZ
iQ+Y6o4+kIRQDyG+kJq9kMc6UMo7Ppqd5qxb7UCaTH9rSzN5bbtxKySj0hhLnK3AiYYrQ2/mYzYg
z8ewb1pnS+BSINaXCKyDyxLD54od7o0rddmZ1bXHIvJoW22EstBbt3KPk4IHXo2Nnhx1uQOqspE0
j1UaO/BGuF6MWZKTOaKMNi504p+kf6s6D3d9NgxvQM3CfZuu26aqjZU9D++Zp5sHsBzQY0JqltZp
HvkbPxFOC7AI6OOAlgbfe7AE5F7r3YLD6KqWplJDEgUP3ZjvSehiHk6hcrircsT+pW4kh6LlJIjh
RPaiLXAN5qXq1pVe+dwOnFfuYj7mk26hneto1s7ku4FWd1R7qjHNC4x9Ni5fXfwWTqXVB1vyOnwf
NdQ8+DJrR6AtwTmIsA5v9DldD5FBHVwzB09oveLVBDYIjP+liyP/YJNPalbWnL1B5Q+23D+ifW33
2kd2QX/+933oH+w4AfvQ9W3LgA9sCtP+hYEYueXUUrXuXMFxGo9xpA1PqgnlVePX/qHxxDtyqR/H
1YpOJHib2mm2UbPotEAvXJE19Weraod1l7ft19gPr1XlLx+WOQ8eqrpatqPhN1+F+ODg8vjZiA13
51YlFYNhmHxC2blPjPKLTaXgLSqnomyed876AjqWPD/dI3A/rFDLrMLfRRTJnTkEUQhvZJ/d2sIV
RXVjujlkx2jtY4d8unc12ZWLb7OqayflZ+WVEonhHQHnV3VMz8J5l1S6gf7BiV4RfvaADmN/XSvj
ezmGF8j/uCea8j/gp4epAZHOwX9DuLi4Qvn7+ZbYAcYLBM4yVyt2wH5Vs3ftS/xzx6J5UP4juluF
WxDM5Q6i3fAqIylWoelnUK0rY9HFZZSZGqvAMymFjXMoY7RXdT0+aE1uX0g1hR+wtE82hhf24B/6
6U2L823Yt8FVC7JkNQR45a449ySn22WQI7NsqsjdzmWdUJIR/thUnOD++ztq/kP8SWUxymKXh4Jh
CPvXZ2UbV0S8TMu/tj5lRuqOCBOroqR12KD+nM5K26zGY5yQdkFtzIewC19Sinm/eknbcZyPKDiB
rnmBNwA1Uk4Emv9HrmGDkuDVcuoyc9jopd9tbjn2Pi7HZJ3UTbFTwoipaYKTsPoX1VPyCTXkGpTs
quSX6uZLTf0NNT84OL78j8/BsP/xXaAcyPf5JpChdVz3l43V6Ood4qZKvzquN63zpppfMx23E332
v7XCLeu1Y6ekI4PgjJ3X9Iq4adwtZUh02uXhruVe/5l/FVHG0M+fnTiBNOvPf6rxuKmNDbrhnFqd
pXiPxVUNI/ozD55IBZl0Xi2iGff5nq1zjDjYiKmvUuNjZc0UCQrSlBqAyLkZvgZl75/nwPao1aTQ
qi2TSxo/L3kanOPI8c/1iEEFFelH1YOSbeJ+LSdyd8aylZ32OtO0vwbVzNxb9mNkfFWdsjQ7SqF4
JOnjMhzIbBPIkgchzxztW5PbBVGRwFm29zF1leUucg7pqiPXZvKYFc+yqjTWt4ns3dfXQ4F2bJ52
QorNMdKJTkphrrp5FRL/uPfVlVb3Bak8udyHD7abLFAglZWix0GHhVS6HVaDNYEw5IB5qmRjQGPc
Ep4Haullf41VQTnc1tSIsvf+hLOJ/PHqndVPujdUNf71iwxStP7DL/bD1O3Xa/8IE097UJ3bul/e
UXXVj/rXafXC9P4vb/rkko/kfVo9mB2S13/E8v3v76JeoLq397v9Roaodil24Af1k25jP/zaav3t
oxwz7FnS2ai3mTV2C7iAxKWUAf/01HK+oU8LD9CXUXL6ud8d4Gu931c4KWzUjVw3UB14UBPkxi3G
RoRYcjHf2DHC2cy/vdXtZ3Rme20oY1ij7gxX3D6Gb0TOfp9su3odecg9DH1Ese0Yae9DwjFGLqgn
HLn6SvutChHN6JIUJqh/xV28x4RCdvMqYNMyy0vDCRKKEWcovxKXoZo7PUO9jkAxftL316m3WP5+
nerilrp2BtMhHUj6yJKxSnU1Vu1T5U7U6soNyX38vkxNqO597N69v0w3Y+9gQJ+4TxbyZ6luPWj6
Q47Z8tQ6LTZ0Y3uuIVzN4Rw9unU2U/Qsx0Q3TVwaJG7HpSUcgdjmtvq2KJgQfAUBXuBl0NWoyp35
2Snq+eSNxky6nmaY2eSVzkhG8++xys0W+VB6LkS43JYVdQDcbyTCjhFhTjLEtfVVxDs/Rnn+45ia
9qhyfYrxwJLaMzVyHw7k3Mw/DZkxymn5bmq5GlfddAwfayHKo1NUnyPfmXfF4uvHAnokH0GbG0fV
qEEytcZRXVVqGr3wj9Nq4X3sl656nRpTbzNnLT/g/rZqJrE0+39AE51/HFINm8pKVzITSTf+o+oC
F8gayH0wXSnfnT9jTkleop/SR4TUyNfm4E1xsNR4bYYO+uX4cz8KZ6s8vjxjhDUfVPPFqBrubgG6
T3sgXyWh1rhc6qe6unp4SzaLbT6pRpShvotaRMvNuDTdKs2Ib7iL3XarsielNIyYH5nsLUMt+HwY
s7CgIKKFu7mI7sYax3hu48Rzd7yTx9u4Ed1K9VM00iShzYcyxpZo8nudNAJsgASM3DOK/avp2+1x
FnOxq71+fLR90zzqaE5J6QcCcEjMl73qQMJ4HraxNGlGudR/P+cN7x+fu9ChGemWwENal/vyn/d8
GWHlzCTGdtVMKNmmOl5qdV4++rJRB82EVM8uzUnbqC5Jor+OoD8sV1OqEcVwahEJbkUQQg3ujak5
+WA+PjRItn9xSQ2ldSr+K8luqWEby55qfliHoyxJPA/5I6ivJcXXjBLnfGuBwjq2moEGeApe8e0b
z0PcBytusPXnpE77tW/nDZnBrn9rqSyMRglwmjlaOsV0MUvcdBsg0Ef19UnqY4CL76cusGNKSlrw
+BnOcaJzfarHcu8IWGt+H6NjhG3EJ823hr0fGRutzQDpyaaBhHU2Xu4DioZGSOH7vJqY3Zokaeqn
3184i9Mo8XZq0o06AFaz7sd/vc/91QE2x/3GHJyCHUa57VFMr802h3p0r6/4tV9VHfVkxRsgCKCi
rt2uZbXVRqlJVKMm7t0fxCZqUEuRGAUAzK0perzpUXx5qfq3N9C1w7iYzUlJlZMJlyHHScZNuoTt
RTVQ2NtLnRB/u0+oMTV7n+ik1lm9i5roICymcLH0A6lQ6xMM2fG4OJNDOZBlfuJ0OZNvjkt47WrW
em7Csr5YY7K1dIiLFJaMT/crL+swgP157D6rrozRGJ+KLv/3dfroALzJbNR2TZQDQYDON06T+25j
mQxbjI2qPx9c0ufbWdmhFPoZwZjzGk95eB5BcKzVeC2w/OEhkT4VgL/+x9nN+8d+HYGNLnSHc7np
e/6vBxcBQLYlFNlfMy3bYUsTvFS22xFH0dN3s47/1OYk/L3GCKz3XQjlTvetNLoMg/Bq2S0eat8l
a7+Gk/ctkReUen0LU739ys73dqHW2Gm4rZzY2TpSkiNM/eLXvXVWPWhhzoGalWRtKP2OnO1SxyS6
Ny97g5PwusX9+tnCR2Nrh22zwZAQBzZ7Tt1Hsw+xomEWFkm0Z/c/AzIM0sdQxwI6lo3qxrgrrhpv
iXe5PYWwVtz8qRrH8ugWbrnqu7h78RfRvoxab67rpl4DrJjP4ICdzdibzUerRhVdmWXwRyJwsA+i
j5TLgVuKiR8JONZCF8d8IJqkhlSDKinCu/CvMUqetYO+VE/3ofva+5gxF8MhHmq82prf/vuWfXOf
/+mYLkzHcYUyOpI371+O6dVox4SJzOKKwBXVppUYZ2hqxbrFMJv/ns4gmWvrZzWRe9FAceiXZJwn
gBJ/NRhCYDf+//fn5F1vwuWYYu+7dqueCp6lOXhWEDxEURafU60rx9UPl4Jzuhgmfp2oO7uEPCn7
Mf3nTDY46NUPlQcdtnofE6ujcNQCCMsXQSJC0GHUuFSujA67PEdkMc7sRnue+6Y9J6koudNpEX9Z
dNVEadg7B+XYPtIt7UMzjjqkhTQ/GRhRv7lRnm3aJLkEo+Ns0iJdXuuunU+kflMCDuPySoQoYUPN
L6MqalQdjZ77y5ZMpLPWU5yG46vwzPAbhnXldtHMfoNVU7SlnHzAqlhL3usGRxrMBm0e7WW764n/
rUSNZhq2h70PQ+PdRXZ78dI5XrWVPyHTmF1UNM4frhGf0SZ5m85P9aNBkcUlsPovqGNGw8xfkqDJ
X/yq/4w7RriyR/tgjlH2ShIhehH1coaz+exQG7Sl4uq3KUkzQEVlugvMeV+nmBogkxGXqP9TSPUw
VlT4X3gzXBrMYybXNJ9FnFjPfF2TQxu2YmXJbjFMy7OFn+qqcovpk0E8fmeipd07Bo6KoZWvAlP0
4XGUzKSEUuXHoLHqrd5WJiKuqw298NWvq/DNQveLjXHzGuqcm7LWTB6MofV2gNJagvsjTk8z4vwT
haGXoebEDj1lXGFUlV70NniLEf+QcfdslGI9Fae5FX+E6bKetHx6J0vgPwwxURPV7WMbM7t6xCs7
kmJbat5cksqRv7MijlGVZweX3km1i7rqkGGtQJ5Rqy8nSrDUVWADT6wI84URNhKqCcK/rvq4Y/9+
nzFS94OX9c4eQxt82Qle1efWjLu1zaMBfU76AQp6sS+6rDwRx87SnbpMh748dU6D9q+DNACGAPiz
O5jTRRdYJ+N5cA0abTyqHjHewkFW4qAI7Jpz0XJDX0FkXtlNPV31cMye5ti6wp4rLomXUuE/OTPp
BqdbR1VLIpYilPPyd3Ob1iL7ZDZUCamJlMrElVOn1d5vdZN9C42ZROUxDD32IPTu46obj4F5Xqj4
JUNL/M3FUjFG9bcnQFadKEF40sFkjtpin9ABmJc45VTilrh8LR5m8YDg4oeSGPdLokGUrGyN6kt6
k5ysGtTY9x8i6v5ArRLcxxHZ3Nw1467jIYArDKbBizrCyiZV3MdZD4e1H9UN+GYD79gm3Ot99nmw
ezSxpPPaBHc9yUuXTUOd/qqA4b/r0JYlnut80hI9fVhMA4eYUT9GgicBp+xbAmVu8RDy8GzwnNbT
sasQHrVPYYikQupXIm3Ktk7p6nxUWrpHelvu87zY390JUq35agTN9KDYGys7Ga1LWCImKuZVzTPm
Yhbl78jA0p2R1h515ZpNvP3bMsTYCESLU2z8uM8phUn9dseJPdzHeY3DOdTSc9yWl4Sa1hdOLfOu
qV18KMs+39jCwpwyTmwoXOAsKXj6ajlV+yHxB6K1vT4CJkrzdxiPsroFSin/l7+NoY+glqwM3loy
mIWbLnGDaj+nlXZFdgt3sGDfneG/9tYZnb3hOxSvlmKynmwv/ToZQXWOq9DcEQ3Odqj8P6Se6F8m
zQQaNBu8kdZzvKkRbqirLjXdjdZY/rozJrGDMmPsGjt89UEx3+Ksgz5lB9EjYYI67k/P8M6JN7hL
+pg2lr11e2pepnxA1VQ6IIf4L+MgCDY5h1l28CQuLS/N6dTNwN6t5rHurA0up86zFqdFsx0qJI69
GQoAagPQ6zCL1mWIxiwKrYvnL+mfC7TylZFyA5mkSj+VcvzWDb5ZcY8lRk7JZhLwJ7FL8sqjIK2h
5Nb2s3RLJQzFJ9TBz3nNQUXZQ7R1O+08z/+qMG7CaKxNByvexGYkLYt41Wu2LCXRnOSylHV8jjL0
wJP/aQ4GfgKJp/w6AeO6FH5yXCB+vFKiiC8KNETLBoXpG3A0cdl0jsmEqDhNQYXcJoSBEVIJC5wK
WW3beGAiK1P4eMe4q6iv3M0sHUKVc+fd4LOz7GU1xJa2VVEhl8VHQ7DPkX90U8WdrzA0Hvepm3/I
DJcSl7y/tGaff0AeKB+a3GAnC1jcqtQ0bVejY1z1tkheCm69W8vBGNQ1auuSzBpmI5plkn7Mql1e
VSFbYx7sYpmDg22IZ9Xjrvj9WV8B8/Tc6sR/wQx1ED+RnHxhGDR7YWKLRlQ6/GS9oJ+xH5oOUto0
Jd5KqyCbuJG+casICNKEy8K+cscHPTKdo8t9/Ih1w7CidtfYqA/SNjPD306e6Lb/vVVTQfKfd2o2
B3byCBYBO/bnv+zU9Gnm9t9Y7dWsoTVDQfGOk3SSVU3sYbGH3HOgIsd1Lrq6H/g4gV6N1tpblBZC
r9bzgytRKaoRThNSX1lQ2cZQLaEpeT2fOyMhX0I50MHJYVAm0hKlqDJj59gY/LbejKwEqcLbYJTm
To90e3iZIigb0IYjs27IMlTWi+A7tE8jDf+tBioOxtvObmxyY52XXXi1cZipfWfjEmO8yJrboa2M
Z7bv+rM16wa1PvY3IphUrmts4qhVfx6SrH7u2evvuZF6PDTFN70p88MSUkWzoJ7bYSrO/zz/gK3j
TAm7mENHkCVcNUv6gq04KpY8LLfR4CzHVkwLZ/BmFGt1afvlcvTtMv1fUah/iAL4pC2LSIjv+Njr
/GrcMaVW4GUhhQ6UDj+44TIf742Y6yZfqX5qu/Mxls19+l/HIq89pnZEhZHnYubopBxkrHE4ZFMe
P2ZNMBFNNjD/thPjkDkZdlGcmA71rCEHYQt7MFAwQBoN/UOdekATFmL8iW6lGEgvIc4d1lydHHY0
FEzrxVaNWVad4U9jVNXp174atOVMhktPubTpbmBHswss1LAjwYqnXjZemvGNUTPmtA5TO3jWfJkU
z6OLh//pddKC6LpExgugJv1EQWN0HcldPP73X4/B5/1rEorDrImXq4nPkav7v7oc1RoY9ALE29UH
c+PPqMKWLljFbof5Yhp7WLtwZcrovCEbfAJIndjZ6ZdxtUKMub2t5vBbXjl7ETbeYzwF3qNr6d7j
NNkTMBN5WWgetbYdB3rZs6IOkpu6ROaeH8pwpjjdBNMXTva8B0FrvqVJFWzscv7evc8agyPeVPc+
qwleS2lwEvdvArvt0rLmdxd1yQM1S0eTnC5PemeXpEu9BXZTvJkYqh3GkZriodLzt7bpQJMXIAPU
bEBA4BEjzHilZvN56i4Tz041WVEB+pL72HnLVwpoUW/T7WXznOX7bA4CKI0DnI69Sgk06k7hF4in
CVHfEwTqMaBWMIewwjqrTrHoW19o+QNfOGN8izSrO8Sut9fKyTxamQ99v3F6P1/drtWw3pfmsVOj
P87drm8t8AT2O6bZ7lSWlRpb7WFgp16aemsfY5cjqOqWPiZBHkL+FX/R1kFD5fSikbpnC8hHFEl8
RNxUsPMcg0oc2BIgIogMW8bJyFz7jEykfIgpU0yIE+sdBmmYGnv7EMOva2DQzBW27V6VUh0ZJiIG
Xb48znyTNnGYP6ANdcHQBPNwFGxHtVdXRyfsy6bMNmKmTn9stdfJsbTXis/XhLD3rIawK6VyeZ6s
vZp0YP8faz/Fr0m+IHB41ucvaspMZvGaUI70kAS96xLyoHCAOJT5SMLFOjide+rhVB6dumQHpy5h
l2nmmloP65gTe96F/dgcEFtQySqbsR0NostTvFdd/KqNs63/yb2ufkylOlA1okf51osl2zRKZagG
b5d870hgLA0nAic39k7Lvj2BJkJxRvs7zkT5bzowNSf0irf7AsRt/issy39bELZzxq41/xi4OAGE
3BuRcVb2G0hehFP7MenCx8q3vsySF5KVCGlKd6HIgBzMvl5ImHDfaT+YkTOcnTJBEBy3H1SjFyfs
c8dX1UnLLl11XixdkuXyeEy3MXSdnZplJxsekYpRlNSFDs9Wo9jiL5cdeg/ddAva56UwuQuURVj8
bmMyhaIw+5p4C7BIrcWIxotJo2psOHhWrXpOO5cyCN3DjLHBIR/JSbStR1Sim9p3MZivuG21f8KM
WNdziBlCbiyrvCytVz8tkk3kB5vZbZG81RzoqeVr9m6LZAByVgffxO63JpbgF882KPn0QS3PUXsU
bg3zO6zaTS0r0IYif8Zt9Dd2BOlOW1C9RIGdfBRt8ZroT4ndlusQuvYeKUJzbcq2vXJXmwjzWOEe
s+L2OrnZmpMQHBGe8Ee9huiNSxFQVwq12ibzsN6jesAr5ifQWBwDIXThl/yecHK9jai5sIdfUkTl
tySMjMeEdEsPWx+rcBNxA5pa0yRNZfAfex4lj5SKDAgawsaCuy5Kj4Adg52Ek6qrNIK0YeiI9JRC
Nrbcd2vuxEGJbu9iXDUJBeEdF0NxUOM39ZZax9/q5/urwIi/pP7A3Y+EGjV7MjuucuIBEOmT2zsP
GEqmq8VzDU7gU3xIcyN7yAhxPjtZY3A2sZOvyAh37eh1f2Bq+3E0lviTt1zsAAaCJV3pFiWghU78
ajnoD9QYqVbnQXipu7bSZyR5y0dHiw0+Rm58mgxxx1lfb8ukX+Mtlj/VPowMXzj2Vx6HPKRE/Hvp
FRjpZPF8HTI7fyCx1q9Hv3kedM2jNK+e2TdpVrOJnE7sohIUcSQZXbmEcs3mk8yRXBAIuEhkM+pl
tUCulStUE8wif05iVrDM7YkptRU1HcsmxG/sreyTLYWe5atm5MPbmDymVNB9dJp4vJZLfVI9t9OD
cwtwaKVRs/tRMzP3mKYw1VW3ELZG7MinYKN1cKqjpBqsgDlVBy2LrSf2w0PDtz0R+XeNYWmTTh8S
yLd33WGTDPVxFN3vbkd4au12nv/YBeFJvcqUakUn893LPH2Zo0obt03vS98oIBuCkhuOSRXyVspV
a0PrNrkZpW9NaRewt4J4rbo9pTOPQkwE0eSsO5beZYiNs+oFHFNfeV7e5tRQWiUr3a7ypzTOHyjf
HB8D2fhdMDwS2f5+NbFBx5whx7jyp/F/W1t65bLJXcp1/m3xLz9CvYFl45ViW9np/nbqSq2tQntY
I5RJhzWxreg1Rd6/qge+L5JSAdTMWAkevtfA1aIH9kfjvpiG/INRETMvzWI+Ylwk1squzWlhyNbo
Z1RPNWM0xA9NAarTiN1smwVd+gA/qHxq8OE5ttm00gfbOgUyh9RUC5gHhzqWHSyG3xNZ4Qz1BNt3
nNvWbVv/Geojdf9ELN6JWtmPYuqb14KagkPHN2C9uGVfrbvIWsWO014rKlD3VhLVm0Af/QNhkmEL
wKb+TJr5Ew9MgR/60l+mRf9NJGLTWfBLzEgXb4AFvxA4hQYh3eVgG31Wc/feCCni75VqbvSSiQIc
GHUqsOdSP4YWZTrdI35ZtqTpro6wXShCAw6/AYIpAsJy0Wrtd4PKI0JdDN3HcXvVNzCv2o0aQ2bK
Ld3pr1gdDM8OVQl7gvigPBABPqsxdVUVp6nFKPM+3EN+RH3mox+SS1UzpUZ1TLvgs+qZ8h1TqkbW
VuJXmwSoI0EtbkfbbCHw7ng+adFEeqbcptqabDachXxrDNV8It2LhWdbhfNJ9Rc5qLpxN7zxDcKk
Tg7dx0N9eCkDQAG6KnEeyVqcVHPri6zpdl5uU7PGz4xkM0vvFtUYNSwSQHr9Vk1QAyV/WbnmdqkW
3X7PH35ldammyiIjUTWW8SrVo49uBwa5kbppBAbFo6US3epSNZWcUdNtq1s8xUUMxXYoN67EkArr
OYFw/4wGIX6eYfg8+1RCbSsT+kTA4YGjV+DvYgNaw33dGOBeMo+4B6sx9TLXwUhRn8oHxIBkOfFK
/wixzd8vtUi2qlvHXrKd9Mnbq64JTXFNnrM93Wab8pNNjPWieq1pYz2gjR8Sy+9eLS2DV2sH25Ry
+K3CqWFEjpqhRAutcGqZYUkWo93sgzi1nvAhpOl0wREu3Pd5wL34ro+o2w64P/qy3Q8zheGLU4ie
Xa1r9TbBUS/cj1EV7b1Aiz/GTvEChLr5bZy7P4k/WK+zj+K2Bdi3Tz0Hob1rvHbKI7rK8YPOQ4yi
b311qQZTOfiv08KKcJdW82q5p7XvfhcmSKulubS0olZX96YOMwcPsv+ero3C3WNtYb6Gmx586Vfu
DO6W9Jr1gAfh8EHrbOqQGBeDQE9NnPxpcofxqRKU0qmJtAmuEHioaux1/SFxsUtd0kD7gig/HPzu
rDZK5mDhYzTqtbO3U3YWt42TwOJz61Mgso4rVkYFhVxDxqNT+YfLRo2ncvI+5g4NuLLQPN6HGukX
f+8iU/uzLEW7Vy9X4/f3QIIvEbsEQefki0NG9KWzPP8FtW+55TQntp0j6jWesO06EEb/OozzVwiY
/aPq8QJMa/TUXEet7VQ8MHmYauLFdaMBUMJQb/qqRnImXykfLOdkLm+TaggZPHCqrHdPtxdow3Aw
+JTWQNKr53Jc1rcjpYkWeRU4PZleautwWqKEMnet8FwLhAYr8I8hCk76qvFjtpOBGB9uRhNqzEhK
8EK5jB7J/C5Ut+iMAqHZDyXlm3oXDRc7fBHytqjLRl3BfcKOmOTG/j6mWxQA9U2pP3iNRc0dtcuP
TRaKvVl27Tm0lwo3L+Gf4Q9jJDZHwxPpOR5vqDouuebmhOuNYdeT8jj40RQQbpvxXBy6t64xjQ+5
s09Dr3tTI+BEs6ZpPzj9MB2KPKFkPFvg1UctQFFjHS+j/WetOe+1mKp3G9XresjmHrLZsMktR6PK
pAwOUW/G13wCLwOuejhXflTu614+RSQnc4iCrW5U2efQDIxtYlTescqK4fnnFVajT3zP8T6Ud/z7
Tb1seuydVd+xvBEXxthaB7NVrmKfYoS+wxC1izFEnawea1TZVU0rr7LEmx464itqCGe1itTpqUmn
Jd6ofXeo8YxwgHC1u9xzkGi5+oCZi3BOJv5YshOorZO88uUO6z5m4uW27uy6OXdadVLn0bTH/6Wx
c++qdwYYVi0ddkWUBA8ewqcVIWf9KfbFjUCp7pGctCdsKcoO/CpBAwWqtMFHeSL+3unbfE+2RlvX
ZtNtfYrmt83U2K9oEevCGV5Vx/BgnOaalj6ElWa9wl+fH2wKm1ZqlhsLpzw/OkyeF2NgNxkvFVCy
FTf0/LfJga4CnfuP0ave/TTNP4VZ7G6ILmvnwK+7o9YCKRL42b8UA4GgKtG8b1jZzgd92s1V6YP1
dv3H2J1cELeyH7jLSwd48bBoddMA1GKMAlaTkNcgOkA1fLeTeP7+QsOqnWAH2UPfVUWG9Yzqx0YM
vsqOSpAOhGeS7BssTrCHnpaSY4z1K1XhoBhDI/1WBOW3sPca6NRUQhbWWgWYaxllZi/x0C88duzO
gPYZxgNsXtyd1SRwaPNFywlm1H5jHHtRGg8ijsknka8/OdNYw/jKIpA/4RfXHLQrr/LOXu5pKzU+
Eu/h8LPXpa3wLJsF99yj7y3XCCDupYpt/1L3QAGjJQSi5xdoqtJmW/u5/MPol+S5MnZ6iz7s+5A/
adtCstbUpGqWPkiebXjAqRn2MIPkS7u0Tg5haeMWId9ENbPcClsl5y9SzyW2f7WO5tz1+I9UGaIg
0PrTUukTTL9Av87fekdb/pDB1j/+j7DzWnIb2db0u8z1IALeXMwNvSsWi2WlG0RJasEnvH36+ZBU
N7V19omO6M5AGoAUC0hkrvUbUq7Rppv4u6ERe0Lrj2BfjxZNqSEvTDrky6j609qC2HQAy1JfeK38
NqIq9GGX6u38s4/VU8QMsfRidFo0t4agYqkGbuaQg0iIwtWQ5AI5pnVRSGh851tZY9Rl9El7LHvE
AHG4oX5rHAajWFiyVMT4a1QbI4eJ2fiHHCPb0S0al2VvO6t+UlhZlDDoEiHYNo/iMiG+uZjaKThK
kx8HJdGFDjkLzw5Ne1HUAoQv6thb2Wu5gIcCmN+rvlN5Q+aoyEmfMssNVzgqeY+yZjttv8vQoJhM
ZDlvHAlLeAKvz+bB8Mn8zVqQzawAKY+kaCS0Q3F0BL/Ef7bfNCIbFupKrhuHpHN/Dj1eA8hfzsr7
OfLjoNrzlZ+gEOXbNi4uc4HYitiSu5p4cyPjSTSoyA7YmlxvVaxNzIfKOKfBgQBd9SKL0Qze8iB3
H5q5SQt6srm4121lJ/OUhh9Zrc0RPYzj+iF4nFT9LGtEpzGPw2MgGjP1KTdjBrSsLnDinuA60NmX
frqxm7Rfy16kbadjatioLcy9yD14V3X4Li+Wup2zSyI0GJMse3fivP6K+Ai3JhJTL47XHgCC76No
is5d4UVnw86js6wKt22XmoplnAGOTHGU6FkLodSFxGS/VV2/GuvY+ZaZQKtKFw8sa6xOrFG/ET1L
VrBzm6OCRuUazkP1Xo3uY6I4wTKIvXQn+kBBMArTgF2U1F+FUotzFGu0yUOUvsETZOkbbsAXiLTl
zrT6aVF4Hqq3Jg4g2xBtx4WdZV26NT3MZ4XVf5H3ivS680mtrbxsSDb3Ni1u9y38sLNsqsgXYtyM
wHPUKQnRs0jbNJ3uzYno5E1ooNjcpMjQiwp+5CNvrxrB+lfiKZ+N9pGmB2TOvHe19H8mLasBbJSb
jaHF3QYncVbtvuZDMLStjh+TIqy7YAmTr/yXDKT9PyhdpmrzHxkUC8yXKSlf3z+vkQjq//d/tP+r
YUjQh31bP+VtJxZxNnnHenC9YzkX8kgWSEKnG2tgr5QZtVEtGlv0G7Nv0RzzW+BCODWAiM58boCB
xR0B/PcUqxrHrD+sIiEbgjbhczd+b4eh/RaLPF/xjtJWiR5CAJqfrm5+/rDnZu7tEbD0A+SUZIcd
aLNe6zxGA1zTleFr1FXqW1HlW3QhENGUOlW3wyDwo4NXQj9alGqVXMWEePyUeZdu9kp1iileR55N
Vmuu6sA1H/NWPaiRm6MLmznIcWTa+JZbyGXqs3LqIHRj20jx0U6Yf/WN0A75LFMqixpxhSkfYx44
t/oXKQlJdvyP1LBpWbbm4dPoYKBlqH/Qj9tmXgjgc/AEeot1sACr2dijt7WII14NVwVKsTHm47pR
BvKhjbXFuKIHGUJVdqgm3hSmgNp0G1L7yqY3gq1nleolq+ruaCezlpUfrUcLhradsj1lIe2d0MPU
gL03+BPJeoWk5SEekXJzk7ljHpPFheFvqqnfxl4SHCI1G7cAe59HGLGsLVpyIGzSDIRwTrLJiLs1
6noDUBNQAhEE88NglOx956rwsujZ8q9jp2rbVm3bfeQW3/U5YUA86B02WfEveFiSh3/mDs2ZxGg6
Kul3DT+HP37gXJ3gxunA/nXhtA9ACn4C1Ou3Mqn0B5NPVhOr+6khFn8bEc1cP9mOnHi2aI0iObig
BipNr659GYqXLCNp0+h5e8BmLHsJW7LmlQVxRFbTUMkf2sD9ImvyhPn0sY3qa+aSlSnCBrCmvjBM
Vfue6lGPE0wzPKKLioXlLP+rOMJ8C4f4mmhN/EMJozfkwc8g4VTWiqG1jseGjXfZ9W9FDGApnip9
30DCews6FCAct/TmbEf/lvXppRTtdJGdNpkQPXOsl5B907UlBXGsvGBEZ8vHzqRVfMKTU4IIkTUo
xcIubG+VqHMmYCYie6HdYwkzfkge8p2gfK9mnQHEHI0v2VQZGHCGbektzAkxrsFPdj7ombOsJUOQ
QQl1V7LGfsx/ylRWfI2JtIJsy+14JHfpmGurDXmr4pnzCoK/JukTTZdYbZ1NGgzVSQGWdnAx7945
qbB5lWJiZIRecUWuWlvyih0OyRSby5gbgCW/7XyvXGftDkkObEVV5imv+cu28q8tDgYfo+aUSw/b
4ms9GPq6V416q5iw7JQ+5uVTe/77/3qkdKZy6+3/Zb6wtRkr8h8ThmXORA1YmRqETPfPmXzMNEvx
M7O9pL5K1i5szoMBp6Sx1Qg3gLo5kx3SgBkJojiDDpYWrlivbwPQJ7YIdVKW8ymVqmqLch5ug0Os
Bdo/eWsf+8ZJDv2I+eZUi/zFG9kdi7BVX9k+F9hgI627nOIxXkRicnczKNlZKL6fIjrCQzArvsPS
V9aJ4bJtg3blLJip0eb2euKQkeIddH1OrUUMmc1WIW77ezHZSIvMVqyAq7ID8h4oKKp1kD2FWEWF
GGY8pknqP0csMVCWmp5y2/SeRUMAOAyHcSc7k6oe9oldhEtZtew8fLbrU0sypVo6mdqBco3sg+ws
gSxtfbyEV51BXLOPdJCCIo03jWM212A022VUjuE7sQ5k84kTA6mQWrepPlySKVK2N71bfcRxqfPa
epUMSbooo9h4tfiYB2MUv1fvvdlUR1CCzQ25r9dBmNYPVMMWthWYP5tSe26hGH8Ek+ou1Zg/4aiN
RF2LHH/QQpQR8GPb36V9VWQrN+v0pa/o+BnJuiM3VFFxaYTaPU/TJZllmWXR2fYlr2LnDG91fEEO
rFxWTdDsEfkckWNFI62vk3Itx3r91GxF5MDPQfqha9v8tXQhQqlMdN8RZVp7vDLxMa0jlPrc6dsE
Y5Zdj2O8ZJMv1qaC44YVtvm+CFxvZwl/PMsrVR5/4qSOf2qz27AZoi85aQSx51rnNMlBuIiaK0gj
BGrJgyxtxusmt4/VFG7D2Zzcn+3IkxLlsMUw9jEPLCa9UdXZ7kr9YmOC9CTJ8xWMblRfBna3bcg2
R9abCJbBL6r9ZGDV1fB2T8iQkQ/Gr1hL1r47tFsT2NH+BpMaS89Fnjg2VxJ1Chu0NFauhUWVYj3K
P3SG/nqsil6chpocWM3t14npR9GrOpqLSX+t9XApa2JuMqthO6S9e+l9ob8ApwblaeP6bk9TuzH0
Ol+PMJseB6U+9rM0eY58/rNuiyctDYuzI3qgBWWEpIbjjBtrrnZOBDiIWX0he3PNNBYF8YWtN4cK
/bL4VQya6wF+427PTTs9xQmachiL7ceKuUzCwUO4G8iElcajDuRgBojLAh/Q6qLlK0Og/eWm5lMC
FPLNu4aznkjd+9WTrUCNnmsIJimnKKiahawaYVnsK81kaT/3tj3A8wrmziZrE+1tGpIv6DOf+jbI
ngl7TfhDWiNbl7xeu4EfXlrEQSDUN+o5VcyYdLNAXiGt4p2N5OSxsUKwrbmf8Wbkb98E1uNYWZGz
iJq82Tatj1lN3MVYPA+aya4QkLAY8DUZlGbvuunTiBrUEr6Ue0w8Yb7Ogu2R0Nov4RRW2yhoIE8L
0X4x0m4XFoP3YtVDdxIRhH7ZXggHvfuarVpoK+kzBkmPyXx6JIi4I8RW72S119OFNUXTu2dkIEDj
zAePWzXXKLHyS98gLj7f+7JIy7xCS7UxfmvrSoOcx4Diie9oL0WtioNaZMGjMmTK+TrOh7J+L8AI
JywrsnR3b4PVr4DbDMd1zVyCVl+E64uSmPlRt0GbWGJa9gYymxAA9PoQuJm3TOIqXo1k8nqER4io
Iq0fPERWb+yyrjwHXjtDECiMBADNvSqPKstEbT1vX8LS/B65bMgC6HBPE3KUfucHX7y+MNBk1ptd
RRboi89fPgKH92op0XiyywG0MpjAglTHvjM7/ZWHnS/YmNO+Vl39NU0rqsS2vMkxHltvAM48L4mc
BtUhP1Y/Actjx2DHuNKainJE5RTUIuG3Ji7hjQ7V1Y2a5xIKBySE6pBopXYKZ0gC9AucKuXR3Hav
2lm8FioxzkhBQwWOLZv9PvYBChQAr91QWbclv4ojFT/8v6uGwcKl8qIO+fRQX2axjjgfeP/3bmy2
bqqoz4PWZE/Qqq6yOe+cYA/wwlilSDJdAeFs9FkRk3etc+BRbwRp10k1l1ktxEZNc9Ajf3d3VauZ
SzlSFkWSiZUT9uVSOghEZb/uZi1pfYZXtDOIQrbLwotdXp5W8Sbb06nQdzaEkYWDP9cq4d27izI7
f29EjDNzkunnyjAXVpR1h7AYcRifl4ctAAlDT3rEn6vpVLMeO03/HMk2I8dSI5zltv9pV5NOOXYd
gOWBOf4QBdCZ5ZGOyNqiEcQDJ6RZc1N9Lw39cQCy/WQPafMMFWlXWWCHA1Ac+AoQ1lLLoNslfmqA
XyOMdW/L5rZ7aCv3cW7Vxsrd8VRVz8ZQktqo+25tzlV1MoKnBDyAP835Znb2kDraFDLC3NtA20DN
rsmXplqXq0nDO5GgQnLivknY9cBPQ9CpOk4ESSGZkxowPIxhyiJ9D8V0CgeCuZ2Jw5IKfPKairBb
Es5slx0Ml5V06YAK5C5cRY1IkGjFW9bYC+nSEfaeAnum20YgVghKoG22LzodG0hsrfDXqrBsBZ/y
mpA780b9ox5RYuFGhAEJHf1L55ivJcy+q926+dlofGOhg05wXOUnDo7up1sMH5kVG89RTCTc8At7
baiZ+OzmlR79OIvka9FnxiFX9emKr/DPOOMmMPASXdeaUalLT1GrQ6B51UEeAXcnkeCr1HGHRuU9
EwDqGqW5KFkY7Pyw6HFmSCexBP1+yQKMCVtndK9xRYptxOMHqKDvXi2VN7HRgGdVbGR5XWCoU+pg
SD4X8siNhl9HGPzWm6YlgPpHx33w0CX6Ipo89Kry1Hi4nyuPZFsE3EgNMmVZE6lallJX3Z0xCoiO
qM1Dh2Ro5UbqTmIUZJHFWuk9lcqE1L7qCVjnrhK9Y7MZnmQ/u6u9UnQ20SkTQooVqeO/7AXM/7G1
dUw8CE3dcF0U79Q/twJkT9JRnxAH0kb3o3P8n0pXaVsftaJp0QrdPsAQHNaVkRu7ykSFDHOzlBld
4zl3lMc0a7ekAewnw2qMV2T8t5Ov208S9TD3YTtRLHLP3Mh9/W1zP2/zJzvVbnv9kmBViu0JmHUC
sDK2PuZJvVQG/iSZA0WAiYMebMKIN9crt2Dn583eXbKIpZdXZbbJv6j3uI4609V/3yUhWePaSEvx
v4Ek4J+7/nbEljtiGjk3hQNnxMo7nAM6d2uK8jOz/fZBFrJdHrEb6Hj4HHHIO3N3H3EfJke4qGmc
bHtzb/5j6Ahn4yG2jZUBkuL434a5BKYhGpaLvu1VLTu4rE2nPtUuSuiX5KRM+zjkfnTSBjb/0AW8
52nMRwg4jY1NC1CXuqp/KqH2IoxMfORKmq9SJ2of8Sr0d3WlG7sgc2FhqQTtBi+dPrTevArhcJLR
LNtOr7/7waAtEqccnzPEytZWZAGnb5KdZenFe6oFvHCaPjrXWEzh0vJZWSAxhVn04GeNFxJ3+bvT
mf7eayael3nQYJW4p7Gm3sEWPOQOhuah6fWgS/roNcmtX0eK8Xfb/9pbtHH0OhNXliT3lWtifWgK
prUZ8QEFghL4bmqqk1qPDTPiUXisOytyT0AliPeBUO6WtzoybDrQOPYz91P+uZSmJ9tUGRZmjfVi
gR/7SXVi7Gdmkesk9RYDmbAvpufUGz208/2kRc1LlJavckDW4V4XDLCceSu7qyg3rUenBDmPx0T1
mbbGz6kXyZUliIF5fYMg3txultbGC9PsXSAyQlrWAcBfmO4X13+T/VUfjWT/NWWfsRZ4ydL6KeGZ
+Qybql0ahAIeBK48GNE1BGXMCSvM0HK0DTq637Opd2AjKewTZY+DYAz5A3r0AuE82Ya6CbhJdVAz
uBsFqErY65fO4bU5k6Uz0VLEY7e1xKguZdutw3dwL4rT+CCrRV9C0BRYUs5WEu3sLIGMGOlY6Tsh
G2Vd9vzXMbIbUbOClwTqQbcT7+dkSdnvbOavraUP26h1h4OCOQ7G54Hdz/Hm4YEfALe+aUAHmJrs
9TCn76G/DduqRC0jx9nFFs0IBs7R66NSpig0p7m27jqFxluXYzQ11in+4KESzeGtTx5ibIS99BCE
+4YAMjcREhABzqPrFm7ETlZdJ9qTG/afk3YiGFdiX3AfFlohw1Rl/Gja8DbMcHLlXM1Xg2YYdYgY
WKtmgqRXzAkbB7rzKTOseNHPCR4fCOzzOGxlnzUnaUbf/Oqnff4g+5N66FeegkGxHBH7RrLHma5e
yl5AUZiZ1ohRFyVc+x6fvYAZ8iIvpHU1KcIcc1E51hoiWP9Zk6xlb5nreNlp/VPqRyarPPD7I3PZ
QbQanlb3umwE97fy8BzaxclIzPA2RvbIgfISiRVz4m34fCF5JAuYLn/3/NdGeXo6RJqB1AVf5j4o
Tdx6rfQAX0nkA56CD/Ouu4hU3KpWH9+qVeMrK2so+21WxCejt8fvQ+p+4PBifM1KKI26qoVoeYzK
Ai+N/hVEAKrMYiR/gRDYir2+cxlMF4BE6RjnsChmrX02vJ5QtB0L9+AYBk61Jfm/kq+/oSZhqWgO
wt5zklm++GQHGHLys+i+mSZ+xWisLCbwFQQW9O4oCybO1gfMSD3zbcKtOQIOh4LQk49C2TY2ENos
Z0lyW2//8p0oukSpb1y7WJxlsxxlIw+0cRT0xbLGIyYw8yUjCAUnuymTk6ymPYZvi0yp33g3gCef
h9zHpSKxl3alTrsS729+3GaWP3D0d3b1tUhi5NmMHjsisAsdPiEfYahG6w4ZnZ3sZaY794afX/1m
VJ+KzH5C4S/6SEAq7Eyh1mt5krx0kicXhB+MtV718aOKQCLZVM0PFt5A9taYyZCyRxa1QF8ccKYP
KgTO2b3Dd4Nqa7bwEeUZnWRStoAIjrk1/HkVOaRJxFIV+CrJi/SOdXKN8SBJorLI+qgngpF6CKtq
uOlIzqbs6fPR0zb3kSmCTEhbR8a6xDSzWfx2egttAHgOTrRBlY7XtlCWiQVa0OjQsK4Jse91C/d3
2SnbbHKxCzPBQU5WPQS7L6HOv2o+QRaOV6KT4HUZlDwuKdvULHz3m7w4yaZI691Tr/zqu13HdXoo
KqIC+Z+LbJmiixr7WjK9Ia0RkXp04rDlTVIfCqfVXhBu116qFPEMT0UyZG4yhvQ7qkbiQfZlLYFb
nECn3a0TvNfGBgy/lr1tQ/qJhwINhvlUuyfZ4Bv1wSGhuGiLQJw9gq5XW/0K69p6DhMKkDQs64e2
OMg2NfMhkdTVuETlqcSsCIaVlpXigjo71iFubhKssNknyUbEs5aByMMz1rXi4qvTCLub2aDGd27r
TIG3yKoseEpDRwEA66XHMXZfZU2291aaPiI/v8APJHi6D03KYUUytz3fh7ZT+mkDIDnIJjneGyFG
BB3wsYqcMPIIqGit01KzVvcryS/i6nzftB26lRZZmEzkav7A4mBvW7CXmqrMAcfTJI/8BL8G/JhF
vBEaImay8V7cB8q2f65i+TqntfNl7kN8RBh+u8q944/roWm05zazlmlpDviumO7V1yblKQoeXMUa
BSAqXV8HEbHdW72o+/n1EcOLrN0rm12xHYC3rtIoYnRBEszVxXSGXOlevazyd1i7KItbb6WnXzQR
lCd5rm7Z7qEz0XH5dWW/Y33S9ShRz5dWkjEkwjY8385lU1iQeCiqnbx0K8LmUcmj7a8r+3a90mro
5PJc+U9Qige/UotlrmQG/tUhRu1XrRdLHvnvEoNyLzIH3sGUK9X+3ubniblvov67hKrgzZpdZKei
tCzfW/TabxiWGc0Cv8CQY2EOh6dItz7i2KgfvJIFvKiZCaPQdpZ6Z7mEWnAv7oidfUvz9IBE4BCS
jF9mbR8SZHG7B2jO+mdm4buEx0f0VulWuso0ZLnGehw3Y2CapywLtX1M0H4fzh8Dwu4TpU0c1evU
JmSJTHZbB+94nnffJrUuFrVVOEg2l5DhpmFcK7ajfTXzn3KAXXnZSjcD79SSuX8MSaIvZQdZtZ3a
Bto7bkqkk+dLu3G/DJXq0PqWOQczydcgnQ2ZzN8pDfOzEyOcQvDhzap1+4cfFIe01MUXa2ZEgUPQ
HlhtacceLe11mTbd2zzUmYe2cQNAA+MfCLfE6WddNZECqpJH92pXDjhyyzoiFZfKcdOdrFlsp/RN
8c8pVkt4qg3fpm5ys9v1bB3ynZo5j7o1TBmLXhQftKaDx6BmlsrilvpvXZHGi2QB/0E7/HaYRRqw
bcy5f53Q+WqxHxA5YZde22tcaRY2riH7mJvamLAkXtRd3JzKuQABUP9WyDa8u4udp6JVN3fezvhj
XGYQfUAPYvTWaP+W7MvmFbwc9N8uK1w9WJGP01Cs55KW/BL3gb99RD0WqHpbSY+KOyPvY/TIbBaW
ixHG1CrmpkYsbJ1Ab33pcdQ8ZIKlgbBs/UWx3O4R8isYXAXWUYcpVGLGL3IokdJnE0XpM1aexovj
oh2kDrG9l52BYulrwzSSTRY50xNp1kPsAViqEt35oeHOUhb5X42KfxVOpeIZNTyxzUUH9CAeU3Iv
QD3gWxZftSTeZSkYa8Wx904MCPiA3SgPstXAa1SSBPkh2ahWy8YMWYCkAOhmtMUzLgLZg9rr73GM
DzdC6Cop8tE7gwji3YQ7+LrEs29zH9sk6rusyWIebyH8fDYt4/fxRmwnx2KCCIbsCpR+a7Z0Lmf/
Z3lkzFU1C+gpK/ygZc+f9XogbBmwKVjJbjkQWbxoORnWrkd188XWHmoC6a9/V6DV6P9UJrXcJHnR
LiJyPFu3zCpgdkN16XUNuvAo3mTtXnSh96EqOH/eh/pRgX1W3KDcAtP+dro8wcTaK/NB7hQJW7Bw
FDlTRdQ+6SVpNrccnrPIGJ4DPQbc6qgNnjFUdURcDizWQfSYflYu8xShJE9LL7IXDHW+5gUUcC8w
eOxz56wW3vE2NnEwShyNtj3KXtBc7Q69oG4Z5/H4PLUDsXq3eGMjv8k0tXtIbKFe1BYdoybB7sYP
cbBPBw3pfbLT8d4pnYypm25+soltP4VuMn9qxqPJIh2iacBKlIg4YSJZrzzUNjx2hrfTbpeOsR72
Zg2r+fzbOMtDSQ1h93EvG+XlmWuDTalqbC/ruN7HA3vKAYzqVS3tcZl7CWIUSutcK9QAkYGMVrLm
erZzLdhirBSrUta2rM7D7HYTKXAq5IBoRNRBUURD4MhvxLJLDAx1MI6WH8B2Qd0NEYLvbQWMPphp
LIToMfOeWZyYo/mA4Of6ECFWvJCt0nsviqNmrdtqvBDIFlpLOVT2dACDMC/uVQUyTIDtRV1al0Bp
4t0wkIaZcHHkNyrb6JzU0TooXA9AdFOdTDdvTnor6NWdksCg6rkby5vMS0lq7+I7egYXJ8yWY61y
2+hIs5+85xHIUmSq4bNmBtGz4QTNUpncfCfbWED05y4YjhFZMETB/umVg4u5FxL37Xx5Ahia/37+
P58A942v9s8n5DoaaiwE20vd9HhGAQM13gNRYguhJdkayi3gsKl1t5h3IG2nd+pKG4FIKFPRLAKt
0L7lSbrDic0JFiXUyrQPp60Qlrcp+yp6JFy0FFIUXlZLqqMWI949aD8TfsljWgMuLAUGUxIu1A95
cPIFeB2li5x6Wf/kUv6z7CsbDFxTOAlHWU1I9d7OdLsoRJXBhuBTomOcJuUX1mna/AdwjtCgY4JO
+kq2F5CDtijN5jiyZhfY8MaG9Xq/SAe8ZGRhRHqjYmppFQdSlcc/O25jWEiSinm4d8oj2xy4SOFc
sYLI9/fOW/v8CYTggG0rClAd+TH3MWqbzRau2Lzd225jvDxqdr1pfr133C+IGm91KEozxwHT5nmu
VKs+gnGLn7wpf7RiYpnED1EmdwfxV898aubmT1Btr8QK6g+7VALknlgo1CLbBwm5M2BMLN/kod+1
+Kb2vfah2Xm7wTCKp9qPGRR2Rrj0yfiSTm2s2SO7ceqjNhdBOwZbeGYvZoGxmZrWo8frMGlAIVJP
ejtD+KSMlwW3zCVzwmQ1TpqPBA9VWTDOY3kDMlD808bHTwelH7/eRoBjvkxxBQI5nN+kUX1R62fC
vCV4MAaNTR6wibeaJ9HDApEdQMrKfRtl/QYAlNlXy0rTlCVuqP7GEWV7ISjS7rL5XSKrCVJ/F7UC
tREGxcoqgvAsm2Qn+RI458h3rmVVFrziURMo42Ma1JZ3uwjOvD8g1Vh7a/4EOaxKDYC5BZju38YJ
FDX1AkutqThOc4Zfn3P5CDjxVjHa77Im21MjVsk0MMsi87RXJ2e8xLqrvCCxj4yVZ3iESXuqBR6y
CDwYe9mbR14I26UKkVJisDl2xTa2IGq6UsDOEOFBLyB4CX3sn1kJLMam8bc1EJRtzk30no39bpp9
DxV7IGeoRsEZVRCkQ0sUY6t+iL6RSTggBje+Fa7660z4DSRTMyKDIlghoJD/UAKhEpocMpj5Yyz8
ZQsm+NHqve5gZj3xhkQ1X9qK9GuY+PYP/I1WWpekn3JslEThYxpYS7wQlHUW++kjEJ70sWK/+th2
2rgwMc3byqrsyHiOAoVt8mwybM9uxFZuINAk66WOqtkYxc4mYZu2qtOyXVqzRJLUSUpKjL1lkbou
8r9/Hsq6HCnP+bObNRYnCXJ+Ea4AaaIdycz3T7LQwRJ0JE6REgmYyaJhm06wTVFlwsuGeFKwn7C9
MYSSEW204xPZ/e9RgsCjUg1fXYH2HY9S8IaNYbACPeU+VQ620mOZo3auqsnOGKbwGFuje5gySEZT
R6i8nwWkkJeAw4oLc1zcGtKRnwB6s/1kJQWaLEL9ixjVsupSDJlt5EVwY+x/Zkn3hLFhdGr1LlzJ
bxnMX1VToe0OROjhP2qB9uj77bOv1Ii++fU3SebnNg52gFq6ddjC7Q+JIS3bKNqU5QjSfL7J2bvp
M3Ok3Uroyg2/MndMAWhKHQ3hezuUmRJVTndhaeZOpvPv2X2Z7JdtqRPg7OpV9vLedh8cR6qyB3H8
IDQChnofPbpdIXwWO2a+dHAT3yiWQr0yR3ORdfHgb3CYZTWbMbeiRGywoSy6d8VCeyiEhZSzynr2
XTAgc7PFMHSNMayX1boyJ9YzwtjKauTB9uiKSdsMvpPeNt5tqGQwxOMvcqed5EN8LDTxhq9y96KZ
+kb1Ih9oEjUvQbYy0UBpR5XVvfQkANeqYvrr3o3C50h7NWZmtYoz3bLCTQLAPVVFSTMTtB84pM5V
sCWeG++FC9yChIC6lU3Wj97I6tcED6v1mPE1tZkaTnpAXwMatFcd3O4gxPtkML3hlHTOV1nDRxr4
HeBbkhsx8ywDpjptt8mQoenBsuvgeIKY9YRoaNZE7cqravERBw6gA3tyj6bhZx+WtsFJo383KuGe
0h6VOWUeVTao7pJy81AfssWH0jsk3qf02Wo11uS8KD+taKMiKPI99Gr0g2xzOlvdZB+TLCrXIUCe
L2qqbIEZ2N/rxIFDbSQOECREiwtikFvLKa2tEjcT80QP8TFNecLC/An2XxMsIpwT4ppZVaQNlhS2
8hnmfgsZ3TFes3hqVmNTjODXQEFMvFJIx51z2+r5kcpfR9PcNsy9U58FwFvyZ9/IjHWLRtsVWsSw
RGDDflciBW1eq9K/MyVvMTZkbW3Hb47fuXtbS1FEC7qviqaN78yfxSoEOPnoJWRcprjr9lVelWc0
mpUVYEr3NYvQ0rDtoUCbPTJXSBMqK0GA4+jOVLXaYflEyDH6NrTVDyBtwbPnOZ9+o6I3V27DxFXe
mPmrcwz9mQx+Yr5bKqTnMg7Kjea7oAHjIX8Qdh+wOKunr/JIJIX6lcUxv5lt/9MWuCCKx8fpMjau
c5IE1Bs/NUXQYhEA89x3KPUlnTd+JRY7rI0pRz0yCM03c/TX0lJ8cJ1hXcL/2bdGgsBC3pU7LYi7
bQsZ4MCqLXlgrkWNSVjDS6WjkuMSNv1ujPVystT1RF7CPpjwE62ygHoXK6azqkxl34B5OA4WoQs9
xzdEV8v+0DpqsuWLTNcmtZ2FqkM862sgjXrrPk4GgAoVTMLOtNncl7MPkSWloE31rPe99yBr4zxC
If+2jMP4zejS5gAW1gSk65QNeyX1jIl2DF119pyVRZwK8yg0Y+GD5Em3CHb+6mgwIFWcJw/u03XM
CuVkQj9b1ikyN5VpfZPtnjIqaEpwI0mPABec0GfTo+gi7CA8SsCxcC17O5KWXw7aYCFRq3dPCitM
WZOFPCH22uAoIcm1CT06zuESTV3yVcHoAdEz+wcOBp9ZqWmv5vS1dKZpXiMYjrm5BwpxVq4Oau2+
m7lAPxgHZ7GoldjeyclttKZ+lRMR2DhW81VNBvvT48DpIvuTX/8r6kaWPPD+bpFd85i8qpSV2RkQ
r8sGUzDeDd5kDRf3NlcnzV/uiK4MJMHpaJb+jzbMS3y6u/DTKrFtC43/z9d5LUmKLFv0izBDi9fU
OkuLfsFqWqBFoOHr7yKyeqrPnLnnBSMEVHVWJ0S4b1/bSVkcJsmyNJfsvOOXPpvYu6Oty6heekEv
Pd2X/UQamlYyjuZ1VPwHVtFPSGanVW5XVKhAD8ReJ2ObUKSatldnMaMOqHM5uEa4ceJuh3QyqJa4
vP3Shjw5We7k3BW6v+H7qTzHWvYCJQHayJQ+uNBDX/y6yDap3ekkJjv1OiU69WQevONwXslZc6Cl
0Sp1zzqLIoQIqrrs0+JFPLJIKyLS8bnqmzuQr/kKLqq+BnDg+gsvbsK9z/cA1XJM28zi4K7ODk7u
BSSmwKo8IOMal6ZjWiwAQ7XFFB0xkNXk5qUh3kkGNbN2Wt8Ma7ex/G2mD8ZrU1bfXS/VrtQ21ugV
tgDbEjyPqMTPgsUg1DNQnPIvjcLZBUaH5qtpeGKptr7GP0N4KzN1lavvQSomja+f0gnB7NR69t6C
cXNKyAJvvSgvr3zDy7VdVXtVzRJqsNHmBucyYZmLtkvxF/OigvJ1FrZyTJ9JzggZg7UbAUQnxeZ1
mvVSUzi5oq6z3ztz08iaFLTq5JwJtdF08KHMpuhx/iSfejVY+pQSP7fDVspTY3u8Iq3Nz1K/qreh
fzKc5l6OyS5nmtXLfdyuI3/61LQKoO/BfFEDiYqa8Ba9hTdkx55QKaq8zniWzXJSaM71cl9NYIv2
o5kmq4gasOPYe+WZr1C+Jp9VvVD+/10Mvf+zLn4Ki/9ANRqMhQ+A41G3JmOTzNfw/CnBgHENi4kf
kPVsc6dTcTcFSYWu2DNe83BeOCYT06rIeMXwTk3S6LVXKUph9VcQwEKv6XQTIKxRVBs5S0zeuKgD
v19MYYgAuvI3adQlB9vy2mumuiSkmtH4KBWCyg0IAkGs5lBH6IkzYFCsZbdWbeX1KjU9/oZ9kvQs
/T9HYtuvSdeO2cnUK/sUtpp9O5PN1qxKggfNzGj5jwE5qs9XyDN5GBw4zHWX7r+65NnXpVoVZKte
V3mvRqJbVQ3WAFOSPnpFoPxMIRtbeAz+lU8Dz21fOQ9VhF5kdniy3EgsnZk+K5vygMwPWLU8ranJ
wE0X9c6xZuG5Nj3knFILJ2k/7iynk81xFsQ5SAwxQQH58zXwNc+oATgvZBvtD45wWozk2XKcPX4U
yiIUBsVlKErvWbautLjPn0QHNy+dzSRnpA/lHeCLA1as87pNtqBP/9HCf4b8ZT1iUonRWEr5UA2T
6bVxbErM66hexrP41e6KYDNGGCTI0UQHnJeFiXmb3Lc4Aw1+/DTFBrbT3EPM90Cdy8oVA6Blrxt7
rWj5+s44HFi1bDlsIi2A4OPlVJFhnaFLHAu94LMqRgHxB5c0/tB/c7okhYuVDrBsZay3XwMWtBbM
eWEpzZwu2W/xMkDtF1+ovjbukrK9TBnRo1LF0xFjStTIVZY2fEs84y6aDwR6ujVmfvpZIrfYp+1z
tyiOKujZy43Cpan2UXGhrUjYXqWU1VNCEmdXCcRcaqNXT4pRVdcwCM5w2Kon2VUPxboYixLaAl2g
+uDNiLI6yMtzY6g3ZSGgx8+jhZ3cFw48mQwzXpwrtPPXW3RwWgwt/WJnFCzzJOTMMyaUikXXoMzP
fvHxxT+6wD6Mbd6+RRM1BH6iuseuMh4Kk4plud1B7kvyXAzk0io+xYXsJJbzKYee3OZECtnef8mk
1cy+sFmH0DqFxSmeD2Ns5qcwGZp13UUI8gpeemhb6JRz5JmcKJthSPlDEsy0vpkid7MLlmg52f6C
zMkzF7zPBuIPFtbFb/rc12Snb6g6L3W+d/ZvzZMUPlnGJIhzx/m27b3sCaQGxP2hph4zHiB22fG0
iYcyQrjEqDqRoPL7wtyZvTtu80REC5hMyhkkt3KWZ6gecBxt56xnZJ/+6JJTamRoi0pPgs1tHroT
n+TXfDPwrBGFQNznNpQiim1T9Si/2rfvMnnTbrTtP7vk1ztIWxO/0llHi8aUZEGl8/ydkxpkKg0I
ONOfTTkK78F4VgrV22ZaSB3Lopj0uyAr62OYJCi8Cl3kOobYRzYVBmW/6nFkxmLMbWrPMnxk+H0p
3iccwpMLJ/Q/27f6H722znmRlzhXjrpYaKaLwZA8rXQT7gVW5Wu3n7RjPmgxL2je0pGDxUhrUe2c
g+55B3R8kNnNMBEv5lQufLeNbxY/3t92QdLxJ+md/BylwP0EVAs84mjKAWn889WUZ+Tf+85RTl9X
yrOvW1aGXa74HPmXSicheRVR+fSIad0SQQ+w5ARCjkcqede2VnKSpW0YrPQ6ZVt9cpKdWGTcpqgK
Ja+rbESGPdn6oFP+rx1qT0EkO/fVIC4Pqh2u2bzU1M8QK+n9sj2ps1I79nkjroyub3dlJ169WbN9
m+c1hOwmO0T/Lq9rZl124Od3FNIWe5EpXMezNzriVrzKars55FHcHmqzMci8zKdTpsI0l0O3U16S
7UG2i9b76WtdRfD494Xy7Ha1nDcmtqsu5T2JpPqfN7pNkL23Cf+ce5sgbyaH/uuXkL9aidXVsgfZ
vM4MMEoahy1wDPQnNbZ96Ghs8ms0UdrVRGe8ZidHWTwoy5bd8N5JI/fZnTH9uJ3qezl5HLBAsQy7
Okyhi6NmZixq4verVtXrb9R9bQN/UH6whv1WWJ73bJSWsg4GleLvzjHOWRmpK9v3nVevNx/xCFE+
uqp5D534diJ7qE96x4bYf9FalN994KjvQ97GCz11yztr0oFU1iFuevOAU2KvkPh5ceQ/XPKCLnrd
j73zDAd72RKlxOWAWJ43ZsMhrPR6j51is1BEkOwp+XQuWuDBZc9V46X0859dHzW/MKWIhem86Lh+
hLM9oV8HH7rvY7MZaZWxkn2TH31oegbjQ7oalr1Ss1x3wYGbWIN7atUdRWipL73fLpXUK9/RX0Br
LpRwkyt98lgOCnkUj6rTKM6VN8xq6kkt3xXEI3vX94K1bIa6992iakmxEYEUlq48VyS87bp4TVhW
XgKzTRfJvDzwaz+HWAVuoNbB4USGCPeaNIlOkMItRVwPa21SecAEGX8+2SbPU59HNu1B2rO2SNTs
Dvh5fuc2I+iDQKPIJM5PORVny6a3qqXbjeqDPBiq9dP1MdqSrVJB8tO5/Z1sST+ITMnFSsRhvSgb
Kz4TJ90a4GlmuHp+R3Ayu6sjU9uM9s+o6I1Fmgzq1S2zz4MxqvZyKLF4731HvRZuMMzCNMgNiano
Ozk7/vsSXxcbP+i009ddbL3nZd1PZwOg/TKKJ8pelHqpu0n1Dcs7HDMMn4pw8r3XlvLiZdfiTmUb
xje0gy+1i5JGH/3opRX38rO2hlRcDCjwJO1ZVdWtU7Lo4FEjP3o3xT+46FxjL6uUzLT6z1uMSYIm
RGvNjZFNDqBZ3sR2WeLeRjB7qZmjt5pcfIrcxkOlaBJOJA34jMC9uRh9xwKMDffbWEUFC+9QbIsi
ipDzxn8ldhPdKUUa7NI0tXhG1voOwXG1iFR3uJOHGBXpnTO+iLZsrw1M811n6iEuLm5wlgeS7eEZ
R/W7ofHUXROo714CMmqjqgF5fycqV76SFBdrjLpdW2Bzhvrpm4x1pJqiUXbqaKc69qqHwCu/yViH
7Dd9MuJlCNbX74aWB7UaP1gGK1wXvxHZErwCMYEjSYJYJVmKKKtX1jDuEEVZK3XIiiczdtMz9oDf
HH8snmQXGh7f672Hmq3uwsLDZC9mkaoep9qPyPwJiW/8BZX42QCj8zY2Q7ISCGv2TtPzJKPm9ZRp
GqFyETcf+mTuU0UvXzBztCkfN7sNed/xyXf1bRgq45xZLtxjSXSOcme90Hch3+aFDoFxbaS+9hYU
bF2tKRPX0OrFo1l5R9nva7m9jXN1ZfSqxWOy/YxHkbzSfYVPgQ4gaETVqqlbS/Nsw8m3o4qIpV+4
+vg5pxv1nIo9SsHLniBh1IZnTWVNabme8pz35s9BwzTMrB6ngWVkCsz42CjYtCgiJ7TJF0x+1fx8
dNdVFl/LqvbrRfAjJ4P4VxIm2cpciJmX7FG+eJFnWuWu8BqhhGzuV0UDCyIUk7NzHP1d9mU1UTqM
EPaSSfwHoxipl3+Uq8QybZ4nZ7r4FiRbN7HMx9RFXqc4abNI50L7Wkz6KfQC65usrOyybHbSLsYL
Smhta1mU9d+qGL2p17aZz38OQjDVFYk0T1WoLxSJsEgmT/toh0RF9ah5BffmXGVLjVdGq7QvaNf0
uzZ37815jiuU+Gi6hLsR5vsJfA9B/cHGGNt6ozR++AqoBpfsKnQOcjSNpgfP8dU7XSurF55Tsrfp
8u6qVfW3DLrYa29iAOVHiPbloBrZ+tpLUsgM8w0jMt4Ld2zSkxzV/eIQN6J8COKsfzKa/nZRieHb
2VLwcAhbLhrhx+5AZGtwnPgdg5igqD+U5D7nH4ifmqDcl6WdHGWLvioL9TssaP8hL2t/YSNefSoF
tawjympekw34j8DVTgVK3j3/+9p9MId4yiCwNgJV9R1Z3wlaTak9WT2KJM+1mncIce9e5Wo/3Glk
U8w/Bk75PZ5crJqVUEGI3fgf2aCSpHNyHwhRgC4+69sHPxzUta1m3aUHYr7LSWKiEK/uhOG/BaYx
fmtG3VwqytTjYWCND5STv5dt+dmPNLDZa2Bfrbxy7roh3I9xkZyzXnfuZBfLO43ou57hmMyfeEEk
vSawlo8ri7/xbY4miln3EIWHP+IbTUb9jKockzFHRj5HPORh8sUzJd/lGgNXgIyp2ztHN4XsBkZz
5aeJB3Go6tyT9Hgp4iE62s2Dx7vmzi0ygL9q1n5kAV9jUbU/1SJ7S6vIehEWAIPOcwic5JF3LILE
Q2HW9M9p0/xyJuc6WA6Qn7RlV08JR7gUWlNswzbFkIy6DlTDBTViOTlyEUc+Fa/9z16o3Q+3GlED
E6JY5LWyHAzD+pHExveqVbI3FII9UfWc8CG0ghV+RUu3EtnO6OxuJTcoJnWfuwn50KojM/ls+MPn
qFLlFyuYKKadsz1VlX/zIdrfBX3HAoUnSlCT7Rmo2dj1kQjW5ZztCV0PlgZf6hN/iO51jLfyYjXF
UyT1crEsbdW8tDqSBrZ5e1FGxkLMwiFHSojq4ZemIaTy5lZrBu7RE+pfcoI86LMZV9J3YAFmjRIK
z+HiBt3ha4baURhuIPHZynu4ht/ft/nH18/A8WpahwF+FV99Ucb+0B0CyiT5VaLKrre8Edyl/KVk
X+BbwPNgickWBgb9H7+77MsIISf87Y7yojCmcN/Vh9vvLrvizAUj6OwjB3zpYvDGK3CY8l2j5HGT
R2awk83aD1c9WdPlzfimJSeAiYT+RuFouvPGvpw9JXQiCF62tfVy3SJ+fYwja9olxJy3U+X01NLW
T02UZN9HoLZTrqqPlFKh5vH7O0EuZaRwiqVglU/VNjesn5PQjDMPBP15bulYMny1DFZoWAhH1opV
KqvbnPjhm5uFLyaM2UedvfkdKMwtqhLrUXblaferAyl+kq0whzPcUMC/+po/cMMPXJXv5hz9g1JP
/FaaA5jeGd6mvKoXlE+7b1hC9WXg/xJp+iYA3ryFEaXlmlCzeyvOk62X9gIr99JYjX0lkJpSJifa
THvRtd7faXpXrZDQqC+6NwYbteztDVg29YVnh7lUKZfZy1GlZaNgqKZ1lk2gKBuRXsZajNd46LvH
uC2dtQ08bS2bE1WkdzytZoBC9yh0t3vE6slaeAlWBGU0ubseGdbFmV0G5JkxjuOib1GTxW5V6Qs5
ks++A6B9sKeMVhku7MdRcTEUiNua4DqYm7klu+ShaqiYWFAd4c0wc76l5ONIk1TaXSnKmpVwPDyM
wUiKpjDDc9+1zh5sGsBSxVAvRWUl65jCnScBo2dhZUH5ERr6iWAisq+0P2tYK/2KU+VlFGr43uaQ
A5rKAk3Su7wPG/++yiz/npD7sBxzk0qCuSkHcjN5ilmanZJGc7YZAFcIsRrhvAy1hudPYteNeO0s
YjwzNxkM09swQsJ0Nwv7VmM8rlNnZNnRoR1psJt6rUrKJxIC0vcui+ANkOHgrEYW6llEPLseJ1uT
wOBqkkCfjmXNiSftQUA8uFpa4V0tNi2rgmrSUxJFP+xGHa5hFg3PLYE9HSz1a48yzlGU7hahDsYR
gwYZcb6dZiMx5FFE6VL3NW9rinFaeWI0b67dQz7Ei6mBzc7esn5sm+Ioq+lqp0x2eXep4gfNUcD1
zM9RsCL9Dn1veXvKYnLV77xOcWEEpqtySsP0jKgdzWPitet86qgMzFXTR7GOeM6yp+Ecq26CTQYa
kEyJT24UeZuAbOBdrmrZaphi8VKTM+O/V6L+hSnI/jPvrbKOcGykm3m3z8QQPvZGeSXjYp9li4iZ
tUPtHy8jnoQHn9j6CgtsxJRWlt/0iKwuo2NewVSSysSiA+GmiFVKKNEAA9TF0FyD/Ap7ce+nEHt6
X+UBPpdRVMAyFwivnIdx7ov68iOekhBqBV2JC3zAx/aUGnQG5VUpgYOFnsfvSacb91XiH/J+YAOf
RSC/4rxbUFoHd9RqrScYrv2qqqrvISkurRt5fnZUVaV9qm1lk+IXNOrzIaeGJ2u67iBbouRZK8+o
IgfdGtjnr/nQgsA9Z8nyH1MJcuxG9I87JfHdgzcfEOu6B0OtWtDb1km2AhNbFSzyGJDzSl/Qtomx
LfmPkM/lB8HFMbTggpdDcBEs5Ph7Id6QfXIUxn2kLiIB2HVoeUGq6hCqCzmEAwtb5FEoIHeFuiji
WNl6s1ZanbXSVVeYWBYMP2RLHppZCc0Pv08K3FVJM26MnuIjNjWaRZAxLsOVW+MMYzgdxDOIKY7S
oP4vjXSTzKjpxnP7tdGE+kmuyTTVyK5GmmkLL8ymb0aDK4IWkGcblfpzgAge7jq9ElLVkwb2W6rq
0+or9p8lKUidDCVxYxukl+fAf5/zicspCSvFTe6mEZ6EQL1YInarcMqmj2QiWey76RtJ8n5rTJm1
VY1cf03hQMsJXIhNY7QLBFVtsCEBvlbJ+EQaNFxrCYZUstnwP3c3TCTgyR2OT6hCygtlxIRIjOFJ
zgDlyMqPpMx8tUjqN5bgxlm2nJEdmlOn467rSp7XbWBuO93CEW8+AHIeSZRPkXcwWR7fOqe61MjT
aMvCzpEGDJNzbwvXvgeV1aydImSN5OfOfTUfasQqS8rRsp2Z8pdZ2l3+EJpdBeGQUTC02Y76XI2i
wewxiyOXPHfoX+QhT2rOGmcWXwvkZMjv5iAJnZrTr63KcR5i03B3doMlD6V8yWtiEEaGST3sZLNq
sMkVZqycZVO1vQV1J84TfBIT8KZ3Iicfv4J/7o4KcfSlmO+hBra2MQMMhINw3A5dkTzHuflUdE77
YDZ5ciH8ZcHJtdT3cKTISjMpzCzHyXysaucs+/3RBm7tQO1sxmJVElG/k2po24b8XHDL1Zec2jIx
bYKEeCe75AyjEcVKXiD7Rg1Do6T/c4ajqp/3kDN6ZkTzjK+fIu8hB93UiReUjUVHJ/428BjCvrVz
j5bj2ldzrjJsSjgkCGv1gz03qWXN10bSqpskMXDBzZA/lUI1TpkqDDIvoJezamjw+aXva6AN/M8p
eqAhRBqoGlsgrIND8PfF8uwf18k+3572pVm3e+G7oHKCAjIIsdr7PPd/8RuP34ShkFgZivbs6FV3
jyruVzb3KyH1IuSVdnmZ66u4VQGwjRRwETUrj/l8kGcphufJRp4OUZeVi0ke+bTLY2tYmsvPVOyd
GZAHmy+6zbc1HPnknM/pf7dv48QmT8XIHjDgUfsQhIiu5BmJtn8/C9vafqAe5t9HgxKzIV9Jp4XN
8g8/I2c5dungPxfQ5hZwyNWj4y+bIgm/jX2jbR0kCFsZhaIStCZa+c3JZvMvVYm3Mgj1ezYFNJ+z
ZTfsxWYMcFjxfHWL6iPZamSHCTCh2eUmX7MdiCNvcdOn134WOmizmGHEJVrLUMYZc0v2J1TBLWvL
Epu0Qa2MgFUJdpiGGws5LA/4CZWXymb9+vdlsl8pyiuxlO6Qm5m3LiKRrnU3E88p5m07bSJlR9S5
ejZFrezbLCwJXjJKAQPpH6MBhDyPqlncnoHV/JSDDv5iV9Wt7i11YmqEYYvZdls5liga1m09tMl5
THZ5MORbb3wy5p5RwatXWOJBDlmJcgpjPb1rDBRULG5ZZc6E/X9g9yvEEcpSCzBQJw+zN4faeR/Q
PSzI9Bl39TBU13ok2j6Q8HkvQtEt+7JST24QuY982BfZH4PiWA+kXfZJ1CpvvK38nHVkW74arUl8
qiOfN/RonYlgzETtBM2KE5SvKnnWVQyMZk3gkwWgNuAqHDjkAnhj3LsqMneHFOnSE5az05Q4fJJn
NsirpRxtnKi5ny+QLWOeUVguAi5hnswJ1HwTeOju3fFRsfWDnuTqW6A5EQ7onb2WTZ6cIdnk0LqW
zeQ+DGRxjdqa3gYMJLetkmSbz6vC75nq13d6aWZESvN7db4ZVJViW4bFuOnT4A1+lXGKFJTqXmQ+
aa6dw9zlYLmJuVYG7MdkUw6oqfqLtKpycBPeKaqiaHcTwtmvi/BD0Xeuw04atU7xIKdhFDI7fqMc
v101D0RoR+0yi67y3qYT6gc2GOABxreaRC0ckSi+NmSZHtl+7GX/0Js11LR0XCeWMhEahdSfgOG9
2kG2dHqnPfdj14XruSmG4b+aBYKARdLwLc403rlzgKHI7Ia0XFTzl5zjDTVUk7Iq+3NJhuIlVv+S
AQZ23zyTImVc+rMGNdf7eNUb+UuZAALSe29tRoV9dRvxeabNfVXmoWa2yo+hATclN6AGcmpD0ZFe
UZDyQF3kRXbbymiQuaLmmZjnDw3IO4EbbXaH0L0V1VjDez+kWyfX4x+awcvVCJXmsciLcUss+rYG
SzILmOI0+RbBJp3IXH9JCC9vHVGF34psJZ/ndhIn25ZisFs367WAAuRVPwibFG6wMM2ofHW0zD87
aVXcmljWhbsGcCJuOtplaEjHFbi6vwf9s7wn3o1QbYdebAK2aDVF4eemcNU1Rl1ElOYmRnntxDIK
6YyptWsee73/PN5rYCEX6tRC86XKcfDR/E0GhrtUM+aX0chcfGANdAwNxb7TGPEXbfqNlKlavsKj
D5T7OYjM8Oo4RowEg2jXkDUW9khWe/Iyj1TDqCCSbofsMRxYb2Q05p6ZWawVgF9dUh/bqey71zc1
KtpXUFvqBZExu7C5M/V7H28/u1nLZt7Bmya7qxxkkywFtfDkDWzxrM0gFAsEEO/PKMTlekletf3A
891d+60/7qNSKE8OVngdOc4PE0ZhgqGknadHTdTOS51OQPjidlzEsCt2GnWnW3x0UOWOXnXWlWAg
IGKdcJov7mWrDg6Im7VnysytB2HpGyNuh5dCVPoFi9HvQ9SPh8EBb9BqWnSPYtcjQms7206I6F72
GYFVrZCNGBDMmCIHej6qje/yNneQOAVQzYZmJywTIPk8R07MA+y/C314DXkJnGIParFruOXGTp1w
gyobPjxKx7XOV3PYuXPpsEkdz6G0m8lel5bQYN/+PZSWEzKxHMsoJB1RsawSataIxQ84oHBmukSA
FrY8JnOvHMqHhN64Hz9nIUt9yxE7beQ1X/3/1pR9FjGNnY6VptKb+lF36joA9KctYh0Mn1l0+lEO
kCL+PSo7g3Gi9Fj2yvFKJNmOYt+THC2s0DhqYciUP24rZ8vxPgflbyDdp449rs7l1FRneZYaljiX
XZdtw4oyeDlQE2IbQND8x8Q2ei1iV5y6zP09+McMc+TFP8ew5f3kANlna/LwaYmyYkFZZva9ScZL
VKAzjShg2Hjka/YGhVj/NsNKKMdpx7zaZ6E5PmCf+s97yBnznmIvREBI/b9/yv87oy/7C1tD40XO
qOefIn8P+VM81LLnWOs7FszdtICUPLtrqvorcaWqNLUXc7CNC2tcarnIFXwvhHsfqKP7EhTE4iyA
KMfUHqLrmLf72BvbbQMWhER11KyiZqyOQ+9URwpgPs9kUw7kWvErSMml4bKxKEHSPjdkNa5IMb5n
PQlzTF/TJ+rqjrZAqAzNvV/oVTs+d3O0qdEyVixlL7ZuZg1HK6kVsi6tNTvTFFdlV9mNdjYpeDxX
b+xRKEjJzFgDdGBo50LDnLMaq3Wb++IKMc29RpjWXIUtUA7GpFZl09Wik4iJG7cj/wx1eOg1JzvJ
g98AQlrx++UnbT54g/cT/Ic4jXoaHUK0/VQIsMO1wr5ZlfbY7QFNa69JDgydVw4xz9A4GHzSi25y
T/DR23fKWsUm6k30mnzn3/OiW1L1Y7104QBGpEZvKKf1Y1wtSm5yhR823YemeJfzA91M18IrGorc
uDzdB2Mk3lnVjnvXYksuewthf/Pcrr7H92e4Er7CyGD+2XqjpiuHZd1BBGb4OpUBNdZqfUCXxZph
cJpLipnTJUHpb/k5hIW5Fc8HeVYiIcO1gjTN75mjnX2O+cloQaac7rQJHEqmpxt/Us2D0nrmIRKZ
dTv76gsKVA4j5ehrI2jiemGPWnCqFD84ISYMTr1DgpcSedLW8SA+dIpx49W/zvGhQi9qwhTrCALl
tJeT5EEgo705iuLdFhy6waQYK4+N4WYm+IfNYF2J98DEBeo2x/aipzysxTXXPeAnaWddWtRZuKCO
71YP+ZKCXMxZyjo8uH6vvIblDzPUf1B7QwmW00IwbWp0LIZXYysVp5teN4eNNqskCN6kR5YO95Ir
U+jefVaa0TLHffvydSBARplUBCOAtMKfAwmgiYvmkcS3k9t82SOvtOvJImZPKa1sfg3Ie+g4Q1OX
Ab2mMstWv82p3V47TVq1lJNHF73kQp6WbYeJNQo0irinlzhz/K3Z6D1JxzihVmE+jcNgOIXzQaOk
e6lTdb1ixQa4SHZOamXlKznTb1pl19j1UbZ6tRxOX3f45x2DqH42NY0yrvnWtxt+/agoXjm2kx6w
ou8OxoAalxWTudBqL3u0HIrooHU1B9nEBtY/8MjIb6OyLxj7V00V+qpTi/hE/u91SuL+6FQ21jbI
7e/H3EFO7YrL1IVPTdpiwicEANx48t51AQs7dJLyDv2YenWsqlrIAeESNmx8VT2pOuZy02B26640
usPXoQ6C/o+mHPjffe18xf+eIu9iYU6z9ArRYZbrNvdhPzT3etP/SLXJX8UQIcrZXfW7q9fGbm66
WGcAzkKgp4/RqUjc6CTP5EEl5P/PPjlFGZDJ5SlMxvmqf5v2j9t1otLWyFteNW86RZNi3A9pZd4j
wpj2CUk8cKn0yYM3CH2DTaG3JMCoREu88epZNB5t5DDqpvyUBPAP7d5rsNbL9eeJgDSqk+wjsdgv
tFFcnGyimPdQP0KymAz0GtTmqBhRzitCXEjZJEuDGpAPd0re1c5BrhGhwEh19JSRk7A/KKMOzarf
5pBuBMGzpNP2ngkdBUeztai1ZiQuok9ExOrPA8gbStuc8jnuSlaYXwNynu8D6tDcEm7s31fIgdu9
kNd0qyBDMfqPu341DYF9WAKlZC3vUCiLptaCQ0KMcFoP45Qf5OHWRkSH7fN8kJ3TQEQ4IzmPCYMP
cTsIum0V++42VMoYmopuXcakKY8CRbZIa+viQGF0V0E9AZkZRL69tclbafux9B/lnGG+LKoitIGG
nv/wswCNSlA2q1pWXJhxhLbAbLb1XHFhtgiDVV4dQKwwLkj/HkXDaNxGq1A0W8tE3BRPpb+YnMg8
ldgolBQIW8ZJ5WGzsAZ/3NQuRXkL2cle3TzJs9wE8Og3yl2WwazsVVAEi6pk/zfviPqj7NUq/fNs
UNN4pbkdPprjaG0w6HtP+XdUWjoL6SzdW2qFPWwzNIePdVSZS7Dmp84LHOBVSqkcvg6l43w2iZk/
lnaF0Ug2KQ8TT3bUktFbmg/5vs8t3MDmpkrEeZl7lX+Mh3g6N7qHKiwl7DJ7rfnu1BLiy4NrAbf+
lKQQPw1HjT7+ZQYirlkW3jhkptJ8oxD4exoaPj2vMMqfcbuyEtz8wNbFi0JpqmcqxvgOeupw6ipY
oW4+PQtfc/dRHvUnclbdKbarzzPZ5xpWuyi80oRY/3sKINwMcF4WsYOG9kfpRnKCTNbuROae7Bnx
J/vxE0Hs9tWW86Kwh8nTmfuqEUDEjCgpzh5hUeTS5fLW5wr12lWBelC8IL10szJOVtBUBkyCWFGa
jSyVyaIJmmormltBDU55Qzbmr/92UTFm7QZcAnvbMExAs5AYbqq/KlA319JKB4uFHz/qd1cz98tQ
B1EOIAllMZHj73pytl71krahsx1SM+AToRkLOExZ2bsb2RSpk1BlV+FZNo8WgIsWYWNpR9nUVO+v
MCymy2irFE5OlblwvTbdIaCunxJFfMj/AGljvlEINKfJDG87VHm6E6VeP4VNAXA+hzUTNW+SAV7N
NHB5yErg4F99VleE6/9j7LyW49a1MP1ErGIOtx3VSdm25BuWwzFzznz6+QB6m9o+Z2rmBoUFgOyW
upsk1voD1Udzs47JdXmScHVTyKB1Y2RfoG1aF9QDfvd80zQE9+SrHBrtbkeyHx4vfpfS+dIiX2oe
XGGC2ZkKOXt3RqBLTGtDALh2HHFbdn/iRlvlexTnnY3nWNXRbrzE3bRQ/+9tZGz62QkeTZT8Loyc
VyNkv8q4aAuL5L5tujslaG5/eyXXwiu576eDZlrVfROjUqykNaAn22qeKewVT4r70qlp+yxHcDrD
A7CfoBCJBcB1rIsVdEAOYVVmU1qiK1mM93hujveyB4UC0bDwQRt4r0apU+eXXTI+z7VX9EeTG3mT
jch9DD6JgBRlx9xJb7KniTBJnZ88EfhbLNrxL1SVaDN9txu8JDaJOoEN5HeJivY+0tunKUwi8mFo
dYXN0HBxQxZLNpPodZ39VgeQJHMupxTy6y8pnpinfrRsKmcdVR0vOjutPj6FcLxu+QzvXXJ2ISn9
Ur3q97jDVhpwrlua3+os2TXsqdI6T96yRnNI7ASIFQ5GcbTUJLmYyhRcHcOeD+giUCm3Ve0SI7Ih
zEr0Iz8E63OnO6iXWuF8kaFXW89zT8pTRuzIbK+GbKSW1jFOdMAxQdai5teZN8kYtRvXPkV6VWzU
vJnH90oxDjz4YcZjWe1Gy43QJE8ppA+cmK3MxvD9Owu+DewMxNKRGQXoGWjvftu+9R7kXCuYVERB
5nlTiPESbcetZvUjt4MsPaodkF9ch2p8/brhk4fA0TaujeoJsmYMqSrb1nWATFcIIXrDfb4+daE6
PmKVgie6Ve4rQQmZpiTcYeLj3mG2EtyXEQb03pNd5sk3SyEZM4BxOanhGHwGqHzu0aX/ZqquskXn
crrChkW40MB1EnT0/OCMqEwHY3duU8V+5u6kPJV2c4/JD+oMVWXsc1QkgJ2WzUNPHpmCLT0MNmC2
+OY18ObmIZ6CGLhwfa825rETv6R2ysJH2QP7DRCsGcO9DJdmHMPHYUj4BiHCIYcyA2qSndTKUS9w
pxz6N4EGgH7dpLsETal3UCAqgnVY7o2j7b7ko8P3DBRfVTrKAT0/dBqcvUQZ1aaKrWCduJjfTTNA
oT49a5k9wyKw3QOF1XrxR5BjVjO7H6w/5Vg0Nu6hQ7Rpa5oUx6fGMZ/r2j1m5Kgfwr4nikPksB0V
Nx+tCPNtrZPR03PFPcvF/oCFAZrLz8ocnabQy4sHHhJQHkN7Ae1bscXx4KAfE6nxoVdRe6eNlO4L
cqkHs0Q6fmExF7Fv3fcG9fGV2Vxxc8AGPk9PcjD1++kRV8YAZdSAVDCKnMDJtQeo7VzlwTyBznOr
8CAHZVOPpf6gx/NnEDARrrIsNnvo5uMQneY0yG41ZcFzj5SEXurpTTbqn57TNinWAyxL8NKARh21
Wzk2BY5+4OsybqK6huGm2V8cNFxcLvbggbUG+w6z1q07uaGUe0xPz0IKoDkM2TLfdY2S3Ekdmraj
qD+D8EdKEFmawCisu4472laGvqFYF23g4WQJZ6ekMpY8Ss0apMFuRuF02za6eXjKP3alopmbMu/B
wJBMwZt54M5q+CnfY1VtDnJwCcVYBIzmYYhA5q4TuGUUVwt4aeLP/kUaTmR+AJ2elEW7N1W9A1s0
E48TlzE5L1cui/Qmc2p+xxzaAC1a1stFCItmR+TTfwTQdndtUEf7RbI9Kvy3OqMkXyoW/j1jj29j
A5H2j+S77A1WYt6lkY8HWS2E3414wonSMngEeCgxyIbmbP4CjLLp4VL/9FKkuZ26az+pLbdBCyIY
5l46X1rFF7safPpaq4lejblzbpOlvtqJFS0Nks+HANe/R7nArlFIHcwO8wSxAgV5607trH4rwzqM
HRiV5l5GXWrPG38OokM7NNFl6H2+iLJboph30VG/PBhd8kUOyUbRW9OG78Fqs9f+dch6HODWapdn
MKASpGJgV03FTfa0rMFk2jbi/TrWUIk5Jrpu7TusiCLSI2/VbBRne8TERpqOUHcP0drVjKse9PGn
Dph5UmvmubA6JOOmSUsoMAQ4cvgTNtNOlT7IMW4F6UOhYslX2fGwQ80ofUgHCzhrnuvVUQG0vHGt
qDpMlJT4BvJ4c+qqE7nObxIhLxsAf/w2jOqhyePusiLnp8JyMCAjR2IAVtvEhkuBjezcxUDd5WD7
RvTc4eW+bUfH+BoN8SV2EO8PqlrZyB+j/NEaafwr7vENlT9XObROyl+0M+CeEqHQISdjeN/bNsXI
VRPIQSXteSoLlf5+VNX+PkrgXGxUa/oCEi88yYllLIPJdHSU4AJV61Ga0mXCmU4HiG95g8bTcoOY
3aD4u9Ty0CgUk33isYP3gBT7jaWjjWNlu04fiye5OGt8Y1tmkIrkYkfJlZOVcD2Ts8joUSmGteRO
JO0HGykjW6mBV1jKcAP4Ge5Rdaq2C/1KDuZ2Od5A0G/AYltf9ND8Ohlj+TzaI8gKiHzbqgMK/me8
F+NI6jLetPZdr3T2AUx3fDdYJDFKz4rRJqQxulHbjj7/YRtN7mcjCJpt6KHQC4uVC1qo5Ychs7Un
2bhVbW3yzh7uutSgUKb56VcDlO1lCbngH6Bt4aKkdtoTpLThybvlZqo/ZWaLixiJhw1uP0ida0V9
lwza9yUSQ46ewZIRTSMmFWdaJtdx2VOU4MOkXvnvVHrK44AKxkHT0Mbgoce56aLhFv+7V0/eNxc2
3lWpIusJRVPMcFNh8jYFCc5vpnIZR7e8FaYOtEc0R00kUGTXJH99Gyz7IiN5AhVB45Nqz/WGi37M
Dn/gXo3MZ7Rb4jqwI0riQX+Qx4SGkV3zOPgSWtGDNXXxo4aU6qfAC5ZI721dRvpkxY/qv6I/c2Q9
qm3r6N2urdxIeMBNe9TunJsr65KtKFHWOjTZ2LXhIRItE5SlEbXtK5TeuVV5O0wpRmXr4csFh1Tr
iyd/MOaLVUTBqQzdg4wmjX3h3H/lAoK6JQ8Hj1qeILwBjvWugz/x1HpOjKJk6n9PUyTqBrf9T5Gr
mzS1/9NmWY1YswFlJPS423jdS1Ho/Uvm2HvQmMpnGPdQ5lIqTFMCngm1ZXgRBVZWNGCKq25nREVx
mHjg3Ihns6md3+XDdx9G2B2NesSzqWXeALFm5I1Q2KGiDShDTDRJjIZtX3yccN0w/nDEeip5BPfh
X56rGCd8KqqT3XSfQqEANoldSmyyT9mYfHzbMh6EFUCQn8LOMo+tByV9h/HKjdRMdLa0vD86mYWw
azElm8Kc/fsK5YlPwqadmwFpiTGxzrntW1R4CYcea2ngwigZqeoPxCWivdxGYRs83KVCU2fdaRVW
aW+cZPZRy2anhVpmhM7oRgZ5oj9rZmQfkYdSEc8RN6TEa8KdFyrmUhPOsBlQ9Tp7gL1nfG60ZbTR
xoAsO8YJsgqsa8pwTJXAWmrEkYWBHE+249M8kuFJc2O4yWbIw/Gm2oD88OL8sY5XkJh5PgyuiZ7F
T6G77cNee8wNdJPIM04osNrqTc7JBo7JG0+KyllGCiS5p1EHA141AQh9cQrZYDlpIFKL62kdTvET
/p3WQ2xD7KhdC/8hwbuTDDyUxIV0/qN8RtM7zb0rYghBnfFHYH6qhjcyBAVP0JQF4g4KVOU57UHS
rWXDxuJb7sza0S2RZlvHkQtjo+qqztbJuanj3RafahJtn1wVJJ6ONipIDsJuBLTZ+r55lKEdGBmc
1XJT941Bpizu9Z1p9fUWMvtdgrHXxWhtLlZ2Uvn3TqL62yFNor2nq/59zjbr0Cqtxl0wDG9uXoc3
2fPr+qjpKrJjf8YxAwluvWoIsE5zdQegNUE9vY3BoN1VnVpT7iEcbKQq8m407qvYzfGcj+4KAVBp
6+D3MolL+WuZz7KmRFekbNkRD352bKg3Hv0qGN9KYHIOmou4mI3BXumt8N7kv73H/NFHPYtQNpER
R0svTcPiXJf9pUyKQv2wJBFLUCXZtklcXtdD9cllXdNRt7IN5611BjO5qUCV0HI3nmdgNc9R6t3S
WTe+RBRTTi2qUmjdpjdHyCF+aARR3Q89/5z2OfuLfyYLIZ24hn2OiDWVZWGky4TWub8qBHnuZErF
6VyIKoFQN2RbKJtO7A1TLFd3AGQw5hMTckz2cv9SQZ8t5uHJFnRFzQfhZvnsNSZsnIptCUY+Ld3+
w2zWleZOlbNdAH06TzwEQRpyMmr6jLRnf5opJ4OKLAhFA/in3A01injrGKXCJ4wmTZJIYlmJvHGg
qftRnEOeCKEOdH5tJd3OkQ3qJqhAaUlPM0UouiRCwkXt+haBO3K8Gx2a48H7M/P3Ghl3tbtxZsgc
QYuQMCrx+bm3oh8yUt3AfuyGruXHubVUDaFhsSgis4MRXHWM7aFAbC7K95kbeA+yMazaewCkh9BT
lV4DUl+XutGe2CymzxOS2I3IHTi/CsvbKbiAIEbaIhPhCt8fcFwNjDEH3TOYus1FE42auSj6CKWj
NClRn3LHS2t02avG9WJfjIO6l2Gdt3to/iZ6loN79NXxp7yLynvscncVN9XA/ez3tv81nrJ9iGM7
FjseUPe+6r5nKEejaJ/MYPJJcfjeBjrGCMHX9sqtlaOQgF+6FBZEhJpCyhi2RxkOTX4GyP0YtZC9
Ea91Xycv6fdx1Da3uM3R8waafkzsJnwoFWTrI16FvIfWdKTkvTHfDLFpk8sn0y9DHn7ta7Rrk6R/
w2J8M6SAc2CwaFd4NPzQ3JGfftHnO1v3qnPb2xEqlgbesApks1xTzZ3cYXiZDpoEpDYS5cH4qXWr
ZasRgYg8Ran9cZmZwf4dDXM6KiMc/B0IAeOKKpEuoJNfZJSKobQNLecgY7Y+iL/blbOtRP2BarIH
7jl/hBScinKePQgKlk5CpYJgvu8zZSb3jjHaKRSOWT2PNy2CRFazhxI+bxy3Lq2bnJKNnPEtWANB
GuCKtQ7K5b8HA8VDDLjFR+vP06d8IjWxK73UKo+UkvCv9MFwYYdySIwM72D5lCqXiLFlyZ8jzKng
gX59rk2CBiF59cktp20QjUqFgrOO7Lbpm8Zlbf4eBLNpXnj2QC+N+sBBLlzGxHEQWzgFWgX/OtFy
DqO1ugNP1D+W6VGcaOkuLy8HQh9uizpPzS5sXKXeWK2lXLqkD2A421FA6YGY9J5mI5ayjiwr/ufi
ptTboxf0r2UGpOrDWalf2Ic2Q2NSfG6j/Nyy0quvEU4Pux7noa2cWT5R2S3EtFwDK0KQF+LC2PUQ
ybdy8O8TyVg2clpTI/yd/T7ayvOsE8vJ4ggxPV1/AV1U3srRucuEr8zapBUOnXnzYUSHkWtiEnBd
F5XNBCeqKY27XJrOiFPEHnYOuR+4+1KMyQm16KYDv1nMa/+8Sj5M84nkZkKi9J9XHlHclG8mqHug
eWPiQmJJv1cYegoUqnaft512L3tBiuJd7ucPSm32W7SIhnPh+dEWjYP6e5hbZ5UN9Wdu98OxVJzk
jkSI8SmKhwe5IFMo4Y92eDPdJt5LnR2VfQM4dCG5Y8FnvsieIXoy9PzrbKFlFY1xdPFqDJyRmS8p
B0aVQT+xq8+OV4wHOa9w6ouBEfpZIT8oJR/Nn7nbJbem8etxgwMviLE/EpGDnnabLMDWbJ0IQ2yN
gMMeo9RxLth9Yu7s8uyEsDg/ISMC2i4H5fS6Zg2HpgWvz52L+ovj7DCAQ9qhaZLXujaetNbxv06Y
3W95nlOvVlPx8KQ1wQYunfJVx7F0Y4yeeu+0kb61TB7XHN9Gu09LK0Rn37wsTe/lyDqM0e++qBL9
KoeGYvi9PMdTd0yTn3lrRIf1GEucr7K017EQkr0iWs/VF+OvjkqaEpKERqWywNtJrJgztLvNFNC9
U1Of3WuBwdbEvjrJNBx0Yb1l/LHaQiYaYVubpKlB9uShXcy0Wms6sVX4HMQeSQzbrFWqPPtlEqxW
fO8X5eusQ4J30u6WhqY+bmI3iPfccpJj3j+ms5CORWjvXotK7Vtuzyhm4bvCDREKfzxk7pM1KMp+
iCP7xl5SvQtidjiI0ByCMgnNkPL1e1HgkEDRE1IchLaNbcaVt7GgqT6y/3v0ZgMfPxHJxkQfATgP
CZ11TJ7Ahvob8gW+X8dhvyq7tIr0nRHDgJzL8ZekT3UF/m1g3DKtyRddNTkcKrq6K3oXC+05/Gci
w970X0th/x6nROshpqHAYJr4X+G1WD6nYVI+F6g77zw4m4dm9pN0S3HnHuxOwf+OWaAb6LCZJdAd
IjlU1UaNT2QNVV6usCh2WW77Rf5mlp/U7Oo6QJSdP43hRY7LX9XyS1tjrUNnPg2jaOsBlH+aWuSJ
osQad5oWczmdEoyGsO4qDo6YlmviYHY3UYTsiho0AHDiWHuCH/8zaj1wrYM2gQXxgwv+zc1NrkgN
tqFIm5rQT7XyWgzI0TgxdR4ZulVTXgcU4K6yZ+mAlin//hMnXhrfWfrwKBc3RpK3G7lQxrE44XKI
gjY6+AbM9JRRm4/YK9zSXk0ushl673cPUuR/jf21bl3y17F/hZAyP7yOfIlOIfu6Wdf9r1OFigof
AKj7oOA7jRqmtR9QGnlHwOgcp6n72nkeejhDiH/WlCjvZTL8cuwufMqNDqVksAYbOT44XKo1dga3
pM5aeAXWZ7fV/XerUeddoqnTOXLH9nOsVcv547gCzdblylEeXmPsOjjJ+/ou+Lkqm0Zp8KgLe/UQ
61p2Qhvbfuli72uc2N13HpqTDdvt9jkv/PTsgj3Zhy6FJi+KDPwk+f7Dtpi2+lwXBzQoRsgFhXnE
TooySGRNx1lvRq5RdU4SN8i/FHPlnvIymh4MC1AN5ef54JTpeJVjcnH0OZ3V6qTylXoctTJ8HOGM
XEa9v1+HZK8HCLJNcs/ey3BpNtaDiqwg4mPAk7YJeatt6dQlKirO8DxMXvbMo6JbZmxCMRlxj0aO
nYInJoNwGJ5Rhc03seX2ZzmWFGQ/XAy3ZCTPoc1xuFNCo4c41oefjLI+jWbhvgOOR7nPgSST4Pb2
Do8yLqNPQwjaFDcbUC6KvTSBg++DYmCyGLlmhkZSgBtNi2awo3TZTTZyYg17ZZouSe1s/hpfQ5e6
4IHkEwp5XvVTqT39rtR1SIySySia2K+cPQSLets3PtkDOVNQ1Lv6psq/ghvXTo5FavtzBMeDM2z1
pplmY6OIZM4PQkW8riYBfY9mEv3t/CDHFe2qZZ11L0dkE3dph2Zgyi+SRbKRx/QefukOgPl9givR
Zkx9e4/gV3hFL96PvuSz3R/VbK+CjSmrKPqUhfr06MQRJh5ERjpWrx2ugyKQDdZ3+4ky2ZOMKOp/
0sib3ttKF31yfWvakI5v8HONb1PS1y8TV+3c4fdRUrPD8HDKdu3kau/488Qb3zHqR8eN40fdQAxM
j7zjFMzItqaWf+3+NG3T+9cssbrT3BpnGclJuBvK1Qlquwf6xRIZ+58C1Neu66r1ZMvSKjeuSuYk
p3WJW2SAQPIiPqWm8zL06EvYVMUrqX4+Qqlpmzj96aGVZtVF8eZG6GpBVFWefTAHOxWYcB5OiB3j
vfnuUkPbuhgD3YLWLl48AXWWdfpGmxGvn707C3bKeS7m0oDyMznOofD7AeIqtjIQi/2XuT6gqlS+
yJFJ0QGRA7Q6LXOpmd2pJTwUfA39F3zTPTyX0j0Pj7+PttPhRzNPyjayIEXwezQV4ZD2XQvK+gz7
yn/0HNdjQ09BLQZfzI+M0BEN6v3JIZxaZYtetH+r9Hbv8tnxQFO2n1M0nk9LKPFAgdp/5kaLrZgg
QnlzNO/1BhEDvcX02UVuZjsZRfgiG1JdBy1KjYclEivg5IIkFCuMHNBK4CM7X4EdAm06DZcaLx9/
TtCJFpFWJiQ1LdH9EHejM1zWQ9Zp/EX4FoYTUIHGuNRxpt15XJGuftdmV0X0nFgnlSK7bhrTBefu
3gVBcV5CuZICVb4cY8JMgVNTX9p6nm6mZocnS3Ufx1IZb11VTjfEVadbZlVAcKKgtY5Nlf7wbJ9Q
TsuFQRsCvdf2feJHB61FBwtliORV91sQoIPyU0+95FUO+R0pvNybnmXktjaVZL0jFSrW90C2j32b
HSY0lfeNHpKyBHpfXrgconAUh8jL52ji1hM3/raIeasi7HQcnGJfR51LhAgLueL+sEzKoazu7n03
cu8TjzJJaGjJQSjDfEr758LuvJd8xm+26r2DTDWo1lfNAb9qAya5KkqZbOVwYEUpOLuhP8uwrr92
EyJPJOR/r5Klz8GA6SlXjekwvXGutkT7qQIF9+FcfEHQyuzy/px0WLxoHU9miGtfKZySUDU81G6I
5JDsySYB2XVNtEq7dmZuYXmSu9u6aMJrqpPnz3Q8GoQe2lWOGZFpDEgEEMtBH3G6U2mjwRpWanqS
NR+zqp2t37jpSYI81nCdlYttM6jPkQ1gNZqR1IqmWdl5GGV889QZ75t6eMMFbD7qvA+U0vLxrQ2n
rUue5Bv8HpyS846aRW1rR9MfwqtsGrdCmrXQB3Du0xRtAkgVDVkI5gfXc3eI6qFe0rakVloPhGCk
e5shNNpHUuOooDdDf7KdiY1M6JtbHoyrxzK3yrsIoMIm5mrnbSJ0Kh6DGsi962dX3bPhUw0kvqWq
mWykyBnJaHAGJuWFTen7XNzUCUWNfrzAK/UP7GepL43cz1ILFR0KAZ9JUiZPHZc/kUcHSwCCZQKz
0Vu7JTZG/ITqwfru4m92qnQ/vmQBSI12TgyIN0P9zdbq64D/WgCV6GFuq/7XEDdfwsL23wCiQGbV
ybOYudvely7y9cE83NRcC15zG2Q+1L380E9h+OraMSLNiiOo+YRyrAyQqA3G/pprNZCOnITk2Knx
xQgOboE1DVmqCaWmGOqv7MpBpZhfUdyzjlOYmQ/TrL5LGcQmG5oTWOAKiThEEvGaK7fGpPW3yqhr
aJTI9aB/G36PQCdXnTG+I12LBKMJZRKA164SGcCsGItLHoS/ldnzDAFo9ta/ldnzyv4924jFXqiW
h7bzFPgtXX4Z0g4wHrIVp97zlQNF7e5zaBoPknWldHm2GSob104KQJdU63FoNWAC8/vEVyYNTP3e
n3D0bThnMiAKgoQkQDPN9NKj16bfetXqr8tYl8fDVcbIMoOhg/R5mOowPwLqssmKgKLZZ3Zaby2d
vPlUW5HDNjgO9kMeUJWaBMoVIOX3opzxmxi0tzj1bDAKpXkXFCqVX0Ply+VcG/ExdaLxLATXNadr
LnLMnwKdzxQi9Cw+56a0ETSqKax5bfhKcaEGkcxT7eiRpGkEdNj0vEd0W7LPCiznY2j14Sk3rewe
Z9urCXEF2VzM6nLq4TvuQO1X35kpR3c2smPDj3K2m08a4LADdVdb7Nlq1M1D67zKVUhlChR7j2Gl
mZd1fDIhCXRKcZa6V34C7o87KvSr2PThg86Xojeq9yHpxWcTqzw02PPRAqP9jmo8SPR8QMjPy+H0
KeFOB0z03vH5bGYKjXjuVvmTo5Tf5XioTs4u8JDkswbwJeZ4rtqmQSuz8I4Vv4+9loH8r/iGY/9c
h7sZINB3VXnOs9j5kdtGitapBoLJSMazM9fZoR4y/VSj7UMKvMux0u2Uc4ibqozY1SCmqLWafRQq
NhRfjVs0+MbN0Ugp6WmNKLKKinDB1mxTW7rJrgqVzyq+hnYSvDhZ4L34vU4hvC27kwwhY8C6aMEp
dgKrYbG5f4KutpGTsrHVJgezFnLjF8creqkcktGadzIMSr16wNFqmTTMGA675r/0GVDE3lYQIQrG
4l4mdtdscaBr5QEytfUh47uua0qUwMEUTxs7rI0LemTGBeiYX21adC0utWhkL7dyEsNy0TJfoXZi
dgm3Jjc+xX3k31XRNdQTNFwEi8QcYkhPzpjGVxkjrxpf1xD9xhgiiP9iNuooVNpiiEcDOjnrEtmT
h8kTyLDUQ/amPO7t5Ak0eci6xhYn80fzU+uVya0WDfY3BXcSSrTouzT9eZkp0i3fJtKHcszCku7U
NO5VHtFZLZQtaJzsIFR2d+u5vKrIoqP5wj6GZ/bJpWA3pMrSk+H/dSzp+GrJ2QLcRy7Ujj4e91f4
12mQKZq3fYrdyV8TMvxr7MP5l+760uvyGVvdMVJcCHrUpJbylKxEwXhNwOP20MplzcqS7Vqpkutl
uMwsq+Cn/VPfMnB32IR6qe7Xgz6e6uMBSxns74Plq8s3s6z90P3v11xOMZIcjdQoPjZz/GTGSYVv
G03p+bF2qGe7vNbA8a6jmsBugpYgJjPHjLSD7MpJtVTRlVR0/6YmVnunRK2b7uRMUlIUTvvPqLZ5
D24LVmU0OuM4J+Ti5NikVxiv3TQxsI4CHBmOVS2K8/+ekKfQG6zJgPr8+xTydDEaopesg6o6Yiw7
HWy1P7t5qSAcFTXHZERiyewy4072au6yd22e2vxU6cmx9k9PrkNHxbzoWxKl/bOvdHupFsm1vnt2
wmHvWA0CBEJtVRW2oJ2a+fiFCaJFNKE1GHbDrpurDNBO6DjbWZ2zCzs5nnRkV04FmRocDOzHN6YG
b8exYuRow0m5yWbK3d+9Au2Mo/A62qwTlRcbm9Dn+T5yWudmKAYNeGu9tsazjOT4UFlIG1i6mh9I
hWmbD4Pcs3/pVasfugQtAki3inORjZ2U7kUN/P6EBsF+HVpX5JGgSA486/EINp2DDizhKIyapHmT
11YbNQXLIp2ZDNXTt6WJnpNcgRS3RX3cePQip35KNTO5Z2t8sGHQoPcZpuGpN8PujjprBRcy4Kln
SpPzGnYgOpfQEP4hVtx9nEVl4GP4/3tsaTloh3qhcbWisAcSVn4NHDSyuMaHryYpIiGPZVX1+BqD
DUT/pbqXkanaI3Urxb+Ty2MTXHbGjW0nwzlUAYNo0BtlaGPf8WQgBbmerbUwQuI78yjP1uvz65A6
X1LFS6kKAveNBdxX9pRKL7fRiFCZHAsiZ7DQaWdQrl5iOaWGeGjKwUFTkBrpgectsTxRoaQTWoBi
0Xq6UaKO5eD64qQ+bgieYgIqgBWlVdDgJMF3lW/FhzExMTiTdutEozb6tdUz4yQPWMdlmM0wNiog
XTKS6+WKNYxmcEyK2f9nHc9T3tiu16jA2bGorouX0SmebwoXH3I3bo17nJ/IKJKAiDwB90/3sRBb
G3n27OukZe/dtTfZa0RPhjpaibvSoxQtQzmxLl7WzShSDF6EBj8nAQSjYY8tunN2Ul347QGWW1sV
u7eXsEPrR/bU8TK0VXCZeRp7UWeV575Bi+EEEereEDyb6KN0mqnijM2QH2juBtcYYZmVaC9DgU1X
hwX6sqQR6wqX+x4EPXQxiEC659thcnsq6u5wm0ZcMpeujF3XCXZuZuY7bWCTsszgnzXe1mklnkEI
iLF1Qmu0+DLDpZSum1bUTZelN/JsThZvpFjNWCdlf3/PzPzNFMw3ZZgWZ6UAoYgKr3aMoZf4Mdd+
VzSyp3D9XHr/awwHCa/crGtmw/6PG1l6cutD8xX/utNkG/rVFyQD2UwTosRNb+BeLd3UUliL58bw
X+WsYibTsk4cqimOvVMtQIm9y3N5nw3muQstc+l5gU1GWQ4WLsqv2w/zf5YvM57WYxKTA+XpQ8x3
8w7XSnnXyh3sOjazDRosbrIK5zjuZ/LeVVe5d19Pz/L21OgOy2KvGDCdcNChjo7WlJfXqpgnthai
K2M98sHzi1COFZYGBJLU2UFOyAbgXHmVvWJ0tZ3mAKUIk6E5u6jzQ9us22fNwOrNZiO2rU2d3def
MUCi0Gx8kKpihTwqDfFmkaFsTHFU+/88auxtdECr/YqlGS3VnHe2ivdJa1TXD/BVCbVBLSUUN1Gw
+ALd+nu16GoFarfikBEnmDtt7J476szcy3n4U9UQREzZGJBFLUQhtnJUxrInV7p+zEwuFg1xwvVF
E7Rdcbic1rijWfzOOed6oOzJQ/4a+/CKtjzvulJzSvXAR/ve2KhsAAk9yYL3WuFe699p5ka7KDei
3VIeb4tJqKKI+rg8UJyhkoXzv8vnf86NOiHbickuXj1FQS43ACCZ9NE1mwrvK1yqcKthyPwy8y4P
VamoV69P1XNhDyqlzaw4jLr+2qk5BCss4c+taGSol9W7FiTfEHvJzoNlZWewfr75Q8ZU7RgM7SK7
k/FojDZF69KBmrfMOSMK0nIurWzm5Ogkj5AnS+HM/D546S6HideRR+WBXsUPcvC/Tmsb8zOVhpI7
BLpdIwToxz52n8rZ6C4u97tHWzagE6jbIOIkl8mJKquqk4JKxEaGspGzgUeSeC9nyjCqTvKkcias
QIjZyAfuHL8D3ah2SG8Xqf+0vtJyahdR3LEK7z+Mz3G4Bc7dHtd3QFa8PGqZFW/lOtkAHJFqq3v5
qvpomj44tfmxmEz1soRqSypUKQ1IKeJvk4dlqpGcdPTRlj9GTsAW7R+z78tBcqQzE7CGLdCu5f37
2TjskZ6qd+sb6GqzYKNSvSzHLW8KZ3A9a4r7ZQy9I5I8YT4d1zeQRuRCYkPU5+W/pg9rYL6k/eSf
u/4L06h96PzRvqzjgaUis+pZ7n59F4Gvo0SKUdNmecnJNPJHG41+8SnLZbJXFMjjJXWi8fTwz4Rp
ggPDE63//SFZti3shszX9RVlr9cM/u92d7+OTzNi7FUSGJjp8p+V7zryG4WnTZ6J1pe1jKi7GU70
4bOUJwEUfz9puLf9/p8bYL4jn/Tf+vc3Sm7f8ao1SSzxFZqNIXhMe5AlIlpeYuh+VTNWn+sbSzKz
2JudPi0flJyI/dw7t1P++feLiXcct9kWMXR9+Zvk2RqFBz/N/z+kfVmTpDiX5V9p+54HG5AAQdv0
PPjuHpvHkhGZ+YLlUin2Rez8+jm6RAVR3pHV9dm8yKSrKwlwHIR07jmYmCzHL7JK7LCSWq+XH9DP
oOqoKm92W+yTI2/sysuul6NhrBDrTCXpjrokX4tH1oH5oG0gP6rwS+bcJc3rXUOmFkLxwvOM43Iw
iAFNt4gnYJtl0B57rqfatV+WC0cNGsRys2r0sCn4553fZGDEV7KX4OaCjSq6CeRZJpjV1/O1KWqc
RJm4s8t8qXOIxwxx0rz+VgbEsddDUr/esNSXEWT9oXSt7vW3Mk1NlRw9LwNRDl9R33X8+Gk5WIeD
Vxdr9s58w1KFI+IBaFj1hRrNBxGVauWCEvqObHTlHEBLVuDKSw/zsWP9ftxBEhQqyvr8yEcUNeRe
lP36N6aKoRGnHBM1II/0nVTbtQUdrK559wecGr86pDwaX/9U4GhQd2nwx7sbKJvSb42VIPL67f8U
Oy62ko3Sf/eQiA1LndLA/7qc8nxW/q8GgVvYANLH0CqsdjWA2B+Wn8vHyvpOgTH09TkB7RxTk2DN
A87t8Cg4Yg/KmW856tgf6xHYAEh8+9Q1NkCwW+khnmy5KoabJneaSW3uhc4AAI8v2EfvT7MN0aTu
pmYgFqFmdFhRFGan0Gffl1Mmu12+KMSvvp5LlckeUsBdN99D1DxPnXIXadbS+QpWiHoHK4MNelV9
+tRfBJJvQO+M6+USjEnbrSuFVefl6iV9Fh5AYwDGe2prNpgIFhBDX06PnKHG+JkzEEuSnZLQGhn4
Yu1kOx+Fp5jE+7j7uZwP5RxEiA4S5Jpvvywo7ZuVXSjzsBzIZOKTsUDg9Jr8qCIru/yaTeL11pqH
LuQhxxrGzXy8LYiXEKdrufMjgdri7QLwdF3i65FeYxAbYLctmMPnJtQNpE6eY0Q2z+dDzZohw0p+
D+3Z5ZIVDSLazTj7RY3m9kF2bFzXmM+HjjNtLRBGFr0z/0bUWw9C950nSwTf0EFI7NRgfUrOr2Zy
oT6BsNybLj7VqER2yMGXa8gYIT7x7WnDE8b3gxzFu/esk7jd7ZhZa0hqGSZ266GBlY2gQ1BQvTpK
BAld+UlvX1EOfz9nzpHNFo6zg67El8W+NLiwUUWAJYC5PRU5JOZPjXheBvholL+3QU/5CotF5eGj
AZamHw1BtjoLGIhkGrDY6HNdjppqlyLVfjRGDUnNLRbAQcP717Nb+lsGX/pbbACVWIfSw2a/PgBK
/unY1N3c04RVSRPCgsuoS08XtqViORzpxz9y4Xe7j4Z+N8zbIV7YwJjrgEKhntZLn8spLjYa+6ML
lScdx6Jd9pU8luRiHKpYuluONvQt8BOY38hhMS8dUe6jkRebCdLrGEyE8710MfIy6G+HUJZlrQCw
QGjt2x9lOYBlHLItLst1AjNwtHVLAdKo3/3xloqlA7JR9yk0Dg9uGs63wTLOMsRiW3q6sNlY5CgQ
Gnu6GIHcLs5iaboM4Y7QGFdy3FH7xX7RHVV8ZHPbBuFyaWytqfcl+QdjU39DEpg7oG6+/VtjL6dX
h5Z5mrxfH53cYqPcRyOQDYTqJ3Dct3rK8vrMXAag3JKQy9ITVbQTpgcRVsG3FxVLf0vFYns3RoGJ
QmfruJG3P+0/uIDkPPeXYL4gm/7ykUIeNPbFsO/GfhsRiLqVxcBgcTH00vS3Z0EVTtR8w0zP3C0n
8dHQ1N3S03ISA2Jb1y2mJuul9rdj0ysvbhApYzdX4LQAjGit47Q6IKAo4VFZgL4zBVVUb5z9Lh7y
Q1eDprZsuExXswFC9+CuESXbeA6wOivA3ACgomyAYKUTlSkXyirANpjH8xP4Se1pS9YC2GvAXLXr
O+tFUyqacfODS4iNApiP4SMweZ3mLGb1+elducyycd/16mD7UXliOqHcEKdaomOIwaAHJqSNicV+
AA4pBZMmwIdOPVYnSro4ra3tbDWH8r6UqtlJxAycAlpZiUyBQAm9nhIXqYf9QV0FCZRgXP83K/mS
g+GBSG8lrCw/vcv2l51RD4JB//F9Z2SlbiihXsiWaARpYUscxVCwac1SszyBsyvDyV1kFcgacJqO
h+tCVYAPHCblryx9DRHhkp8aCCnOObItRapttQvlFucLv4vi3zdbevl7v6AOcZ98dJS/PaKLri8O
66JIp0m2eSRqfOHz0REuoy8X6h80W4a7aPZu9KXr5Uyo66VIuXgacWk+OrhllN83+a3PxVlcFP9p
s+WwUjrM5aQuTnwpLk0otxz6xSFcFD9q9u7SLP0vh3DR9W+LVBH02EH513/87//7f34M/yn/KM5F
Osoi/4+8zc6AGDb1f/2L2cz513+Uc8Xx53/9C5uzLmOM2x40dh3TgVge6n98w66BhL/1v4rG7YJE
Su/M+y68nfyqXVWF5+3BRGzd9fFouVDRwpaUCbB22XomsPwmaDe4D2JgRBbf1S1w5EBQPnA3TTc+
dq+/jWl66BBb+jxNWQvGj1DsvMlzvqT+d6iIdt+MplXbaKjUqY4m81ZF4U9hdP66Gkd77fZhAC2c
UkEbeizEoSunXWeBNn+lIf+ijoafUCcEWz8WoV6C3DDW3MzlPTYOjZ0HuoSrKBPWmikOhfbRtq56
3m6xhFXcuhSqSVGWwM4yquiFfGq7Cp/AVnByQgiWSiN+rMaoP+ODnT2Hf2CL23hOqzw8T3H8zLWL
YwFf2bi5sQGDIwJcRnXfBb66l0PvXWsTlchu2CBg7KwOYapwgKTujW23xZo74pcpjelJqJ49eKCN
4pBzeyJTOHon0PgYdxKqLE/AizpAbojh1Dfp9OCMXX2kX4aufesgsKCfyhOV/BLg3jHyQ+jFVd3R
LMIJ60CgpgCBznQyEXSxnjLZfioS4VyBG7lfUdGwnOjG0bHjczHV6sfZ+BlRAxXg9eoH6AehUFAY
6hlwN/8IXDs+X7NRPYOE19xjCSLdUq0ZBQxw2O8Ru/K9qrlKBFbIgOodn1xQdYPuQ45/qPIELeP+
Z60QJOzZ3H/oYzPb91xg/d6KzNvMDhTk0YEEqvr2YeIDol/l6D8VWT+A7aNzsrUrcvDklaZ7PQU9
tG1HFu4cGbjXZFsSP+VVt0p4DaxBGBynHEooTR4fi2jE0UACMgUvg+WuJ1DT7U29YeVUlYdNRwP6
ucXoPkGsVUY8eZKx4zz5bnbfx9y4FVbqPsUlQB+18HcQMDgbE9gUKPE0w8I08WALdbMKShWIZMOC
I+BXHACSbDeBgPMqLIDHiOIM5+m5NYINz07Ny5tgUNnZ00kS8nYDuSGICw4yO1NF20ceJHFWi4Vy
IId2NyN37A0Vw2pwPPx/NwA3QhkHYY8W9H3pdx0rN1xVwsmwwYybYPQhzldCA1fzpCNW3gSs9Ytg
Mn8G43p2B4bDX2S1isTf5wjk2VJRxiCoUHbOoZiBNvUA7oG67p/GOGPnNFefAJW0XoIhxkqWh0ry
YgPQi5WX9qfACMyXyIoxP7UEKIigUcmg2EqNTMsMT6INwYYjDfNFxBBNTSyujtSoSJ17WxTlfZfE
CI4wR9BywQtxBjluNKPBXYJiJvN8a8bxtM0KMKjlaSI30D7Sm6dW7lW7QYwlFDfBIWrVeATYCR4Q
k87JSrAKQud/lik3t5HSLjd2V8W4Uf5sM/dMTnPLd67UPVXNndBBUHY+knfWpWsypkZXbyoOlcWy
L+0Hl5nWSebYQh6bOoIyDxRHgDbGXxvwRPshnBz7VtnJcRoRigVEfWJurMyvQN+oa7FSiVCWroYq
UlHvueY6gN5YczvFgNjjeQ9ivZzhHkwQtbehmtlI9a2KStwsqtl3RQ5PMoL6s70t2njfV7zR4mXo
DDxr1orZAtEDCAwnt7kFOfcKc+CpS39SCfjwVTjYa4TCV09jqOxdVAJ0TsUyN4drJpxfVEq0x7Ft
g/IJv1r1ZKYp4EkSwHwqijzBtxbeatC3Qy1nqTxJv4MKFDkjJuY8euFu6apphmufZ80dOZQpdqlB
nuYeaJy8Q8hsXIOFj2pjBWXouqw/UYn66HHtgCIYH3KQNT2BcWhVcDzIYsMGSou3YCBTXYfI4Ncs
yHRklwPKrWtmpxBxrFtTgAstz6J6LbPa3NtTD+1PKBveu6K9D6C2e90VwJ720Iq6L9g1VZET6/r0
qvxl4QfFkm6pXziUNJmZA0v1aur1KwYkkvmVMfkvDk5h9nozkUP75vXWF9mV7ks3DJ0Y4sjUSHdN
lTQamXQj6oJMlmOdwZkjDsA5ALJNjLSGD8zRCgzPLpbp45mLdrb5suivRQFZqQ15VpYfrsEG5s5F
IrEFjhjVlO0882vW2c4uUzWgJpq9o/ccDwQp6bjqtApokufQBHMQ4ELoOQfv3ytLF+u+fK29aEvO
kVu1wILXP/0QmvSkHTNUNvhMEJOyA+ZreJam124YIFsHquW1xKwnTsUV1ZZl+DL0AEJTpdumGy9i
7BHr4OzJw61CZgjf1OcCvwgp1oB5x0QsyNDPlUk/qWMkXSgQQdX4vs2HvWOBytos1XhNOQntyTnH
Uz9ahR0bdiwGK8CKa0de8hjEGzpr6AvoFogOnbsgp9l16dPC8/nIuwyUU2gC4lFEhdMQAKMjHmuI
QMVSpCFYJZMc7DTQ6UNcf/Qjw4Pn4PPuwXbTTRVG43Uy2aAhhyzvbaRzQy4SRBDj8U42lgnQdc/Z
Emx6eNIsvtRUcRCfFh5w2UsF5UA/ld9ISI5SKc0yzfudeP714OJ5p0Av65itt00MwMqpiOiKO5AG
NA+u2/IzZB4Q86ZJaGPp7bqQuzvyAvvzFzkp6wxpsn7dNcmv2BGgOAahE0NAzG+zLSSFM8hWTzkI
nLwBQSVw9eQ0npxAKo3b/B+y1IAGwIc+yIUldJXaxsZdoJP6LZeXvVopyDnuBrs1rxsQ780uS7EY
3PWYis9202xLa4KCrdu79x5YQW9ZPGRPXptVIDsJxz1IkdK9p0wg0yT0Ii0E5l3LqYSYU2uuXdd2
n0LeO2fWOo+p5N2LhIz6kbey2pBXhuCYjdOA3ZVqoTH13LI4vSlHKzp1Olpz0ImRpDUkHlr23JpO
vsdrI6lXVA18PxiARu6DlJYHP1iRJbeUcLCC3VojCAQh5WBuLyocXcsbBS0EYWHurptBkXs0V5SV
tlPsO/CSz0XybhBuDEZcMDaAHQr/FN0DOc8Vxujvo3o6ZSmoR+2GP0M1KQN2jAu1Ihsg5qB6n9h4
ZfnfgKIEC77m1ksnBAVSkemi3dSvRSc33xepFjcCuFAycFnUeV4AvRVFW1APjQOiKfoafHJZfUO5
DDPmHTRJ8WhoBoRJU81Yu68+rteaVypN1nNjT1Yg1ovz9YVbE4B9u57q44dj0CF0OIbtPAYNPHsO
w/g6PAR6rp2yCPaqwvPARDQGcQNIIuSIKH1P0THbySUuwFQwlthtmwj5lwwAFODxu/VFAnFlgv8R
6C/SFQxKcLOpA0foShX9K0IwbXv/FMRiy6wKoDAbXy6kNhmWrr0fkspzT6mqfS1yXx8mHoF4tCzE
2R0mcR6jCWpgQbAH/Lc15oqo7jelHVS35EG+MkkBATa/g4G2OEq3Cc5THwVnaYp0E2uSFUxo/DNV
tDyUe3Dl1+vZRTs3ELqASBdCg3Ur8p2U1yKGT/8LCyZX01hYT6qAYCMGXlMJwhfWk1XJQxA1/Eym
AXN4HAc+gwzLF7dNwR8qM4dmphrsI70TPAluEgUZgRt6q4Rdc+vEcXCmyoo/4nO3/FSrLnn0EbBJ
1iyBBoGUiFTknnefm9iqnrAhPU6jhOB3yV/ypK03wVCOR9zb/GVCn2PVGiAWjcUDpFhOLtTQXpZG
qXD859w+FoivWtfMCm/zQADlMlVqTSFjQTae8Ny3nqvK8fa98WCAgnxNesZ12MkbFhdAS+Za7rhv
OTjcBC+2s5HqFQM/LFSZ/6wiz9lIWUqoO6cDUIiaj0A09isyvnO/6KMnJ6qf/UsQtMztl46X3ulg
qEj9JNwvthd+kNwQIEyYNXPABvqqnhPbLTQxEfE9sT5+ldWZ9XBI8YaUckCGbK2B0Io3ZHsnlwMk
PbR4SCaHtW5wBEnVbu6IGr7rk7eAideqds4lROxWgdM5YEQEBXwf1dE2t7zwe882dWXE9ylCeaC6
DI4yivygxNQUZktxifMg2+Js6WaF6a1BpjXMkSZkmsM6/v2uqMWAxRuW5cORumISjzvHir9brHm2
gqB7mcKab3jN0tswNLF83/FqLyFzdd9miAYoZJ8glhQSTHmDuDkqAkGRXFOOEkiJJdfpmL23kctF
s4/afmSD+mqC76T2dbRlIOwfxK6ZKShbe2rnAXFyE/NR3kSRuBvyyT44CatOhiz/6Krq0JuM3WS4
koDroVhyyW9yp1b3kyHDfdkjXg9rDHbrHxaQ+Iz0TjzIr6umrnYLQLz3O7x/rQjopqgGhIXQ4JTg
c8NBjQDB3MjtrwvO3BnBaCGchu2dXvRHkMSGq9YNoeeJuIc1HyDJwKAXCRkBDhggxMsAYk/7/lqO
uNiGQEAZEGiIE+Bt+m3+G83/KxWo5mhKxHzqf/b8f1VQr4DYnTiB2rK5bqqBg2CrAd7H6/SnVwo8
i97dB6hLZ+d6cqUEd3qJbRpf7hYbOVLDd11StgTAKhyxJ5oYUMdtDCsBY+FBhBo+2Y3mgx9DtVzZ
FYBOutgXlQVaR/XdxVv7ikxdaQsEXOSPcR2YD2QygzGGEqjj76hIFX4895pqL+qVFR2EDVjoQy19
dK9jkGfnRQnCvprZO1Yx9t13oJOShbn7JIo+2ya8zG+DusmOrnmujCy2zU3AcOyMXvY8KDYJm/Kr
Qb/wZxt4tDFL8MoIs3Ct/+zp+YKrE8rNTimrK0Ts9OBxgHDkCn8vH89pzOEqhhVErcPrGmF10+DR
tuq1Si8oqsd9iN27rRVigdTHj7EVcX+aRO48UoJp8dcpgJZm2Bn+OW3cz86gcfYz5P4Nlh+miMhe
TT0rD4Hh3wYD4kiFrD8HI8vOnWl43qrHpHPltFyAlbRE2UmL8oSVyM+xyONbBrgkfSACUz3dYf6x
mr8qbehC3NkQm8b/SkADyTqDjsMDxj8XDLj5hEMICzlKel1cbAbTjmRcfJbqj5osfo6o33dNzUYr
PeHrxdovff7/dLccAOUuusqUui3BgLoC97u6zSt8Ic9MBW2SbiOL+wfiIMAm9K4NML0gN9sH5Gq0
J6CziybWasE5/Ew3PpZs2ISZGsyv0HHpESnGJrAGQ97GPuIZlIUQpufGcWFmM2L8Sqsw0ampNGtb
7w0guwRzLQioM+fLwt9GjWaf2Z8I3Zau3tXPvRY5iOwHJr4YJgLta2ddG1PzAlai7gry5vlcTCPT
27YeU3vPbtsXa0TAH9Zupxty7p2vcVcGn7yhx7K3ZXwmawuY6BH8IuOGigFEvDagNe+PcR22L75A
QAak/s5enRefOHR1Qm0WUL66kSAcgNigGM9VgK0Ir56ADa60xjrPQ2SFGvD4B+OkhbnkeEM1vgtZ
dspBu668Worg1KzmisXPom4WnwxAaAhTer86aMieqIN5DGpCCXUzZD33oHzzlwGoutZHB3La8LHS
ie23WFj18HpwNA2sqQlhG6zQU4mSVNO+Ts1U7SrbDR8Rg9DdF2CHpUoyIQzD3gzaY+nD7iJcCPj7
KQTJzdQxALpLixssBhc3+IjxEUIydtvZljsg1aZsarbuSSLqiUr46MYDcE7JMCaYsgs/67Y5FNSb
WJbxr1wVEpJjrfA2psQifh013dZvR3EbgyOTr+LEHk8lCEtmH6qBtOnnwubpcfTx+OwjaG1MEkTw
JnRgFMD68TBgjRPqAFCXsTr+NYBC0CGECAyCP7UjeXemj9X8AaCaIUPM8L4F6ciNPfqHqPYgC0y2
hFf11sA21pqaLI3nzgz/hLhtLJTrTgdZ850Hxpc1c8oAcfOJHI9JJ5ytzdaho+wTJhP2iXLBBDFN
Sry33FKx2Ay738amDYngD9zczohy8M6gq6V7V9/hVtwKVR8bcFrT7BdkkkfDs9iR3tLQQoNI6F9t
dhSz+tT6/RGALXZM9dt8tmm/YGhe2zLyu7AtU3tq91Y7D56H+FCKbHXIbMO45w5kURvLeAbXYnqd
9ojDpGKlrGEfT26/paJVVOmmi1xo09YNlpzw/tNy822kDiAINB76UsWPRg1qLv1+Aw16cNVyPAA7
BUF7mw/nkb4+JSQ8ywDwO9B6p/CFJhxN1dwy7MGaIsMdgpbCG+aXiFmFBsYmAbVNmIjsKdaJ6O5B
HRk/UsGrnQ7SMaHE3w/svl4Z1rsIKoRbKlYit66dPPqDSn+2TkP+2noSiJXrTHBvkoMj8tfWMXZy
zmXd8+p7ofpqDSoEeeAjQjqX/7AQzjHo8XVIJjwc5EFG7NVj/pvCQxj40ywe1AdVhq0ssbqfaTFA
ROpT0ugI/o+KY41oeq7Y/iO3v7chfhN68kB0/L3bMmqpqQZEAT3nMWQVJGv/PLp/0MHUYZImlAUV
m7+eym/b2rp7FVjFPu7852Wwi/YXRfILMaW+qqNj7rQeNNg7KIilZQRGGk26lOjEDlqvXpXgRFy5
RRRsydh2bJx2lFVe+eo5eKN7MrpWh/ri7aakJ+rXPHku7iVe5BsO/PD6XUdzq8Wzi6x9ODJ1ZHQE
83HMTnNaIQh67+bBF9dUEjJRb4dMudmHuKXAB/V68HSw73uam7Yg5kIoG8IsAvUEYpXuyeTVKQaX
6plKmIzLddDH+HrVlVAtqHYBq9otKMfuzNgCkTikpq5alZpXTeJNc4LF29fcRzbeBfEesb5PVElN
qZPFt/SAMm7By14gqGZOJgUtT0Rufl5MlGsS/upB4Qc9QkkDBBNDguytKbQYG8i21dl2cV5qvcQb
D5iOzx0rlsidzCFVUXC8O+QAnkQr4XdO33FoESFnGFGPdXEHU+A3G+XcKhg2gYwROPDXFg4vIgRw
CnFYWiAwA51agDJ0vIZ6yZ9DxH0rr0xnmAcEIW13yKbge4dY3CtbT9K7gWN+vpTjSZU7cIn8IFPj
ZT6k3hBO3JSTdwPi3e6YghzjMJWmuPVHW2ygKTN+QhAOFF7rYfoxApWWNz1oUvBmRbSmEWdYNVVD
epMbULIYzBovO120EI16U/OM9yAOQpaMQ/gJlOz59aQtZKaEQTc8jtLdEDg1orHseGNj1+HFLeKf
tjE5f8TJp3xwwBGB594d92p5rqcpBENUORR7ViW+ji42tyY98DvH8Fd1HYtdWmXTGXyq+HARZ0q4
zklpPUKIUUErFeuFlRtgvTCwGwSDBgLhi9rWCQGBsuRbKMfyUbQCMQnDZK59xykeAy8tH70GKp9l
Le+pJBACvM2dooHUHipdS5r3OYQvqESNvJp5ugEwENpDVEGAr/8Jil7Rdp4EWdBZ9aOmOg8ViOz0
DhaVpr+UosF7V5cl8hZ8dPGVJyDYDD4MvLAzCKO1bYG1CVpNIyMEkLDwRlU+SE6xvx2FoHbAktxA
cwMqL83Jh4oNm7JDqGRzozDzO3YdNm+g/Ji3d1Nnfc6nkgFdV+HWpiwlCSRqERSjY8spu9Qs1Yia
YicEMqDhO3eqL1kOUYtCxxjp3lXmwckvY2tlTDWinvrYWQtQpmFtVG8fDE4LgjHaT8B2POt3zSq0
TUjt6L0HZuA/V1ttsAuwPbcC81FyjZ3ucZNDw2XtlhzUHLHrgXEejzA36iYQSXVOufdDA3ovushS
EKvu3KgFNeCggjXk32YRlVaLVEII0t21kRVtSCiFkgqCfViOjH3M7KGkEme806Jxc6u6DeXd0NsT
BJoYzxhELMW3tEmxw6KTMfaODia8d2FiFlA7AvwEirZqLapGgX+PdenWi5J9x31sCgnm3jmBcu8Q
ip9eKR7eSdsCraKbMrUdcZ02zC4qsSJHM8p+4eMPqw5Zfs2TybsiRlZMlIBkav0HKlHi6892Ydbt
qswwY1gqwBr7hyrsZtfUnnVyx+l9cmHLuG+7YKD80zEUXsTXF214BYYjwK7QUd2CJHbtN/JxMkLv
QNOzQC+nUa5TpVZ3CYzDaDgRNsmj+CrVCRX/fVuE58thmsrj0r4GmKJYLV1RbhmDhly8qeLvbaru
sVuRPfSBKh9bnYTAlSi3Hu+BOCgeS1s1W2zK8S1VJhKY5drFPEZXUpJ5wbSubEiMFi4Wu6NBVfsy
GYzbQUCSRHbPA97nEHcZMgNoNWHcSrB6A3M1HMg017aY529VE49raro4O6PiV73h7sHJ6/NVrjuO
KqiEcg9/moW1pU0i72amasE7Zwstq2ZtGWB4SaDycAIu7PgOoUJZSgj84lkgkfX6Sm4uKl5RMIR1
CUuH75wq/JFp0vZUB6UvSVUbnyezk4fFRLnFl7djsvUVtBwXG7mUFNDeYfH1Ko1Bl/zW8YUfVRi+
97lN9Jzb9zLsXPlyzYCtvo694jUZNev0YqOiox7AutVekZksi/+FjYqZn51raHccFrfwbYCPbB6D
HHcn/Ba66xh+8OIKahS6SSF60I1SlqrCIS430K1t1uBsjlcQTceC8ZuwKFY+hrsmfpUVxQNq1hsF
MB604g3igto3W0sSMzy9jwwhr5YuUl/lp9waXsiB7CRcaoAMZY3VFnD3UEvdUVHnNBw5kGvcBOsG
kWrHSa+PUKJiXkFAmBfgidNGI66vVafE/p1NetHOq7PuRD+Sol+UV0N802arj37Q2aOqqnIVK4SZ
QBCQrS2oSGHH2rUAuo/9BkTCICft+dBWG0g1PHAAJ1vNlsvlOoomyASVfnQrRhc8FJCz3IeWrczV
nIJnCW/RHEHy5ETu2MKM5zZaWXcEPeUJKMxxm0kOgiWZsat6KO0KsCdoXFDZ0saPimTDijLDvKQv
N8Ls4/Vs021Bdo9uahsveiHKYqOSCYJLZleOV5S4BZidXT9+tkw7PLRT36+zrukOaTCK51YKADhV
L0BFiiIT/pGBCOnBSFj+KSvlqk2l95wiSOwuDuKvoVEU17losUvhDaZGXk1Hs7HSB7sdFS4eELsl
YISHMZL2rfDwRuUCX99j1dlnT0FAaIrAIAkps88Q+YPOKK+dBIz1RbmvhzS9623Vb5wSzRzPTe5Y
kkA+smS42j3IdlbkIxpQeKwAG7FPKRZWyJEqKt1DmojoLl7PnqODpWurLI5gGy8hcAqeyz459oz3
21r17hfJ2S0WKdkjYrnFteGDhc0EbOVLo7C9bkO06Vb51r7w8+bW9oKnVGvoOtaQ7nws6YARHUUW
RPusr4KnmuN8BqwnrtxGS+pOqb2Oo6y/iuOyeomMX+SO1YPqCNLcaEvFxgA7Qm9hVwhzZvAkdE6y
rc2ivkEgN5RneGV8T+/4qLIfeQ8GRdswIYfz+3o2VPvMj4V9KAZocWZeei9t23uJeqDU/GkINgEg
3C/g4QDdUhNBWkXXchdhE6Cq/lSAYxFSE9DsIXsKirJ9bmbVjop+lOGrVJRgXBri7CXqZjOCprER
4CkXOwXKewEAGHxcCXZ5WfxECxwFL5pdGMRQTAVZwVOYwZ/3w495YUQvliTsW9FMDnCzqA+UPa1A
AWKdaKUlr2sL0sQBWGV1rZlyfC+U9VeqnE1Rv8Lic/VQ6b6wk4ebw0A4OVVW2DbfRUbi4GKilkXD
cGPZwwtVUjJh9z3rsQ9OJQmmgFWctfLkZMbq71HylmX/N5C8Y9nMNJkDoTTueN5fQfJZ6rF+8Cv7
bHnAtrRacxAfacVNDc73/RR0P3wOjVMogLD8Jq/TCYwHnbsJDdfCRnw2rQ08KT/hQwjrcBP0Qajo
ebY6NpzZcxHY0gyrnJAA70MfztwMj2XOgrm2B5PTIa/scEO1Pgv4ATykWOnnUGgv5D6p3OgAiBQA
Sm9JUEPNXTZILmxULAP/PuzSZE/cSMSw5KfMgyTWG7PSu/KcDWJ10zPP3ffCfKgMICGrFnTxeONb
dwHkxe8o53tQeYlB/HOgIgIMbHcFedYN96P4hmyUGIPHrjNW7xYT5bBmGB6qsgU5NoNcfNQ27ZGk
paEH88VPZIb9K+hQe4XFr/w+/EF1IxSZHybEU619k/WHuSi88JyBFY1KcyMOal5m43E+i1dPIOso
AuBTLD/aM0CFPzUCQJ28CsxrpkngWtAhrSrLNK8nzRi31Fq6SLWdVHD+a1sL3wH/w23ImGCX96EQ
tstNF6KDoHUQpvnX+9ADt1MGBrzgzrCwHC6Dq7Kq7SOoCcebXvOAK51bilFW7lqRiNNir4tUXlke
hIFALbCWdVt9KnUOcibVJ9so2nXimeUnfAd9LjOveyys0dtzd5TA2hrWZy+pfsaRKM4RCGDXGcOe
3IRnP0TZovq6w+cK4sU6ueFNB5UtqsFHeX1NuayPANenLEDn4zrtswRwIrTWO9bXTnbX8NxMs00s
ZXrOyw5MmNDZniE2wA2I20jk9zH3sTioXlSbt08EtfFy/jhOAF/UrawPYzW498WY3RmVz19KFXVH
q+/aTYzPzme7OJFwNuYzAfSbwHZNxTQdjCsBiZlZVjtN/f4ObEK3VJlhSfLRT77XYW88kQX4ms2Q
u/EDyW5XRfiCjS6onVlu9+BYfBPXKvou4/5zoUrvMWaFCUBdB1L72k2/TtBhAyqx3GMRG1BG0Wra
EAAIKAChHFTzAGyAizUYEP9NPZuwEgWJWsWirFgDb5ADXNXuQKeRqz8qrIivgoRBYh4qogwi3HEr
jw2w9as2sm/9JATK1EpB1BY2KV7oXe8hLjOFzFgkIZNRKxECyz2BeURARRLRAFr6Sn9RT1481jMQ
g0AXLtQh9lYh9LQy/aMqORTIKj98NPxiPNnQ3l7Nx6drQ3BcXIFD8wCeuSmF8GDzB0gpy22dWOJL
IQ2saZjAHMmqPYVDam3ADSSgwzB+tvwufACVa3qbFSk+crV/lLsQdZaWfQPppf7aTNJo3ca4tfwq
8++CqNakZ33pr0bJEihfwUjJECYFQLH5ySN4Wh78HD2psJkvFPRUg59DU6nrSlPcBUENMTH8/thY
CbjTHXlqhOEOrEPhVayVq6oeetyUC8LwIcVCwo5KUzqM7rqDetkqqy1jU1b/j7LzWm4cWbb2EyEC
3tzSihRJ2TYzN4jpnh547/H0/4ekWuzR7n3+c24qKrOqQIoigarMlWt1I3ENR9URpmqPVVnbn11K
Gg5T3NYbH0rFz8FSIOOPar6fI9/6TJVOsTZbK7iXUXvuvvRwHz8Q/WkQJbA8Mj1Gvm/A7++Cpsm/
Rm4brxTTSR9mw5tefU3ZWoaffTWj3D0UPjtZMQOng4e6aa17MQflbnDr5gvcdNkWhh9zTQnFY1zN
bNtBUD/a6ZQ/1jVFL4OH0rdbVncGlFgb1YCPUdThg4UpUnrLQxqSGHi7xcyF77GNPePqlIlXlfmb
E7j6vm6s7KVH4o7im9rbBHwnvyapNoEVKY9zFuUHN1Pb4aI0ELlG8nI9TIRKQAXR9UWuMvXvTnml
op2iTeZbxIxSK+0Oqdl8qVMwfdPsW/fUsnytg0Y5XCu0wqo9grD5AXU0v7ZxMT1t+lG2wZ7YXn9O
g1l9zOxcfVTQzBGyEPg/fJ5bENOkJicOVF6eJW2guNljbLrKHnHst2yL9LLW/B/MeMiNVdIMBAeX
ZbLidoGW4CgkuEsuQ5xtjd7a7IB+8Rd6Q0+eyUvPEj5DsU01gqtEuoSIeHIXPNi3lAyg7/hhqtio
8JYHF3EWEiXGI/WIf6NKFh3Bk5iPV9c4WZvO4i2KaXiziU6HoR6yjOIh8UnjknR6hJaqUlvFv/qX
q1laGx1lQmjUGtGy/NHMsoVHE+nvZA8C89FCivHY6ONbE/bUqotPJUJ+lxfZTlzGNPZkV5fR22SZ
B08MR0W+0IMOYJHrOEqFYxJHtTg8cchYgdLHVq3Mcee61oOiU1UnhQOL1WlR8ChVBe+WlA28W1JT
sFgtRY/cTBJYo5bnlDys5LFlrJrl5H57hElPJt18k9G2QHDQGOemnrX1tvWtL3PVElgHxTld7HKa
Lk1YcW8dmnIrvuswZOv5SkXVCXx4uLdMPfqbEHXOd6isXwZTCe4sAPP8WDNEOuYF0R9m8d9zpm3c
IbD3CJhRFYVYdA8+pLZPYafZJ8MNX5G5QMtVjssyQNQ2IL7QN/vAz6yz79HUtss9N4Snxw68e3HJ
oPivTd06O7W2lhAYc6X5sD7Nqn9y19f2MmiAPgNMR+wIHQJ/iwQU1O2T88L3Fcb+xFQflLZoLgQw
rReb6B0aJba7FTPwHf3MPe/F0ICQGKjWQNvBxyZNVOX1Nk4Qsijd/M0nA/JRGmn71dCr4BDU/rQx
w9ZCARrh6MKEytjTgm/+YnlKHz2FRjucFagJb67eb51H/09ZcfMWiyhUGHrnmz92nK+RasNN9H45
FKb0lcprr4e2Ac+6IMzqyiyeS/ZYi3FtDMK/gYbaTb+A2MQXqtmnXp3mU111l3Hq+n0+IfoCLSKs
xhlQ3YvvNVtUg/9sJnVPwVL/ilQplVZ5764nEhevg21756hs4EtiMG6C/nUst1qbeWRJiLT4iXXg
DjgfCT/NxyqP+AkV0oqDAkZ+fqM54xbHNCbz8WpfJ4tDj/QZELgabBIld369gCyS5vYqqZfWB+Jb
qMh3YPC0sfJeQ5uIOeDGYSMm2mDuMYlnYyVm79qw0znji1hRriUvEIQBWzG8V3GR6txa+R89gj1N
2k9/6rlab/rWpKiSe/qrF3aPfCbmY6l2z1RSUg1a+Eq1G9y5WGXxZJcXMlGEktwWodpx3CJV5Wnr
uszH41ylkCZKN5ydlILRxYvs4M/uL7P8YBiPSLqq3d1Hrz36w9GWVUrsOVvq86wThRDuHhyUuQ3Q
1vzaGezQqMVTz/EQ+J+9+VHcEfVhaMmqOcUmdfwV1Ww2Hh5qOgUAcqN+qru+vzT61Fmb3oGVmGQK
u++0cI19V1CU0BrpsG+9rNpqCnKQVep1x1sz8bX676bnpP3RWZrbipvPKCs3vV7wNue3w67u/Jwp
F5LpMlPMj8Pi/D+9s+tb+fAu1C68ix1jptwitFZZmxfa2rIQlMjNJN2E5kjw0FibSkiSBT7fawOY
MgUn+y/fdXSRprnN+51PliVlNayUhnpcuZTM+3C9//k1bCXneylLblf4cJmwASXehpG2vQ1c1324
9hxABLv63XVuvuscuZA4K8/6XIL43/0ywDNgwfW9f0z18mlcX1GcH8dvf/HtdYxmOGuxMu4/XOYX
U67/mw/6v34amvx9JYwI3PnDeyOLh/OtiXODrX2bdBtrKCnMfB+1kTj5ZV5iGB5VIQTZrbYLp5VM
vHZ7gknbAfKC6+oPC2VimjrKNqxQbbu9gPQykl/TqmjUaOURT7reRkq5rdh+u6MI+0VuDH1qEtLl
fPgScecO/a545kntvHIy/ZOYtn4WK7GibJ17lXOgTsx5NZS2RNAm1XdiQqIe3RmmtW1HlMkye2xP
MSpQd3lcPSDg3SLejUuafDHF1xDqonJ+seO07Mn+15zm3ycOsEUsej0/Fy4F32RhYRSAqDCedjKi
W+yAi0RzXwrAfkfoaKDrdbqk3hFad1fEDb+Smp/v2kYNL1agZSr6eHSRuYk2Xd10SBj44aVL4b6V
AempBemx0s7+vvnh3v4+2mPAJYkwGfZYEaUmt+e+B5xkoPepKpy0GN7Tfw84JfVpemqFd7eBIEOp
PkLwPm9HpBKdzL8UXvit88HqiyX+chlU0Z/fRnqAZnI/u/y4nX4DXs58BEjH9jjh/qwpOjk8w3gU
fwbv+1IuShHB4nO9RHm41jYpXgd3N8lcZQIvClT7jYA/Xnq3gSuNvjDquwRot645u2winObBisMv
tdOnx35JzRQjBaWJEgR37AXCR/GNSamdMwBG/ZK3EZc07PHCbePz3ptlrqEl01mNx7Ux5EWIIBZJ
jjr0OK3HZcgx0u12mjf9bVUtgQC7BoCZutVe6duCkA36rLEeGYeb3FBK7V5RI/34i4utzCWLANMH
VTJtzQhlKAfqxeobwinqBnWlDHlxNCykAaaa3Ucj9bnIb713ZdKkom7RxDEUmLPxGfIGCvX5gmn3
7jD/2qhLEkZ8eeywHzW14xTEf5kWSSqSsaoDvwXFVrFrbG8SH1k4cigjtAuNG+EfpMMQFxhm76le
GldVt4CmoVlfrAwlMHr+NnDztwlT52kHDsE1vAxUvAARJXFBUZUJquHnRchC+ICT194xNFLnc2zH
32JomR+yJW1D1mo11qr96iINi85n6IbnyaLGRyMouaEmd61o/Ejf5OSppw7MWrnXKS43kcbV9aW2
qyrNQ58H4y6Orf44Uk5I6aD1TJSi+9En9Z3WWPWfiZZ7awgrhge1t6dDrsb6PlWq8hm0EuKiWaN8
t+qXZARcqmqoc9luEm1IUxe7mrDGbkp18Blj1zy0bb923KE+F0HSPoir6az6EPpjfrZt+DKN6XLV
fJCvtWmfAvRqLvJ1li+x9OYEjvZoIsTGV//2S8BtDd+9stYfVS0vXkB391vucCgWmnPxonp18YQe
xUoG28UVDVTVTeiYkfdmAbUO/lmzpwexpEE9FFWvdEiPsmBsEFBQFlb6SdVKKLpNagi7KL6YL6nf
l5fJdYh+wB8TnyPze0Pho8aGmYFMTcuLhkLxSQuTjVfY4E8SMBwPC3yQpKRD0HlGiXJB4ggil5sR
0YXfDNwqz2Ryj5Rgm7pQtxuUF0bqdKz83HmSZkSdmULq/MED5vSklzW0tZ29IdyB0lNsIFY7tWq4
Un29ide1Flm7qQKWdLuAPnO2oIwj3wY8MoETevG9NBRmJdeemASSfjWtxfzg+7Asi4OIkMrfH5bL
yg8+V6k/9Sib3kXBLq7j6KWrjBB5igIUzTwc+kIxDhCBBMZ6Ugx+t02mHSnWBEyipD0JpYxGnNIL
ZeTmlDUfzOvVZLVJ7mblTmwVbpeQJUndw6kgzl/t2zsgpWasbxe+9pZht1ddLul3m77w52lHWfau
AKR8GKIxPYXQSZ8aBczdQbriJP5rKLN+345Qvz5XM0neqqyUeuuAojuOiV6SMwnG6D7S9G86yQUk
LnuelatBEDK1ZbeP1OOTiyZnO3uw8Nv9k+rM2gMy0NpDvzSTa2WbKIM4RszbQOYgPkgC2bwjda0/
yLLIpkDWd8JPmpUEJBTb4L4rgrBYRUtXbBkxogK9Yumm6cS4dHPp/rKqGgkc1nPiPSmxar1AAg2y
T4me1aX6iDwgNfNu8Tebml1KJQtEAqgVhfxUPjmDNxJdVC5ijZZav7BNXyVukwxr9F3XZaTNzzIY
6sozwnLuRVFZmCmwbddaON/LYKO3ztqGYOROzNTlpoE0BwqBVabsDLNpONlBIG1bRtutagiqNkEV
pVcneLj5pEV1R4Wnqs9vk4oCyEENsf/qushehmaZJQvEzibfu5u69MSfBQ9xpTgrr2i/R17e7JWp
aSiPnfLwXDUjt4WlNxbOa0eZzp1YKWKBoP3NemubJRAF1Mz8Y4dM35Hj16/NB5+YMvk2T3w6TN0b
oMOfHS15shbOloCP5qIuvC9i6lQ2b50E5XZV6FvEKQ3EhOw0M83YyhLxtX1qcQNUshcDLqyD6mUU
cSbO3tM5QK9Vp7I3Hj+k1YhS4H2bQ4C004Miur+Ol34Ag0KJ4itSsspRmvS9x5fkf/B1ZsXmaUnT
/2aan1FN3895/E/TBN2WPBylaTGBWbvP/zHzqT9Eow+NRZTl6qFphr+nJdYtM+J+0LcACuJHx4jP
gZkFL8jW2g8ZPB8rI6inr4HuKlQxB+6+MM3p6zJNMWzlmS+i/ZC6gCvEr5IRgscsneCPt56jBjHY
RRRdYcPlrtSK8BsKd/1OnFI7h6R4hR6Ju820JoeAH0SqH7pPsuFslbY/eNH82fYyFAvFF8PilIyD
ci+WHzTfw6EsD5EZOuTKykMISeSpXWCD9gIbNPNevQdMcaJ6GWBh5LJxDUnbAEH7OUV6+RRBHVkW
FueGAjwhJPnDQ4gMNPeBPCwPJbB9MPHUsUrTk5VA/LnUD05lduE6o9YRyWjm1Gk0PoRGxonUcrSd
ERrNPZsax61L61wZsbpNvWygPsLqT/wneUBa/n2ziHh6A+KhK9HzLLV6YLtqN8PJMCvQx5rerbzl
nDsIzlmkgSyQECQPcjQxJkN7HTvLOCfOMEI2ETvrru6Ns/h0ssDXnvhibpqUYhaHm7+uUp3P2YRD
RU/Pahogw55ZLyFiE4RScblIj7cb6RYN5e+9FuwGBwDAym2b9ByFQX4I4ugUVZp1f90+z5rlLtpZ
X3OrzmuYQbNkO6swyk6xmZ/SOSxO0ouX3s0kzkdZkl0ffzfNRgkGoBHaqGN4LxwM0ZKOkh4MCPz2
pJsXOsQEQuqge8nxNjGxq88kHdt99841cmMdEZ8wjBBEUlFHIvh183F/VLaag0BvU1eQri1IB2na
Gh262PVAS737pCfzysrfqHHYH2pPLXzoqeGwgAWH40Q4z/nOSKvhDtY1q38u06knxa4ap3JpwrlN
OCU0ziZTK+PUBT4QmKUno7d54uv510Vj54OGYGmvcmpefZg3lah4wK169YdeQZWYWjwBbSTrSRYM
IEnX3IXDcpixc+17XwRolCg1xUagJtfJAg8qszpdR0HJi6mK85gZ/pkdOooSOfgBimHgHHHckfOO
l3Yg5H/a0svVJtknbfJNLKKb4G+SYh5Pv3RlKIUEb6718F4sczb9fCNdmS29tg5Awk9AysUkzDtu
0rYzd25imS8cY18HI9LPAja2rdLbeiV7Cs/v3W8dKrdQBRh/6IHfbls3zCnaC2F7C1DVzv3Auc/U
rDslOSeiFlHCT/BMJatyHPwfiwywYnc/nOWwNSdl+zq1TrIrVMO+b4c5WemWd576xL1PxgYCm9Ru
3Xuxb01K1TaZh1DZii9/n/JhchT5yX6K2Y9Lht0dpkNUFSpHTFd5DQMqmSMkscjdYlZAS9aJapkH
mcsTN9yGQx7tr6PEz/Yc15yNmIUJL1jiQToT6eEehFd6GLL53M+z92CYQClWaBMTPC17bROome6s
wmj47tqRcV9o7ELGAdS6Yr4YlkH9tMIprlNm9SC+qs6jg4Eu+FpGZT7EXrzHdO2n83hWUGV56BSN
n1XUPqd5h2qW6xs7c7aSTQ54YD2gs82vrIcIN8/Jgi69poc7k+8YNgxPC33u0pVJMj7m1GavYiPc
kTZvzk3gumc3n/eBkHaJGY/q/sZJKS7HH/fXtGftUGywLLiaAWQAu9xR72Y9iY/WzJGP8435pVKH
aqMHmXZAxNr4ktrWuVArqiWvaay2c5RNM1th+GXOUcB2+i6/k5RLZxvawoFTAcUnPzOlEZR10s2j
4HuuBNOdZGWUfLRXvl372yvAk4Dj52qs8isquBE1qxsctLYm8uveiCLwO+bX6sEWpn1aNfzzgwDa
gwjmpJG846ldbnhaX5Q7zzPz60CzjMoUR6oAZKLYMhHGCvS3l8XikyvMMHqv/BQq1FLX/QtC8Nk+
NeoRrAMmm3s4j9nahUSIBk1/g0/2gM/GIsieKWQgfQqStmiCaA+3TrBReF/P0iTa/MpHrp/EmmEu
BAcArwrwsR/qpIH0CFMSHflEjey1HrgE6qT6yQ9qHVIKISvOGAAfXZswlgAzrajcjAAIvwawae/8
GuJUSqyiXT547QZ467AGC0TFzdKjhPutp/RufPVJb4Kqb11VFA9RJAnUO1x4UUHVLSZyh/bTmI1r
Qf81bZxfkKb8jH78Xg29+nWJt1/aCEqbPh3ADqVVuS1I6l4L27tq3tfzUL/mBkQzNd+KfRgTb3Fn
J0O7Bh12R0OudW7RHGnbYgXPTokUEP5rk5ho/ypoHC6uMh3XEeDMvdUkkb6qQtWZnkh/n60grbZ2
6OeHxCmsM8Th6lYxzfalNKoI3KQd/ske9klVXc7Z7qoYTesf9sm2Ne+sudU/UbMdPSsc53TEtz7Z
Who9L2M3y/05c2ji5mg36dFLPH83anlHfKLXP0VRouy453WAQZdqn/fRxiy3bq5Bk+jC7rnKlYhH
SWZCdNvmsDh2uUPaf/ahxS2ospHfr53npwEurZNvLox8iO+dusWcS1RxJra+GyvOkgdT0e6a2oXB
TXetdOWMw2aMoh5MaG6cbVA0K0FboK6UmyVqkF27KK4NnfZJCZICpai+5vxR7q+wjXzw+SlVIapl
y4HUI/B1TDXFfm4V1TvVsffi6rP9LK5aDTrAdmN0Jz7yy0/h7Be7ojEbYM1LTeAMe28J4U2J4Lh4
45giibZS0dcUW4bgM0H7XbogX0OKYBFtWnRBg9zo92imhysxrcIwyJQFuX4WWyejDzosUzfl4pOB
sGgBIbuuStKwt+84QpV3RVt+lyKYdNl2uyHhoFlxwztfNuqNEhJ5gxMqFSaLSAUAleUOxGglGqC7
CGQ1ypRfxx7YnWnFzqWzke2Gi3P60zSpYh5azV9wj/bFbvq3gXGu4BBB16cu7Hw/LLSOnXA7OsWn
wKOOSVwU3RtP8/fryDKchJZ234TZ10YrzgoF4Hlho3uLINklU4azqbTWi7i6sP+cTCj2uYazt+PO
/JSrZ55y1udZS5LH2C5fxcrVuUE+HL3z2e2sz6OqDHtgNx3x7GWum6prox62HM9DBKaXr5kTxvER
ouxwdf3a1U4SbzlmefYxGcd5S8FRAD4rO9p6bqLo7LCR9lR7O9bEohu7cssNUXPzpCoaBQuTkQcr
2/HCnebnWzvR1Uuv1+qF2lLtIubUGu3GVNtmI6YMyJTraNFvjUAPTuayVFzXxlP0/ZDwU6my7o/B
Toxd5Qb2UZpehSSsLa071fYXxcplwBiH4q073by3Nf8xHkcRWMXr8w5qJu2KcmnC/EWpQU7dMDNJ
NUGjhl7mtllwNDIwzzNaDtU8rDy/uJvRK/tk115G+VbgnTrDiB/Ces7WPbICxIK7O7ULNDj6FGUH
j6gFarboX7sm+BJ7ZrKuai/cDuNA/Srlt98g7t0ZuVZ/nZJa3Rnw0BwMuMlelCL+y66D/lvrpskq
4Zn8TDGqv0u0tD5D0A/vKmqufySF9oRCpvkPQSkK1sLmb08BwxHqcfQptMZm62XxeLYUsHONWpr7
qDasRy1ozXWrgr4NauupNDkA14NX70O72pSLXHa4qHBL0yn8syGBmdfqolQqPoNCkXXrGi8DH5Z+
UM0s3AFZz5ZM/p9tlx1KqGAOGdiAL04XfEnLLHlsBy37HFeXEL7sL36UtBdFd2LCuPPRHfSHxA2t
szSOUlu8X5rWcuq7TtW+iksGiXK/TROT0JFKisPPd7Lgw3pv4nurd59vy6u7ax1nMtTeHmbmHzYg
+eX7nr1OvQYdRuDXu6EK89c59Ihk8KmvfMcgN57Z3HetKXhwicRCaOxR9US63k0940eppQeF8u8/
i0L7//C5u47xH1B16o7hcjcd3XNczzSX8V/43L1Us6mwLMIHdsl/VX4bXQpgXyohbOLcc28Bzk3N
6BIb8c8RuBayO6AP343JLVR2c2mlLgSuCUGP52a5gqyQ3uBVkAd65cH2LU6/kcZxd66r8OBkI1zB
MceDpfllVLpqHzHxNiQz0fELD1Ax7W9+mSzNzZcMvQMEgj2lZ5RvP3H54VoQQx4/+H75HXua6q9L
DjxrM/oy2al2GZZGetJ4uhlvC4Pq05vvNk9ViI5GObQW76vSctAuYzxkd1rN3lAGKgJDB3fWz+oI
y7dZTs21UdNm8tYaSbv7WZpOyzdhThma+JyuukBcY91LWD/UGk4BCd9vidvDTOM8NaEyUT8Rc3yW
WH8GUBfW4sjdyRKZUzfmP1RzVGV7ajUn+lQWWr02xwCJyyri96x3/qbN/WxvKl30Ke+B3USDSUHp
YtaVXx46dx5BQmDC2xidkM6rODWzVkUH7QE6t8c5nDxQNMsDIFcoVgMglZ/8FriZAOCNas5+MU3L
zU6eTa2pgOdl9GZ+WIvG4EnTdf1ce7nypBEuqrRQucizsSjV4VL0xV7GjIUr2dZndEs5Gq9khpcF
f/d9rl7SQ5LN+VcI4SmFCJsEcnpMtay0TaeX3XVU1YFrjqn/4sSZ+QC/6Y9omTUNs7GbhtIlN5nm
XzvN+960xjaMrEUOBpCWOjshFHxBtKrDgu38OBLVGEzYyGS4dLP4yUBSRVbYqjHeXTl0Nb+9J470
QO0vYcdete/dePzDMDtjo0xud9FAhh1IlAd3ppWYqHq22rqxS/ePjOzRXM7NP7We72q3CL5ZqRuA
GHO7Zw3JHMKJlnIkKKGykff/kOypNJI3vZm9oSMoX5APUsmf3tKtgSRZZZ7mDWzuJ+cevpaFptN0
unvH8te+xfEYTs+6OfpGdYnJTG/HoYQVv/Wir22ffKLCInrKoekhkcFpuYiir0nUJICQPYuiRUBN
WQJogfABqaje7FaTTk5WX6pMpRc7rXOeo8OsEI0Rd5MOLc+B/lxpg3XftPAB79I4QSOw7P8Q3zQk
nAJ99zQRjIaGzCweuvDJz7X8ETbf/HEYg3pd+6O3ywyrOg+pp9/B0/qcLBZMMLN6jLJon9RWx5aW
QpbrNEJykH60MBItmUjVadKTp1LUA+uJtZJU5X/1ud64D2FU4rdORjqIXiJTDV9qj6xtbfLqYrqm
4p1LXbvAXpQWsGq2RAhcDoyyQkYzZ77IXGk4G7/NuK1fZsj8Xvc+DwWJeiUuk5UUmNXwlCqjk31u
nOLZ661vvyRf/b57sfsyO37Ivr77r1ADx22QHey8fQ0K+iiNuQB1pScFRL/z3aY0o9PulMh6kbk3
/+1yUP29Xe6/+m7LfveKiJPEq5GAwtFt20OrF+WTtlD0Atzna6OUT3KCW8bsWH0bK8bqOiYnuGXM
XMbEel+nWHxXB/1H7M3Nw+jr/NeRtrfvytCxt2o/uXwykFROKuLPUZP629Z2XOozGegox+uQ8GOY
YG0UbSiNMnZtGfx1HZGZaaIH0Ua6ptOCFKjccVe0YXWQa0gDQALZg4/dROvgFupBDd7CsHVc1B2F
ol57lwUxcfClCO09SEvVWTBeg7ZDMv6ApLzeyxQviaHsug7nU9PdTapPTcvi/GVcuqE3/yiaut7b
vv5z+PYy/35lOAmPTjBY68JCQqOA1vMPsKaUoSXea6pSyIjITLEGglX9oQ+AF1oyc2e/bHv0IsiV
Tk75R2GY/i5wZzRAFnNZXnCk3AW2761NSjPtrRc06jEl5XlEIH1cqFFV9ShOadzGS3cEMT+L/zol
sJniOhSvrG4T7XSGsktmIYhCNx+I3WplvnDrEa3KjWyT2ynlSIslcSpBFIdqq8OzNP5189uUtmwU
UPHrKzI3QBJmAyX8C2Um1TlU9PKcFOVwVEJrl9RzPoLjZqBNNKvbNGb/o1CCdp/JiCy5djP2wbvO
AL//i/OXLjkiYnDkBUq7ensZeS25uMzL0b1dW7ZfbcQno9dXlffj8X6uL/XLSFNqPxy46G2fDWoe
Kivbbqg77EdnIFtNI72baal6BP3Mv4ftehrubR4obR0BtHhf9su1Anjh3tZdL3GbFZgVB8DltX93
WfEZdWH46yb9AXDdOPQg97NVH8IRaS7kjtK7NbmOPOXNDAIK9a+zb05ZN7pBvKlSM9gaQ5Z9trUw
WI+UN5DYwUy7LKccpc3PwzhzHCnUT0ZhdA9iRZ591xa1+zSnqECUVC+XndHfjTXsTx0FCo+3BgU4
pOBi7+TCBeatskVKfXJIdVEF5xUcNOtwUmBv+dlM1NpdzeHoleF41ucVxYLNvbo0BAci2DpIn2Va
6z2OucmnrlYBEj/x0YM1MlgFJfuVLLZ/6K39Z9W69Vel6Od1C+rwafSyDgiihZhGlJmgj8LiTmj8
bo2bBNE5+nZzSE/lXLBrm24gcBeYpCDY91Ddq2bBRTGphjb7IYR3thz20GPFK73R2SlpsM5uo3Aq
UIh8t73BLHYgCHICujx0y9gf7go7SQ+939Rriw/i00Ap3LrIuulT0XSvVtrshbLiRl4hhBZhkps7
Pg4+i3dWiz5IrHmTFCSSmso9DGStQQIvW48q8U9QyhTbwMoAey8RnMlMdqVLELDg3nwQv9Y7RMFh
OErSkgopGulJ00RucU+RHSmgoC85JGFeB/QwfbNTZ/7Zva1ZaO5gGvv3dBmOPFPdWjVUsGo5dBeX
R+kirtVdmxbKK/6TtrX7MCCTLZBfSrrwGhGH0a4XsIzKJ67crOQiwzT98Azej+wlclCkuygP0eWZ
QyjrDYt6siAankZUCL7lg+ntcgiB76VBUwJMH8SJ/lyE99wJY25Luh7cD5ZFV+Zcu+IVG7jiEaCK
vdfJ24PQTGGcAFgX3EuvzCeAJUqAjpd0xyThwmHFvgllY3F9WHG9zIcryBzHHngTt8vcXkB6IWzD
TeuNx255WqMhEW+bVKE+fTFrCjwJ6dGjtJPH+L99H0ytgK/AbP6RqbLSmhW+pJBQbJqmHfe+FyGs
tNTAGF6QzNeu2E7uQZFshtpOTGm8pbpGemGVqifP+nZdVRicHBvUTkZttF78cl2DHXnpFyMNm3yd
tGyXVeQ6Nr2ZpVtz6szLpLfZMQEBVDmdRdLLh+flyiLggGzbfOBG64yResEqJPC90KJ94EELw9Q6
+d3fRd9V90kT7WBMye6MoP0nKar+EoRKf5GeNF48l5t5AF/dq+rbwPje8xvvezuw6ycEREmEHWV7
D4GS5zIJ03VvOeNfht/t09zhkGNWfP5IkZHugjKw5NtVBQG1uPSspfm/+4rlW0ZBurGbY+vltl78
t6tL73/hk3eRxGq+Mp0eOGhThCdp+J6Fp85VUeVZtoUfBm6m9OCbzJqVdFu9Uu/giV9+E2+X+jhF
7A/DigLOAoCOt70OuN241TVUrtKi7k9lhMD9Kl+6A79yBHi46ekRtd7ikznSmwjLnnxb7U/SEx9h
lWjXwxCyuq79rxOvS+bwL0DC2f52AenZGhBt10+0ndtlvCPX7U5jOPQnQohknj343WXAUT3eqgzr
fUVXJqmd7x6Lyl59WCzzPq4DYJaRsm3Gtb281PUyv0yap+GTXsTJgbpl/yLpO71wy90AscC6bzjf
rmSkn73p7PDsGm1j2A9alyHL2gdfPC/44Y6E+iM9Cr6QrF3ZnV18atwITv6xPo0L06mvaBCrD+69
r09seJL+fnT0fsH39fed3r71PvhAYvWU35tAyCs/21mp6q0QQpz31P5pj9JMYVjv87SJ1mXmq1ff
GFXVBQGsTSfTxkKDPqrXPndRD3Xj+9LeSe1NyyFg2ykwzShN6W2akPtXtzQ9FcDXnl0VqIqJ83fD
PcHV/5h9W/27dbJEGfSOu0I5r26T/xfXl8lygdvb/O1bgNfotVvQrqkbDk/AU4Kaf4g0zdBHgHma
s+O1b67CzeqDmWsQ5L/7rCCudnPPRl9WyYCWa/7aZUuymtUaFmvf3/K8hYEuRzXp4uUws4mzTdnY
jQZCPkdx+tMMmNBPlOt0ra96e8ctn5v6eyML62WhrwblXtHs75CMZZvBA0MTD75xDpem6maFkoGl
O9b1iS2KcxDr1vBEN+9mTm3EVJQT1SXtcurrCpXz39KIKY2YBQo4CDDxh1oAO9Sa/ZanWvthwU1p
C0ZKenxVjGuP7ZK2aVSUwD8MyGS1qH6wTfEemgx9vdrM5vsg7dWHLkcN0Aim7HtWzDC+d8WfNSmS
7f/j7Mua48Z5rn+RqrRTulXvmx3b2WZuVHGSEbXv669/D6GOqehxpub7blggAIJsua2WSOAcP6zA
C+l8ngIT2AMjqjVQerBR+yL+4Jvx+MFo3PHRUMvyrxbnypt+1LOnNg2DY9T2YDFgTvQIFMh8myGZ
nk9f/bKuznoHHsJSMw7UcxUVQDGZ2YIGWoikfL/PyIsJL3J18PyLc9K3Pg31kVk+m6kbNUa7YV36
WtSN86T2iddbFX6U+xp7TEhF046MoQKl5PjLhrnmnJuqds59oQfWhkRq3DDMfZzowj6LpPXxCw8k
KsXITkXSzO6LkX6ojLsIdIOexjSk1pQoOLlQw8RGA0kq6pmw754AlSHn8UfS0TaEdCFdkCEjFd9i
c0HB03cVntI1E9Q1BK1JrD1E1kPNkAx380zgk6WARhHwW4CDMvc28fnIEJ3ZNNZZ9mf7NG79QkH9
otcEVX4sw8j4ZBmAQYpbzo6N3xmfTD33vaFG+Qxu+ziTcs4gwrtLgQnaLSRMQbkQyU7uJJlA5Mo8
5DS58/CsQ7qOXQDLzhbHAhMd8pFoij5JIPDGeWAhzgNn8c92ssgGGA4YSf1FZOpTOJLqGMCaAaBr
/uxn1AxvlOsVrEPSihcrXNgXC1nNHvu8B9RB4L50LU9ejLbE/ikgT4CvIlK1lBh7CjgCVlW850yo
I9qStQFdw94ChsJeG3sLI6wx1y46/xIFrX4OfOAJ7vI0+SV2Av+R+qiMwvPIQgSYxje3KdmOfFIx
piMf6lM4khL45TUvkHxsOy+VE3yuO2f6pnDVB34BEhq0tuIPNo4iN53TTN8aK3qMGCqiK0ePPDxp
PQIYBIl7BFRCHDAaoZWkFraGrHgAwYiAMCGzb+ojSr/S2j9gb/1DziJ2oQa5GneJuhMKoYBXHaIK
o7nruzeJdH/sliDQOCCt4LMMCeLeBoddbwH+OFYrkNs31lwDveiv9TSTicFypTTY90VEGUesV7Ws
8LzyW81J3Xk15EhrxZHIZxmJ9HJ26i6WQI4UxqyBr2VYABcArJy9B6rMtent8EsaF+dq4N1r3PZ8
k2V+9wgg1ek66ijFDo2xfeXJx0ot+TduNOdaqfWb1iG7xkqQ8dmUn7BDb3zSXK+3sXWSIjN6ArnM
gkxmIZIJxVWXJM4YIJHhKJuG+Ghkn4+CSGTKN1K1COXbICuIKlD0IgkPLDNRg726Kr5LpJNdklZ+
mTWGKE55G6KDHRFJ0m9xZAiTLKGwkPk9H9LRkMrp+D2OHCKnUeJp2CILhiMBCjVVk4YKqlnqUXWl
tcE/XMuKo1SR5CIZ4gDgRG/UavOLkoffUHPiP7pFHH6KJx0VqIPxBdDV2p45xpZrdnR/QbfSAvUe
2FxAq1KbiZeresSTKOCqg40tXtHqXkOBCIlkJomaAVDIubeMQmp6a1dZnwb72cNPM/s4+SjGEvFW
QcibdHMg6aOJn9/cB9uvqmrd2UVxNCrB8BGH2B62xaQUJytRjC8Wi46ACDC4Xj/WZYUySiG1rWLt
rAS4ES6yfSyPLDarcMOLXEFo8NJHCqARnbzd+ZERIsvVCK0LG2KIQWuZl7wvakDzkIg8161ZA9MY
mLzmhTzxZ6tqHA+gTz7SMks9ak0z5iN3tYiqeRz5+Q1ik5QqtbINI3XYuibKV5VSm3YEBlDj2dND
RlJzG1FE8gVsogQZoNgM1UeASgTwLk7qBgfprWHtO8B3wqtmJF5dZSN1Rp3gBIv6jKntKUPRAvn5
5sCvjmj84TXsclQLTygFrafwkUemAiqoKCz2hdKi2Fnt1Bv+FGmJB7TC3WA/odnOTjaAOr2mVX3k
D8MJKRnqLWehewQOhH/rnH1fd/yTIcDWdO3eEWBq6BQgQ/mkC6C1Xx3jbvltzBQ55ZNiBzu7LMyH
hPnGQ4lH3k1V4QwHIF3mgzQkASsAcIUqfaEHMZ2ie+SSixHjyBkKOBGAdCTZ3VBcAee/pV4dAx9S
wLO51UYf9J9mp4XIiQZIlGxGHlUoZBVKW/2JV8fgPHeErxYO5d0olRTFjxTk3JESBEDLgPMY+20q
cs+0ANvWVcfwcQaUkI2tutfzmn2Myg4VKpYOTDXAY85/Gm4E5WHEGb+HFGNcf/GXSFPLGLaab2lb
JQJ0G1jbE2R/ir+P64NvxJiYv+vcCPxNpJzFvi2eI6RWHeeuWyBnpJ7sBP8kXXoJ4l9NNAYo8aK+
G6Z3S5KY6QUUoMDtMKNmtspxdanabENDcEKJWmByp9EJRSPX0vhb7af2ivTheqOIx1nKBqT0P0oE
lF3DdR9KXjenReogubgRj651hVtiU+EdhUbIJrZ9f68DQwwA45l+W/sUZghkHTvh4LuBWc5JEQzw
yV+RCA5Q0HpTtH32KNOxW73aIGcue+wEDTPp31G9DWyEF7kKL4plT9m41woAqdqag3N9USwNfLX0
kk8FLjeJ1JCFfJDIe/UDvP2RyrE162QOKGD1A5TogXr9gj+k8qLFJttbI0pfTUCWvgQ4YH8YAmtX
dpOAj9tFeWaDoXuw+c40i02AkTelr5rHKeDto5nrkLR/YuQVPcxeanSMAbQI+rBBx5mqo1WP/Qbp
p6DuNNR0x5VCvfhGoALC0ZhmaaWTXenX+JqzxXGp5pFOGsgZVf7spI3I51f06sPAgTjFXhhQmz6Q
gpqmt4xNi0oPIBpW1WzA218MUl7nsvLNW5Q+mW6oHFvAs7lep1n+No5QFCHOEuhQAS9y7EaSPKAI
MhPvhT3DEYmwzmDbdA6hRQM7ibHSuUS1zMmNcrt2sGw/vuEYpdzQ6USJ/yGwarP6qUbKyQ3EDkiB
B1HO32TAkSiqkIK0E5CJLsDFQK5jP3cuTp/xdrqJJ/e1bhXnSglqIJ+MdoFdDHO+WouMvjOv9dEj
K41M61fqDADVBaKa0XmNeDgyBYQNSbKhZxXZJRc/iyNUgv0+hJ5spO6/+/yHWWVYgNOzjaFaLkoj
ur87tQDZGL17MAFFn6P+ZDy29OpCImmpycRrSm40vr2j/jzKUk1727kpKj7iwU53iT09A162PDiG
i0dG+s454ps79xUwKpYeAxZJiXJlIU+OMu1DI/mbXGfde99ym+LNUchOX2IxnSumo9FLH1KMjp9u
dAP7O71uOWecC7jIiWhja+6jHMc94wwKr9Bkr4QdQGHsHIM+L4SaPOTY7TSW/gWlQ/6FGR/62Iov
w5sm9kGgTM2/65AFlcR9fGFu/bP1fXeXOSaWIRqSAqVzz73FfaTxQ/oPOulCUhhmIPlxko8o/n7F
+ToeC1qXH9qkm06NGfEnEL/hz6U10Y9S+WLXav+a4oWwi55awJ3dAsPPNki3dbcd0uxupIsBVQp8
SmGmZsAzB9f8+EgueAADPOZsta9941ZX6oComTdbXYljkDuX1UmzoqsJUKjSLjxkX+QPwJLKAd+f
5g/U1Uyb4xBS/0S9qHLGDXecyDJRCN+8RGEQ3/xUj+aGiy7LlQzMQca4J4NSpVimdCQfHup7ng7Y
+Pp9LHXJN2lw2OiOzYb8pZuOEu9zkTlfI5SAgQXWSn80QMBUfPtHE4+o1tGT4tmpmvio4m53DJSi
eIrzEG8caUmuIxI2EgVJWiH4vEcPJUnDjRrd5f2OAVBxE+TVcMNjA3CtSCSzKcyWMIfCzMmcUuYZ
c7N+V5YDzt5FtKxAfVHfIzk9Z7w3kDsBmpDSUgA9kqM0QDFBzeJpCX6PfFPdIJ+aPeixAtaPukD9
djYieWUQjtwSjmaV5MfUV1BEYNXO3dMAZSprOmx10ECaIcMJ9Hbuo870MmaRc+ybdAf++OCRmlac
nSIhIABFjJ+eSeePv6zIy4u3NTJ9tlJHLhUgD8CupP7NEj14VJwhMD0y6Mk/qNE3bhhp7/lo5nim
d/HvJ5qgT5NL3KnLrrS+54KjkIs51gkOVwMDPDVN9YBaA9BNorhubhStbvHsijIT0pFV+rEc50Yq
vh+Am8MI7Jveh5EfYB2+4K7jH+UAGcRwsHfLfaz69wkpRtRfVCAO3FbTAZy0u6YmCs7fZgNtbogc
5VLf4TirvIRd832wuuI5QGrQs5YG4BLMJ2tHupjHxXOtqE8xAH+vpHL6In1wQ+dE/rND5Gp7lDLG
oJX5Fch2wVCgRGN8Jhct6+onZ7rhySGccM3vt3dxp1/c5OnOPN/jFzf1Sku/jQF+VF11VJWNjgKT
Lc+R5Gv4poFnYaQDn0K9M4Ckgb7h4Bs8NNaJeqjTBP9um4XmZex9iEBc4UdgmDzaZonk/CYHUjCQ
i/lBbvCXkUj/SgxmIUsqeKL9flPXuhH3ATzat8J77r/5WJTGRZ5IbgLqkow7e8ZqZFM0RQN9x0Ee
JMiQbvm1G9uw+F6oRvZDc5srDuD6o6n1HJUvjD+SxFSgtVuNm21XBpUh2y0O3K9SjzIHFIIjr6rD
j+2FVZl1IYkaNfRN7AJM6sW4ScUfPUfhLv2oSyFccGWNGmAp/n0o+ZKLPiQx9tnEklTw8noR8jB2
ZF5YZHzQxOHFXS6ePONWoFqjHg/F/1iXDL6YgZSrZZPZtappz3Xzmxy2mFkqV6Gpm1sOymI70Ego
+IcCb8VvV4XCr4ZRvIK8y7gDZowVnN8bJj/h4jOQSBFsZOi6NjKNV36yu1iR/AwUAOtN8CMEqhPq
yqB/XMfioluWCrJ5oLLMf7L5Sq0mkItYxTbAoXMsgmT+hi2uMvnJYTKevHr03Qyu73m+t27SzdeA
oonv5YBy1/l7+eeLs1rEHLoFXEjgVPfvJS1BLmwRiywpqtuDVqAKJX5+s8O8uAHRKxo8I8s6/BKU
gHlu7R6ntm922zWTy+DGWy1LYxTKCUORmgNuHIIMrh1itiPlYmAAKIYTU9zLYoyMOIdQQYCHs6bo
QKtYhI0cG0nwevmVdNQYQKOND2lsvqgtQAPmLllKwAHtwZGFbZJ2jO2H1gQ/RurwM1llaNnF+xn2
7wzue0XPAvuBR6iFAW3rZZ6JPqQchw1d8MGYAMlefDwyV0GkXHO+oWGLzzlfz1Sv7teT7D0QR+ID
d7vkEtrJ8lLKhZHUAj/KS0q8f/xPSEcFnpBfInspQnWIaqt7qi6pgX5beCTO1SXE56xRS5UmpCU7
NdWo/2z8ie+Dmf55QJmKY7XZJQk9J0UaNTUlaGLdMsrwjvlLNY3xY2sC8BhFhHcvoPh8BBfPeCEv
0utt8Q3509a5EF6ksgrUhHc6/igyGO9QWAJQ2fLkxh0wFYMOKY0ON9QjDcFPyk2NR//UtTXOthmO
Xk+xPj4q6djfZl0u0NqpH0TjdAJFwlWqZn0HC4B9/OA8GeF5oSORmsQACqqFvRCArNzDkZ5CuVWy
rfpUPS2uLl6+L/PFdYu02IGaotraOvDr8tH5gqqm6Nh1OT9Ehe3+xfizFfnptybBqVlg1cOpcaYO
pTTFtZzq7FvWpsG2LfTuCjzF7glMbSj4EQZQ9nkqdkiesQlTvOj5WW/i+CPjZvRRZSjXHVN8DVSh
m4CDuC9HbdjNVh+wRSG3f2SiPDvEK3s8oELCDEG/7TE8Se1jDlxwUipTN4HDNQU+TFLcJqQKoThQ
eMsGW8eveLqpD9g3i6vtIpY2FGwbBoAHYqbqIN0I2SVIYznZJr5JpmhQaueKswLRkpaauT/bGtvI
LlrgOntr8FGTnWQX8iE9SX/UtV25S/NOvQ6MN9jgRelD4diP2IqsmKdhNwRFsAVoDZrhl7I2qngz
ab6+BzjBkOzA/LjDK0WKdAcxBjQaQPFiw3MENgZse/491SOQC5K8Pmk4RP2SauXOdUv+GQSSG2Xk
DV7wxTYVaAsmEAUX3a7KQaPu43ZYnMjiAyKvQC0W7G2gwt8EdqmXhxqwloy6UzZZlEx4wxYiA1zU
Fjv68bYCDueDGdiepgHbwmsFghFAHdzN5IJ0k6D5CaQf+7rNQ6Pbs4fUK4HpbpwID8U01Oz9ZyTv
4K221tWNAr6Mr1bWf1O1VvuZFylyWnVkB1sTqi2NMnlVcVyNnbk8/aRpqb1NBGonjpVonxsIPNEN
0Fse0A1C5+CMGgqOJrPERomPZENu2OZhiCZsNFfJSQco5+l9YB9UTNs7y2+QkiaAf4rBbQ6ZbXzE
FpVxzkWetq0ayM6WfZKoMcmyti/6lggi/Smc7JI0FYC09YAYl20Anq6CXQc547NyDrQaRF1ykoFm
93Ufh9/DETy9u9JReSFO9XOkyaKJ/eIurXQaHlj2qpp+Iz3+ZettN6X9BokcwMoUUBLUTADL3QB/
kO9WBsfygdudmi8TkPQ6pD+wMHIOANVUgSCWOfvBMvWT1owMkIFT6BE7Cthko+fBYTONCqkaNT0U
g+V/CGJN+2hYNTITWTldkoKr13vmxqia0Rmwh0CxQLUr7QsC0Pwl6eLwoTKa7KPWxN0WaAYVKERQ
AJthQ/GEu2uwAXpA9rECafvTELbzcNbZ2lPegqACKIUjyD5RzN2LOvBc1IFTNwTRaVt0QJ0WRrC2
YivC1dPgpCvOV9JZwkASNWUy2R42P7o90shLkJpe8L/YAQAULJVDGJ2oBzQ23P6GGoVtOdD9/c1a
bEQ+HikTle2czg7ngTOEkbRStPXgOboYSDMuzLVYSqo3zcXf2p3ZXiqX4XRzGvnfU6VsQkBqfi/r
EXeorrYepQfqJUNPV9oCVOFZce1wuRsPiS7FVUsrHLc6k7mlLurN86uahEmDtADhNMsC7uOAXLLP
C3uLI14vCdTgCCZOgeQ25mckQiKvWHPaYwAED5D/6N1TbwIF14sDRDRy1HSOPu4ggCHdqCgSu5Ku
EQbqVmzCFjf1yTL7FMmnQKuBOi78ZhcyrPyoWzjIvwZaynvRcVt9jd0sPzjAguo83UWCgN/h59dF
UZGyd41aueJOqqBST1BR1sCUT2yA0D1YFSt3ESBQvXBU6u7BAEXvXjXD8N7PcJM+tjz6EJB5xMH3
mXX61sUvcPXyheeWAsgdC5nd4g+IGp1f3x76Jsz9+a++lIumirfm0MWgx8Gw/3WgbwbZKO7Ciyw0
vkB16/z1lN+61bjlnEtZb/r7/DTgf+dfOs8yzRE2eFXNxLyrtc0+tFa5BODHpzugJo74Ra3dB9vh
7oMBIMWGAZlBdEhNTcrwuJ01QTe7BiPy9jxg5A1HlIH9tFoUv4Ikx7gH0Rn2Bc0UxbsiSqMpcC4i
B39TsKZuKWAjZiQJmKHD2YlAEiTGz6FoXG/WTzrgBs7UG23UaBg5njRHNalA0yxuydTEwZRfUtFo
qaEd+i6/Sb10WwyjEdJCEuqw7/Gkgfz+a9A2SjNkoKBewGbIv/BcECodTTV+8oupuTmiAeMf8oSL
nte3GAgt0Lio9AZ/Gh6WHRxRdyhvVj/4w6gc5y54XtWjOgbqIRA43F4NLC/PaN10NzQ8QVaRyF/I
gRdb72cxwLWZtSZKvoB0muubKAuQHDYEtXVZiOQ/URRHNdIdskF7L4gcuM6hROh5lkkMnRdAUZim
8ENeaJ/fdVyuTMQIBKoeeaL0OT/VabNfrJgC0gSzUu+zT0o6VfuKs/Lc/N6EelQtdHkb+8jUEogu
v+lpFOlsEMTOA1YuALmqE4Ac/jbHQkkDV2NWXTmL3/TVPZicdVauxsjuu+b3ZpXTyNXKMFL3H67X
e6Gk7o/XSrrI2aQu4QWqshsdCb7BCO4O1fikWkPzLHqUCjZM7txTqbr3V49yxt5seHn7mjTY3Avb
EjtWaKxSb4rHQLGtTdjowKwC7wrwttFIH+oG8QDinQKP3oEbDieWfSfKDsM0hzNJEbF9+AEoPagf
cEiclCSSksyyuwpBXamb6T/IexX2vVgt7sp3tpF1CNkniZr3wv6HWWisLa5UUuNt44/xyCAvDrh2
sCuK6tBtK8h+uzSoLjYr96oBcE9FHavCw044WjKDyXnA85TwDMBTkuzVAriNJUBTSacXRXXJeqMN
T4MINI8c1TF0QfKGQfj1R6g+AOlql6BAbp6ATBXY0ZFkpIzqCQhLm6TmOILzK8a0zYi/67lmIxSx
28VguyFjogFmmWwLBxIjYQmnsmuP0onlet8e3Rg4/YVbIU1TRMWx4j3GYqpFON0H7stGes3zU/yM
FkFikXAsc72q3m9Uc0cOFJGaxTQyKlnm9a6Ui/AkyuXP0y/CkX2xKDnnvJD5ApJ2/hQa+FSY64wn
QuPtdWBV4pASmL6NnUKUoL5W5r76WosqCgXoviVjypmk2Y/6s0ij50D/r661o7xONZLradqRFkPi
+5El7PDsuv4IcvFkscYSJ7DicwxiDhq9HrK4AGSSU/z/uL/NtQi7EP84A831L5dYfjC5KnHt5N/n
/b+KHLf4+yxcZTSS9Km2DrESozgFdQlGie3Azs+6l5L5OPgBSRz2hdTuBSfq7UvcgW5iSt0PgGHq
XuoRJOamVj6ANRwlKhFIHgNDxdlzPy0lJXeWurzEto2jae4dhXqBPU2iS9jUFSqOt0iwBPBBEYCR
lkyETd0C/uxSqz5AdEk526WJlLk/WnsggD3TPVBNMtxKRKq6uSMmFyJwATE3tGPe4h9aaslEo0g3
D6X+RP5kp4bu1CSlpopaSfInT1J2VXPQa9wz/1wKQnUe1MjaD5+jkL/pguMoylulxzrKalgTo0po
CMLgfypPVnGc5oZ9pP6SVMao4lEy4lc8Rxp2WACGKMHLaK+ZaCuSSa2XVn7F0WXidY2d7DXhSjp1
Gl5aoDGcYjzVPboWjvJTEwCBSNI1y763PKR14CB/nFXkVAmjcvecnfRU+2JFqMXNMoXV4KIEbL9W
TtpGy0El8VrEIHWrtfaaiy04NbeMPWj1vlIvFSqSZPOeDkgfgDN02Dg7UzfnOGcPQhAgrw1vQckw
O/+rrgxVz+mm5CxXQdJq2n/XvX2y95bz3kooHH3aMAYMQl0qZxxfsr0ZObEH6HLWbB2lTW/URA6w
erK25Uj5wDGOkbso20UKNFqyA/cGYAxmh+1ODTuQS3tjAVWoUf9iSAM41SO2PEBgN21820xeq1wB
OXnCfoC4LPO4j6IQw2ZABLbB/wuoB+sRBLh4m9SU+CnHScPzaDYAHrP5gxL0/bOfTthdGdzvZKMm
BFTrxgZa3AFwLhy5UgKeSZv8D5xjQKhXqAs1kEBJXQpCXTKQjpynEih6Dt5tA6XSv491MX5WzKbk
nmaAnCj1TxZOxIGfBeQmoCFMyA5CYS/qCoWY4JHh2ujKaRzS8EQq1zd/OTLLKu6OwofiyGGJPbag
ZhIRehm8+uU4m9ch52W8rYrMsy4TgRarJNPb0tbTLJbWpvwsl7aISCI1vZ3W19ny63pQj6LOHvQJ
qD8vfPU5FF1PDpmL2iqlBaM30GkBFTWa/EyE3WGm8IexHq4cz4Bgg/XrfBv6tQWOUDjTCJLI2UEV
8FZD5qMHyuPmGMchAuPxRP6UyR8t+Yv5R50cizyqUwFC61Nf6Bx7lGhI0pUaKUUl6GaLruYo5Oyz
3pt9mAPU+1q3PsVWER0XOhLJ3QJ5CgApQpSwIDmCZwVGkG4WydFH9kGUjJMoLOS39SzUr5u/4iAK
rouhJNIIVoHuwje21GlpUSTOS+WNm1z6odsA3P73ySmCU8VIpQWpDQ1Zh6A+m6rp2GnF0+xCYebr
QyKv7PbQm/oraOzbWhx83a9cUwf/5AXgc8IPTd4aB5TGB9cqQQoMr1tth6M9XgP0AsoJ6TF3kfrm
qMGT3EWTW0jxLzVkPf2mXnUXQabajQC+BHSS98K9p1vEEgsECwGo98TcC8PbekiHitXw6EbqF6Tz
AEp4ABytbbTABUMi4IulI3PNN6InUpEHIDzHLRlJFyDxHoeC0ROpVjGMRG2v+HuhauK3Eu0mDx/C
Dv9LK/17pdpuYKP4e1Wh7QLT514RLkNoMXuuAyM++OLoy6E07bfGFQmwXBx3KSjSAAGrO3jkJw3U
XekcSpNd+VDXZAA0QMk6iEkRVA6TUchAvn/UuWItiVhLydzIm6xRBVEqqMYW3GJum6C0gBDwJDbe
bO/A/bAb2h7b5IOVHHt7HFD63zYfmipqPoCys/mQp/VWsyf/RnpS4SR1BAU70CTJjQxFqwa3yDSQ
T4WRUj9oOLdh4eQepWHQ8XziFt3gUTh/AESCZ0TNVnGRoxJkOWDjrZydNVexwdiq6+bmfZG8VDzm
mRtXG9jZ7ZFsCeoxIn5QwVFkZ7p/AnGXk28l3UND2OgCNH1i6j4tE/9Exj43h+hB6PDD559sAk5f
DQMb+dgCJxePgTizPxYt6nEzlilXanp1UK5KGLmd57h6sNVTxweJPZTv+nCn7HeCycBb+czBNB1x
MitDHX3Ff8gJFrHIxR1HYMJl2FsQC1mFAlQ7okRFZVxQiY8nj9/WKrskIbOu3ZetH8zYUY6KF4p2
VPGDvwKUMt/BoJp1hFNlC/PKZ2EmTKqVea2jOCufRVeaUWCsbycffI0rqCtaxEpH3TFmwaYAIRGK
+tIIuRlKjHsB3SCwCXfHjSAcB+pWBbCDwNXwC1FC+jQCYOJuNsotEGDYUYZZhJVKGTakWSnEykzd
OezKzOiuJRdAEhJ6PdB51We6TddKc+pcnR3l/Xr+fZF98pP39K4e8PiA9xWpX/yCkHLRpzAqYOI3
+JFzUBUU3n+gFj4LUcYUC6sZts1IhToFPIFLa5eGOMdUoxgg0XhNDlpAR7aVYx3n9+q8rC+sRk03
def3ap49TENbPWg6MpBnvsk86ruDKmCllKpprmalbpzhF74U6QkkyrRAIRkXGZ8xoyrWWZpHjqiv
17YTfl220lsDTPolxK+a6kSori4CMBL1gXGwjbRNv/vxUJzw7j5zM1Xlq6khtzu2yiLdg3igRqEB
gI5iux/cTZLrKNRIwSZUCzCLFKCgV+DqLVAMCXhw7k+DAgb5IAVnQBrslFo1btS4bxJ1cevfRYGV
XFb6eUDLH9KsH49TgEJOU9OOFXMyFJJN2bV4k0iHMmwFTx5CifPsaN/72JUln3b0w61laNqm0cFr
ZFSbBZe6ZFonKfETawMk32iLc97XUO/1PVgJpm05iD1qkRhMTViV4CnTRY5w0lpuOZtAxIInDvys
bKoxjc7kWWPvcOPzacRZcAJ66LzzLyAPu0tSh98xa6eD0AU/ZED4tbo62TFRkwAwuOyhFSUKJJnc
ROm7sFLXEi6zXzemmxTo20B8r7PdCB6SjV+UoGwHefuI4iakrVMfZ+1/+VVVHOkKS/2UO3jDS0Kz
iHem3byUvXrB1iJ/RUJujj3SUXsAizS7dZGK/x3N4a+mww6dUUQgZmj0k+V0DpBUlB+1bscHEB06
V1LpcXqXfNVyrtS12Qic+GE0PXIh587qhs4DtRBq1VjUbYcQsPumhr0KajrRHawWha+pMZbY3y30
3awUliBwQBpbd/rdvaiAB8Ly5pQPoqqPG+PX0sGfokrN4IKEi+ErKO07jpywxHXdSwYw0Q2pIy1d
eSlmp31QlD5HmjR4FsxqCLY+gAtuk2X3txLYxtipCsBKLqDx8LLaPwCYVOEMmyHZYDVH3Zl+4g03
uIF5MLiRFI+glUv7oN4aY4KtZWElHUlpjxPCGcE5cljl4aw76r2UIeMiG3DaBnj+uUeqUrdhHRRs
ruXM/MaoNjrEaeu2bMAUTKXTk+MnD0H7zRiD8LEbbWDomXjRzqcegIKkzHScj/K0RcW/xh9JRRI1
YxwAcdPFf9auNm3toUt9bKTkeZfuMisE0ryC3BJvMG3A74G0zcGT8M7gzNnIvKfQbVCCqaE4S824
fW4ApEikLU4dqqCtAhMI+NuQzzQIZiZiU6ImLBNxR81N4AOCj4kaciEyJ9klqQWt70H32ScZhNyS
VIlPhR797WTgZ2uLOL6knZ3e1IkXoIPm2edB739oCarI8RT2g4uUKmqUEJJhgYqxQEkhGFB+GUZR
va/oLLsNeCYBmW93LrX2ZAjkEhDbW3joS+8S6ZrRjk6+0wEOE0ZqUgX5dIDH+OW8Grvqkh9yaZG2
2agobK54tqebgpIVyl6JpsaTdwtzzJE3Ii1zX9rLpFf2gNDFE4edFcZ2FYhuLCCqcs8gvD0kXQdY
WNGkVmJcy8QyrkFfPaN+HoSIv+vJQ+p6nvoXO31sfCRxeqR/L1plxsFBsfOf01NsY4okwgHFHmjO
uB2U9uhpI36AQPOHe0fOHRCz8dzfY/Mw9GL9swWEi6Nta1OyaYFBi5IRhqqhZ8tCXkk8+Tb2vpp9
KVJRy7wfbrMkuoYAykHBt3UWHpbokZH0JJEO6a0Ap4HHSOA7ZIiTacvVQuk/RbpRA5bHrK7UOChc
BaI5Gh1AeuCSwC1KWskg/UjS3PITnyoV8NUIIkeRb1k52FmSQWUo6R1H4EbEZgf2qkgpJ1l12TAs
V7Tyk840nYxPn+E952yq6vlTy7Fy/aSjZuUnnUkK0t2cxoQSJw6wkRuq+BswCuuf8f9aHEkFeALk
T1AmhfCgrmnb5cYCzdjWFXkW5EeN7CIBW9kluig8fgtAknRWUK51AtXuRc5DEk0mfbXhsQm18bpa
g/QS68W2MljrxALlEmSIDNTN83orLfzugGouApUqnqBwT9eiHIl2iR1Nx0SNnki3MJAjWXs1QYqe
+C2IxbhAx+HutmlA2f42bjbTkIp3wTwBuQQqf4qzYz6gTr7PgLwjDtBLPuV3MSrtUN+Q9n1x4bsQ
1wPWJj8px72jVx99zcX7SonU320HLCJv7lcpCrCAYVTtQxVfZa8CBccGB17JLkuL8uz44ydgTnzn
4ZCf8NSnPnZDfm+QsL+tuFLewgBF7t5oJvktNyr8Pv/mlsVgwOkS44ccqaSdc+xcoGBoyFsC1/nE
69zd12OPutGue+nApHbEctoSlVvK3uEoabCIj0YB8uLMYEESUHuLO0mNk5uthuPoJDpik/BILBez
jqgvgAEXgepPDKeRpJyloKvMDYnKGPfakUzZVNTmRnohZTPGn9pg3hyU/G2ak0TmV412JHFe1EJ8
N6A+jSAIYhm4Bu1oz3MndHfroIv1L5Y2a2m8PaFau3+arw1p5IoXIxbRyS4954+5+ATSVOpYUdIE
rzSEV7hHGq6JZ0E+XhU8BM+SLrorXZhgdwdJKvlGGqaiWg6jAKRjpaGekKR4+A++NKr1w6tY25Gm
liuRIRc6fCc2Zm+A8+1P80tnNcQGVmirT3IlPgty8Bu/85GDECRMfd8CsPwPl0LOGKAmBcntY7Rb
rfG9sSDNYfu0sX7SrPLyciVur0VjTY92bgDKRnOrb8gu/wf8T/Fz3dvGBTgr7daMu+pbzBkIdrX4
i+HyCuDyIOsAzJTzl1t8bt243meR2m5jdeivph3joU5IshkUy2Mlx8nWm77K2N2jeZNIx5NS23Rj
FM3hyCqdKYDUAR8vOSd1uiM9uclwUidHgfcnBIRWNO5lTDmCdEC+Q54LZyCxqPzxB42VzR/n6JPw
oDbMOK3C0VCnAEGYR2LpgBr6/yj7siVJdWTbX2nr54tdRgHHTt8HiHnIjJyr6gWraTMLxCCGrz8L
J6uIHZ173z4vMsnd5RBEBAiX+1rMZg04NP/icl0dIwvbY+h8JdMr8TSThqQoEw7vSYxdQLPItPli
kOYvD8HiKNgG2PhdzKj3l8cIQuect3LcLRcfSUa9h+W3sXIspzxQU2txmXnUNeq+eO+GPQcHV9Jm
uP3/NjWBkj76NB6VUiJt/D9XLa5m1zSVhK6dwOutfhnbpM9+n4rUB6XY0XxpOxHqT6azIH3QTWdN
3StVN6W68TquJeIE+EBXH9Pk/Bl0KcDY/e2DelHuJDtAG6lHM9GmLNyMu3d1JRk4CCttQ0NqSvBZ
3nGkM+wSjSezHTANgCDbBb0PaB8H+eaYm5aOezfPcLvRx/IZtTDTXHJAChC86vs2lc8ZF9jvIBmZ
5LqOlwAtOTZhiHMhGRvBaCuUGjeg5QRbC/lgeSf3ZEIOdNI2af06WmDDraL6JbLD5KQGeGFdgUYu
fu+ipCncmnH7OSp4XXtz26huqe2takoutQH6A+sBWSSnqrbafkOOEI3CzkvYKCjfx75cCDZU3FDa
b0WXmBt3AtDCHwIUSVNvaRZZ0CQFQgYsSTYl8qm9xYZcOaT+yA+pVbxxWFPUkiyi6f66uvFAp0Wy
wKnPyLoQ9yystFfD9VKDF68Ns9yHQC8Prd6prxpn8twH4CYYbVd9HarEwDZm74BAAsOehQCLSntg
6QAFQhNWBIgeW6D2HMnYpYGnG42oSXqtuFdZ9wCCpQqQg7DKJhHJW5DBA1hBqXY3EyqZTQTMOMyi
SDlIpZLMQH6xOXFvTa6oIVcoOq3Xo2swwD5AQTLqMVdxN7Y1vJ/iokgasOxEgfvHzYTaZsbBaY27
5TzJwpIiPNtZslpckJyaOPMiDnwGmrOIP7ggpDRAOkoXJFQSXDz6aDcXIwAGmq/rhiOaVaFmEhEe
rOf1xlwDpqgv13mUx77dI5miMUEVinJzlLzro7hTVY5hWQfFpVcEOKtVkATSMG3L8sKBHn5gSvUV
TJYJvvxJFkv7Ky/aYD/LnH5AfT5yETydfJGNJo074MgPx9mGDyBejrQy8mcbOkCWhZsmwPdsDcO2
jXswLU01aUVuVBtFQ63SMIVkSEZaVxbrfkxQpTmZ3dg2v2WkmGyH0ZJn8kHTF7/lqAJh8rfPxY6m
ampXbURWdT5ZLCcx+QSs7IqHZvY5KcvS0yKefuKOcIFKFrOXJqqwaErk+BQk0U8wnR/suCpOvXAf
hWNYW553UeOZWRIj5jFpqJnHLdMs8ESAIPVKeGs0O0iwkV6AoHH2vtgAF+JPLkkjAafvV4xrPg1r
4F4KMJ+2AKMCQLmld3JD6NIEJF2VgdyKSvm0iAIn11CgM6oIsw/Yy9NR+UkmNIEUZMJAcl2sqEsm
iuN8IhOQp6zNMXZ2PRg3sB/JG/sQI6froKEaokIaEklsBbdE/7ZLdrNwmoYIpQ2qyMQw/Y+7V/Mt
Z/Y+HzUEhNo2sfI7Y0KYqifgqK6ojIkH7c9dlIt2YPD8wKggGM6i5Mj4vZlkExwVTZVxr2s+dcmK
GvJHstmJ5Qbrore+BjJOH6mRHejf2r4/0WhEYfy9ArJAGoWs1+9NqRwcab8SVleD5zQQhnrsG/WW
82gx9xW3YeWglnjWBmoVjF6C26SvjmGxXhgYWrwpjV4cuB3q2MdPs6FjbzK1Cueood6l9nYc8ESh
gOEwYX6mYw1ibVfBrX8M+mJDGh3cw0o4ynsQpdV+XEXNiyIdC7VPCM2FgyW9KpPDF7U2dE9R8vhe
bzT9flGgAgl4eLUD6sjSTPdG3UR+StsRBFJCOCbUjHHQoE42zWs/a2W4WjQlFkAxiGixsdHR7gV1
Z6QTjSBQpoaEqkyGd1MAIobAE4U7tUBp/uZq6vuhQGyRVUBQvZpJGCpXRxprpq+SpmT4uDi81Drt
/cyujpRU5hpB/Wo/2Kr6rr46WkT7MIlhy7XoHOEtx5h9LGM6Bl0WAKcfRTsFl2jy1RlqeGfaiMr8
cXWW8wckwWxfmOFzFqfldvE9NLW8ho0ha7p6qGYE6XkQP5PIHVSAXztP6Vil6iGV6ClWB3xtK1YB
0syrNZaekT+PkTA3INfoXOAZeM6nJjD0PNuGEQDyiwTkCLNdplkVULXEH0CMLnuwA9krfdBzLGnU
AjzVaPRUFHeAqC+P1hhvzShFjTDJyIQUbR1tBfLvrCy0ThWyY9UV8EEyoGNX36oILEeZreH/QN25
yYCeYABbCftRa1M17aOjhWIDflr1qUGNqFciefS70ZV+3yb1H62rPFa21n+qkwwVbFWl30u3N8G9
1Lm7rMBfoHJSvuKpirUpyua3Epl8F2wUIKWvH9t9YHf2hRpmMFAx2BYgIn7LCnCP7oocwFMky3Jd
HkDzh+ykMM1PCMmAcNIadwyBZSwvJ1kuXFRDIrqKssmpISENwfuD4G7GYp9kV3NovBhezXPkdw2L
BLBl/HKl8M56938zzQL22Qm7DtNZLM6odzVpPr8EqIkbhbk/FsdSReQBYLUTZnPzGKd2uesbJ/Xn
CHhoA1SwVVDfTUFwk+nmAzANaXAzwTDTP4xu4FsHXKjHBNyLR+p9NFxktiu3aS2C3X9g+5HJaKDg
LXOL/eISrAL/0aEXd7oEMytq4jJ/kf3v/eVD9aaPIFBanHx0Ff7y9HQTMH35cFmOvDj6SEbOb7yZ
MfA6qw78w38/9+/9FfhLgLmnzNcf2X0kM4QEJdhyzAmAGJlcICmbfgyL/OaCfOSKZDnIa7Zg6Jsv
xjL/f+UunzbJdYFUqL88zl/7M6XtqVrU+kHN7sM2qA6A2Q3vW6d7byxkRKHSTCTrRTaWeYj3J+RE
qlH+B8kFCGdAvjDNLTtfRaH+HcnJlMQFtzLk24ONfp4eOjEmxCBlZ2ow+grLMaY5lgJipBq4Wcvk
2X1qaVsLK9WjbkdZgKdxyf1aFTFea6fJZN5lUYM0PmyrXp2X3YP+Q7r/dqqBpn2SE2YXTaUJdK59
k4NYDRvpq6vTUgY27kfTemF06svHY0DXHZHBcKa586k2dTN6hQuYsdEyv9SymsLwSmWskA7BVB4g
s1YiAUGG2nYsmh+BOoI22uWgmm77mB3fe9VzycxyS6PIyU1/znZRwzDwRsCpPkgn32MNY56LFKtc
X7EOqTbaF9IpVsbvNQCYJxx3P19WgIPO7OYhdArtYbZIubEHA1zhvZvkpdxmeA3wBbnTFWwz6fw0
xk2zkhPTn9r01SVzbeXObkK8dvB6FpHSTNzcd6LI3TSTLclYgaUjcJeeFhH5KG35lVfIf158jIqu
bmtTtTyyWCbIoVkB18E5k5wmdNGorFITCWB0FLId87y9A4mgTyKgfALGVm/5RHM4FIga4sznQyd2
d+CDeKvIhGSOW78h3todaC6JlCgqty2o6r1FRgpkXvp0LBqRMsuBLGnXiKgsZ63knXvusa9CZsvH
xOPb8pKmwGf9ffkcB5QMti6+ku3iY1SwKpBqcFh8uHit2SQu0ASX06IJZhB53MyVu8VHLHDlEKsr
1ySbFVbanJEQuKHR4sPGDn/WhWAxM7F/VNeDMk65K+KgDQ6CjVRGi3+RDkygEeg3diMy71Z/NTan
qSpZXTkkL7NDsp0PQwZXHq+kWqrgOFceaNrHtqQiUzrMv30EOiWlNXGzuT2Pq7P9G6v5sHSEq/O6
/SBXqqtTuDrlKzd/82nma0dnc+WGDg40qcAfeGDsmSJBjZGkX8aJKXpI1femBNyvZ6ZusFsUxjjw
g5JpQB+DbT81GlhYt0DEB4CjG657u5bPcWWhqYEQqYzJJa5D+QwoRMVDylt4IKUN4gag8tZWeq5i
1T70SqP7jsLbu0gq6kmNY2R9qaPzVWMXfagA/6EOOrLXR+nriOIBnaOQWXGwSpndGcw6RXaazqNe
C4HvQorCSn+mYG3YicHK7kgkouy9Z+oIQ5Uu3gZJMWsnOzJBcN7BErsB4Fuu/fJHNrmiAonABOHR
4nXxUGkGNnAsvQXZ0a8jLXZ6X5g73TDfQuRqeCDm6U8yRskOkwAGitt4+IQEOFSCjqG7peFg2Keu
SKInkaMKyHkM9fB16MBgTU1iON19jQojGoHMx1Q80YIbFHTJ58WsA/utF+dGvOfccOeppUC+b+5+
KtmoH/Sk7V+7dgIn6lh2Z07DmOFM6zp/dHpHvFoX8Fz2r40a2w+s4Qca8SiwzzmIJcHOBKXrTnRg
/LMt8ujsdA4yrhiLO08K7OPAdL/w17KJ/ZZoaoHyu0OsBXURCwXupMyNtD8uZtS7kd24SxEQWmtA
pwlkF2wCFJttxMSNTg2AgN57JlD7AezPnsxYw8PyxkR1ZP4upCla2+MHWyKKMXGUUeP87i1Duwem
AmcAUCaZMoWalCnoRL2buYvxWCThCgl9T30VZqtozMevjqNsOkXisSJ1ZZtrEVC0+3L4pOXArcq0
8asGHPhV6kTDsXxld6VrJY+gicZGkgPeCoQ5gKqSCgNUAFEUH+bxYABB1dmZARt32Oevj8irqo59
Z1dz70ZGCjlpUxSqgQr1z1MEyJC2hjo83cjJ6Y0sSgbQvl4d7s+uSBFpTnDI3RXKXT7nowg3fKKu
BmfsmHvUzVpjyL2uzrUD8VRT42IZlXvLeFF3NJP4r+cuGdH41l2m129hKNJNgD1RMHODN5t6KfYw
2Jq6OSs1kGBP+sWoB3nWQTkuAuoBXxro94sXIAciKZlUY426plhJtpFk46HW+/FgTYTxEtTGum8r
okVO7yRdVGTpLhoxqefxrX1Zg9xofeM6YogMFZn9hxIIcIfZ4DA8G3q51cskqdd2Lz6DIbo99JUY
Lm2u9JfazK11jGDIapxkpPg9iyyoIbmL6UHUtwcHoXc4b7TvvJbmGiWJ5kqCH+mlbWsG/HcMa9W5
HoppmMTZu1aakXwwhmHwRp2dKqzxDm7r9sh15QPu2CAWryO1PoCA6KwioVIH/BoUjasauxJ0pf1U
15MCu4571JWN+6vbjGxw1n8j1Q2B7LPJATWudCPTRxrLsMd3g8Lb356GJNNU3LZhjrD+L/9XBlfd
2YBsZ4fku45M5GlS98oAwPVv9Sj4ZpaBVEAB5YuN68mFgzIzA/DyU5NVUj0OuHNrcWJeAHRmznLL
HPxWQXiT5GSqTXCdImV819qmEgC73khBsvjLHRki9qEepaFcAASzDaJ6HedJjxW/8Dg2XMG63CKA
f9XNe8aOjR7WlUddarAflW5kYyMVdlLf2lyZX/nrXBn7uts3qw8nlah/94Rjt6vQarpjTE2KFytv
HNP3Mfh0xlXXYnmP6As0ZDSraYxSpUn6oS51hyk2rWzJ/bvldJDlcMuBPrQxdYmNA11e/r9HHAMd
DEpaYewUh207J8UuUlCWAPXM+2c8mhHsAy9igYJYaLreKFArNxuJtNwYzTgbkSwHQUj6mjkCXyqz
d6mjsSOqAnDVf/duZMBFA66GJQ1/UdAM5OK+z9U7paxQsQtfixuy6dn4Ez+yavP3x7jxvLjvByBa
p5LtSUTNR4dZ5tPxaVg4FjLZe3W1TL0942W82NDcoW6LTZqafyxHXCyWQywy6gkzxa99uV7L5Jur
cvMRAuHynVbkjec3ogAGQCSLz6mtB295kUYr227rCxBh2TZOFORbmFp6jrC5vwaYkfKEehFsKZiZ
+CY1bGbS/DGPtvGgQjQph2xUfLN3w43Oc555hjTLw791C2blBwUEcU74YuWoupo2sgMtyy5RWyGP
DqOSJwoYxyprVrJEA0qLq2ir2bYAQ5Zq68WWhlXXt36Ner5DyXI/Gnp3ZbO28BSsF9ZM6bFbqEaD
ONpBIUB6iJ6BXMEMrC2R64nplcjqETdApqDpS5XXG1EW9oVkEUAGwEeaCN+YTEgGvFUULkYMGWwQ
lXHTXZAkm7V5KzwCBiU8+XlMXRK6U0llPTgXFdwhW8c2YU0y0lpULznPXlSzFQDb451edae6LjrF
XyZRj1BJqbcork6g0U3mKY45rkh4Y7OcGfV0MFmlDm/2hA7vBn1z6jiqGvEMXsDpaUhNmyOL2DL4
H5UivhdCH74EodX5wi2iM0e25sMH8jB2g4dCFN+J4ObGfpKTH6tz3/3YUy9TJd8kBcqQqIIk05Qv
WBPIp0JVnb0SdO66GGL1i2U8kz7BG8XKShL1CGKp7EG4LeqXptITNXG/OLZ2PTEGoMRdgcyjm/Ia
TZee1ovhQLU31FDZDZmxEoU8uAnp0SoQbbWivFtjtIotSL9/zKUVJJuQg99rMH6rKc32qjgDSf8b
vIPwfeY2PTDR8AJBTTINtTjMhEdjcC71RxUIuSoDGO0iWmZ8JCOnY6ezwKeuAOWs35cVB6AbjkQy
OhINuRah+kmkz1qLgqGgbvODEWTyVagxkE9Hg59r/DpfMw5evTDXL6RskH6QC2N4RsF19myniZ+Y
VfuKEmBxAUH1A01JpGxXqAZqvcZRu/VY2PpLrLqhJ1D/9FMUxxCA1j/UIpFeblruU+tmzUZRTbwY
yYKdaBL4kvWX0mTvk3B5biZ10yQmkehlFcUhq/psr6Z2cLGEOr1lFDYDr5JWHJtSrbZCynwDBNj4
E69A5tOVvbhzuyx8rarB42off3JYVx7ViPc+DYEhca667Bmb7Rpo8oQ3Zad9aSwh18wInQPLOv5Q
52WHQC8swtG+l1UXvIysMrZ8VPA+n0bipbbDJ2YY2re2CisvAdnzKi5U7hMmLCHBClVrdnXQhh7J
8J6JO1qvoezJrVE7Uhudu4qCLAdVGI83ZONK4AyCGNv0Eb5Q70oNmZCgJT7gbLS7jHcqgrQs0+4a
ZgzAoR2r9ZWwnzRMIC9al2uLAeoAZW/lo9FKFPco+Q/VifLMB1qHtVLAZbqex9iTu2ShEZ3JGMXI
7a5h0neVtLhTW4HqCEMYuKyI9OqxiVSMCqkmhqOWb0OkH5hg9WPTFcZTHgbruuflW2fI9gSuMcsz
siDy1cEEUAg2Lk/J1FCPGoRy7P2gZXjNUoC/oAImHEGa+lEXWfbQhp9pQI2rchfIOilKufqqeSTZ
MolkIdBr/JwBgMwwQqxzhoIpYPbVQR9eDscagHVXzY1snsGn/+ViSDa/vZQ5ssDVSFUAmhuAFHFq
qEeNtBoHqPFN5+dWoZ1zTVXPVRuMIOIDPWFasrWOOMd6RE7UMzeNbg+gk8qnodJWKkLC+pe2Vqxn
w7D6RztI/XoakSjAz7Lr5fgwtMz0sKJL8ZyemHw6UWfbUjGSmdNnJughrh5i5UGs6l0daQh5Heax
NO5LPH0TwLihjhCQsYOl24iE5hE/KlzwI58Y/2h4IysdIE973WT412oRRfus7IrdYkIOyfWHMjr8
X6unwzlh/2Xsu2YPrHcAFud2t3KyXLvDLZ8/UBNyUHaPWXxG7NAJfZG0z6aLb3OegBKAEFVaLD1o
mXyf0TZZ56lGYu9442IKcsQSXzSjuiWHxmTYWboFSKKu3yxHAk7yuJJl2K/neRYvurWbpupq8d0Z
UbeRkcl8oSimF0Rpf5+4keohiZLft1Zu3AvNQRm+PsovA29RvRA4Gu5ZVXnRHQQssirQfdBYciAv
ASnCRa6SEqrJyQ61XPU0C5j4blw/AxhpeB4y+wVFzPW3NsZiUOZW9QBk/uSo9zZ2PRQN3CTdSjpt
/Q2smygKjHMH+WQSGAcOkBVpplNkl9Zg6osV9gBeCpNuayC4hURF90AGrIpj/FDK6tBW2n6Yqt9K
o2xAJB6f5ySXSYSYJN6PUW5fr+LYrFdkFxpOdVZ4JY6DtJI1K53hzQZkJP4c6U8daOKmWdSfOSIh
ODVe3nXCRYlFIfpNEvbjs2yQrki2Qmoo+sTdNhNg1QPQr3npo9TdRbzKdkpY2g8CfHtg4anTH52z
R3RZ3ANIagRTMUgPtaH3nQEJZn6nVPKkheUFN9Qh9mHhAMwKsZz38eiO2OPWC19FOObB7Q0wFuWB
traUUlvNLjJUja+6vgdZ7KS2pwaVw8zDouEVT9l2ZamadaGmrup2XVgtKjF/ywASBTiiVPm5iCQy
GS8COyQgO7+EjXifnYHAwcGj6khyMldTxfQzWYrNPJwmmG3C/T7OPwUV6A6ovLxTbGAnBWcaUNX5
VPDia73OdwTu1rUGaCZF/lO15eM7P6pVoCRVTix1ptWBqs7OAAtIXVBCOgdJdHTUBcNYg7v9xFWX
NCh2HniC7y0XX7qpQIcahJ90ECTaeF2eZNhnfVfIykGMoB0BNvPbuMgD9V4RDTDzk+QIwFWU9IBb
R713VhVz7JPk+crpRu1o9amBveupezUu4gEcj7wEWGmkmjvNdP6kXsxR1mBtzZyZ4ltpqnzlglXt
vsjLZ4Af94hDZwwbyQiOH6OGHTOwpvlaa4GrlY3dXThUjwi0q3sa1Tzo7qgnzEGcZBmvFnkauNp6
cLm+sZ0Ku/PIYX0tIzcGfHzUPCDHpNy0mlme0zxM9mNUWXvGenkaosreJKbeXmLsy646RQ9fjDJG
rKFzvrkll4/FELzovG7QGZxzWmIHVRYx+2xIQJDYUe+eZdFXj4XJX+uqY58bFeDyWV7jG4qG7q2B
L7LXZSy3kd0HGxoOqb7KGkTd1dIwDlUYy1UFhuLT4Bg/6xD/dFBw4DlN3aXJ9L45AAfwl4bGN2oa
zjY3atJc+e3CSn8/RJo594l8NV3F2tkBK++tqaEes7LWw6YLttB/yzqgmt2DcT30dWkPoJv5ZUwz
UFGs+ShBG9c4UXFPxqTQOfYVNYYtFprBO7CUN2b/yiRYf/Mqb6LNTAzsjgljPvH8KuCCW4GxBDAz
k5XplHl1oi6ynn5xCM9dA2lyoNaYzEBvgvKqGiWrKAOzwMqqP1hpV+2q1qnLuzLJ5NayxBdSxnbO
TtQb1Bib0EHWfYtEVW4dbt2lGaiJwekFWukxVLEC6HVgqnP95OSt1c5j5E6BjC6tn4FZgEVvL94y
HbdT+A2BLJV+phrWfih3KFlA2vBU+boUvZKSGuaKneHk9WERUY9saZaED+zfVYeb6dcuiysfi9x2
u70OIAovl222d5CQOmQOkmO7AZg2WMOeWrDs7XVZf4lCV101Zqu/jW39giz24KczpsjOtvpvZQJ6
n8Bxn8zOZqsgUNqjm5Tg1MM7TuDfdrF/LGd9rZfqumcy82iOkQQwpy4AtIu9FRf9umslKkcNobJN
ZnNUzuY53r4NZtwFcRxdBpwNgG6L4UsYCSg6rP1dC9RAVtKZ99SAERSZsWEFsgFkttqzxtTHewv8
TsdZZrpJ66OGI0NaQ5J4yVDmhS8nnJCoGie4XFCAZBOlYDcxDFJvaUhmBfWAvZYPbMq0LtcIUQPK
Byt3YG+gPpIaGva5UR9bpfEXOZhaot5bxkluZKBaR8oMyeICq4PZV93n6qqq7XEtBVYNhfGzmpb9
phYE51oFFKvC6uIN3w4KIYuAr7EkblbgAVM3c7p4BAxOVlYowpzyzSk3fGzAcqmo8hOJFrn723bJ
I8clv7LV7RcwOoynjJgp6zYBT27WbbgNUMOVZfX6vlObIy/xsb1MdZhXDXj1tswxDR9CvX+KQ/1J
U6acRaqDn1E2cP77SUFF83P9PCmUANy/VWY+0Yi0eImv10xWgV9UTX2X9BZAEerqoQYd40OqgZNx
Eo1aUj+Q/LeoSobCt5tyOHDDCE4JB+OKKNs71ShDa1X1dbPDsv87ydpJQT1qht4MVlGpWNghnozZ
qPS7rMy28z+UtSiMSRskqU+V7rmDXGWtHb4SfbWbyGYDThf84pFkH+Fv8mssk6jauhXCHKgYRAwY
JTkD9kinyLCcIsOVAHdHxoPA+qSFOfOxy8L3wDHC63+pMh+AjXwvutKYh0CGux6SdjGmuSavtrJm
O7VyjCeBKFMydsOXHIuVlZLW47G09fphlP1DYigK3rimJkQdjIcQROTpZmac6SPhPTzzWq1ie+Lf
LmX7SSCdbavlgl+oAR/FpuFFfJZRKc4GPf65GVt7JSka1EkkdYZiDCZQohZzfupzbqzDPvRCvE28
lgbyAbKoj/1Q1xLsS7kXQv4INGviS8V/eJsnQXDSSz07F4k/6oM9D1ptHJuV3dTZ2TGccdOjntNT
JzOyvVILAxv2Nqo3NmQ9ZmE+29BQ2o7eeXg/IdfzqABjwPmViK+ocRFYdS9Jw8WqL9zAawXS1AfB
LKxKjIcydvkWr3sA8bGNBhuwXVQhRzhBpQI+tsUVgDVKJMdiFXePcoR43QRDvUrtTLNnoSXSR1m4
QLYIO9X2gOeIqnlUEwCdpsjXiYMKL5piC3e4B35wO9rhhZqxNI9WGzpHgOJEl2ZqrCBt96qd/lxE
ZJrHBu6lXCKhue8jrIHyaCeYAFi1jrS0sceLaZTxlZPi9fpAss6tPpkZEixytajOVY31L7jhj50+
Kg9dFSsgINHjdUr3VbM+CaPNHjUzjJ+syAlmZWyq0RM1PDk1LcseaXBjQJN+eSCDSsdGPQLZ/acB
8ISGnGr6XXDFYO+yvUMMXTsquQl+XSNMp1yVoxzwIxOdfXJq4yUNUMliG+bYgvcV2/RU5EFNUrmP
vJLtFnhEBZK80xGxjAYfXfF75KuuFUdOSdEZMipKMF6XG3UKb8yCMUgLH69eIUoTtGbvgMJvPUQs
/wzm4p8ARhkukWywp9ekPyKF88+ma6brAusWgG2dBysNj+rUcIk8GDzsmj911cj1ldxGIG6yacI6
DDdVAXJiDyjuKJuYpHrVTr/wm+6in2eRZwAhadta14632iufZIjgzq51giMHmRJghPEUq0AV0jHg
Ha2z3AUAXWaEqzxog3syoZ4dF0+SmdpBOIFle7x2+mOC/xQpgZyHVX6c9t2qYYDGJyE1QZEBiZm7
fp1I9kPTnVOiKRZ1SNIpDBU8dv91RuexWfBaKYr2oDaq9hA1AORiddQcUMaF5DrW5VPkoj6XkwnZ
sfTcg3vvkvaV/tDGjnJXKCYy6zCb9KB/R72jUr5wIzZjMJDJYJchZOvFtgYAZkJhnhpb1OXJmhoE
E9PmSp1HfmepypEsTK0C39AybR6DPd3ap4B3qZFM8xaYfb/FPhJe5qZhVNS6F1kB3uuzzn4rah/0
OvWbGcTWeXTq1mt1ccKLSIxc+9Z9s5GxikCFlZ+wa+q+GfFXHevm19E0G9Sm1vgtYH3tuaMTrqLQ
6deKFpSfWkc/1LhVfwdwbOyFAPHAFkO5U+0K8capKTO9AIZ0VNxhN6Yx81tpDuzLux9kRfZOmH5v
kXe0ufr9LT8r+hUtQ+qVcasje9unnypJyGr+aef56zjW4RH593sAKxenZMT7CNCtnfvCVYKDqNSL
oSArdq10LluBQWxEEi+z7xW9Xxuq+1haSLdkhuBfED4HWkfpVPfm4ISXFEtNr+ydHPsrdeFXJq/P
DT7go61Un0k+Yl2y0kIVP9dK6Z51rIpJXjEtW7tCt/e2cJTXpu1WdIAowPPLlGOxNZQHOv0wcB6G
GgWYokYJhGBpvL76Q9NnDRhTADY2fKMJyx//5mqQ7dXfkdTLlNkrja+u+1WX5rcSSy4rVIvV4j0p
4uwQIp1Oq0v9mQ1FvBkrzT22ateemOHqaz0b+VppDHdXFCXen0pNxa+yt59Rt87v9da5N7PMfs6d
Ln0e+m0KiE0vrN1005Wt1n3N2tdEC4F2rerOSxgZ3A+7zn3pQcXlJ0PizrJFu/TIjmYssqUXTXPH
vP8EyJZ9kxoKML1q5TwXgdkaju+kiNGScCkZo55sgaYbDo+sUL7aZWQCMBUJapSlRg0ITxHKRxGx
SQEOewpwzF3GsezueHkgmTqFNliUCk93Onuz1Ftjey3ZVJbI/KV+m3om3m7Ptv6mO0m4DjUL+7pU
mm2NyUo38YjQTNxmcIfUngBJ9QPAJ/Y3ty6+6k2dPKei0nZdIMttqZrNawSOLjLA3xQsvpEZeDGA
ucAIPD0ylt+GwYqdZQaAUbl5FsyG9JPDfwMPi49+fdEYYTvAbe0V+EzB1DczOBFpH3VlhJ9/23cm
2M/AC0UyYoiaGZ1a7gfY9ZuQ0wSAyS3uF25dPym41z4ZKbSylvFe9JX11FaJuq8cGQDDDkOS/bIP
+jTbdHXqbiNljad68znD+/bOUHi64bJNv6BWezO4IX/NEeM5iKQ3ViTHauixrNriqQDh8akYsAHX
lWH6BTcQAECCKOGi2VF0z+spODkpItYrCN6UyrlspfagW9o3U1Eb7NUr+sqM8OrHYxCdq4pabv75
j//7//77e/9f4c/iUmRDWPB/gKb0UsS8qf/1TyAG/PMf5Szf//jXPy1dU3XLdDWgIdmW42LXBvrv
Xx9jHk7m/6dFLCMMxti4MygXtogq7LHYrfbMUYj/P4RdaZObuNb+RVQhkIT4aryv7XYvSb5QWSYC
xL6LX/8+yLlxbt95Z2pqKHQksNNmkc55ln0IIXjUEdH0mQSpXFpn06KNR16sdhOnlXUzERCKNvDI
kk9pxvubcAAsVEOnwVfr+huTnX9MSu89sTmSt6LqPnNgd3b3z7RGeJcOuXoKueM8ZZ0ib954RG6J
vJZt3z1TmW+j0rXfoLfnnxgVycI0h1bH+xLKd4EFTZI3MLJgiTUgqR16YFMKS61CZK93DvyxIF2A
osoqLVm/nIbIXxKL0wuPkzJgoZ0ClOaCQhiP9g7ozOmt95HajbLpi1PhOeSU8NOL8FI/FrM4u9nL
5j3ZRzUKW1homdij4zEOJOlp7cYNrOKUK67u0L41k11+zuSoV65M2XYa4+ozqb6n8Mu7DSRbYsox
oIgFIMjhvlsju38w7ZqOn4ue93dlzrwCvdtvfMww0ixbN1EJ7nDVOVcOUNyStkOGFE+dXjAtXvaF
CK90GsIrpFbtHUMpDYnA/8SccuhXQEFbywSY4GufNJAdyTIREIB+cFXXnb7CXDpZ/PPV5/GPF5/j
eiAHUpsJTnEziP+++PLMYlOWZOG5GQhHchOWkYHvO9HW7u1qPSYu+Qyz+12LReZLH/nlEX9IHYzS
sz+XePxh7jDBZi4fuiuFakUFF05TtAP3EItWU867V/aQlAjsYdBHgC+Si2vx5AL7CjjFdKjCtRbD
epnNQXDKcVGq/uUxzuyRRItz+s2M8TrmQIYUkGIr1+6TNfvU8kyeTSvuffcJxWRUdGzG8cxsgYHz
W7tfx3llB+1YPqd+4tEtnfiRKkrg2ZYquYRuKkDBqr6Z2GOT5MWnqY/wMI0JXwGCgNlWVqb2RpRw
aTXtFtk9d6neu6gDMGZOconUgQ1iUjZkU7bO+Y+YyYn5rAz/5TECebWPv6TLPVTDbAg1UJf49MNj
JHawYMfSUJ17F2x06XvxCok8MEzCGOLRo2MdzV4ZJQz3+iijTYMVxIKUTPS41udtJhooPdsWqXZI
WxzuQ+9dYvaOBCIwOvbRqzkRskm8XlZuigPN6VFUC6DOEuFGmU8m4Hu4hd7m1RxqDjEbWlj7Ibdp
IAVeLyXmvXvUTVgOwip2Hxua9r+asvgu7Nrf/e3YxzDoF/j34x+xj4dgTd4HAgnoQMoxPsTzpq+B
MglcWcQHJOFLYJ10UUZrE4garF0KCJctczwDIwgnAVez0EQVyEybwfd4b7EYCok4xf1sE4sge+1m
EKRE7I+PEVncrblrvUG4gu4lqyk0dlqIR5v2x2DYwSDEvfd58wGPAay3cJQ5gQn+S7cZ+P8fY05x
/yKPU4rO//UVP3anxfAOfxJYR+hFql35eZBJsayGatpDOZJ88pA0ncNhwtJ9GGaYKrdp9Dl1kGGT
jUXPcWvFt2RowY/Gi0iMFnxHR3WWyCmDwOy8Oiq/t1Btdh8tZ265QiT3kaz9o88cZ86CZP43d+77
PdIcFyFVcdJICtTqh3nFAT/u7HsAOALzMkviAd5B49SvzMuM25IDo1GApj6/+XhXikWDNMDBNLUX
vnDa2EEzAavYG6TtkPXnonQkLLcB2TWbyk+coInnBJ+B8XohucjpU2wLezm6Tr0xfsKw5oGaNPfS
pTEbZjbvj14Y/rIjTpsienZScO9n72FaWtXShlv2iofwqixre/w+UDfIMkl/Crc++7UrPrNW48Xk
2vZFiTdZT+yM0m6zd63h3DlDBg+eOcZAMT/LMUWyG4SNbeR4qbswQbfFIxYk9u/3Ib8Hl56PEshY
vODxYu/uB5iYlzTZxgF34n7msPp9+vnYsHS3dZY2SCji+Mc5fWCdV01NC1xK6PjjC1SYO+aA+Jwe
g805KSbfS1U1oDKEBUQiuqOrmLuxbbgZF7M/uk9EdihpC0TFo226Tc+HGPFHICo+dMtRASHZQzx7
PuvjsPtZH+1Ht4l58yebvb9rmtjQH6YaSL45JUmaoFNiOvS+ng4+7pFq8Wjf9+rUPpg9s2nm0dKG
n14Yfv8QfjQfQ82eGABzW5hDH2NoXarA8gHSNR9+H9PPn2baj4Em1iBRtxR1RxYKV+LRbOKJOofJ
DuyubyH9NsctOv7q9Oe9vIAjxzKN8k95C0UsSqMVM44MxmvB7EJ7voVp3Bz92AXVEHQ5s3sDPC6x
ixoepCpGss7zZmRAb2nnnKfgE3XNBc8ROIxY9RjQNqfnNBTuGbzTaDHUSbY1zUdHEw3lrqvCt0cI
bKZfR5HQ+isZqnKjatc+Ag//Cytlmk1bDQEtRzhyNYJALiJFAmPeUO2lemuC910T7cfQzRYJndI1
dAXe700zCK7AeFVamCjvyY2DCjl8DX3lrhOW9Je2QmUuymNUrubE/qNpWBOmqcGOCeo5z//oNYwL
03R4BkW+nvQb3uKBFldgE0npfelpCj1L+FRdBoin77Qd+hta+eKKRKS18N2i/w6+NDysku4vL4mT
BQc3bSscEUNla0ihd2B9whS4e2NN5h+crsZ6v7W6t2iwol2XYtpsequK2uB/jvHa9OokJktf1M3W
9EayRA69tAAwyJAi8LvP8My290CEFKtQYkndSMyhunkz+QqzqSaM4p0JAnMC8LHZNV2PQSbmqqxY
eUUOJXir82FfLNW/TLHE/8ywKObIHJNlzj1PcOfDXHkUvPdJCeEmnkD82YGIQjWL3Tu8L45mz2z8
Cr7M1rx5xMwQCwwxEP4gOGA6sCoMg4738VLnwjo9lD1YaqeYImBtLZwKVVqZPj06zVhMX+MTta86
HtyDwmkgrQM1dOYCn9zldrz2GTzFeoscbWeABlhTwf/td8y0UEpsL74T3qqoeyNyxAS2TyOy7TPy
uTeV1zRjPyfLH1EVdcq0XUqvSINGA5uT5aj+BB5B0dS0vYp2KAPz3/1JDxlx5GbWUV5KF7VIeFu3
A+SoCjCEvGXRdeOBSrYpYJ0nNnnzPAJmWhZsuNmAGx8ws4ZEyYyBxoTx5qN88dRYONmcpYr6hiCk
3MUIwM63WLQoJBb0Zx+mh16UDir4+b/87sT1Pk6t8cZlri1cTBio59EPPzyZIGonAKc9VeOXXEG6
9762JbWbLQvwkiD/Nq9tJQQ3W93Ge7O0BSHSDpQH0c8HyhvU+WU3YV77dxDwtKP5Pubkkodfecv1
Zw/rx01STf6GAxH4afBR4JyaHLm1OIERcAYGGU3DWxqGNxOXym2Dqm4dFOlU8gSvRpSs5gP8Ft/Z
qdOgyCb/iFW99ebKrxbNxtdQqPE6ye5Ewl6+s9qihwFTDCgCxfI9AmN0WfgxVac+o00gM2TGPyVh
hzwnQAHWKFa6kUMUVLI5I/1x64hq9xU+c+/BVfC+Z2L/b9N01CKDekWrViVlwaN0C65XdNE+nlpz
IddUc7mAfD6+UGBaZc70xrGifJUmzs90iPNLbfniFfXsRQ6j+neLVe0x9B14AxFrz2qdnqYU9XK8
dabWQQ4yJ6/vFrIn1YLKXi9FPiEh5NDsB1dfOJPhX9RLf0R1l7/lllMjZyEZ3SbgzSRfBgqrCI01
oHkwuyV0YkWS5EfzJNZIwkIhbciOqJ7aXxT+ER/K6kyc4YhRwgsA+ssNoGtLQ+T0SX9UHmrGphXW
xDmHdrSxWQSFEK9hyTZT13/OAfD/SUAxQimy47A54sSjxPnvHIDf1WUN95vyVDT6dUzJsKNOkr90
3B83fT1Vy6hys5eqTJtzN/nXQen0pQiAKLQ2KIUln/ImW+o6zb9quOOuxrgge6x4+E1O4wtwZIiz
ERdPzOgJd4x88gDxWSTCyb6OZZuiqjpW17LrpqPD4gxE4hla9d5AZRG+Fvo9EV2ULHz1aweR1ET+
HEPjdOllzWpMB/3JaVtrDUY5Wxv+dGnhXY869BXZx+EaE/FiRiW1/XFUzsPsMaqfz5X+HmWFrnj5
5z88En0fHixz7k+4tgskLOcoec1vnD9Sf1GlE5ajjA4RD1XjfZ1PJ5Db9Amma/qE58crrGHGLZ48
gNFH8FLXC9Yjk87ldDDFV7NpQOYYF6yKvtsAv2/uTdNjZ2Cwk0oAF6hZXS/xcB+KDRAv/oKlzF7d
8cqK9XjQkwhFeJvdptx9AgI7P0cKLVoME8AnHVuNyTPYkJ9oXfBzPU/W+bxnmshqw6quso8mft8I
zc8Z1tVQhxfx8sMBMDaJzkN+H1/5UD1pPUCs4xi1M9RnsTyLVl23ictqw60WSBNUYNleChCY5yYh
yP3jOfsO6MawhIVEtwETuH8Rtpy2fhO6Qat49xIJnZ9R+X8xnZOl/Ocs/prL65gn9BtUlmmAwrs4
ZxCNPMBTEP9Gao/veVJC7dWKf0Q9+QL10/rURIosgG2x8Nf30u9RWqHslHefbRnrWbI7PoR+Vzy1
FjJN0ciy7wJCGR9GaCnq4J8vH+7/79XjYzLiY1Li+4zyDxmfrBZ12QGGewIUID8nMRajcO390ss2
X9U0w2IBqKQL9O0yZDd09v0fR/R5cexHvYNUC5j/bQW34L6RZ9Oc43BSsq6m9cy8aXgrhJDPXdrd
DxAVic5cYM4dwv3kzeFU7xusNsHJGINMwZxwDBu6NwbGXdbXO2ikYNKpkCYLuKUAhmfek8HIxqNS
K8zRkQ/KSv7JKbZtU4Z/JRmLoJdk69dpsPWqrJlzBC5Zthr3B52aG0S3okUik+y7tMWzVxL2Cruf
CmKVyPBye4jOntc4q8qi6hBFEvhMcNidfsrcny4qJP+SVyXux4eqQwQepa5HPBeTB8/98FCtUtip
dpXXHVk6cbz0q+xA8PwtgMvA7jSvLO8bFafbcLB3j1AxlRiHKm6/vmdlRQnDdvPNteQQTTG7g67d
FZ4EcgHuXXowscfmEQOsRB2qvGdBUtJ8NcW9vYyEL9YjGdnNr2zI8nTiLxn67BaxbDlOTKFE52IB
DgRyeGBINcZANEfIW6HEvw1F1y+K2M62Vj950B8NVXSgffGc6RJypBFIPk/whe5BE/MyYIHRNBsz
rm6zZxgO5E+05v4px4u8RaosescDr936gspFOZfzLJakqxoF5cApXKBoTLCbq30tiuKAYsOrxnSY
GGCzaz7SChPHIV0ks4YGps/2iuIy2g7zY3xsQTzQKK+hUJNfzDAT9+3KXpWOW0LtGkfNw5DMLc9x
0Vx4FiET3ZXj0rgSTR2BTiJ18xNzxvgNPjpYC0KVwcWNCeVmNS41sqPLO7AZjFJHne6I7Bq8qKCk
XoOpTLlMgKu8mg2UhDnQT6AqN6z6FRtUOK3CxveWIo6ta8tUvXdcmOlRwIeCoqjlOlEOuPxtZCd7
q2m++RMbn0Kq9JNM7O+s0NWmJWBJLSYIXYLX1+xxyvDw2GAaYP/bxU4c8uFRxB0X9zRKR7bPHG47
Hx5FIYV3WGb3w4kwQJJ8kDVs8Me5PCvYSaAqBWh4GnftsFFxBbmX8qrtQZ7NCKzWMrJMoWavo6nc
3pump4ZVFJJeLQuifh4DfsiJEFnv/b4+1uAuv4C0U79UjbvyAb8EBgStrGk83GNDvjcjfBS/kKkF
BNL0ktQCMoPZkAKaj8c93N14czR94C5cxzKzlkM81jewgNiaxwQIlcyvb6jyydvAF1HnN2WgJXIn
SZtkGzNW0BoIidw+A1aFI/sx27SQbEY+JxanGB5tKDuv3J4098Yj7Ctr2EMVf1MInY4nQWCUOBaO
OoZRodaxY0075HXFDRYen2TnRd/8HGoqloj4U5eEMM2q1bT0VBV/gwvUomtywBp+H9mFzbRWHfgE
xgFmTPJ8XxG9tLx0ct8Hp8/3oFstOdaxqCFmRzWCGxLXJz9v6pPZG91c9cu8g5aoOwq2vrdNF3ij
ziKBlew19NyCnboig1hLqcqlmqwF1Xi8p0FtI0WE/I37mobThgLudzWtLicbqPf90TJ9aZfgZVzE
uyH2IHAm9cSfesuCozZKWKsOemhvsd+/EdLxH0XTAX/mpp+dgmMlAiWN06AK9zBFHl0NqBk/aznF
CzyecWOqzr8ANwUkHcxGnnJmMv2IGbCdbddFkIH9sy7wpxYLiYUtlM5ALyIZ0KTg6Cyq38ZFroSO
Ah/Br/mAxDZNs9FYK4K3/Z8hBnJtlaOEgTpSflg0oIDK8pMiRZQHadhnkMdoxNo4MoOCYj+z3d28
OS1jdy2atFrex0IS6FgWzWslsiQwc5pY5wyqTXCDME0NhuzV0cnahgZ9G5AYzmcogO8tj/0VAlN4
jkNtYa3WOl+n+UcitX1QyeituSqaM7AbYD2C9gfjJHW1iPSfvB8eY7iv5qjZ054X2NnEz70qIfAF
Bhis6lKCF4CBYqShGwLlruo/8Bd3ZIYBYEzuorEEOd3HKtEtvXrsl+ZXkF2TLm2mq1Xt4Ee7Qx6n
yt12pY2C74yKtOefUWQzuqtNX+/ISBN7HCtVxvdF0Z5LJOqP3MkpHDPmPWRMjr4Alx5yhBCtBs6v
XJqesSnjfmFGQqEDGjMASq9Nj1dTZ0P6mSFbu3SD7EQdqMSBuE6X8S5w4e260dRK4K6ODcTn95hM
Qqe1rxXgg0V+xm26M30m9DjJ46DZSo9GXbl0Co3LYM7SGLM4swfhHIm3HDpMDGKwyHtq6v4KmjFE
214wQhwQ1yqQtn4MfWwGPQmo2ZBfwNshPolOvtlUx+C4NXql4C4L+n6dHNi8MXtmYzqon4Lt/3dj
pAtxW0Kw0grjMnkqpvRiijOAsMZPSMZcTAHmd58pwJi+DCNNAeZ3nznud+u/jxuzGi9DijfFSPjJ
Fm25oJ4s30HoDDeJtKrVOEzFO/6cXtCJPIVJLHpz1wKCq6NPgNv1ryXL7gf5Tf3rHFHele9j1v46
hzlogsRt4FBH7U3vfA4wtOgTsl39K0XKxITNOdxkLBeAE06LKhUMiLyu2DlYMu8LZ4oOyhv1NvKI
PLlQLdzUfpRetKsJrO1ShnsFolqNrA64lpDBjEAcO5g2lJWqQ+T5XyeeF2v4C6DXxCDGpg7W19CU
kueN2bNmekVf0s0UUmeLNcafcTOCDpmzriyQnUNMEy4dXiSJIwdUrBi5iDmE10Rz9tKfj4jZy7yu
3iVx8d0c57MCicQE5ShLu+GGEH5Mc3c4DXk0nswezBN/7RWw5drRRtxHxKMGINsMUS1MQwX8t05d
5Ua3sC53KVzSL6ZFOtvftBadgrGNBr3o4+ZifA6nsX9NSensPvgf1i5Es31lR6sPHTrx1Jbn4GsI
rKYPyicHM69VEL/aSDscQPbGNFeD6PwUIqTglXwzoRx/8EXbg4J3j4EssdEZuP3QiMihXOdGwOJK
f2EuVjU39dw0V7LpfTQxAY0OxIEBgbmWTa9pmsGmt3a+wpIB0nZhjkxs0u59xw7Pdgkzv0VsIZlG
/bpamiBXVXjWopRLyGUmQS5jF9IRdnH/aNOcWsh7mS+WOfWvXvPRpjnOveaj/+5Y4B6K+/d8HPsY
/Dh2cHy+AT4Gb8ShKw7iSEAGOOSkEMlOzAj2xCDYWd5qYGXmvntUu8UBGN05UEgPt40d+w3Q2eGw
BTWS3WKVfA1LDSMp5iLB4NXDOuF1uJQlwGF5PjYXZdVgP6LThHySfpUO/JN9h7O110Xpq5A0Clyn
rfcVTF1e7bgtlq7XZNt7E3KgKzfmFdwP0Bv63rAhCXOhyMLTVwatwl1qQajWnIrZvX9IxfxSmHtl
2w9ncBHezKE09+IDaSFQakN9FMvVCICm2scCQSnQuYkTL4ER57jJaBswTGEvVki3Xu4kP7ISFZSK
eOLmEe1sIk69rZtG8TMwMhPUnTCEqi5I1pC/5Ptwth43NbB+wuoI1mxoY7kIKd6PUddE3d9FM1mE
cuv5oIr62gMYEiJxwPpi0TI3OS28kwAddprpADnUv7YmFMe+h2cVh7SsaZvDADfCbHA+onOsLUz9
IP/XS+VD8250t0zl0PGTUXLtqyq+Dly2B2uagB1llQx0C9g2SaApM3c+hknv6LpYAT7CugSKIa7D
4z00D4fc6c+pK+N9wjRgQIDk7ia3x5OGw45kvl8HmZcrWUZqXUs6Xprau3ox9yClbyUvUw8uE/X9
p5bAuG6osu82d8qAdoD8smiCx2wd/shrDq1JDqSfjvtrUfu4962x9fCklPW1ynz1xcs1jCQkpFAE
fN9X9hgtnck7dD6QS1j7oeLBu5mpwgDf/NgeQr++5hH5mkS6XMZcNldZRAOm/fWOTxrVkaIgw8lL
ql0Rl7AAAu36oinqbu5UjXdEAfSa3sRkk4vBF7TUWxA7714AdZ5uInFANgIKASppsBxy1bcBJvU3
nsO8GnIVTVD7vViTWElcpfkE3WKPRUEyQ6Eqp6BP4Ct2IN3kG4i/1Ks458A/EQ2MirFGqAm0tJAu
7++mCIZO/uCUN9AEZi0FcgIyYy0UKdZjmIwr28G9NOXdp1gBPdVabf7UsEFtBag9yB/XSPC5Vrwq
Y/3DL9Jpn6kmPI9Vu2MUltbwR7XOJmQ2yKCgDBblswSgE55LFldrmqRsBQ3O7poAy8Cslt3MRk99
vQjjPDoUED+6QUSUb0gN/gw4/+zmzAcA/hWUVq83I3i+R3XisaLvlQOVh4lDz1knpfve10SjmNyy
tWnyQtSLukjDUwlb0XfxlEwO6geYKS41RLtg6UEg6VTL/lvnQpTEB7K8Ey5dVX1aA8YOAHnqp5D+
m0f4ffcZzpDxC34JvU214EFZuI1e2HNa15uzvKjITCeQxLoFL2S/bqmA+l9H+VHTVw+31FPmKeuK
m5wBTCIudcbCK+CYwA4yl29qCWu9JG1Qa+FNFwzwrVsCQ0lWWNtDi6/Hv3qf2O57F9nj0xiuKhiK
X4f4rS5Y+FTh9fMs4wjLNdp9Ma2O1cW149vEgsvAGsppascbiEQzKrOgKrj7jD+1+wwL46M3Xhw1
dWusbOFb3JPuLLwyY8vcRSZPUhuERBeTnqXp0iR8QrmF7kyLY4J2Nntd2BL49h5NxEnqX2HTB13L
cevA9QBFVjgUT1Q+AdfmQKCEtQee9sNrMeF+0k0+ARtbjK8DnlRBZY98Z3qnOod7NDD3O5SWhlen
seclaVVv2dy0sgTCKwpqtaY3cVgJIURbosKGM8OTwANUnzVr06shDIHLMOcr01trzM+cJIsx2OkO
gqIal0bpCcIhiWW76tT2qbPy2tRbVni+bk0Fqpf+zZmgtNchq3OzRhf8vXrTlUgbbfuYNAdTPZKZ
Bpwnb59NzT9M9UrMrd99eSqaZ1Px93DrTW++JvaPzM1fkC0P32QGJKsPq8Kjr2ux6HVSwAMdAnKL
th69kwNkI3y8GMSn0Aqz3Du1PLKQ23Ia55K1h97KFMSIIrGSImxvgG4CMTmR+GvieYexiYASrFFw
zWnBfoyVAOzSdfQbSLrdknfSuegwUttY+Mn+787UR6m9ai3Ie+q0Ss8RbBDOqM5Ak7BR3iKFxs35
0WH24lb7G4mibtw6YB0os43b3NrlJT+ZITbq3Q6ueVYc7aEK7kPMqR8ntPQur1CtT8LKQTYKbnE2
mDjTBvx/IP3m73LvcaEnsqLS/UuoJIZQFcDAcItylnHpR/tMVvRThcrfHC4H2uygV6xW8TBUn7kn
vyGLklwjFcknAWzF/WgPpqnLOHWzfQ6Q8aeWbMzRUHqCg6iSx0YR+7mJIU0Ju+QQ677WzvAEl3sf
hXQIj/9sbBWucWiP9Gk1PXe87EC2tNWPlHQQEomdL9Dt7ZbgJcFECioqx4a05zSDFJCYF7ruD08B
aUsi4GgXeOKxIwRMY9ijw2tnFWVqG4l+yQFhibgPIOvQQl7BkWzPZyt7qPEWZ5n54F63rQcQ8lhM
cGm13SYJDNUnmelAHQQVQBO6I18NGejNBPQcxYMQzj0kHtcGtzBGEBnlvdx/tDAxWIYibC8eyCY7
wRuA4swRVKKuk0TCgjg1ltS8i/5jfQLhnvu5HogIqKsCiAYXKqhD55tmRJkGTrv5k9mEE/acYdib
EanJUI9Dn8PtGS9fEkbflKHT2j0ToD9FzsUGLA+b8WxhvnG4h0wc/KJzDL2J+aYx4Wne86vB2Tme
/9nEBy8b1iUEtZdkhjnrkq8zqLwfY0tIa2mjSg8qEmp0EMpRlxpMCBgX1AXUD2y7Wjoz/tkcR+e9
lI3bfy4YOf9TMQJzB3JYnss4FYw6H+uNbQq2fwR5j1PvIl1oSPESOZOdnVh/3TEM6QhxnSGM2PLe
7cg833IPOpGhJF/E4LBdP03+hZPCv4CHGp1SLlamZeL4WHIYOmQD5gk8HPXo3pZut7hTP+aY57BF
iDfRXGkFi5sRjlKyJbePA5A7+6Fyveh0XMBtlw9bsIAdqIIko3128h+PT4Pzsn+RVclgMO4hKTZ/
qWwMf329x/F/dHj0ayZTIFdsmKLWRE1fMDNMwUj4WquoXwP2B51XD1z6vHZWJm5JYS1rwW0YB4v0
BXqGVxMXEyqNJYlBUWyQB02bSi1MR1Eg00W4U11IkznnwY9QOfRpvdWiqpAWpSwJZFEDsANb7EDq
IlwWBVTIMV3Bsnpw2zboOlcCXDDKQNDE/trE2YaNvHjv2iTa9kUK8yMp7E81/nhmgGUpsswq5GCZ
a0Fu2YeTU0jj4TaCWbRMp7Bak8npb3ChoGc3SY8Dq0PQQBjQj5G2owO44l6gBgWkXjaQZ6ed3dFg
eCU7aj+nE0oVmD4OiygVqCbiByVQUiLdzgN0H0nzzV3YtIRK6cHolYaFbg/Ts4Q0lhWwmcaOldEi
VNVwgNnQ6eGH05e5vVJZHa9MrBmhpeC3SMa6MzR/4AUqB56CmFMUJ99MTPodgcw8NqOY+rXbgwn6
s00AHgqROVx4QpGT607jK+wF7qUbwACHXRWimGAqNvAXIQuBevxJIY9vhpk4Sbx+B4SSRvay/CTl
rgjnR3pU7JKIQ+KrAC7P7CTFDihwsESH+sLdLrrBgXcMPFj1wvOAR7dMAPKqPOCAhjQtwEItRjjU
odcMrjPoq1v+hJ+gL59FQYtnrFf81aQaCrykKp+TeeNH5V+yb9TBjMD8HYCesQpMnxkldSuDHgI/
VgaQeBWN7t7sNVhoZ0NS3MaMWwsgWvBMD6vxSTvA2Bddqb80WfhnxyxItIioq7+YI/Au0cehtfck
QTLEEFbMprBDrFfhybh5sFaaTjyj6FAfk5m0QjyILsR63Y9RtB4SBc2DIZlWnm6jJ6sQFnwBoQiV
Y1a8htyzDVWGzltDZS089R4vN6MeqxOwJJBIwqx2AahSQGqXP9tW078SyjaTBIAjymT/mmMt20Ds
9QmMJpQ0o2mC7sK0Tn09YL096mc1s0hMYjDPIKHA4zQgc7MK6ygoc7GMtVsfzQbPsDpbDjau4n9+
3BLxsQYMQAdy1WQm2HBU6j8Ca1APhxQxZAiPHuTAFnoPBDRHdrEI75u69S5R0lgH4Qn/HoKnIjck
vi3tpl/D+hJpLw2kHbxLOgaaGhJFWRnJhde0/DtmP7zh1fcQAJUg1Mg3QoScHPTYt3AWthl8HZ2t
GRn34Da0XRzfMK+FOSaoZJum0SFel2F1hMTs1vGZfTUCEnOrbbo/WhEEf65GPmLuQxnwj76eTNVC
gWS01V3V34aqY8u2V+PaNDOYpJ8pxcxt7jSPIX/0UljKNhWeBtEFzKMUK73eOfRYHC1o1ZFVNsDx
hhDxBm5juZdNW7z0tHp2cTN97Tu3D0qHYS3VV+oJHzwsTAfN4fGRQ0Pz6hfdcPQsAFPA1f0M4g/8
CkL8t7B69Q1sb729N2uY04OD0Pdn/GWwNbvarSwCMsysmyW5dSSzfZszShYMfgM1rFGnC9bk1gEJ
++2IVAwKmgU0b2cJWzGrb4cwrt/SuWliFihRq166SPL9jtlWBcAN4CVbQEChByZ6dna6KluNHdSB
w7izFhAdsz6zkd6gUsJ++s61CBPw2xvd7qQew42qUKD2Y39jeShIh50b7nSuitVdFAeZ7g9xvHjH
L/N4cBfit6HBJQn4A3AeqLZdkQerryWptrATdE5VaCPfMTdDdyBLRvosaFF1BUhUhsOuhiLIXZ4n
6wFe8yTdZyGcfWJYM0HSoN26Tub9aGPvczyN1mtW62gNJk11UIDMnD2naJc2EsIHwAm/6qFAylhp
/9ZGmmzrvMSLsAfEZInp8lMu4Udn0Xz6Y8+yrP+JPcZB+XL3z/exN8M7/yRocg95V8/B/4QzGzhQ
9P+B0oKAoPS5KNWRZwL5H+v/aDuv5dZxbV0/EauYw61ysiTnad+wZmTOBNPTn4/w7Fa3V+/Vp3bV
vmEJAyBlWSIIjPGHel/wj37tjPRH4QBRjF01eXUAdQLqePEzfbxWAu3lwo5fdXyBUehIp6Vsjl0R
bPAtYAsVJvVScT31HVxW0FvheznOBSVhZNu6CNX38KnV3Oadr/UUqp22hB/oANTwzX04Ns4ORlpw
zvpGW1eOF5DRDqtl0KjDcww/yR87/c5ukXPSR7TdWaBFlqlewC6qF2gl6SEZmVH9Vr3c4nVXsl73
8HSTMdmLfgd8nXQ0V5MasSKEgftigQqC064oP91mXcWm+avx0rcqKvRXJbOLVa3jUG9GEYD4MAdm
Hk3TWZ495Wn7Ysxne6mbb0Tgmyt9rlrVYE03mcBjQXrJjAnmM3aa/wtIwTQ/f4ue6oC14yt0dNvV
P6O3TRyXAcFBWxjFV1mCwxmB52YMNTXvW9CVXdfWa6PUsvVHuwc9L5KfABC6I4YS3SpVfDaspY6V
uBJ3R9khX32KDU42s8P8YcNMYUIv7fpNCxfw3RjXZtLVX9XJc9d14bKg8PL8OY79u0EDAOF4nY7b
qZve4THQXvV5KYfwDJ7bicuePNKHeIUki7kOVXe4JlaOR8OgTv/y3NK9GZv0tx/8DEdkpc6MDcfA
lv1/+cEnVu2KeM491V0dbEvPa4dT2uTrABFKiANp7S5FbDl72PwLf4LxN+o6SiWgYz9e9ZZFCuLW
lmNuTfkKAMHvU+rIV3diGLckvtD5LyNlgyptwDrDUfWtQvVyYceKB+qeQ1uW/h0JIGOiSBlssyoN
jkzIitiq86YRnS1lCTC9WKKbpgFcxeMt63Ob7H5h/m5aNaYvfEaOoMqQkGFqhm38aRhGlQ7CEO27
UTWs/Wair1T50VqnOU7zQTaTsWFj3aTOukRAeY0DrLnXsq58GZN+G3rc34k55uuebNYBcV/nuUR0
q8/5MfhhF67huVWHUbTiObIbaJHEU6E5gFlBd7eo11xM01o3WhatwTiY823SPQWm1eypp5RL2XS8
qLpQsbuTLcMvuiewbUtjI97LwIlOdpSTvXVH425S3D8OAIG3cJu/3+JymBwhY6E5AOVVvFNt6N5F
t2pq724XbjSMPJcsrdAcyo36R3POdLPaDwF1CcAxRQcTmq/hz3Pk2QrCfdzceULapfCSlcjG7JTr
WbyvI2rkt9jHywHg2KmbD9lA8p0f4kTNnVNkRzSa3p6d2EY+dINpjK52dJQP2tvj1XQwaDAbi6pc
TuWmGtN8GVZQ1OS4ZoQm4pMB2oRJh6LRfGAvQF3Mj7LfbT3uTbS1YC/EfwyR4+SIqEzidWzEJNoz
zdpHWvDYwhRkbZaCSK87Vmkf7bgu9VNieQctYen3EWsAg8eWN5ztxrCvVo7Wv4Uv8giwJ4+jPRbk
5E308uJ2o/rQGt0sj8CNJptx46sPsik7ZEwO9sZx0xeV9iBDjhW1a28+GAB4s5lhjwB48PuaY2iq
+3K+pk5ZsvId9xqlQbSuVbXjRzp1T3nvXQpXV96LNPKXre22pyC1vfvWtn4CdVXeAzsNliZS3ufM
aodLB9BnITvACeVsXIVzdZQEGNEUwUOcz5i84sVm//uoJmpFXkUMKxnXm36fhW69KkeKA10xmZca
IN2iSVtl5ztsXBG9ilADbMJ9ObGJCIPceEdCl0yKWn3JWrPZUbUeNjKeaddYr7u3ejTNreHk8Xb0
fOMVpZOFqvtIIyCr7i60LqmWmSGYoPFyv8oeNKzsi//tFlBVNbwiRVtsijzExD3qo63SsxvkY9/l
ZLnfwhFeZxur5rYbnfJN99G5siPvmdUSVYV2eut4CJA0C8Z3V6QvdlMHj47VpicZT+Da/VO8nB2n
/2G8o1JG/e8rG/vzM5GdCbwW29PQnwCK/jkfNJihVdhZ3ZwinM3ZVaHc0Hp6dIHarl/q0gHoOdNw
xMBvVHYkQf/XDie3cLGI+UIVTCAuxmCDfHNGfxkatfGQqYbxkLC4TESR38nQhD7qQWhKvJCdxTzC
yVqXu7EL9zLWeJDtgz4IccHM9tNQq0/DfDCY01K1/OkKeHNdkuJe2MVdsYKNgLion7bVSgvtbh/1
VnAnwI0srTxUtxRDjPtCi4x7xawo+PdjfzBndcrcjdWN7LUSe5c14LLaeazPhH1Plut23pDrZMzd
v4R0I/gXkpH3n1+FRZUW/KRpwMUgQfdpkanWZNsFMhf9BPJv8N0TT2f3RCXEPVVhgWF5ZVVMFMTs
sB27hexBfmSioBUmzimBusdZMixPHalNkErp/M0kftWJchodfPnkATG3mR2cPsSzL58lBgTOOiyB
4tri8aKMJLh9pgw5tuy6njka0RbZayqZwLI1uJOd8vzSqJeAV9KHXG/2buWH+24m8Kkzga+UrD3Z
bv8MuhMWWGZ7dwuP1rT3SyWaUASPzJe03ymkA8JF4GFRbYcxkHonIacczlCfEp2Bwk8e1DhDRGn0
tTslDbyd0ZjufppFfFvR9BvI0WkbAckX4mcEmPpyc1MaBwxftLFzdjfbpJyl+aq0xyX+Md2mhI32
YiSusYw8CtOyaTv1L8yx+jOCstZL6FZobAuXbE+pP5I+XykzIv6/36Ca9hlY61D6tByWrKZFyUb7
vPfARCFTgjaqTh96Z6zl2mUCfHLIFP/qaKn9pGbUvxvgQCeQEvbToILxg2bT7mQvkn3jpoJ5uA5i
y3pCdTCAoj/FyyISUunIBXaH4Arl8MapyoWlle53a6h+huyU7yQAqon0Zavr05OlVcO9Y6tniZ6q
FcU45BS5lrKZketb4/UptrpMtJhsyoVtJXeyd74G3yOUBLd6TrKhGk4JWgprNJ/LBT+dNNnwQwmX
WTQDAmehl57K6r4cmn1pUDV7lU3YH/txKHee1ZuHXqpugIpjqxNttbnwkDgC8J5gJqjC7ppoXfAk
FBetxTJH8mLWiqVyeq2htK5DoVGKHkGKwFytjq01OeehrZHz9Gvjm5M/4Fgb/8jd2bFSU+EmzH3A
m5Au0nLBKhy4OLARb1GndXTnaF31ks3KzjPaHKEBZS+HhcVYX5u04Qsarcek0/O3ieLL0kbwnonG
1TcK7WNa98UxD8x0K8AX3kd4ly/Tn0aK0BauIA3S6ZRcGvO905R5zVgK2eLvKA7//fdmfaa4OhqF
R4gLrqkbmu2qn2YhVPOHCHV89TilAzYVetcvwbVh2yMpn7JtWu7f2vbcpiwKDfA2vp4Ze+wKLFAW
WTjCfqNezB7iYw6Rs4ZfFq8qCdWPiUTJmJKbIQCJP09JGDb0S4evcgecKHyEPS62UpBXNlPDDR6L
iNu06fQLecD8bGVmuEkgq63lc7VHWkEfRfFi9Sn7lNz6Hc9FtS2B/T23bzfMY65MmovKNWhI9Jky
bFSyah2CZbWXEggpBp7s//0fzcP10x6LjKDtktjTDBPVFk9+E3/ZYwW+LTSQx/jaoR75CMfC2Tj6
mK4xyvGe2LE4e80aM5TEDO8pj+3uTkTTN9np9rVJqqaepYW1bok+3oIFWvHotDH+4wZi+bl4ZXEE
lMER2pNBvWtp5yp309wUPjzcSkT9Wjbt0KwOiuW7CyAx3aZqg3RrUy891qX2ZNs136o5N3GRe/Lm
RBGM0++GieBSO81ILPFWQzh7GVkAXq00uwYF9J++MfWT6SEGITtDrar2kR7GK9mrI9/GEw7pLtnb
IKOyUpuO1Z7iHxvd1cCipONKi/Xo0CHMeKjU4LHichd5cOYiT5CM0BLRYVnLGOoimFK0QQzTzEZH
OHOA5sN5qHil5OePXFWoLp22iNdhbKvXLp7EOilT7TrMr5SImHwlY7L3n8bFZf9L6dRfuRq7KyXW
rPsxK3+/6v98deu9vVLi9l9WbywLPv2GXA2dH1Iahq7Oizj9090a4BcVD0XRHTOjNleO0VUdE01v
n36/bPRlCvxqMTbG9DaEzlUpTfLGpfkrw/DvpzKSAoT8VryYQUNqrxTe2e9Ud4ddZrI3U3U8G23k
rXyrs59TFoqLKS6mHw00xI8L2Z2DPY0dvo++B0pegHIoxhKXOyct2UqJDLTrX16nSvEmxpwi22hu
zGTyXuzJrO8q1g94DNNUJl/b6a2i4mIa+C9ZN6F8rVvhTvYOKUD3KbeGE/InoB6M8oB+cvpQ9lEE
JPD3NWAu+WcNclhnQ4p0Eu3eUdxknyaD2HbaWD1Fc+pcnUT8I/Kbw+i4wxdriMj8oCV6bHUjocQL
17kufe2RzVO1dg03vmu9PDvyJUwbHXGwR+GoI6kZ5FXQZNkEIp09eTptW0VRfLG64SvFaPNrVITv
itcF3zJH/QKio/yGWdSrycqGOxkJxMK1v5HGxl/CaQH1QH7uxzS8jzMQ9Fi4RXsI/VGw1ODuLnt9
qPDtsoN71xMBueDeX6ONnKzQpImDpZJW087Ke4i18xi+LQ6JZyHcWN7LkBFYYuvaQX8Or10+2shj
5OVe0VQYjRFqopOonFePVMSSqm30iHdos04V4ZydBIIK9f8MTXvFO/RhF++GpP5eIfC3snLVeC4S
Kkj+NNgn8PJYe5ZUmgw3t0+yl63t7141hcQEDAdlmREsW5eDNZlwj3YU9aUqf6nRED3X3sjdjnGp
jHZJ0p6dcvolW5iRdRjaFt0yNaGjVhgom71rx0v0czYNE+7Zm2lTKGGpZ5FYkF8gW6Ez6t8zaeR7
LVeGRW/4xsnVine7N72VhaEGWdUmunQp5HmeUvnGGdN6F8RatWqpJe4lPEyrnbvQEvFD3Kr6Q1wE
x3TGh7URtg6W4ocrCTG7nTRQktn2TUE9csb5DmVpb1uBO8EN4SthvrJp9de0b+FPzsDf1oCGg0fG
0g/9423WE3OlG9ILBldu3K9uHSMQ9w1Iu6NUMeHfqayqNPaXhktaC91G1zhLpROzeWIuMUgLI3ai
yc5YAZQgB0duEv4eLM8orY/B8kwrAPqB0U2tXxwtY5510/gs7LJRF6ZprhS/NI4fTdljqE50HkOR
LFR/7LdO3MdnGbv1CorIq7Yt6tWtI1GsclUDWF59kJBqs/ogIdmxe3RQadoLr4w7INLFbmyZfQ2T
b6LxakiguWp/c7LpOag95UlRQSEak2Nue9WenmM1e5ADWAOUc9k3fnAoOh2c2Ew2ajqYXzC63MgR
YZKnGBd5AmIDu3ThTSAzAOJ9i+BXNFp+MFkJLuH2lRfSuAtRlq6y6BEiulbohWUGmUlnrtrlaK5c
/TxYxj0//CHswYDCq9Qju1xM8qhrgzimQyGOrW0D6lfCctGijL1KTS+4K6lXHRPkAT9afZKg8ySP
BXpqd2Odx2u1BOfiFlPm7jNbjTEn6iji8hg0FiILfvZKT/VVa8yzn0bmudJEsrarNl8aNhvyBbA3
/4j2NMTOLDHLjRdN6wBxijUKc9UWEk3xqrgY8uIIr5xkM/fSVRO5zVPdxvEZiNlWc5N7KaSYqoJy
r4vWoRRSFFiE+a2pMUFPfEgrrRCHfCnhBd/X86GBDrAQriUOZgqcYWl1kPx8LbnYlWuzdkEuUQHb
dTuhpAZ0mN9k0XuLZlrZjW7/sFX7kuvoI7uGk6Iy6WingkTYog/jeH8DluIE/9YPar5vihKkfT2j
S9V0xCW8hJp2Gydhp1Xp5Sdu+fXHYBmTQ+arWG2Dmn5AOj9B+h5fbqVK34IW2CFLLnsVp0n1Fgz+
L80fxBW7Ke06KcW3IVtNiWb8DDRK91bIpJv6fFnJ6P4EEvo0TnX5zv0FB6DW8ueKPfWKU80r9u3q
xkTo+hR3Zbsn3WUtRTs+3iB8Ue84d2nUeWgzticZ72Z8Xy3a/PQvi1XrswAK5RJq2baluTYQSCQG
/56c8EnG1lWSxcekhAHT6ca5TEzkRKLU/QpLjxnG6Z5rs7RQSawQMkqn4q1gkxm3uvO1wKJ+VY+x
f+xxYbmffAV+2HwmMJZVPybn2m/sh0GNpgNMqXot+0SxxPCj+SrCxlzbNegxPxPqY9NEb0ESosTb
wb1PYoDtSeFVM6dvhMcxoqBmTO5XNfRXuV7UXzQyKlula/wFGjfmgR/MxoVzcYIp512qyPIuwmqD
Ax/riwzd4sCa/WVv4lkTs87akbIYVG0D5OTkR2F4Td0eJpWeM5+OCRlFONu7JIDnLnvdeUiYYCil
sTOErctGBoR27C5S2Fd3XoNEj2zK0aqVu7hAnJ0wjTbgUljb+OF9UWrQCOLsFWE467nKanUTdGAs
RT1UVxd7gqUcgbKoaJz2e98XIzzZfi5GlKBlAPjrEuCPPI5zZ0FRWud2Hy//EpSDZLcH3JH5C/TQ
PPgWB6/s3KmxNqzT+VzZlENG9P6WGSiyjTQQsBTvDLuuPrqgxtwFuERvn2TNu/QagHkQ/DYi8BQ2
iaHib2RM9jqBk1w6A2URRt3GmzVbDN0AZCtj4TDwz5vfpkGv73i7pHwrfijvSTgEF7X/EeR++uZh
UMUOKUfMISqpDyHaablg/VsL1Wcnww5hSCK8A5LePMqDDN66Zcx4Ym0YrP77vfQfO2wXprSqeq42
Y0JsW5Yp/7LvAwsU9KZlhkeqKeqdZPFJfp+lt/4CDR5zc4sZoY45qFn6CwDHHd+sHqHY42QJc1gf
LZoQekrUdeaD7mXuyYNcM2EQ+jANMaEAJdemIgP6u6k19+3wXTbkOejbYx+gtHjiDdM+QEF1kcap
eQwqxF6ootrroizNtTVLwWhh5ByLGbQRqUV+HPKCUkcRxas+rZ1Tp+jGRbcFCL0gib6Z+XgvFD16
HuLQ2Y0mi31NIOVQAEGVA0A7Yd42nxk4oXkxKuNfKpjmf2yM2FEzZWk2oEGgKM68+f7LP7lUGo3s
lG0fOgm0hm6yaithO6smB0bjlKTIgr6K3a2v3tu6Zd+1mc+T06sKZa2o9YtRt+M1x4XT72Kex0pP
9TWBAr4SiAmvxywar9EYI9gn7GQVJrhbLIxZLTjIZm5Db5NcdoZ9wooj2yCm3O5Yb33v/UrfM6EY
h2mK9H2L5tZBxhIj/P2KW9s4aHOvHPep99O4EtGvf/l1erb1SVQESUiyEpZrGXzDZAs+7ynDPq9z
T6nyg9oZHXgpr1lZpZJBvA+7O530yyoJ0vyba11jT+u/Z2omlq0YigsFuvFoGy6ZRmOq32o135hW
1n+vEktdDABP7722sfe5yR4qT0fILm3wcY2uxzwbHSr7cb5n4U/l4a4fh+RpyuwfCRW7ldqZf5Rp
8XmJV15tQ8KffEzi5gqvObBCzVLlGQG7YoS1j2nt4Kk7x5mSUySqL57dKndTOUbHNNbcD25cVZXR
0VVM94MMJ3tvTe3vg//HcyUJ79OlbudKEqzs/af3/XSuJOHdBv+P52ouLHXJ9ru9rzz3n/7I2/t+
+oD/H+fK/8anP1K+7//xB/yn9/2/+4DyE3365/wvP+D/8p8TasazR5lliX5KuW71gE1Wi9oRKXGC
nWwbITugaaAI8tEect886TO2UXZ7pSmubY8COYCIZTnq4f2AcdpUZF9rLV4ZkzYcDE+D6W7n02On
OuNjw/TPUq+6ypZWGgh0VkqxMecRg9KlZ4pHl9t41/W/xW3SnuR4UiSYFenleKoUbwEYYYDaWrdX
eRDUaFaxpwuyqH/EMCnoTjkKdyxyWCD/GTeL4B4ZrIk8ZpDvO6WKXuBc4B8whNNhmJsVuxNoiukM
ozeiFzY60SJRNfUuYpn0kvHPg49WXWSnBQDZmOLkXp6Jc8yqDI2Aj8N1UvNcQ4d+nlokrNv4LE/A
XjB8xEVhJYcUikju3bw/yj4BF/2ix9OzfKPSngAW634IX5c/A8g+PHALdcyJut7SL8MJpXSzQp3D
FZesII9fqOV3Ge8qTwNC1aC/YUXOa4nMpoyDD852LSvpjWxGjXe0SuY9y5+cE3Zp5cdlsy6wF2YF
pU4TgfGQuuFjXE7jW2l1Ym15XUzpjHf38aGOu7cWvsVeo/i+ltHSLJ4q3+8eVDvOSUQEJrrknNwC
gCXTk5KozRNkU0R8lHHn6vZh/wg3EfsAUo9/eVWnSfgRa/989WmcosGJL80JPpITdo9Z1rnLMErN
rR+I7lGP2aaFpv0mO6UvQZaor0as+SfZ0nuscKD2ByvZrCOzfLTP8vWn60mPgxpnbKM30dxzg5LV
qbD5CZfmmUKWSTHIN84RkuynUDFWpAJMcis+qiWy4+MMssVr2ZQHeZo8IwKbdovHKpVil/roQgp8
9KRh7ixESRKbRMzs73YL2+sPAOMt4q6lN2OmGy+arigPOmbjixzI9lOep5iNhdZ49O0suEN1uET4
qp9eEhG9x6Kbfrqqh7qDWX8rGguGUKzU90CCyG54QYa0BFKurmqRNPSFeCc5ulP7tllOjQLKr6jz
hVZZ6oOWRyWF9cLbBL03vTSVe5YaZW0rctYvrfrg9SMjXNv9GOGGwaWZabSfRswU20YJMCxWp/C+
rIrwvu0QeNONLFuzZWTecdsE0r2NzInsNsxI2w0DKmCdB5imAna6AIPAQMUzHFzB03AZkq04SzEg
+aqfZYEaEouAuDpt9buDOj7YIgYauQttbuxeboPlEPs912p7G059A1imaS9WP+sF20XzFk/st0rV
eFctODYkYkAnIZ11L2bKrh5maGj9GbOasrlXXEX/iKUocmIO5MNPQLZk07h+vNdKbY+hbGnd6Z7K
7FKjy6SXE/enBWwhRMEXnvHctue2Ig3+mMXtxQT4BwIA65aorsVpQK1mUXvcFGHhG1vPMvxdZiTT
veeb1qIiAfpDqx9z1/WQMmd2zDuvu5AlRPzZAHWSdp3zbIj8CzR3zHcqqL1G1/cLNMF1duPh+NCU
oODnpAQlVW8NSrnedUDLTn4rXqoZ9WzZVneuZtBzD7fGZeNwYk3YfcRlp53FUO5U9SLHy6G3k0jv
b01vsC+Gp2ZPmZ3cV4bSnUUV5mgwpajB55G29dDrfGRBiRmopoSv+lB8HUXc/MKmoPWa5KeWoOId
ikF5mhSkr3o+5qlosvBou523UbJueECINFhGbhd/CyzQP0P3VJbIwLHnnSAiOuGjlzjZFvGO5JDi
gnjujDJftZBT3nxYmvEsZ4z65blgJfSFqi8mxtNSyqN0rO/zMtJPUjtFhgxF1OtYKQzuHtsR3TIx
sycjt+sfIrIBpdr5a6pS5yYXAAg0UZuznbOX8Qa1+VrF45JURP0DMfh2QdnPfqjSIdkFYYdlTTu5
d5Vifen80qbAneXFsq9/9F3TbALXwYhKqLhuzQd9RpubFQJTZeM2q1tHI0tbsqeCw7iSAz+0estg
xDylmd4UGJFXvdPfUUWMvmAt026NfoA3D9frS5KlGPJkRkFKHzdkA3CvjGuFguBG8j3o2mnXVkG5
iWcbyKjXWZWP5Rej0CZg6tlf4iCFkmuLDvMqdPT1OBbakzzkXrjOkxFp4jkUh1224PeXINWnaU+Y
agHzciaQWZERP+bgDvZigGX0bjdg4w21e8nRjdPIwH5JhxhhP3eoN8HMTPkzjo5Cv3MHx1mB5ll5
WqGDbVayjRtp1hP3mANZLTCWBlCgJwh2EKoxeQLiTq8ZZ9N9MvVr3PcoISRxuswzH4J2WKkb1Y3H
BvRDgcYuSmrLEieNE1ua5CSElZxgRQ7NQgaRkSoSHB6t7/1sg43a7WHKqDSb8EgWVSG8U1Q4JDxZ
l9S+211kq86w2lbb6kG2nOKAaEL7TCnWf0yUZCmjXdkrV1zG2agU5cuAd9uZLcpP2WcmpX00kfjH
U0UH+NSCzgSY2NyPSfJSUsE8yor730Pq7Hgq46nIXqLC/T1KhnyjeNH9UmBEaV1SXT1FsEHvErUG
WasnZQLxk/lSBuUB4TR6BHPUzvdSdB6B4V292X/FIhuAbVKGgDehW7wTzXnKiuB0i89awug9dtXm
FjNCL97VlkHZt0X4us+Cdh2IFXQdfoLaEG+rxNW2Kiu3d6tAtEnom7EU8SZWUaysiihaMt16r74K
zLbxXEGxsPBf3VB9bCMrux9EmTBFgOGZR4kms/a2ZvAkmEe1Aif3ZgIHrozgvnE/C5ao35SXOPU8
8iI67uFzUx6ifsIGu8drIfUyTA9rvSYNqrUQoMkm2oewGAQmxgkPBRKBa12N0f1xDHU/Yl11lVx8
ldsxqvWr1IvQhqZgyaZ5q4/HhjG37anzVh/yErIt+5POmQ5BgWX9lOT5Nak9CARmne41DQH3hQ0w
fa+25VfZa6dI3dzGIVuLbqaZvSJmc4iy2c42HOpFlE3tQ1176T7C44zfZmQ+e5H2JEcYBgpheTph
fgewGUUo6wj+x9pXluVuAz0giauCzzBbu3tHWfIQIAf2Kxz9HXV4/31ASmEZiba9L5hvt3YWRQe7
Qq+zBVAE0PCcGKl3ZzyYdhGd5aEnIXSeCqdUFwIr0ApRtL0caQbqr0Q1rIuqKOjBzYgwsydhZefB
r2bQnqHAhwsNnWUEkgfVXflib2lWev5ooWSlL0e7QVMMiTDSO17uYH8Bwnco/H3SUi/ETECjfJ9W
IZuZvNx9tPt2nGapDLTkrWLytgVOranWBCdlvoI80RWjcwZCY1EhSlArl9dJrdzelb33WoH//VN/
RYqtSF2VjxhkjxWF1Br4GEla2fEh0RJX/cBD4kOSRY6lGIoaS/jdtlnTZKqtmO9pWdh7r3WUbZUp
9jYtMBzF5hn2q4Vq78ofYtbEs1IEv3R8pMb0p5lW3kG2yCz1K1Xvn6dZSm3IEdBxUcAG1ImhrIxp
pcDaOyaJE43sAHOnM1aNG32LIqPZDFPRHz8Ovv3HqzmGg2V/DCwOmfADoNVzuw0bIDsUeLDwth5Q
qKUeVojpq7DKnTQrEQ4K8OhtofuIbIlrG+jzqkm3YTnrHGutMI8Zsg4o4BXWgz2frrK70jLcYSaU
hla8U77/AJeJ9itT+nCxLMt7qVtAAkH7QHI/RNC7DlHcCP96ULovJXrqe7XMAijaHOQrfli4/DVw
wz3dUdD96393iNmgOEPyavmpQ00qFnL4LN3GyhHycoGR33tOkB1kC+5JswNCbaBLQ9HmJQDR/1Cg
2TydIpK3K1tR0Smc+XGlqscPSfftg6CbKKJd+hQbdpI3x8bKOKpZ9VRmJqKoM0kLqd52X5f81wdl
aO4lRkfGHAvZESrhB93PkqPw2r6A8O7FR9mWr24Hz0ckVjYRYv1jIO6Bv4Om3gKdTqAmeU73+zKT
R1r044of58jhcG/EmiKmseqh4iwyZSqeUG/OuAULyNsW9n2WXij7ykxJ/6Zxyddt9+u8buxl4OjN
QkUB8uT10/g8qqzw4HxoxzZrp2dUGrCxzIvkKHsDQVLf60kSyCZ2nBCgqjD6aOoAVZYItOlrrY4e
YmWMnkRTplvVm/UgKwVtFnL81Cy6q2zJEari7nwAQxcg5PETJEB7iRZIhiwKp/sBuyQPTtNSnlAZ
Prus9FugKHuBqNqvtJ52YYj9aFMBQ80x7QFCUlr3BY7IuFMrAqiJM9whl89jyins57hBn3IAwvQr
pAjFFZC3/VVhF/IiRhHBla2cu950Mgo++rgNobrvDWqOG2sm0QtDT1fYAAxb2SR5U85ggWLRRIn9
WM0Htwd1B8nlXo7oVddfTiOSXrLTaXX3UICvW+iZndfLuDEXXh05H4PzFquQRoh0JwfrrdMfPDsa
P64ur6f5P5mmv7a+jYqOawILsaFaLJLUmraOpUBunsUNU62KoCAAK29cJTz1URueCnZMPHZBA7pu
xjNHHA3Dbq4FYvnPmlZ/y4ravJN9dRipIJ6t+ig7x7x80WN9VwX61ffT+k23MB6MFFZNYNwQVYCY
dBCJX9/NxPB1X7Gv8p0WAlzq4n0KG20NMC0o1p6y1fqhw8R0iq/yMLoASOJO15cw7H7HZAcaHHu9
yZvT4PUCcWPB8kcdZ1mNv4/rI/U7CiyoOM/xzvB+RrYe7MUIKt75IUGcgd43l2g+yGjy7RaQ/b+j
mDI2H6jPW9T5IcfKwF+jfd+jCSmvmYmfdVIoq9Qv2m0wld1rFjFdlnbp3MG3E68oOas+ut0Rk/vF
A+QrB0GO6HbANoM1yIHu1fUQFHDYJhwMoIlg6xz+cb7eH8f5IF/dmtCmcWYQ7j602v5Y2wpmt7JX
tm/j/sdYUyffoOwEuxCx7LOHlc7HASGGcWkw7a4tLYJg4Gudftax2T13YFInYw4ZrcnuBN29dWCS
LXDkQHkJebGsK/jdRckJUHjhsNhzgFfWxSyUOp8uB6LEBTcnsQ+VM2qPKZSRfR9awaavp/Z9Kr86
pRZ+y40Chn0/oFHoenea16tnB7ryxmLKXTbkhM4yJg/T3GsV7bMbwRGVITkiaBz1rHZ+dAgnjdzK
ABvl1lugkLpEMUVdy3GfrlnBvg3L/0fXeSy5rXPt+opYxRymVM4tdfaE5bSZc+bV/w8hb8vb5zsT
FLEA0m1JJIG13oDgijjrfrk4SPkjSaM8LiKOxPm9X73y5K3ROtDH3VA7ISwAp7J2dQjNIn0HDaVc
qqFQL83c2C3UaCOJXv+KZyqPmtZG1+6vATmWIddlQ7Cu9a9eU4fs+6fgqc8r9O7iqvwENigvy7KL
9x4AzQ9WX0U2+aB6qnIuJn4KiSPF98fz3BMSR6Jn0dMlLeeeTXt3yEIsGxsElpY41yO3qpiOcS3a
WS63autVlXyrpzT+1GRSYbKGE7mqJM2zqsY/UHlHMN/6Ytv9tLasut6GqR5+JOWwMOd4W1Yyv6xq
2gVKTbbZgE3bdtaXwtQd12SDkkBj3svS8NlLTXANlDBgvWsWaBODG597ga3H0J+qbyWKQBcRElMR
zLnYBs+4Ak2+kOLbOrU17MpmK7w6xHha4k++sIJSb9juPIk4i9dpbZPZ2Yhu2gT7xuD9VCmTvJ0s
RTHILXUdr/jcoQzsUHG3x0BBkcla1cPUX8EfdjUZbdXA8a4hfx/YwasyG+X9OzLNHcC9YkQNWEAx
IpeYOYAL2t/1dh0F0seksuUTaslCV1eo7tqldYts45gVYJ/GKt8AoTUPpmcYB7kL4VAqfr2oJUNd
F3k1nrPfTecr09oEeopOQZkj4DWP6IoynnMMW13kyrKNiPloo1B1qCIgbxVrn8ntUmtKgDTFw3ZU
SlT5ank6qVX6LPmOtwnk2Fqzjx+x8z0hBNV9BgFhr61+haf0NBSRdoxM9lZhR54zglP5Q/V/inVn
5jjPkT8oH2QLeRVFUv0UhEG172adF8F30pJwjzpz92qwg4ZooGGgAJtum/O9IiHtYTpsJ9IhRVfl
cNfI73m8ilgoIRKm1I66jskIopLSZcuMB8nRQZFUcYssqPeVp2TX2InqJaDo7mQ3g330olrFp9wC
kGXG5vfKT/jEZHW4oraEKkmUBJs0lKGJWs57Ujje2YODDTQ72CVD4HwN+fLdlrQ8uX6nX1mtrJwM
yZZ3djqbeHlDeMl6FFi4obfitwHq12KzOfZr8et4dMXvo+pbCK0S0pziVzWxv1i1dvvdCyCKPEyw
s3Cc5Vlmo2wZX76DOBJNCfIPtaPmrOgkAItqBw+puIU6u7sig/zckF5ZibE0jwtEnodrB+B107ay
ARJ3xoOm5bCceMNvBfQTaQHVrXw1I5vQKG/zCdkwdXfsqFa9TIgKvE71OLL/muRli5rUYaIufOCL
c2N1cnaPEOigT6Oepi0aVZW3bpIsWZZeYizIntlH3e7AUsxHaq1L3A5atMRiKDrIQR8dOvbqh0dX
nWMk4htcQ+c5YlhMVGXcTQMrwU91nhOH0yLvJZ5rSPw8mnBMkxEMIQZZyJMBwptlgZwEky276wbX
SyvlWecWErLp9n96OuZMNwTnkmGS+VJgNFVtVv5En+AHFLbuXcUza5F5hfXUo82/GSGYH5KsHw/w
KIJNURkRSGKlwrQofVYDYDI5Sp4fjY5Wc59iE+1YRw/LdjZTWfVRARNcFoZV7UR3yKW1PvbVS0+G
7GJ5ZuyKs4OsCteh6clIGXGWWhu3Jq1VqHfBeFXMHncZwnXAgtaJqngturFpRK6mW9mlAFcLEWIF
nJcnhDBSE1ZpQSDlbgrna4WZMCMi+Mck4bZWTN4zJLb0YiZlsQs7PGTYWzsffYus9wBdC+UZXbsN
pnwRcX5QzhptKrT/osb+aBrzbCFPfmvjIb1YY5azwTLtD8BPgEf8otl0iEOjhAbaKl3FfXqsGqW9
OZJa3UZfPjqlo70XCZIcqZRmy5Kd87tdyckSWLizE6OKGR/ZRnY3VJcivgvlq9zq1hrgUvjFgyFt
pXLzXnWWsUs17MREvCnscyyb9nMH4upYwuJeiPiQIPiP9Lv6FGajxMKonNxUpXCk+TUb1VJDkp9K
y82qnM8QeN9CS1K/Xjn1pdEgjC9g7KJpjgXYQnAjBdsxCFnzVej3L0VMNE4f9ws4BsXGG2POKzUZ
lasE9wncpH8RKyF87lMHdjdac2TrwFFPngdLX1bTC7KuiAkmyvTVsrq3MtHM5xzBct5xCOwL6ao2
3pa6nqzg8RVYAIXeUQ7KbjFMUfElYYeIzrFjPlVT352Bj5pI+A3Fl1Kfs//lwI+vQQKGxWHBFwOq
e8qplLFeG06WD8dKleyv4krgbp1Fl03BkdWE9gy4/0nEA/J3y15B7qjQTNzOzWZ7j8cmYg3+hBOy
Zanv/JwWsBGKL0MEwKS38eHykOH4tCy3n7+Thv3ztjI966mJYU+pznQFt2I9PRjpib0ueEw8Cda6
mKmVxafm6MreSuHHBBKW40KNkwoDkn99dxQ9jCHNCwJHC0VYgOWp5GwzP3i1UuPQaws1lrNXUDPa
K0Kg5BvyV3WG4FvjQpo78txx0NFsA2Ux2APSzeTDT1ErBVswpm8Wvq+newhh7ZMehGCNRV/vyh8h
SqDnwXKdcCChOWQ6CeBuTgBPmI7wuvfXBowQB7Zy8xLGtncMY7m5wRoi6VPkzZYqYHMTTRCuSiqf
s4D++IRVJ86jGmZNyvznheHwq9vYr5bxZWwy1HhBG85EaEvrk03TIdsowihaJTNvGvJHslGyUV34
nvrVb5XE9SHr77WxV29V402nNFLPouerMcutvCxwumi0tdlAF7VUae3xnR0DS+5wB8j8FnAgfbOe
xn3cz7nkpLWtFWnSfpHB5EquwZAN7oiD1q7mRXvNSJFP8J+fRaNwS7s+qaqD6JrkPTZGkESksZnS
hWEyuygsNVJuS7X24gNUh/FSNoprlDpypr+7wv0uDwH4oKNbfovV8oIu2GyDwicrPkryIO+KNERH
0VPsUUVcZEyw2xyTa6rAftLGKv1uFh0aR0PxUWZjuI6RWNsHhvM/ZziOTRm3LUnAR8m28qxs7TSj
/DlXG52h7l+oL5LoirxuYfSt8glzj+2Q0unnFNIKn0T+GanIrwLXvGtbjmrSYU0UVSvFD5Sb0LuU
h3CjK01yEb3Y97SdgU2o206Js6l5fOwcFmJZFEQXe+axNsGAwCxc333e18aLmaKKEUpTshHdasCS
oe2wpRRdmNPdoZ6k1p0GFtKSanW3YZqWdpyWMXbBso+kSA/AMfORYKR+rSMAMvNYeNbX18GZlgH8
xHNvjdsGt8NjPdvKTgmSuMhd/JP7cXMRoRwcpstSNV70ue1dKVmla+iuNWjGfP7FjlG8qJo83FZO
Jl3FnC6xYWHL8ak3tXLftyw4RGNW5iw6keBPCPV7HYEderYqBYuMIZbZdk6rrBzOiMWSvo/xbRqt
dLyKppgKh5UfvN5HzJnQGCyCNtoGrIHu8/haUxcQu7FrZVb/FnQgl3ViT56Pzbw4KmN/OIzj7GYy
bsPOR+Bp1t6zRx50raGdRIPqjI4tXaedwspotpmmv/8Vf3TVqq0WyCmprl7VgC6azk16W7u0le5f
TB+SiVCgG2qYatE8wK44uGSlgz5DZitPjVdhQZugOyuawa9POXjw7SN0j3exfZ/xVxcx8H8HMjNe
Sx6uYaYnNStMni6Uv/U1Jgz5R6tGPxG0MS8Jdp/PVlBsLeRJPqjbNTsNUdPlvVsCYbdTpzzyGGDU
tRU7+UiiqUEYpw0pHBnmknJOtoh1reC/nFL4jSJURsKoGc+i8eejEYWEcx+5ImL1Zrsp6trYivpc
7FmfErieg6jdidJc0xqfraz9GUqZJUKPMt/vWSL0+1piVuxH9bmcRcZ1CrJa1A5vltenFzAPn6rk
D29O1Y0HPJtwLJgHh6Tvtigdy4iQMkpq11llemStxag28u40M2vaSb1+zsrKXlksjc9NXsOPrzPn
W6WchGWeU7JbQ6hCfZqFJXYaj9C1pSBNAs7IwWSnGdxKk/Pn1oqiTZIUxZ4Cony2pRKyFQjkT7Wt
j8FcspdD9dRNrMtMC7q1EdXy1pAjTCIk5Zr5KFqhn9YvRVc0syXkMiB3Bg8n1MNFFmuqG5Dr2SZD
pV55wStXLcs+grFtD6In4oj/rfUqnM4i5DlydoUWD1ELWoVp/LhL5ItSTB9q/S4qs8ujsAPiwtmH
GMi4bZhhcxfZ+JLEYKYRLGg38dz1e49d3RTGvI/oJrm+SKUwcT0pL/qLV7yOZhSey7rDFheU2OBa
8Fw2dpgAL4is2m3REl1qusO7fX5v2/PrWhylfX/VlMI8QoPHm7eyyW3Pr5oURtVhSJXQ9UNfOzQR
hsv/wF35h3xefeUBA4Ro8r6YjW6jbSzjcV540sJkR8lzoPQOGDXRUNxGPxok7RzPPB8/MTFQC2sx
cSiGxJFjTv1Gb+RPIyIbIkumfhFHEgw7t6QetOGFHlmuCAY4/OSUQE6i58D4XFZarRz00SGd0elv
RhIMO3XMYXfMW/yqs1d5nHzpDNbYgrCRYhAzi2LuBVfjXrWay1kmqvGrfMjZVc/kjsdA3+W30TL+
PIFi4f0aaqX2C0yjd1GelCl7b71d1moKSEfoQwJHWg8xvCSkmetqmZnFi4Tn0ZM501OP42yky6ee
PdUQ5kTPAyG9B3HRLvzWGzGvJyWPq1R37crsGBQa+1pkYk5sU0BPzt3OABYUNsnS0fA+gFNI7XZu
fD3EUdKpD20pR0d+0fk9nnN3bBBjDxaPuWK09lAEzGrz6CLFWOTq/r5YgGp7acNhKXqi6cJkgLQ3
DSglBpdHgczniYOYb+OfKNIXq2KmmmVzI45USvf8kmd6WjppllshDXefY9ZIbhmjoq2EV8MAyFpD
NfgieilQtZUpVc3ajg39OfBG51j3xqcYjGZvhzZB4pSq7woqb7DjidqfkLvw12FZqa7oprqxTAGp
gXkOgiXoGjQ9pBQWSNk5t8HStKd7LImgh2mUZTOt7bda3DTrDCjOudTRnPOs3njLvUHaTf5kLES3
Kk2moMO1ntD1eOulQV+0MCH3jkbt2+4aRMPLclFYFhWceaEgVgv1mP6KiVqbqLqJeZ4qVxuyKdEe
+G0Ly84i4WbumzA9B8D8XL1WHTTN5j9f6fJmXTsRohjz36+GEZSvQvWPRtWw4P79X0I0d6nYgKXu
p+XgEt3AcpyNmCOa+6UC1HCDkdf9LHQjGljK5kyrH1ZURX/F2pYn4yQbElWjf2PVaHxTB8fbi7NE
XNbUtQNi5SxCrT7410jboiUms2CP7AVwNJMv9mvgJOHKNsv6EKBX8IQv5Oj6Rkbt0kH3H++B1wmN
9+0YBdSEbHMiOxtcdKX/s7ENnjBNGLM2/E88KKzgkmvStkdC8iAGGwSmD1FDKXTGcupdBPBK5z/J
9tOwlkob+GddPsgg/+xN1eYQSXH9WCLhVmPmMXGH1aGOq2ieenuckZDY0BOcuEXfLh3nfoS42A8l
Ri9eRSNqr/uoV6a2c/GwCLn0ulJip5gdauy5U7cNYm3ftUgqu1lmqfu0GdW9lqF+FFad54oulGYL
CNQ88sdh8Xu6uMb/c7mkaZItbm5I4NWq9pp2xjWOUuWCbGOSQCFutV3htynqBiWcrQlky27UWiSt
reRXrOtHz1uI4XQWZRZHaJMMh95TQeOJQ9DeEMJVayt6ohHz7tcW/fuhDCVojaHS6LJ7glrUgp+p
6oGNRxUY8O8L/eadHN3rz9BLj07jhB9huSgDSX43hiY6RXZCeVGEjbRdlSMpP9H1h+TmB9N4rXK9
O+iJedQrbbjqUa67PV4NP+Shg+Vaml/9Qg8h7hjZGYq9fYDzWq8K8h9PQ6PsDKMqN07N73KCcn+j
0OHfBh9lmiSe6k2CmCLL8s68VBFJLTFqqnL8pFc8cX+fQBbW3BU1Ukj3E9CaylaDhJWvOMNJJ+Cc
8aWGpQ2VNlFOeZZHOPf01ia2DfmpNSZK2IbhfaTxeBtN5MXNJjaWeM3JR0PTp9bNAu1HgvwAuZTp
35gYFo01TxRHo278aCmorR+hP64iDsUVHvPq9rmKKOU5ZTKyiBBtGzsaCdX4m4383ukeU5thGObE
SXQaNLfAOuZ0D0FYr08R5dVFjNQyEuW5RYaHxhFWRI6ESVFkzOq8c9BGanBFkfXnY0p7Ny56zBFD
ynyiuARIzZ+oX5GInCG+vVV+CYOu3vZKjGCuiHlBEpy12kKJwhoMLFMoqrplpGCIHuYdlZcC9A7I
v1Xdg0DyBwpz5TQ2z3FhKQu2r94rni8Ab0eAnmNQx64+5v1XqeteIKMNPzCM2yJFE66trtWXVAWi
E9uZuneNNBvXiNjm7h9BvwsacMvzrCDDmhB5M3uhze6fS3lywlNd8BGKI19NWjaqTrL+n8NmUp2a
Kkt2YnJayYtyKrMDdrJps4RG6R9b6XuUKCgbRFbLOhGL0vVk49YnusgDYTjSscFYNbIJtdLOKJwV
43h2WiQE7QB1DEB5gStiYvTRTF2AobZKYaEwqy26rj2etOn8xfLjpFAVPnstxh486o3vIPVcJ/el
n8GkfvXqQX5Tub9WvLUxdY26Xyfl6rjGA2jlozjwUnv8ZbIafmRBLO16XMeWzdxtslwGlyKRDp+7
EWrjMb4EryW6fqcOb1YXTS3lJdPt6dyGANDnngq5/uUoDkUjD9nNaC3lnFuo1vDzvHXmaLuSFGgL
SmOxjLwxi0ekMdmDaGmJX2hvh5Ag9fGrnUVH7r3uSzRYoEIq376OjYF8X4tZX2sX07FuvmEgYlM3
loc3nT3YCrtXZ62S46HbWwvghOpOjKYDTHy0QfyTGMXmCwB9az2Jwb54Q8A+e/VUz9nLDaIHpJLC
o2cp1F74RMKjP8Xhse6milIK9saRjtjOVQQdnHNqNzfAZtXeZoJ62QG3PeizWr44+qM7aHnp/tGf
J4puPj/dERJwoJC0b4/T/ppbYDVap8XZRxZEZgH40loI66Rhc8tqtf0Aax1ZUvIJKGfc4WvhLUW3
TkKAnmaLRm+RJVe/Mr6IeIbCN7yJ3t5qeVou2adhzIbs+mKItf6mQU1axUnjU+iT2bZ5fbJXwyA9
OpPFIy2UqbdVWgcpKShebT1DlNuyvFugUMLo2n9qSylu/mwG12Bnv2j9ptrqM+Yld/R6r6Or6Aof
ORFjPuqnxW3CjvxkGcoTr9qcrB1kJt/OletUOvLVmHx9UcUYnYquGChmLRDLz/xdGetTuPBa9b1K
pu4gpoimbfyNNSjF+REq3nHraK73K9S+ejZleWXx2Nmic0PyCYex41gnq/91M45WXK+0PhjQw+TO
FXcpWWl/53vGu6FivVJTxXe7wYIvK37gRaf/wMQqiKkhUlEsT0M3aKcYi8llM5n4nL0XXOqbGJ+k
ujxFUf4TrI4en3To8OI2QlLA3kZmIlNEtRSg87gvyL33KQYRC6mfS/tV3GIikpjFEfWfF91qulsE
YtbNm9p+w8LcQdtUst6QOMAS0Rust8FRZy0As6cm0nuN26gxtIQSncDJ8qZlKg/1OvQL6+bbhnoL
d5MnW7dhbjwK7OtYxY/hPt/q81Uae/ZFTDdK1owOYtELMVmcpo3eDRX1EMoXF4ygd+/bjk1pgNEh
uuS7qC+AwgWeoe0ACqaklkTf8PudjrfEpYnsUxFQ1e9DXm9umPnJxbZ8kM5hkG/aXkkuIiYalkXj
Mtamno0k80Sj8fq8IDdZbtKKXfojlg3KN5gg2laqAHmcZhXFcyDwHjMYpDcTZaazOCvI2clC/h17
TNHN4VaQeNuJuWKGGFQV7lQ4fKwuGyAAd5sLieTJyqJsGe6Eg6hogg4bUeEbKrpwCrC3yDCdd8Lg
hhZOt1E9XTuEbHeqdaR2Gs4VlQe2dT4sxWHYjxNamMXXe9fRim4FlQXaXUwmclmqDQ46jb8LrAbR
Cb3nHlThXpxGGF0nimNUxeSWqvjcfQwEZVgfO8s86UmR1MfYQ8ESwNwUKC95FNYbxTMUHDoS+WT2
1nQa68Dc57a81kjfjq4hWjGiJo29yTrlmzxl8x7DZHmLGyvnmB5/qW8G4eJ+0n0CTuTyydO0EXMU
nGzuwfuE+/VApVW6jhoLKoWU6uzsKEqI4kiUHR/dR8yHTrHnQ7qXH0VcNTuKcvP5j2l/nQqpjy8+
xIj0MU9MEf9Om4XBtmjBaAcJNQxqwPHPOHmnQKn/0zjp60BO96NXKn9JSSmD2YF3yjh8tzwIG7PM
Yj9rKmq9SUJ6dsUtNL9aN75srMVoJRkWdZGxQjYluGl62W/C0Ji2k60rz55e/kPyKfuut+2LkeCk
Rnmo31BDAnfynwmN0r/gEdJsZbAJi1qXzZMNW35I2PZRgxyHi5Wl0t5AbWaw7eEiQtN8JMU+VQip
Tv6cnIACXcd2B255PvfR+ArgTMMJtWWOYgeK13oTL0bUItePOeIoma29Y3xLtv5UpaYr/tUKp2ND
mrKDmHL/49QIm4kOvYTHBRK5NE8xK38Rup8v/vw0N/+YJi4ZJPz5PFmT++Q8A9pKiqj8VvrZuUYi
8cgP4BaGcnQbdCm6tXzW61hCEyBWWVktKo8MWNuh+H3vJ5GO4S1JMjH7vxcQV3Gm8RB1nrVJ1eZQ
TYZ2fjTa2PL5Zggtl36I+vU8KmLiyIxJNQxhfT/rEReDmBvIbj2f5eGEeL8m3mrcgYnZ8iTVuktu
6U+Gb5avtUH9gI3ORs2b8tUwB+M50H6KIWseD2wg9lL3IobZXaysqchuYsiSmhOFqeh+oTZIvyA4
hazJfJoWTTxxWigb4lKKgnlNUg/DXlwnxGABzmAlbcVoZ4zGssqVYQMuYYEa40LQv5UuKVg9O9le
EK2xAv/VFaPtYJwcFKcOw/w4F40HTfXoq8WmRi7l0s6NiItuNO26GMbaY3pjlunF0NST35Xm/q/p
ko9K3aQY2kacoFe9co7SVdGE0RlQtLQbxvzUeE2I9zghcaR5Rim7hXFg0cAuYB40Ez08j01byeSw
rDf0zYztfZo+j2gZaX9dVrcSdI4eI2JE4KXhTh5pGttZJQGmPIJLIgYcOWJNX5drEbKE/eN86hRK
AIdn+8cQ35JjVuebutHl41QjwiFVLELauTvorXxswlA5NqXmBtUQ3l0LdaiNSuSPL6SUq6fOtt8T
/EHfgQW123qw8XyfuxI6ugt1BMGrprH2HiCD9P87SdJVBKgSCcm0qF1DwNxIjZWAky5Z7YSlpVwa
vbfcvKEkVAW9dWQREwFDsINvVl8u+6o3P0zP1tcWO4mt75fRa5VPVzFBnImGNMWkFv2brmezFY5B
fhZNz2NyYUbkwUSXrQZFLmO00RcKC9DaAkyngA29T5fIoTt25E6Bg39ABW18umPw4GNVEmZOcPJd
SwJZKiA5ZDapcCnZzigrfyfK2SL0mCFOMJv61wmia8/dx2Qx+uiKc4Vy3l//mOh6Wtks074CvwBn
iRXQ0J1xMg5vqZK/D+ToPpWm91eo6xo70NnNh20+ibAeOP6yUpttYkFhczNH/afLoUEoc/JcpMwd
ltTsP9lPzQl0CaQ1jyFYC5K3UOdCvVxa0h9d9XfXmBowhWXEWnaejIKyfZYD2ehuLc47C3KG6VMv
rbmsfEH03bKh0KfnUbCmJsnhkeHyHut3rPBNt4F+vuYpS/3GmyHBwNDlozcqC4jjylmExJEtBlUb
EZq+1+BUMmoqM15YHJJDJ4NmnP4IkbrXVlGFIJk4V0yTtBlIzLNx7xd+cBCXL9vB3iPxX27LvgBG
2cBZSMfh7n6EXuO21yXQoiOmSbOprWjaQlvnXSgdhGqY0BkTcceHYdZIZk4FEu2xWsiQoRbf7dhg
vv0RE4dJpAK6zYxD9/2uV4OQ97SqWwmbOKFXoyCI1IU196sQrDGqot9EqSMhXhpnMmKDOfnBjEdt
0HraU0B68dRXjsJv3cq+9nnyhH2n8mK1UrgncYlHwBwPC5TezN7/xBuGy0340KAYbXxQZnMB8TFB
c75LZomEuw+uJasntIuLb1g6ensRgvfQrPrADi9SFi8UM+1fUxNZJwvfbjcvUuc9GNIY5thUrkVX
14fGNRwk10eQxO8qCMd5FsKL8jFLUGgRXWUaENka6xl4yWg8qe8jy+XFEEoOuA9gnkZQpqcgyaze
LfuMuhHFPTFwj/X1ZM65Dwf5mjorwUDl9jKQJeNXUEx9NDYSNaZfHUUEdE9wNNofZpYOJ31uqpnq
r3cIDka6Fm2qHLaWiD0aMc+cp/i6x5T5jPtpvy9wv97vqzyu/Nc/VHX5n1ep7YwHjRM6q7AooG1g
UzlTtmp/VWDW0rg4T55NgFUnLU59tk+6sVYn7oU6ahDpVMKTgM0ATeChJjX23rYy7QUi7ClRRmv5
6ya07cxa9t30ZqV5+ykVZbyI4Aw8h83YrGx/as7dpPXbqU7jPQLP7bG2JmUdOHl6DSwbvYio+mpz
B8anLsDtKstgYt+5jVjcBGs1jgHDmlM5rTzFUk9Z7Neukvuw/nonfRmVUbmZQTA7sZs1bkbO19Yc
ACvZA9uN1sGAqDPMjaQoBf8tKpgocyvRRatsbsTJXKmghy+PRpkHbTbjk2z1RxEXIXFkjdLGcZwl
ComugdHoW1iDL8uVmETa3JX6qdqNmBOCZC/8d18rUNqA8gOoh1GEYoEoPON2G/0wjeKkNZbxLpud
slK9rj304B/OPNCsRR1K3Tcv/Shjr7vYSRXcsVUCYAUSJNz0MSRR0cX65zMbyvcSMdp969Uv+qz8
Hc18kWBufsdFSAxWemHAE4p4zjZqbD353UKgKyYLRuegyjJcnwJoYcujEw61CJdNM4MztfDLVN5n
V6XHc6BGhw9Qu8RKVW13KtuBE4qoBnb3evQ8IE2+kFVf+yRT8Dy05vSRWu3PFnD9tanwOdLGaTqm
SejvOx3/TOADGYQNeF1JWZX4wQGgRhQq/cxV+517IjirvVK6bAv5zzlTfWmK4TkN63SPBgYK57+7
OOAgB99byjbzZn+xRg3OSRdWB7wLAvKtYXNVcReuSCl/mn15SvWyfEbReDyPLS9mER9TRBVBWZX7
+zQ3rivvoyv9du8EIbrwSpkv9UlVN3IVJ1tYlOjezssbDzFVsiaafhDdsdHIjQ/+q68EEiBT54sI
D4Yd309yGsPbtGMTLtVuKKaVGg1wzbwiQtYtjG95eIr0PL+KDlKy5cGQ+m8Bvi9YT+m9tqLEWC5a
vT/qTSF9aepqL6nYa8GSWMep3XyTrAo59dxpUX8JUQ5prPzIu7I6qAo+ihUc5RspkhRaLqfzitlX
kRf/M7/JpS8PcEka4yTZtl8FamScGeL/Ru4a7/GvccBrPRYCercftACtTct4EstsHM+MC3qbT2IN
LsbmnhhL57GCmaQn96WCe1UazXowMxZ2UGaDbkO6lVpiXosxvYQOODiDtPjCH9pwHaDEuCP3472w
zH8KpnT6mnp6sVAVfkz1wJICoj5JnnlgUMeXNiHnuALHH7/y4+3WpDf1vYeP81nx7HBZ4VIPr8Jw
VuJeCWDwRE6jn/yQSrAbZCBFsPAzl7lcWO85rgrCH8CJ8nCt5hisSbH2R9wE73OP/55vFxmlobzR
t+wMuj1pOWons3JqYHjDCsEAZRPO3TLsG9esvOZURFFHEjdP1yDK0oNU99YyI1PztZoNt8Mg/gQC
H2zGoCm2dR4Zb+wxtmJC4smLjvu44DdFiRVM8ICNMNSU7ItY26HYTo18iqN96WXOu9RT8A4K5VNC
/RVSdlauR13e+ErvwRIuxg87a/n8Avk6xF4ETXt6zwNt/JAKU1tLuRpsxCzgME9Q7bdmNWVH0egC
fv33oeinBSvPkELupDcSae1puniYuKBP6GhPuI1Fy6TRzZU0KwaIhmcSahOpgjfw75iRqdMGq5LK
bTMzGk5BBKnScl6MovNdhOnyFwUY8SYEf7xrHUe9qhPONHDwUcrUZwYjOGOAwlAjjShY6dytbopQ
yPHRFF7c3rsk/OX9WLULMfiIdzCRm79PA/wUrTMHAWcxu9Yz5jzOeVw/Nfx8Aen1iyop9VLqPP8T
b0jcWtRigN1mVc+Kn51EfDQ1ad2glmsYnb/sgzR9qsIhfUIYUj2DQEXLllBUpAa8LSsqluRWq1Uz
TxEjmaSNCABtRIdfj+aOZjuiu6kaG7bbysqY91tWjpoYJNqMIkRjveR+cuBngEXf/CILcuSnzPRN
iiMPcZ/uqZrfdsgdFdhRoDBqzpNkpf3HR6xveO3llm+GxM6x2EpzCRPICALYtqhw5tMc5udHZbMD
tS3W/5IRb/vOmSEeVXwocvwkYkOjMNvJ8UEMiKNHI2KGV2MDLIIGgpNbpA9AqwxDn8CQASnlRCiH
KGgtn5LSVGF21KoE61yt4uNgqKhqAszahnqfbcxR99+c2rymsHO+y0UYsbqQk+fQ8O0tedwWVUy9
4tU3/0etsVIOk2H5i8popbd20pJNPcKEEaMeDgQkv0CGdY13iQzgdFXNAgF8gYWlJtY6FBaBz2LL
uxRdlrvKiZXDh+hFM3eg/j++zqs5bl3Zwr+IVczhdXLQKFsOLyx722bOmb/+fuyRPT4++x4/oIBG
E+RYEgfoXr3WVDd7V6k5llQeLBdDcobNy7qISXpgZaxL4Sbo2SmQsncheHwYUXSLkthfjqae56vI
joDQ/bbdLqaQM9iEwADX8FONHn/wv4gphZ1SBSN35amUIWH06Oi3+Uc76wDeJNk/0O0QqXHV6hlo
znBUW0DTKUGpNxMP+L3Cz8A4CZ9RMvQSWOzobr041N5t4e+ezMYtmmeotHSi2YKMi0PNfAyCUk7f
ZO6DDfTz2UZ+qeRXyKe4+RRS7faHafnVkt+1q8cyvM7+8hX77QLFzbQ7ot5Q0JjmBcCrc6aKGk2J
muoKhZ3ajrc3NLZhs2Q0lcFd9eWASEWb1Ufi3sNFmn6p2JHeOJNrhP623JBFde/UJWXe1gkv9sIi
667b/NT82ftBuBp0lUxTTE+GfdKHu9m4NGZrpKuOjfMpA/Nxuo7zKH4fi7FNFJyka4aU24Vmc5bR
/+/3x3X8grNYPgKZLFuyBmVd7rvK+Yp8i3GXWalxJ70qtf4cwiZl3MF2h5w59eibm99Q1T5KzL+v
E8ekyz7EVuXtb/bWcMb9UMZfMsOqLqXVV5wr4pre+Bz6mnYQk0xWnVqPK+nqiIps5lmFzn9xFls/
BUxPbmMcfC39PED0D19dpp8c22qeTXYSD7MzwMOaAocvSXB0y+7W5OXYwK4qOw2rmi8V+f9nIrXa
c2inMDXV094ZsnprL4ygYeUlvLqoDgNLM9b7RKvewGn2RytvupNDatNrhjvoIJS7AB2sO4J1JuA/
J6esvfAPPRHcY7qMKP4x2ED+dlQb65s/T83+78vE27AopSB/yfbSGK2aUm2+y1ZytevCLTs3nbmW
K+VWXhR7HPnEKSCuslXgMV5VWnn0E819nh2zuxSAplZ5Dx92WnO+JX7Tdqs6aOe7WwMmP6KYhBf1
u3WO6u6/vGIrO+paDJXE76sJQ75fEY8J68p4TMafVdfZu7/8ri5iFD+vR+jezzx9Iza5+23Bm9+k
qcE2rIDuBMAp9OxRbccaJku3fszyCp3Rgh2c2MiX1I9kdgFfNxW5dtxujedSPWOmo3G42eAW8Q/g
R7KV2BqrhpbYQMpi0SVrYuNdoUyG/2ZDq9Y5WiDuxNfKs2cLAjK9SrQV2pTKQ6DlxUVvQhORnn7+
ikzuiTJTiJY0wMoqynZsP3vjM4TfqyVYsx0gQL4MU/NCIVz9WvuxfazayqKwsp2/eo/A25qvcd4o
26oPJ45grknBx/dA04vvFEAPim9/91S+5UkCZc+NVragToCvcOYpOfoRd4uCefiUKOprDs74p6F/
JgYU/FCHnPq33ny5SjgA67rT4H+DmyAKd3Ojl18BC8N9MH+drMjcllZMWDbL+2ozR0a0Dlzj6Kp+
QoTBnVcDFc8h1Ar81RSaNkMHXdnbDIbwQxGiawW1v/9ZKbJ7bmD+HGJnrdtF/48LVQi/+bNzQh7l
q9DvFUHgL+wX4eEaIJAxCEbQLAsxnxAkXX1K9RuimvE6UZWLXbf6QQLZEr6WpolDfw9I5keXAw5v
V74bOtvr7iOD4Bi+9764kMN5b+ArCvYaW+XVXxNoYsUH19Wj9eD0VYtw5GFKXTSUh0m9k14264C4
SGesF6YIs4yiT8NgTZuiRPS1nZzxk7K8jSzrRxwP9Z1UZVXTzmjc4FqVFVo70+iDa70WM25Yhh8k
eOpTT/nnjG6OUBkZRX3UPSrmij6+9PznvnTeUC+AAZtaBA7pa5PZNtXKA7pq9m5snO7cjUl/3tv5
9N69Gaks6a/TYtvrIJceAyoVV+5SoKen0c8Y5oDnoc7zM9h5iOqWw5YL04EVJfHntuvDPSDhYjgG
42AcQ73WT3NavPfEBnWKfkLbyThK7y8/iIb+nC0m7YPd9BX4zKQ9QzHPduUmrfuX0m4Gup+YFopc
kKd+nfwp/GgN0XhHfUgCbHecPkVdAVArNroTMb7pU++gre2ylQ+tk8RiJcSa+3l+H1Ow+Dt0K2YZ
Wgt+0lZbfa9nyJg244BKhj4PZ7Cm2TpeTnMl/3YUVju7ZszLj3Gx/CgSSkTMuHx0gzbeqJQ9HnQz
eUSJqL6TJpoDzoDEgPhDzEPedwWnE6oYQlg32uzJncPsaYjDZBd4RbyRoUw4aQGucbaLNUUGdrCe
iaodJjBYq+vYNuGUAEYXrMQdeZwMeQVTO0dZ+SLLSNP5WnOZjOR4W3lsQWgbfrCGEeX9AfzlKVbi
cl09KKAhNrX8QWziGPcBL4P0c9xZ9/1ofZ6HgNSeO8M5OBG3MOfyg+HM43NrZRtV8ofszF85NcmU
tnh3KWfdMkxfxBSo1Ma6hv0oI88L37I50+7FM8oRNtTjWLsurOQ9CgBhbZ/EN4lIVMBpmxzlRnoF
hy9gjhlqF+6SpYO3nawu38kjjr2d75t+ORMuzziqrUGOG9y6XDvXVPmP6LOsZbaJU6SGwY2s5Fqt
18Ff82FlYe0/PiwwuOuHlQut5cOSbBdHsSwftiKqSAqV/EfVwzaqwrU4d5b6WQ2cepfHJUwRQ659
jqmrHc3c/khwPjkVRsnHWeyEEb8oythu9aHLN0IK7mQ2EiJ1/CIhGDN0rqOwUKp7F/oXWHc0KthH
YOqQ9mxSSm7uIgrx7mQi0FS2CD1sk72hPxCjgxsxe6yMPn/MndTclU35j0QcR69CyhfKioNEUAol
nSz2gpw9xDgL+czNc24WqqTf8cp44b9xoHtbaeNwGpGTAzjSOk9xYBqPAwp/y2BKoBzSp9g6g7h/
ixeT2BMq2Pe+AkRAhqRGqVYa4bqJX3jtDj/1dPrO36/91vbAUwa9gA+hCKKjl5b2AUxSSM1Mnx70
vCG/XFlvoxooBPPZy16HQWUdrMlY9MIN642y7mFLmB7pysXZLXmhwMFbbfO8azZ+rwXbZqlFVX3r
GFb2+KGzo+rUk/+42c2+HT8YXV2h5/en/82epRUsO0vx6rJO4A/aM99XFdsc52c2WenZ13N2y8lQ
7aKpInYcFp2+7bSkPcEx2Zy0sZ7TlWZUvb61FKc5OUtztc5iFYP4mq7721cMMnVdUbpXB5mSO4Ds
mFLymqwY6YWKUt7SvXr1VRbXB7nl9W5Xg1xX1y3lTh2RPui647XW9c0+gjBQ4QRphztokJX1BFvd
YwjNymNRwXzJX+a3RFzGAijErL12tbfLpzk7JhMsGTtBMSXQE5Ur6VKxR9dHXEaB8/Uo5She4gUU
e6BOLyUpQ1IFl7o0QOzdZuyG/TxJiEw7RHZ2385Vdu5/N90UZmdkC99tKAIXm6ZEB1Fcbs5el1qU
9vrIScFhYHWm+rFz5hXkjM7nQC/7fe5X/i7QbOfzPHUb1R21N2OEFFRJ3HEzdL79Gdjj54by8qcJ
kvH72S8y9tKdAqKqXfhd2SjXGeSCt8actPehraloytzG4lPURHq1WdtPM+jpjcxeHWU6YO91iIz0
JHSlEeCtvWFPH64MpzdeUzhWCjZ1PaJwcQIRUA6uduTQG5aW9uCBh3ywkCXl6zU7ZMls2CuxhY2r
700jGSlfwk+a2A+cJRTxGLPLgtuQXM2G3ydIjlwE6Nq6WlhiotbYjHZWXFSnee4LoJ+eY8AE6KTd
fkpj+w32grPDi+lbXCY+G01YH6lP4wEmwuhz4pd71TeRhVRmSpx11db54CGaoW0dq3sZa4brravW
JVycq29j01OHu6ghwg9MYYFdkLmfw+ZiAmY8iE0acfGNPAUIMXRrghMotaI3+sirbjeEXVaTLg7f
vGGfmSrnWrSTL0heNuNKumZQ7od8ak+T6yJPJjbotoF7aPm8NgLUK8QmDQniqN/AFssPKPKfxE8m
/lhQxsuqGQHaDUFPJET+E6vx1zCGzWsL01vH9wdwDpkVTMdteN0oL6uIc1mRz53ZPVbZLrSATKF5
4pNjKwxvXhFwntZR6isbsOEQu/rNeyPDYILltp7yeV8ivWutiiy272cTPp6gQcZncDdlqc3rnqMP
DB72GN41OcQDyyi2y3E1zuBXCNcPG2pCmjd4CZLVxHLfG89fuZZJ+a9eJmfeDMVXfeAb38n0Bh5w
Xd0g9NLcTUtTkBXPNubow7mgGo/o3E/Wx9oYoh2seQWEEb8cgzRt7Qssg/UmQbBgPanB1D2Xfdze
jXmvrPrGcBAXsVTrY5vEPzvPhlx2uRpZ+YnzlZNpm1FLp53FWWYi+ldujUT/UgBKXXejqqyNKS/v
rKXp0z5ZWI2iFCis9D3THQ9J7r1Piase+SCgFv+r521sqOWR78z4eFtSJq9+19Vlysli7XrzPy5e
VrwNpedH47vNHpPpoKAl9seCf9/++sgWDxEsNOe3teSe19uL0eureKWhsrVDz6xcC1O0GkAIbJtZ
9RSqw3Rxw+x9Auz7+4QbVDs4POx73cvZs5vdvRf6EB+UlT/cudRIz00cPzhRtIng1b9TDPNTrSpe
uQjbfQrhH7qLxqF/yflf35em6ZMKcfuXKPf109TzpVsp2SYpODcLDrL3k0/DOCgI+Q3Nm1+cxDpP
LhEcjoSdVp59xXXug8Bz7t086iFPGpJvZdM7B6+jhFAmxEXPofGq7NRY+eJ3u25ofw6oG11uvnJp
tWA0vKzPt9eFZXoqVarOuG1Y97a7EVvz644yii3KSNTBKo494hGHUkP9oTLt8MUyuvAl0Zy7wjXQ
OV5GQQ8ukbQtEvfLUJqygTn9t8dtDZmUhf5ljf95F1njdhcgw2utt85RlXsroW1LByu4Dot8esnZ
kG29tH81aq17dPPqvSnq5DmFrPksJplsCh+aPY/wgJVHC7LcS+MHr/0pk9rvy6c5hQofMZG92GQ2
44+X304yAbLczdky3J3CgelyWyQp2USbvetDA/vraWK4Ge80pTpodTqcXb/oOeV0pfes+Ep39uOy
PyOl3l97YgMN3p9vs9IL4hDxj8qF9VkJAaO4oX2g1pT62aWRnjQJbHHXYetn7sHSqUspgn1W2dHB
pB4gQz48gNq5NabTdSxdMV7HBjLO4L5gOm6sXQunwXok2f0IRcavxu6/5lMIZ5DZh7wuffSQhjFA
4c6P821oQZhnT361raDSPjhocAL1AQ/TCzRGunr3HbI7gJICjBGT4gGukQZwXbIb+3hYFSjStJtc
yyYY+jQ4MsJnWx/HV4lfEI01/xxoGTUmqm5FFzvRPnqpXm9CA8J2v6wMgjHqexMNvkHVmcvmAt7V
7QTNS+lSihn0Hm9eBISD+3oAP22EGRJ0jp9qm8yxg3tKgfK92jaUc5YlMhYFVXvJMEQPqsFvkvTC
ispuC2QSXE1MWLETPThLU3iIANadbq5keJugnHbi19k/3Ey2rdxroRFe9DihchZxhQO4IPNZswLr
wYXfJFzU16ZFb83zynQ7Jpzw/rABM44U4IgJ7XFMFfSx+2Y465N3L6M4sAM0hysy/NGDZvKD5Vn9
x2lp7Hl+zee5PCtW+26CyiZelxQs78VDJuqSgLVjERMXm78QCkHU8ySEbFeCNojg4OnP03zNeSwJ
NjLl9WzDapaaXU7jl7imiLTLs40F/j5Iq/PVXDdDAQxQ/YiOYbede8QmKCGx3lqVSuIkIzfh9pr1
Zg7ZK7ij9FEm8/4ydaH1ARig+2RG3smyoFa2qCs8Oj47uMFtnvmebp/DrFZ2rlMqa7GVKjrHtg+R
JHw7/rku+l9NMs7IeZCrSzoz3s52Za+zvkRrBGTJK2e++GRAy9u1l5l6uGGTR+bnNi2CQ1wg1VKY
ZZLvQTn7HFyjcWsWUXeZNQg/yIi74KECG+XExfNqdJDPhUVCe51SDtycVO7d0Wnva6e34NaxSm9T
8BuyFqNaDh30Ho6prcyeD5k6/HKh1v5D7XRI00HUvqT9j0grImAjNBE0X1btas9i6gL1ydOcmFAy
c+4EG5sSav756t/YiCLBk3yU2W6msIlAM6JOihN+sN2EWpSAZKg4lxAiHG0XdRGZdf1KvetR8V7J
MI5i96Go64v4KlCBvJDThQCjGNZQnqxJy2rPchekCCGuUuJNmRC/9rSwP/d5rKGZXtgfCz+/BCGY
JyWsvlF6rbzGbhftrWSajm5ETaY2QSgiHnP4maR2/y1LQndtOzrQTLv6c606yy5NBZ0XXwWI8fqZ
9lxGwQ/iB93ZWkZN3QNmK6qnAanWbN1VZrGJrBh8QpJ1p4j/F0BnufelLYpd7xj5d61qNkXYOQE1
o/62zvzhH2jAc+qO/foN4gHi2XzExyYzuz0FzNpGqzsHOQz1kuWt8WjAnP5W1/227Wv7WUZG9GC2
MGtSL+W8zvGrivTcW6wn2jOQ2a24qOMwPVJsdC+jMo7guE7jrzKCLce6mxZVCBn6BQWRluYo16GT
slnxusxay6xrFskhHiAj05e7dDk/6KyszW3u9uk2iFPqOtyZ7efoV7tw+bUHWBEC/QFSoqEz/IoE
d/biIVXQZQvL4LCc4ZbDd1Atn9mHGKgM7GNquQEUtV28JXqtfwDLvanGVmGHXoSkRCuAKHZewRHo
8u0taHKqto1t3ixBYnUpCFI19XuUnlxX037AhIQi5Ji6r2XrRFDrKCbCLYaJlgSlEmqhZm+kb77l
U6r/cID2eokd/UN8PlijARs8UxKt72OTvF3n6ukDPztUJ0y9+QyjMUsE7YtVoyRuEy2FA3joHi0w
2I8TGtEr9pr9Z61Kho3SUsKg9bP1Mct/inm00+4QqzrIn8Wrb5WHxEmzl9pNnEsJ6OZ6Neioel2m
C3At6ozXVodNfvGvppkdYjXCabIMRw6ztqkkiGXw/zLOPgrQi13vQK6gixmAY1IIYoGhMV2KQAHm
OKtG0cIHLc/aA0zc4XVYzAOk7WpjNOhTHcVDGsdKc1gdTP9jXg3tdQIutgiuGxYxAz/dqCVK61e/
28pxTtUvLFw99IRhe1v0Dz8zCT/dFr3dUhbtHdXZBKPZHnXiGCtD78Jnz9K+CQNqE3vjWilRf44Q
SHvOOvNbj7TiF7Gntdms+2GkTvE3drwLw4psatzAmPULT044x77viqvaALFFUOcz+ftdrNXQlyxu
N1/D8gj3+IjMqpZjtf1O8zKdv0Wj6lZNDtH+6toP0DrZ64H5iYrQ6c5YGj0mpXX1iUCfnpE5E2iD
NEq8iHNKlxzB+N4dpGv8RkbkqO1oQMGPdRRAGdppA6C0Rcuz413uQWYHhOJ6zd+LBkQSY8dtD0qZ
Aey63i6GfAOyX7n1Hw9wNXdp8WBN/rD/rwX/vvnt+a5XyjjXpo+p12k7eRJprs97vXp5Uie2nwto
Zk6pm6DUnE9IZIyatyJS0j4OekmNfNioe+q+2kex1YMDt1EKTYqOkGC1hcaMGkGlRFaaK8QvraZx
y+Y0I7K6rDXAB3YP5AfwVm1VwLp4N1BRQyw32uuVFUK6OmrFw+gZ6rpAMWxbOlXxkC02mdDb0YTP
gX2hTEgjE60SxDv4kMp1C52ltZKZOgYXppSkrW+O0guSDupEr/rylx1S3OKc+MMZAvv4fZHYMWpq
uIntLk8hF0gDJ+WdmrVot+R2dcir1vsIL/SmcnXly+C2QK4cNTyho5Z8CFSXQxZ2fY6zDahN/9yp
7vDcW91XChuUL/msQIoe85JVFQqhxsrtVjKR6Kgt8bDlI3WVzgXoIQUoyxW+Wnzp9U4Hu+lY5yxT
io3YoVy8A0pXfeizFvJap+m2cmfLUdeuY8afojTID/NkWDv0390vw0amjbDWd/JBArZ98kHErvFz
2pq198cHkQ/YasX7B2l01Tvnpmmbh6Zu840yk+q7NSFYr8vsnoPGukSet7sB17WhSKaVjE29107s
53cCetcycJgztI+rdIQ9J+ubH844tCc3cuonf2kSTN5vk6X29VOb9z+M2WM/r6UmAYG6ody7a0/h
wh3smh3cH4P2Dzq04YuYFBB0q0IhNTHZRXMYR2PaGjbcM+bohSt9CP0fHQousxn8GFF0VvjG0qos
eHHbSoMpsCuPU9pMj1VcEGuAw/cfdfoYky8CUAiC2K6md9cOBXc/Ju4jqeCZwt4/MsOIVYV7RYEs
ZJNnc792ZtvZE/weLmndfZpNcig+KhjWKf41tHo1Jo2HMM1drYG+kdJZJ4+PReH2J6mzjW/FtoHq
FDvOIdpKjOIsvZvjcm0NIzIpdp47mYoRDbMkaKcNBFbaVsKaVVnF91rRPNkS5Ky16NDaKmivMnY3
OthpzijD9Cn3vY2ht+UH6vcdij6o9hV741A+gYYMbFmtMq1IRSfbyGk/UQ4BGbYxNBQya/m9h0i5
7Oepi7Vgvm3blenBUmlR9bhOY8WK1+NQdmtngiTaChT/qYUy4Kltp2eFmCBIldl/KpMhvOua4Ssi
glTd52m/q4dW28lwmhF0nxo1vJMhjNf7JIMC3J3zBCXDIF3ppl/Dq2qBrbaMlTK55lPpWfFz1VD7
0KfqzwEI8SYoIevRLBB/O6txIcC49h3pXy0tFN3wE9FQtL4ygsThO4JRqUy9vZZu5bYoPndxG55j
d6gdKCRx6EKFZjHK8OrUq8XPDirlrcxe73O9p3iK9c9nyOUuuZd/NTtD3VEhmB8iP70X/oiBSpBm
NSwkExRHGN0Fvt+DRjrhKNNXG1jwJb6RJGe78/Qtb/8BzQNKEvWOrytwlPWrM7Y1bDtgqDTkes55
Q/mGTl4uqabyFUmWTZB35UczHN07u4MCVmJppB/eYihV1k47WNvSC5KPceoa8O4F5Umd5/ij0mgf
ajaqj21aqW+Ota4Xp7BwUcFwq68y0jNVPfoqoDsZUlkIRCtNnb0MybJ9iMP2h6K30VaT4HS7hKSL
JSTtDgTRSdy+QZ9J7Fps0gSlmWwX8N0GnGSz9+ry2W5d9WwuTZmOiI+1qC2cb0bpGV1D2VQ5wdUd
x2CmcRY3aUot1c5Wm0TVk3TFmDUgiMam4P98uVQu0TtLKd9kui+MnrAGBSgyYzddBAFQZa6hoiMf
4tr5M/SC+XORgaFUSCvu+KNAC47o9V1B5Pwis2oNdJGqnfN1sjJUfZd2/IdRwjgd3vdKzkxwaI4m
974ZTMA3xUkGfzRpTsQhh4V/6iAilgm+y9z7aGnUqi8PvamFsCGxhkxIT2bLtN1C9V0QH8L3ZvcW
3auuQgH0NpE54VYz+VN3hum1nsJ/9MxIL9dRRYEQxSfZQYZJS+qMEQXfi2+cZfkdmmvJqmm86TX0
suIZFca1TEpjONFpVNTksVoc4IDmhd+jS6N5tgNNE2X+UmbYd+VGUVP7IiOY77JHm4JQSGvYiJRQ
8ZHgW8oRUSzfGCPyIfBdpvdKn9j+cwJi0vaNaOeR0NkrdYNCgh28DWEN3ZDj9882rNamQT1PGpgE
YEOl2sqwdTttBdFVB+l0Z74l4ecCibJPtVHVZ5OMGz/TNB2XLx4YIWP7u0RJbCUJd32QwcSzhFBK
mAzWCjysJ5kN0bQKANU9yGiOnBVanvOrj8gLgD90VctUX/QBP1Z5lV3srEzVvaF/RHruj9EYqxlU
IJDobsC0xsigtOmqsZ12NS545YKA35M7Ima4jPqlSZv6XCsEt8QE5CYmlA0Erhx6FSbXIIehnuNb
uvAASmNJklW6iwrpdXrqp3pvINC0QpjilCkOKm2xe1cREkA/wfCe4ZtIv8xwra3szE9eLcDAW6IR
/n1YlslhpAb9FEQ2IheuUR/8JA7HVVOoxaVLKh1SV2jcyCoyXGwy0U/RSGAEuAV7kepg51GzTmAe
hQgUlZpUrfNwI3rxcWYB7JAuycaJmg6oLpfsibZkZsqxv1NjZz7cTNLTFw/pwZ8ypRtYhn0qUWDL
EiPoAHI/nbRpo9WnIi/feMlVOykghcs7ROWTYbPUk45QgO08iMZIeufdzphR/FMqq3yCEnilJGP7
kLRjFi5fLhsfsSME55ZhXqf73On8i6Zr0zrRW+j9+nJChYMGlHhZrVozPKpuenZtLXwxOo7kXVNb
d0PVt6eSAPQeiobwsaSOeWPpQ/DR7Z2f5mAGW90I+Dwt0PFVahb2um29eNs0NmPwhOG6sXV7Nxn6
FzvX4+8hXDWtV0wf28o0t2FEWsMaqEkhiAWzolaZ3+rxiW3SBCQ6Uo9XzdhFcrbXg+Fk2/EdAFi4
ySKec2sQ2FmLy019VhvKYDv1ETAXt4cENerLfWWWnb7Kmma+z1RA1b3/fXSBal1NZM5mFATR+6pc
v1yjJzTD+/j7ijBp3pLJzI8yIc6ykge++UTk5XQzNder5rzYBIU+bv64ScZ+6B76F7ia8o0bJhtd
7Z19AybzXhqD5MK90ugNVWDJD4py61OXNaQqpBsgwHCCZLQ5wcrdvxtlLDM3H5ATTIvRV7lGejef
P6b/8vnXO/6bz7/dVWy3h5Dev/nJI6XyiH893fXBbkv8defrp/7rNn8N//4EUR/7VDJNZAXVpIHZ
wamhMkw4XLd6sMAGCRrEMXWaCMIzn8iUeNWjjpd0r1ZxkLE0st4cjOWxVVDo+f+vvi5vGW3DvmC5
09/Le7a/j5UZ/mxZ5Pdzqh2UtmkZUZaz5AfKacx2xjBTqQ59Xb6u1PRgzKNyHy4phCqyy6Mxk5SQ
/ML1Ch/2EiMIndN1iA7txayia7rhepXBn0iRIvJ7HWowHRv90/UGtxvK5eKRK9n1plk+b8ivooXa
2UBWh6EC06cTIuj18aIFrfcyjS67m6j67Oqxu/ILOH7yaWAz6HvWS+zkw2NbhbtRG60XaeC0iVdB
wBlWhuiaIO+zXMB3jvVi+x0Z86hSNuNSDdQqPgU+A++kE6EcMd2aYMjSswyTpUroNsz0qllVJRhI
aL314xj5vCSNNn+1tBAt70mn3ipymrXe1C/NnK+UllhyTTyjg4rgzh08hZe0DbRfxm0eD3e1NJAU
U2vCrnzxE3s5dV/yznCPxaIVnoAOWuu61u5k2C4IZQfGqvWMpMMuENFvZEDfx/0yfbtOXa67+tzW
UdQewFJcnL1FSiF3+SbS2nZYy9A3k+kxT2wKkvX6avIMGEUjLYkO8GrNj23wvbEq/4mfmf/Ee9I8
zWP3040i5UnspGjKnaXW5UZsCFV3m4SA78ZfcNBGyqYNJhgURxZsNIwWxUUmpBFbEzgOgkjVNmkf
C4tCCDZdzqVaGulRBeNcFHvU4F2orKUoxrkE2tcsbqpPQdI/ZHGRvxoIrp5VhXvXC3zuP+2zAa93
+ctepZw0iyINNt0Y2Wc9MruVHZdwRVOr06HLVnzhi8hILk0Y2UDm49naa1oI4AJSvXkHKdx4p0oc
wnW0pxY2voMLjmDYJK6JrFsVIgoYD85Tk7T7NtP1DzLyIPZtotj44PfJdU4ZffdMICxe30A7V2zO
UCNWqxbF8TYh8J0afUfqWXyU8vKCCrGIaO6ZE+nKTADiStN7/nxIvOJ4M0lvRgjn6nGbuNlmq0Vf
+raAVcbbKuk3epfpn5pJQ8+rtJqj7jjzS20N31Cy6771yDSuOKnNz1rSR6dacf2tOUFpnNYVqocO
NCdzhoZl7Hjztlq2kDmaVtpKuFFkZg4q9UqVcvVeLpFZm3Kqtcx2sUlVAf+TRtHDYGw01UZAedLY
4dAE1xlwPQs5IEdIdh8QSftzhR7vYkQwlYxyOaYTqGqULOsF//YXyi321yYFZWcxX5Fu4vY3JG7m
CwFJhTaGx/K/VxGbQUgv7NLyiESm+0AgGSFStyAZU3gPYpoHA74lU784i6ms3IazAhSnHTGG+2FQ
m50xxiT/QMAO+wZKwjNMzGyQmPWmIFMBDfrhIsIT3oNnOaqBOZ364Z+ajNxL0lnZmbgByjWLDluP
aNoZqCLFWYsSGwGD96HMirPMyrBdnFFheXf+39cW6DgeeZOcSFe8DHbW3k+/m7h3EQRI/Gw3glOj
3IPhbVacjaG3lsIGfyMT4hJnY3svvRLmPBCAtQndyC+b+Bkpx0CFlOw68yblVDuOcopNE+aAPP4h
I2nKxS69m9v/tsUkWicYD4HcAmmQHbv0bkOP1CScUklAQgwXdfb/y+/mfN3438ZyMTGv94tvE9Lz
44RYhmXN67/oOIVXM/BLdtvS9aY4W48eivDiCODsv4k6/3AvzJiqdK3OVtcXqk+O04ns4+2lenvR
Ujtsw5OGjKq8Xm8TN+dSz6/Xt003XephNXSWcZGmW3oegcyD7YWvf9lvQ7TdpzV4fGcjF0zxk44O
zjPsZeqpybqBhDfUm9VYWy9l0a0mjlK7GHpr2CjzSfNR9ZuMfV9DOwOzosIpWFX7+yiEV4uiTrL0
hoZw9zIU29UnKmoqR6vhOLcaYmhOiaB9Mb6TbNe8Yy9+hmAwRE7Z1itsBfaGfUwm5q61bOorIjWE
eybdkKd2PoUReeo+LtwD1UvwwZmtRUldjZab5vVPfA3pO0oDMsoeU5W6lNDbp045P0CehkilGs6w
+1AzpCNlwUEyDexPs989hGqYP5b2+GilWXGWUQaBzCNflMGBr9ZpJTZ/ol5NJgZrfiR20x2drAWg
8R+ISRl2ZbqfoZY4X0f/CaycDA6SqZs5GyMDyBLOSkz2qVDKT2PtEUMD3CNxL83pTAIUQ7q7BsOu
kS/LtThwqEiwXcdKDFCgHq1+UyOXdRdmwz8df2nN2rY+6X7iPRuemr2ydR5XnkP0OTF/VLD8rOqF
JRIAQwajUTv690m5TUy7+z/WzmtHbmRL16/S0PVwht4MZu8LMn1WVpZTydwQaklN74KeT38+RrU6
1UIfYC4GEAIMwyxVFhlmrd/cyxZZ6KMxnithHuN+/hJyoD2NDlL1ssjtQt0MWlFtb22TtbTH1DAy
31gF7pGeA/+JePMlU7XdrFjD60Li4zg6iKvIHcLaDu58eNVjQwci73XbbAXM/zV+VAuAKZN5ZxFY
9UsljI9Cd8grKvFwEPGqFF/w7ZhoyvcaYrQ+qF/rXnVZ7Kak6AOtCVGOX9vkVZEYSPPJfYVpeny0
ZovnMcQtqFTnfAsHSzznZasiMtKCFTXbOmgFRlotcKmDHGxwQL90xvCqdAnU/iZE1k2t7fuoVi8u
UKrXRsvM3WTg4Zgkdfs09SriNWNTfPVi/UJw03stXc9ANLD/eURd9semTl772Y2OqBipH0xjfIEo
Yz3MUSteoiXFy5hmD/Prc+sdLXCWkTX8bsDiuSZzGF+VCaSDn4KasscdMdokSPSsfJCFajSAOxar
CuqV9hGvBBDZAXFrP1axcifblyyOjyTkYS2t2/wa5AN5AahPsmrUXY3c8vS9UDJ+67obrt6ijmwt
khG4FbrG0JCznaa51msivEep0gCj7dUC6vs+zOKXOUTjBFia+TZjyUkJcEqzCXEKAjr/YyqTV3J6
klchOzGrtOZj6/bXcM5BdxYOv2tVquO+cVRwu6uXQFTjICCvEI7KL2gBBrcm2a6pK72mIltiJekj
yxq2ZenofTWrQ1UZ9reled/YDTPLaIq7Qel/Ln5pG11gTqLHuvSvYc5c9cfOLMvXSjnbrW5/c0OH
VGxnqU8a5HPcCdVym61oUEuLTtkSV3fJWvCFlHeyKq9+aWuzJiWb04AsWwdnsY6cvFC//X/XiDjx
nIvTWt7JqdRdsQIUCdqy/ULD86nJku6wWhYFuAiGB9I02v1kwzMuybx/KgeBhSQ0nPM8qCHC2J4f
Ns14crQ6g7PNjEjird0rRe360Tpncj8Qt0W/NikueCpxV1xNpwv8AoAlasQpCjkdUKLroYeTbYSU
1KL7SoRYtmaYsX+bO5wxGh5UTBac1S9Dtidq/c1zUWqD6nMQFZmYtFBwq1LVaOE/+LpM1ZMgxHip
oOg+2T3KqFGufh3aDPyQXva4l1mmu2/W3iaZzMdxurNM3G/iehZX29a+N/bifXPROgKQCo7I0VVY
oKnz+zS5Yg2BWiRjy3kjuta8quaRNHe1s+so+0l1KjJrZ4NkcrGROlOykDJVc2qKg9MaiX/rkFf8
VaJLsmhYHCNYNUdPCSicBykHmuFTpnUzb+0qMWpqqA426vCePFr6pjqa6NFz0ovkMLoIglsT7MhA
XsbhukORl3Wbf8FvUt0t6/4IirBxmJscbfOG9arKFIgcGh6muoAj8VdB5IzTfGlpu1vbFIF78bWh
UA4TAoibuYYebFZq+rI4mfUYWt1bTTbBNv8MmjoBCUhY1cKaJ0sJiZNfmmN8nkiktcdaH1NAR2X5
qc/sb+EE1C0b0w4qF5oNM7jPl1ZxKvCbtIEANQ95MmvHomkrnqhU2UZOYj1xNAQo7XokGXXTRSWH
w3cYG/bVKgpfnsKZtttb0+10Tk7duY2qUwwRpqaY9m0j2qvXijtlMPH6WGu3Iky6u6Yffm6vrKi7
Jkb9UzvhifbqNJso6dUrZnlh1rUPmFq0D/KqR9ku4HnodrIqi4pV8Kwr1UO8DquN5aq5qw3aypua
h3SP6NZ8kTX2NKTbOaDvIJNOF7WyL25h9UdZkwUbLLRzppm0/NoLGuXP3je7WQNbYtutL0rTfWTP
PrxAvx9epo/dXFTAeYvhJa6mLxkWVRfZEzoqW58Wo9wq28/I2/ktkDO0+DnZ+V2Nv7LMYIg8FUcP
Is0GJTTrNUQFbBs2nbKTKQxyuXiJd5Z2kr2KXX9Wpsy8aJh5roly+PWkvNai7TQv6NZ14O0Ijygk
RJ4l+iRj/laokw2Ql/wpYcNDwN9O2N4jxUFKQBZoGT1YumMdFlBHl7413PPA/khba7JJd7Kl26gQ
PS881PPWbEj9yG5TTPlFdni9gZkVkMQyLM7sSuEXjLnzKUENF2RC9GircXJtcAXzQaM7n9K2Evyv
FfduIe387OI3J8eDxRXbzBitHccJ57FwF307F8jm6evxb4lsHcBwS5Xj/nvZq/RUpUnzrVeaNN/u
nVX814GiopoAFOhsrKEGeTXalY4js+dMRxfC1Vtvm+uY07AvXhFcYRmznueL8eC2VnKvtgWE97Wj
zgFq3DpmLAXgKO3w6T6T35g/G5VjbeJBV096Vifv/6Hd/NEuWY6FqVkbxEwyX0U/w5do3g6R1MJk
SUUJ6Ae2d70KFzNElAbsEOCFlDNXFm90TcwYa5XTPk8n69QZUOpHQEqwN1Zt+nmugsGuwk9IcGxR
NCzfr+jAOyQjiRh3pvFh1C1jq3Ao3tu2aFCEnUiYVMqdqxbWZzdyo2Cqo+J5AUlPvrL37vrBrk9g
OJR9vmTeldjqH1YtAPgonJh7S+Tn2Cwf35a4dbGTC2A3Im0wL0l6kAugGyvG/Zvpmq6W4T6P6+qi
ZU2CSIATb2Q1I/Z5kVc9Alk8y1nj7ebEwO8Mc6eieRCqre28uJzPytDEQEhLgSNAlT8vNgutsJzs
Y1+h6Rkun6c50rGPipInJzMfJUrDSPJmb4fNsBtWMMc6allHIVI/brW+mX2nm2KCBJyuJHsnX9qD
F4nw/dInyckexwDZtWFvWiu2l9TTR8vVtzwrye9LApoX9Y8aMR2jOmX48uhR/l0+q2Qz7Ys+Nt/l
cy39xDOvtMirLeEO5NoczG00xgHn2b/VZX9vdj/6b+NNvTPuDHTH/bHS8DpfGZdetRKKYWQ9CPyn
r1aFj9q0ciyNqpvQhs4Q2kmT+KVAb1neoIh52eaaEYMxHYe9opdakK5vImCeYY3LUKRzZEPxXC+9
pCj4iwMl8s0wxuQX5BFQiLfwbTGsCiR/q03DY6fZeA/IPmqaYo47xGAt89BpGjHvxYkeitRI2M+X
6Dmt1X6a4gd5NYaNBj7M0fbMvfGDWItKLMm95mWBbJLDGmThfcuO1L1YGvXSVWqJg+AYwqiimmmq
epFXFYpVKBF3Hy2R5i/e2LLLJzW70RU9Q+9NnS+l4b2ys1vaoIMb24mie9SWhk7N/GYsTfLR09BL
sXuMlYpiUDAJmjMyDKb6Wech92ddLR77aWZLp5W/E3WP9+2UXk3HQpBf/j9mb2OCB5r24IHIGMSK
hSxJNT8tBW66IERAFsGLfZJFN3iXDP9HNEtpQnxuPhtp8nVW86oI6ngmD+nV9f52g8jv+xDdu35C
V3ZZ7HaflnX6sIjqgwSljE6mHVm0MdpdxfHrDivrMEo7zOBEHvDiox0gotL4o1qcg9bY9VYL7c/x
0DRQUJH6UNdCXjn2imRYrHhfq21UPBaIfz5DBkXrL/PjqFRz3CxjY9+k8ciqho+KLKbpE16N7yEV
cfRYgUvd91rxlNfFWoZrP2lfEnJXHwY9Lo4jxjVkhtQxvwMiqr4oad+mQeXMaDdjB0TUHfS2Mgrz
Q9qGX4amy//AdxTDCxiSXhg9Gt5kP1aduJMBTHK1z0oq5tMtpslint9Z4GvkgDCD4+u9L8cQ2Bmn
gWpjFzObxQL0HrlV1ko1Fd9YUXK+HSXLDkymXwevc+9yt3sf1iJ+lsXQ3GeJ9V60WfQS1mZ7yFpd
32N3k70n8vv6piBWOV9/GYCYWfY+bufXXDWzlzTEZK2E8IORsuK/ufc4qwOKbKyBQSEagGRkP6Vn
ufUVLgduAUgkSHGtyNbAsBrYAjsO2b00GC7mY9xiElGqhC5S0wtaFGofFaw395WhofKH8FWMMt+P
OtuYkK8b/eRqNRhSLr3KxsdbrYjmqXteTGJWVutoL+aIhLVWKctRdiZAvncJqlX4CqFe30DsmnBu
r6f7cTLO0uUQa94iEGCg+CNzblZAth0tnV9Kuh7KItJ90Rrds6z8L8YLXC+mtP91vPxxIgr//Pxm
pQcxifgqiNWnsHXHfWT30ckDiXwPSmncFBdR5EGpexdy/8pJVYyw9B2nVkrfmgjf2mur7AJxbRgE
lN/ANwqaOlNahFuJvjEKhYSZNqALs4J3cD0Yr+2SXBwQtj1THqEoLwmfZOdSqn/omCvfyVqKoxbC
V+sxjCjmC1ALc58liwjWNGQU98OzxeGQvFblpyq8t8Cx4bSoHDUOnhMPz/HoDudUVzicrINlW1u4
92mZVPdhRBOuCtpOJJ62kZ3y4wQQcFljv4C+QAF+uamwQ1VdEWjpUl6TEdnZQGjtW7WuBVwud6Vl
Zd188FhWAqXCkUixIvWpSV8wh8mRvi/QKF845Z7e4qOeOh/0DLgPmaly7yxLfEwJfW5GzpenOs+b
j0p51tacao3S7FFBG3WbKqwwtWei1bFmGm0vHXY6aK23qtRC+qVNSiNBjsGHMU/YxK7gQ2waysCC
qoRqInpT5ypcuopQoUjPsEDwVtBCFfJJGNMqYOMXWjwDD62iIoZ5ALA2I7jj97OenCWyFro1y2DV
pm+9sq2s+LsqnPzYBnHHRBD7rJUoPZajlVWB/ARv7U5IdZ0VICuzGbRhrb+5IS9aMt/3i7pVMfw+
cwqd7zPpmqzjf37UWHrkiFpRoQAYZrXtQiRb8A//2HfYS7VGGR/Dtk1f0rT8ZK86ASoisn7Rajl0
HEWc8EMwtp5G1DY3OPjgDd4jiovybB/lk8/2vL/IatoECHpF105xkH0sKv2uUUzvlPc7d03yI0wN
A+CtIDg/LGX6hxj5trM115pH6nQHBORRH107DYapUvdIzQE2Wnu9NQHLShGTdq2XnZ0r3kEJV3aj
pZlnrUWzIhp6nurSNh9MVUP+PFWH5xAnCMB/Ft4FYblynDVMfvKi3oArRL/8JlAemYmyrz3xccSk
vdu8iZzLbl5hrNRtGPBSEl22/dTdFWOGE8+nt6YaMukZDwIMrNk+yAJPOvUyTMgfO8Zwkk2Ip6qo
+LG3kNWoM9nMxddbixwg+2RbbOsJ4kDpo2yShfzUWxXAYIITNChEeUMf4jA8CiS1SEJ4l1xRDDQI
+BEeWiJH2baQVCdaLOiYkRrhxN+VsDGWTkXrh3uGeoVYV+A31iFytFI5T0U2ovkxKt1ThZdKPdfT
a9YPLQk6+3vDPvAVIRwXeQxeml7Xp9cOq/Q9VNl4K3uXUYFSqeJQJHvddJyQmZgOWk58b40vLAiZ
7NRsUgMZW5BRBtnmGGz5bhgB2RYpgG0HXXmIhGIiCZ8jPbMM+RMP3eS7+Nx8m0Y9MNok/uJNmAzr
XapfTLc7g/1VjlJbV6wOQ0XqkkEDvi6bZPGTHK8cUq/jZI/Vihr7mdnwVeSaNBjzClbMWnN1EEr1
HNd7kEWVE2qyYWHZej5cbu3msMIzOrc4yra5sZlTpNB4UxIes22XCcBwTgtnto/CmqtjRMJs49i8
xhGQ2MCJNfcse231yTUn+1XBWm83dIh09zxYqAzN8cZcxvBRFi3xhcCwkJUY8spJOZEaj6lVoSm1
Dsl0VNLtUE2Cbqw4beX117KM4oDVyniMdDM6DEZcHu3Oix7YKpNkBpvyxbMGrEWy/rvVpK+VO2Jd
4Ig/8qX/KAMSjqq7J91BNlFWu6HL9mIFMyMEZb9CG+exApFwlL0wpsAYdXl3cVv8hkq1e0Byvdk7
oNADiSyXRWsj5pIXOBYsbcM+xV7EPmmGbRODVI1Rarq2jm5fYW8TtE7c97JJiVZQrIW0ruz0CtXc
iGlSgVb8uMEKhX2dLRNtaQCVzfoZcmyn5N7F6dNA1uR44SgbpqWiR2Zy6Z1zZ7dPXTO0nxbPtbbW
XEwH6O7tJxV0phuPy4cwR7GNKBBZ+XVYE2Yl/mmNfs3iutyHGG6y1Y0M0JunFFWkO1mRBVZKNLs2
HBd5GeXYrWuduLdL57MLVsdmQ33pxQSJYHRwBhMmEGj+SDsDqC87jgRYa8Izu/FmDtG6iK69dAo3
8lHZsL/oIGXhJn4rYMhyCCkW95AIF9FWD9B0iZLZ220L+4+j6eaf36ryttEmAal2eKZkE+gj27aa
DcKQ9nZpcZLQm0mzfMcdO9jc3bDFsIDFdK3KtiwvuqumztlWrwsErG2klX3ZaKHetrHd9lzHChZ0
u1q09d2y5gkaacdQLqJ9q09Mb8j3Nr/jdfVcN/1kFTihR3kwlwbplDXgJeNft0L0DaqOcyFW+aTx
p145WMbJCqUYfSfC7OuXD7hF0W5Dfgmv3T70pyGrl8UbJeX2gbL79v+4ddw+UP5X8QF8yFFeDWRu
4acEg7yEYk54u1aQbo7Zmck22xLhdrBYLFK/TolM3bKO8IiHA76TSNqtmUg40PA35KUFWphlmQje
gMySlY0ferG8Rt1QvMREUI/gUOpd1Sf2pxxrxwE1irPlzAtsqnG+5+x/Tbs0Ockaa/eMfyrtcdVb
J+E6CIgATvEXoc3bflz/1mNaHlIOQG8iHA5Yp0tKYs/OS4xrs/7kKo3+YK+FMBGRGbtO2egTyiS+
q+jVCfGXL3JIbSlY9QA5elDNz0NCysqw7eTcRsrXxDPg7JiYVAse+48QpPNAn0UKPk1PPvb2SSGw
/qFcceXLiJGUbO6mTN0OY49Q5jpqMaoXEvHl46jCKtfM4e3mgqOYGJU9OHTxwF4T6YLmXEssVav3
qZ/A1d1qiqgOA6KU0lH4F69hWSWfAGNAf8ybKX6WRW3Ol8IJ0/thmDdxjfS1aijtU2+hk1vY9aOs
ycLLwmobqqtyXWlxXi4N9VqrANJl76w19Zm9FQoaPFh+4iIaJHkmteuq276M5r08wxd2BvM4I+Qk
e4H3B6oGkG2okvo41SHqvcoaXCmG9Il9GS9OkTpfnX7cNt3ifUrtKQQ72nd3izWEINZq5I3ZUP8+
VF+yvPY+Tk0d7kc1j1i2W+sFmNJwz0HpRdbgXozPdf3KfG3/2dJoh0KzOZ6vozHJZDli5dt3Vjpu
UxuH+1IjdJJ5Yej3NbggtY+usk2xk3y3mLqzj1Ozv9PLbFUXEO5dUmj6YYRpf/dTh7yUhTBshENS
9YzFid35sk2OBh4BcQSMQJpmb3BDkm5os07QX0Iz5Txzq9/yILZhR1sP5fqtbJPbGTmuX+97i3Pd
7tNcosCI4DV7pNEW5QGSboShQfTirPnMsW/vhDtqHxNk/DYFNp6Ie7nxHcFVXOd/DK2c3Pm2mChk
quGfQ3E39SFiG7hBAgYfe/I2cuKSE8sv84ydpeg/rUN+6ZBVeZvZfyP3azwu62a6nDjLNiuDVVaL
ilOY6QqiWFYBMnxkc+Fh6XenISeNw7SySetZP0xpbXyI3fG9YYFUAISfvWRzyJGXZlb87GyW9RjI
6u0mW4/z9yDsD2JC/mW2m3MJs8rZNCSisecQ8MCdDC7R1IyHcLDAilVDfB8T47rH0KlPW/3yS7Mc
YJrJN31CvMxd77mNcAWc1rIdrNcaFToCZFXFuXdqLkNnJ5suiqzf0SAdACl/aSGQb4neq2cLCPWD
axee36eT+XuY4+BlesYHjrRgLQqjObaRnT8jqxO9jRiq7pNTiTZIBtD0PCnHJarSS6tpySOBsoQI
p/3dbjn0yppsnx0jDvKBs5AKJONRthFTmjZdmY9bOU4WyXq6TRP7MW7cD65B5EwXyrmLM/bzQCfY
z6Pf4lvKc9qmw5NZ9ZC7u/ZF1pTIGZ6QophXrCGmT2TdIIXw7GxiJe8DdELLbB8myGDUwAuqun8M
l6q/71ZnIWNI6s1SqXhLrNU2G/pjK9jINnrYHUm3tzuEwePASssR0ch1tgLSMOQieeo8DR1JB/9k
LyVBjiwsOD454nZHDlL1QhD3AS/47D7s2+cq1XEwmsFLWG0pHt2xBA2r8CU1OeEBl8JnE9w9DGuB
oDyvS8LLnHhVh1kbbfjL6/emhcDy2pShtuD5uBbys+dc22s6uPXZ8Cp/mTxUgI1FdE/gfuLpvXC2
8ereJot55djXKL4kiH7iY/6j3bSs+oh85nfDUA6YxLVI+hJ80BfXPVux9vQW0pZV1VA5tQ9boU2Y
sy6VjWWJ0NwdWprq+kXkd204h4clK8sHWdSJcILZ1N1tZcOlHzB+lcuLZSD34CcfEMEdsHPDPMKF
hN77bsc21ZdDCqV8xk1S35ex86GYFyJ3CVKtF87u8V1TmIBwihlhPC2C9WfCjyZJXx+Z+adwh8Ov
ix3Y1F4Fek9pWKOUlBtLgk/FSNQwFMXTqBnFU1h5TQAV0t6/jSHOiynmFF/lkJ79IFaICaL13CCb
mh7QZKzHw6YaZgurHog7vpo54dGs9DUAnCbAMdDWqTibPijJUpxmdMB2CUiS92E8vUo9lCJTHx2v
cV5hvqTo+VmBowNRGVCrw66kvJa2XVyjHE+J0sqMU6Sr9z81rZ1GBYwjwhJiLCwbq5MRZITP2hFE
g5Ne5OC3tlkdn6PSjE+yLV/vlVfKsK6Os2bvRhTXsto922tR24rzU3FrW4p0FAiHg/Ifu5GN2jpQ
dTQa5WWK7vwJBXJYCV5mljuZqZiKMQmcyfV2Mpch29yKX0vNLrJyy30UXeFtlSI3EbP7kQ+JNWjO
Hro3wG7y99C3vht64Xwr0V2vRlX73OVtykwR6/eOcJBbT6d+dxu6kLqYcujJ9pJnT9gBVVsihTVb
/fUsFvdZ4leuphJugwksCzlQXmG7vcC8axIQ5TGs4dvdt9H/9Am3j/m//IS3/7FYd1DyN7DXzAEo
jSxc2NUywZ2nuQnfqr+0ob4+HrMu3P7SLqv/1CY/TnbIW6fa++lW2X77WXpbODwTf/1sBLGSI/PV
YXCKYZvbCrNmChvj5AncBgAJzHfaBEgv6QDXwYZEMWVtU5W5rjZ6W9aHWIdK4c7NKUaLUpofpG+O
B6vxwpvJQqWGbz4MI1kTC38+2SzHen/13YYmhBdzY6yOsvOXsbdhkTF80cU5jVxxACa6XLO1kFfE
6qEt5OqZAFWXbskB9ZOkNCzX1JuxzikI6YRVfJKjhzldnTaEPrI6FFh3rJ8TZRhnJW37nKMw8IAJ
uwhCnM52dRjmHshhJb/LYX/I3sJj2S5iuwbbl2Ij4g7Z4dYxhpwm8jDmVMMnyYKYcf1Qm8XXqisQ
skM3cMHN61TVSwwUA0m1k6zLQltiGm/1PiO/tX0bHw4RIufFaPLl988ssF4wKR05g9zLH4nCLMHi
CfVTXHfXLomsP9hZBV7ULE8VHIvbYS+uyZZOI0v7rQ2bnohzwo8CeOZwevfbf/37f75O/x19rx6q
fI6q8reyLx6qpOzaf73TLPvdb/Vb+/Hbv94B0FVBfli8sIZtgs5yVfq/fnnCe30d/h/9vKS4M6Ae
lZkvZISHD0SY2+1Y438YEs/4YKQYG4TJrN+HiyU+GDs5KCz18R6YMHCQ9Z4xj9w9dMdh+9YbOX3g
1t+9mTxBvAwbo9OdC0owzqWfI/ftKioTcTFG9JlodiOl3fypI6iijAxVStcPpoawtina+JPTRF/J
cBgPiOdHj7wMPHU0G82sbUnfjQfpBTVV7SaN2bgYc1dg9t6u1uuT9tj3yOh1pCEVcCNPsvALeIlP
rqXoTwO+pfsxHOKN7AnXtsQRj+SLke9b74g1Zw11FA7vZb8f8f65SjFvWbisW3cuWdRf2rWyLu7Y
FezjVc1bj5nhe1KpW8zHipe615Rdm+TmRlbj2JsuSMx8KLy6fAmTugj4Dw1HIzu3kmeT9/bLWgkH
4z185tyHMhXvfpEAdKsaZJETFb7sqPsFfYmbViBrpearXlfsip7U2hj1KExg3XjfiQXhkTm7NJKr
Ktua8tEoxXEptehFFoMb75wIiS9ZQ+NADzxDtAcUoOOXMBPimMekh2Vv2PXpk8LWRtY6HltfCZlQ
EQZXAaKhGSF3SrJYxPhz21tkeG2zsmnezEBYycoWr+RJ4B6nxXi2Glu890R20FYog5lZFfxgUR7e
RKJRqxtzzJWyKsPb3Zm2stkhwNejNy1fnv/629vTyrfpa0V2CXX37pfqv1+qgn//s97z15i/3/Hv
S/JVVG31R/frqL/dxAf/+YM3X7ovf6tsS1Lf82P/XcxP39s+73684OvI/23nb9/lp7zM9fd/vfvy
rUjYCKPqnHzt3v3Ztc4HhmOY7k9TyPoT/uy+/1JwJyBCZpSX70IkXSXmf7j3+5e2+9c7RdPN/1RV
jQ/UPSDAlq2/+238/tZlau9+KyvRxf96Z3v/aZsmQADH1nRDNW3v3W8kkWSX+u7HL/rnTPb25f/z
zGb/fWIzbVd3dQ8NH9xJNM/1fp3YXD02ZxGrxqfQ7KpnB3mnQ9iS4Zaw61Stzae2wty4D3doAk7R
1sJiYIfMHREE9OjuTKv2az2HWQVMZoZZqK6vAjLm446pPFo9ugfOo2HsG1kGMgtjM9Iyiwh9jdsu
6ZiQCgvtxp/4/Y+RsxwlBjTuNfsOl4XvBovgeQ5Lw08Eju2agD/u2f2DFhfDg1eYv3tpHJ1kU9mk
wi81xzjZXUPKRnU/5qVmctxOu61KBN23vemVUH50LdDCIKKqm5twJhDsje685ZgD0hfvlyZysD0a
2ykwgfNu1X6JgrfFl/wzcDc0SWVVLs9NGPz0nPzDUmNa+i9/EsewPP7SukP+0EVFXHP+vtaEbW0i
vmmMH9LG6qrMSLflrP5eARGrEYSz1RovChWPcc/9pAhYM0gFj3gYbkLRvFil4gSqOzz3Y5ttohTu
Q5cYcFziz8LKrjAyzcBU6i+hVWBWMk3XWo/E1vV6dzNXT/nKT0FcW/h5yZEwi5Mgr2eIgQah6hiW
CxrUgAPAPe9j/EO1RiD46pTu1ulIXoDzEDkZsh4FiJQdixtNT6TU041hh1ngtYm6MdvqPDkCsQWR
PePzV+9KB93SulUwTstRwbY9Yo9u0YCWsdw/Ch4I5ALbBfUcZvMqasdtJAB2oWwo/NStP3UhDhNt
2venqJmumY6oKSCIZim2/Cr5ximHJyz4EA4wkYm24hafoTIJDFf76qEUGNStui2istv1BcF+S038
pXHCzcSu0y95YhKvrH03NXl21kMedNVtjEEl9pIuBFwUddsBNw8Y1pMVQ+4XV6vBxymOjWFXz2jC
gJCIEYi3vUOKJEiIZvLBiqNd6pXuqfraVIUJx1mBd1uZvo7hjaMnL4lRaX7fp8/dMJBFylVf1ezZ
Zz4/Lxym/Y7AsT+QqbKFA57dc3ccV8cjTtyAZllNPMRntqbrsXabXxQH9XcHshIuvwA9CxulxHZb
KHF3xukWv+K0v3MiNDU93QWbqQDCzvrMIzmMn0cM0GUINUSwAGNkUKHNOlMPht6/Z1Oq70mZNWc9
c4J4xpfKchx/dgAFjDN47bpStxVJr6AdwHi44bKZyDvntrir4bAGiMHOB0d8VPGGrSbrrKTWvtaE
cVTcugnQv612E7OSr9r9dw9BJ7yfEg2rirQOsu73Iuf7GFSbFVznwQnD4uuSeqcmKrZZUkw7zyQK
nnbwBEDiI55QfZ+bCEZhqwVj7h0bAao4JrDq61H0pTJxY69fgD3nQdd24MAqBMbd1CnO5CR9BCOW
JLdOYb08d4Vh7/pqSBADANKbOieFI+tdfJ171nRSAp/cuOExNfiL4pj2jdd70/XWVRPic+KRhsE0
60FPyy/eo5NGGMOOPCFLldwTY2uISqIA0Y3RHV4hw27GNctBSsK39SLb5l54Vxmzu4tSSMQP60qx
X9bk2TKT5rBqw/cmE4vGMv6AJCPYzPa5mJ29GcNan+r+24hQjKckG8+sMFN4YttvEGVRMj+vwIxA
O8oCrE6C3ujijTc4QZkquBvN1hf0avdWnbB1L8tlmzZoz7cZoBFzCHgPkSke0jt08fD87R4FvsIR
TjM+ZP92o9tbW++dQ9KgIbeCQwy0P8AujSfgzfoZnyqWBG86ubm7N2sn5T20XoRQP8YZApRm5N2T
U9cu5XRlRlG2XVZ/zZnKNulY1b6ImWwsD6fO2qtXYeu2Rg95AvWkzcBZXGv08YTn/Z/Tk2qu5y39
m21nuO85TaA6DkBIqwbFUXBKF9j1uAOOzIlyFK7FW7Q0BMA8+6HU8xFvUQ93HIPIl5vnJyuvKxIa
WopJNJTymgE9MO5t3NYbRLS7Tb2Qd6yQX/XJgXbboiDgBJ8l2ZJna90h3XoN60k8WeZmYecVpGr0
Wij5dMB+ggzdEvlqEnlby00JXPX2vs4Qjm2xI/VTK8oOtpqIowJ4NLNiXufRO5Zjsa+j+EPUNBf8
DlrfsfSXOnXuB7DEgVL038NUcXxOlewRnVcYHqsJ4fCAIJuz62z9hVgNyl65Mm87/ApQtXQ3cNgH
lmqSIwrqZ1u3zzdaUm/HFqBJC1oENEjWPKvGh4aw8bYitOPPZYAnqhUsZgkDKdQuAGHsgKi161cE
WQsw0JshicxANzZQPfr7iKNiiqBgx2q4DQ2EE8l7ez4PlHZaWqLHiVOAyRQZS/lWmxB6UtSk3KXZ
tEFrBy4Ani8BfIkP+f/j6DyWJEW2IPpFmEEAAWwRqUurrtpgJdEaAvH1c3I2vXhvpqcqEyKucD9u
VhenUHz+IxL9vODAJJszCdrmO++k63eqZrHkNicG89uhbMcV5PN2HCfZQl0ZPyZrSpAAevlOcnpl
peOFgLB+uxJzc8xv5hZG45MHlvg2ENQxdvVg7gnIgjEKGF4xB2I38gEZitRCMV2agQdaQril0HAY
GGLbMav8F5l8Fc4DvyYjOJvREcNNYE+233vkYOQjaDJvJf5veMpmMQT4bx6x87V+V2110C7vqjUh
YBVw4yAf5UGeGPfZbGRhmmQGi5ppDJBRObt4sA/LOPXAFcHVZIDvnFxEyzWrgw6M5bdhMKssESKY
2VSEzXBXUl3hz5tRw+dvqjSQbwEobUd0RtY7oA07yDP8q8yoTuYQcy2mXC+Ylf0WZVY4Nts7dO1r
VvgJd7S1m6hgA09r9lqmfwktbnxNUZf1luIKHL8SM5YoFJCCxdIjlHRAW5e5FzcnWH1r2geIwhdr
HCveXHRVjle8lUgJ7jRzAstMuAmWJm1KAKYi7gt7ijZc2VMpX+3rh1frCwhmMZ+mCfMAkcJ1Xm2R
rNwvjjE3quSIEtuzjx19zmAbLbyAZPNLj0xQoh7P9MAX2WmTz2nBzshZMtCG9qF34kcrxnqoYkw7
udYF2cXOSnKSF0lUUDUIiq/ivqFiPnG5HTaEmJHBYNhmP7FTTkneZ3Y05PBv3gDTbSQaCLshyLAp
dqXZMtC98uZjW/hiav/qtb2pp/pOCpy/uQR50Ht8bRYm5QLYo+7WSZCI9FkWzqFz6rCowYFrc7db
hyWL+nbCxjZoOCCMn3IFt92TNxsw16R28dJgLBoc3rl+J7T0tpcEjnTzq7d5f7W1/IMGjj2Pitam
1g7WpbgH2Htbjss/jVHsS2GHTrX8g0yM+dY2+kM5YMKah3c+mA1rTv7QGwmwOW+vFJ4qkbdfjq2e
Kw9PnZ5f80pkF5Z6ujc0/UnV+Pu6hkNRZ4mVpsVnwoyWrbP8xu96EzvVZ7uiYq0wsfO6qkcSmvrT
UtsPAiRz5D0os+V4sVjTFMMNS+7PbMj/hl6+urOvvPKlKJvXDqd4k6JGwhe4QqKfzl2a7029+FLo
ZIYp/hWd9wSFw/LHofXRjjbmuzVAlzWHWQVe2pwMkcvzMtaR6aplJ2sSwBPulLpfPgXW53GeochR
Vvk4dPWodB2/IFbe1/Lrg9/VTrgWEt3JFMKVhtJ7u/Z4szK+hAn+f5JrOa4lXe25WKGTRVrXWFEr
JIyP3HvbzPx5VNmrGtDHTh7j4nRhmVOq+8EEhsjUIISumIQVa1scrGFTqQ88Ba8srz9jw/xWfb5b
MEhenzmHCIuvPHMDVBSvs5S3bWx/M1vKw8LTD0rxyNQmhbthjCfyLP9ZeOWvIORc8LOmZfplrzZD
1OGmr7HleWiWKxNkj+C60n7X2qDhSjom2al3QJ3y7RKpCt8UatJm/9lLguvdIzVgcTXwnmoX28mj
ms6e5XxtyKd8uY4PcGTDha2ZnM3BNzTqOtLXnjBn78oBlz7B8n4Wz1XY4IsxKJ4WdImQGEtQHM78
4LXmJdGu+ngdiFdpM2xBpx1u7fY6MASZVfY7g10Nl0Miqo3HKuNJNYl8mzVQrF1NfmyT3FsLb1eK
OKxJUKjJ2jcGYIdOM73Q+7IPNzQRTimxvYQMBBBYvjPL+2u7NOVf8r5LeNApiJEgntEAa8kY9myY
AncGA2w2b6TOaX6j5PV6KcPUjq8eEhjUe3ZAXShXw+JnWPY8KE4A8ET5xCm7HQgvcSy5gYN5Qxed
gaGxlUmdsfQJJaeHyZINpEt6bVK0TBDxqKBTbJnCBoOdmNx38XG1+vd2Y63Iqln4OrBZX5ZWFVl1
AnUguy/AMix28gqTpfStLf+MMTqiYiUyxDhrncPMctgBL+eEzQflO6RdcUFoP0uHztc7W4tuE4sB
xwbn9ysRA3yAXfutT7z4ecph6E7m53WsRjGs/Vun/K1DGbYrEC5Tv9JT5hU9Ul3c2pV+s9azvleV
xGrjxWGV0vb1jd0cMDUKv8u2pzLBazlXoo16mE7BaGyRcno6/4I0RL1Ji2AAJLGQV6Pmfu9YI2sC
YUJPd2Vou9fBQ2I8qXZ6N9eS5CAnI7W8ewOUfT+URQ06ekQQ6w5PGuhBVpZftreA2DepLPDvd+WW
Baos350yy3ynoYEZIhudJV2zmdOgcq+hDKMkIiWCukXTiq9MWP8mUqnCpIh3cKFfnPgqikfQK3kg
kOLq/jgSsuA556XxTkbF0VGa/P+dvdABbbTlJiVju7AL9Dz73NX0pPHV4MXTGQh+cq7iPFgbCBn2
2ks6iihNN8aKvVUHJbmbq7WEaMgAace6tbNzoIfCOPQzKV7pq7Taa9L98lZN8nVzut+t6G7nYYhM
Ms99ffwgILj2gbD9kEPgsNqVRoXaGO9TYb3orJd96GJhvmbPDvZ7DgyePC3tIQ8sFTkZQwRRzQjr
0qP7iM0yWM56NuNsSm5jj1ljoZqF7ObhxUvx/Izw/QPy9Qw+km3PRpqQE+6YJQ/qCb7zwA2i888i
PbIByFKN5Er7p6GxRofpdAaYn9p6zmT+li7aW9mVT3nTcEW3Z6/v752pvl+m7CTKFE+v+umMs9HU
YzDr09/qZfualFWUgWbgZSQoJxXfI3oeaeYQGjyYGex2q2S4L7iqo75f5qhwLu2E59TJnwFjphGs
ksiS5ChotqmCtXXogKDmro284BTApF3VAfbEIqQ6kP7ITd9QKPf1Uu7AP3DNbGx6PAjTmZSBXl3c
Kc15AJx/huw+Viq7XDURaFpuuCRlMNJ2Jycp9kaO7dWhg8xd3eWv3RhhsdZkmUBARvuRmkvlp+QK
J3H1ttjNLYioAG7H3knd4kBaQ+IjMeZUB6z7kfLPZtPs+ORPtJFbcuqamvM81k9pZcOlcKY3acMi
3rgJjOKThv/eUORVeZZ22wCjQj4PN9qYiHDemud0ZNtMYDNCTHg/BhEI9jjzKmJOg8REYAhSHjn2
R9jkr+QuJGti+bNZgeOympSk6/Is1bL6dds8FS5V/IiQhrfdPoNFfxoyk2wH0/sbNTiifBFR7RmP
7tY9jAnzbzW99CY/x8YTwY06+q3a4bkn9UFp+o6InLFfrOj/iDnhVDcRmzRGBIuLRaUyjLDZ5Clb
veeOYayf8QH5vQ21vaTUxY/xsDa168snxN+PgJquAsLtE27lyb66g8ABhLzcxc4zxXPTzm+aWJwg
w3ZqFVMfVJLk5pISScqYk7ghMG4EzT3ShmAqgfFINIuO5c6PZ6i0Y2JF8SBf68bBdmEepgm7CTdR
7ydmekg0QSVQca1aCWkvGaX20ky/pK5zJOno0ooPo9f+4QH/kAhRSjnt1KIFG67Z6zbO2U/1eekY
K5qTrYIGvSzohOpDc1NQ9OvaBY4vTEUaCuNZyAiwDebMRLuCIVtjnGsk20eF1VEUc+LfL9cvdtMY
B/d1fWe5AyTW7spTNPKHmMjLUSSv5sTJLuE7ZTVtKrYyT46Z3xfk9o7xc7n8AdQ5Oya/UDWy3udu
ddkD+nVCUwRy4Efbpp2ury+eqDq+l0mQwU0qEznMimlYqwp87cT3lag0UnKPvfab8+tBWMsSGHN8
mCznqZfzsc28RxBC37neZ6HjfiU65hJjTX5qI9+1bnHMiFmPJraf4drv7KJ+K0hNRcB5NgVtgOnm
/4iCfpXObUymkN/1ogtqb7ovnLApzjVDrF4NWAOL6i+Na94wUta65c+2K7kXP1VPTqay428RD8/d
wmQR2f/m20574y4tB974TNN0oIEMm16d6op47VKcSzKcPffD68wgWbwvO895IF2Of1V+zxUwYlnN
QCQIBbPbW703XrJxOc5mczTqG4xk3a2xOg8NuLoBnLfv9NUr8NyVDx+6m/7P7syND+yxmSDYuFpD
3Q2WyUbNxsYHI+JWD37eLntD1W1A9EMNL+7UeOLGs1L2idbLmhYPMq9BPLrG7yrvST95Ay/4Ydgn
bG2gmQAxBrWhjlZnPukawEDdsvfSXslyL7/WNu18o1dMfuV4sXpWvBs7XZ+gzPPcUpexgKVUayKm
8qz2iwm+oqqA/Ej7xMI4YgHM7LMYx9AthqjzcB8NxMNEzeYZTHV71uSRbmv5npI2i2r1Z0rBJMTN
TpZnX0eXy1kz0CuO8mqTtdRv4bUdBgn7LzbTP+n2i99s7mPvtCc4jgFaD4La+G6G7SfVr/Qxpih9
L/ekTsWH1lzeB7E+rC0ZaDoL9W0cntxFYSHM/WLLX1bbvcvB1CEBfCyT+Dmuf80MjKTXV7/dIPi1
moWZo8kgiEXl2KEzzIR3KNf6ORMaBRLLvbiCITPJt0LlHanq3XPjrvtSZ7fXV/e6J99Vr95AFr42
cUFMG3VET16VTHPdz5Lcr+yFhEDqxV5aV5wtAQSg9Yt53HsuCZoGyQd5Ud9ex9JXufGkEKN6j3nf
381lcya4F09XHk0dJ1oz6VVQZMVDwjHv6Po3NPdgWY3PuB6+Cym+0rJ9J7OEVXWfACZJ+I+n73lf
fJemyX072FXgWqChT5bjUe4Ix0diuAax7rzJ9gWMZuYnM2WPJNii9GgnOu8aDdqmh7khqMMVqBub
77abv9Z4ezKSFyaflFbNvRrkJ+7VBxhiDLR4XGIPjsQUM0/LpvyFFRWDt0fL5fhKlvENQfgZRvpM
dqvdoRXCoj/d5VP2T7PMl8EYn7HQIs9czyjPPlWs+fZgvZtxeb+t4uzpY8JlP/y0BcQ9xkhthsja
RnAUDQW4aQsBVqzw8eS8W15dU11pthvmPFmZsX72sbfXh+G+Eci3WnP1xyr9ssS6k0wCjLssL291
nIe+WaKhyIvnBErnYO11h4EjXAHOhqU9zDOaQc/gKtG95Q6cxNmzv3Pe9i1m3nit7otDQj5RVTGo
rnXBG8Uqk87GOUyC0sPNbexg2rfo8rs47WD1S8lCZr3reiKXtYJ5cgoJrSxsLJsOSbxOxTnQlG+5
GO7IiVnMaGq9h8pUN305Wn5XwmlTNU08BLsLI5IwcbWoJHb9ee7FszmKf60dP2wceT4sjsh1qrtO
40BvF1gRRdN/LFBWw0lUJzx6BYXz64bwMRotVnY6+jf8rnZQWOOLzmCXPJpJax7rlquynDrsW9Sy
VoET39oPjfobiuZ1K5d/Trnc6hbE26WuHh2sH4s5W76SLoVSHv/EBr6fqg+N0tQCx2xuq6F+ZkoD
i3ysToAOGCoWiRsI6e34EbOD9znJvPCLbPmNNbomZ3txPE3Rr7SXloqfpvlR6d1vgoFHqOlpHHPG
vzzxLob5iogs/hrjda1HzhjS433Bt9RuQ3Icyf1cEYTy3CwPsgB/PwlmGlP63QrviefrB6U567m+
4Gkp9lVLaE1Vvc2o52CXfIDecvxUw44zvRgQXfl6JzJFjJHVHbfumi8v2+wGNW9Dl4m7VpEcRyvB
kwpKge5TzC+TU5y7GVnLcG2AFyAMWnonFJyBhLRJjbFBMvzrXJRam8NFo5WZ39pAWuOSfVfCCowk
gq1WC9J+DGzz0c1ZiuCeXih88htEZ0E79rtmcE7GVH+Q3HrwGEqIQp0rYUaCPmWdxjuJvzrQU/Wx
jPaTyL6XbAP7BfJDlXSFgrQMDy9hUDM4HDsqBbPTAhecQwB3TAR0mjzIqNo7ck710TEJtbmzJYJQ
LcHz2Gv5q6jzW4dFQ6Cjp2SjhPHJlGq35PGFFClEHN20BnxjXIgJrwt3jr4kex1/s2EbYe4m761y
fyEdsz9lRkmT4rsu12GVTszWBRln2l3Tjo/MF59r0wq0niciN97XSoFO8rQXkzM/M7qKDQaf2BqI
nseNFGPqG1I0Rq07uSxaQ73oCDa6LmGvBs/Nkk+LZ70A6LkkSDS5KyOtvdO94ZY3qw7XrPl2cuOt
R2fXD/1t5jG3MNfqUyr9yAqWiHpl88GuinRb/tsWq030lUawmgaAuuRuaYjsHifjIjQmGWrMP4Br
EYQycHakl2xYwXZlL1O2vhZGNwTJcBkt4uTRSKucNDXTU3fMOQinbd4Nbro52zDA6c9mb/7NJB23
jYwGy+ZQrl/QPSREbyMgnhYEOXIjJixjZeFKL0hTnadHlLdqWP9lfHOEAndnQiHOjDUioyWWWTp3
cjVRtBRf7MAjpgQ7Z1MrY6Lq16nt28mc7xvm8KQL00ek34vLCTtfjU+Jebxid3ZVLCY0q14gBlYE
1QpmxRWHovB4gEcXxpfcF7KLeqekD7uFunS/mN2jXjRXTtWrvSV/HNgLz4Ln+FeGxjLNjO1MkkZx
QACsoJqlta5ZP6Wpb1kuTqScCiF1OxZmTC2TOH4WzH9684cjfvGduQg3pf/Ubf9JNufRrspLkc07
xE1fa24yPdX5siYCZpl+5K6TAMzl7MGNeII3OtLJXgsiObNnZEUAP3YMwAadaS+UD983Cc1p6gly
2o4gQ75a6Xzkyghl2/9x0a6ZdawFhZ2elo9W5R0dJiKT/NFk/pQM7od+THty83R78WdX7wmVp/Pg
GmYAwE5KNOPRS7WPoubQGIr+hqvg1v0hBOqrM6mIllbIgLJl5JV6MFsD11WtkDpiv8IhkPsuHL+r
ky3AmnPPLJEPUxE5mbrn2KgiW4/3CHd2LM0fWXbdm3TgBqt7THYMt2vd8MM07r4HjxWmWj7jMrsh
3PVU2eL2mgG2Uj5gTbD3zuztYZky6reWho3K9OwpNdOe5VsoEnAAqmWhmOYyxIl9GYW0Ai4FyEVu
qJXGR2M5zcnEUOMXQ3qhGICAqOzVXy36jrwn8JvdWzkBfJb0c2ULTaclstI0MhZFJjyDqqXdXVOK
AfSo8Dm06catRRuW3cygXMZ3kjTERG//IKw8dEJP6ZlybkZT3I9O/2k84V4SobcJRj0ehzv7b+ZX
OWlmScVPXvFlDPO2hSj3qKeKXVF3d1wxp2mojtd2QvbToz0t/6TV3Q2Lsa8m7x7kyMtUaB9ro5F7
GYd9yzfoGlbPmX1HvsMQuR367FRnF11UUCjBPXBxjsQqgDpGGtL42GN1KDqsd0V/kXr+Lhbjw1bb
nbLUl765FOnJV2wOXy57Dn+klHJ+3YVZIaLVOFR4NY1pDlKi33xReT/Q1ygX3fxLtH8LBg0jtv4A
Pl7apH7oTfIP62Hmr74Avw8crg5JYCXXpXiDLeRa9a8xX92f7Ktq2HUEzqPj877ITJhCRuovzWCz
kyh+VyLqKRg5eK4/RD6bzoGi5WlI1hPEo/vEElxyyV1hazfVOOxH89lwzVsz2fZ5rd97jMRi7X1a
tV02vVn6VT9jPnu9cx3f0Cg5I9+HWHa9gsWmW3pGQcOwC+psMIFYDZwk3c/eeGOXSEXN/WLSbBc5
q4UGQp8q7tJy2wth3icD46QuBUrD39f9dmv3JJzmk7MetIKG1z3vjCesLIS/cL1bVno2KgTRiSRq
d2IaL9+dutX39N8B6wzTlwwXKKzJoVM/bBnYpqcb/4M3P3axffHi4pfxRxbIykiiSfvxyOOKCoPs
mHhgU4pnN9wQxdIGvGZL/uetwJkbl/SQvPwdRc42U5CInGUX0Zkfrd7GvugW/Able9kwJqkzbktX
fF+f7Hxh31HFDymUdkAO9e2qUNCjTtH9VrO5zHUtopbpBzfbp0j4fBSgQG7W3wIqz7UlWLgt4uwQ
V+VeV/N7K9QntE9uMjoGOVxTj0hsIZsR17+5vG1uBqeH+a/Tp0XUEv0HxARbRa4sMDXu5gPfQHjq
0OdizSZ7HEbQKh5sj5JW5kYZopTBeWK4b7EpOvRwE3IbftOAM8EKWMfXgUx789zbKX90unku2+Sz
vraGyzwb+2F1YDPiLznm2hI0NA1cfdVPNnkZw2fbCyZyaAKNfdPF6MX9tnUvqlj/2ETMRySFCWwM
hB9eml81NUQp5FvWR8YqkmOns79vU7uOBqKV0ajMPyzz9eNkEHVds4hiN0KoJfcSlX9bPzXlVJ0I
5VQ+yOUhqom7fFXKeRRVtp68yVtuK6fsfPqL7GzEzj+vtWtOPZsuo8tUOG5M3WPck0y/lmd89yka
PaoIXkybNVXGRW7Y44FAx5nnPaNwto+bVcHmZDEOBnjWgjYvlZ8qNz/kNZtxu88UksDa3ntOwR6s
dU8bR+N1ron/wkzRAjOlu9HxZaK87+4asgkfnYnJsm7DIcCnvE9X9V5Xrk1LQwCKZtwsDCPfRnka
RNu/ukdRm+Z+am3nrnZOST1bZ8bR+eX/P5zaOg4G+A4DF33r0NkgaLzEMehO5mQbo22vJFNbQ3vg
rsQ/gb/nbTe222WeprNhkH4+kY0WzuP6Mc7dchAzqgFyvbudVXsmsrbeuyNL6FATjdlajHCTIu1O
VNE2TcA8+0XfOnsmyYhw+nE8WQtKLa3cdlrGltFdG/fO7tfDmmjOKUVOEZd19tQrm9zDbHuUm6wj
w7OHCxZLF0Eb2orBYBpVrsMYqqv83u0HkhZMOvweFWeYZ4i0ANf82mRY73uF5ivpJ55h4QVGqjd7
utWe8ZSNF2RqiM9AKINg7pha8+foJs2/dpt/CKrVwj5doDW4qXdrNnq5k/pghSWHQLrN1c3CT0j3
NOr3dt+FU8bXyBRUEhTdsGZpjkMVso5ZTptnu9G19xhsgiI0i3CKap7+pryd9zWrN6ppuWyXVToq
qmI2oCCq1hsbbx5MNYSB5Uzl1SfjhgNUbJcua964A41wNkBRaTkqgLonVm6tdPKJR+gdznJgzVKf
Ib+uAZIhm9p9OzeOSJ5RSZC1UMXh4E0f+VZSOszvtpd84qjHVzFBrV5et6RE7Zbbh6xm8J5esbVW
ZZy4Mf+yliOsTilrM/XgIOkMZDFciAKm/ho+x7hYzm6/EvvJyr0jUg+pRhYk29YjSS7DFlxlBdVy
MNntAUjdUmoE3VgYKl6rS263Jp/qgJ3onUUUpOm6O7XpN5MiFBOFto8+aMyweKyFlh7X2cxCbYJl
vNCy4F98AXBBRkOqnhtWJec0LbsHkoaC2OnfGzPDIuMM8EDAazr0O01PKkExZ0fARHZUasO7xhDr
aOT9k9mRNUYijbFLe3ip7Pkvi0OWBPNeL6K1ZZDUzm44NdNBM64wUDt+Q/1HiN6SR7KGlptzwEep
l8MvyqjlRoa1dhqmS8vgmJ7EbZNXy37G2kxiG4GAtvUl+Bjl6pxNaNqAf9UtvdLnOgNOqnXn4ho1
/Xs258d4kTfj0DmhlkLQ4rTSFoOjqcvrQJnueks+VGXiPslIALV5aYNeZMI34oHb93922aDxGLER
sJt3WXogxCb0xJvO6tHOaDtnjOkxQViaeySmAinf9LSwXNRrnJkIBG+XBpCHqxfS19WXcaW5sbdB
5cUOwduQOMbauDNE9ZmU2geCz1+YQMKf6wqNQQYNxUDGYnbOZ+dZD7mBhqsfkqccpYuvwgJ7ZTw2
r/3EjWQxhK3KhpL5CoBl0uUy4OLrBm9qYoss2lTdZQtdU1nQI8Yd33D3p0tbQJOr3/ViPYCiuK/K
9GEZSVsexINYGGp4PFXz9FJqqFl1lLdsQWvGrR8IKl9WzyHiVU9+OZaO6D/TwNTVP4WbOO3Ei90b
eIUks6Cymg/sjeCSVMeWxaZX4glcmvaTEA3Gzon1h0XoUVxblQqVW+BJUCwcGm5rEBDB8m5RPgT0
n95Yj0XhPsyGuuAaQ3gJAbgZrqJgue7wiN0ot7SYQegsMw0yDqpMO5mz/qqm6ZbhlgkqJEhVKQOC
uZuAVVUozTYPJnlNgUy9mypF5o52jc8OanrCfMaYWEhmOWF46yPtSRK1JXnq0r1ZyS5NK5eZmtLW
naWj1riGD7fdDp4kEHSD5EndFDuIDjTbkBOVMT7UVLeBnqeV760rwefKilzUE+tKhkrsJF9eyr65
dAusQTgugTENV6H7EgGDCD0kskiR9q2GRtfuGHGvOjSTtUW3PFGEOVoWxN2luZpe17mJ94lmnXJ6
/VO2HXuj4XftmGvGw8WZZLJzi/K+sorbbePUhHFN2CnuSNnVfmXX6/X0dYJi7m/zdIc9AdpWV/9O
oN6b9JWAwftGb3eauE+BU7b2MAWNp6Us683fwR4vTNjTPcSNQOK0QqXFEEMR3GO59Nfr9CscBHlJ
ZZPTaVzHe23YUjEwVIRid5kQdfmiHM408BbI7xKVQwMVxtlIkUeG0rukUxrai2yQM43XTEXanggH
5TPZrFPH+35VdAvOqzbX0ij+TbBmQMiw42BW62ucTrvNrl7L+7quGizx9nWWXL/JhJ4aqeTK3tg3
rflkuGD9gY0hJBjZByQIVPQVzdmq519oIjoKJ/vVIpgJ5K35rZE9F3mjtAGdjT9WNcjIJiPLFb+b
x6eTdEYcNTaxNejYKn9rqeq3YTaDWA1sWV0XlR6ytHw0Zj5tyki7BQHYLdoSZhUxXWb97DL5JaBk
paEyl0DO9UEAJOeMyDTf6ZBsYET/lNw1Y5d80eStoWEhX9IUVW35vHQIE1iffZtad1lj+2azu/dC
t//1DXSeTJZQFbsmqBwdDbAFhY5T82GVMY+W+54W+HXVpHZ1zhRWiTGB5clnm2o8zLzxAVliH6RV
AsDL9e4yJrQ+cao/ZZZ6qqhTgWjJj6qfn5jXsCyUa9Q42sEBnBtlCA9pL7t7JdrbyiCEz2pYddYW
dw+Q4rAzxjsGe6FWDbthNPkrc8C2OfQLNBxmb0z3//+B0ONbw9vpdfKBxNNwmjjWhtENQdrmBDmm
H3Sv3yJr7r2OQbcH0zdP5bmOLY2yNyuCDfgzKrGV57NNLymqyEAXyOPtqt0jHwolpLALkhtJ5I/V
sQ0Xf5Nl4thjoOVTR8nD6pbZXQGvq84Wd78s2o/qiMrkcrYsiCBK6uQXc1HkTM93U4olTKtYlLLp
f+46V+cxHo5isjnUZo9CoEc66tYpW8/+t+DO5x4Uoohw2F1768zal/bPoMzuuMbWPbRfK5rJE90Q
IFDvwV5Y+54ee2VY7pT1Q1ksn8mymcdOjF+8ZaRmOsDkmgiyBm8a89fOLhLAJohBJokDLTPl2aOo
tzP59n/QRA/92B+YpuzEVa89WNPdHK/fVlm+Jeyjly2FA9gvzFw0BpJOf2Sx8lMWlLKY2T7SdToY
ivm/g0CiQOSjK+vOdIeb8SrhHpc7cnqAc9EKBT2CXCNlBdeo7r3kHuP0FHook+98RbwkbfSrPVmL
ZT4UF3s2b0UM76QhWtjO7KcxbvbMPcgZm6/j9BT8RpG9WxZBZxAA5hMhXjD8yI2sbjHwoYmFHIie
w6IsrF3UPY59anmjQrN3QOcUhHVBduQj0jqiPHo33TNlcw22mlMjw8bO11Al7b30yu1olAwNcbtH
qUOgA6KD3Zzs1Wy0RD2yUoiT8tRgUDj2g/HX9f1l0LovtO2C9l4Zz0Jzfqe4Q2zcH0wLOX4iRIpR
QSMUONWQrbH7G6e6Amj2Moz1dEJSPoVWXN22nnhfzTH2K3O7roZhalKzLsEYM+b19GRF9aPDR5sE
3lKdNa4BUw7sAOMbalYnfnBG94BGgZPFkWeZ6zMrqw5BTDIgulh79E6JOG0EA1gj6aYY2PU99izU
x1px18w8ms04RWtdi8B103sBM83Ft8gVNbGc7RDCeGZ72+my3zEaPbo9kg9z8qpIDoaGzkA7DnP3
zq6wQ5hqXngdy0OJoGVt8jpqMnp1dyQ7Aq79ftTrNbCHjF+gYUXsiNq6kLUAeknokadzinqiPKt4
ea95GBk62PuUWi+/klAL5Q6Rw/CXNC2GMctazexNyUouNHcOMoOg2XU2vmIj0aOUe9dd8IkUG0rt
mKSEObMQcCqGW8MgvCgtssdqS9D3iSmJ3Jb3OikoytXq3bMPzkJbV35ZMQfsrO7VpPYKJ9sISqd8
nC8Gs/1bRy53RiE/oH2WkTmJ1zkhx9veaFUBaaL85ndxnkk5oABysrDks/e7Rbm0xyS7MS/2Udht
oXWkUPlA/FD63ei60WKqD1ObnUivQKViyPiPuvPaklNJt/WrnBegBxCBu630vpxK5oYhLUl4H9in
3x9IvaqWeql377PPzbkoBpBZaUmI+P85v+lZZ+pkH2zhWGhdSRwy+31Kcp1ufxwiimtWTnHFN5x6
OyTuTRZNfRzdMLgLXXWgZks3AADnncUzczYhAknjUiT8GJIbszAtjS9SIWmV0jy7iMxoxDF1RAo2
rPpK2tvQbm8eNhKcSnW2RVg9Tu/50diHzBg/9lpkH+M4xUeFiqPChrGZyDvdpIl3bRKwngVkkLuu
1ot1DGddF5q9rWpGdPhj63NQvaQQQMKxpwQQM831EHO0vX/RGwRWJpYWwof/SFsG30hgzXVGhXw7
qTi7OcHJNO3yVHfJDsnrRYvor/S5fuhibzjFNI3K3vmk0eHcMu6aB1a0owLQ5OngPcHRLA6JNA81
8s+treXvoyZXa2k78s5KlLlrMo2GieMedKc/MYFMt+VAzjU1h2jfeP0hS7t8N9nmd1dSpOjd8BSU
lAGHatr3OtPgjs7GyjUu3tSGqyQZAbWAab4TZbDKHYvJ1cSR7eX048Kg4aBnqF4O3rZQPEmH82ut
RcMRZeRdGEbvo7GlPVZ7uz6zv6VN+pSn8PBp7sR3PlUd6sH6qZX4dLIMOwg+R9jt3zPit7mGNYhH
OI1Oxgmfx97xk+xYG8yCy3Ttw+6exuoU6PSGY5CDq4DTLHP5S6H6eoNmnhN71TzkhHpsG5vKfSnD
cG3olLm0KkacmNknhe+YqGfwmghl4YP10SYGwb1yZLZu5xJ30JN1O2VWd+lwVh1C074HDjVcA2hE
dBEhmvR5ZKxaVyPFciaZGdRoUuT9B1OVH/KunshHRDPJye4xkQheuKqUuzEik9MoRkwAALdnWM7W
bD656YRQl0y+O0dwcTS1Fyce4YhFWLpsxzo01URpycs+6ikTcZWaJELmOcph07ivNBnvS4SpcCju
+VZeQpt8SGgGcxGcCzzvAsPTNsxrGyV5T36w2BI3KWnGZd+9jvFIBPkI8V/zhaCwnekjRCEzHcTf
YDLwNWbXpSSPC72tVeQo53QCpYxgHXC22da+JU42mj3KHqYCZlLayAO7zLvWZkzrtFM4iDDK6W6l
r9H6fZVd+t1BMlEM5nPewSzSiNEy4pVlRsamFxR90Khz0Hkcg03EtBGQkR3sM6TiRyvT/ojd6jGO
+0cJuUre6B6epV1Z6wGm0qaxPYtxE1W+KQvouiGJC13sPBb1u3WlMdK0hviCQKjskOXPksqJsrzD
26+oZcYByc6c5hREcJK/aaB5MZpaiDtceRouEw66ZUI5CIEJn5BB73LTMY+9b6F/LeAXy+FBGLRc
Ozs7Ye3d439zcay0XKixP9wVovsgkOWfcju4BQHKGsOVHIA67inZ3Qy07VuhsKDonvVZD4V9TPTP
zBXBUelz8q85Ij+BO3yEtrlPwT1jYcOjZlaRh9xNMJ63+IQn5su8zkPa5EdCHTAoDeroCr09WJpY
VXDwj4OvMi7MvY44NEn4UO8tLyqPzF1m5ChGXIXe6sijEhuhHyufODq3LkBsj4UOXitfK9F5B0p5
mG0CUB3L2rLo532JYzEbeL05nl/zj52/3H255Zd9r//HHKXfqK79ow/hAylbiI0jvc825X/U2OZQ
EGALN/7Hat2hmdzDQCqOP+6wrC73wvjVThRV+IdCUfvbLKs9pRR1WlbbxPznw0x+hRd32fv2wV//
98feN0/x5uWUy2vQJts95B4U/kY/atDoj3D/LrE/1XsPC7hHcWDV95tRdNW+JkIMsyUmA49qjFMN
6yZxiZ90rWPlVnJrG584eZXbjCQcKjzmU24xkqoYTgK34OxlhnSKKnsDT2WuHaGVK+NqP4zxtQzs
DpEyOtOaU2SZ4QWFdbPChPbFbcTeromGUz7jWj21PnVj+7Hykk89DQG869SEULU+uw15xsOAnptc
trVbTskBjT2DiNr5YuaOXEWOtoupWO66UW6xtIY78tSZO4TWPWKDY1nN7S7lMoA23D2zg/LSUbDS
skDbkdLJgSuCe6W1ZxgZB8Z5n+M2ZADRci5Awom5FRRQFlTjIRq6a1xANa6GD7Wtdfvc5ayKjmjl
a8jg8A+lQp10Pn7yXnqMQxBpi4binlWqCxCpj2jZiRfEFrCRfftEEOoBV09HQUN/70QKehMXGtPK
XKTUSGE12zo5pJutrcnfSbLM+yC3Di4k4SZxMFqa7Xt9HD964zBuptTH46nz6x5sJiBtRs86UI+m
jtEIYD6d1IHqSkUUXRMwlmkpTNw130eUChL939aye1DTIzpwdJdpyXdLzpMu8SJAQ5no/8Eby4d1
luf7SiuII0MoUOdi3RKTOdMd10ZvPyQdOKpqpzWdXIMq4Qo9Ow1bgRZdc7eFNUvAMh9iTmf90cB7
25SZYAra9QyWMI1BijoxOvrOTPKddEK6pw6t3Fp5X0b0oXecsgWqHpiWYUM3+VsdWZwlJoYcJGI+
uk4XrfISKDs9spCJNExLQdAV+qJny0/kxqBxFxX6VRgFjb6Bw5gz5X3np+Y6LHgyVaYvjeA763qX
KQWG9NdFhz6HatC8k9lO/3MVb60vV07BMFmrxu/Lza7JvGpU5VFrUgQfXTLwcSgOM8NgyuU3/TFl
cEjKx7zNnPTnzl82lzs2U0d1bFldFtRhf9572eRCgoUvtj74qmdCQkb1KgHTijO/DTjLLatj0eXH
/25bDBx0Plk5dHAKgivR3K0CIiNOCTPstWFhtcE/qp87twb0OjSHZStL8Cl4VqqR5VJ2p0qK4UAB
QtwMYmH7Tj5aog2fSshBKHDcGhBheYM4dGLQ6FycovqGVtneLVsuXiZ8GVQBuxlXDHgoWHlcjehK
eGrtS7+lAlIS39LZF05P8GKD4iyi5jQxIaWK6pg75ZQozLhOa4xrPMojx2Wrg/27NhJm2hG9mcci
KYDfe8Zl2arpwW8bN5/Q4G5I6CAlLxSEbKK//kZdWDNQLoKi42diUkuKZWit/YJ6QpEm4yZCsnWZ
2rq50GXFnVkwzQQs054EysojM/d5EpJfW2IBtoEtEWWl1LLaCQmWYyO4iGEo1Kj3sDERU3/SQv+B
I6a49FTWTo0khtGXtKR6VBT7wNPWk1NuR6fp4DEGRITBjh071d8PA6bV0RvFmo9z1uwkghlGW3d3
uWd9tRsvcUnsmfxZYSK2VhH4ICD6GHgs+YwBziEwdjIfDmS4MsKztnrZt1cE8ZokOMEoNxQqhpXg
TVzdwVHXoGbEHhNfcNeRG3F1BKkphsydzbKp5n3Lmi6K+krViHZ/03lrvjPMu6P3VLuTfhs982DU
mQeey/eefD1/iUlD2VB1g7LraMUTCuhpl+jkeTfzJgGRWECKcVjlblfcI4+DjkJoEP23qdwmzGC7
xm2o9tGmtpGIf6fGZJBjcx305tS2pAMbxjxcH8cICHpgb0C+BwcuG8ElM6KQnN64PRIbtTULL8Iq
1dOeCWBeMUMM+DnYXnRvdngb/cgwNsyfANcjdegLzXugK00/Xp/CnVnU2ZGhFkgP2sTli17N9RiF
u146hnNQzug++nW6s5hf3lJIIGerbj/WXDa2VudB8UgM4xkXWHnERskoCvfScxW6zU300bUIXf2Z
cJB+a5RDSAmVsYU+1CWMD9ZMRR21Jo91NalqjWxCPDezSDWeGZUyYzydDENH74hxe4eiZ18mtf3o
Bt3R0ZwQdxSxHHyw9ZMNYmJnU1jqvbLZIYSzD9MQSwIzw+CKIvZcO+WXckaizVZ6fOyi/2h4BY23
2QxYNw6jmD7y4A2Ypb7hIqBFd3aAgsAZeQo/8Ks9MmftZRYuL1GdDB+oIqbUYy1ZxhdCcDcOw4qz
ajh5+31urkUovDMYDEQClPwJiEez7zwXGlngd5XmXfOOr1JvEH7eDQBiN3UObatShNSOy86W4PSN
R8n/zuox7oHv0BMksYSA3bkVxA6RRMcEtzJcEiqBzaTqizGI+jLNi2VtWfh8MiS1DI48CGLOEae6
x0C66NOXVRzrF/jW8R4XnhmvC2bIZz0fnh0MzDsqQPKkkZF6klYV7oQ/viy7/Hm/jIx3FfSbLTbU
PsDybq9GJ3aPzQzuNvI0uLQ1PkIKIRGCfvycBOWxczLLeOcaWbuO8Goe43HKj8va323+b/b98sj/
/qHC372MtAESfvf6Av/9wyRQHH7e+5en/2Xz9WE8EzOTPY73y64fT/fjYQqaS2+f+u1tf/dwv77U
t/d/c9vyrz+e4c3e5dl/PGMpCcXYLDv+5TX958/79tmXh1n+tUla+faxX2/59fl+3f7xiv8Xz5+l
bn789Qt6s/3mw3izuryMv9+mfg1QhpbDKm+iHF4Ai2Wtt6zs182/u8tyv2T+FSxrv/3f17u83u+X
Z/vtQ/0H//vLQ72+0tdn++3D//K//8Gz/c8f6refS6uRmgMpi1AQPvrfvtrXG/7Xr1bTiRYFcfWX
b/o/eNO//Ux1W7kIQOYD5vVhfvuGXx/m9S5/97//l5/Hbx/qt8/2t5/H66t8/eR/+9C/vcvrDb98
3K8PNVesogQ1W9zOakJ8X3VxHaG7rKy+gUZb+piP9Xknqga8sq0W0KemP77ccdn3emvfodJbbn29
4ccjiJ4OXiIQMy23lKn58wGXzQDk3gowS8oIuUTiThJPxbSE0Xw+cLUNKGD3zvjRrdytyiPznddF
0IZ9Xdy6eeFFtnuOU1LS5q1lEdGmvJU+bLo8YIyWmA0AheWWgL42BpnW+HHv5Y7LDYkfvKMQW1KV
4lGW/bbWBzehHZY9r7s9mN9Inm2x9QcveGkaw77L+wmcBtq2lymmho9s16acUOEnd8c/hDuAi5+3
8lh/ZEAob8uWadIS07vmYdkidxhWpYqelkcN0ie9R2tfCIb+ZV0RjpNYznh8syopkQFEGRLoycsd
utfV5b6JrlDA6/FIEk5mI27vLTAPIUJ51/a1nf8hAEXwkhUYNeVUPjE4Ct4PNE+YbwEt8GtB8dcf
xy2OabVdbm3KoVtFiWYcl1vRxbwjcii7t30bUC5WembXFs6OkNpuaXWfU2P4Q9N64xFPIBmuiCTW
YID7z05O/dvKo91CC/yJuPwLz/FPbub/S7bmX3icu2/FTK9s/j8AcJrC1OUbsOK/ADiv3/rvRZt/
TT/nX//P/Hf+/KX+/LWo36I4fz7KTxSnZf7DNoXLPMuQ0hKGaf2J4rSdf9DatXRLCtMwXU8H2fhP
Mqf+D5qjjg46U9JJ+xPLKe1/2Lpn2rplze1HXRj/E0ynAd/zr/xhw/Isz9RdpN8e0wToo2/5w/nY
dn5bTNZBOna6c0dPPNIK69GHfCnscrgIWvsnx5fvI7/+WJWF9eIgSjzmqIdKOrKRh6koj/zgpcag
/5zb/fSS+2rCcI7Q/80H/TcESzGzkIuFofyTlWyC7PJQmZrS4Z27fFFvXyskYxT/o1EfrMb62MnK
3ml5KukGsqD1Lm4WPAqKiP5hiIvjwGz5HmCAe29U1UitVMKzD31xDuvo6vvKOTUZyS+jgQoZQzyI
hHnhiUA/BeQ6rvvcMam+YWy3Q3/aoWT0tjMRexXVPlotPbpXkP3+/VucD4W/vEXQCXzdOuRUHYOq
5UBtffsW3cykdNYbOO7C4F2sJ9OnqLN3uY/6LC1tcQCgRk0ykPfLIusY8yVl+oH4WhrM0WmpnEQW
yv8oLOxdI+aKTVs6V1yQgX/oAkmm59A2N7xs0Sa0aNc3ofD/my/Kmb+It18U78KD/+oIT2A0FDPS
9u276MGRR1MTJjuR5Z9LkDvP8BuJtVeNenISYrGn4b0B1PlsEwSCyr90DskQ0010bjWzy40IzeZm
We2DWua+RVsXt5DkihVnu89Fps/ETe7hjw62qczUNpqqvwbUva+TwFHi5NrnZmgMQjk7AEsqoZ+O
NPuZICrMWDJEUDVpSCyV2CAAR9BGOkVjePmum7js1tLWtlrc57hS23ArU8NfRVbUH35MxNVAl5p8
XPwloC8PU+OZ24QG9F3Gcb8NUrw7oxFj1/Jcuo+5+3Go7e6b0+Ldiob7RC/NZ9tB0Iy+Ud/6tpgT
xMFcIL7fh6L85kagr0HU1Q+qpdFKBQcST+bRte4zquFCUT8cdesShs7h3x97/JD+Cojl1ORCW6Cv
zKlKWob369GXFpVbo8M3dmXMRViLuaCavfelKu3D6I7iktlyNsf5WMbEsWkVHGgEdVGP2x75bY7a
jTKh8mi98AsedqGGdIqne5hUu19OLV4yTsRAfU+JGzoht1MgUXirhOQhxxqOqYQxkIx5eGnQ9U3h
FJxjgtI3eZ9upG9D25WdR6KxHW3TlKw9ouyoj0RNd6Lc5hOG0YpVnk5w63ztS83vlApKY++6IsBo
ENoQe2V+TqawOEsTyL1Io2GvStOABCXCtWUO4tFr74q+/CyNjg/axPJEGjjZKRztG3ssSWxkorWT
7URvsJvcGwbQe5xh4l1V0VrxAo06Hnzy0zBQUKLJR8c53yvEOu8oxjeHIP9WG5p/00H1MFYDpeEN
5cegjrbUSYyzZakLKazJXuKVPGmT8TWRoFSMuqTzN/olh0O86YC9HydGO08yLf4wCvU9y0MMKmVp
v6Qx6hKKhvR3Jg/9nc8giV/dFQPqMaCx/FhLv9l2cKQ2advPhbHoQSHdponvHrIi1t4PvSsOeE9q
RHmG/75McoEHL8ezPIgYnXlN57DEisLRKLeEXdpkG4NnynI0i/2a0En3PbgjC/tRKY7lpJ4aTL/o
qEROP7eUe1QS9Zq8jIcJy/lN970/grhGxutuFDH3J1MlyXPZ+5hkelrGTvUJqUGJZE2g54uab5Yf
fLVULskp1p/cnJBBjbyA+6yV6TGDOL2aEAKvsnZQj5MIrPPkhLRYGUXdI0RvNwXIjJvv0b1U5ogf
Wtcn/+iEwbocFbnkRSWeBgaDQA+caL9k1C6BtpVc52gncQ2cloXQwvRU0SwJbfKt8QHWe0hj6lox
zN7UfL31phJpfvIMNztZEhTKsrksWksFJwOVZUdtH/mPfAwrI8dz0GVr3uYazP9wv/gTYqlmISXa
gmXf6w2oAj0k+TeY9uO94zyXKKkPynwSuWbe+kY3b3oZnxoVidPrrhaKGCnrSBr+vFduAP4yuaZS
2CzyjafZ7/FO65yo0SGdbKMsT4Y3Mtwv83ovfZS62MioJ8bZJcheVDiEp1LZzqlqW2NbDZQZYzPI
jm1iHIdwO3QUGZNKIHDSrKFfAZQP8fA3LUnO2ha+DJSihMyhKVQ/F8u+yvcQg+GHRfOUPBZ2UR/w
DRB8lCVXRw64qedFnGfjmlYNnz4Q43NtfFNK6uc2ioyzKHWIkoi2C9tFKD1fKYIK3bo/Jgl91xAs
IMmcO9yE5jubUxc6omPfa0VFIyvaDIT0HolWRVnEKWfrRKWFEzUZCaFqx9Oy1sc+/skO2X2fV7uh
kWK/BO4is/+ZurtshgbnmLEbunMdNujYm1Fd1WTKm9GR7afZo/8pLFL87ZNPfpil7au+y0kkxQap
irA+jUZecDiO/kFJmjiRgW2ktSPvHKmENajWe9ucMzns3C4Q0WW7NvUn5gx1xk9jcLaNRRevHckh
Xnnm04i3iDwZbhRNTs5JAbowTMlpkFUKAGP+tiMYUiXOZj3Y4IcrUTo0zkW5tAdJk0T0aoOCtUIH
1G8q9eqCKeUbsWLtzpIR4j/CrPzzFCNcy8IoPTtWfE/BeETFiG8i5DS6tefOEgndaCOX1WVhAm4P
qFQTiROrr7pRdZgs4ujcKLT3qWfc17ojttUcYJlqZcCLxIY/Efys9Ca8eqVCn9R69LVCk9i2BgwM
F+fshX+KDmOiRwwO0i9QRgMQBn2N1Za+/QbsirjrFWRLDKnpKtPUu7QLrFWTQuWJ48+Oh/qbFPbv
bWmo06h5Fhyn2llPWZs8lqEBecrV8JgHfMWFH08bUcnhvh8ngfGwwdsZWvQ4hJl96miBtVp3CcZu
qxAhXabYhZUw6c1XNeQQv0druI0D5+2arKmV6lyGaq2OXq3JwbKk4sRIME84pPvBv7b0n26d6Rs3
r7S3ODo2vcK4ZtH/HKqaljD+P3kO8AaduJYaV9/gexvM1DxkoaOR7eWJnRy67i4Gm44UK023MWLc
u5Kh9RkbBjrdYuxONSDxNSznEGd3fqc1FlQDLksRsSwXSYLwIXOqYoP5Td8C0kNDXGLYx4d5j+P7
0evS7Obbdnqja+uT/4zpaNmsbAW3OsoaLhhWTOigaQYnr/Geg4mWFeneOKy0qX/IJis/82NNEeCl
yZmoN/rsExLIMOv76g4PYr8VNtR3A8PmQxl0K8suv1RzIFJTI3JC0gV7ogIQKEstpteuGyc8gh1s
FMuau10cMUTK3WVj6F9rgrjW+WRC2/WCd5Em1nIQFfE8vriCRvF3ykTsH6vUeppiYp5kZd3nkPy3
WTW5OxOJL4rwjVN30VcIVStBVstD5LnTUQ4ewsN+yE7VpIHXNWyvvphO/47zyAXLuYaFhBitytUg
DJv9i08yHo0Pv7osC1UAXuUnV/NM0jv3WhAdPOQfZ21OJQqGRCGWnFcrG9lPjxKPfgn2NG2+D7Gb
8Cb8926df8hBo91bmbSeuGbsdMj6XpIkMIcRhxJo2150vyrBW1bDQXYheABck4MytBfNaoOt5s3c
OqyEO1szZhxZBdUzdt8FJFzd+wGL3nbGtWM04cm04RcFEozzculMIig8hGJ1jg1Uz6VxOg/OZuVn
go/LnWWA0UhQmhYhjRCm7E4kr1cHo5VXml0cnXMA1vKtDjqGRJXpya5h1Edomnt2lHWzGzc8jlY+
2OvMRHPFeA3/Sb+KO/sGk248NppmPBhKNx7oyB9jX/LBS5cv3gk8MIW1c0xM94+cmWPjPxllDvM3
Hp9mKbmjzstgtOEUAaMZALKwHe9szIsIfNuPBU5Tk/NOgjs78fVj0Trh2dZG+5wEDJnTGswP4hc+
4OExYkZx0TO4MCtVWcVJDNZTPZTVe8Pi6l8zj+KLzBiderQAoZ69xPl408hev/cLJ3qmJVMNsXWX
m8LYNHVVXCakgrmh+oc8yAIQf/BGGq2snye7JMZAt/qNrnTvuCwqVQmseu518BzrfUZk/Yp0Y7qB
c6M9KXQYcjP2u08cY9vjmNtQMOvuAqPqNwzVshOd+exk2Jp154rB2BhFqF1tTyfJrsyGXR0a0GaI
4Wm3sk0Bt8QFvOyKWOu1V9ZcGxlX7RtH0nAt870wNa4hXJMLK6UVaTfYk9qmM7YNzO3bsnAViGbg
q9VqQM6LR50UlWJuABZbZgOrxAnrB1e5SORoBmNRWKJBAmyZW4J2iVx1d0mj+EFNDNAHoEJl2KDY
TrFHRogFYOUFCpm17lQnGeMeZRZHAJ58MixoZCmAW8iqdnig9QsSYsyerHnk40aAFGVbMKLMrSeB
iGE253NR0BBGR1lyyU3riyhGTtEK4WDsmNXBrPCk4MFDUDJoxXMjbew46GUGmXTvh1Qi5QF8va1M
QcOeWeLR6Sx4B5Vq9sY4OI+Oo3NpEO3WHHTt3PZVtgLNh4xAZB9ijfE1hkn3x6YXCcbcmMqPy61Y
tBi0eMfBlupzE0cHlWnisZga465qyFnpkaXcmbTDzyIgvbVItZuAj3pXmg5urBYkuU+Qd6RfHQNZ
ra06/0oo5oda9tquKXX7LDs0bDBWw82Ad/YSJNjZCmc04bOksKPq2nlcptUorwRKuSbYDcC89yOJ
oFckVYc4HuN6ZVlIMxCfuXuzzQDZNz7KiMh6qCO404nTAvgvXvK8IwYWUL6L4yULcJJ/6/TGu05L
WuPkFxdjMp8qzlUhQqYbY5gM0Fgar+oAE4remNpJ7+1HgDj6TS+cq+w0eW9C1E8Q5xJXG/mnHPbh
HHBL/ElWPJrINO5a7NuHUqtqTrqE9yKWdx4sHSEJQ5hdiOjy1sfjMwj4dgcI5wtJLwHBn1/1JrqM
EakkYSjz9SJ1fl0I85oBuwoLBcSHlL53utE9SPjTp2WRBz32TSM4vu5KRL6TeJ5g/HJVGYzoc64j
11WJSl4gfwRrVTniQTeKaKVXoArsIapAT471szJ892ROXQbwagQcWoAftGrz0DqNeTKo+R2Ygka5
bn+JIiIGfAd0t49MfLGhO3UlwUzPjvRl4c6//+Uk8Pubvdf/iSeByxT61esjLGu0l/71YSMUT4CP
nKo5GBnsgLnBvywCOiT13bJK/C1hDUG2TvQAAw+uqrTFa23GhEnalO9608t2ogP+H3b+Y1o61C/n
LTOu26vtaO1VeLl2QdxuElqPDM/K3sOxO6ahW7yTzd7GfbeLW9N/UDPKv7ZNCJQIEDJLiY9RlRY7
DwHHLtAbfT1StthlnlE91BZVnq4TV6uvoIoaDQEhkZlQWKqqh24oN+3YI3VUY82YNcEu6wJGwJT3
z+1lrdI/T4YIt4WJYATaLOIpR4M03WNi33R1wDjXIX3suCz0vDris76DFDl+yVxjkzvOiXe0n0jC
Pcm+Qg9lD9mGC1F3Crjun5YbXhe7jOiM0yI0Q9Pt8WrAZgH9nZVnqQFOEl2R3CqvTC5JFCSXZY2T
IfkgjLoIP1di79nBJ2CMqLgsEfDJ+tQkYtvlxzN/2vXQPemW3j5Mg3opEoVDz3zuSLm7JwjXOuT2
8DF0dMJT56SnQiUeik/hrR3H9e7JnhnXpts3nHbLYVtp1DGrvkVMPgEsRMNdnsA+2zDSdP1RfE8p
snxuY+d97SPvxVIsjaNCNqlPgXfRAXSdW10dzNrA9Yug5CO1Ix3Pae+ewhLpYdIRL2x2tvlOlu4+
1Ab1YNS5eOe59t5zi/bBmtSP2xRjHdJSY/MUYFfaxTHdJtpUTP8wTaxlnqaPZY63p0FsuYIyX1yb
2s+w9cTZFpm4e1Y6xJtBOtEqg+P6RXTfkdXOZ2EA3oMjxH1WcQ6wZHYXZySMUNKAlFrIgAsRFOTy
Y+xX2RVp56OZ4tmaunI8dVg1j9M8d2G63e6JCQ3Ong4+tU/qr3pSNmtNTs0uiIr0qYq5mutAktdD
OVIVRpl4RIH3rZ0PVDPTHuJa6/c9LxqUDwDm4iK3Zda5jwOFHkMWHQytYca3IBZCd0SYQu62p9gd
3nHIceQHxhCcK6d9qMNYnkBae8yOrYMWtu4ZyiOcbERZax+X9AfMrWACyj4+122YfgAuGHcUg0PE
slbjdqC2Arpe4n1kKx+sVlrda/pueU4dIf9VuESi61P5sCxsdJDbsbQBfDSxu0PUy+i14mwdVYZ1
Sq06r+9MECLrVnTTjssIU6GoVM8uEViFUZ6CHAxK2ZSrMFbjVZTM5cv0IgMv/zhGOTwWP/ssLEIU
etETrWgARgsKWz8Tns2cN89AAAqz3Jqo1+7HtC829hAEj2NPtazLa202q4JiJ/zkEPoYTlEg15ei
y5pLzxn6smyOWM20GDPssuWUvgbbALGuKvL2gqCwvaS9fXBEEGDigtvNJJEbWqOxNhreYvI1LMwE
yvmqdaQcVHZQvOvKyL9OqfkUx3r+Tsv74SFW3jZctvyoeXaNY9jiG1rVDXj1muj4IsUjUc9SqUDA
aOXiiAWPoduJ0gKYDZCId4lr1we4Xc6+LprmwSU46JAdgU0inps5IwYpUARxu6u+tIaDO2n9Q1OZ
YBkmJjoJaspt4prPutfrEAx8fR+0CkwrbZiV1UbqWMHgwwdrqw9TR8lBV+bnFlA1RvL4isf8Q9lQ
NYtQ4dL9mKathXfoZOQ96LgCKLc3qqdogiEq7Q+J61Q3zXenlxCXi+ECiXaiAgUmeSmal1mXysbu
PRrW1vMYH5sk5lxy2EAe/uSn1rG28aRW4GaGSx1r/bGSxi4wlLwQeSwvtcQG29rWwRnrje4oQhW4
IEMl9vsrvZbkmusRR1CeDZdwpC6l6lPliQfAAybmHsSTBJb5eydgWlx5o3PpJV5X4rj2SyUkhNVR
1JN+AEFlXpZdCCk9HByETTZ6MVzlYMpzGBBa57TJRWhJcmHS83Ot6BJ+4C1+s3mabsakTAhfO5fk
utxNloqOYiLci1yzwzBJNOV9RFdoEn8kVC/ipv2WBOLFapLwwdU6mh+YzhD4+Yfenvqrmt/h8hIm
kv3OVqWth8ARFuHo3JCBkN5qAbwg1x3imZw8L4uOifOkcfFY7pTGXB3v+ro30N6FN5/8yOemEPPU
7y7YlQvQaF4EgzR/8I1kXMOwo2R2HAT5N3qnXzh/rLLC5fw3pvpl2bUs/IFZfMiAYKV5BKtLwGeX
ZQ1JYXapprpf9/1M2fnzVi9jAkWSWLNZXl3AwbumR4Bla35Hy75lsbx9EUSwJ/zq8OOdcLRuwTUz
GhQFtv526I/LmvhzzTEVP/iafNWkC9E9kM+alTm5LFPHj3t+BuwRRFaU/NKYL023ZQFOdO9Dkj8v
W5385OEjHTWR7YwRWQE1hh6WObFjzCJ17EhdXwbXniP+nsYY5J+w2SA4945p1TQWk22uppYzPAyM
efqi0p7M+foWD08W8JuQBodtZsW1R/W7Ak6RoJ2M7eBYNFhylcsJcOmFegZuzVVbfXDGxjvDDkSb
agIdU3F5dICYnEvKYlWpTUdfDykDi4CkUKfqgZ5144BbxGhIY0TkfRJ9amDHhCCQ0Zm4DjXjJZjg
lyo0+jtJb3kvHV2cdae8lparne0iGVZ12o2fNCP8Iyv0y5Q4xCub8uW/uDqvJbeVbdl+ESLgzSst
6MlutpFeEFK3BFPwvvD1dwDa95wd5wVBshVrtSFRVTMzRzqa5TPLsnyVKBCrZGD8d3Fw22fpcQKD
W00iOlp2mPv8tD8Ap8YsdyVzXiHYoM5P3cqJH1EaMAwcLrGj6btYYz2JmcluBZuA7bJ7Z8tWoVSh
NpRtpB/jguqL2clTaLa5lwETyyFxmTGx89zpenWOAVd+Dl1+JA8xUYQiJ2ZPff5euxIhr6myZ5yw
i6wdRzlmc7qaTvYQPSzYkAJu+YsK288zvilaCBxYzL3ubggRv9gGeO866TlsDXmvnhhLMkjQTJCl
0zuL/h8GOEDcx4zbtjW4wWlyRQ60AJ89M5vsbihnht2t79FDsaaGZbyOObQJLSuACboYwJnd/DYT
B2y4GMqPNM0eGgyXAJ40b0qJii67DWpk+UPJm3CtYTlczPbLpU8ey1RTWsbPwsmKx6g8dXrRjtiK
z7aogmtm92swz4xqK6F4J8XlxtSXTJVazeU31LBMHM1ZWkFVBLceT59u0zlHyxseiM3Wha60r8iW
np+j8F4Kh5uYU0Ts5EPjTcuyOUbX7al3nDccY/FLDN42rtTqOGWVt6msuvF1+kbXva7rB+FGCdE6
U98odp1QIFzjIXCggTdheQxyJz0sFuflMilOvuro5iRVPSQkzDyUpJnLa9uTs6uCeB94030qQXGH
EMA2Sa7En4Ze3Lo2dWhr6owd2A22nFaHJZnBK11BLtqgPqX2SysUn+Wmgd6tWwdb0v3gpuAGEwHo
B2jaqpyAeazMkFhwQjfGSE5/ORGjLR9dFZzmoNTXIXbYEhuWjYggOCAWzR4SREyT1ms4X8YAaKOV
N/qTbFq1KT2agOuidXepw4aaCMpJVkb5myZy5guTSttQkwvmAiFt5Q6Y6HqYvMdyod/uATLCOocJ
eGq6TikvkO3JANxOqTuXKCs/2gEJTImK8rVBbxQg38iYpTQmj6Lc0j9bvk0czldTYWWsQ0lNjebE
BmAoBxM/f7YPdsBJxXm5VPQqnTMqC//r6fKF5TXc42Ad2BcFpBhHVY7wJDN5tZzkzRghZAVzjolP
Y2jRe5AAL9sii3UE4bOQdvB5YGF7irIOKTKKq7D97nL11ZqchIQyID6HGQgxq8rduENJOnE+uVSe
Kg8BwVgdeF3MGp5UDcHZWYGAhcg3QcZzUAL7O1S6vaeCUplvnAoGsz50R8L1GByA4J2yQjF2Zel1
66d0UzaykH8gWqh/oslKtxkTLyaFxE4sC+IYn5gWcVPTdiyt8ssKKDpwe/e3baqwudnVrTlvd++T
AfoiDwGClYV2arqy/Cjd/IClr/KFbbPJ1+R+Ge7mlesv4rNIYwroqtK8Vnr6YAZJdjiPhzP/FZLG
WqzuEleItdlJnzlOA7wnqy6D92GoEbHG+ZWmNJprTe3zWtEArBfBJIhdZ86+6jIN2156qzTPODJ0
sPwpYOnK0q7h+GBv+o7p0OgSwZPmXFwwOeG9kVl0t+NrnLq/8b9oz5q6QN9ttRGW49DDJt3WbB/r
SRx5RwU7r1cLyMcWJNygL3aDrUzbWnH0ExC1kzck3ichnGal4Fa5tlbRvGr2cLaIW88RlGgTq+54
D+vmkVY9xQda9uaF3DWK6cIS3j3HQPyGvq5+6a5FOApCUqTWzbbTmcV5rRL9EhQKaa7JHTEY0G91
W3Be19RTaptUozdu+WMmfvkB/g42jdLcCE03fBqLB5w7wAYwa0Kr0swDzL0I+l4+nDn/c5bDWoGz
CgX9G3xgycJANyOOjIyuCDjTQdH1uyRO9c/OdCBSFO1TZ2m7xgWFK8vrANLtDbiu7qDbUv9E71mj
jRncuErw4Hl7Qx5yACgzce/ZrJWe1380nC442cLQy83M+CHt9Ad6o/3o25esTlapnre+1mXja5WR
EyqmdvwaC8mYBbvjBPNtVwm8FMjFLxOzb2nQbJEBWVpuQ0iByhaoHKBPCbGf9O4Z94B+UBQUEot8
1y1xzHneKJ8eUvJBjeov4CYkhB0SlkxGmk1QadMvk40JzDx6djP5XlUki9h3V5tszJrH5LR4BuhY
900+pegu1Y9Regf0zPCLOX/lzUzeX6HX2F9xNtyiF0MmLnSbTvO9PKOWQCu+YdE6nzhDeDfX7fB0
PepLBo0+T0cbpltIqv+2PDIrMTO/03rnjDl1UMZVhsERTbz+hQ0YGFUeaq/SonctjUkLCwh3B8T8
3FfrZLiFkrrJTkR+l4TjsTai/BmJYc+hqPm0qCQ+JJLAsWM49Wfs0YfCGYh59yDwO415+aHHtBZW
pvNkeF8+6sm6lWngPudJpTYXWJNbgt6BieEA66u7L5cwrfR/S4DAMsOuwMQJUlntbnI89b22kmhD
7LM/2GGtvWtWBnApzbLL8lVLGpRllxNjrUR9/1xeo/Xd2BSFzR117vH0OIlt8HpRsarl48lKMpgM
cY+8Ho/1a3tQ6QqUWzfS7kYCpmNuQJwukWpDIB7G0i9diESdAiKtyCM6by1lfCYes31i5py6LevY
8ud8yRlyJmORPcc0+OUBsjxlNbOOXFbtXW+67VhPNEubbNT1EWXca+QzEyVnTjApYaFOV+g/9VUb
1C8FNex366QbArTaPZ9M9b48QisBdxQmt/99fSQ8iCaduXt4PWQ6Ie6xMlgpTT8SFkcU9I9AVZO9
HdM1xCcT7Yq9En0sYcuwQ0Wcr/GB+31RaS+lQ+W4ZwZ3xuP2uVJSKnAYR36GpfFMgvwvs4nKB1Jq
nahE2mXeuGX5atEZ6KkktI3S1A8PtO3oOtQkVRtDyg0xgGeJMk3yEIVy+fWQbJE3NRUnT+GwpDr4
kpDs+71imPqxTgwNBbHA3EZEFJazHUANdUvG3LZoT07Z0tuV2Wd+0FVhRt1bFnbW1tUmFAd30O5D
TcdQG4vsqwmmXT4K81Qqab9vtyH6zQcMBe06AO2hmiHuPwbTU/ZxMVKwND/1vGhc0+jiHZenucEs
LWrvthzoTuE3WUz6W1c4gnKaWj4NRd6teQ6DcKat28nldA0V7B4yMWN73+S/XHOoV4wW1XtfwwNt
Q4Z8s3DtmXnxyCfodlUpokPXS/uRMUJfAVT/DpnfEvoD0Na+smOwdYEVwmresZ2ClczlwRXTk/gn
a5UZsPtoGv0igSoWqoX/ivmQK0KyrgzV947LTsJwIZ63jisRu0x5zXPztZ033F08ZneZgIuPD2Hs
pS+GcPFIyPTOODtHuGIC47C/OQToDRBai+Q3o9IrocAYFHPDNxOa7aNT5a++dzhqNH17tMtw16qh
9S1190NVoJQWElASIw+6wZnmrdj7gA1zYd5hkNK5eVG5VHQClkYWBBdATGxEORvS8E2+MgtUuDLR
oHE05illFtzYhf6NNWh6tRIAlm1TBd/S+GskNf0IuD+IR4/6HfEoPmjCc/cKAeAX5t3aynSs4Dvi
vWE5/bdNL0fUiPKOGJzvu7rGtpGUqFSoFcxi8aLQGf+3xJaROm33HUJrIhkeizdKvYk5ky28DNVw
DRS2LfaARyurdPnTHtq3TtfE62RW8TlS8V+16W6wACHNgv0IbMTSodOgIOdbq5UQGZze+KAV+kef
me3Jxhn377Sm1dq067KAkhMzN6i5RSuB8IK9I0mao5q5H22TbyfPqw7qPHGlylEQzfxdpO4PxVOf
3eg1e7uU8lrFAh9GRckDFpj2Zkb6ixoC6Wr14A6Ddbp6NtqX203d1gDnsEk02FJuLMMH8IadSKTu
824w4BsxlLNw4fmdCfPDU4bm6HrVpmEuHa1qrIkYN+nBUNV7mDQVoeD/ekAD2CUcytuAAe5V5224
NZAa2VWjmM0R3bECkImBQkXdL2GnZNY1pEToK2jcW9EfKI3LsQJWwYNP957CW7TedpA/dQuOEkV7
v6sm/xa1kVxVLWnIWFvWtnpRMHVdGitKzw0arzZWVzB86sFQDIfTdOtc6NLoia2yAfYs509f9sWV
gtb+HGN1aRT9zEwl/+lo5RfVKsZrZSiBn3aOsiMCcSekWv5oQrqqhOoQO87tR8xW4qmfgEdiDau1
njOzBmeXGe+JA9ZRM5TmJe3GbWg7zc3ta5oZo8zemYwCt0w8kj0oCutdBMSJywRGs+IM1rsSap9J
bvW35YvJRPs76Oe3KR6nF9V8bytipLQVvLKA6UDHvHaV19MFLsPTqczWH4z0bvS9ds6wdK1qwHm+
Hpnmix7Fzaak1ZldUYzfq1dSn8YVxqRTGK5HlUpnzdT3US+BHocJdfNda289CggI+tfRK8fJJ60V
LLwui33JzrUvue+qVlr9ZhkC6ohg6/Q9/VottdUT5Z6WlCfXoHIzaL/ZXF6BGUnfK9zmm26/+jya
Cc62wvirqsZmQnuJ+NN+UA8BaiC1WWUFpaeKyVrnKvGxkJhY2F6sANuEfzmvHkRIh+XBApyzMpIx
e845e29gLuMBiry5KJdK1ewDM1F/xRAfN7VV+9rUyIva16DEmzTEt+owe0Kg4R5BqRTyexOsUFzM
vafD+Wjpof0pw/i9Rb98GU1mcoVavy+m6FYB6SSV/jGJNoEVYlMHHgvzQyF1HA39huS4dRznEwWk
a3j7y8NCJ/A7Ygkd4qbGwoDOMC982ESbP/SI26flkjkJ0N9+rrXwlHD7f75gl+Bpw0Jp/E6YfhUZ
8hOiyujX8BD+7dCrxkIVsJzmaRhQixumkedsfkreONlW0lF3uO9orpwaY9VHHHLnMyi/nm9HJM1z
0qwJxlbj+NzJxYfZJXRPgwKjqWri57dS5p/BXsOcfWbnDPPCnvGRUDL3ejQAIXYm+6SEhBIcVUIF
rATw3/hUZprx8NCf9qYogmOXqPqZgDk8liJzT7bdd1vUjPFFm5yfHFy8n3QAVPTNSv3Sxq68T6pR
rkrOzUfEzwCnMqN7bb6kdfuFHYm1jmIUiqvDP6EdNri2gp8lnUsnbJz1vTSM+sR45Y4Bt+EuiM4P
O+9dQ5cPscn87u3OWzc1fbaT08XsMrmM//MojujWgPMZX8CQl2stpP5uec0QuMD1HCiqHfcTR3NN
vQsFZG+mNAfVRJZ3Q2HcTUfX7H1RBVSbJ/FcZTO+emVpnqr5pYhqTQMu1tYl8bFv0q69Zlb6l7dm
7NNE5R65KxFJH9AFQYFBuxHgPs/LRZGGcrTCzk+GdlonRTW9/ssoiDwLIWrCMRpGMz0xaEhPAwU/
1GoNfcp4JDf5bBuev9xjXZjXq8rLYfx5pboq3BaSE5IqVeijYx8Kdy42t6NXxVCDY6/j0rRnCsjy
GoDuf//L2h3ne3RzcaiUB7ymYx2TmJ88405zkXmPinivlPz6sphdZke1M2U1XEJz6vflWFDkMNvM
ETHN/ZgnL+CPddpeK31TTYV5gQ0FY1QY2LaifBq2jrARfyIoZ0mKk9eh2GJttOMIoifW0i1Aqmxf
9va3ywjsJjMK9XAMFceinn08XdVym55/BDAfO8+dm1CSDMBYD540CtLppKMnvpdT/yEnvfpDGdTG
UUsIPA4tZmadjl+c+FfM+mGBhpE8UFNsvcIVFfyyGJtZ9klFjrdCLX9ZLtwDnb2LgrBWhqK4VxDC
l/ECRrVgb4TYVZkj52fdKtKNnOIfMMXEDQj0hYqF1+U9u7yNl4sX10zGBhZOkfR/CrhJu54ulV0t
AvPW0Ht3knQOijlUuAQHnXCSgGN4+r+vLY9aKMk+FWbFm8Jv6oQLeZ6slQxfvTL2TRbEbm28aqxp
l0WBGgvUHDOhRiwNvzl9c4LMlPG+XDRVu4ouNQ9qi5VV1QfEWfCqL3UW1kfHo6rQVWtUWhltabyQ
b4zmwkvVcK6NQSjv4Fln62I2qYNHUqvqDshEW2VjFOwVKpHv3NGbe9gP7UHoMBv6vhluw8BdhDzY
xiBNmkF7Y4JEIwCBrYbKpuE/F8E4fmO2HHNKTDMFm5RphqcpPBQFdFODArHdsolQO9PeBrgW0FzM
GhsLG4vlNaME0bzET/59Yf53y2teVbGhiwexZmoOYr7FYJ179kuVTNCJChDIPymCGT8ZRP1K1SlF
KIHbOkJtxeYMBW3E+MhB7nXxfisW5ulWn45YgLZO2ApfKKp3kz0FV2IK24+M2zLQpXkWiXW01GBx
t+UD9bd8DNSix0D81D7d2oydz85oDh9uzoBbKZVnSzMOiisIbQZbKj5qYbA3LLTLcuF4kG9KfqCN
5SAZgVl2zU2Az2n973kz4zOgCDq+0KvHAs4YTIbdRsH+m7Ll7ilIXYmNivx/btIgOYk4TdgwRNsp
QOIbwiR8U5Ps0wiQJJdnCdW/GLpa8yii4a/okr8t3svnVFDio1hPzSi/0xktCFKk2+ceoxoF4fLD
BoW3CitPPydV+OUZ473BqgvgikvbAHU0LYrGmXf95zUgxpQSSCBlrTtAWKWH1QAmF/xB5yrOSK3U
DIeqCnv0/wd9lke6pEcE6P4hmPcqSTV9CuoRPZDbZznEwZ3hRnxB2dBfhl63t/92sZmWfzGP/coZ
ze26wMnPpBYqv8otfgxda15QOjFnunHyiCrY9dE8BxdhMwc54ugaMG591M6ltlv15KRVcQ7z2joN
JdbOhjJrqWlYrzrnR8Zq7PRQA0OR2VtBSIq6eUDdnTLVK5GOu3GORrUpJYhNJdN9n2IO1tth2ulV
M/JJUL0P8sVPonsIr1CZNS25eUGY7LDoGoQUWvc09cI9KcJwT/+eEl8ZJxJU/+d1q5HRwewTeW9q
7wG6jzFC45l+bzmlP2ZCe9D+xQFQSVJkLyJLZuMlD7Pr5EayXUSxTgYKv0WU7CYKN9bLfHWgjGPT
T1V2kvMntepjk3Y7D2m7pVRGN9rHIrAwWPX1vGkfNWPrFNrQRp/oiy3KKcS1RmZF5TiOv2JS/eXp
ciknF56kbdW4GuL0w2nK186yka8DqlYbd5QvmGTedHyoPyz9V6syTIW7jDgcgzfmsJ/uchHSZFiN
0SvWrNc2dC1YhugNdfOZAtV7L/kTXT2pfRVGsx0BuxxyTQkxtVKIFJRYfxo7m3a1rrq+k4joJY9r
DDahU7+FxtCSCq34yFY0D/VzxsOkCVhZp/RqaaKRL7ZMX+hB0n63ldYgeWLeczAz7+RgJ/gb5U2q
tvjMsC34qgGllErYZmXEwzOdvwfbHuGnNUOxi3TmkiFLzEbY2rMN1i5u0ds/+E9dcULrhgydkFJX
as6MwNkNGF83sTsT0vAPQXUsaKAxdas/0NPHERFbAdYvEIyceU2divhVPkVzWdvwztGh2krMCi/R
HC7SIRByrrn1g7Jx8Ke89wKinTqq7VfnOltOgpQFuExlsRKbX13S/U6IvVzi2RFDZAK/BVLambsH
ewEjAXgKHu6TnNOFAgKInXL4dshYverKn8Jsxb6sIBuHXqedhNUrZMhUWBJ0YJ30KvfjAMM0W1z1
cwW9Wxw9O6A8eRZSPbe7GbChjumsDNfxjGo1Ys2nD7K/M01VDzFlLaQ++nsyNJmf9dZfd7bFWVPH
OAO60YzWxOkzprwNoOPmL5IiPz6wBU4flY9aZPmVHri0FNM45lba01fMugFZ1riPVsXAks2HZO5Q
6EDMTkMlNm+DM+hnB9vPQ+ugrM8uELJH5gXQ6s+gzFJfEyZCmzvq0SnP5q51vrj8M8F0dtQBocJO
9EK8zqZuPujCILw7VYNfzU0hGBf1rSLj5rpc6llFCbQqPGR2BujAzl9c0ec4y/KfTC4zvw/KR2TU
yg+ZUKHYKz+ZzpIN4L3o4zOKPtysMq7aOKSsGFzUejw7rqGfdc9JH+Z8sdP4J247+1jSQWCnlOxa
qev4CQjlC4OdCvMUMtDABtjJRH3NR8xmjUzESU1d8l1pdgkIMuF7xrU3GK6+tWuGIcyb1P7q1Q/u
8eu608d3pR3GE3tuoMOdqvgIEWITdOlwVFNOmvjoerFuc3lmgtz7jUlxbdb3l+WizWzeBdArc4pb
lJGgwDgwnBPyk4EoYkaXy81IRIoazcZP9KG5RRnyVD3s1CnWD24ajlRVB/ZVxECb6yijd8bJ3xV3
7P+23lOHVLVyyiK5xoOBtxubsHVZapyUVom3fM5DPFZjv41me0GaOo0/Ok2Pcyl5FQYA2aBEQ1Qn
tcZfZfR3XtqkxOpOmsXJrMH9tCrhTuIaxkNqq3p4JNBpvQZhfwuLvPylyHBWszrnMMqeZKpTfeNE
+WHh/HrDX0zFhVHfYoaa+1qNVUrBrfaQDXfG4Oorm3CJamrrMMrLmc3VDxE4CUXSy+bY/SkIcYHm
3UiDh+e9UvmO2jTJ7ga9guqOPFWPXq8lwHtbKqHC6VaKMcX7uhOx2WylhkEhNSydvR6+35qw9MXp
vkfZpps8teIXbmk3OwyVA9Y840WpmR7IJvZLrcSwZGjpPpMqPV9Eyv9t3G02zPnUEJEeWW/cDGV5
1HSN4pv8OTUutBSzyG7m1D7jet6lJQm2wc4LccwB/JvvVUeFxJ0VMAtnHtZhPDf/FFo2AaeiYahu
5T03R2XTdBQbqCjVF6PUU/bvQb8TNpj4arxz+8h2Lh7EvYfiR2rJ6q//zAY1zQz3wHH/5BWleZE6
0hySg2nPRbrP9cL3SlMDsJ4zHCWdvMZIr2/CMK73wOx9i1gugeaQaPEU8c+iLyeN7XOHze3Ct7qq
u/pYJm29DxorYy4EzLmd7V4UbLv5bij1Uz4Hm7CLNHctK4EWm3F/HC0m40Ps0AI2GS/YzD5y7nMv
itq8DY4df0zlmV1OelOGjN7lZu6iAM7qnMPOVF90VJUVvGd5bifufmqMoVHBPTXZADenSkzvXtVg
lpzNAaKNDq75w4MAc4bj94ugjX3U1ZlLTyGISe5tjD9Lk5Uw1rvCDyaU58Yya9gszaWPSjoJRZLt
nb/9q9n2hAHmi4YwvDZDsgsj6V3qoqudG5fyYOhau0vjkkVvMn5ZDbfSnTOf5YKyfFVF6nLKsI2n
MXf70vQNYzChW2r+PisFg8pgZswqyRAfrKh2Tomivyomxuay0wl157PReXkuZwe0R1rpwI5os5yQ
mHp0jFnpoVUmMzgJrwFghtNmlVd6wsRVeOz68wAoRPY5xVVDXBezghZbhR+bHrM7JacjW2233Rwt
Hc1OPQsCdxM2J1iF71E8OwLmSxAj8eRjlO6WP0qaK5g68cKcF8Dn8qiD0rrpTSejT6foybrgj9AH
vhcj43spM3V6KwJaN9AXSnRbE8n3Iw8QFWb3s8xUBbGXcHvXukwzg7S5YWkBS23VLV68GjMMb9ed
bQ/xvhYLqaaQmFUm+mtUtd6pIyZSqff6sc/adFsSwgqUSjsay/k/1A85LIBjPQBRrDqWpuXzkIbl
H4uh3A6jKdGXJOBP2FrGNo5iecwMi5zafKF79cGxtjsoMRz+wbyNoxnvLS9nzD67KEnzjxcd881Z
qX7TXjlclpcNqNUQ5OWuwJZ9XS5gj72rQ5emgfgS5uUMuSZQiwednZXO1CAs4pfCMcqDZdrjiuBK
9OII+g6pdAo3pjHBNWZYjPcnuzP11e6xjPIdPo3HoqdhY6VBIsFKZVFWjnfQExeLP6qf8hOMkysJ
UDUi9O2EZJbn9AVFOAqATjWeWZ/QUu18aGfphIdZTAs8Rx9y/vQYcPel7GhuRbQTfNIon8VHVNRH
PY6iPZ32zBzn7L1Mza/JDb5GMUI79fr7AoUsR6EdbNRucAQGPvQS387i6eqUAc4CM6s0twz+Qmm+
m3Lro+qpuwwZBZ+WC1OTZGXyvtgH5EpPuZP9JZzk3hlehfwqSoVYPyakrkLJIcrM1l6JN4FXj/u2
UmO84En1o1QxE8RdhI1FdPXD0twAKpVd0SzfNUw+zc9AkiEOCdT7+HlJJsfhV5e1zJPmi0IpLYtG
JfepjppD+1MWEPKb1tUMp+oknKt66M/LRo/67kuZYIQlZY9+0QptA826ubXzRU9UltbEvSSW8r5k
01q9BYmr2ieZYEMATppsHSKeh9xCBDcgziY0n5LqD8RWDUxIzrQ//eLGvK5V2lPJPD046wwzI318
5gLjutWEL//050mEA8HsXjJYZEo3wOE9seWkaYqmXKPcm9PwA+kJeWsec7d4a0t2DKempvK6m/uI
q0D1LstF47W1kDadB//zsUhkKsnXVoieCqOdQHq0NA+8Ffo2RzQMdOtOsUu8oVZBeScZFjM3PDVs
6f5FzBvP+UqawKLVzx7eorrehI3dM5OruUv3KTZRrCFwNtXyR1+K9ySSb2Ea7xJd5HdTPlO1Di8N
S+B5JHXdDPGm7EMNMwf4/CaISY9j8tpTtGq+WbHGT5G0d2fGWNQK5lnXxUHwt2J22maZj3/4gy0+
DjoDCMi6NsPXIjLDhxkMhI+Tci06wQwjcbR8BUUBXXeovSOfSapaEmIIwPAAF5PxC0rCcPVvRWNE
Lipb5WAwjS9eOuggvaQfihoXX34YjMh6dfgJ4yQ89GravjTQQO6Icv+4DstLralj4KlyRiis1lfP
oOyoGyk7HemFGybr3ssh2Xtm9GNoOVSF47xkmnX7PqScLZapUqcp2gb7IT3ajGhXBvlSkqFNjtPT
xscZ5xZmdtZaDud0/uDWOtqMss8CMwkCvu7rZRWdXI29TREJzBItHok6rbDUp7H+MODwb4dePvtp
8m5Ogus37aIXCl0zUn+kDhwLRyk0M6M+CE22nykfHYpYO4X1OFW2I4dHLIFe+iErihlwVB+W7H87
GuauhlhzTAhd2jA6VkpBvt9y7XUOM35bz/b2YDa6E4G1LsHQBxzf7goGqGsUes416KRzlYpOdG9U
36S03FNjOO8K/sa7mU7F3lFyYM9mGL9GFIv6GjuBmbUsLuCn9bVehW9sc5lZJt1OI0a668yx9hNT
6DsXJwfwEIpiDa0OUTbfB4JXRzdgzpl1EJER8cn7oQGQVKQFVRuwguZOFW0kRtSVQcfESsAH0eE5
PzTG2g8iRj/yiWCc6ug7gyEkH8142i2hGWZI2XbUUqNbC+93MurFzsqn+mcn3tpetX6NEVRoBslr
MdOJC6blIgx8derWQ5LktN3jGHLMaaJlncBYS/p1xV25Q8/usy3GWXu9bIIXfq4dWBQOzHtic+no
qCeKkDAl3dyg02/k2B85jpmN6ljFuGlLHBSWleETCxWSmpjv8kibLnFJoUqqsqQmaRXvor6LyNar
CFZMpPb1SAYdwKuzboTVgUZRoSZ0OMJZs+r98v+ui2G8BMJ64W5JD4bZhH6eEkEaRzBHYyt+wGX/
06UsLWx5+YTG1q9MBsa61Hrs+ChmN4f0462yaQHICpOzbRre9Rq/CqCBbhUlsp/xD059+vdwSagt
zyk9YXLb5tOhCZEqjLyud8ZArrsXTnLpSjo4lkugRH/CUCesW6b5mQ6+Fah/2iabUTuwp0vRDPGn
L7JxhQRG3Xe8WVQNvfTsu9qW68Q+wkLZiJDeI87w8ql73F5wPi4tG+pDuALG+YTM5Hr9DhvOHzmY
VPlQjYM5q8C/m3OW1KPiMxB9Z14sUOhbShZC3FSGzoFIb88NDfH/LlhPSHrPlxAC87YZbZ1mVZ46
Ytp7iAgMjQutPo3zyIBqPvKpHeJclBc7oGrBdaimDlCC2pKlpDkTITRbI5LlxwiL7dk21XfTZWDI
Dln3AwIM++WfJaHD8c65kcp0dpliEYTHTgkrqBbUCmQdIyhjulPjbVz6Uc3WBGOrbdxSkh3aGrT4
NhmvywVBdrwGDrcfBdsWhxy+0IJ6uxjx2ZQE6aVtSDSsDJM3nuZLSmFDMNLfIghcZxrnA1vz1A+d
Ok1yh2XNHdDQyeXTdEr5sFfn+wKEFu5TpNHlRuZySvMJ09drPm43p+qizVglxa6a7whe564ReONX
yqnwYevGwRmMeJX26YBZVaovw5ibOwL7xi5PjBQqrU40JPFOalY+Ui17Dyqrf1EiZGOQOpXfOYyK
/7NaK3G/Xtw0UdiP5zK4Chu9prfT71rPbmo0eRRHTnzs6jG9EDV6uPPWjiBAeJLcylZsChEXjO4j
xRe/rfKkP3sdPU+WV3t+pmOVoJaGVEZ2Xqz8Ngs0bvHCL2jcpjiCDSBSpa0Pw6aNGo+Y+PwO5My8
MiPO6q06Sry8kw20YK5DZTa+D+3GPDPHOWQ6tWu92YPbLGrjiEk5Wsu0jHaOWZj7vk3DvXQpeuFX
HT4pa3xOgcKbnYD3q9LpryYY559qN0fx3A57NAaph4MJCGEFBgf3KTo1yjjca9DNNMdrt6nJsivm
LpzJbu+ANUMiKq2zk5iF1jb2xkeNOrp2BIgY1Zvcdca8btMqQR3O9a8l5ArUxOVpG7GDTlzjbyKN
+pxjixaKEvlJ0g7HxqZ5wRxUpfWXh449dX4NidJY0v2GeQ8qxT13vzgvTl1jv0KLl3ctcdKztOx0
12FsXxk5y1mapTdK1PtNTku5JIIIsJPu0v9H1JksR6pkQfSLMGMMYEsmOadSs0q1wUo1QDATQDB8
fZ/UW/RG1m2v7XWpkiRu+HU/numXLBv1C2Z2glxJQecRCYIXIx0I9/HJ5KBJeJ0sP2k+5hxJX7XR
tA8GuLCVoEHoAsTo0+7stSs5GEL20fd/hXtAkSZbYhpNeW/02ZBt84mo+TdJPZO62VahXPdlySfc
tVFl2nKD4yjBQ1R7HGyrPI51Vty+j+M5keF5YlF0cFbNtZcihZ+9uxzEvf6bOkVnuriAyLaFU1E+
ntt3gRvsXpyUud40M3rQ4NTXtMG/O+Dg3irqICvXQK/ErMmtAGJQCGPImRZupj5jOgZq2trd1xZe
KnnZtTk2apBUZ+d0EhnY70tvvJQsp29cmdZbMRfVRav+rxN+wQFqXh1Ni4yoPZhP91Px2xr0/aMj
KUGTH+bg//8DOWcHI7l/g4z8eeC1vqulwV0M407mZMZ+su4dSVnTXzurqLcSn+mt58CJQvx9sR1y
12J4EAeUwWCXuKH8MfoUjncY3hTfyu1guwBc++5PU87GwTXpk1j/ZAXeefIjuzYBf9ghqhAiyk4s
3B/EUGafc2WLHabI8V58evrvMUGYODnUN3mu9VhZff2Iu9MHrG+mDw4VLHK23wHfrtfvH47tY8j7
/o9WBiZXghfZ8mt2m0DP6bUNn/w+HU4t/MfTahOnlupBjWbz0K2DFf8nH+XMWv9ZziwD/EqKGy02
AxQZ+3uMHAgixNy829vAZ84itNm3OLhvyd3YM/VsUpb+Qtfqp9F4w7NmU8X1qHz7vpIZTf8a2vSz
WdPQ/2rHaWK4tlJ2gYb1KlxVnKSVJTd9HNEam0Tke2PkNsg9hw2hpjx7Mat3RSvVpkUpfFE2nX4j
AtDVSJrySES3iNLMfLG9mjrDOev34zrU7yGWlq2VqOK4kix7x53BCwa79PeU1GtTbBAXl2sWgFlg
ZfZT04J4N/KLKLzfjQZvjUtuE0Y2y9tk+gsr1ja2inJ5NILkK1jcR56tHDfhzEGt7z8CWEubKoNC
NeYDcwIOxwOtEzNGpL7/4sAlkKbAXfaKYtOe+ywOjMgVefu+6jwF11BS7Qz6bpcsdxBZLp5bIZND
okMAVGs5HgIKP3FobL37jXEJ008ujWGUmHgVrf6NdrddTjmwDJcKOxADYkmIwlGYiUvT2gMV7bbc
aemxKRPKbxRGHjf1y0d4RNPMLAcfwc0S/tgQlNOq4frulPltHVkI89KamHCX5JB78oUGjXLfCxoY
Z0cHjwoN/3EwN8DbmhOku3ZDJzyqkufs+3GQj2qVLZKlQY8PlTyxyHNjCynwr+I+3xTeFotig20u
Wx/WwFeHhl8VXA/vOuXnN7ZmUqbdzwEZX3rZqTJxO87T/CHrvj/lYxt3OgETCtYo69OCNmsoUIFm
DzKa3X1x4oNYMcEwNBrWTz+/VRnk0RyzyBntVu5dwpGRO/0oCx9MwARxVGo6GQmTv9utWi7WPHyN
yRLE3xVgHoAVbzS3o6YjG6hTCSqHddvY1zclSapwaWGobJcPDu1basNJCWkM3AbWMJzDjAdwTcIu
xi0pImMOSeVl47VOpL7Uur1+X2PKGVNjaNhAknugswZYk3tvrHNha3FQbmHtbT3/coLsOij3KUiT
fFPAsmtI/zyCJFgwDcbt6K4Po+DiI5uhiX26LOB2Wsc5RJNZdDbz58ReNlXjGyaHaV/PtnEfN81T
qsRuSO6JyLwXuLKCZuuuwIhUh3meCyeErJIT5P54n9Fh911HtUVWYbmqlj+Dk/yBSnouqzndJyYa
vs5zcKwpGJIpdc9CpUivHWVUALEPYZavmz5wnnqPXk490T8j8FbGXgM2Yhl5EfI1kXFf98mmq1AA
Bwy/T673U1leu5u9pzUv+BKxeMEd0x4FKB0UU//KVuRNigq8JpaCbW6Yu9m234PM7GJh4WWi5eda
Y9Srua++ps48M7TMxXnClEP0wTtXoXmyRdPFPuCxyAoNcXLgHcYpy7jNZJa/XN4FUSiQvZuc9CqY
FBa47W+VmRrfDcdUyoqnRjjcu5YmgpnIN/YnY8k7M3sVNQQQEtXyo8d7blyZqPLDnDb2pgDf6ybq
d3E3PSHP0moFlWknlXgJMxyrQren1nW44vbPEJ8ClvpDAFKQT8dUBqTSMqtYek+fOeNkTL1pSFyW
X8xBMqQuyQIryI7JKViXpJWYHmwJ9txuLOxVKUr98gSxSF+rMZGPtsNnjDfA+0SJo23IOTgyyang
JV/hDq6HMTG0Ng5yasQU9LdocTen0Hdl4fTHWYf8bcIho2yl14ecjToIT2BFkzrOgk282yCuBTJz
YWL4FUyp8gWHyZ6BpDn3krLAombjP0ngKKN58pKZlk5woQ9rQo3lEA77Ykp/+Z5XPK0OwMIFaRfY
Zf139YrsXPr+Y2qn/9hNECwen7KWAIPTNsmnyIOoxz2w7UVAEYvh0jTDq3mnbfkH/7sNqvU1CVDB
0sms+VJ18FNJa0+73EfBp7pmZZlNdS7kIdMsz2ZQR7a8KRMGhTJdPNsjItA3e4g7p3daupTuTIS6
zB1OhATx28gVtAhuL5zAeFlAESk/ee/DAhVUdftpFCJy7v9H2JWXTRtSVG5Rx+ejgbK89Eh2U8mk
jIKbBmSrpQqJz+RNjova9/eJwWt3GND4e4cS3q6mtmzRXIFwMvF3yzc/ooBY7Re7h/wCop6EzZ7w
xFRDVvXmJ9n041WaNZ5d039OBqOkBLAAamI+pGRL8S3Op6Kzg6PLIw92ExnFewFdiqWwINw9DOkJ
eZUaaJ/VWfXMqnYAptd+Co+eNS8X4bGDe08yNUChConx349AEhXls5UNuNAkI7zz4ZNldQArn1av
bXBZkLbvhwHnYIjAZ7bLdDA99Tqm/rSfVWmeXSIwiayvhiv/tL40Dm06CzCLbtxTv3RDZbBQjzo3
Ws1pJQQABMBr8e5VhnUeExLYbBqjwNMXX/gj25ykOX3/MH2+bBorFRv/R0wZOHRduU0TGKKOl0t6
wH1uXGF67vwkiTExAKw3k2M+G1/VqA8jsJfLuIR/LdfgAqHK5zVV3e37B2Z9TBnsHCvH6m7C4bXj
BN1yvj9CtuF9Dovh3zK3+cJmJTdqEcQ5LQI8ojN+u1MjIk902cWqqdW1dLjHv9ugCLeHQhUjLDNl
R6bie0D8oE2n4mJVxamvOpP+O6pglxJ3gAUBeGQYJKb7WAN/2pg2oOPRar29byMWfIMNbTH9GCA+
Ml3ZLzMR+FsyXPDQsvXWEE5Kj2SfZPU9zl67b20cVsHI5bgLn226rM52yCkd4CzamxIjHlL6O1s6
OeXHMMkoUg28yF3q9mLJpLmYaCvaMOKst509ZkwDpuQZz+S1wht3rjsveyr9qgXcxtgCaG3cNZ33
W85BFoOE4F9nsygcdePsiiX0jzrz4xQVY3//mn5b9hlJHwK2vofCO7mtt1x1538QA2zPbYFZUuOb
2fimCG/4FX/XZYFQZ8bSNXzCyTSu5042bDHysj8ztXNsTMzTeOCaHZgB68Q+8ZrkzklQx33pdDZt
Z0n/65jR1XD7dqcOIxftrkW18sQ8RgmvjdEX5ptpZjOt0pl+Nr3gxS6oxsTrROk8JViZwFxdB9ZX
5WbGqa3ouSu03q62TuLxH4F1+zxRZIvnHE7UnZcT1cJWu+kO4nF7shvG2J+giGHRNXlJispvY8x1
vCmVvUS2QK7JidbldjhRXw+9FsHibeEg3C8QREdDLSeLZA2DMX2ZEguQsczI7jiCp8Fe4k70QdSW
NMpZK5+MKT8WAF6cRhp0OCkH0Jcplqi62UKfcrZLyQrI5SnayXSW58R3t9i4u2uBn2HOWq4giU73
YjKsjTDRp3vNlCxLHGrV7BGn6wY0wlflTP2Pxio+bd91j1sFCg1z1kmZHkQAZMTQum9vIQL46/Dc
hAW/KC/W4JgzaDfOpiRqZNCWOz3MHJp7oQ1yl2MHnkPX+hB2LrJBmlfbPA+C/ex0Px2IlGfhBx2y
WfpUZcOPzFirXVunBCo0gfCT8TdQaXoekgAbVYnPUEJJfQed/h54zOIQ72N38R9dkvzcsni5doDE
FxOfQ11iuhoqvUamBYqxdJbdtJYlltv7frf8GYxWhFEiHnI4t/7o/jZmzSe+dn8IclyXaWdPFebK
SttxtZD0buzgfjDIh6LXEj/N9Mthw/zK3Mnx55n/vDk1oPSZ94Bk/s+zZ2OvSC5VbkWf+iAZDUt9
deqapIhN7SUMCQtoFoKlSKdma84ijGZrcfZFZ1FFVnsHSu3+8WuDzaiSeuvMwbTX8Lf2fltBi5/a
q8GwqCWIWGk1xdHQJnygdPnoAv1JS/ORASl8KPGo4oRpz5M232yu8EdZjidspOJaL83VJ0p+DF41
S2GOYgNAkHyqxhG4hC3NAyPpqcLl/qLWLjYc6189TvrqFcVWdroAYjD50TCF/i5sUroGBmPcutkD
ngF14n/kbc2g51C+86x1KVfMbNAfyYxaV67SY9H/Qgowj37p3gsTQztuHS8OXd86r56Yrpj956vp
ejywQUccmFVBqVx3b064UsOZwplCCNZE7rTtgnp5QOIPDvWgX9ogbc42QQnUtOKF+u3lCtO8ijs7
i8YJrwi8PBicapxO0rvHzbri1Pjc6Tt7cvc+sN7INAKS+QaIiwPwmGOyosaniA9IluNnYlLh6tIF
zPpIcP93F+DntP19U76tHkxko3oe1NJn8dHM46FLvBPLl503MppQS333K2IF6W0k6ikxdxPNcrx+
k4fAt/I4DRX7Dlwk0FoweHPy4MNPqtfG8OwDrxpyzX1h7qBFVMYIvCybQLwbBrtlu2w5zlpxhjxz
q8iNYzZvxCNfG6QKRG5tUAh8z2d4U/I8ccOHCd1vFbyPh7wU/9x81j+EbRebxbbklWXcs5xHvDLC
2msfXitxS3PTQEdZOgQvWga8jewbb29avUntNFwVDNhM33tu7/sQxto8r+uhnlX6QCTAuIaj9KO5
wx3V6Zkz4cVpchAWk0X+p8b9l2iej14t6Q0QPCk7EVN4rXc6K859PfE1ZHsflRWez16Mkcy8SFae
AZk2+SmhJAB/XGNf5uadUfWac4haxc86D0A9zT5hwvzkKpoAbMicWFMYjsp+4i4eusgX/GLhHI7b
zPIbcg1S7Hrl/MOeHbmW6I6Omf7FscaFtGxxshcXz+oVkQZcFz44s31lJr+SEm+WD0wBfYXPGTgL
wsUAiRfmt7spUyYE20t/kreycTfZfLAsJcwqJIJSioAmW3+DsSU5W03CRIzpfJPxFjh2M0ZNSp4Y
rpKRaE4Qxk6JJ7BP7pSTfvgM3fA4e2aJnCK7A9oxQqclSZhAKSqAcHWY7zdyZUsmIRydKXRoeFdw
LvohBmfX6zGHWYkf3S1FQZsZl5DlFdNdMe8G07lYbMUfcmzlNOkiUq8htsoWEaBnfhP5wjSMuBX1
ngCYR9JsNDmW0jGwowGqgbYIGDAtlNtSuxFLJ8L2MKuTDOqrm3h77jxX8gcWjnc3Lih12kzISRso
4KwuFqRw3ZFjXkbODK9ufovW3vHHnA8ja7TIYTyLG4tnxhob50RV8yteCwhEAGWRu4j6alm+IDWM
G7BRGvPiUhwcnraH0iJ9TyQe8+vQXggvLbvAQc9gN2bFovHfmC2cbW1xp0rmFlnByq7YJZ5ClKe4
1JLFyGpdaFQ3NlzDSPOy+n3p6ZV5eOpn0spl/QdmbrNnOD1+/4vNcDY3tI8CRM3SZwX9I/Ld/K8r
hvyad/ln7gePYDd5JNcAp9hQBBuF1napXZ5x+9kPx/vDQcrMTh+wl8wq4GY7iPIw4/M1iaNEYTFO
T52cbo4UxYkV2e9u2LPvVruxZ5JGuxeHoCNoz1eAx24tgDqkRo6PKftnJd28N1ZDYz1jaDcwsQwo
ap67G3NCKRxuP5Eql3Mpk2PDrkMa/pn0/nIyKy/qcarFQWcf2Iz7x6K1TJg84mnkqLgkKR+/Uz64
XSrJurLrbBspjw5ftKINh+v3D9uh7rzK7ANvVeGG9kFyX9y0Bk50dqwyFqlx47uS3DJMAuEP6r+c
WIV4EgZRxba0q3gyEexaEi20mDcUpBt4AheqEoUXiD2x96ewTPHmLZEW4cIRT2F2PVkH6FYKezGU
AApJLQx/DN19cTUENd78ZVzFanhbtaDjZWXMvq265rIxaNCyezxkk8TfhwKQU0O/UQ1w/7CpcW8m
GpOiDaHfkWls0ditignU7fgTNWDcaxeMzADJmkJWKgWC8K8avWDbE7bah7Cy31gPjXEpfQyNKySi
1XYIv6+PnERbTj8NYIhIjDOziZDVWO8JhVBv7tmn+x23hmRGYSlwYmEuCKJ4xNX9CmIL4HOk9n8Y
fK1qn4WOmTo+bhrrq3TsNz7rfUYI86QpOyC4AS9A2bqL71S5TQ1RcXGcaNORwzknVqiobrk3U5fm
n2Hsvd033989gnr5a4Mx2GUrt1Wu64c6hLuv/NB7aLvhoU8Q1zAP4s5Ih0OVcRcJRxjuFaHrbInr
MDkTQV94Ic76k8n8q2p42oIR8S1F+9ssSwdIn9ZXwm/JdCjak8KBRHhXrpvApjyl8FV6GGYC7D5K
axIxmWpzIcCbhvu6bGrE126DhX/LZWdleUPuRXFmpXIsYowhv5ccM+EI1HCX9LZ1gCvSRnbJtgmT
wZ0nEsyXoPkwZdZdPaqrdkuR427SMrgZAa4tGCvV1KVnhMQckGOujhlOBsYcVosnc0B4AMazK/N0
3Dl0lAw+giGEhQ7uyhJePMn7mMAvJDFX9qdsWXh3mDi2gvBSB8UThqX5gy4E7DqkYVnc9xIsHn8y
6i0Szg6V+TuRlnSpNH2/dS1m9kUTx5I5uV6ANXiyISg0DBjqOJlVRS0KL2MqBp+0obJjSb0NlLxy
Rzt0t+mNETYpAkmdz8HJZac0CTouNFZX4gYoDz6Bxbqwz0GQPA5pZW6qwANVyvK1svI1Sn4ROoPw
Hch3osROnPTIer0WvL1M7htcGopto2lZTvxbmbcZYBnuIg1VApOkwZ6kA9H1f7lk3stxLplpTx82
4+uxqYtflpMTEP/zTVdEvzLIYTVvLGN+26M0L/eYDCQzEJLsGa/BmqcxmNf0KHyxL5HTTwMR70VM
7g6DwrDjRPtRucyjbG1+JGxrDvRbgGotKiwS4Yg+MZA/yxsuWqNbQWPz4SquILtpWmSGzT+WIFGn
YABiUtj1tZpW7GkgXvbwhdjrmbhjSQ8bvAffuqZKTt8/Frc1N3PZTlvPanD5mIQfALOhdrhhAH7D
BhGb+nwoCzUTtXOWKmdYU/mNaM0Wdc9/XU9QDe4g90ntCCzq0Q6us3KAU+Bl140J3Do0f/YSkksF
MhuHL0l8jRc4DJATK876usEQb64oAsbcv631+KvO3A9Sf5LuaBYw9bHGPFAYy1s14Rysu8HcNUb1
E80n3WB9JDOWBpDb/H6Xum/KG/xt4mSnEJ4ro3m7ox3gnFRJvnVIPhOwnF7CMu+OadM9snx5WxKb
m4Kb/E6mIY3IKuKcEpKwStinxLzU49g16R4T0lGuVr4JCMBj0cDrCwACvdCKKBeyzv5s/gUcuLUB
5D+ljgkeTIhYplQ7wB+Jw05sOxk0Z/+NHArwpE/DCNXFqejqMKQDUPGeL/dz47Su9DhmvPvCFWnZ
TNsYPwOmBtdFo+BfHnFpeEO984/SJdKT1y9VigEXbOWLRhTath6AmSQlKxguT3k/jTifRLvLO/Ai
eDHhrYTYY8mxceHGe+YN2WObwpXGKhxVRZm8zGuTbYupeg9XOpQSJ2gO7PZ5mWPB4SCAw5Jn2BEE
yRDZ1k9d2QBbqVBk+qSKezIpW/zLsQhKJ0r6OTwVqxLPVjkeXZIKDRaTnrnQJTPbZN2RR3lTpGwG
jHW0yDoY/sm/fL/fuO9SpZkX43Z2qRsagYDNGo6vHhYG0lFH2YC2GNwJ35hL7sduesByNnDi/h2C
5p/f50C2WL5uy8kRLA0YHsoKQxyBt7Mp1hfzXsKeM4gCM6dP3u1YPBtx2Q0fAc3qI7ASt3efHQEZ
o5I+e2uSoxgIlpNnWhRo5A4znQhrdDEukJ5su91AkoUY6fJT+5Xc9Sy8W4Y0FKNXzNLFebDT+4am
eu+qcWULxl8n3VjGVpZcQEykKKFkyAC13CB/cG2pNOEmjvdwkd/dn8+KtFHcYcstB2u5UB1gEz1P
XxfMD4zng3pAhlM7a6CPYLl/1SaPLHtDE7zXQf7QQX4su/4xY5rfreHyQv4efw8qRWtwhSPaAWeA
rqLapCBwweHl8Pw14LCg7L9idN5wzRbx4lE8NCfjtZpXecj1URv1mVv8ckbJc9dFUJwEJNO9q+Ml
9B1RJD96GhJOi8soKGumfFrdxkd06JXixDhbHZaWE/wQv6AQRyXRUHCXgrKf7UoI35GbJu8q471K
6x62DSrmyeBdeFHhZuyDi86wrAyj9jcswfY9VuvTHV8w6F1KupNbNBnq2b8tyWRsaoOAe9oOe4ld
z7EeBgWBJGT9Gi7U0jRh5CTze9NR7oL15zo46menp2M5aLRtEEc7Z+R3gQ8RuhV5leUVozPK4Lry
K5kHlNW/mQ9LyvFQ1ByvwmmQocGIcNjl4iFkRD10tn1z64EC2FJs2ac8gWb1oiJc3WuHXtNL6zOn
7ifzQWzOC2Nw6vTRwsWOG/kdVUU3TWw63GaIgpzcrd+CMjDLR27QDIncEHZJ2/PFCEKyaJ55oJzq
iovGvo5WpaOGJPTiFPtkRXVoC5vr+Z3i76pPF7sJdv8G1SCQ85EjOZpZ7z/Ogk+CGbllIaG/tGGF
GwMhNObkgffdjofFtV7TEBhkNph/YGJzK5TuKSgFGs2tdxnblVe8mX2dAg5rWA/Kw6dzPxmNCdCY
DMr96L4PTIw7N++G2O8MzdRdyL2cAWR4jWHgdguqA969ia6bd08YereMhtxYzsCW3f3jKPcLE1Jw
srmzX+eB+TtEM6shathy+FW4hhlR2cAybo76VuJs5NJ6iSc1nSe7tk6BtF7CLmvPBq5Q0CdZuLOW
5GRB9+GdANO8SIj5S+fC2P03ESiXflb98XS7EW6JKke69Cyq5WkDIuNvMDMAFxkyxsAVH4xtwcQ+
IilmUFe68WLUbR+7JkHKiYWP1RBEKGk8UA7Cle1+jFy/IwHY6JSwl78ArX8hakeBREarTqbeuix8
sIX7VvemcXKJDeysZDSgep/moi9jJdevAcW7mRAcVM5iyU6x6I7GsOnuyG6FTkHTQ/OHgKu7Cy2r
5TmSxT4geEVuDnbZPLwMQNT2lkSXkY3K9trIek4dYwIggfxgrXrY+042QhDLgsiywJkJdhSTzrl2
VSUbhzCgdkWw+tKD+VUOkkXAlJAMEdamyORXa3bP/RQ8+aWX7oCM/iM2/7vIcfWz7Bio4gDw1t6j
NSUFlBAe46muHIaACeYQFv27CKs4R8RqtejuAI10H56lbR7WbEFvwbjMb+3KqOc9oO3CjelLZO2Z
Ls1RmSH7L8/gmWOa9VqTfp6Ax4IQMPlRbzG2VmHzl4tdOu09WiIB4OMZHeMMFq01VdapXTiQs3pr
egNIbg97DhysgilZf2SZ/mcInsncN3GyOta+SyBuCKEfOwoFtqhdVEQ4+i9U/xpmDRbWbvlXeaI5
jqPzjwd8PQBXZw3roL/lRjDEMBR54Pk4oPMPsfI7UOSeKB7mjl2bMkip+6xrs86Ppt0keutS9ikk
8/rsWDQGAk+EzzJ5vwciAVQlrmdevVzPpH8ti+SX8I9Lo/hVyoxDfYRmQzgJk2nLx9V/obxgqgiM
dRtIm5eoEEfFcHSoRhG+WGxgxPhQluTm05kwb+V9eKZMo/le7CHTlaZZ+PFII3gjUUyjDgHt9Q5q
tX/5wfBaUtbB1qzn3G9+IcFclkU8jB5STANWYJ9mzVfazyY8bfvW8o2zlUExkeffB6kivQjNywrU
svdOh9irtIgT1Vx7eU1aDMVcbrZgX47Z0lNCFDQlHOAFMG83sx4O2MLlquQbfmE7LM/wSRCLTOQ7
xznIEa20S2pqotqnmVJrA5RQXb86ZgH9bjFDgDbckMJkrkjqhJAbiEIx+cNaLd6Vb3HgzP1rSTtf
PNZYcFT4JcM137V0FkFuuPp42DZtp36yU2DnnFRHfmdGurDc+QJXlsdaIpIqe+/N5odDlHODm7/b
JQwAFMrNR05MU+8AxgPxWA6JgosWlEjEuGrYl871dsAWAbFc/y4hzcbSpG+o8IaZ0lZX3IL6GWf1
th7rIdIujVA9/QxUP8Z0Yv7G2vzRCfugO2u/tGBMTYerBd7r85xvRshilx5DlRJ9ecb/vU8dxYs9
h0PnlDgPivsg1MMiNUA4lWa6L4z5l5GZHK0WIG0Q3BCADdYyvUvA2Mro7Mslv13ifXHmN1FYcmRX
Wh2mgrKJqTyVAP23tsWiwCgutpN8eOWSbUdg/JvQyPhkBLVoU+8cXOBCq3I8zl56EnI/1XHAI4Tb
R5Zb8tI7su3exabiDQ3fOy5rv8sq7wcb6OpMCvdDu7xT6qKScVuY0zYHmFa29rxb5fhpEpJBOP8s
PQ9DUeFC0s1KdzsEA4yYts1OQwFAIOHA5N1Jyp/1IU1JcnoiZbjpapm/QdXzDx23KkYF/9CuDgVd
vdtv7dS7pWG8hNDWhlCwgAScF3oCm9MomXwUdXuKkfbJ0fdOCxsIqPmzxqNjr8l2Gkn6JFn5U9lI
LGuWPiS9Uxyy2vyTwoCKayev0OvL7tSlyyWc8Wy2SUoFrDXt7tYIKSa8jUufb2zLgfxYDbHG5nVs
fevkeiR5hYtpacCKOW5r6ZRg92zmYGbWpepuNIQPFNIuVUw1y3oXEcyXOkjfR+bBEbzvUwJqh3Iu
+luCAEg+OGLEiPZgLPa6NdMEVVZZ43Gu/NcycU+5NdLb4y4/M2v8vZoJaPWDxSsFSs5fdoAs0GXz
1OQMN+xhDxMAxS8ykhED6kc6T8FXzSq1szUFH4P7WrG+243a60/+imFSW5CK6De+3Q1McVNhhO5Q
QGNe9uckkM4uHN3h2cwYu2hH9umH3eGO/YX9Evhf7ZYUEc3B757xj9xQmTTpk1eldHDB3YlXhchs
QcawJ5S5ebTsG1QxQFjhxjJAv80IDxs1sXGZg5UkAulH1mZGfqysCWvAuG+01e7gEL53JqzzVuWb
zkmSs01hD1MTFaY6OXit+qUs6JwqELdmqm3UnCIaEE1u04rndMJoEeKtvNhwFGAXOWySBB5Vz8Rh
4AubllQl4TtpKh+c+smfqpemXv8RPudWu5S/5EyzdOq88LP0yufMW7z9MrYTAiNevLEO6psu2Tup
6c7MjzgR8rcBrXiTuWFFydL8hu0bn2KAwEmOgptN4g9cypw/vsfWZ/RQDL2kmE+VMGi8U2x+rSPm
eOgNZxOJcQMS4F/vpvlGZ98j3uBvKpIEBH/fqzZ9dLzS2ADH3yZFsO4TjW3Ecox0N5d49Ouk+U0l
sr1hePwVBDb29k78mGZwhhkuJZnciUrk1VTFRXqtl/qWPLe+6Pd25aj3rNcPyVKrHxxR6YP3bC0S
ip3PBgwHT7fFPfw4zfc/EyDhyJWVtV/LjpbMpfiyFIUvKCFqN2RaRW1lm2xu3HHD+vPe7OEtZ9+n
8sbEUUO3u4SvYnYP4Nv2dIgOm4mo6NZSVfgSUNi2rwwf+wAJwpmx/9qV/A0jnbKsCx9Elb/afvVI
Q0d55BZzphj2EgxuHq3s13gRcnFJKIwosS4vDm/1te/fjS5ofw2V/Com99gFa/+oCHXb6UqmFKbV
3nB5obtNqckREcUdizQqnBQo4URimdrMEx4UfV4T/8WyB3XIUHX3tmcl52kqDCpg7kDdct6sJW5x
G2gmALCQnWzdUeQxuVGV1491j3jIMJ4ALRf5bpzpRxPawgRgcosN6xHumad47Y4K8P9agsFrisPS
5OjlOZOzbAq6jFHbA+3H01zclsUeiF7Vz6oBHUtv1HZsU+eZhNvZmFA9Q1aY16RTmPBBuJJTzaHG
1/XHfP82rsYf/AU7QcAaTY/dUoL/RUKVqRI2xkRZt6wLt6aLcZfkPcvwYKmeDHYO7n2aILHaIPO7
G5JRaPde/bCYZ/AAJUIXVcFTR1kMrYj1VqwE9hUf9BAYEe6C+qLDHDJX/WRn3QLyb3xZ+waLp7E+
4X1bgdNm3nGuSQXwAHGqFKymZwmHeDhPFnXJeMvnF1Xq35l6CVOsY7LnAfS7rgaRWMvXdXonU8Bt
Jtf2RY7bocqzl9IuD7XoVIxoMO7bAfaq4ZUPLc41axnf+35VJOqAna2TczT79UIGuOM99T/Gzmw5
biXLsr+Sls8NawAOwB1lXf0QQMzBmRRJvcAoUsI8z/j6Xoh7K1V5qyyrHxQWEaQkEgE4jp+z99pU
bQTAavuCRilzW+cdE/l8mDV+MOYYd3O1vDpBe+r78XsyLy9m7t6IzuzvoQAYG0wWvxYosBdQ7A8C
IshBWARJLNyQZ5aY3VSTD6L3cDKdjj5RJrl4JRYtt4sunQP2PjTHdFsJDDVsJCzMQUfyj5DYps4M
jxq2NS429KfYS+XABIAY9I50h2iqaGw12fcugQJmDTYwcw1NMH4Nf1qYllstCseY4TXquek4MM6B
OaOTQ62T+qBxG9N6tZmEY50c4FUHM8uIS3I4lEIfy3MSL08MIVA+UYnfljq/w8LinBhxfVQYYXYd
njCvllAllZHcUxlBWGLvoRdIABenJ12BldJJ8+aODXqBup7BQGX2JzMfplsaqb+GerhtJwHUT+tv
mqL6NcAN+6Y1kqYXN6RpqtODaUqUsrh8GU8HyyaDYpvOmD2yiGoFvve+Bj//MFo/SQanRhXPc6Op
d6vSDt1WhQlqsALyk1sO5Z6tND0kjTuYk2Z8av28j5j1bO20kxvhOjSl8eWN7ohPOaq94vWafTir
ZOu2CwLvDDcfwiN+ur4lO6WflPLM7hC4EsorBPHemMfnobsTVjp6w0RQRZmD+OirXw59GQ8DkI8k
hDICMuYCIYo2sOjv2K3cqtzCBqxWTs+ykOFgxhuUkeUmH1r7FNnJU6zCCjYwAlmT+KRNStLn3N4a
Ze5uKT07T29Qly1ylDs7Y9ePpchnlD9ubWmd7B7udTvaLvT56hiKXyZiee7fIvFduhvnbi5nvzJq
epomfZ9yBKUhHPxx2kIWnlmEzs1oKE6tCWtBWwPb0YOBIXafbA3q7iK2mY3NWeujGIEaplPB447t
k+C2czgll3wcD8hBUs53+h/2GO8Wa8xR+qTz3ZrtfWgGhM0hHgSHkfsG1EHomxXPOoOdT5TAsGoC
ihGkD+SvGGO6h1F01sCrbUwy1+nEdhjt9IVOfYeTd8w9leqvACPyXdqqWxq+SOIR+jJIC+wDcVFi
12cTW7YuYg89FlBsrYPbp/p2IcDM/5KIogRd21fJntobnRy+mk3BqCaCMrq30eaX1qb8CeIXRrly
Zq42T9CU0/d80BUeIbGJbHM4lizjL4lZYuDXfjXSJAMoxWm2tJm7C+GfEc76mJVwNEY7rzfzytRE
xmMmj47FUAwY35IsJfJoQSZfmvwae+PWngzh08StWWATRt0lJomZOapH3tror02hfR0hLCmM+Vx1
zt4d3f7cYiz0Kt041GXV7E2MfhzP9lVpzcT0gipulCROFx0bjS7stjZ7ZS8DNIuzCrOEbpExE2HX
EICljHY3BkW41drVADBXZza4kVf2fEQwDpCCuHSYalIpScHgfTByRxBwtBzCWbJBoyEtaUMx4NW8
RqtpeKEskdRIQ0EQZBTX7tFVkIYy4e6R7CGgN/wEoePFdpCl6yat17Y34foaKCGm4Tug9ksRPyFo
31hF8zlpXJoWDnGjJkWEEFQ6AXV+CdEqOzExcdqn7tSXpjYJLwEqsZmkRURAM7LQZO+qYbdZWCA7
oTz8SEXivGjUQzhKVAQgNgmpiSvX7nGvY/JDc5IR0LYxBi6ybGkhYaM45lLY5EX6yQFlGG40ZGew
NITpkh1t2IbUZ5VgiZxJrLHRXXkp/TNPJUR56ZRLsWA8zHjZ2lo1H27T4TWRC0UETpZ35PK2Z6Qa
M0nqakukZKvk8K1HC+OqWt4BXX0QEtgeCrPNt/NBc/g4HPTmiQDwEmm7ELEFWjBZHodqudAZ19Ex
sIgbMWErBExwSk0IbOlhPDmc7VNCplvfBWuLxMed0N7mEsd9D4svQwJR5AVxeAKNvmO23+txRuDf
NulOlgvyH5S+Ixe2N6qSwK7BBctmYyZeWueWLOTknnAkUP9IrHhE+c1xRPoxbphxv+CeY2moWChM
XPMbS+poutmq644zA12ZUAygrWRr6G6N2XH9ruYqljGdxq6KDgzscRsNySleLCCobttCjwsPLZTo
W/71i2KrZ2ZrWTF1H0ZuPVA/Ovsl78ZtJLrc49qh32XeTqoFqizCxTNz6wnDJYd8rAxfOi9R1aSQ
Quxf1BdQLwAG7UFYc8mP9LshyHFM2R4W3Bk0vkRo74M7mwKKS4iWCTOtDwnBEJKsOIK5MAzgdsLM
EJkmG4/BOOTc/PcLK2qQkixPBuOhDrkNpw/zwN3fnYAWIpp2tGneTtMquUDt5JXUYG0xQYO2ykdR
oO/Oi+UgWS4lRfCBBOc8zPvbAfEL83hFTrkC5DsvF5WujHkt+V40/Y+idrCvRzPYTG6cNKJFckHk
tzHszDkuWJGlSSde043vBGv/IP/IZnLfUk3QCA6q4tnKpxS4UvodM1jrQdq6m+mpnRxsI4yqSQ6O
bh0GScyEpg/V1A95Fm3VWLXvoaN+cuulDxeQ71izUbzu4l26jQHg3DkxJTQ1fA6qxuUPG26vi5Ke
omp94dJzQwhBXdi25O4WjdqwQSeYC60afVbt3nCNQxDpvxra2TvXRmlm5+wTR6um/l8ELv1WeMR+
H2y7gyFYRMEZdVi568r+pzbm+q6aqKj7ovzQzJc4H+WjsZ6FWUY0Uw+2tWRwGZDMRmE1bNBY043U
M0rLIfEJtCY2RE5H5DnZhRsuzVuzOCRV170C4QYMLV8zc5APBR7HNX4q7l7jBgvikKevQgy3Jl3B
jdFBtdcyVsRSbEz69btwyH4gGIp2UwtNo2t1RPBV/SAx0oOCtR4T1HibStY9naQFiprh0/a0qHDK
xZtCUuLzeVC47/Mv2n6ExFDM+4DwyA9yonzv1AptGJ1ntSjLi/sm8CEzo61pcpj+MVvJKEdrmHfv
GlYnkiFBb2RrdtM0hASO1nTwirxyPMc22dY6LjncUS6IJl4A38zvAOHWvck8oH92nunTs2swWzL8
UuQdC9chQ8WdpFUMpyB/6dIGtXnKELlkV56MzzHigG2Ws/s2hy8FMfnGndofOhMwf54zLHdzmW5q
O8lucPlEQp5zE55eYwMSn9H0aUvGXDCPnrsyIa8wEOFGhj3GBYTVUmn5IbIYF0zYnuin1ci9w71W
RflG5rnCUFT5ys7f0BLYm44MlX2jHeo0tThAeniOUmuPLP+4sCXiL9iBZyYZ+3DA7lsW/ojoDphR
sV0haJvSgwU3aguux0vjwL2NWrWXczlxM0VDAHqqPdmcihjpetSoOO+RVZts0X3JHsrXwuSUd/qr
xA/9NkEtSgIawlngQPeYHRKGCrFf3GTixlreMwNKt5lnwaDauD0qEnPQbqs+eu8q9hg0/Xu/nWxI
OO341gL+37DRewqSI3bFGwedq2ePu74PWHBNNi7IIRC1pDCYUtVvYw2eUW624Jecst2pAEpZUWUI
96uJVnVw7xB1BodUdbu6677GJtlbSt3jAicFoeHBEaDok9F+QMe4W+peHaiv/LDI7TPOFbZpWf/I
PQu3gngojOgjatoX5bTl7eBMX30YusfGKr4FEqg56r+nbG4OGJQvgFE06mgXZbtT7bt2JmR5yr66
tdUS1rRfzXx5LZRubidXw0S02piXYaFFzNhbLDm5mKhAbvvIOrZopveLAOffVHKzYEvYZaHuBYKK
MqkQBo+Zc6mZ+MQkpSEpVMGh1gHklh27PBdytavtKjFYjx1C8wE6C6VAcRChcZLjRIO3QjgykdXm
4RL5qCSQVxRT+oI8EpsUPQIM0SiC+yeiVameUdz4oO91esNDctYSrq4kRmWdz0+NFQIimfRnODtP
XBAZAhuM87UJwqeLBZRf+D+ebRftNsPZTDqi+6QvmHcaumJkGZhKkztMzNZLEEXf+nYhPdsaLEKq
UN3jbc/ouSFQBhqYO/qHXuW3s4DaVJbaQeYZOZm15Qlz1jZx15FmJsWZVGGiF1HKsN1FlcE06S4f
JAJpHMxdC3+hKjFbInW3/ESShJoQe8YM0AT2usPTSr3hbhOcz0d7aj/1arij2s7u4mJ6WwDHbedX
/PXiYEorpQbSb5XeDj6ix/nAdogbdQfpGcUojqqW7iUNZTtSh8Zx+H/QqEGlNPaJA7CBXprNvBeT
A2lsEhCuMhfGfsno7ko449g2CFpIZ3QvjZ4Yh4mNPxZXMC/aiMLTNjLYatA753xiDWH81bkRN6W+
uenK/N5sVQ2UKXph+Y23wKCmu1YCQQV25dWI3m4YGQTboY3QbsJVZZzwxjbi2c30J13ntJ0tCZAK
M7w3dq6959QD1ZnNQPJouEVtRB0uGe64ffvJYKr9XFrjNEp5MQxbf6010t8cQHg6YooaNLros/sg
kFC1+2hnDe3bYLLSUqUeDYtJba47NGJiOEp93xJ5kEIyxxf0vdPGt9ieBy/orDs26jRoXB/OcEwv
u76PTZTSyrSCrW7xowSWCpA8uN/y1g0O3O1NHzlzsYEoR+ZGwE0fbeO2MJNuJ5HE9q0GaGF1YQQd
td8ibBiwS7AP7Hu3lD8nol42suEYOTWNu7l032K6mjuBTik1KNlrYBMmRnI0I4euYccAJJ4YhuQJ
j8VLzUZ+n0zLyObzNoZzumOzFgHsVrDCaptyImLP0bEjAF7/LenKj1pgyKGp9tEgxvJgUQvfIu7X
i/PgPlZUG4PLlqKPu03VjfCS2CJbYW7Q0DSfnc4FO8F41bfH9sst20++GUR+zZ4ky7XjCiLWBgVn
JSCCvorKB1nWQGaHxjz0lFxsuh3mj1Z/ljTnW8vGBWgC02BG9qCwW2mIcaFZouRs1hyCIHoHNqI8
pK7RMQD4p8v3hCw2MMcYUb/B6S+2HeG/HmFG7N/DH86YhxcxouNTOevzc7s4jO1yipSx0w8Abz6x
BOJWcdpTVb7VY/Ee205DiVS/MjO79IKQJ82+CAG+uYzlI32v2bOMZlerhJ9AVl6WdIy+GUcPoDgK
jEj7gAzfI25pdxMVWKSVyD44D9b4L/sXKqdpzH2pg4lg4NVu7WqGvjelZDDOdvVkifa8/gkEil1k
dC+Ngv8REq+VQZ/WmuZG0/sn1zVmD+aUs2uyUdtUyrxlr1PeFXZDqGzmnJnYlkcYW8w5kaYUI3MB
fSxCv62myuttx9mh3Yx2VfRm8j/PnfmGkw5VmQazusvlHXFANL4bLLdJjWQn6QfnpOXMG1qjONkT
Q1v80NsxQvrl5tg+1j7uHHXnamwfRxG8GZ3L4kOw0C4Vne2PwXACPfJ9LKGyO23U7tjF3Q465OkR
k6yhSi8XKTbDeWTMlYKb5ry7i+pyJxLtvivtBl8GdS7cKXZ36R4hXbwfK+sWK02+NQTz3npGeWT2
QAwMfLeOJL9YafaDnO4BndBSLpHQVUP0icSuBXdtPzmGhosiMqhs0/QWK9Xo9QDVsDXV1ifJQOvR
iX9FYcd6MFBtm5AZ6axmDHMTdOTtd+xE703b0QTXW5SfJHkuHTT40iWS15BiNyDxHlt1IK5nPLit
QcqikzBYVQNLaxEE3lJptmcdFjN/H+iEKMkWsDDHV/RbpFJQmW5KV5ENOCe387J6SItLOqEeq1u5
kcAf4DkAzM4yhPfL7O6jfKAuTxzsPZDET+TbMIWex87XNfRjVmscFIJir5PETXRUz4CQFp+ehLWV
6EW9rNG+VUiDoabCouRssDZw7BkAMkVoawjKDNtcUYp93tbxCW6IV1P+pG0MnjsLly2Z7+qCNxuT
rDIdPwpIVzGtcBsm5jlDBlfIQWKLQEOOxy+3x9OUWyF1OTzdmha41vSxz4bvvdEI16CBE3lJ12f7
mXnPxhwAyLCmsESa7AkVMND9spTYnslIac0SB2aQUz6H03ucgX3hkntxk+ycpEjGqkDfEIiys/C/
0gYCljE1xQ2xcbTuIJG2S+6ReYKuIrLY7w1bewpGqjkUAVUBX0Fz74s+LbZ17yLc+GbHoe6vVkrk
s2zKyF+XQxf7dIrHMbF2SbS8Bd1IS39SH2S7PeVVtxwYcxfcZ9t057T2sXPH9qDy6Wuu+/vYeMQb
AZgvn57racKhilcWhRDp0lmt7fMu4Ma0EOVuOhdhlwxO13TgrmHRIZ6t2uDdojnb9R+pQHnZzi5N
V8ZCFr/6Sq7j2OuB5jOe+VJGySmHUbBh+6Jwk58AlKEw5QbOuUodLhySVQtUyavAck72LZ3njXIB
pNvVTz22P/uhfq6R83iJfpGzUR/gV8KFe66ZTK8/EsWeHD4HhkJb+iDYXLEdsILnr5aRZPRZ4mmP
2u9cRnhdR5K8CJUEK1syBBggX8I4/hLa51ycQztBVJyqbTOML4rE1H1m7GasB9T7IRVKz4GJLSQm
tiPurdXtRE8LNzwfMOI42aFo2MSYq4hHBShV6IkPHag8B4v6RocgPLqCvCBbKNKnI9tHEPOTVLrb
HtQI7ed49vNp/JiN6VfuYCyHFQWS0fVwj7k4RGkxKSYnyqixSGgTrP6WOyTjk4MxERiPXi/arIUK
uWLLV63WtNQWrU1He7uXv4rBfWlbgqpoQgLx7cG+iTaStL7Dk4pKeapsBF+ENW4K2WKMCrX8BGoc
OGp038CWymPFzBH4DSMt58Xg1NtERsBWcrBQDIbGw1AgS8wZUohWlPs8HN8g1qDBsbkFp5G+eLpw
YHeW8XhGKN0xgpJnA/gun8sWvRf3+k4RzujomEYrncgQSCDldh0wnpD4Ua4FXpDDa4hHRUIEcRwb
DHfxIU+M9khCNqxND7gDgwyAufiB0rc8yWl/RuG3csnDfby8kzcy+OxFe1+vdsYoW/5fRGuxuLHq
8akx3IAA6Nafh/Kh6U2duCROuK6Sb6Qu0MsGpSwloiMFbnAhHrlNsxszhRFi9MjVRl0lK1zY8TEZ
I13ty+oAs44phAQcJQbau0DnIqIfaUtj6WKUUm5dG6cMysdNhpwtnJSghW3smFTmND1zbeuwAeTq
dhcf6jzySmKj2VK13MEx+3X+XdejqtZDl25+Vd9BOoV4OTS7MhTfLJIH0+ITF4pNdzPv/QXAWSTs
/aITi6pqbjr6PkUS7c9jRQM3hZnc/crMnikksp8ZzZ8vmFixmxxJXnRetaCAOG5SivafU/YspSaP
IWnL3tBN7SmeaUjTcvciVbjbHArDvo8ifEkzL/Wg/YqicEbBPk5eVQqgO/HWVbCWg0x8IlM+zDK8
DzuyG0iE3ULLH+iomWpDb9RJbkr4k1Mt2FFPtkMnyOamO3Fn0Y3suYz7nTb9GszgMBmRdWJ4c+po
BXUG3bCxcbZNW+QnA9c8/hr2YgpRmUyCwzCTNOse6UpEd4iqv4qp7jdaTfFCaMANDpbHAbLFGZsa
iTHLTQMXcT/YZIXVizExW853AvHIaLFa2VW/mqfSxXN6pEfhZJM+NqVfymEQ1yyF8xpr9kvTCN2f
guiVvvh3k5UaweNpiAgtBG9Lx6eTX/M8XoyFoE4b/q+NOhkbIhCRhH6+3TH0E1y4OPJoy+k0a4ye
QgxqzjBlw3qPOJAXdGLLh9QIO9UsxTvIHja/UBKdiFs1O/rCX0QCFUuQObgMDLJKMuCs9HYZGn2b
agjU0trxZme4cYdX3YKDCMQp9BVbAHeBl7EMdI+zhNDc4ANxFeVxSk67k7+Ppnvf5DXpy7rm4jgf
LzRz2DDqPkIhPPoBwAySLLedTqe8jaxdxDtRMYQ3wfJAnHZw0CaiD9w52U4p64gTqXccFB9VLc07
wjjvxyz4siZuT3E8rmlLb3xw+GJEPW8RPvywcrw+GmcimomsuiPZDD1NX0iOy8sfFEcdaSESpoNy
nupWPfXCmg6ieXfmvPOW3mX0Vv2MhhqftKbRCdKarUCLDg9MEmKts6SgjWu30IiajQlthHTl5kfB
KcBpxTVBYckWT3M/+4r9dUBDWx9y/WFki2HTQNmQ8RZtbQP55EDnw5cl6+gY5rdIZANs8O2L+Blm
Qbd3FUKtaZlRPIf7LBGXdAj2icWvyrY49mgOJFtuloPX4YgNckn6OfFFfpahkDXM74htmV2HMVDa
1N0AQAAjiJD+XhcAWSa4tHXhnm2Sib0Bdr0X2jfKzMnOFXdl1wxerejKdvB4/NjuM5qWCF+NSkv2
C9wGJJDGRxc3zdlBWH8GrfzTSsYzgczXYZjDBhvXCHKw0tcAONguyAitSTBcreJyiqO9AFtmLO1T
ZuVkUmCUzqf4IXELXFaQ/SILl5VW9R+hCrnSaRhQ/MvLEIMucjXmBU5owa4TFbikmDsTSvG6OYGi
2BuTQGewkEq1oDxlW8Mmpq6PzJ7b46jU6MG/5D5Y283JUBXle5/eURUbF7x+xiUFgAXJZrqJrLUH
NgWvWljm2BHtBy2J77VrJ0hfA7eYTOF40s6BG32rs1wn1n4NhOP80avs0PbJzWS3MeNjsrFW8wGl
DFh+JCqGRACqJ7hfWOLUto3A1KYZdAS5pleU7DzM2Qx2FZ5ZtJ5NWgWvLmLthW45Ld8JncnQMwEn
/a9R6UsTjh1TFoYnsh85CO0QnduFPjninm7TmnG2p7vY73RQvlaUyTMpUaTeFUe3XoOPRfy9claS
FFDnkuyfRmHsCIloDhz3mxXdjbPO8TAjg0Zl/QhL+1C3TGOERh4hqYvxFn58v6W3m97ZFfpx5DBM
k8hDY9Am1LPo37HO9H49UhSyGQIUMpUe4zvBlaLgJVAT62Nf0GW/qcjx64fkklq6OJvTjy4R9blv
loCJa2btK2BGO0Nj6K1Isi3Su4I5NeDjhOQMmlwYjaieX43MaS8yR6YEKQM32urFb8stGAQ844k4
q6asTmT5+tkyTj4YM7DSqgdZyEaW7YnBtHZ+5CdZfKNi8U8YTeuFdkHWgkc2pI3ZZrcxAytsPvjl
Id3jgRX1E3Dym4kgHBH3wzMigweuFosGHXswZos/OsdaLqGbn3urrc7K1X8EnWDCaziALImsLQoq
osYao+3AhNWDb/8xK1B0Bbmsm2pOhx1rKws3Me2aipRXtRoN6in+zhwKNYXML5nIadU1+T43iGep
TX7uspWChOXNOJM0KZP8dimmZNctIeogPo0wghdMAP12Ahuxa0r06GZkMjCvfkxO1dykOBwzBos+
7mZtU2bL0aVkoo2/fLVzFRyEnEffFDF9P7AcaQEeJwT9bebtW5g3H1NlgOTBlkzB+nMZV5hizeef
O8W7tKnizEyvTtdn8SoXlRr7oXnm5KiBSZz6hmorAcVXWN4AfmZDxlN5gqNanHDy/vnsL+/9fnn9
vuuDWNMlSLi6bXNi6LiVMvVL8AKIDEt0uAIEsz5FUUsCnFnW86lcYU6pEp81U3u/V3jZOpyF1BA8
tOua8fvlX94zO+xVKlScdMBRmIxNOAKQIPP/EL9N9gGzWO6fkMBX7tPvB70oOBD/eC8NzfL0l/eu
X/3/eM/+x7/y+9/7b/8aDlCu/mdR4rhoYDD1bVycrg8YzPnhO63+8zX7clDMsuPNfD4swjWP/bwU
p+t3SHQ1Kc2S/3iNapNs6yiCbdx25SlefxWoIuUpjRtsstc3fz+0iP8PVkOBp+nNKVhBKZZFq8lz
XN3Z4bW8jQzR0gZBxXt99vvhL+81SL+Z1iRHu53rk8lWcTtE+rcxxKvWrJ/c9dnvh+t7NANpcVv2
KxaE7pTSeGZ7DCFyPf2w0/35cH15PeXMMIzoRf3zl6/f+Pt7ri+nNchkdeSV7DnNdG+7TAs0WKwk
2w/FHydxtJ7J15fXh//05d9v/uV7rqf3769en12/ZUqIoFc1tJTYafrs7npuXw975bQ/g9kgC9xq
MPD+46GrVpRkVZfojspgps8Mv8IcrOp0fYY8ib3Ssr75x9O/fN1cz9jf365SXP6At6nWVwqUpvOh
MUrmk1tf/n5vlqsp7/q60jsYEFdoVD3Vz1UHVWqsGAXU2BXXheG6Jlyf/X6wZI9j+vp6WFx+wuvT
6xJirytKv0yYyi3zIRZmfVokVrJkeDIKy1i21wN1vRivx40cMzM/cG6fqnGl1P3jB42qqgQlivX2
hPnrepL/frie6ON6truKnYupEAJmzBhz+tE6eoDGzegyca2r9XO+PitM6xu57IrWp5Gf5LoazGIC
BnJ9jUtb/vn0+jqI+ct//L31268vr1+4PqQZiXyxiar6emHpSlTLH0+rjugUpp1cab+vuevLSBIt
/udX9PI/nl6vQQi9foDsn3hrdgvwV26RYNn7BKNy2hTbiGbnqeuNGiYRkWOVOZzJ++HKjjKd2OFo
Pl0fmoRV8/dLFLXfG+ATWwpC4tsR82EQGVcr+niy14frszlo/3x2fe/3y+szTUs+cr0yt4SuIlnC
52OSxE6vCQyGV1tVfbpe5jV5a6frSwIUb/7+t//9f//P5/Rv4c/yvsTYWRZ/K/r8voyLrv33v5vy
73+r/nj7+PXvf7eFaSFRZ+4CkYH8MUc4fP3z4zEuQr7b+F9KjEVmJgVRBp2FykRn6rfMM/hW8z3A
yuxDv7bOuYWbtCpo8IMbfe3JXdwM/IybZMT43zVld0x0crZIuLlxE4JLZhNoqKVN1IP4wt9jSI3Y
NlDoCXzBlBsDlPunFLPqbawn1uZf/0qW/d/8SpL5ANMn5RrIev/5V0qKLAAZ13T7KKTq0HuH7B9t
vq+75CKWzjj1YJv1OB9oajfho7nkx9rAlyRC5jJZ7ZErV5wrO3u3HO29KvvlwqSc6Axmo1vbrofj
iFYD8SPMX5ucLGtFmNMFIRYtdRPf5G6Kcqa8zYuxPCa1rTyywJASzqlFh82J/Jpa7EinOyUHrpd7
czIwio0RvEyJeVg20KxzI9w62dhvyt4qD8IYo7vOoW38Pxwo/b8cKMd1LQuINVewQx/qLweqihjO
2CXQhpih+9zPBQrcCfWgtJiyp8NJd3Ib3HD400zTb6MozPsS7udpks4TrvQfCV6AdxTtDJCtMfRh
TXCDLbQXFPQvjcNeJRlQ+EFq1w5zA4wQKt2DbmWYW+leEZCFHnnpQXG3sYAOmgzGjRGTO0WzeVuF
bniRiAsw1L26GGZOpF8BCzRHx4vmCMC2ybb6Xx8Pc/19/+lakFJxHbq2lLphmfIvx0PTcnONKm73
adLF0cZs3fmoubl9Y0ac2Xoto5tePgi19M+GYeKxgXa8uya9IL/DsRvfGhpKc91urTvLiqo3QmVw
HTt5sNONb6D9klsXlae16UsSjfrOWtl04g4anHisUHmd/vXv46q//j6ubtuWEBaJcwYf8F8uhBBx
TB5aPZCQCovHNUlDtcBelzFuaLgs566a1gkn9WdCFf8VqeTQ62n42jGRPthWsps0fQTisWTkwrT0
arPKOFCpvo5W9GiLUV6cEdJVUomLU5Lx3ROFt09WhEXS2hfgfPFWrxO5W3O1PXOujNPSF59dY/W7
IiTAI8gLeUMgA4qCOdvUZQABITb0x7w8FPqc3NiYfTl/dHUsZ9LxGhdefJpoctvPGcLi2UovzL/A
MlkTwajmcKuyoL4bHPleyEKD78GDxg4Bu+FiXt5xp+afLqoFD6E/J3n+atj2XdspfdelU3OwEq30
Q7MuT9Rk6RPKLGaqZqJyvL34jDPbNP1EkR0DXsa6lyCvVb8HmiS/QcV9LlUBmnDtP5uDY76ECknc
XDUv8OnjnUOwqEswqz3oCayiIcBB+kfQ0Gq0j6S8NyanuPTabGAtbKz3wjRe5MyExWwYQ6wPpD53
/+NSaYv/co6w9XKkFOjxhJJqPYf+0/o/NCKL6gC6pGmtubEhgYATnDLkVbSjMmMQNBaq+U3Udboh
y729Q3TveFw7gRcRGwIjjXl3gz2/FljNp2puTtH6m9d5Iu9jzolypaU2+LD8a2JzDbT8KEZ1SZt4
Plr6ON1nVfGpRuG8JTT1kf0SJJVbBZm3RbsjG0ze1wi178tqO8qhvrkGzqvGwEWZQbwWLdKFYrYd
7BdKHI16FVJFcXdkYE3cCWcNQ2+AA06AzCF07Tup0HYPOBxozLWPaTHLrTMZaIDLKt33PRmr9aCe
rgEIbkF3Ii2r8xp69cVUcDqEpnBfzBQxRYHxQs6te4koyYh0MIcnYH7zRqvuuNrEEdUcYYnpIznM
SJjj/lkHybHt1oinVY9VmMWxr8P+2wCLehGI1xQwdII9kBczTQyfjdka70cL7CdSR9oFi75R5ew8
98aacG5qcmPqS7GdWzbUVafNFTq4iPqs/ZmoZTroyugtpiQs14KgqTR3iwtB1d4YhNn2+vtURo/V
I7cemfM3DwHwyW0Bu3tbMU2HvjRKTC8k/VwTBEy7ce/GAqnQaL4r1w75rLpjC48IqbIMccbgfYEE
a3PsZ6/sKucDqTcWRaKYbA3t5hqDrW0WWjE7zuW9Ra/ngoW12zXc/gz+y1eGef2j05GzFCD5QCdU
7K0mCcEocuxTK6v3oSVGPvTR3dug4Mzufh7usHxHN4uznDOGK7dYmvcdQbD3epHOnkv//76tGNcr
dSnnLsbMKN2ThiIsmuFNBA3yPYpedPF4Tzd2qy23gQPqgep88kOn/I4aXPdjvcLTVGgl6m5zPo1l
/tXDAbgpsEHWFuV4vTP6QT3OfdfslVPhGRvq0YeZoR0i5N8Q4vmszbJVqLQ7rIAT/6jMJnGJq9ZH
cDMQZbwS6My2Q08w/5hHwkawWt8gbdX3ZpH2lPfGAVH61GLawmRvv4wztQaOCcUQzLL2Qhf1nkqk
eu/Zfc12hJo/C34YwVNovyaNflOSsvlILX9f5YVzNqZU7UwJszumAHusXJZIJ66DbWakANwLS3tp
5gWkfO7ehdkwMhOO05tIvzOYn3zAhQq3MwOdM4LFcNej1vWaNPh/LJ3HcuPKtkS/CBEoeEzpvREp
1xOEuk83Ct6bwte/Bd43uAxJN46aIoCqXXtnrkS0M7+oaOnnfbTQklA7074Pr/ZYvUe6N95UBX5g
wGPNpXH8LaahYJl2Y/AoTa+/yWLYtLFF710lmIj6Ml0ikG9uPTNPBmxFeNV8gKQpiKbl2A2/i95A
liKgdvGEh+/W/FwMCcE0Rtd+M20fTjL0rStpIzz+nl79HhvatzAyWNYaH+xZTmiMlUC7sUt0k4OX
3SZsU4zdE3YZ0caYNHB2Wb34sRAquvjjZ6d3MTfl4lbglMQhwuD0LyJN91EOZblCCXUlzd1+kDtz
r3ST3LZSdsc0gRfeo86bojo44zwQiGabApdvMD9unU5ZhaSNGOEjv/gnyuAcaDEkZ+ZgZ3p13sZG
OovTyX337TG7tcQHgQ9YWaNrHizdk5jrpnDfBM3E0LbiZyr9CukI7fqJQYolNHONgKskSxxncliR
Ta6FRnLqDaJqwuQT+299z/xqG6ksZa1RStvp2l+DGIe7ItnpGJQM9OrwhPWC6PemQ3BqJZzC5xwr
zWCWrkdoCTLU0RuiSem4McdYtaRpnb0q+SoNL2S5R7A5pMM5gE2/waet8GXfU8e6vS4ENWRoCAib
LInk+/bOSoUoOrTSR6/oOe/jgFPulWmGLerE5zLtXwGhZBZsssbsjy5v//VFzzBlGcYY9l+/2B6H
E6Cw77qoIwYoHuIlWsy8e+D3JjSuCKco4d8W/tPJcDcx+F3UVyLeG1JfRiS9Ma4vrbPw3H8gPEsU
Gh5U3qqpriVqE0og7GYCpqOwNoMXhn/8vGQIgnqalqnILplNZZ1OXXZvnlofJW82U198q/Os6vkC
3vqOEts2Cn8IzkxOo60aRq1VipAFmYT9akR2SXwZumhr1IO41iaKnmFCjVCJsf6tZLQfwI1oMkdP
hTVhqCU+PS1Nd8McUz/4NpParFEISLL6GKcHUVDaud1W2CBQHcySdeoXpwl3BqR50zgUcxz5/pWW
ZGkMlycZ0ReT1ZWkBZeKLGLSl6ztlCfK5WY0GAC/MY1REMkjYxn7tbmNCj/bt+kgbpnFwF1WxpuE
p7AvSk2u4TMAVBlnTb01pR+d6iK0G6QtoIj9H1u9rQCBM+LV8VFIsTbjEO9bIOKNLWCXYVViWyHa
Je52YT+oC3wIPuOZk2abwX7ODrqmeSHRSqTVnTk2wX9F8LfPrbsk+uMLOfHdaTsXHoydkzQnqotB
XNNisNL4oUdcYw5F7AmK61Kahn8dc30LvLTdT5r1LzaqgCAE/A004Le5yEtgoO0fJVrwE4k2EKbC
YZ1W/aGLiLIXQhH8lhIlaFhvqpmAv9iyeHe1ucSiA1i2fXMadHNadAYyXkZAOaxzMijwaNxeL1i5
jFs2xTviW1NAeSaUqQLRvATmbizNxB8Ple0yFXl96YHXA1LQMYVuGNDAX6W3W9knq9UxCnuTtZJu
GJ+IgItPCmLJCbJAjeFi/r4HBYTGrr0a9HXvELV+0rQvQVMULBh9/EuQ4GZ34JQDmU0nomcl3t8M
tElmz9wQQoJLUGDZ4vXl64eRONVRmx1yRV28HAeySc3KGm8G2g+AvCSdGCPpNn2/HxlBY6ny6hPQ
FTic2mfv17cZAnNzfbDeqNljBu3oMktb/9Abhgsh4QVLhLaJlfRbxwCQifWOkAvbVYeeaeoBpxQd
q9eXrx/yuMHMjhzWel1GK0oMsHhmdoqHwDx3CGL3nG/kwpMcgTntG+9ZJHD85uZdVkN5Z8hUJilj
oGypy4FqNW8mkHQaj0I/PWiZs88wso42JFNgxJwJb/3QXNwiNS8krQcPosbI+inETrpmuG7ruL29
XnyVZufCRsGt7PamQ/lE4CbWg1l2aKmm7gSo5/+/qvN+zWE4JSVMqR9J8sXC8EPzvYshARgVppzX
t06fY3VvxMOIsuxCmYm+a0InlmY5yWlm8ewrZ7wNyC0sZXlXb8B00NKlAKNmx2+RboYINeMO71SI
RtEnXHZfVvrGRMpFCnumXfIYE+HQXNsQLUE36l+vGnLwiyOla4LNlooSlfV7kcz5hjH7fI6Tb+2J
OS0+tO46TQOAt2mz9ls/+vKq3l4QTh2e2zmpqS+KWztm4xZnR70M6wjlPi3UhZh5d03YcFaBZhsO
g3P0jfzWh67xZgX9l1XL4WEZqID87NAIJjHk8dLZEgqKbYCDcWiabmX4aXexRkApXeNcxxBD7NRZ
+IsbkhBGv3r2NIAOMV4yCva7bgzQbFswY0AdG/jBZYcVXgX2xvNrrL5O6mVrPLw6HjbJ+SH5a5Ma
eHQKIeC4pdjkpgoZSztoxBdl094y9BWWFgMgZghPd675Y0m6svJS7ejZT9/F0Kn0zlu5nj6exoJz
D+ET+anQM7VC7LqeVCGeXqmFu5Cp3xoai4tU2sI7oFT73TjNBpiawZlIDke7TEqSpiU+ajfhMbfA
byy0GRudidY6yh5bnB4obNxdXn6/vgo7vzkCxwqX2DGcLX2BYOMr7SdK9G7XpV2+S/IMUSMm9mUP
gOMz65phPRKDtNWNLNs2dYrGLEkCbWN2+GjNlIiVzyTq0696LNuTj5hxaSusJmwE8QqEDj60IDWe
7uvz9LzCnNeF90Tm7ndEVb/yXG0pJUzAVwAqhWm6HxAqHV0iB0kIp34XNFVWskMuCkO3eQeGSCOu
xfE7JDn1lvU7IzaHYDZQCApZC2dS90RgWPrNI/AVh1awdxmSrLWO3dn0CecbQ0mA5ty3G6l/dihD
gjWB8RBf8ty/pbrenrs6QYhC+Nkv6fVfhMV7b6FD66BB36pH4DSQ7XnfPSRwq6sgbBX9u1/mNjIe
VFkW0/N8cAlFajoSdlHG4k6kUSOriuPDXAggR16rgavXEjF6hVxdrmMV2W9ak5vQbMIH+891GmYi
Sm64C8iKVBWAtDsOwVZbex/oKv75pj4gtB3DR4bSXisTmKleD4tNypvPo330CQN4YfSR+ax6FSSn
1HDXfVd0+6YMZwOAPSDdCP0T0q2bHtfWVz2BQAr+gP9G9iBmk19f9sWlsBNGHrYuD3J0kJ2hPkdK
mWanUtLrisc4OuKjQNlsivoZNDaGmQTLpnCKwxCBKBhhwTBT4FxOrV5+kv7iZiOWbsmzOjcl2sb1
drQyqYpz+VUFYcNKwipTZUW1rWCoEbnLtwKpfFBM3hWWAyI/1U37ioQaXQTqUDuN/5QmCZvQLdJD
VfnLMDO1zdSL7EqNwBATKNMCL7q3s/0+AokXst7N/d3StN29NxCG7bnVsgptya6hazvkoZ+gCNI5
OjY91/zLq7GlAxT/06bYvtSaQGXVBtW+pvuHWM0M7gS4oKe1iCH3jRqAamPb0MLVW6VZyVELeoKl
NAlqE1qs72qHsCewjzdScOMgdGThQFkI5012xQON+EzMqT6sIWd1dvHUs2jUy0FS4jK40M6vF5V7
2pmKVW2dUX0EOhTApNHSla/7G3fA/bYqyvEH8A2E5vm3iVKhW+VUR8kYp88874nyiiVdHtbRuvX9
haXV+9aYpne73uE0p6E7DjC9Znju6yWbFOYgjSQ0PelXfqv078b6j2b0tZs8qFeJlx5xV6I8n+9E
yVJ409xQsthUf5q0PuDyoUdCR7M4z98SikrNme6F7of32KankBbyxxRW8gsHYrPTLUAYfWP+UKDD
1gnR9nVpeDBC0yZli14xmonbRBrcKnLC5p6HAdMAMofeYU9jvUazJ1k1zYiM7qT2fhgU9EvmTBHb
dmaQhE0hTrv5wCwtvgN2wUWdDwGqOHQL/ZyMCnOWD6dwomVAPoWi8/JJrfOggxZctQho9HygHxyg
ZrjFhg2qpRT3RzP+anH6bROzv5nDqPG4z09PrOfvtqo4Zv2XGvQbLA8BihDvpte695bD6RJQJIVP
5btXp3nL83fsmMPCGMNxVduhccim0mCM3N+U0X+hg8EOOPT6CcruLTBdaNBj8TlZpf9F5v1PGmvT
fwxD1mrkcBCIcyvATupudQtl1z86ByKeKvDEIzLAMeLLf3HvmzcTEQOnXQQdWmBqhwIJhJh3UZbF
0f+TtHG87wnb8Xk6T6ixilPlevmpifZGm3CoCwl86PpfUDX8XQd16NjXhE69vnK4QzCCoTui7ZWo
RY2RhGtoMl6HMKEpnDiWnBBNg7V/Z7EzDrS8xnUDH2z9WihSdxZwh6Wgrdr/G73MvrlZLa52BPRv
DF1uRdX3i1SrYVSNPIbCKKxDPtLoRsiQYl0h2UGPWmdtYT35aZI9rOsfIdruEta9dwkdzHMaU9B5
FvnWmey+nHsQmXKimMGdKSXb1TJtb2tqDg/xyGiEpZdFtaXWbfv4DYRMvfHGZhkhHdyUVSLeykio
jR9Ub8AXxNaVLppRMmUn1K8nB62LGKgAK/pP52J+Mcbe2dVzY6yxomLFWPAUhnZ2KZPaeQvqatqT
MyDIAm1IrRLY8JxXG7X2xR6T17W15piHXNF0dMF7MxXjmBsn+BxLj0DERIjf0tLlwygp3HAF+ytC
EyDE+Vgc6o2uSeOoUtu6CBczS5LusqkbcEHl98KaFV69P7z5/US0sji5NRW+aXcQQJql7G3t2JuE
CUR6FVAqLkcN4DTgIROTXOJ9tOyGCwMz9LHS+/wN4+5PPXj20cad/0XRgebLmBOFExSYM8OCw/oS
45ZnEEpBzxWWCptfpWXEkBTNHofhMXaUwYdRYzUfUOlOIo03Ls7Btk6N4xR5tKyNmzGpjoRdBRBW
duUO38mA573OPkGJcZQmcIHJVg1lpueA7usHRmPxEgQ6UdHzegmdKzum0PmXpeeWH/Ni2lIqgijI
UrAQnvE+YiLZNbb1m22c6EN8js+iZLEuenkRc8qbJJMTOkWUyXgfSUc7Z7w/FNkO7n+cI+RWmmId
DGg4A/pCyvX1D0l+3c6J6X5rctOZUbTuCW3ahECgVz3nf9in+o/U0mrx2hjj0Lw7Tf9TF3Z2KH3S
qbRqMJd62TTniKztPaodtGJx4iw14OUrXY92jZfKA8YbD88dZyJZaCzKAQaPvA3XMRk3tyCOsk2Y
p/VlSkIwuvMz0A36Pm00Kj8tDOkR6R8O0OcdcgR5qT2G6JSePzCztNXkR/JpiQJ8GP8AloLcWFvz
sJOR7WYsrXA3TqTvtGgGb1nke7tAADHR6+nfUI0x0cSxBpeLW1ca+X2gYNlKZTcHMpaoeQ2DiYBT
YqeYI4cc56sIf8d0OnGKu2JfmUVwhEpBK9jVe+jM4IsxBD4yB+03TREcMrH5Lk1y2qoENSU7STho
gN2LQSGNwU6lOdbVjab/CFTF2CiZepdIyzgf4BfIk5HQatXwX7e2eCZV67zhhfMF70cYPsMwp4u+
EB+ok6KjVvoeze1cQxo9DuNBZO0BTR//Bn8ctvrRgVBFoFcIGQA2ySwA1dGMAixjEFZe2KRtktNT
BMadD+dKZcQ9HvMUNw6RJC1UQ8deN+N44IQnt67b2W+kAvKnuG7KXAqjB0wU9xSUdB/Bumgh7uCB
pFHEiyFyPIPWiF7n5rtr6ulmiHJ7bbp/vLI2MLSbPKnMNzfVXBoIferw2dnRFld9dbFi9NkEAJEr
0vvw7UqQYCdH2RSrjMvOtq/HtG89zlD0qrypqj4Yjixi/gcsN/uDlp4Ja07fuQhqk5Zvgmni1T3Q
u98g68zPqrJ2Q0zELeBCRN0JaSP5RIolTQTTFc5B5sK8NZHF7JyeTJ97w6rMyw/8qmobCrp3jT4e
LOKI94M08D1NevPfa9rgD+3WoJNMv6qNL2gs98xq9dOoQ1mQVf1oW8TohWibq5MgYiRUFr5NJfMn
hIsLHPXU0d4QVqSXRsP9qcmuvoSwJuMIlFbMwvJd6PYlUZH66fqEOFKDtkJS2WqVarDEkkkxrM3c
+t0DVyQFepVKt2cTIUueCrsavFFDttr8maZOl11kQjJbHVBbWR2x1g5p12ZZbA0n8zZ9p4FpyKfu
Guu0gkf6glhfwO3gn0Ww2hlvxh+ufrMYtHw4GiZVrt6S4UjMKwgLGx8uODThwKXR019pGFkrK+rH
I6VPTLQScwCrNrQnMAu17OQ0LnycVauJYc8HuiV3TeAwVjfrbAr3g/vqlvi06kYJC4qPa0C7BvOp
spncGJax7StTPoSu22vN5WlyK+9Yor2G5Y2a3FMz5LECRAvIdTFNmdh7mU/P2/xv4L2z2JTiJHWf
4WpIyuhraIloe2Uks6XKiK1jqJsIATN21SmPfgEbJOatC5dycOn5z0xzypy/bRLS65jqQ5wzAIlE
/J8M8azxaWVvSRJXKDJ8Y6u5BvLKOefbzYfvVjaQXVGEFoab3AxQowvd6qe1Y3fWxgkwbJRoDRe1
FNX73nPUT5mwprQtyOlqwpCKbKbfaGlN1ynQuiN4wP5octaMAm3aVh35gNBk8ystEAbX6HWAKxNo
1XoD6YyENpNe7Ho1NamJOg5pQwXgLpcrgubsp+KAe7Kaz0am35gHm7tTi/peD/avIJ/626RD0xWj
geNCL0jpUyp+ZDg3uGe17KHprrFzGBD9gH3VN5RE6dES3ic+R1p3TUOkk02Pvq6sX5C/vul6AXQH
YLstfQy2xDYTxetzPIQQeuZJ+pd5iVxZTWFdGReU1wgZ/NJxB5QGWms/sEEpFNLAF9m8BCZy8ysw
CmwEfn6DMEaPgnh4uY0nw9/gLfrNKG/C2xG8AeNMP0O0XYferMQyz6L0szNtmzwdccc7sq903TnU
VFgHKDSQn5pwOtlE/24noB+X2Tkn9PdirNuFLnGANl753cZgvGnrLSwAhhsIb9bFrCYXSCzj+gol
LYKE/DhCgGpoAv1nxhaW9BbQg4LT6MKj2PR6P9uATaA5tYN9FUaAOyXiyZ7XHDEGs53KL9IR7uxw
DbajdhOSzEu4kN2tbYIzN+gWcNHM91jZiGfr0lgM8AivXlVp7OZ7pwQTyQRp/yrO7Kltlw2wlkXs
UwpLVWZPOr2YUgp7r2tNeItrEW1K6nsia8j0VrK6S4gQumzIagfnfxQA1BhATE9VVA6BPR7B1qlP
BlIyAnxXzj6oTIa/DPjAEfe0R0q1Y2uzl47t1xvH4UC8yF3b3GRCjvgpJuuG+bO7RHGrLoHOiCUg
+BFnYVyfWVuqs8e5hBXDI1I6m37oetRr5Tb90y/6pxfYp7JlQq36xEMB3sysMB2WkVthFaNiDe6D
mR5laJSb//UiODT6QBlcCn8V/bUKV99Ausvo6DAOT4ESHjkmZ0tB32VLGHi6bMfBPqRhUz6TIN/b
2gMEsXrL5xcA25RuJkn1NuvHxcOnR8RI3u5CU/3y6cTfqUxwb6dZ+withzNj9zLDCzbkLtbLloLk
hGdSUDIZ3TGeX7Lmbx6mO1UYGcZiTvFaJ++gl353YfNXJl5xyavAOIJG7uZCIn7n8KsuscMwxbfQ
zFXaNSqERlAEL6bDhLeLbZ/oHntutohoRfRkeKETOnM4dHdn+mQalTFIOxpsBeaJaVxnve/TUU6S
42hER0JQlyYP50kkxdtE9sfVJoZr4motQpX3Nw/ey0KnabkDhAnmUqd/6yNS6q0EQ8ar2eL8Jl8h
OpZNNuwmGxhDZP+AWk9uXmD6F4vCSAuyO/b7+tik5N69tBsx7OozIYw1pztQ3OV3GlkfrbXvHDf5
mwVnn8PQsy4deRkj9UFfce3E+fcgxv6evPDy9tZGkrQdW6F92DMWKdUObpSlN2JstWNDbsZKjI8M
cRJ0goeKox7WeUoXStPbjANDgx2qmd9/R8bVwezbd+kHcMjK5ss1VHgYm6ZmLs+3OeeFJatHcUKl
p5E9GqF/oBO2SLRz02WMvQPqVkXBfIF2hDW45tMK4Gx8V8Y3aT3ql912+qYOhmzn1o5ETvhdzD/2
LXfrYItPEZ3vPIKBcRX79b2EcXZvKzRAgVc1CxI0Pjr8DPs2D4aLbWQJ+jrbdE+00EHyfWY652K9
L4kESXC75b0MtmKuS3GbVJz0elJ2+nivxWH4b/7Clj3Mk5rhgz/SYfhfa6mms8SlAFAR9KcR/syh
8WyOaggSQ03/lYkuXpW6TYR2QSyRMhj4GINLRruVGveeMRUhPHTl2E/XlZVVMFfi+sNQBbbPQp5V
ACY7clsXbHXknQ0k62T6MHfVff+/wBnEPXHp/RNrWO9G/gUMwuqf2euQK7yGO4fJ2lyWIQRgRtSF
xTltur9AfLWDQEuy7Xr36lnG1zi3EC0Bqu/1EkwJkejltBvhW/bAKHhrpCyxHpIFWtbIbDTQfMDF
ipsl24Vmmske8ym4WHH02xytj5lBXAv0P4mZ859403C2ABQsmn4sdp0rShRupfkJ5WIpcHLR1NbN
c6m1WEdkHCA3QKzRIS7fVpXtgtqriQENC2urai3eUXN758H/agl6XutgmjduIJOV09HHsJqkh4lQ
yAfvvoi4TTLH1XYZ/WXkFTm4J7NR37otTmZqxz9mU+ePqkjTfQ0OeA2Yql6DZDAIjqEFbmYyh1wT
91dUC5C0iJofEnP65izHGyaYElDMHs4VTN6WFKjQCeotVKtmN1UGaQx9JFaZNUISDDFz+X4Vb6Pw
XzDVWI5Kkk5N0f3qVpgN1C8zMNCfYD5ftZb9NdStOlWFQyi0lsINkI12tarzmBukn9E/PE1MrU9g
b8U61Mvqo3Oq77Arp3XeZsU+76JxWSNbPnsiiq7RjFVvRYtXw6wVUAvLo3Ye/qPPwi7umNe4jxoQ
GAa+v7J+skqbS7fVpn3vXxpjCD84wZg3qHlvEX/7Ppt5/jh3HXpYM694XBeeGN9clci3SZmbuH8j
3q1gJRjI5hNECVSOQ5olhOOd02vor8gqipUkvMPULNRAGEhFK3/3kYtpupEJLaGU5narugMTSntH
XOgFoKm5pfXTH0j55vHFN7+2HK97qAFTMkqX+lzPB9KpInHW0mlMZ53onxroXOIM7A+Tw/NT0urd
sYfDBPebTWZZqPImuyT7KSuuZPwxWsh7MQdolhvWYNJ2eltuC+7qDg41IZEYk7AqPgNu7tXQK+/u
cCOEWTguByH+iVm02JjJRjl4SmWNGRPO1E/HdJ1JeqOdi2NheuO2pCbf5I7b3WQzvJmFYiIVkwKd
ZCSASeaQC46TzBGS/C2bHPNDFjRxlNsuZTSUNAbKCra7na1eZcVQ/+19ammETsuWepDdVwdtTtZS
4gakOr2EdFGVXyqr3iCXyk+6rYkFbAF9z0nsZuAjRncWfvJB+KcBk2LoTDpRA6cC8c9Ji4dr3abJ
bizIZDJ8o7vYkAoSHhuAO8VvlCzhyesRrXpOdAg7S38D90nkjG15W2XZ3mHSJ2JK5peCHMuhcIZ3
4+C15hr80vAnDeo3E14i4aDRF7BCZ+Gmzoh3PE4uGgGji9U4ivGGNH/2zulEQw3RuTWJsYqKSFtU
efgex+ioKiCkpGm2tyFvmnWelPahfJ2MPWLRlpHC6t+ApkxVTgdVV0AEUI2cyE4y98wuoGolVXGh
PPiir+8sg0HtgyK1b+TfQeWwy19NawdnWN0ozaCsQ+nhKlVMI7aOUfy1vZ5Lres527O9jkvUabY/
iCNCE30BYUx+xxNlZdHy9NLdhYNPAFVd2wD7O1I7WBe2nU/gc+cr+B12/pmrYTdaLVlQkLNZ2+r4
qAd6fGyNCFhclBHH6m/NsFZflQnNalLiSAv7CivAOFmpTjasCeHbtE37UXnu0unpqASEKy9EziHF
LCEO+VHdHBnUL8akZiXHCo4kuH7YQ1m9jZpPBEG0DM/SYETdZQMJpxVewSTXuKgFXkBN/M1SAeSi
xOyRlORjjrlAeIv9B/U+3p3JGNWjUq1aJhVtrgQb4CrpNe9EhxI6ha0T+Um3U423ymcC4mpkXsjx
Ai9xvKDlHC7o0vxjrjXULnCbPFsacCPHd9Xb44PYrf6Kq5d3lCbVN1gNsdLHktFYo8HCQrJJDFag
AQ4j0fwNGmxuMJTF/Mhi5rUldYxTeFeHBBT8LoI4ApRCj3QiVsHfxU0d/Y7qD2Hk/qmmBc/cMTjK
KLI3aSuwYpQ5oqTJLi6i5MOnzdBsnQbaOcsGwiMnay82a/4eWZS7ASxawkM0/U05IHDnM1y7Y11A
mvG0VaD8acnTjN0TS+Yimyz/6QYQgieNSpDB4yGifwtXNW0XRHPPsbC8oAIgfJm87l1CgUorYKwu
VVLjCIcu7rQTjZJiGY11StSBiYOQM9PMTTyDDBxPluVE69ddP0rQmqnNFiBmY6sZd+OHtGlleTF/
s3Ri/nZvOCvqfHLoOqJmQSOd7cJ9eiHKKZ8cLvoV+njDxvr0mOLegfgQNvHRdrP2rf9sGoKtxrRW
W3YNyJkFkD4s85Q5kbOTRs0hu28AhNWoCjCrBpeKPPct4XOoWHT3V6jr3bOk1QUpx19Q2qFlIAl3
nfj2hluWljSM+JWaAvsYxB7WXcz/MPe5XafWPsvCudhsOIAHEhoyfXwdSVc6EdeJTstPvX2vt+vW
KUsSNYW5BSIGWcZM4XtZMWTvmqFc6dxiNVb7omE801ZheGRRNQ4jESu6EX3ZPjqwZk6YDYdlOPf6
i7Q5gr4H6W2I+pgOdg9ncraWM1E8Bl3BUMhBrZp5PbZ5K9sZdgtmdo4vnxKbBJcSPWKVVAMhBF1J
L1eoL830q1U3N3VaRgYnBJIfMCDWnc7tX1VyO1RWynlGaQShYfROouoHwUS677yjTjfsOUX9nAjM
wFUjF2Yx9R6VlBV+9h4HXCT49ZtR192immrt4vMhHFqe0koM9jGXGSRqfzi6GDouloCUW0rlrl4n
0XgaOj6gAb87rXWgv8OREIJux3wIhY/bm5+1yjEV18A9zPrUcxHYOEnAsfKE6cakk6cgUWmrXmX4
OLn9mJepx6h10akyOzTAw0QHzW3RlXC3rH1rlKekIaTq9aLN35bo4rBTWJAwYsda9FbAs9iklLd+
959mWQXxngrULqIUphduiie+JstYnKF4WduR3/s5Qp9HGpa+M37GzGaA8U56C+gJ4oej5uRrF1mi
Jr4DcgM/i7ROEe0EgKvAMnwGTZDvhjJCEzB/O2juV6jD1TDaDNarL8crYPnh2iXmcFUDGYreBI/6
9X+8fvZ6MUvUgcSukM3r0kDUx8p/9h7Zg1UcgID0fe+Zk4B7HqX5DRDcfxIKSeIyYbBHJrT+lHuP
wp+8Rz9lxqInFe/w+hlHvGiXBp6zdEk2X/RZ0nFhQWgSdSy0CZ4JMC7SzLv7S99JQ9YlrxuC6evb
SkwswzOSQKOk7rl7oTIk2K9ajKqWF74nhbHHtxx8JxGoW6egLRVhd5MNko4iQIfRjtqhMlh48cYX
+3nmQt/M2cUQVldGjvB2Sg6j/ekwKuek3fUfcdCfUZJG72kAmTyPYOkJ+t/I+MDbjmBgNMOsNpNf
Lv10GDYAcuW+qhp9O8WAgTLF2VArI5bxgiZlOiXMHamWWNG49xStOaZ2wRk+pcp8wpx84p8DVF3H
DJwEXYX8byysaJmGZv8ZmROZTal6azG7LpoJjgek7pITb+KscFKIbYK045i3aXHsCb2kOOlOzBR4
oIDwDmGUL2VuEXjsTMRCaI9Krys4auhVXi8ET6ARIgggTbzZtOVqd6NtUDZLm9KXjXVNzkm/A1hD
YkOkoM+Sbw1llKjlbm52ZnPb0zX4kALZnV3DHn8lHFxXSVDTGgJ2SXIe9AuDYnPHsZlCxqupWHyp
LczWqdDvYDrRgsRnp8vuAccoCGNoHhw6lid6oDkwMTrLHpFOm0nzzLM52v4OzMWD24b8j3b4jTXr
d1L4/QLFJ3ktSTxfE8gjQhsvBvIOs6nKM7+ZwcqucBik8ESAXB78Ac1BbrKjGKjBAm905ob9t9MI
tc9sGOpeCeAC5qt2NqiDzkmz1x3dl0RpWMwuYHQuCqoYlTjpTzPAa894nkUn3OPkf6U6iho/q4It
KWz/Mt0mx5JM1vcxqr+gFtvntvFnxrgzrhB20BScZ0rgp4KLzJvwOk2SPFI9e4o4IQm6BkwZ1uVZ
FOWFs5N71LPowy+gthIE9mdoEFbErVTnyio4BYxU2gAjqFXjN6MZio1sY3tFlQGjjtntXLa6d+lS
fAH1dg50X7GuaNEXZFZEYwB8Dj61Yc1hm5a1f43ngsacCLUKyq2ihv94KUAqxGcbKxNchTpElYf3
6mGTGEQnG/OXY9ObEaS+QrNEfsk6HbRe9h5JlR4zB59lYcvkl5LJF3uTPGRG86OkOd4co2rhr3NT
AgLepgkfCMB3cUEOytk03dh12xy8+aBbg5RZFlaIyBz01aJGWUlIUsqVAca3g5wYo6lFEAkOBckc
JVXaGYwnldkjPvbzu0mnOg7vjmORIFjkl28qDPHEwgl12BnOxE3oh64y0Ik55o05YX3LKiaZUHDU
JPIjqiaAYNhSMYJ7T5Zd8z2pBBQfi+zSrsUkrYU2PIF6Trqwm/qeSlCXIaAoWCTPhqH7HxfEDRQs
adzsrN4ZL8NbPWXX2sU+9DqCc+JtYZh8S3bM7f9xdl67kSvpln6Vxr5nD03QAdPnIr1XKuXrhihL
7z2ffj6Gqrd2VZ/TPTNAIUCTUilTIhnx/2t9SzeoDf7zsO3CWmW6xcyzgOXS6rX/2gpyAZEmZg9R
DCwadptymWrvsynST5ae0OeO0bv6gQLoNUj0jTqM+gbxaDlNzkkOOKT21Ph9ghTT/lhVc/AjmRv7
WEstcCPBY+HiNAlKzTyWEbHACCX3NZ6IYzC5BlMNtlhb4rlL+nVMkR9y0DjeEbtNxkaMcTDpQfoW
FWvhjOTFDuTJMepTOhB993PQ560cmWiFHQTY+lPoBu21H8oXUmyGJQpj7U4Ouk4WBHjSgWKKaV+7
PLqOc4sKYplyNDJqW7Fbu4fGtohMm9oGsllLlwQ87tYv1RterfLK+tdutUfb73+0fW9udaCBGKqy
4mTMg+elxtZrcsRAOpnNbkJ7rJturTq4R91Sg+VkZ8NO0GS9qCk55O1dhwn2WzeRbkA+KlR5s+9O
OmK/gzAIyy2cAWL2ZKH/izvkMrQplWODvyRaOYkzC42q5yywRn7yPGGy637haWIcFFEJouIzgu7k
JsqGq+Nm/Z3PWh9Lk5sdRBKEb/vCKqM3m1iYA/SwOfYmay9lXsz3w3hfdnb5RdVnkm7nAk4ozHVM
p/YgByX2nEMmyMpxK9zSREB8dxT493pAWLmmadGdfTaMhh4KmuG8uRkqLr02quq1JvzwAePPQed6
K4aYdRQ9+YwbwWKY6BTW3ugfS4OCJFINQnnGsAc8VExv4GmBOLTF1Z7qftfEpGRqPgiglrrdCVLo
i9Y79a21ub4jlVBleae2RJuscmqKS8vQ9FPcm3Pt1zRQLbY69Mu8QlXDl+nkfFCB9q9lGn62UheT
N6SIQ9azIBMUXu5j7drgfNtoscf6i9Jvh/48GL/4VfX8xi9xeEOZB/zFCSBMO/Dl8HWiL0v6N7lA
9GivLivfDFehZiWrzNOSz5UGr9xuAyT46bTJiI9Ykpcz4b+pBZJfXZxCQA3LzKCB6VFtSYttoRf+
S8Xaf5f4Np4XzGVt6FVr0XSQwbkV7YlTmfbyfuRbdGyIwFrBCt5U84wWIGK/8aDIbbp4fPN7nfTX
Waac1z4LUx04GN7XbCkie9prXnRSNafeRUPfPeh9ZKNYGdybNRusPB40SJYweIthqtZOoi+7wvbP
qsOdMm9f/KbEWBNQ5hh5XL/AtVQHUzwkccMjQZ3ux5D4RYJa7J2DJBghcKZ80hoIbPT/d9Sv05uI
J1TBcwGPakv0ImY1TR4/GxPGSw0soNH7ZMgR23VEYwXw0O6A2SVwsQzrk9FjO546XewEdb6lpyAh
0PAmrjxsjytZGsdj8J38CBz4isk7U7R2WiIK81dx7WI5TZpb2g7NrbEx9Fu9QHVrsNgfBCsdWk8p
WEk9OPaBEhyR8YRHM1KbZdcaZHe0PfNuTBlHJQQ6Zbe4fxWUhKizmuqch6zboXOF23Ruf6lZvqQS
Y9xcpjNLoRIQBWPDYgk1L1vxab4NuvbM86ec14fJXaZE4xK5HNHUvhqDjPFwEfMIBociiL0gLis4
JxGhJU0qaIEWPAULtdpNvVERKZ3oF3lIcWxzZxeIsGN+5fcqinyE60G/1Ea8dcJ9GGYjnQ5VtqRl
Qymdh3YsLCLy3lTdDFGTBp+kt7kbkeUW7IGpw9EyMgsqR92/kaw21/GmbEvLKLiFaC6ZgbroSt1g
r5v8VK3qcJUIkycjeWg78LfdyjKii0Xf7joV/M0m8aCezarWjyprYT7+qXsesFg3nk5gkWjQCURO
eu0oiqFYhiISNtk2j62MspxangrP2JpJhimwqexlYHfhqz8cCf3OVxOS9a2lZupeY5O+5rj11HJ8
tUTkkT/WPeS0GY5SDm37RGJ5yWs4RONWmdrkpnpld29HrBKt5CaPUBU39g6+o4XcddPvY1c597SQ
jmGgOq+1QIxiI6xeB8VzlgGOYI1tr4PqmZVZ9cXG6bbqnQaIFwDelaPHTMNA3zwaTr0kYrp7Fnbl
Xwuje5B7SMpxgjAHX9iFEu6qGU44+GpzZcnY0afTmKp3+U0r4n6L23uleh5+org2zrUODEtXpk1a
NQCGmvGHvDGFDq7vZC4FRcMQ7gM1fWIKpd5Gp+vObTuryB7lBFEOgBNWpkm5vEPRxhWMRJmeYYyh
rBLbpid4CuM2eEOnv1NarI7FrG3MG8QqqEtvWqov+1m90dYaWb5G5gFpZ3JYzpF4QU4PUvGH58KO
7qMoV3g4MMuW7SlHtcujIHsH1JrAD9ZWm9ghYQz8MvEbseNs+yox9/HgOSc/HF3u8+OxcZ38/RBV
NffUzYPcKnI/oVzWA8QsVZunMC4sHiL2RdVC+3IMrEqrFwEr1FNA0v0K9zXA+Lp5miK1Q3r3QtvC
vUxFHB5RSty57Yjl2HftCzcaG5RJmtCotap7BwB+09CZiQJHPQtYh6jMGu67bZKAKfQT2t+owWYF
RpLWL6rdov/CeLytNXq9UEmcY95NxDxSErhT9fKstnb7pBd0qau4SzZk+mWf42t2EffD1zxV6LP7
tX+fAm66x6B7MpDBLUO3KZZxTk7Q7OkxSitewpsZIdgJ7+ha/g74rXVqGnflQBq+x828NBTDPlsV
fbV3NoGbEQILschbOzFV0DTJsZ11rgCk49Tf9NS+NdDaThm/gUVZwkbqHByHimubcITVdlPOFdrO
EdoXixg217W8YzKmlJezdDj7s/6rqR17g6JtibYk+YpECZ42bqRtwA0NwUwJNbWY0kVtNxRduAHQ
ncujVZbDRxlHbDB84FnW7xsEjzPuF9h3NHmYBWEerKnSeUfc0+6jN85PFfFQGru6ZF+bLVO4XmYl
pcI6bG6ZeiU6Hc3p7jRKjVRm/aI8JcL1z/1QHHDiYBaiVaQp+hoafn1hWs81BoRCg+L5QqFUPSIb
5wP3CSsvfS3cF0gfHogBHHN+bpwyvYr6u28OAG6/tW13K1qr5dbRTuomCyfWF56IH4eRdu2EuUyN
VHfLRQ1dMw8x+dDb2qll7TK54PoAGPuDZkBCtC2lLW7m+smQC1U0nfGVOK9ooSuGOHks0xY23qOz
HHoc0IsqxxqPYaJ/8qb6U9sO0dfMdYdrmotnEnwdOHA6uZtTHhwL/MKEDgkFN1HekfQ8ywDHothY
Oh8Wihsc7VWw1ALfuE12zwfbeU9+lJ61DM+oaffU8EYYweSF+nt++PGxDaxvEaIW1kd1QZAtUFO0
tHRtYr09NefK6vyDquXmEZaGuu0zVFQoq4oXDM1QsNKWEjGajDoOiJAr3eChigUqLsX1DnqIT8r2
i5ckrtTTbAlbqG33gi2bYmtsx2v0Sv5ysqLqxUijaOfVib/RIv1+ykCDdz6KJr34OfCTTkcr7ZJD
HGiwz+eTQ8kfqZm0oEOAFywsrSgQQzHIrcRxztRVQ6JGg+GMWsnZY2s9yj2Fp3ZsBPq2j7ApyEGq
jz92faNKwDSSiZQbFoHuVZo5+9CHlQp2Y1MDZTr7BpBHsoB3zg1jsv5EuKBJEh7Z1GEVJReC48qf
S8mw9FPWmaN5LtoJHsNUxnRmoWb99j8P3IP2UM9IHEb6dDOvPRP+FfLe/h7tW74AlkEIWJ1O6hGS
P2mAVu/uLMh0Z5G0L25lVqdWJAZdVRTwJWBcudfF1MGqCDWH4T5bU9o9jrT26MAHN7nXurSPM4JR
j7IXyVTrgcst3mMNO6BCbvZKIHickXptn+RgwkFAYx4vdLPwjvYEVkNM2B5jVmYaDwXn1RsMaycv
Srym2HjHQFlVY8WdtIv8fE8E8ppmWngzQzzaDvXwZQ3lIV5GJqlunhGWu6RIwhss7vDW0Dr3dDNf
OXULx6DouJBkX1RE2bksRuDbv+5+nJUv1uYrpP7zxVz7SACILV7arUtdEoXkJaIPsnR7UvM6NR8u
Hyfk2RSgdxBP4em346LDeNdpR4SM9VHevxR4b2gd8RngruWOVVv+PQvJcDURlrbDS5Iwk0txRjjD
uGG1092nfrxqhrg7tnrTobDHvhL0erwowtrd4E1Xn23FR5vXO28J7F65dA+KbEAabuHBaCESp/BG
cXoJgsx079IKz9kEVZc/WB20mIzb57cEnaZOvOMRI7jLU+2r0tjBlwI70UprKHpgHDF3UxS3i9rH
KY5OiImeVx9JLHQv/ZRy01NYlEXEWyh0JrdJFtT7MuMGaSmlvbd7S0BEKfKz0ChXlpkNWlhPoE4a
lAmLeYnemn52Z/XpnZ2a4WPVkqruwT6BCLLSUrO6R4r33Q2tlwITzwlg7HQwAExtmqGt7/oQs40+
15zsISMZQJnUt7hEf0Er/OqGRoolmeAVtavuRUiwBwE7tCJmc0QXb9AVpQH0iWSmPShKvXejWL+z
IQutWOT66wTlOjz5xuEpDigjj01s2uh8N8i5urVeEUPnBD2ubSv2N8xlWkqLlCo/7t88Cr56Sv2d
SMT0nJisgIeBiJGBJtO2NiGtJ6XprYuajKQ8HOqNVC273mhhsUudR9AXsIniqbkXiDi2EfVOxzWq
azQ535sKWYme3Bu508wVQWrqwCrvwgclQ7VNFAwqHj30X9IcRVpCKZJ2vmufbQ2qexr64Va2guKJ
kJ5Cj4CG6cQ+hQ7pfNYdd/l8K3RmlCSipJ+UlutzIhJj9CMLKUlLhpSJsgV9QIAQH714oPuohLJR
e+CtPDrKFLx5mva+OouYzbtTRxEPBStdBxNyW1tTcqEfpa+zvE7utYqUwq4Ik4c4tOxl3+R4pDQj
Yj3YafcAztpHf/B+OFbaXoeJ8M1g0HZm2n5LitF/C7H6rBVuoCC8g4sD1OHM3dVceioP89lYWtCy
YimnkbCjGOFVDlhFh7uy2sA3xybpC8LZQpxMa9y+cNG8MLoq8yBfC/VmZ4YKCpn5y+XxSq2K3aTR
RZGvRYengskmctY0QHrkA3FgbjWGL6FGliWp4cGx1JTwhTBvHqRZdG/SvXmq61d51FNQq/LkfmTK
8ZmPi1yWRnUOUd+2LPpjkkZqJX9EC6eclGD6YppV8SgP1dHJE1b1AA0DMMxoUf2d16pmy5qLtu+X
BgXxQLuN5ayUb5Ymyn+u8nnB+W1OyfpMPI2PBhZ1FoSE/uaHxndu5PpnZsWY+qM6votySh+2czR7
D3qzbWDCiQLKgaJwSFEgoRQ3SeZttLmmjSmMWBy7fgybEHNWYXu7qezqR5vd9TTpFLuZH8glnmFZ
RE4XJrrBrDwgzZgwVYztmn5ot+deSLwoJrBVmKk4KMxIu8rBlOThGur1XJpZ4H8dN+O8WJBD0YLK
prhtFa7HfB/DEtGRTJ2NqltRYSrpXyIIxRML49auCER/dzngRyaXOLRpqAzKC/Orz+pkVDcgQgQt
eQn0DFe3jl6cGw9EKIVLTTPWzYxK8XLb3TgBaX6ZVQxnFFp4jktCHzAEHeLYNK6D2d8mMhTvUlFB
f8Hft4qiMPZwuwzjPs6SZzdA/p1Fpr4uR8s+KNrAEPr9gfmaFOAVXTI/NaCRycm+VOaxdK/XlPyq
TZea275Wgs9xjwWyz5HO++WcWmg09REoQ33sfJM018y6k7faYDDfopbojwzuDFY1rDzRMSCICEsv
hAxXdMUuNpstMdPVujQosoWxMi3kt9NtvT62OaFEPWWpQrAUk0VZPQNQwnrDWcldgv6UlX+UaiF9
ytIT6QSbejJfycvJPhssQdEldBX6ARxXWk2yh6rprHl9H9R2BKFu0Ox4pRGHQ467B4eQUPg0iuuj
HDRcAHMqGRqFugCVQQ76mcqoARMlcQ9O7jNddtyXKhkfEtoNa42J78Y2p/7VbbdG1+76vrMfRmp3
F9JPaR8Pifma9b6zsrBm7M0KT20VEmAF7BgqOQQPJNH+cPANLSUChjZuR3HW1QPtbSwh1yK8DU5y
mGy4XgFqOkQAik+hwNLgvLCIKDyNYLMuf0W2RH8vqq1DE03Ey7eKtgMBAJPCUCGuzQPtw2bf+wX0
KQLJ0mJEIhhNRbZWRyhIEQJjA/kVsYoN9CHVNXaNror1oM8a/syCpjthCDIQA1xwNdCy6zRKKrCy
vmQhNWOeq6850TqbIWdlGpR1/Cim4BUvcHmIhgwCkBIRl+KHuJ4a3dSXzBTEUo2K8JNRp7C7fV1c
BwKh9s4YnJS8JBik0voLUd3jjsaiuwcyzRI1gTFoE8508+J0Wtq+O/DYRHZez+5qBC8BxSu1XjBL
pYKKR2AR1/54TTqkdWotvpa5cO5ZrW0auRL1lBTAECrtkFS9lUmSxynIvmq2sml9TGvyjy5oQKDF
bfWQFVpw0rRJ39ZOxywcCqBnNuK+yhtnZ4/NAx4/0PslKkejh+6QWEQn1iZmMHpFzjmoqQaMFc0f
Qjk1feo+UVVW1wUuZCrwdv6CLQIsROy/zU80WA+ze8Wsr1HtnOqxt96HoB4/WTOs30q0UzTUL4Oq
0EsQmn/svPEHDl5xZrpCqUyrz/CGCddk4QppJJ3rq6rxZM81L8996AyDxnuExshwWMV3QUQkmmLr
exrEJr3PsFrEo1pvuyCN1g40oYMxEPTVzOYnmJ4aUrnxaHbVsOldrmcR0uROm2xVjoQywUWstrbT
VJuKZELMENmh65L2NkWEclksLbpiMDZiXrWZXo/IJ4yTbeuXb26pW3vH4/U5GvEKzD2or552NVLd
CCsXUrWyJec3ERoFpRwjDfkMd64o+dMcDYysk8cTLCtQiMKXi89yDg7jHI43pUwaT6nYW0Zj7GX/
OshDbQFqIdkalWE9dHn2UCHwKRsnu0i1iBnDV4rUBJlmOIsxunouVkXA0fLBM1H5QzrFgSqOkxbh
ZPfiH7FBiEKlDG/2BA5KM5L4SgF+wjqDVsqo1Evg5TAIAuRce8JgIfbTg8fB6C/SbLyEmj18toOc
CbEDD8XrRbCyaA/PoIBxE2YpQoh5vjm19FjVaOZ3WOORemn5pGQWEEyrOCvzgPitWRVp9EPWkCe3
VzdDPVHoDyZumkZ5MgkEPIypeMtnmTmNlh+DZnpH6VxjAQeYqhAIS83mVrZh/KQR51MOif+ZKI16
RaFdPWepwjSl0+kzwT0qHF355Kr5p64ZjVuUjuaxaqGgdV3/WAKtvSg9yZdWS/BcjARibzGl3SkZ
TjVLsE6xis69n3r1oOe03NwkHU6NahmPNeU93mJJBC4BC/zJwUGLimfkZtQGfEI1M1PPqRU2QGq8
7NF245i/O/ptdtiQwEfv0sOItUQQmy2gbyECEjxm67mg0OWQGwGAIOGy+KXL/pRI+uXIHGdtzqtV
pNoc93zv0E0VQT8t5QV/9U5t7G1n/jsd96bWjvQytX7NvbljMpuS5Ns1FTEmxMiQNR9iFlGGTWhZ
1YUY0E8EiO+SFFaElyMPdZx2eoiQmdSlf/TbEsEohKULmAgXP1TsXSIimTZea9n7QjcqKkCorZtY
V0jVhJOSWON1oEh35cOiU9LpPQux/K5Be3emHHLLYoqtBb80QSgMhQ4QdOQV1MFzXA/c4CPxyWox
P2Zu2h/gjfIm6XXRiScF4b3sB1SZ2mOVfrXmFlGREJrdxdEn6I6PIKEB3wVKO6fNZlcPS+oqzb0X
PWLGStF7uE7IL+YSqrM29aE+WTwMlsyzkFmWYbuwozjcSMrt//oFYV1LpPXXHHxoyLz3t93/esxT
/v3v+Wv+fM2vX/Ff2+/55XP6vf63LzqHX6u8zn80v7/ql+/M//7zp1t9bj7/soNCPWzG+/Z7Nd6+
123S/BPFPb/y//bk377L7/I4Ft//8cfnb2mYEYvXkFvV/PHz1IzuxotpASj+E/Y9/w8/T89v9B9/
XPKqCfrvdfO3x+8VpQ8Ad9/r/+Y7fP9cN//4Q9FU/Y+/zS+ftw3r78JwTd3Fz8fi19D++Fs2f7t/
/GE7f7dtQ9NsFRG07lozMLbmAuWU6f4dURcXjmYaqm1ptv7HP9/+9R2z/P57+x/I5Pz3f6ExC8sx
hO6ohquS9Em8Jt/tFzItYsI0r4jHfA3A3J8DwFBSot5PqkFXEvCVrEZCk7aHEr9jOZiUz+rgy5A2
qzwrxWvglyah1aq56zBmPg30csMCbT7sAgB0geue+SPeskzol3/5nH++lV+g6vqvVF1hO8KGSq+Z
loPMR2jWb+TlNlfqwoz9Bj2pALsIf3nl92XkbBtlk6oupIa6E/bKCipjFdAuWFEDE5cxbL09CW9f
tAnuWtUj0VCI93khPahap5S3d2pSgMNu0u9RGpR3utFkz8XwIo+W/Qgs0qHEIL9mFKwcgS4CCoEr
xO2oeNBG1tYYhvNvCl3uCOPZpyzsehzmVne2bNqCjRfj0Kg66xXI177Bmv/N9x4MX7nWbhZ8j6xp
1WUjMyxvoHZUmdMPJTdwsYXtnZ27ysL1u/RcvGbwo8+gZAfkcPPm2Fb1Gflxfa6V7E2vJ3/3cVwf
7lTFoSaS4EBzETQvm7aovppMBPwMzlBXcgNBZXCnZoF6ILkr3eiD6j5r8XQlapugL2DilP3RxmY5
tSM8f2xi1Xjzpz7ajrNy1nTMPFkxN39o7F7E57InoRDUYnVyGo1OLrrEcQbQJZVuz/8F/C5I0sQX
0iqRu3LwIxpHJW3vxW8nNM3r6UPxvGk1z7nrDTVcVKxl3yYVpWqOHn2PitR89Sg0k1hInM29LwoW
db5K9LXclIPa2dZBbuEGqzdR436dkpCGOtr64RLCqCgnwm3kIdmmTHM936pZi5TU7Vm7BQKQq1A6
c2M2VLvx3Fk8dxrnRkV6paJvedL8LrlltbGRewU1/PssKvbve3khrjiGT3KvnSKqC5pxR4hetHHC
GZqgwjEpAWksUk9Hzor+fRGByNyqeehcbLN2LnKLzIpsB1cwXDDjtP9y4v11acGsMwPvPn+BfIU8
3lgqCkv09Swc9d54/9o0u2vxbi1rt4Wbh1v+OUHMQ7LnVEIvY3eGbxpdVF/kXlm/huI8Ngm52YYo
NmSjU2kcETFQ+2hzi7RKIAkbexy+dWoxnMLA/zkoKrh+fh+7LhI8/P8c0jk6U+6a/MoyUGN9Rc95
yIH/2mZ/GSrS1iMVAMbcVPpzL8LxRXwt2baWPtCB4GpYTZpCs5wHPqK/+OdgRFWBOJ18AXkiMIP/
BLX/NQ2BW5GJ8E7Ymmqojq461u+Ab0KYYSOr+XOdD+IYtjPO1Xa6BUXLEeNrn9w7cYw5AAIISRA7
YfbOoasIEAwy96vck0OYwsfS28mmFGSGNpXjuNwOSC0WWCPFnTOUNxdiwNYQJRUM2RTpzVh7f9j/
8qz/653V+O2hML8bYipsENO6gWzn93dTumFH8SMvnimMTZseJfSz8MrXgnXKOc49B9oZOeqR3dDH
pvC3ipWhvbg9RX9NpOIx6+ORJrVdEkGJjrRpfLGM0qG5uFGUoaFvz+NsgeiaPFwNbdWvWcZQlzIU
86hqgf7o94il4ginS5W17JqDvrXDnMTf+WwhHPU//PqIRPv1Mcg7tk14LojEeO9IbOYQh78A2jW/
DFVW3+5T6l572NjYy4fXOSx3I/cqNVMJhkOpL3c/jsmtjxPEjvfpQh7U855KZgjwqEv8/E4OhuHA
k46iYJ3a5c9j8sQwOCO1aYz1zdT6ZEl3Gmj2qaq2fV+NC/lqPvwBlwYPYSabZNNjCtG4fLUjrTOX
HGkGfN9FGir3klAU+t6nuiiCk9yLAZwf8VZ8l3ttaFi3dgyITIus+7jm8ihm95kc0J3/3GIm4ZBf
aDxNJjFy6FxYSM02848BFOd8h1pGhEvsbJXW9qp0LZYKChGUiQ0d3kimVR4Y00kyZ9R4wEaw7HqN
yHhwUCx73ebBypN2b7u4zEy89PKQHEaWasgy6isO4c/8x9mWTIcgX9RyfN/WmAEc3w/ITb3Ut+VQ
lLvaBuyWQoRbBTpZWR+YOblVlNY5E9x1mrKqAYLPnb75WAzf8yBfUc0n5Fl/EO/HB9Xjzdgja3sl
DcsVwpXwSLZk8D544xAcP46l5lisxrpPtl0Wfg+ntjzBPzAfEsDLGxgMOp+Lbd/s8GibZnzf0kDX
I804ZnE5+cvQpps41rG2l2djoJf3SmcosN8Hc6sSj30vj9l2F9DEKaHMVKl/b+79wg7uWBgGVA9J
Pae9T14Oex/HXU9R+aTxLf52Auqnt9aBPS7N5s0Go35RUHCKrzwcwMJ1RLhIR4UzmyvwZIPnmw0X
VU4ltA/KYPHvJ3iW+y8XJRM7+NcC87dt/ctNtclzo3CE4TzpY/dD5hh9RBh9xBqVafu9CKHq8rRr
ntQmCSiiZtZC7ha+XZ/qQkVGPZ/FFRSsWp3wEQhg4yl0tTfwftOTMY57zfbHT4ozcHF6Q0JrKtXL
L7VKYxX2bXXMqrGhaNz5hCXOfDR5sJolE3JLDs4Qt0Sqav21wRuyEMTzHSPHIW2+0avPBtHKVWiS
stoae8oxNIWrgJDSqsbBlnHwJwk2s6xoj35sb/L8pxVg+RTcwYI2s7tKwGAcJtU7aSpy97LSgp2i
JKxC5a/SnGySgHPWuo0fLYfCDS8hsocL7KnofYsMZvc/PC40MU+0PyJd5qefi3lB1ylegpAxfl9E
aP6oKZomtCf6aUxHfE/AtICZ5c/CsNGDU1EpTCWcHvZC0TaksvQttyxU9NX7Zl3oWbgiXd49AsQj
pTIriqU9CrUCoMTBhkLx+5C40w+/joKDFQBWolQYrduZMT+KyaPMiQLZ6F6nDNOW0qYDs3SSJMEr
3Gsj7aomEPWdPc91NfC3XzH2LBI1cD8ppFWWpM8hzwKF7GG/vzbUoTaORgfbDAZxMEX5mI6FgxYy
gVgDVgkMDq+NC2TTxP1Fm8wW/hmmLZQ7V6zknhwq+Yv+2A/UnsBpAisV8lLxeuHXOal3puHjmp0H
KBDQNPPoZvx56OOk33rWGl3ZVXO0e2r8ml1hSZ2TeuRQJnqOU4wsGEeDPSZnr3+ZyIbeoa7sO2Dc
jX4XwLhfY4OgIFog7ZotK/jDfvpW5O44BndqhIjUtoAfEO6CZXCGBUZGS4HbDW8WOM5lrkTuIczc
6rkpaeTXnWJggmU31sS5pd98rXGqP+TWeEdqcI1HSKi3uhxBxprkjcxcvhF7LtDzid63I1pt3YzE
gkfEDlPXuKvmHXmkCkNjM3Y9ZGibx1Fp+DSCvSLLlpY68OxQdY1fIwaUdedjkcX6nnyxldYDSxJg
fu2ZP5kKZUaXtujVsjzMG2iXKvKP/kMkkIx0+uV6sFi36wCb0Fm6wjF/W1R7FWQIpZz0J8igBKKM
dQNIwigPmBz9hzGt45ObDiTbsycHH6wAdVTjZaLStawQYh3lgJBGFAs6oQ2w3nnz45TcErguyTuf
siNmIPocxtc6qh/TwlCevA54sstyGHgNIfWtPmotTbFUO71vjsDUTq7BzXA+Edp42v793ftfJ5EY
eAQNB1ujfmFa8kP6y5SKtXPKs2NQnwhcI6zMHZuFaZAgvRw6l1Su2VaAoh1NFAtR1A8EFDMZxscx
wJE6AlwnGZk/4DuB3X9tGHX0mOobzbvao/qaK3n8oIJmQhIR0vMc2uYgd0FVdshQ8V/IXTnQmQsX
XuugfnCd6EFBZcjU+z+F/Gi8+Pe7oK1z96NsY6Hr1aEicP4vb1iAZyLoRniPCuTjBY/c8VAOMdow
uSkH05/Gg9wqgon7twwJ/Titzpmh/+/HCteydi2m4DprgZTmREUdQJtsTW6BqMQA576f+NhvDRZp
OSvhpQ5d5yxPyK1Sfge5KQAveJhq0IXM31Uek4P8jnE7WTtXtNeP4395nRpaYs2SiQa71Vjkn0B4
gbVwUCKQKdB5xEkO/Z9bH8eSNn1SfNhJH4fkVqIo4hTM0n2568LBOhRdAdzll+NyV77Cc9RPiJaK
HRoTD/4rrqfAq+uLN5I+JAcXPM2lnkVC9AZTjD+ckMfklnxx65jekpQ0saIxPp56sCOum5pnUx/F
uQSed/awBB+cglS/eU8ekoN8hXwtkPKYOahGC+fPl3y8GMcZllkbDzjTAJMFVMkVAnR3VsiEUCB9
b0pWctMDRLO2zPzmEKxzShKaxDTxjGvea+XKwef21KiAcsKs0rdaJ8jypsNFVEXK5RdleQMnLpxj
asRGcQpc7I5eTZsKJx0Cl9hFgK2oO49A8VtQ4Anh4/POldZC300a+2hR3TuKeZBbvx3LaCGC+TDe
fjsuX5t06UjAztTW7YEJDRbXxN4LozRZCjLILTkMToAgfJr+f44R1zrt/ARCMY3zo0MfC3NnOL6G
zI+XdNrwQfn6GQlXdBGIulZx1Q8bJxf5DZC2cbateDeqJWDTRGdxFqC31Wgd2SWegWH2IeizD6FN
WIn7UE9X8tjHiYnIl6VW1j6zZ4wMquiIK5rUmGChed/0y27tiS/wqxVwUEIM8IMrn2CJeTMYvTQF
ysb9Ik54oqzN+agfAKnkD3QfO1m+DszUeUZBunWBOIDhJ20X3CsyZ9V55sc1LpbefJcvCmPTobMD
0qENCAKqaxvRgi/c7cB9+B24WSI6W+tDsTAoP109k3c2iAIrVkozVx5zKtyuUah4UJW0ezeOHmvc
sLehw6qc6Rjm5j2DGcStB/yCtjeYm0htvZsVhsGsEG+nDEtnMivG6cb+FHvIXcV2yckhK1Uel4fM
kOffBD7q6pP3ctVzYEUleYXU1iz1qRtNbR+7pJWWchdG8b5oKduiFh2wopPApRU8A2kqMQQaa1a5
2U86Jv56eChUPl+37OtNQsP+lEyuCmLA7reUOJsSHfPI9J5Jc5tVxOhaqyGv27NpYjgrXX9RZ9Q9
qERgGfGKARZCg2h63pODmFXWWo/cF6QuZrX5rCtNJh+n//xW8lDkNd1y9M3yWNGjWuqZsG48WCZI
emFxiWjg7Ap/qA9EmCMWkbLpAgfpCTvsTzvNpHviqJcjP5u6w4mfftMcXKOVMHY+RtwjuaBZc/o/
pJ3XcuNM1mWfCBHw5ha0opMvSXWDKAvvTQJ4+llIqj9W1989MzFzk5EGpFQqEsg85+y1ZbdS9MpZ
yS4qQwpOZXcRttA1G3bMsLED3e435PUI8C5fGasQCETZRjX5MG+BbUenaE7jk+zhsAlUCOlz69/G
crnKgnsrqpWdJ1dvL7mOG1U9NUAjD3JXio3fdMGkrka9b3e7P3aqRYCdoKHuZDTWbSnPbQ1j2iaU
4R6tRTNHZm/WqWqKqGXiWADNbWkCc0Cw7sx4qS7Lt4Xra27j2/L1LeRYxaIeTGV4kO9VGpzje+7A
RmxwVmmr4Fearg2QeA/2lP2WVTKupgODt3gqHJN4ylZDi5jOo6oaSwiqc1Xo9Qc+RrYvhx6FXueh
8EjikjfRxiTDphOqFY/hN9MeqXmY3V0FhfKoaOZbasCbiBsMgJFe40koMsXGgnEqYdBFP+QUmMSo
vkDMfaRSLFiBzvlGbIFaU5Ii6yzX1X2rKvpBNnMPwOw2NDKP67RlMg4heSpTYxLBq9RjISuQFSNU
j3KMIwHFyXIsxhDHu6LcygXZ6AXFRG4mDOxqNOGBjJnaY5RCcUH/W7VUAg01WYQaxwGqoKnIWiat
5aKSSR0FWXl2x8G+kyW5U08xRTjaMUxHCnZlc12Q5bwdiui5GU63al7Zs2yqwdnxv90uvb3cLnpS
vTEgsml5j9tCQ40Y3wrKFrmPLPqAoeZfBr27RdQUvg+TU30o1AJvhMBOFqztysl6m2eXYR9aPSeb
ILty0iSsUwAkYn32FPtgUK/hbQrXrZitImHC1nAxNHHc8+0i2ZPN0IRN4f/5ojQZbQ1yXh7s87Z+
jWrqRaCDVx9zMRR8uAv7YCbe7xh40IpPpAFGgab8p3eby7KA8xEUGx9yxOd1chUaqEE1HXNqYAdo
F5bxdWWZvA3/65xc+E8/86+560/qTZx0FMCjHuKKg2zIsbQHGOefw/+fOflW8g0QfUAVuo1v7/9/
MdcOpVjEsR7EXSVey54s2BzEktt0ePzIIs5G9Or9jE5aLspGxyVmnrv2QY6opS5XFrswxBiUgNa4
iO0SZXwCG0cda1EuZfiW2HLYHtm0D0iHbIVdVVq5RwcYEqohSpeYuU3LHqlM6s+Nga0GARB9vLPm
pLt3KdKM1CS6vy6PGd++SUTDAU8hl/jh0pVNhjTu0IEQbvcQbljqTCxfj9fLhv/Rl5dHqHsBUS7X
ybF8IzsIxVYduqe/guBy2Dv68Bn/luO6BINIxdjn3H8MlP/9GhlrF/KN5PV/xNQ/fwbhedm7Nddr
5OWfL5fXLL+MHCsVm9BrXF6OW6/S1wGBuq1bOER+lVrp1qPCNh86wRBREco46HNujIs7CX+7ck0A
F7R9gv77TxH4v4ZY8yAHvy3LXh7Ei1D8X9f89bppnjFbK9X3/3TZf5qTYvO/3u6v6/4a3n6L8p9f
5f/hN5VvM/1Ejzj9/c/5+93kL3D7Ybdf4PZ7/9ff8Sqp/08vmYEOEbcJQ6xbMW45wVL6XdbqvFHw
Ei/8uIfUOAT3GM9ZZyXP4TZZC2J0oEa6pFxobesRLkHZ/L3VkGho3TxdYDDofmUP7gdwnQTpiBjO
YUOJVa0VL3I+yJHttVUbHboK0XU0K758nxwDsx3AwXR3HeqwWgwjf3PDPD8EUWWzJ9XyDcAdE2MU
WNMeuLej7AULdfo2l1Rpvo8N62ANJQEseZ2zXCx7yL4hJ8nxtStnTRXeyCrAOEG+Ui63TjMexvod
xc0SJvWqdSp0DrTLEBYIJgiy6xSx1m9lt0lRuhhlckZ7QRBWzqVqoffkU2cPY62SeCzYFyxHPWwf
5FCuJMuyvPyPV8px4jYlofHO3MjhH28pu14Fb4JwZ62s+8ZFvv7PG8nl2/CPX1iudFOT32kJQO7b
r3p9M7lcspf4/AfIsSD33/Dk9BWibgMucThDpfNLllEL2xaK9RM/47VVddFDY2NjWhkdNHdH7G0X
ZRh1MtNJNva4HPdb42j0GKv/NX8b3q7VJgvgYEUe77Yq30QOLcQHvS+7YT7iAiUalKDLT5PXdE5X
fy7LMXs5RAq6u1FD6qrTccTfEWeatdYjypbg0tbskh3mZukaqjO7dNTKMyIzMTs+BS41/Ja+wt1u
6crxrfljRe8yaOd/XRQZen3I+gyDxc71hqMcX18kZ+U7yUnZq+BtEeNcfpDXZ7bPGVwhAOuwV2F3
saEqNgpXih6JreWoBq5OaGjJM4WPCowVSu+Gws9xJg4hHOCgSK3E8TpUO8N+cM7tWGp3ucgHDqZZ
+kW1MAaqsZFhT1ljHRQU2TrVIthQNhI2c25MeI9mcS0vqZYaE75Y+qYhGbvqQmjXQjO+WnFaPOL9
cegFTsG4/fSL/XOylUaIhYU4KWu9et8vFTO+ISbnIDTxLFe9JTeAs23xEGdsHOV1t4WhSl3CeyhS
paWinuuQU5w79JYoJSqDgtKYLf61J+eMsN4oUdX6t9Xbxf99bnnt7a3kdSaFP6vRyL3V7WWyF+lm
tHP17M3jOX6STTDN6ilwiQXLYer2Py34Jzs5ZRvhtE4Lt97MGPPGxWx9Aw2jozqOpmOOxPwRTj46
pWVhRuiLqX3sPU5luE14aJ8rciP3JKhmUtO4DUz5UO1y9DA+FRzFZUak/Yd6R8vZnAu30tY3lU4y
m8odrr8oZOco+KgpQFWJMW8GK48P3fgKFl99A7xYHan7dlC9oiYaOtfxk5xafh0vZVNrUBrAAZ+y
NVt5PuCOg2JsiabJBqJLeIgJXOwL4MlXtG7oLHyG6ikO6vLYL4CKqtOjezvVt45ttU+yKbJFB2d7
XxvFaldubypragznc9iaE5VXYTuubVPlUxFk0E6WleukXB+m8U108APkS+QqbLhmxBJy2HNIn/cF
h9DI7EJOTkuSG1gP6lgCYsuUumS5ZS/NSPegyGIsdP1fF19njdrA3Cymcoii101NOc/9UGpiVyiU
lDuWrh5EFlXw9WccM4ccFDAbwqeuT8el9Ed/U1pc05I4q37wTNyLPrBWQxBBgqa6SzYh1YtHK0C5
vZR/ySkviqy7LkFkaKbTg8ytAAB/Sngw47S45Fsqyvc3yZjPa6CH5arRzR4W2PDRdUb13mJvvNMA
G1EmwtAa3V/WPFr31PPrz3ab4ODAtF6OYld6ob5lh998CGChOBB/RXBRbHET7BfTjtIUP3ItzY9y
5KVmvY36NtrFOGgcgzqZty7M1meMVCioQLKPU9pL6WDR26UOonT+MeeuGRC12GVA7tHt1qK3jLNn
Te6xbanmJ0Cn+Vq6jdrWPQPDay9tZbRITekpRg+ba1EILlPXS5t5XD4bJxQ53nEySLkXY39uy6I/
l4VDhOmfoexh5EIV9DxRzMAVcuqvy7JcvPQx4ZK0wX5Oak9zjUN0V/+elpHN5+FhGJIzR5D8NcFd
8TlJXA4BrEV2kb0G6fOgfxk09rajaX6vLaJ8qVHhOM7T8dRVNvvdoU2/N8H1AgdD+HXRgiqJOu9o
Us1zMsZ0wgqelBHSRayZFTu5T+riUJARu1seBZcaS4xvAL3qPW5FT5ZZchOXVjRLT+oZ5VzFExAt
UgEM+98XMr0Y9saIiSHW8fsxVZSnoVTiZ9GEe6k9x6KGqkHdUUh/IkU3Qnei3HO4c5EOhSVhGsqu
Ch7mQ9fsjVakhzTAgJEPfnlGptxsS8WMd2kc6dDKAgdcHU6vvsCC8mVEDMfyZB8nRe1P04w+tu5/
RYsDt7yxeSqlDglErZVK/moDlNBY2Z5TnRtSnPFcThwUM0gSHYJeP0zHJaioYyrlxsgd5FK3rMuX
/DXEcZggoneSa/IqqwRm68vxqJt85ztsBJTZIM2sjN/07i5REw2U+5LYVBp1J+2R1AWzQFFrc8Ij
Bl0vND3Z8BQQyGWqBptRAfnYqYKBdCJOY2IR04ucGOYuduzPSfBi5gqADB8NE7lebVTfMRYUK7PF
bjsLa+U8gkLgOJTX36PRgOkwd+94CvgmuMWVO6RvsT4YRyCX+PEZgWkc/xirCGj9oAgcSjYm4yFz
O85BFCusYPXgQt+RBTviV/NYqZ0SLE5nxsOkbDNnRbEZUichCBuILDU32hJxybBaOBjNvQl49iCb
uSnAgt7Gsofe/HNZDlVqxJZ/IZOYfXE55hIYGIC0H0QaZ+uWAM6pEIAfkD6ybVmGcu6PZcdRPTz2
liW7ijfCycZNCtTO1zODMDBaUH0fsxNalWlPHYFIwfOmFjmY4UOPBgc8HWiKIILIaHfatZlG9kOx
m4ZIpIzPucJL9YmvCuNOlOu8C8VxqYs+3y6RQ2xXxAFuy17OU6tk3Y2tR9LMa5Sda1njDrlijo+e
ZXEnztpHJcDLpuqr6WvSYH1EgRXyGKoD7jN32Iiu6p+MGuB309TcmcoyJzjZBhSZ5UiEFHspM+v8
XrENfgzcMnPZ20g2CWIklerP5qOonHGtGPq+qTBDqiNjelc6gEGUESE2TKwcBh8mxJo9YJ0M4mDj
tFq20QwsvexhQTpOahPu0LZDtZvCctsqfMNjHShXEVF4MEBaxVSOuIYWm8bmjy534eGQWhoFdX90
B9dBJTUR/cy5VR5kQ/beWYIEBEtV4pIotysqeEow7r3aBF+90PmBQihHWTqWJyO28V2K7OBrR3mb
YRrFj1Cvf434sL7GbjdsSLhap6Ah+QKxUN8alf2pLisrt2ILu4zT7Hfpkqj6Y+qmQpNXzGb02yPr
XTSJ2KcdBdUGpT8HexKaHwae9SzntOKjFShRYJ9bz7Oa7MPK/DFWjXpsF5jH2Ig7iBD6E8XghBSp
D19qRbJkMjZoGNMV1jTlpUETqPm9HRtrFXbLSiUqhFdBdU/GCqeiOPBOXopoSoDG/94s8Ca86F47
J+j2cWu8K0kenFIqn9OqTI6GOWqez5YQ6Wg7T6tu8d62+757AImTgj6hBqux2Fcm2OVC8MFjth8R
erfdpVuemgD8PnuhTvk3ZdbF7jYnr7MNzvwVx3H0PxzX+yA+oOlI1B3cGKi+Wnzg0VejCNcGd2v9
65JmnicctZDlzcocwj6dqMIgQb4Pli2xsuyGlWU3LIdWz6Yf81eC5BdlMH8qKLEuRbccWZMSUlla
zaAuYehcGhHBP0mRrF4M9rGugQMn3gAc0zBswm2I3JcvXy0v0Xu0uL4d4tI5NBqZPl52nVMJwu00
pfz8zI95cTCCqFscVxD63hqMI5KjrUTYz8muXImafjvOk7ufAqXDBEehSkR2MQnoj7J3a2wrZVse
lofb1H+99q/XX9859loelT10sQq9qy0G475qbQMQBL3Z7LDm0caA5wpztwXTM8BgumqxvV5nR9il
YSoApJGPze06IHjhZY50f5ZXXN++GNp9NsVoKpafMToNyTNhqfx5LUAbhT1CfIm8Qz9w03b7IF1l
am/vptpTH8XStKoL97TI0oOcK6xRfcTnbPkmUEqwXCGnqs710Skb93KqbUT9kM/fRZe/6EOXHipj
5NfNis/GrNtnCpZIyP37fDZRykeBm7b6e0GQwknI+La6qR10e0mPmJxGlcg+aUuO5zYEq9ly5Oke
+2VRXiEbeYW89jbUteWUYHXt9jYne46I9upgWPuFPWOe4Nu2G6w4sHFYAlIIZ1ALR/Zim7Q0f49n
tjSIzUtRrf/3RUEa9TB/V8mYmoF8SdM117T5yP8l2mmUCvZM4YRv3G4XVkAVGognB0iiOKLlGjac
hEXylxT0whH1X+8XXgj8Dwj5zobG9DDneJ7neBxMAYoJpVCodQGL5YPVzbegonGOqUYCABDrT1jg
8Zcpy+SQ2u0pNabw7NZ5dA7hhCRRxmHOiuPvaaLzkM/TD01gIiewqilxVXnOI+He12WxBzIV5O/s
D9W9SwqVlDhUT0MDyNvZqyIko6yAtqRwrxRHiTDGAiBdg43cGgbAgzhShguM1+Eie/qIMNVxkVV2
lUAZDjuwbYK9VIui0uYQgVtyB8z+cQpN+2C70yv1lNYKDSGOkcuJBDGDMvEtpNsMMHtEi+/rwlVx
3R/E/7f8j5MpSNJolTZJcWos1TlmbvQOwBWjhplNWoF57T7XdICYttn4tWlHzxxDoaDoZnYIPD1+
qoI9hcAcj3XdyO8Iju1SVPNnCeua4vwOFmB6yB2EGqCgv1aKWWN9N5cf6vSscxDfEuML76I5sl6c
NHkerErzR+B6d0DVp4cg8oYdLqWBb+k27tpwgPw8n7uDa6bGSm7yUb2An+A+iGgYUmsPLKn0JRGS
8rDJXsWW0GEDhJEPhFJZY1rYnXsnaomLJNWWkjjzBTeflKdIhBS8iQFUuDiupJCZT0U+hMe+F9ba
bo3wIGBn7nVqts6zh6LS6Pr6yYzxsY1nbgoERXV7F49xi5+uVt0PWyhT7X27VIdjOEHj1dU90vV/
Jq696yzkSRINdl5/uCPfJlLh4yUIUbQEdjde1Ok7p83mTD3xuxYHBU7dxneNcssHfA7Mp6FQz0MT
eDvssM2NdKnTiTC3wVO76MSlWBx6vuarNVEWKAbROuagsDUJWj+mGdS/a43k1dozbEyFWlk+WEER
eptpqJo1SeXmsdAc/iM0u98lwDnuVHP+KotAZKOCOXsIFn8beKTu7rYg0gYT4/pzqkvr+s6wKLGA
MUtVgtt7VI8tjTern726sxpsv6ZipTehve+MPn8xFIxv6jlKV0QQOSguf8RpCNIdd4/qQ7UxyZjZ
FuzQvJmU7wrlJemj/OBRHbLiLxy+mlnCmXqE0OcV/PDB6jmTAthDBQQhd2liKAzTLMAFWbBrX2uq
2zEdnL4Gl2w2xUuJpzBZmLreVE6vvUCZoASvoABFKBQARbbAObUeo2d97GZcUpZdKYY2s7YuAKJd
7OqQNrn9nRJWb2U5ZXdBsakcOSzmG6qLwjuTyudNT8y8MPvkGIZuvGu1bx5s1MugKaSarPwbxDgc
iPHjC7adWoKfz3CImNOC8uISH0BdmPlJe3e0qT9fuUeqnicIzdOR3QdcN6/ofk/OmADCKQu/I6m+
R1mK6fbQvYnZwOJMKqkKA+eeYZ69e09EzWZ002xdDQr+XTyb28voiurotcYjYVrlwUj04nXkPlOo
QKfcYHLXzgR1VXjHBholEbhwJGUeUemtZA6lmjnfN3aUqhWABIkTapNHQ107fVF+HfNmE1KD9TMI
k5bdZngZw9zb8GCeWn/obGutJvakrSs1SZ/L5Ic3pcH7PHUHytZNwDLNlL5BZOBwssQRnGzAxFlP
inczH950QQhN3gs5BxLDQ9i05nyoQ3Ok7BwWpLuWhyNquPSzPGzdhmGoP0H0DPajpqwqVcnvbol5
dUn299TvB7kKArUJ3a0wIqSNlQYO2k5iCDx8YSMjxjMqroanUoB88arxXpj976mus40aq9H3DkFt
qKvnXE2hd3YOqFrKr/q1ZuEwU6kp4htooFUPmLfocQeaQwV/gqbJN05Bee6AcdgKjKZ/ZeP2ovlt
ltYPyND2tuQursKJoepobJviIMzgysfVeyC5Kr5U+Jg19TGpM7wUtOpDWJgpyDQyeFE+1gt4UTZl
MIdneX/vbP2d0kH0ioHzYMyu8oVYQ7SNEJ4e+lH9blJxATknNqjTmMxnsO/198Sd1mGgNq96n371
ZNLqZrE62aVJEi1F4+7a2Uj8DBMl20oASVKAVw7F8KIhkvfTtO1+FdVDRl7jp1LhujPlPfYKTuWi
llMEuTkqLAh1DKHaPUgk6wjDf2/2CN5jr+we5IKacMv2Wu5vsc1zme3wc71obmahv82mmp9rT0kf
rH7CWBOkaFjlxF8RJ8mRRI3KpjDack1lt7aWw3T46Tmh+tQO0cAxM2CjkYvmJeii+RBZ+AWWne9F
pnWY89EtfL46mKzmi1Zo0TXKJlGqT4Vj7lE8TL7RLg+hezFTUzvOkKOPIVF2nDjIydnQeA/ImTXE
jMm4HmVKulVwSAH1ceA/3FkN4VhejKnk9Ca7et390Opk3duD/ToYLpQOrkBAT+G9LXzTm7OVUYfZ
Hk1u95IPybcyTdxn5Apnb4FvaYTdNwSpsFnhX96SGUNH0Hv3RGe9+yYHL9DE6g98P8WrirtOlMz5
DyNxIB+2i++1TsyW/2aeTKUXEROh/MU74q8hYyO3xlg8JBKsg0/sQrR5a3qJs1Yty6NCZQmleGND
HbzZZfh34GMeGUl8kb2ZrOEAzf74x7yBCoIvJxaq/Cm6tvsaYpO2d91wXhE3g3EIrnan29a0m2EZ
X2C4AXxvHM1vKUzeImmY2NAvul9Ha36xGc84HlrqiLCp3HLTg4bmclYG7iPuXOHVG2H3EEjmCrsu
25j8aKYwYovuKl2ZUQpPUI5blKgw/fh6SC2GY/Yrx7Ork7w3assJHADm91JA8i7J2m5nDKrvZS8c
C3og0le2mbzhHqI9JWCjkd8p3be2svdNSERMs3aDGdV3cd0+kyfjMIvUbVfA6ju28dxc9MYs95oN
/DTQZ7ytIreDLu0avtbknYanOo8af5yQ6Slm4qyu49kom4uhvxkJyY+xt0fuylP4C9pzvQvLZjyn
XqRsNNxPcFRjqBTl/YjBL2etcTxXmjYdx9irLrpW9vsCz4jItjSSKwhiZKMnJSWzQfQwZDi2i8SD
4y5za1JC0+vWjipT+yR1N/mSWwuyyN42mFev5BUkKO+8oq6OTqqrl7bUxb4wgx9mgBLPl3NCb9RL
ZkGdGh3rZ9gr+qNlG/FGz6dmGwYxZrp5VQEYHF/INuEjuJwycwtJKdnlt36yUFV2hjNs2IWqvtJs
1IrAKX6XuB9PhaucRTAUVFjWd9IIdFBtHBIavFeMsKp9Odek87+6Tk0yFPtM311iBzqy7fPgnR0t
tiiYW6aCpXEajtGxDbLeng1WvIUgLpsKAzazRJ8mR3MtfmKdVN7JHNm/c+3kFNLFem+pBTZgA+X6
RhpPjzC63riNa6+EOUAwh9lGr0fc1XBqeIyXBneAx77lzienNDwGJgf4mixnTb4Lp64xiCMwIsrX
JFW6h2S5xWpuAXTIBVbJA14n1tOibQOvk8SPifMSUYXrp0E/AnkxA5i8i/b72uUdVqj80MMSuxs5
Ckn8e5DixcP38OuNCN9W1L7N5Razw3Bf6+KL/AA12MHxlOjvmkAnQp51fzbQ1NfkfVIAXY/gy/9c
slpSdFMLR9EMshZEIs8FmwqfFfWxXr8uM+9VsdSezAyHiosaGDOZnmwTam1yMZYpOS+Hsqkj1zdV
W2HH1O0xL1YOeM1ww8fpaOEH9dlqFDMUwz+W0Gj+6yonVTLfpkh74U14u0EUNt8DZ3rm8Bk/B95a
DmzD8YWK4YfI+xA6BGA37IUwcM2x0qHSEod6pVgXMp4oJ//oUq9bnIJ6nxMmX6f8z24lv9nGNmgz
lNW8VRINc2xTcfZRbBAnsrD7a0Ry3yoWVdRThtrUE8WX67DjILc2U6dZcdR2lWNDPfkB3TJiOdmt
p+pxsDg0xtFX7PyK96qs8h3A944jvJG/qzN7BWqWynunn4cXwEvbnlwmyCz03IWCO0Id9dM2iLLh
olcC/RtnkGtT6eZ+HJPkeJuSvTGp8pO1IOr/uRQ5Tn8JovjXpJe4dy0MB1lNbKDmXsc1bConAvhB
tWp7rnNFu+/UmNo5kTUrYuA/NNeIth4M7XOas8MIhwbGuo1dFxagXz1LLw9StywbXAQITGviNZIS
2yGG+5NN3zjae4cSJdghUAuDPeEyHq0oONxWtNbBzI0PqeqMjl/UirdxMscE2heDVW50d0t5YE72
JLZ28mfJHyF7WRO/K5bT3s1Ilw6qCRjBdImVSJ8QNyq8q2PIzTbEW7xD1JzQ+7U+uQncx5BC76U6
J8qP1Vzh1xsNeXIw1V/spoNDv4AYZE/zjAWw8c9YTqZ66+tdZ90Nur0v5yHf4yidHJshiCmPYa8p
h2UOwrU0h43HWd3YtkHan8LE7E8C7WnmWGIvpwAPVpR0A7UcOKJ629joidEV8NDmOj8OWQJKb6lN
MrHkJe3SEjWXNY/65H0BUeXd6aHxKxk4xsPjRBIQRsWHVsQwFEXQndu8L16CLDuQQi8+uh4HWVwW
AErgCnDqQQ6rVqico1y0D5P9S6Q5N7EqnI6gYEi8Lr2y6Uuq0v8Zy0nPm7AU0IZT2hDY1rtS2XRa
SrAwgXLsW032pCFmJw/BnIxTakqmXYz+VQ7KSsMqFS/oEqbDc/alElnyYpMJemmNnNqlnKIXOWdZ
1bhtBzXalJyVN5NWaOhZ0chIUYyUx8jhdS5ua+rDTXvVJviUqDYeVgDTrQ03LfMpVMm42DPklrRZ
bC1r6PN1onObcWMcz0JMuSDZs3PW6oeSd3kcU1Big6HaO9Lkw0rlX/uMw0gKuMYanlyOySukgtGP
eKtTkPUDz3dy0LalnidVHS5ZWXNTr+CVtUOGPW4TYiCL08xzR2YQHYgGm2c0ewh3C+YO4oSyK3r3
WU65E2qZAaVRRCgJF8DlMAL3ghOJUz9kajftzNTjXpiP75XGp03IHcos0t/k58It2km7OZW4SMlc
VCc67CoL6zmICmjCs7sueowqwWnduV1E7M8m7JV4uJEqrUp6f2kUL2z2pjK+yyl7skqgjgsQpoQz
H/QFicZ075RpuK9QubDXFwpgBgW4NDmvlet4fK4iVAei4W6DX5QkJOk2rJ5mjpp7SL4cPJAgrCJC
VN8Nh/oH3EVXyB+mjfRVqxZfNc3sAOvIsYun9NoxDaDebabCKzMFpIywPCPFQSoju9dxTlyqDJ9m
s7JOhbv1BjdeJ43Xb9XRNR+7tLQeq05pSD2J8U7OyUabwtMc4DGBTgFfwDp4lxUussmQB8FejZJr
6YuWJMre7FBtAw1zyy/KlGsH1/p+/cstf75J/5lqhXgoWniRkznGOx4xyVNig4rMvICiCSc2T1Wb
b8I06w6Ohxv3IaCkVhtIGdpL+j9eOMcCIdO2LTgIZIJCkT4Z8FeMR/1sl0hAfBSZ2rkMC/3sKMEp
1DodbZS7V/r6OSvSrYPy4OukdtRt2I19RsTiHklyjxugy+It68MHaBwc5KL5eXRL60uMykWd2GEP
7ji96xE1FW29KX7f4A8qx4FdVFJXx6O+PSUYX0oRg1Q6SCWDHMqmxqcVDxjDl7ZAuq2Qx8RvDI+c
1oHJoDe7GD3CS1dZ46Wd+Q+ZcjFxw3CMw1hlF2fS0mcPszQEiFB8JdcIQ+kBxAT2Mwhck209Ojr7
JmrT0ZTWfqMPT0OOQMa3OKitxqguryY4DizybOcmWXVXOx4htYUnLO1xwN7tHRnBqmrDe1LLeR1L
wU+mATDNHYu6yJ7oDc7cf6Aa25Bi1kyYgLoXn8+KeNrGdDvcEPn2nYQrwpPs3RpS/dkxUB5vM7Kn
Gjx9Et3O021nEFkKQkJjNfr3L5k5YsqwBKHKoPbDEK9gvgeTOA6jI44RsYVy2y3dUK3wOnE494fo
MJ5aqKCdPfeUVhjZZhImZo5K35zYZnbrXB8qUkXMobj/XJCrck4JzAOWIefCsJX7xlaI703zwTYH
5b5aprDIzo5D40JRZAq+VeBQkTWFa7XSxk2RqL8/9eeYJG3jWk0eBsf9Kf+cPOezLftXKp8m+BV3
MT5kGgTphwB580PI2TBzKxLydfBzIOgqeWs6u7OTcNBDSeCaHIJarH0ztKKvInDm82SWj65DUm9s
6ukhitHq4W5MDqwJ8NKUYvgMlDRyV+o5er6164H6nbUcBkZ/hzEVTlZsV82Tq+rBWilGHp9LRA3U
nIt/Jt7MA5591DLM/cnoXIh5or3U3aAfb/NquJiV4NQtQ9CqpqAP5mMlY9Hdcm93OuMr+brIHyEe
nmTDtmsNnK1eg4KMHq9NaT1lpgHb0Ex2sp5SlkzGgjxNAG3Emar8YGGS7k9kif0qi0COtmHwxS60
HQnvBscKo7xrl5TGtgvXIai8wh+WfYtsbkCp21zMTRQTDTSvTlNQSDYEH4AoEb8u1lWctbV1YPZ7
YnvE9KHdIx2y8MFZhsCOx7srNqFPYUsSC+KvRHkVuzSDahtUgnZVTe8eSKUNsXIPk7o8uKvHrt2M
yykoHtiSWSN7Xyxi+LyU83gK+yn4P2juNUv7H+gmeIVw8SwXIh6kXfUvkJHQdMhxeH1+4X8b7Dl1
a104TnvonOrzVBkOez1sJsNpUp9lM0zcWSaKffhzYu6Endu2KAoSJWICCQrg4Rzb7BRB0nCARQgi
4Ar4/QwSzzQBVTT8Kisby/AvpVeauzkHgylXVRUHLUoDSdqoJdGoIN/jL2mehyUBoeA1ti87Y/Dt
RPHOuKJ5ZxWTbfCt4fTejrXYX4dyuasqWA1qX26pStD9Nko7gKfLa2STai86BUWUr3FZ0xZPLb81
bNiA0j0sOeBgg4DFae1Xqda/KchM3nKL+DobluQhJgC57ax0R93EtC010/0igkXpk3jDwSLp/wXx
6ccUG929XDTCb0UT9q/YZwWP7hwf09b8ro65veubTD3a06CsEsetV13qzkc3IHDm41Q6H+XYZi95
zJIvTaWIx0k3XhPO/e8GKtRtDrFi5w6F8V72wT0wM/FkBJZ33wNy8RNTD9+S6vEvqXsh8mTwZ0Tf
sG6Rd3Mmjwf/JpuXYvmbHt7MfqHdUY+36VS+QI7xQa6OeWj7Oc+llWuG1YZjfXMRTUHASHZxM8IN
zVzk402TgDhZ1p0p/G4jzNvL0UTx9EX2ArcjpBQG3EJ54supPHIjignbat+HQQOWoo8eMVSJT+zG
OxLB1BNbIlqrTmi8u2TsdjDVmj2izqJWASngJWGjL0+m+oMPgLNX2PdtMA6rP/I0e8N20l33C9qP
ckJdx/o30bbVlBIpGglQype5qvlc6m3zlIypeyF3Ca1uKigjybEYbZRUuYs1ddogN22+acbrpMbB
x6gozjalgHeLfAFr9PSNBHbzosLzeVHEGy5TybMc9N2A7bIojKMc5rrdbYh6lyAAuTRHDH3gNGlQ
xMewy1Gh8BhayxEO4QYH/fGbW+XNDrO2ZJ1x13j+X5Sd13LcupaGn4hVzOG2c1aWLd+w5G1v5pz5
9PMBLbs1mjNTNTcoYAGkbLWaBNb6A7Xs8klVnroxmDdRT66v9Wv2rmRhnowoU9aOwT5IMbPiMPOX
tYMZY5yGGcg6G/1L0mrZ1vP68uApFSz+EJ2jA8pTM/YXlE3I1a+Hsi8uyWQvehMlQBKT83EUjewZ
4OCrhSZbGShyjwBiYx8LlEHA1xrUerqYty0FuX4CGHv1/xMoROpLIO50DFM0Nz0MufmPjXv3S1NF
2F9DD9+bYsi7019hcZPBf8XwkNKgv4mNKV0nuoPNMUIuC6eOkmoVKsgL1qaqrNNMTUk7oE9/GvI0
BjjZ4p9Ta7+1AmK06fYTgof4Ci/1wgH9Hc5kZ10Est3IKO/UBh8wNTKdA/9r7ZjZwjGD/Ga9rn3f
WHC6dKcl73FFVH7zhVsCVUuTaXzuSQMWlT79qHJ1QneGuIdqQ+w6/UFmAG8N9TsbF+FQR/N4+gdZ
ZsrNNcJgS5XCQJAlyT2/V/dhMLkltioIQ+rugwzxP0OX2UGTGQXIKV6CBVbXoym8fuUNSBmEpLfD
bIcM8IubFfm+0jB5ZX8MEJX98dTW5rTok8A9BkjYg4IY3szyNTTN+Ls5ddlhnm1tpWfZ8EYK4PeA
dQjW0Hm9jIXEu2wGPTKwgMleqr/S7xWcJxMw0+88ya3zbansuZpWLigO4Y/+9x7yUpx2u3UhiM5f
Joqg7PYtNdhudA1LMP+7u9Z1jV0RxCGeHkhGrSstiHadzq0xlTctqmgsUmLIlBlb8gWgZK6UQapl
9ga0v3cdyrvJCb9y8k1v+YXwpf9zCx5K2tpTSKTJNXHgcGbDH2Y1WB1u8Y0LvWyI2vBUZMZ4LMyN
HNzCcojfcdYI/4U/a6E2hX1aH/FWXGaj793ZWvHRhB7AJ1fglmTt9TZRWQFb+7jJ9reJtOD3K24i
xbBvcXmTts37rxO3m1xvDCB83eW8z/Uytc9Z0pcbNyWnLYcONqZn2QMb8dErtOTBGfDS/BKXa30j
Lneosr+NCJSQCq9Uc1dZ89MN2Cihi2Dz7pQA7VDH6AUUZ0JU/1PXElhI/HXjKwBSTn9CP167f+/R
ybSQ/AlK4u4Kj5xxgosWxU6QeaMoiyuuFy7dCRi3rJJLXJAd9R2vknkfjihvLmQscaiBmhNWkRY6
YUWH5ahsamtYGkWa3l9HeV8dGo1DjxzGhdc+ouNoLCN037aVDXVpBPC3BQnj7lsHLzbgsv0z3rr+
nafNh8lp+ue4CfpnI58pZU/qgwz5IYiapLY49IjJzq7btYe0/IYU8b02De7J9Cr7wcrmnRMr4QXc
sfNgVeZw72jvciocdfuh1hPIwIn7Egwd1sHOTGa8K6x4KZfEcolFnpsSHApKYignWgcNvFxppt3t
VorJD1bYe94ubTDX64CLyEiPit+ZP8HT7TZ+EgD/mZBSG/W0ipdBSQ59TkIAleIf/3HvuVsOnt5u
5bDqh2CRRFV76IDqL6YJTFEZh9NDMGvjA2KMT/ifcTb/Gxp8d0emyUQFgQUI+0wPZjov8B+07mSo
VJz0AZJmSMInWjpgMu4wZ1pd58RtKm+Mz0jInT6FtLlEJGP+LkO1WFWnsbrv3ACBAvGDZONZY4zl
FwiYrEYpMQIZ6M/og1lBrZEqFTppgtYiiSxF6J1JMuNOI4eWBXLBNHNl9TH+c4m8gbxOEZyYv5fJ
+PXu4lJdXForlYY3deusawuLHjOsjaMQrD7K4bWpeMDLnpywSF5vK3N++LJWTnrjPAYruXhKqVou
kIoxt1lD3VxI7vVAiyjd2lsFl0lq8AU4wGXHGXyFaaZ3THFRBuXahes08YqtY00/ffGWzeQL1xXd
UCfRJIOyhz2F+ITZFH6ZuC2WE2qWK/vRTbdRqevrcBZcSaHlJJvgby+Hbct3RkE408OTenkdg/gm
ahWcfgm3YK9GbGwybKnTQMGgL02qt5G8zjIcMYYOtPRBel8ij89fQAPgQqi1qJYTbXuUjx6d4req
RmmIgce0LWpL+VV49aOZa/67x/llUWlT/Baxh1r4OEG/RjYlAXJe7tMMD3xFrfB5LCd/p9b6H6kL
mQGahcgF9ZrpbI84Z3Zm1R8hFJn3nQIbzuoA/pcq6KZUye5lOsCKM5KXbDQohajPMSc3qiXp8JMc
1tbloLI2a2Paxk6VL7UIfRCw5f5DIxoeZHdqGDuH2KyQcll6dmi+yNSQTBJpWmf/8ion3pTUdTZF
bKWrGB7JWpxP72WDZ55C8ZmdmFaapsKGIdPBa6lvclZIA9+TXyzvEp9spxxxokWxJ7DuG/0h0QBp
BC6kzcSKnfumU/H9QJV7YwG7fDE894dcgRL6ZQJr8c0PHFSN4ggsykwp3gtLnL5AuMyLqBlIrOXT
2F67s501pxn3oVOAdhYSsZTM5Bo5EYjVt6FcJydkrFa6YF3k1Oi+rIuqFPG520LZc4FkwulqDYzM
xY//+o+4XjS6tUh0mVhC6xbyIJn6E8y8fcFMrjTQgvSc1TgisyGDdl3YeCzTpMGA7n17TwH5IyLD
ctUcxcDXSwBQMtaK28mJcoqsAxTD0+0+Mi5X5HEL8Cb1UpzJ8WPGIvLREjC/jpPloR6Cd8TMazRk
RSNCURS/6+AqMV/El3Mb5MEjx8UXWcatADp7uPaMz3mg4FkmSrtKmRwQHRl2N1Er2esinLil+NV1
YjZ/kC0Lt2GqweptoLuiQ1GtVMoZ4iNjX46fwIDbrJ4uZBBkqnWSvRhTGIh/LZV3DhdnaXs2B251
NMDD3EKyJxtID6Quk656Aznrb2WstPqPS2/rsDdM16ZigEfQ4g/bNDl7G6JSVx8D1/z0c9qONz7k
3n5dUnmnsEZldiG7tyYJOv0woKJ2kDE5lL1ssAsKLVOyMIWQoS6aIKv1AtZPlh45nTmLNkciWE7L
GPI/TMuxjwT+R3eGpVIs+hFBkWv36wJ5rROmsOsidTFvfaGcEvoTCCGVk4fsYcTw0aOuwTfmFryt
QY0AuoziceG1Kxdd18vrPbVba/mc7i2EAJTl6Drsm3Q2T7AzS2XZ2R5q8TYutR0JYe+kiQpZNWWx
d8pG9bkOsnibmT3wxRq1ZVLkEUm8WTugZ4e/s+xqRkm3E7/Oa/fTgsqqNP4zFMQWsiun/o/5HqPu
TTj23/U5+G2kyOO3ISm9hRHUKI6NFl3FaOeD5irrsQkGtNLsydnAF/+p9FV6KSaLP3o8Ks5KOW4t
wVKRDfUTjJcUNcNSxgJxqKbz9y+9MVOBAQpEmxYoiAq2wGGUyvX3TlmWW6A9yZM/xYj2o/v1O+E1
MyTeLyH7jrduvasleDTTYSU4gTPvPSfscb0uQTgkBd8eAI2PcMAXVjVX+7GNyn3oA3F1ocxvpqps
HtWuHZd9xykPLFtwqg1t2nqYAC0to8P1STTUv7aqis1yHlhrdwooERPmbJjgqjTO8TkJk1/VDC6p
EE0bwphoOuVRhgz43RzsKTycbkui3MF4zQchsEVqYAlR+Hsvtr2jaMIXxWyK5xkqFfqvQqZmylKA
coOxHuCY/era5p3TWSqYTLNjNw9wgZduYplPMhSkQb1obQ9VpljtwZOgwLIMZ/dJz0mnpC7+O15j
ZtSWLWsNgEnd1gjUnzSbXwHZdHbWHlDnyXGSY0DOAByKy1GlTnGgGPNXr4qVPZmSCEVoAz1Zcwp3
lE1SDih/Y010Pw/NDIuXBS4lDeTaZ+dcsAmVIQO+K19xXu+80NWV4vrxSnEGrEf/p7DHTd3jpuQh
Y934GOsRABKBZmwL31/N5aCh+QzSCGj9eEb2751smfuJtSnjkqB5JXHWzju1OmebGygttIrZPjXN
vqmVCAetOl7qrjbea02LD7s6rqgUDo9gUNVFgl3iMrDZvraF+nu0ybxlUKPv/NAfSOEY9lvcoCvd
hx7GvGOGP1ben0xF999J9avbKCy7Q4XgwaqZ1fItVJCGM8JLlbrOU+dq+pYP2CFVk0WPk4GiGHbI
rf6Ciny9H7C9Weq9rb+k4LP3bsOxKmuafOuouOZaGYCRyaWanmR28Y0PGZ5Qo9xlUHrhySXBshjD
/mfaafgrmsE3vEkAu7nTuxNwpqiFeDbJx3lVa6CyNYkyA1hko2boAPeOXA5EmVZJo4T6nHaJ9lr4
1sHIVetBd4bm1XrrndBZTTWULlRsVVQKNNKfOvmVTWV67t01aBkYvU9Jua0a40esw2tNO1D/i3Hw
KVdNbWZQ1hJRK8H7PJ73ssitaMWLnVr2tpVgfVEbkeXuJvoRuCTlX8YwrvaZPwgG7vSrr73vTek4
b1jfkYbq1ell8u2YNysbroL8hOMM/3qI8eG/q2cbRMOtehGZ+TucXnZfWtw8TCG+YF4eKWsLU/Cq
VCdceIRhZFfWex9aH2UOSH5REjcrh9zfGXvu4ow/arzlK2ecVddfuKAPv+s4j+xCrO02A+LDP/7G
g0D55gBgAZRd1fpSTX4YTTO+DzX6EDEp35MWutrF69mKtznysShgVrwlywE7ORvrKn7za6iP8zuw
28Cag3dgn8nGd4xsldZJxrc56F7MKDj3mle/WzZpDIc80JmnzHwPagn7QbZa8gEKdT18KhJTP0V+
9qbYdbO3wyhbThywV2pjNDA6EKewSzv1+RKTMaLajtITjA0EROzAfIhM9W1W++Bf/syLmuz2Iusr
tvchaQAosb2pURCK2nKHZinmm0FVHWoPs/DYR3/HUWYLBQgS2WsV7bFqm9oRyl2CAKeqaB5YqYbr
LuXyha0q2hpNjXJrcNY71NpQw1YW8pdB8dGjsF9/GsoJGfuy7nbtf7qVV1cN/uN/73q7TVRWzTqC
9Y0AM2+HIK/vRq2xzpL349emtesyLb6+P2QM8bK7ytKts51oxgnl08eQCu6dERtPoxFEB9W287tb
Q10dLdEk9bcVr4lgrVZ6uYSgjSh64eQchQowqXlSr928+i3/5mQj/wTDwgrGhRyrWvVcsRXffYrd
/kxx5W22Tp//voXkVU24SRtO/0qvz+euMgb4CcFq6hoqpqKR8bLR2mkxlbmzyxvvUcbk7HVCjnXP
wnW04SjQQ8BFEqnSDyEIu+fRZKsPzLY9NIKyUvaAUy3QK6BV8vzZUOLyzFn1raC03SwTjOaSBmDt
1P2b18XRJZXyQ62aYgkMPHrso1yBWKekR63MjEMSPSdxpJUrM3cxqc17b4Xtg1quMs78JxSujFOq
VsZJH07sK3bth3UdhXwfCWPKqjj74atr6SiT1bV50TMdxRu/Tajz8ijhjLjWUBX4J9dH3FY9JXsA
le7vC0HeKI3Sei0D7Y7f0vTPFHr/5n5wSdGIOyQoOpADB9iV++kbFU/+rGdOEXnSZG/FAAgO68Tn
eXaaM88SH16Wnb1NTTGBCLKVIyZX2St745Vcn6RGx9cOSrhVTWccJ517LVfcnR6oPwPq1ux+qyA4
3hqc+P7H0IhAEBv4i3xa3P69TCmDYPd/MxV1VTizlUUKjzwXzm8mdjBYTnBYxdjH9izP/FJKnZo8
Rvk6Np5jfJ/OLZjHFw9AFjasxZMcWY1NrWXUnrBttF60OVkUMO+eIUxbL6P7DBJhfI7EoM33cQJ3
Sc7kqrAnb198YWWkwJLmvpUy87IAsylWq1FjP3f4qojBbLnUi6wf8j4dbLAn3WW3JC5ycj72sEO7
QDfM/C4J7bvZT6ZDjf7qHTYC+Z2lmPNetXgUd/2vcA6ooqWbsrPKA2RLEHD6WO41z4SLIYa3Ri2a
01ioP322wKsh4fCEQzF8BYOCB2zLqVfXciwbpc6TdBGDTOJ4IfthA6i57uAm3K6SvesiE5gdmf4I
emA2v8OtqpaK5WeXHEfsCyoTSEHp07OpdS+2EzuP/pRHC2R1tZ/4171V2EM841QJs9WM4601u82d
MYX8Dkp/j5ISjFnHMO61KDbvq0ApAcYo/tpBsgaxNeBVkRCuuanXyGE4Aucb4xZ3Xc06BkPwqvL0
2k6zbx1za3lFcSA2EO/1lITVwm34O1SRcl4b1bCdBdjMRo5p38XGsMjHGaF7MHj3baNPmLnWlAbE
f3SiFB+DJEoqZOcAOuFxga4wXBobWxVnj70PHEUrWjvDrB1vjQoIJPDsYdU61Z10U7O6YWu01Gi6
OmkakI7qS+Hr0U4vtQAD9QafO8F70V0FR18PQxDJgGF/HN6Zc/CJFNOyi5+N8SccHd5jgx37SwRv
yRr3wEMoBCenrkPyBUG+JRIe9nMTDuh2NGGGnnxevfi6unbMwvseqg0a4nmV7rIp9C+ywe4K2WCn
3bhlN60aL38VWJFNWeN/Hlquc3C1ed6adZff27YBFMwNzdcxg5Or10b7i4c52JTMwA42I5nfDsoZ
lCDA4iRRr8MQHPY5GQ1tHySGubZtq7+YopG9alBijsFkOuXQCNIBLbUqW9sRxeYA/vGhhTL3PUPj
Kq+HGsizH5y9nmOKjPPL/lg2zeW6qwEDWW7v4nFHY2juRovdGLyv9SeEG129YtnDgGH5sraDZB+F
UfGcGP230PDLn5UP6MuM+0dUSbHbUPOXAo+0gOVvoR42W2DcJpbb7K8LaL9pbyTPjR7v5qLEXzi9
9LEWX7Aeg3IomqpOQYWCUnm2sTFc90Av91mjON9n5GHHxnnz0K7dWWZ8V/o1m+M29fWFquAt7gqX
cdng44I9TZUO2ykPKGo4SrbKNa/6URnOJjTThV5osH4T5S1TUDanIKns8cCuv/lA5UZ9Ut6orQdb
tBK6rVdjdAG6gEzpXziokWYQlQQMexAxOQHasNlVo5Iv0ITI1pZjx5vZAJI3BYbgTlaXZtSmJxnK
5/h303fWXus4iZMMQpRLNCauwYnt3QEgwSQLvYEtRVJ4BbEVwG1oErbybXmoOxTCdY/EQKcj28Cp
Vt/ZtdssY6EnE/ZwaAxQI5Ve8KAoPO8Yldp9C0N0wX8qPsifBJMiXyl6KwRDMP4rLGM46LGhnXTE
6DaWiz6340T/GvKpYNQhb/XUqcYfXVNtDbf8KctASpckzzz0ZdGo4ZyF4jJPlyDmgA22ibP2PMyH
YO68XSxP2aU4kwMWZOa6KE6qEwCoX7xwA1TmUx5qlcIRRhRgAgo+K7Zq01rGZKOVyOB5YGV2t1jn
9vfK2O+bHP8fYLsI/VBGplVC38fLF0chz4v3jvrOieg1NqFYs6+dcJsRiZmyiVUk6jMLa2Mf3IIx
ondfY/61smyLJJdgV7CpmZBt1+AWdZr6vwRjfWjuQtHIa+TqVtfWNeeUhSbyvsbs8wCVXdkA02lP
jWjk0O7K77Gi1dtP6+QSqJF/rpPjKUXT3NKCg7wMqum8zVztCawnOOwmqCiPg69YeLrT7WKvARg5
v9cTRiKuNzVP2mQPu1mpmuWQIe0kYwkm2WbdNw8I4zdPmLLEa8wecW0UF8wueoJmCKGyTF5LoXTj
+6qzQYUOAzzxpIkn7GBKp3nghtWDOWWvMpzajrMpxSqVs9BD6anhIoXIqrQAXmKTTV9Y9eFGCPte
urHot6AZDIQRKAmlTdhu9Nn/xxL1oltcTrYcqBfsBDPeKXBvIrd4qrAufIEzCape6bZDx5EEVlOK
l0XR7XFvAok7J2cb3HJ/mAPYOhDjethoIiiaSSO1sJryBLIyf44b162Cx66IovvO5BktRjLEeU/Z
BwZpTYecQ7Ksal8AnotwfR2bTTMsyDHCaMgV5cFzw73rYB8h5NBmYKgj2yi4lFocbKxSnYO7Vhzb
vITkBcJoctk0TgKGZ0zejj/Xy9zF5Sr0RzjhU6qXVDxSQCpp36ACWnbzEaJiQ9JKdKtAhfpuvQkg
9X7EQP2RB5F2N4fzGqCu/tiJRkUKcF0N5vgpVvblaihx65QrOjTeM4DwuNYBurg1sJbDYzAp6ytk
eRBKgDpA4GVZYXRkUe9Pi+Yx6PBAalGx3PLMQH+hR66LPxdSVPPgNxudEhEIMrwWbg1UcW81DuQB
rgvlDFljsvAmCuu3hWHYQdoBCJZbO4f97kVJv+ekZO9c7IvPcTcouO+FiaDfpyvJ/pWNnSbv8zBO
V5kH3sqd7ukUi9m61tbaCRXnUA1NdIyF5d2tkTFfOOAVg7fDuCxeIfyXLVFdV5I1mAwOB5Pjb1D7
r9Rm2flmeG4zXX/J0R5d5EkfImbWK9/RENOPaLGP57ndA6DUnnlV/g7aXjklyqUaSuOlr5vfChp0
YMVTG2SThvu4VXBrJ6mX3TQjFVaERXA0LdeiUuInjx7fqK2G++RByeb8PGdTux6jsH0Jhzld9DhU
LoCnTWctMHpE7A1/V1ud8lr3FvtZv1XOZggBOuj9pZ2p+XOGyNSjhyadU+KbmxZUcGYHRqekdUqC
Z9j/SqsgQnIAJvwtLFcx5/Z6eNaRr5pEoUUbmircRGGDbK6do/WxnBQrOlZxUVGXEN1C0SBWB9qb
7XqvwRi034Qymc85E/Zhq6JnaObQXsRXWAA1Za81Mjahsuvo/BX4kZpuDDF9W6MKS6BECxaTlaoU
3bESTfTK3uIDGd7lfAXxNNcz3pkqOFYXVQLNaYeH2jG7V9J3qVkqLygTm49dhwSAtko8jBbrEOn/
Tacq085rpx3Fw+Ism4YX99mqQvsw4NajSP6CjF1ns4h9Rqv6G1N8/a0p+Ved+26blF57/b7LeKnp
CIKmPV5fwdwnaxm8rZEPhlo+HZLxdxJP1qqCSWOWUxespPWDdHlAzcc4yt4tdjWBaPCsXJsTm7kM
dCw1gP4bMhbl1sl6xGzFMGsN8Ad6YR0Ho0/uW6F1ZgdohcUJSv986dr19dViVwCKZPf6gkFIy9jV
SrPj6w6pWjShzuMqaqB4yOFtQg4Vm9KJrWhPcpSybVc5R5n5scTSl8ehd7aRNAE8XR7lyDEr0LMi
3ne6e44gxMJ5LKCY/52Qs5NYokPmOPnGY+Fn32Kr8raDeDovQMQaJwXZ1nIV9+zLcmNyOQb0xknO
kBWJFnZltAcAHfrRU3hxhkBOn1O+GI8OsKnMRvhqWfvDg996k9iots/smvXlHJozCR3WcvZUt2ZI
ek7OqmRHzm2bvNclQnMwHBYmD78HqzFxFjH0eR8riQ8YhBir1oiuxHe6GMG2ri8k+rdyri9c/8HW
Q/7kK5go2muSms55bIzBW1We5y1cZBM38khS6frH4UThwLOtG6xa66K0jMVQgZsHnZkuUoNvyuDj
12TrPcSdsL+bwqa/g1LWI6lQHdGW+AjJuDJV7l4v1Fe5fohy64CTRQjDT0+oVeTVOc3+jRDVfCgw
OqWAUif7eaIEIhsN3RZUv6v+U2xuUzwMSD7AmpnsXcbsASBGfygGHUYx5b3jrH6vran6J5vhkoZu
7d6j1KPsBnjzJQn26qdampeu1YHINP7o8BnANA0QR8YM2iL1yo7dXF2lTCrUwVeSshJQAUF/VP1t
+W0sWArD3urj3y21OlxHD+zl92QT6h3SfSVG29m619seET8/XiuuCgVDDOuZWu5pQrz/CJ/rwHfN
o+rK+wn5A46llqPfz7gugqdBw7AEA2L3r3YdGd+cuul3o8LN5HAqYK+ZMDKPLVyFb8WYr0Otb54t
rR+hkMUXu6vOfWWX7dJVxrXZs3XK4rF6bmPwr2o8xAc5DB1V3SSGHq2h4FXPRqILdAFOYLhsVM+N
WiXP9p2cksurZvxtowpykqM5c8nxaf2LTp1vawYdtbS5st8gsS6rxFF/2rGFm1NgxRfe+NM55JUG
+iRemIZPhSTPYt4PI3h0ZIUeY7P5B6onNH0xCjWnuIfxsoBRdwiqYnjqVLNAy84YV8hD2GfXRzjE
6ep4VYy2tQEJ3T4iy9I8plji+gOMEsMGZwCy92DOU/RtctQlXs3OG0qu6db3+mJrCM17vSqWMHz1
lR5EiP6mgMU3N5yq7MV+4G9tzXuSElShOk9sa2H+zkVs74NR+/6R8Ra1rjrFYdvv+mQR6Qk4vCTa
lFVWnpeOzw5Oij+aUOKOsqfHibM1EuUhQ+PkEnn2Sw6pfS9HslGVE5te5TgaNWpGuY50eruf7FQ7
ycb3e3vVDD+MSMvrhe1b1vHWaHO4HFo/OyCYYfPviiNoJDPy43yJKwj/PxP0JFdzhiIPfnjGMVdC
ipEh5VgzfDeDiCJA1gSnWzN1edRcg8akfZ6RayxfW06PRlvtyKtPPwpKoXy6aXSomtJ7yYZuN6fp
COUpvvO6rIdiA1JpUeHwdPLRoD4a46McTOHQ41VQ/Zn8NFZKnLXIFzzYmNFRfb8PsTl4SoVLJDpv
wdLFT3knY3GkTufYUa9S8FIPXq5AIlsDMxOfRp6uL1ZZovdSz/ov0kpUw9JfajR+l9pHMwBbY87i
b2lIlRnMtbF2EXq9XB8ffLsBP6KFdRgD9n2yF4jhp5hrD7z28hpTO3cEeasZAuVqkqxwROa3U0kq
LTxswo5B0mdHjAQzklqti/lbagMumPtdFlj6ckDl4dlvcnXTj66PTXi4RwLGecBEyXlQTGWgmAYh
MBYxZSzzh6ifujW6Jfk657lWcD5bJxVCX2mNwDRA8ydpeBtqZo1oTokBLgomztn61Yu+DMxqQ16j
iMl5zd5YvsGP4eHZQ4cuyLMtEtfMzr0Z5WfZc4SJIv5k3TIKAgR5/k4kzRjunMB69GGDHZygUQ+y
92UoIfdfYv9pHec4UtLJuXTZK7eA0C9z0WEJ05jroIBWZMtX8qgrJ9dolFPhNh57fDGGl2ijzkHh
Vc7IRk6Q4Hf7azCMM0q79vj2Zcn1Nh9Bw97Xk76LZyQIwHpSV6010J6VG9gHF8CTycmRbprn5FiC
1FommludM5QRtcHFNnAKvgVFOuwzR8kvVWFqG/L708JWPBQzg9zeh33nso2z536VW1gjFaaTD5j9
IoYd5Gl/rhP+o0qH1CbCNrh9yxmtS9Rt1qW/Sijsw8qvQ/fUxjtZFSdBoWA7njxEWlRbpPT4JAst
ewjkMNZrex1jBa5GwT9yCzA0Pq972VXbcDUlmYF9tdgCyFjoC/UVIwWIUiLmMbjJRAmkRJcW4z6K
Z9jzkhrPsbUHbo8JT3tR4/rDt1fOos2CAcHMjiOcatI0Bv/gQastpItVOHMYJECI+tSVnHc5znjB
kg30XotiTnZh6z+WsasDnPKcToCZB3IJpDxWFW+MJc94TqOzhSKQmTbdOg3d+TKDrdsb1vQNS5bJ
XoGDmy+N1SdLO+79dTaP80Wukz3ZaOrWroCUc3LH66roe3sRh7WHL7rK52/Od7loYOfMdyHA/EOp
F69f4r2j2BsHXb5FlcTqda28AAE06rCzRSIZpZid2qhYbbbdsOh9v37A3h6zQ2M08UtMpzfKCit4
pc7PyqB2VsaFf9HcZGbzGQ6U8lTvwdPst3HK0VoZ8mRfCKfzNHSU+8aEROcqGI1lf2P8doqNkuTe
8habOK7tNb0tF/IyORHyaZDcLo7XO+lpECx/8U7372VANqaGl5xr6OTf+GmOlvwIYnfaGcL1rw6L
d78XnoxxY5ADCcdNGIQawJRePZg56jVwuY+hgAA2AuR3a4aW95Dr62Dr//tsppCx1l0sbVDXwxUB
kttSYllrYLO485FWQxbsw8ZBmjeggQZpqw+KderGCUU9KKpCt/e5j6nouO383llUY5FWS49q1S3j
KrMOspHqfFXaW1edvtsE0OqPJcWkJjzlXfwyoCRr2QElTXnFNXS7w3XcTXusJL02hZHrhQ2bwms/
tMsXX6udrZTa9cV/QDbsp3uYG1N+nZUxucTsAYWs8qy0ti6GjptGhTW8KFVEmqVo83Wc5emSFF26
11yrAVbyV9NZ9m6r1di0nLv/fA+5qg44x1w1oZ0Bjau1jIYcsaadvJdZcP4Z27Jaf/khZoG/1ZA0
8LzxiH2yzRIWqiUkNRzRzG5SQ9P6OzblfMBxfA2RN7zqbFwvkouk7sZ1fF16u3QYbBRPobJVvirg
UWqwtpWSWjWG9rePczarCONT8QFePzvZvX468mOtlfR3QAZpfZ0QC6+zcvzps1XUlaW04xHotXJU
ZtM/VsJNRfa+xMhFL5p26A5yMjc8ZQPJ7ffU6gpA2DC4M2rDvfQbGZBNPuVU0OKeQ0484Lgmg4NY
f12jdco6AGG5lMM6tsKdFurv6Eu6B9l0uvXR+xIrNcSvF/9pTVfzMkAq4p/btRhc/Fk8ya6cuna/
3ELufICZoSUpZz51P1369adrRovuw0Sy+n/7l3+97+0fR67jX82y6m2b+8OFbE1xNsGs++4IMF3G
GmGU2IYAuc2cjKqMdSImJ/rgcfT5fSkpJSZMi71qP0ycHYS7o2xCYfnoDWge/b9i3QB2XyvHc95k
SHC2ULEMo9NXRtmnF1+p1F2suN8V004u46D3WM6i53rMES6bkkZT0fxJ04tsYhVF2w91RzXCrwE0
ZGYnvXKJjLvOtaYThphOhrZk155HY3pCy0pF3ddsz4NoxjF3+lUsPAJKz8dgF5oRfgk47sBUq8y1
BHjIRil0ZA3wAfkUi3oKkws5XY8UZv1Sz7dy+GlGjovROQXCFGRODVuLEBZoSpRLtGiLznG5UzRn
fE19dz/Xo/E+cfhdwopuwDeX6l3hCd6ZmCii7FtnJvaTnljhga3rsPIo00xIuz76MFIvukdldAii
HD0XiA6t3RsbpbKTk20kPmn//+bAenVlZZe9KQLj1xcnVjmUTVLof4xar93cL9ZojZh7PVKhTerv
o0bJo3BQPnUsclgkMNpNJYY1dExgLN0lJy/+PP4XZ+ex5DjOtel7mfUwgt4sZiPv01ZmVW0YWabp
vefV/w+h7GJ+muz+JmaDIA5AUKQkEjx4TZkZi7JVES6XUhN1Zs1eVZETbrtAmUSkG4N1UySWFsiv
J6zteT6rHqKelxHylDkSmkMcPAyy14KlIz1aKZK6TIDNrkSiFGvlQluJIHh6aRWUUbHNG6Bw5oRZ
UuG1buTMK1Z4ezn3MbdZDcZ1isWLZPP3mnxY427F6z7gq97Ty7OvGRvPjn806lBv3ekGZuYFovPC
FKqc7mWiSFlSX7xT+1kp4iW6kM9Ab+Wz2LJUaN1Ow8z3T0jEMYeW+YZl+rp6uAMd+N3pecVRsfGA
VAzFqJrciIUvsdgC6ZrdVm+6XPdTUfRdanJVLW/2y9CLRRP+v48juoid/UpCxiA1vFXTR+3Rkntc
5sSmKESeZq7WUwZnrhpV020MNf5+0030uOk7D0eCCtO6mz652aOsLWO88NlYHz6WSCKJsT8dx8oR
aYhKaNSfHX+OiWE+DDuf1DVYWoq9hNVdLud9rgec62KMm/OYx/FIfOWsnTbJclRiJPyy+qkuuNN7
JGyPzSA3JU5ofzYVs7eOoi62RBGY/WVMFem6yxwXW00Smf7qZo+wMvLtANj+Js4LWVsu5hFu64mP
HmiBRtZ67iO25nE+fGLRUsA9AuQWAlgJVRYppOEEbly5CwxdvgOoo5zbLFsmTfMeEnF0yVLUTuJf
oTP4e0ktYayonveQ8Le+9/wcizfNuQgHOBEyZeelbiz/KHrFU1crMJ0FRJVVHZU+a32OfM7Q/t7X
LEDD/TQjHoK5dQlqkD2IlLY/XJR1GCw9+GpgravJsHlEEeZ3bFzsWq7ua2nkPb8wgYeWunkX1ZM5
5NBqD7GHAiA24toT1Bp56QB3RtQc5X4FFwnuuPlOoLaFY6ODk9oCvpO6EohvAexmEgRIvy6q50LP
ltUQTE7VaTbhWp1fUpe9WXamkpBWmZ6rfX0g0VofWq+EF2MibhFjLt1qmAlV5nsbS9TK5t9BbJqh
/CeGbcoyObalKIptGzIrXzcYNtAcblf6WvfFg2y8Lkr8xv0hO6D17J1E4VsdaS+xGU16PmLLy833
LR4FZBKt4kWHwLYItLjd5kWfPEmdXB0QfWLpIIuTJ9nu4IKWj3lAXkftsjOLIOlJFE6BLQYvx16N
u26Lhr/83fCyGriJnL4hXrA1E8/fg/XBCBd9nSNZLu9oToXYmmMtN8CD2q5mQZd6knsJZuWXWfSF
hd1VZYXpo4o6tOmpzVPugVgqjXv2gdJnefUDnIKjqGUmZK1URrAAALjiYCkk7J3HP1ufxapwwLhZ
9JmbCxH8UEeBZOEx0WApva6PcxGYan1Mxq6N+Jt01l62vaVo1ccexvtNR1G1c/78blFFbrdMfc3b
gayvgcV49XhieUxeuV1RrNrcXuu5Fd3hCE+auVYysCrpFztq00dsGdLHwsTBKjK6bz3a7ebBM8pi
icwuNG/U0X5hF/RiOqBCqhDRyIWmKLh7OakB0ScEB12yBDMVSGYGi7woqs11zWuCUwhMhSiSohm3
fR/wZ0Ouz0B1x8rqtNsIEahu+uWJLUDpfgWJob0Y9WjuwpJpm8QTyAUihm1aggaC2BRFAGETY+ph
O4fEFhCA1zQcnVNhsoqp8f89qRPbwAcKjzAWVXmqummVL/TWQLYnyjZxmVl7/v6YLUzqy2LLbUrW
kIIs2+pDhseM1KZXvSs5I9PrhSDrg0AOH4c2/ilpbYqNErWyQtzTGli6MIwwA46PVV/Yj5OwJ9L3
zEosuIjk4IZQ+itm6rMuExuWWWV46iEdc/UQ1cP7luXqOjLYf+pF3xvImHyVZKtAx6zmBNwJuyLq
tvw7KfLscNuIrEWZ8zGi8njdFLu4lX72vchApAULB8nXpKXOR1g5bdpUqDb3/hl8RNwtAOFVvFLD
8RI9P7SzMuKz4FKbJMVaZHIrVmwT12ahaxrS61ClYNoMleKqzcfq+ymdZn6iSILvQrhvnMLXHiLu
REkBSHjqV2hydKph9tRgNETEKGqglkgR8a2ihI39BXgS0yzW3MC4IOC5tq7X7EMjL8eFPmnIqV5b
btVIbhf9tCho234HRip/yEDN8gwK7bsxUUmEW5b01RNrimaXAIjSzAcZJTBrADI4OFq8rzq7vG+m
QneAozsQmmrUqtEA3qoptx8MRA0eJ4WzcJSoufLGBHksRdQ9kHmNFXFLeeGZltzDh8iPQ9G+Xo2u
QHKwcptnu573MjS4tkh4Dq+BJ1XbBKuZXTtaLdDFKFuyfl0d8ROqjuOVa0ymeuPb/dfYzclaTUXk
4SYyV3V3bFYiqZ11CNn2La4cHv5KTkmu0pj8lUS16XyW5HjlX4oGEROtuYrKElh/Z4EGh4FINDSO
hYGn0CayXO2iIGy98vMSvPqEg1SnQmw52HgsBs2v1hgw2ids8sjRpqwksVCPSxwg+Ec/PCqaVz05
cMWenIzsnNa5mNZNsS53yrNkI8JmVWCvphAICcRj+/ju35+IPPL+ryeiA3NDN8CCarYjmzdPRPzY
StPQ4/oLhMZ1gMjMwUpr66CW0ftWJYca8hlT/fPN2ANbvaiLOthAiPntB140KRfga5wwHbSxaegW
Iugmanj2xZ0smGivUmJpaxEcKsRNvML4ao5xqa28lwK810Ujk6ShQ8K37mBJGXnGkWtf7OZVL+Rk
ZFzcnHsy5e+iUkJZyhudjvXfdn8TbyZVqlmASvQVsevWH2WqORZX2DLmvNrthR2G6vJLGUq0IEU1
9iF5I1aBDAWAYXx3T/nEjtjIXdOc/EnsNUHM7aRplRGdSV6QizbHhRB7FhrPqWWvuXG1e8Oyx23k
IXw43dN4RL4XdYt/Ay8s9XKYGE1hHwx3DlKczHCnrNffVb3FxFnDgbBdBGSKX6tha/Dw9Rdj7+Lq
lfg/ubPEC11KSOAXXbGODbQ3aif4Cs67OnC78PFimao1dnRu4i20IYpWmi+rX/SugNHmsNBJ9u2X
lhXmAkGVYVuEtnanxiqpDtcOvthMYBagEVmUlB1vYzahfRBFXcKKLqdC00PyS3N9bhZbrVGfJENl
TvSf+9o4uuHqNAWDDGO9m2YxtBhUNIitonOfCw0178btMJMYujuSMsAZE28/dhBAFgWcmNxvGhJ4
OXqyoYRIxIi4ceAbQM+nVb5/XOpTptyVaK0iFHm0Xt3nXRR1i8bNokMaV1scqElRmT6OQJNRUGN3
IctokT7sUKq86ydjMlFE06yHRykShn9iYqudqk3Ef2I0u8mr1dyxiryBwTUcJkvUg9iaizmmy5kB
KLx04t84BUPDUknJsMLEgeaim4ZP0HeEgIuS0k3DXBVbovOH2M2AonkoMA0pm3Iz95t3s6ep3qdD
TZ9q7qdPHPFccvqVP5EHk1xTto6Z3QsqoShEfK6yxpassLP21kEF9aGXImMlEMZmnKQI4GIFpVv2
HvuEcW/Atd02vvTQkfY6WX0cntJaD7EToxqycsWjdapfN9UekInDHFQK7KZaiO6iZ5Pm1MWm6D63
WDEWVAFGdnJWnIsS58ncQIge/qCJmZXmoSzFP3Zdm4E0Kee+Je160iAIQzk9CsEBUdhhxaNFVeTl
MNl6+JXnrmL+umuB7bGrkDx1GUFbAPeDWF5xxf1YKBNq0wMnLM2V5dco4koTkxH9vN/aMLZbAQ8T
oLDMLiNWJPC1nQBlc/y2Kn3nZ1acFJ56GE9PSLIa30RZdj3gbF0F+yeqz3JlVmevRS1FTjOUQKcq
6vLV2e1xC9ZqPV5jQgyNZEQZw54UF4u2x+ku8xuscb/CGCdzNhVm2W97vAMeRI0ZZrgooBXthrTe
G2g9Y5TX2sWmcNI3xZXDo+3i/Cfs/m6q0FdZIBptc9lMLhho+6ASl9fZFoY+dp3w05bjWOorV3FQ
V9YChCqvqrR5quNKC5pyZfMCuZE94LRlIffrgvX1k4x6D4s3hgMdd2yTC3pcDz3iar9VMm6gPw4B
qP6diyMmVqU+KbpNi5DnagZYidVUYMnONmvGZ7PBmzyCeHYUhUG29sht/2PVNrCkdMZBWmBvU90p
Y8GPUTvYqRq/S3BGDi5fYWAv68GzQVlX1jkfkHezuXnBGceMF+Jqqmv+KSLP/eoV+Wb0O/UJu8bw
MUnrU6aXA/ru/HjkCbWZ5HJ6aNDmRGNjclEp+mcvUvRL0KOXM/TNrtJqG8UUz0DyvAtXkZI3rFaG
ubLsPPjmrqZYCzf0WukJ0tNZR4cAchp6Grsc7zKmjyrcOy723sIg4UuQ1Ji12eOb3mjtEpaQ6jmY
5VaSinKSIp8MmYS14DPGIQ+r0sS77g8xEsfH+mCA27fwDIaAP/3Wk8QtD/9lbnSbLFBk2G4kCmxW
A1SgYCZTp59vjwHG4//nfyn/e0gSLxkyR3324XKRvLHB726FaLuWgxvn/R1Jdxy71C2wg+dxeuaL
0G0XMsZA9qfOVR1CKx9l3sanahb7DONLSbWX/D6LNqmwXZFd9VGdyCjWxE1pW+R/Fiac4gO6JGAd
1EtvBvXS9Qt5LarIdQMRUDW7POd+tBAxUcAdo6HKQcmqYAjhIRj5/t8vEvD7yaEwm3mBNlY0hirr
DmtMTGtN1fnPy8Q9IUJcutDvkRAlDV1VUrSoWIE94KkM7uS6Xek5ptXXbSQLvEUMn2rNScXjUgKH
XECm6pD+q+KmAfByrAY32KMgZBz9xtCPbtTp162bWGuYqAoCy0LJ5O/O8x43MVGdhxL9KrWTN1zP
t5v4vOvcMMfErlLNJ8MNDx1J7I1FaI7PVbH12aE/DFd3cGtbMED//SQ+O0Sno4XiZ6a3Fp9pPvY8
3j+ehWgIEZRftyMgu3lf0TAPMDd8doyhxesGg83DZ8f5LCaGuzmEbP8Fr1E+3BxAdBUfZB5ojs0D
oQ3/hlUa6rF/ruLNAURfUXx2CLQzlaXFGsvys+N8FpuPLQ4JcGzYINX84yY+H/Yfjy32zxuzOxho
wohuN2dxExPVz07Piv1D0kbD7uYUxXD/fhJiTCvnkZDKbrCeD/HZsW+Gn7sEQ+yycoV8tojNDf9+
8Pl0I2gdOygn1z/8Z8f5LHZzfq38hpmDdrgJz0cRn+uzCygaWin5nkUsOc7nILZujjwPN5/cNRZW
49KLfANG8t/3r7nzP8ZEFzFUhi3AxnfCn6LvHBfVOTaPdBPzFB6SPhSwz07x5izmXeezELHCxuwL
Qv7uHw/z2eiiszgE1CumjzhXX39Lc4PYmoub05svVITl6ArtcLTnpifA3CD2/Sx2cwycMvJdbRof
dp3PcR7us9h8iMZ60RFGPcwf+P/1AoojZGP5zWB+sfnsKHNMPPJkRMeGoWAah9LM4C7GRFmakdle
LKkAJz4VgzdYCx0VXWSOqIoGJZSgjKioFxaGpFz7KSZzdLeIr93mOGvOF78d/BN4M92FGIl+Rw/t
fDN3kbPO2CWNUoLKagwXj0pTusMP8loTh1XC5C9Mos33WNpVCK0iZLSaR4nIvhzSrnkRO1z3bRNc
+7DavYiY6CtVKHFISW9v511ZWWcS7ddMuGFH3YuGrMGv0EHtcz5tsaWNFnnVNj3NXfNYMpeyrMXX
cxINRoZhcaxaCPhNl00MqfdIapow5sWVECEEdn6RBfQO84fxO37A6G2w3PXnS9BVXz2AgP06H1Q0
5pUKOR9f7DmeMUXBwSPxkYrluxENZemp6A027VLsJb7DQrIAr+J9PB9ZxINCP5aGx1RTfMoQH+Rl
hrnbZv40o8bcAcAfsk9/LhfyE/2dkb/OPxwxbuCoP8IAz9g5XqtMHHorNlfX74ikO9ORdPwmdrjG
Jpq+x2wbHZQ/vy8WFBcuSWtWBqcfSYz5+MYdKvQX/1xgLWyRxzTs91+J2LnKdRbcsAyYP0HluPLS
TTHnmy9HEzbFri3RKbl+gsaKizvb+et6FcR5Jq7zPYL8Okl6v/858L92VpFhOtfvShywUaKS5YX4
TRzwun/i/mbmN8m6/H06/FV5FaqdYjdfwyxo602tV8r1byUaMkSXTwMp0vksRRyS8d5GQPQ0D2lI
bg/egNTN3FfXlXhn6kBK534WWgp3IVYe85HFDp1RfkPzoT/M8RD+/sqEW70Wu4sGVt7g2sb2D7HT
fFWz4EWRh+F6jtchTKVdeBJsu/kDAUPKN3Cz9OX7lQ0jXg5Hi7fs6Vu9dozMXc4SyfnaBft4XtpG
Wd3MB0NTzts1CTZq86fQisG+NBP5+s8PQnyM2tRf0ZxXr5dQjIEhE6QMI4+v5yV24N1M2ret/EvU
roeO6wvIJONuHhF79JqXHx5S84dJSyxHNOTOP9w+UBhPTthdncWuc9+qsLcuwuEf4n4B7NZOcAqc
vyMs7bD1lTrjw8n0mTcJyydLMdr1AzZD+oKAuPPh/mGAuSGNg+nc/D2WY4nORdf8dT1TcamTdidr
nXe9e4shPSgvLAmm5odbRwg8bcM6n/vhb0a2HeW7ILmIz3v9IDr6rng+Nuf5HCyzRqDdraRNWsWm
uygjT9tigGz9xw8P/7hO0T784sUAENeeefuDkPnnJhaPPjxR3ajQD//7jopulbLPswLZ2D//LLEF
tm3UtfR63xX9hyyFNufC/xTVa+FgveKz9rKaL1ULn/aIRMzH3/E0dmzmm84vZchB0w810uRkmQRS
+OGxiG3UAPFndBfXa6IlFQr/ULzEwa4xOy2eWmxCofH9fRORJL1c8UTqPnxhSa22+1aPkCmc+l33
TX+onddeH8HXIaEBMXnWor2oXr/EAj0OpeYlfL4k+aBjj2GM1+96vqRqO6wjVmmuP0Yxhpqgbe0E
fv7hOd6ROt06I6ID4gii39gXPsKp9sp3yhyzhdh9UBoy3POFtMhQrYKikz/cOwo/KPYe7kiL627i
o1zv5yJaJhiZi/FFS9HZiJxo4DquF70YtebYhfbDfJRJQnFRG/JjlsjVuGYlODkwhXSG5XUTk+vw
Dr/y9JBNhQj2PjDFnQheN0VTIEVFMi0lJ4e+LS0wO2Kv22GTwjTf27x5D9E3MVPf+CkGE/Uhj9+0
Ru5Ppm+jVOOOKjmpsHxlhbiDkoEMS+xmxSuogvMQ9/aDLaNf5Dr+2s7V4hX/tf7EJ9FRDhmbrYrb
Kw4GVVeuGpY7l1pTDqtOS9z6IjlhuPE75hpIdX9pc7092IYRPZDciB6ctF5ace/dKXEcX0O+zBQG
uZCTkeIIm1pSu+RdVJLJOeIwarSVu81NIIpb1m4vKBga7aOjbbUiiKBQhvJadqLi2HpNcaynQlT/
P2PYh/krmNiquZXdeFjZRrj2Jo4jK/29+2XiPeIDFu5iOIa43zjRUWyJwkaB5zZ200+vy0dFURFb
Lry9y2WIXmNJJ0eLlr1WGjqIjTiW9yWe0dsikl8EPmL4A5KY4RKVl9qLkFV7ZdCipz4rx6Wsqva2
22vdIJ+E0F+km+Ha0cidylKdnbUgmkDDyCxrg+auI71J9nrkvpQddHrJcEy0rBCIELoQotr7arKP
Gws3IIEOMSqoqejGARKHFIQsQ2U8d6aX3OmtdWcrsfkMTuO3pDkqi/T4evvu+EuzNGNvkRpDzVN1
fgDC2RRjE30bARDIHUZccfAaoFx8DHUv2yYKRBlwNLbXraIq809od+IG3SC4LOm9f5Kbtg5XtqR9
fWei23gZjFORpahepsWv0sAlRpacjqRhoo7JVkXasTw+NspkKMh8oB3XVu0llyqSYQ9hTLGQsZc7
paFtvABGOOOKnk90XPUuSpQNF7NZ2PhjnAqwpPeyp32LI/doOUDYfbdGqMaPrXXc6s0aPzOqQz3c
Bba5I/PePKrpJauDENMsiqZT8v3Yl4+OjJ+sEevBNS62PAUieL0JlRqUu9BfqhqkKGdpFKGUYgzW
ybarVyC4Iwjl7DvKHcl5LjBU+VjV+AwIMfnpRhNUNtGxLoJ10yKVKQy9zSJ61Hu4UiAXnKu9d9fq
zrGUWG2czL5Dx/gluaNjHlw1VVF0UnZKFTRf1DY1H0FwLEVNBwvyrMiXQq8NpnwVFmighPXBeZBS
2T50cmujXO5huV21gH9lvodvNQiTLK6NN0Uzsb5xkgZ1LVfbhnL3BLUReIE5kn93H0NJtY6a4664
a0kv8pg2GBeTSRfV2vPjhWKQs2mHEjWC2N5Aw08fZX5Oj3lv1tvMbEhFTDHDU9JHz8ihhXquv1T0
WNrh2soixtJYR0t0qJRjPUmpQM00y00wSauI+mho7/Z9kPCkFbxzb2tnZXtMSPPwqTEFqgJk01n9
huTrV5mz6crmN0bX0A0lhBVgvP4Y1eTY1AlrLm1z4R6AjFmeKisZS8vfdaE/y7X2pBfllyC345Mm
kwQe8WzEyaStHpMKJ8wSPMmbBSvPbjTpS4f13yL2XOkFtcZhUSFbh/49VXL2Oz9Sy0Xnqvd+4bUP
mYbAUjg5KuFrw06yFz36WZVwr9Kd1TBExpuq/Y4ku1hdbff6yoxW/IrhdIqV3jDM2RScTyVGbB9v
k2olWvyhNwB0qKyDRbhwTdztwkZsIM+dAWk4R3tV/Rxt/LF68tOtMgTeGkMW5bGKFPmxQC1ibErn
jqtoHuqgcHixg+gNLvG3HVg/+yC3vgx2q63B6AB8L5VqYfhJ/VSy6tIDqXqDC4CebJah0Ask9OCY
pAG4/OmzhcDyIjA4dGgOwIU05ysZBd50WSlCQMZul3mj2OsgLpHQCQEKNWiEHksTTfdJNAw99xYD
aAWzStY4WeALbbSfu3YtfN1i/FEWnqq5zDd69wmi417Eq87Al5MVq51ADmRF9UXDV/fuT81FHupO
dRD6Y9pxbVNr39kUCtB5GOnZRc3MYdMVUzq7afK13CrdEgX14TIXOqhZbCW7jHyKBw8dvxi3qDOm
eOpvvNWsddsU+E8Het+s/QLHigrpnJWOpeQRwXO469HCKeM0A06DTkuYW4Dzg0nGRdTdofePODdn
7+1RjzlnnoBCFGS2cGK0oXX2liQAipoJIl5PWHLMKIHqVeRuefYP1waWldtj5chQJUSzJbDgc/cP
TWMHDC5BzhaptNemQx5LVVlX9KuofXKbGKExm8SCPJTAeGXmGvAfy2OIWfsxlKPqOFfFVje1/nvM
70NvjU5XuxCdq24SadW1Nz8AOs0CXvi1VREwcc2q2Y5+HnxV3PF7Z8LeUEFoVjxzhp+uM0hnL9DU
s2J7X2aRF6HvIkG22aqdj3/RH/UX0SCqN61FrGaXuZ9o1VhYWswNo8G3wOska5zKnQTuqsEa4SxP
NTJYyp1R+dqJ9a1N7tpozYpYzux1F/lytnCzlKDozfMRjkWkV6trH9E99/pxEatSv732KaaJs4G4
uAtoC/8ibRtVfvOKpVGKOIgVXUTVN7aO0isvyKOXd8zKfopoo0Xjri0KUhB607yOyD8tg7rzD6LV
dMZ7GGL5Q1IE9bNddytAyc+SH9fnceK+DBKsC6ObLvtUrZVSfcitB1HBzSNTff+SIZoT3TORdlfZ
OGB4i+v6apDK8nuvYICpttk9VHlv0cujcoHYrVxQVk9WfdthOV/4uzizLx5CkC86zPZ15sVQSyal
H83C90XJa0Qfp1ZvwEFZGgN0qdPs0MUN6Hfdk3+CsGYa7Ccvef8rkPxwlfdu9dWW++cy7Ie/XK5R
2qb1rygIgVK7tf6saO4IDjfyoYeY+sFPoDHFTmM9ZH4BcF3tze9jh92ilhibrk1JT/R8P3maqHvF
adxX3YkPNS57TyAW4gcW4kES2O6rjcrYrtesHENienV6K7GuKDdIo1Ftq6Ma8cB0JLTLdbtqFjL6
ape0zX96YcCTSan2lqG60bKWVW8LXNheCkyw3UCuQSVhQJq7VtdBU1tLxJNHa5FVtX3nyf0PLyzG
vaiJAoQcehd6gJIiU4Y5DvgLT2pSIk5lL9rYiuJtrMvFGa2B9uTX953GUomuJUCCU09+Uiu3Ociy
1IHsTMenAvGJJxkqK4m18V6EpBKNOakdug2PzWzBhJTc/OS+LqzR9cFbeui5nkXNTEp573N1tlgE
p1phPcRTEUiZe4TH+kUPH7WuWbVdED7qSTOhAnh6RBwBRSxi5hQzgwghXsD6OxHTogaXYQOiYo2X
K66ubv9NQ7aTX3X5Ja9DCTdq7ryJcl9Vz/yU9btxjK37oHTsnaKjzBh3brCpmrr7FofqMk3a9scw
GPhdKK255i3qLwkEvrFojYkAp8DvxUIS/x1RzzoEqdFpj9YYSldLfoY5sB2vCU6u2if9RpKNL6nR
lFsXPou8x8tkMkCCJ9ZpTcEv0Uxweost6bpP3DjBJhpTLNEmj1xRDNOEfK5aPm7SRYf6gyKhejU3
3PQT8/g5ZoFhXEZR+b7H3HDTbx6vsdr3PfqmGdepoUYHC+esp9SB9a9W/Ss0suJYxWO5hAnTv2Zw
6tcIbztbUcUTxIcmwt+Fh2N9CjTlW4Ojz1H4n+TdUD7gZPEt9RsebVNNWKVMoWrqJaxSRHzaUYRw
0wvPyPXsJOa/J1EEVmKeoKfUJyjVIuL8abOh2BxUqR6XhoRdVshtbePmQbmUXTs/VYUz/TP05M1N
aoT5Au1LmfHnq1TPXZsyNxL85AGLVJizNb423ndTEedysncVOV40ZdG6C8sqx3vTezTMYLwTPUTf
oDUNbjLAu0JPbtyFH9v9Np9oM66Ge3jU+MD+Le95tEIs0mzzgZyu96ypOe8ZYYW7RwlBT8eGZQfQ
fZLoTfrfTay8BpE/ok3QA+9vA30X9X3MHi4Cc52JiL3QHRGtnqru7AE/liawimWV6uWDXAaoIEXo
radGVT60HeaXUjSkmx6Q2i6osmodj6r26lRZssxL7rei2gRQJetF3XshqDf0ZNLIJC+TZNbWnKym
W4FpYj58NPxsQ3oyQ/yUOFIY/j7zjSRZ+bHkLvW6u2RNEN71wVgveVVNfnJThGCjS9+NKHJXJL6H
tas7fwny35UH6DjGd/7F+RZhkA4JAyNHa2OSnge8ujYiXv37Qfqtm0Gy7UssYQcMKirkIofgJApj
wtShgnHWy6zcaVJBaxbZwamYig/9yA/t8Jo54jcOeixSs2XsBj78ZqoipqB/cxaFiCWoNG8rH7e8
BrXJyey9rK7Nog9SUNpJxhrkTzgYEO5bzKP4QfhNqUZvJ4YbZP8tYN6/FXprohDya+gj9BtnYJ53
0zBXxVZX2SdslksOCAWZn2Z2nuXbRCyYRpKmkW4aFF9hDqebMs+aXt1geA7xQEh4TYXUZNw6R8wf
KqfZYkyT8i9PeOT6ivLTV8tN14UpYvz402NFLf8eq+ybEbvOV24UmJa5RvAErlNGQzZZRoU27qN8
wF8kVB6EQk+gTYbost4fRbwKxgdEuYbvo4nxvIhrptZC/Uxb8MNmb+66wJIfNV569yjRT+hGqoM2
tJsCiZMD6sjhRkv0cY3SCMYnrQrAN2Odcih3PCTQ1m+QzBNSRlaP7bIyNsGhjgZ91ctBdBlrK9po
aCDERjrck1rAFcVy9gE3nvuikPdulw+7miTGEws8x2wSEJXLLtgldcVzYjKXJkcdLCYya6927qnI
SunO63kvEbJPaY8yXyUl4SkB//lkDOU6KX/kqWkoYCUn3ZJWaS5Wikfj4JvfyQE2lzkuqix/Rmvw
djDgptZxKpo2ZgCFtwq8xt1hI4KiWRTXQUnAGUmM1c60xxyvIum7hHv5zncPvtMUl8B38boTm8Xo
YCru9OthcgzupkLERRWlLRdMsnONi5BoFN0UhX9brxQ/RUgUMTjQ993zyOHpNmKjozzneVX/jitY
Ff3o/qhyrL7JUWA+CNIw1BW4n0MW/gjSCI0pu/492tYb2jvJSxh79gKxG/kY8MJxEQUPzGyjOZYD
twYTo8XcUvXg5bVitLZ2lz3bCO89ILVlrbSR34zGffYpVe3noWuit9rCJrEf+v6Mtx1gV0iJ2M3S
FwNob+1JWigthfpMDlNTdZXk2fJCBOyqIf0u+91jZGnIVtV4CljQrwrybOvKjqD7dFgSLLu8A1av
+DlQ0qp6sOty0Ua9RxJ6bL19HmE140/uTVd8qV1q312J+XzO6shZkkuX14FsFaFreBYhqMIWGmCF
PABydNsNDAF706gsz8xip2JrRILlnO8Kj0mXCGTTluciA2QMsb+K+xDZx2GU0S3SEQbBadgunPLU
eGidKwqTTJckySl3pOk1IMRppfbSkx2HXB1gigngZceKVrG/rHpJXzbWWJzw6cQELw7+yuPAf6vj
wgX012kXU1azu8LFqlY0YF0d4jBu8ICy2hcDBbRFouPeBOsm8y/IFPiX3iswflTGU4AvELXSWUa9
kr7zmBDugGCvMZMuHCN8VFTbueQ9Cc2pphl6uYhaXT35QzKZ2WcPsm8PTySVtkOYa6+YGmuHYFRf
ezTOMhSweG+Ih2Xujh7XmMKsjLRa+VEabbJcexh17muG3hjkSWx3Hadqdla1XNkrrAlCQGcVcTdo
kJazaOwX4iZXZJq8MEj43VV63d9hxtBP0oPDd9GQOGV65yrTE6fjRPLSbrDZc84sk4xH3tVb5ENi
ZYfUkb1XLKAnq3rwo5WEzPtSqIUGbepvKhVpb4wNzJWXVPaDXMsft2zFcU4oinAOKD0aj7yWHuo0
dB+xcLZRfnMv4lp4TdphZCVBsFKixVA7L2Om9htNy6uGRzkvKjszO/MrL7aKryOri7/GxQ7bjjWk
snuVu/qroxbVX1L7NoSdvGiDMd/hg5NdrrOYwgdD7clA6Msh3eFy1G1RfXvsmMf6+CefSwVP3lgJ
rHus7+wNLyYwTJzauhexzE7egjx8UJMive9R373PlHDdTgQ0D5zuPot75RkNy3qDyg+y0iOe84CV
3UWhOc9qC8HQG7LvchvUF1ELqKW8cV9raKyS64438FBZvkiDLrnELQ9xBJOAZ7v8J4XIph/UK8nJ
+2OI0dScB75qa6OjcvkT91mh2aD72GLeWEh3uGOv0FdFyTVTpDsRYu232UHm4+GeeN69iF0LZHl4
sinqdvKEDOoEOWpTecAYNVpqTmttLblRHlI9Vh8MuycfAczxILqIIkUErq5zfXrLJWPVGT/FX0EU
Wc1CG/cad9UFL5KkmF81FVHvQtLG/yHsvHZbV7Y1/UQEmMMtg6ItOacbwtOBLBZzJp/+fNLcvdc6
6Ab6hhBl2ZYtsmqMf/zh1E/CxCNe1d/GWLKVGMtHT5A6LNgHq07kWb8ITVMb7xp7Fj37Hc917TiQ
bK95CDxaleyJ2DlqcYEItmo+M5noERhBDOOeIO4ZSRbeV2NyTJWRVYW0Fa1Y78BzI6wTrcf2cmDH
Bo7GqwngCy53b6Hbv2Yzzeag3qh0PbLIlXDBazW6OmLExARrxRzMK3hhpq4G3sa589TlmXUoyNn2
Z9Ga+NbF6dZSx/Ze+a0E8Qmu7RCyPs9fV+DP7Lvk9N8z+/+cqQbKumEZXYDjWDl6KH7+CTSsrRHj
ULbSW7tX6U6RT+9tciYindnwzQjN70a2q4xqh79A5W15swah3S03cZrE51GppogwgPLedYj3XpBV
+/FkfPcFA46sn8obHIsWAI6CUEUCY88Nubha6z4uveodYJe3u7UlE2pqvcP1Ka1MccxLy3dk1aJa
tVcbaYqPL8nSYQ8CO8QZnP0Qq+k7fbNnLcVbsiwedmxShEKXzgZ/fWUL6Emx76zumUGKe2qL2fzP
Knb5QhFX7lnx/tcXnDQlOgaf5jOxcu5JDmiSWbcWv5DOS4+b8s1kDbjPsv8inZUai+aaEswdMyAK
sU2vorVMQtGbkF8s47nA1Dny6rWNqryK79pKX7fEQSTBNeH0eqDIGo+VJx+rnHukv4AB1YIhh54V
ymYGx7ofL4cEcxSSMMruMBirdX914k/taTN5qQZDeg6HqTWP6I2RmF8OquMxR6d+iK5fSPoka/3r
w0Ep4iTEb/eA97+7k4XiaqzUBtLsxvQRxuQonzFCuPiNXWJs7RglzWRyLdbxiC5uKXDRRTLxmo+b
UdXF22gTACJdu9iUXo7xZ38xG3bs9XHFRfrglZZ1vB70dZwPsiLboAPaQBZykY5ojH03rVqXGMOZ
96ZeON8gbIjMJ9+diCXpWwNoWSj9PndThDyyySk4iizFZbVJpiejnD4IyRrwz8YVOXHtMJ309fZ6
WC6WKf+c4ulaI4Gt39T//fw/L3Ny14pyukwWGn5ITzIs0yOHwYFd69vVLgDf5eW/U7BdjaAHeFzw
H5pnbPt8GQNmyUHgswa0ScB5e4uOrb0kl1QBVpO4gS5Le1uNgKqZndJnXV/jGUm97RI9+XvKJuXl
265ytynRwhfGeCu2vcyTyEM4t1PVvkBDSghkAhTH/shY83rAebHGsqe6v561aT2GQ5WhKJc9zqxp
gX48GY3Q6fC4Qr+IcfbQqw8xjkZ+NzXFFxydE2aA60tBRNHmMtvcaw0UA+TR/3lFVsT/egXsQUx5
ZaLdejC19sOYmE9jrSFQ1EYF421OdYVgBrPt5bb2VjKNbCwEBnzPwuvpWMTZTZuBZDbUMGHerHNI
gGTR+tbFd9Uo7NuGIbZCl76/+o0mshtvRL68iStQ4CBh/uvCM60lhoLeROZ6od7o+KZGfezI5zIj
UcRUe4tk5C4Lai63UzHlya3e6sAWuoqAsNVO1+czLZlJzkKp/WRqhr6xFRVPc2D4c4LveCCKeo7E
5ZQe2oiYi1UBETHdLTAMYiyBaV48Xigbl1MHA67Z//twWpUNf8/tdShEqK3v1J53e50TAZrquyQu
lm2aOIi2pLeyoaTx8e+pParGSe/Oi4OLx6rP5+vGgZKesZgCBHjdQlie1JvrF9wGB+a07uvbbsbO
4aqlrpMedqjnzXdx52bn1h5+e0t0v947boLZr1K4yMwrzXxumxJqKamNbgtcdMkXWNhs8NG8PLwe
Oh0KhraMx1xfSaFJ0/2AVHK+1+hWI2+2cDyBrjoSV8kb+uuue8kgvJ6qSV7vZ2u4vUYkXcOSrNFz
g5glanM9dWUZpItiPg5HFF3tSxGr+QP92A7S1fxCzEd+MZJM/AnB/S7RFrxywVwzFEmflVfgBdtm
cqtKSLuyYtVUyIYJrxuw49byriAb5Xp2PcSj8it0Nbtp4tSJVp36u3TM5PZ6kDVJwmsicT3673PX
L+QaPkYFrlo7U854BI5zFzhXZBv5XxLomjnsrsh2PTct3tPEVgwYaVMGCxt+BFtdaKtYFdZ9f1gs
ibnL33hmx7MwnsR9kT7f2v7z3ERyQOgawxwkY0kq2uXQjrE4GsP079PMYr1xDHfdqDUwV+ggIGIq
K+aodIHWMY+Nud/cagy9FDyOvo8gnWosD5llehIEARHR/+/870sNA3wWZaLpU4y8MUF2cQfsJtJZ
OKj/fXQ9bVdmF/4/X55LOR0sTfvPq/85JcEv+c8Lr1+Ou17ZDnK+KM4sJsOk6jj6am3zlTIwbpZf
m+ypSCKaNIPrcz1WKqV/fTikFyO+68N/DuaIlLg14qCr85d+hjbCYF0PpxLEPJkW34ml4QuabtUU
gRlLaGTjk85SEzS1tpJIB0+uqKmTHWcUQED6g7WWfdgIgjW+sXNS/K4g8xOewMU2DKkZHj1f1Uj0
pOEgU8SE7plN97eH1nJk0uG743SoCqPyW+viDTdCnSpwwy8txwttxd3Mg6ETD6741aBp+5giJETf
nI0SJot9T9BFHMaWuWlKSrCi3dRMGl5Ahgk7LOdw7Do8DmeSJ4VqBrgJ12pF9iZzt3Zdbk17uk1a
IcgZHV/UL510LJ+UrMKfGwsP5ZLam575VlNlz0i+f5jLDF0zqPeCqSTGLBgVU9kuUZdNmHx3r5C/
J3xFqjNJPuZ+Yuar1d7WnlwR4hpJAgpB7ppVuODPbYD8SwRupb5WC4xGDboyg5FHhaFDBB+MHNnK
ezfr/jaxMRXOK1zNc8B9SU/oI58/riADxVgdFiMPCpcbrrGVcVc185sAuiWUGdvHZoH6gtnclJbR
NJAuKYYU7f/SfopZ7uu6v8G/Jbkj0DjMYOVvnUrAN1DrW6dydo4wGyZQcF7MVSXr3LhjlfECs9DT
LfX7pqz5DnuKt/Gkm4Glm39Mb9TgpuGu3+Dr6y0z/Mg2Lradoz5RRzDz6FiPak9+DMvwvubWR0d8
WWi1xRA4nbEbSuUPIRmBZ9ttsAj8xrsmC3ODPGLNTE9CcyhsayBZDcAgafBbThfsOzHpqE2T4tXi
s0Vp+jhUXMa241UbQJvabcyNcK0DuoD+ZDczhTpZNt1k+03dj+GMDzhjJlzlcW93M9z3Ygz21aa+
jS1VPXgXS+nCo03DRkebXa/cKTUpfOIatadfsvj+Puz/JvS546BG11dcD3+fvT4s+x6g9PqQYSXG
CNeH04TV//H6MPnneyvIdkgUL7/oX7/i+tD45z3864f/fQ9Km/zpbMOIxlQaB2K7vqpJTpFIMBmY
u/7fh+tzwpL/13OZY8HtuX7ln+/7++T4//gR1x/bGaO3b5twXSpVPSLsJT98xerKVVINd4NgZqSF
RU8BHppj86DNbX1gC55rKQlQnzD+kksR2GTLUlYSN2uow74jOPggiXOUXXkwNHVfjmYdGgpNxdiQ
zdvHLhQx3G7mStUOECN26eWv0ZgN+Copc9EE2Xifq59aSh1PA/tp9pAWdWuxNq3Tn2ez9fYpze5U
oZtv4/i0Npk8cse9kV4uAakqXAqIHwipwHbM/Y+6RldjsMFX+KaMsdUFBYLZw5I628ogCHdJ3uGL
wsLrO2VPLInvZtBh5ATTucO1EmMjZAXxhQJhCzECea1eiROikTH2fUnkPSSu7LZW5h0QlBvmMdOk
iaYR/4jFp9qZ/JaETPz2GUUadkO6CmJe3TwnlHXJ8CDchoGq8pXXpCtbyS6r8XNuxZEEZQ3rdIq1
0YBub+pCi1S4vQrpAsU43GNS/jQqynbSxe/YWN9yyrGxSrAM160W9YenR07jnPB6q6LYw5nm4kvT
x++GNhlHc2khXXkTvhbNyaxQZHeUpGFi7j0N/6VqhlDZ5ygsNIxsfLtet8bc/YHuQSThSEnRdMWv
JkwzyrEv0Sc8VVuB81c2bqqJVewyerArM4M8tWyE6T0LS7ur4KTUCn6PWBbc9ZdOgjALK1pzJumr
V7y3zZoHlkNinWgxXszQ+Sqa8qLoJKpIWPtODsamdR9mV7Ybgt8jpP9OMNNPwe+h8cDPzNsNQ/NQ
VKyqxUi0tdbXb9KmplfJJHCbMQ96V5mChNRhhOMQr7w6MB/VdMUKVjfvnDbL9wZT5tsk468YsgRu
gpuHpelC0wMLmy4jlsvQMugorJAL2Fe/DcRDyowfe0q+sg2iXdSDvunSprsHkLkt+6mNKBmV8dLQ
E7kNZYslslSqIzj1Nyg04R44s3VufhC53F17RRD2bHYBCPI+iuP1F26AjKgHh9mG6jAtx5jAXYBa
MNosz5J9WkF36KGlpe7WTmsrTFLxCoBOhNF8GPJBDacJh5e+cTdWRZaUkHYbpZo4xpqFk/80a6QT
Kr42skxfgNAIi4E0oOXLGhU/LsxDCRtYd3jBChJ+0iMlZbuF9vlLtAtDZ2/ak5sndtWspSDnZU5O
xnLUdNbeTqZ30Hr1Lf2D6acdJYellK9ME6xNZuqY1prVXs7eo8tsfmsrOPYoNmHbhGZxMTkfolGC
IfPm41gy6BHMDwZA92aU20Kd6yM+B4Zp5uchs1pw9kyH7Yi5pCW/tLwi4rcryiAm2adW7AfQa5fE
mBYcv8rvEu85G7wGdY4VE7Zi2ptSr2+ckgkXPF/SYqQujnPlnBRIwJE9JgKafNZQ3sowkTbi5Xx6
9/Ta3tsFI/cjxVGxcWEwcjkO5wpR2WYh0Djo+pRtkuqQN6rfGD09PwqeW2fAf45U4wtl7smamzzs
Ka39KhmoZVJWYq3v9kIovwk2+QevsM8eXq+4FdPcAAjO/qra7xIHhkqfsFO5tQzHYgLlvGXX0ftX
R+hFWxpO1JO4gfOuFzE4yf1erT+MvY3gNMTyx/VFue7qeQQ8MVnlBjAxW8KwcGkeWa0Ld65Y5IcD
kR3ODsb1iyww6kh19wNk8pwSf3uqTrOHV+BKXBFlStiazUvB9AKjxhHURoV7heWSks156NRM5mMd
8Xi+sswmUjx0GqEFTXHhR0P389fF1IIkZiAoOz3Q1D7SzUKNbGn+EWNRRkSezcFaYirnpe3EiB4P
gbHqs63sQT5LLVd8D9mC29rbVRD24vTqe9qUx5mQDn+gT45aufq2Xpo3Q0WilslkE6piuSC8VbdO
j/VOKYoVDzRKWplgF4EIYFc75g2ZI8zrle6dDKrD0lmKrw9eQbYBxjEduRu1CgfWNepT37RmZOK6
zA5CzLvucRvFylmszOv7uhxARzGzYt5Or58FdhOv26odRDBS8OLWf8hgT+6SscInWgNnF/YwhRkm
gmmxLr6SOLvKie8TlZSQgbTsNNEw5lEDe8DcsUgopFw1ITKWGogABXouXPSUw9BbKT0/dZ3XWe+J
VZ2YBA3wNPEdb+1ny+2LjTmKCtZL+pvQRx+xiCHUVOAK3DT9DsrkAeuKH3N28DaWDJWZd/xp0v5m
LMxfcARvj5rzoLA5+Svun4epxJhVkxuEC99Dg1sKOGTQlMMlmKq5qxgqh53S21Cb3TsCrueGBJpM
joEC4fSobteixYyudT7IR8TN2OFeK+lK8oRGfpIe1WJn66z/xalaMFiBWMcUn9urnwIW2feswi7V
nobN5ccFXYwtobAee30oNrotznlnMYjS5M0I8EsBhsyFcHPim770hbJ2dm3q55hPOkXp2LAWGUtS
BwYjMNrPM1KZKtTd7nYdzXNWypNdpFE6sRDjjror9P7DUjEUByH6Xkyn3UMy9qWCk+a0pr5iGrvJ
Fq9JPX31JjlE0psPfefllNgjnVSjN7xP47UmSTWzerYXgIhukQPevzjDawVYDaatRzOsDD0LQO/p
vET7Z4JEtLfm4XNEJGJRWge4a7g+Q28P/nRGbo/uPrjSNSKh6HeyIcDVqr/bzjG2pBxUcP+J4/QI
kGG+mLQ/oN9pUF90g/HkBdpgeQd97faMutSw9LqnuICO3ae9zj4Sp5QEF9Evw05GtjFEvKEMhuZ1
mpXvQiDUJU/Sn91cnDNjtHf0kfyrTNS2cEN/m8Js8JYkHNRiQblZ6jU0mVKseorZlRhkQHRnelOm
y4YgxMbXEiGDIjYVqlMbj1M8NBvKEU1Ud8w0vjozftcwGQSxIkfVIkGtSBu6TvseR1Us3uovvdWG
u+uhs9rYLzO4ORl527DJ46LbUCKGtdafk3TsQt4aJIWEIkfDNmrQ61NTN3dpvsCtX5F7obzZ4f2z
RHXa+EMxPJq1+aEnKxfN2uO3Pj9acGf8em0aLrVGC8VsfLjw0uAIeNixcU9mes0q7Wpd2LPxbPrR
oiaw3pfV4w8r7Hvw642uw2aXko8+Hpd8N7ojQLfxBkPjfQaO05XmZm3Wr6nBvdfOn1abXbbpxkCC
5KLNSf5YkpFYZX7aGMcTihvHFOEJVV1e7DKiTAKF2tp36+y0shMJE4yysGeGOxOQK8RUH7nGtBFk
2sqCO19XK7xGyZkOlKrH7c6CxVypZROibYsjhZEXSd3qj1Zsk6SwoyFuvmuVBT2TRFRBrP2qbGj0
rTReVCGaoEnTP51J6l9tEhojYTZGtWyBOE250c3pMAs7Q0TpcntiqD3nrz33hd8qKYvAiZLqhVtx
Q27Oy2WCEUx6iS39N6scktcLRklacJChJ9n3h9zpn5zR0CLynUK4Qw4hNB7IqnHbx5KxR0JyUFJs
0yHpQw/yclBgrqcvyuAz0riJ8at0lW1W1WHH2DOA53cXU1j4sdX+VGaOkwc1FuP3wBFItmxafs1S
0m1vQYHzjB9GoSng3uW/k1j3Tns3jZAi6uSuTF/6NT1nTfkDax2QI91kE7ot2PzBhe4SWUBq0Ao9
AmDFhnVu8HNTntQiY1NVk01VtVD48MDRKnLpmj07rXpIeobnUEa25YU1QJFjKyLoh7QO57rfwKnB
E6Dp+7BSXBFkC/IM3Meou0LNs+eIaPMuUnMuJK6hKBX5pZyG7THjuiQvpf1iRfOswxsoJET0GBut
Qevv9WWKN2L0gh54YDMn5Wtto/Doh6lB6X022dJItV43Gj2JbzOnFgh+LgxLWERJJBdcLh1fHVas
K4UZOoPKANYEP8rT6s5KvdvelhTSRp0FZWmGnXsZzRuJzUVat/h47Rwy2tpiecHVLj6oubUfuV7Y
j4TpswzdTuqMkpX+PZ6tHsaHdxi18SaT7n1DsFqrzN8Mw1a9BNfWIFJYmckw8j7v0O0RoMksto4f
Esf+NZlgbzS7/XRzbAequOJ2G9GGYcebo5VWbSMyW63ZeYv57JC81IrlLV+hYDhTuZ+67AdKRhs5
afU82R84LSHg6qZIKsa40afh2fVqHLnSndvc9ymVOlPVu6q071ZMWvoeWzVma4Hplb/zWL2nI1gd
iZAMmPTh7K5Ge2z18VZKaw5NFh7e9JlJjoUDhHZLeYu4uq9eMmjHoBSFzdCnSx5B7FgNHP3eMcxP
q8dwuVLl3pwFGN+FvKTrGNKt7oUN+KmjVkKMXW5a0/Rbzykp5un13eSPo0rg2orae1p7vNmhvU+J
9rgMj/hE60FnKi6jlZiNbDgZ4FXjWoFo9bAyHF2JPPvNHIFJVY24aswoGb3zZo0EwZlmYwg3WVbj
Ay/l93iC1ctywkezII18KsNKDmFWQSa1JWwg07ydxUQWt1ZqfoFScgZJCZo5+VzL8aQr6JXQhR01
CRE+1//MbYo2DN57/6Qm8TPEWT+ZawFuZaUhHNV7cujpFMiGGnM7Qj9TBOYsI7LGgNfy9K3FDZ9f
M+5qV3ND1hHU5eXoRcwCGtBlxPFJC/i54k7udLBT66p/dAon29fD+L5efmY2iX3Zqt3GclivrDYP
E6fbl4ZoDlwn70tOamuaN/dlOitHNR2fKKmVrZZlz7Bx8iAeCGabUDjMTNL2nchmMvo2IkmZFmP5
PQCD6q67Ma4Zz9O5zNicxwmUX5XQAyjKl5RNn+qlNejD1ULxIAXgu0pPuqxtiKGAoBIgYgzX0MB1
1Y9aDvOxdz5Lwvdos7qbCzMjSMf7Al/tMK3ZbFSz/TUK7ZCY0iPmblmDKrN2S5LLMKvnl2E4CTK7
fdNLPufpXeDiGrbe8JHHRRxKYqpKR0+e1GU+Km1q+YYSL/zTsT7MnXkne+fSx9n7ojX55DLbjUaN
66VlwkoMVvVqqPp601yMveXE36hkU4phM6smzqTzbR4jIlvsdIows1tvMhCrwR+aadrmyOtjUy53
EBQh0wjCAi7ycjEk86HjWqj4lOiCYZ3b52J1jFAbyN0qhXrn1RrYJ6rH23QwEKGwODk2caJNi+wR
bCwPYL0pYe/232m1lm+JOX2uCW6FeaFB2CneRjnFR5IwYUAjP9kyNg3IpiQ2Y6RzNPMq2fa6/lMy
zQyo+pjbZjj1OG3XREMxmQeIBFjEKfQnmpu5UT+bpHhe0uCt1aaLEetDcwll9vJSPGrsa8JjAuEZ
605yVyNZROFnQnndTHCFM3I4D8AtTiDNydmqxjr5RdJZGyVLm0PFHn0oeD2I+642dO+ccHNH1uI1
G723sTWrl3mHM/HHgI6W6j4GzpsYIdeTBn9yVEmiTEADtUVJsaTz8uNE/xN4hAXA6U9uKqfKXxvN
AdfTLmHl5j6FxXdzPeBDgaWPc+hr8qi00jC2zr7V6/alIxx5WqtXT9Fuh7w9tNjt7TzRv0M23JJ4
RiswgLWXbGMPxII3Zzox9jl2hKVyjTBVOhoF6Q74mybuwYKHLdeEOY3pDCTQtyTQJFLuSEUf/UZH
ndNCjfCVlQ2+tfYD5G2fP5pbQbP6XXuxBcFJwrpDxFeGJCSlROPOTx4xPp/dumCRg0dkmHXoiygO
EbRP1psEqzkWGeUPJJTlpDMcOgyj81DoiUmi3YAvdAJjxFzy4rB2XvGI548Crwa15ip7ylR4J41R
gLTK4VvV4ft5JHYTGYIqQl30ZA93p4lmd4EOyRa7wdZcA7UzEzC6gYhIufwua/OstvpdbJeEiSLC
DECAvUAYhojKIfsul6qDucBOSCu0R/RB+W/DF0PpGuNTm3w2VyGolbK6pq1xrBIC3KZcUkQJtKOY
dcOwL6gDRG2/VgXp44uY8lAjEM+vFv1eomiDK0JuWSuwFLaSzchshPJ8hNSk8rMqQX3SgqDqMq+D
xRU7zZhfFTqLeFVypC2yDCE/+eqMK1ulj5/rCDhDmquz5tmu7uXsZxkOEv28/Lh1eeb2gwXauWKr
O76jKlGlWAocf8CVmRbSb+PylNQYlyxFfE/h81rk1D7Fd4uID36Zxn0pq/fCXQ7a0gNqONZHJsRN
q+tRp1M5FFn+AyeH3p88T+Rzv2X2wqQv8QlRxVCiq/xMqwkP1BBM9cq3xdXPB8bgzo3lD0jwjeJO
D1W6mqBdtPlFM34zJbKIY/edcSZ02RZ4xdTq1no3h7KJ0gQyggoOYZjpUUVB7RvV4ItGe0zA7Cj4
CXkmNvezXprH+qevUd+m6r3SoonRdOMuyddt0xbnpHtwM/ZzNJumT9FcTBDOKCjKSmzjjGUudVYk
lvjKq4YlQkUx5mAwN4xIqOJMwBiaqsyvB5TuJbmjaOAWZtjKO3zcjSzVOzJoaLisUyqfda3fYh6K
CFqck8J600RyhyPeoTCzRzEZzi5BwzzWCqWAQocqVfkz4Vir5z3m49QoaZJ8OcU56wasQBl2qROo
vGOWP+xu3qi/Win4lS3IABYGPn03EOLOpSsdmgkJeG7czBL0smyeYotPKv0jZMaEo/C+E7pYytAp
GPiBXsq7cMhW9ivh/HRHqJU8aXR/XJn8WYlLHszxjzmuZ/q+j6ZI352kuZnM3wyzVj9BNqrRKfnt
wsB69hLpq2n9KNQFWkoz0Qa32KHMKcgeFiJdPZN5ixBQ6N4hXtyPahTPw+DcyQrbcrc6mwMzwrp7
KGaVLlHumeMe1KaCEAaZz7WB8IcVDMj1TWpGzCBW/L0KAAKDa5D2elH5q4gUm+/ruv70DPVOXADu
xSJ7RWvTe8ytfy1hRNKOzxLbb1RmOv2Cwt7fUCLMQMx+XnMBGsZ4oQkIiL216vlrXoOq2tB5B+PZ
iaefImOWPJtpVKZMQCE9MbVLcUv2TIjwnawPmWF8zBM8AqCtuoeXbOkaPGDmNuXIhRSbdRDnIAF8
8FOA3u2J9Y9pQTdI3568rZcr1paxrl/B5Mgt/dQXyWEY0Oh7w6eb5KFXVV++tkDaVkccmA2DAEIH
rqGtwk/FLRW4RWsQQ2l5ZKXuRde9d7A6ZqMjNhihGYIw8roSGk+jIN2U9uSs1xrwnHtPwPuld9Bt
iiKXcs7V/zjfsjdPrQQrL/kE5zX9LIxhryjxXl1tlHwXIpBZWm0gcu9icLfcdIfJiz9iO0Oua3/b
3aNRePs1zR8yc03DZtX3GZO4qfoVoxZWtvORZ8af0l33+jC0FPbQyEiUxCSiot7v1D5IhEazghRu
vnQqWDnjN9ukhwWHCbKLnYulRcvew+CprkC4MkSGo4Gz17TB0v2mlcu+qNvPBfcke5LcY9wBZWt8
azPSEszRSajh83fpz7Pl3jD576ywCxHqN2WQaZMI5hpmam8oTKuptFTqLuFexmdFSh+yJr/q+LLK
CvmwwbAr1e/EeGqcfEfkMaJya8vA9IF+U6AQ2pWLyHYGtDroefBZgIv5AOJikxr7eYEnsLiMuIb0
i2pF8ach+RnM4Q7w9KSZ2Q8p1IuP4naD7URkTumfJtPec8861w0WQEsVpSrElaQ+2hgAwZgY30yX
APJUHUBhbC/QRRpy37BNsO5gak8No1PVel753KJmrio7GvNlwz39W9XqE0RqUNb0QVr5u+ZOdOjD
eY01lkHiaxkbBJO46eqCJg6eAmzKZ9sd3zNFOTq0msPs3rRe8gFyC3Md8AsUa9gaVnyCUXq0qGeD
xChC4kML8Kz+cZAMhQxiO6ih1r2TyE8UdQSXd+2pq73IMJbXpc+/nGYuqRDbU6tAyR8jE0K/WVs3
mqo/l6v5WE124g/KAMuvqs50cG44DzX43nBTykKHGQSGYfugf6R9LPxuR8wAPN7zXDD7zLCiiNvx
oSDlwWqUp7LuH5AVnSvWpMaGiaq64t5dWyz6hF84kOR73fox+vgtvSgiaFjWOdkmTE8wqUOFP9iH
2l2WQHqpAX9AuSEuYdqANjAFXxaaRMRAepqflKp4cRhYQqgwsRgp7tbewb+iqcnFUo+ZlmKHZlXc
ukiQAp2RUdfo/Nv7InQdPKMJ38XTYcx138wsYJr1rImvqUfxlI4f5GHDJBr689CQkHhx+UGi77Jz
sJbv1KH8wJIZOm4HmZ/SA9FassB4lHhchZMz77kGSkyroeexzMQUNXNzIZ6yQni0uUbd7GvXaS9V
9FuhgGYk6a02QitXUiRI9qfXsWjUE6uYI4+OPj1fWo/EbG6QtAQa14zI1fNKXPVI1TRn8/N1d59z
DV+gbAhUcZEEeMNzokBlIXvajPWPUXGOVVG85vVwwWi2hsHqRgPHJjZ+0148ltxASk+aliXtSyT9
PfUjV63e/OarTPYaKcrlSEzgXPYUThVZLFY1bJyL/4UL9ELRH2rj8Ki0ajCozQ85yA+VYzzXor6x
PQVhmA1feCp81V5/dLtA2viVVcwHNdvb1DIBzeuAziyvPBDilgTDUj+VS3OqhasEaBZazN3o+5Mf
2N0FS5Vq+vbYQ3UqHtB5kAGWz6cln99aWb0QRPgb6+bWkFtElNCcWZOK2imDXqkepIIOlliRsX2m
sSFzO8sPsw4QiYO7JN36pbbByuM8P2gOIKxqVB/5KESAfBUsQpFn92qb3bPXWPE9VdTb2OpPj3jd
0Nix2mkzsxkiAsqLVmYECih7YAs97m/1Er36oEeM763mPHniNTUyCpTZ3rLbgclR+GdwZ6nixiyQ
UI8KViSmXS2DpfRs58qXk1lRr3vIKDRnFw/g3IXKFZgXDRwUWTwafEqwiCCnka7EyLP5Khf3qCbT
2SLdzZ+nkvS0ud6RzZxGmmNSs5vblKtAZPKJZeHQCZxOkG6crFtbmwE+5k29xp8A8Sy+unq/dt1d
g2qYOPFPAX1pVSxYFSV+E0ZGMcDnEnChMrZAqGLOcxpxeTG594BkAPTnqvt21R4ixKJTr+R3Zme+
D0xDKtF+GuVyXKf82Gr9U2waz2IQb7EynHvsC1OrQestyYFJRmz4+1cDRyd++UPVJ3jLZs99TL+F
vAmNk1nMbBqNr3vz/dDZn//D2Jk1t42k2/avdNQ7+iSmBHDjdD8Q4CBS1DxYfkFIsox5nvHr7wJU
XXa5O6pPhIPBAaJBEExkft/ea/dlcaOH/kYEj0xs6KW0b775RpTNebCg8iu+goKXwSJxmD+YLBiI
quLQNeTlmOWjI6znJggYjnSWBbrl3A3W0UK31rA8SXRdd6M6eU/N8EU2SDjpYh6KrDggCn2Jpfbm
5M37MKlMsllzCvGudCY9NGabsEhd4Cu1m4O1p1iOc6g4RXWNqca5U7v+0CgeolCug+lVaE3vIeqc
DbCwvYz8Uy9LVp7SuApI79yk5oiqFhVCGCNyZbD0+rG4y30UMEbw1NX9M2uyl6jObhLB3s0wKpT8
oclRXtWR8WxaUezWfvFIgXpPlecB9eOhRONF7IeTbrJcQ9LRo/lhQAtF/IF7LWeO+800rIeZK12j
K5ejSdVgjqGyIMsfewKIm/vZD19GUDysC8StmomX3GdlmKvWPs/g0Dh19kFv/ls9jEgYq9Nsk8PW
1MdA9++qltE0G5PvAAO/U42gYWP0H43E7ugzBsAaHeEZIUOJ7eioSY3Iwh7ZaxFtZxN+nxJvp6q+
zmdH3dS45LZkVaBNTpqtnVDhRvyK1yYwtxixj23P6SJwQmz0Hl8aCrvI9JdkxTxwm2g4TcgaAIsh
YxGyvRQ1HeJxae6U6ZuJddidEbbOLJo8vdLvgRBcKD61qV7kiifMo2MkX+vBeh7lTWCrH6gikTaH
CSVE4zF0An4V6rmwLxy6wBuT9b6bB8NeLeg9RAGrJgIBExe9lR0gMik7Z94Wzp3Em7sN7PELdTnp
cNHOo+TJRiu5KUb7QA/pdrok11rkWK+Li7AdCdJVHzOzpCkfnCO/2xcR6WskibxrisFypKF1Ycu3
cdBwqcmvI/EPXLrhgpzyuj8GAX2zGEf2QK9kRBxjldisUV2Wo0xc1W8egCe+pzVAQfWbYZK3jnDx
e46S2Qc9pyXZ96qndJiV/IKTE3mjtd/cRCGI4k41MFeOV4YRPll9+CVWpM66TT8lWYLNI3mOUvgx
ZufJqJy3ahdfEF+0QzP3bgAA2yjtW69m5GfR6VJ9eafX/UVrWPdi8EFFUKLvwuk2c8r3JgyRFJGv
FgoqbtGJ1LJNnB0ZWBnqJqrZYY+GI2mGR9K+dsOcfMsCZgoossswtN0Us5UrUattKFadkvF7w/Q3
qQtm16ypi1HehrkGxg2WnsbSAijBk0M/OFTj26iaIk+3G2CWeX49KVrqot+MNk9qwvCVDv3e7Iev
c45xB+/cprMc6vhx5hKgQb2AhZy3qMq6akELVttmiL8OI1M1SxHw/UbTQrJ7RKPKL6qoHWaPipvI
bmf2HcuM8auolS+UOb5OYhu1tD2cYPzgVwfXCr3blPGBFF+z6PWFqM4VOKGdo3p0o+EF5K7TyKeG
Rqcz6PViqkOyJlTmcG2/b7pg04AThvNWe6ZECJtUksFiQRgmjGgh2cC+NsI8UafnUDEerFwmO1kt
JXSqJAwvR5Ok5DhUA0aX6S56ootjb6YBMguGlE1ldm5YVNYm6lnCTqbyMKT2sRfArjAI5BuqF8nm
rM3FWRkZt5t6JOojvzB7RexKOSde0dOMYQo15QYpTiwRjb57hC97EqK5nQPjTs+RkcA2P3VTEDAI
6rToNOW+s0x6Zqy/Y5seU1YW92Y/IthL05NJwpXb6xnXC9KQN8jS20J5Mtv6YsJwnGpIPqhJcTqY
7bBBEZzRt3UzEcODaPNrGhsP5DojC2mxf9OqAiSlYCFHSTjJ4SbP81cdvY6kxlrn4zPkSGgj832c
+w9NhQJcyKTaTuUSpxkxAyNa8Wtg+j3LYiSYyhynh1yidqNc5czYv8vyOQBhGOgjNKnia6NZzqYM
5Ow21N0jG8VTYRmVK2IFD2WyH6jgEiZNSZ6GwiYfsBGa8lDW7Vc79L9YXYjLD75fJKXrFMw9hnY+
6SNmhpU16avnZirPghyeTSWMxKN8nbv1nKLmlJemRjlpLK2tbzLn1iVCmKgm75C6yFbGD0XXKrvY
uqxqmuexb3KpCZqbxB4gsQoa4hJFpeOxbLK2dhTo21HTsSEhhKfvuO9F910UdFZL9RQl/Tc1Denb
Bsd+SG+witxoc04Sbg4AI75vE+c5lPFzwSnBZYSzmeaz6xOyqMAFQEYg6DWxGGkea1l5WYfMWx/G
mJZ8ws+R723ex1WgbpoxtV0bBMnGYdu4L0bXcQBCUo++mqPhZoB6vKi404VYMkUquKRmW48Zpe0l
SFJD6idVFY3VFD2UIvVmO2U2lBiPZjpcmpTEpCrOrbPFcPaN8YtGYPtVI7UXuEmzZXENvqr6SDv5
FFvjs2ks6q0vucM0hrR69dDWh8CgrBH7DspOoMGhGrr5bOcuHULKmPUWladEdQPuVu2RTQgoZYm6
sHCskM4F8x7bMU/FODIe6kgm5xkGoDkyrdCdmFYQnc2hcI6mY53QsD32pSmQeaASzEhbR4fCLFl/
JMqZGgIiyVAzmMElbyyh0WtCl5v5HvOAKkGAMMGAOr2ZKWXL4otMo2jTpemLjDAi5BXCMiC4FMP6
V01X3nBhutJu7gurLbbIq/Itqd03RvUcWREr9In6b1d2L4LmooHJh58iTrlOo9hnYKtFhbcnMbh0
62EzFyEfO6Hq3lmUPxp13lYD/Po+00rUXVm2IXL3Pm4RplaFWRzSkO4wlRn8Lvjnx3wQe9RnWAdR
+eBhvMKWSbkjZJieAAiNXfzcdMoXqYUq3Wr9NQrVcTt31Aq1qnwXVtxgPo2e2iKIXX0UNGEd+h3x
qaDgK0fktlnc9KwjZ1Jv2mbnV/RbTlFDycYZaDHoc/w6ZSF7ZAZPcPnoBEU3eh7cgMDMtjOoCgwS
yJaLGfESquiXpPQvWFXrhwmXuz2UVH2ZMCp0/nKb3p4y+Y9a4/CF14GL5Kb1whAP+4x1iO5H6qoX
VpU1x6rcG9MA+JsEYZdWwX6ii+9CzK+8U0mWk8tghAaPPiUrRIdaESeEVjxbw4gJOqF0N+NzJeMa
V6ReMcnQ5CmNgm9tTQd8WkdgX3mXJpULberBXqQ6YwfjN72IR9HQaSJolzcMEOE2HDZmZlD8b/wq
T91kILiaNZqbsoTYKJiUNwPstLjw+j76qGuWQ+X85FQjyEszfGhFD1WGFhnaEfOyt6fbwmHZMuAZ
Zn1gbnIjvw39IfPMNmdGUBRnJOdoMqJ7oSj0Zwad4U/MeyeXePubWyhtFTHa5hsNLccM7oZ+N9hc
WFXHGjzCAdrNPJvf/ZByPOXEm6op39PQOYRBlbhjriKzVz7mEXfklOmn0Kzv4QJvWD6f1dnwnNHn
skBZaEj4gevjeQ7FF6G2R2qJutf1jbKJHXGgrEJF2zffeymvqq56igj1svK3ioY7fmBEmGhgd3ic
35WMYmiUPUHN+tp3HgIx6cW0anA0My3TdTp8/U0wYk6FYs/vseG/DbPgSR/DB2KKnttUZ8WXRozh
4VbB5tNhv0SqCOG3i5mR68xbx7q58YF2ImkNOzrQEh5FlVse0AsaHFVDK822QI0KsW0IJ9+YRLRu
tDHfWkb3aoTREZ4HNqa8HHdqk23DJXqjREgYU2JyA0k2Ld6QF/sdPwXtS5NpUmrd153/0VX9VhPJ
WxnG+9noTuowTl4eLlDRAvtsWjx1TvpoMfLX8gka0Hc4UK+z3Z6lNd7NfSfd8CHzUxw70PKwhddH
qYx3fm5RkwdhsPHb8nUu43NXOe9FSSHDmbLXmUzXsqjIbszpawtF3CcixErLF0ujf5M6/PIhYT5k
Q/ZWqxk1NG3fNw7LhzK89S2yPPWheUEi4HamWh+cCsUQ0uEvVKR8YamPSTt+GYz2ahyTG4PVoRvF
le8Gqn8AvPEFtO93eM1g95D5p8GVmk2Y/vkSJAtanPaWW5Gl5SYT8eBVoX5rOWPyrM5wsdbRNgbb
b49CpVhASdEglm1Q7rlWBG4804YysmyLYR1dFAFZXMYxiXf5dcalni73dzMnRDTAv4jwF9EGSxCk
WTliYwAr/Wy6QjagCaILQheeDAVBIPMDj/L7uC0aFoEkckK1SG64iBJtMUrCpKPU3sgzjMCa/FD0
OZA4PnIluGdecWhNAC0oWChrGVG/sXNaNVXQnSD3IKNGd1GbKp331DlDobpIkfe7VYAMAH/WW4ag
jc5+wHK782xtOKIRzxl3JwNxjnwiGjTe4FGoRefVvIM7CorO3bb2sbGMZi6v8zJ/zhOUSkY/ZR5W
h0s9EOVtk6nbwKyBOdXthmnMcXIK6Eo+/FClGt7yZDzEJpPtLKMQ40fizVaKfWtJFedWYuz84ojw
gzZIMb8UwBa9pWGVhUTkAfFDJ0LGRRTpfK9VZrr6C7q6BhjalHuwxdywjWEXDvtk8nMETNcab+kl
dK7oHkLjQaJVeKs5VVFKbUstte74US1T+ZPG1E7rW2vn9FOLnDpVmWbLyOsRgU4lKju/LJcfqg0D
Y3yp6Rq7tQoUx1Sju3hgWcTKHrYUOrBW4HILxcaQHZU5tMDe7FcmJZCccZRmLw/TD83Pi13RkQ8e
ldEW1L+9D9rhcizQ0GVJ/tViCUfpaMLKjDjPDWtDuC16MhQLrHMSFfmLTy+pTKfjXBsfsKIdz+wK
mrq4azUKx0RV918b2n+eSTMkKWkSWDX8zNHmAPdM4+EB2PQh3mnoha6uF2Jjtg7exVLwJw2Ji3r3
XPp0pHUWfaylJ8+Ky3wXVgo+6WxrOkv3o0RZhND6TSka9Wj4VJN86EmsDxN7qztyZzBTq9Ogv1IZ
mCPyVWAeQSEwFfSeKOqVZJQuzu3zhHjt5Gi1yejPcnj5ZHaP4UV/RglT3dcWqFz4zvhdo3KLUszz
58bfOgbQ/L4KibG2aeA3U3fXp8q0taRgwA3NhwoQC+jr/ga0Ub2vLbygfej5pI8iixw+rC5xUFSg
PAnMByWlxFVEzZmG/DPj0l5kg0Psd7jz++zEDw0Rnhkkh3qkooaQiu4oVO89TZHLOQqcrZbPS+Wt
8FIlHQ+RCJ4msJ9uMMJet7GK0TXp423JkLhEgCHuQ6js2CjxyT1hYkLJMYgrijAUdTpzRFloFAN1
nN7DkRgzg6UPDgX3GGFScimfm16d8maJY9+YQ+eg3gzETkwB6159j4Gq2IdJSaWuqo/JiDSM63SF
kgCnojS+8WtA3pQeJTYHL23oFYSD7rhpgjlUCaZy2wbwGmA0sexZNNxoWEtO7Ej36Em+lxMigNi+
NkJDPQ+2Twq5sPhStS9dbj3opRVvsUJSYkawXVMtmItMO8msHCgtBFtryRgNqfubWmcdyMbugRV4
UJ6tDT2XrZX0t4YYvipJetkMYeTqqUEmSpMAfijJ+s7xl5Qs9ppA7vlfXi3kvl5Y21RNJjDs1uCO
NSJgLgwEN2tRuiFPSN+mC6Vr3GAgij0DYWwwfkPLHOEqBWyfNvfSTG+Raz7bcLb3RACx/kT4MfmE
TugW+SR1dKNEe+gZ9i5xfFZvZCzmDX17+AUXo870phmCSyOHyFF0LCGnIrpKU6oWuk1Ll1mCWr5W
Cm3kKE3d0m6/ho11bSKpkUb3LdeV2rVCStVaU76wisUHe+2PfXUZWcd5XHBJ9Le3TabLHVSR+4k+
IGprt7HpOMVWdmrIu9w0TSthV8cpYuPyYejJqnO+ElZGTmsNerhPnQubvB2uD8kGReWHooI7H+IW
i6Gh3sQR0/QyyLZTDLzDz96JD5GwKXREq7PGQs9/rSilsdqwxI5iFs9EzUdqOFyphZXvYrxpWMRi
/aKW+l7xcWEkwWvuP8/Ulg8OExS3TKpL4FtkeJuzZ8MIKeRou046Q8hwYm+0GL4M5JXBFEKTTiyX
H0BFGq2pgdrvHvUyEQdEaAcSn8gY6H3odRLRV+e7Mb9jBmpT3dkaIl0JFOYCfcolXYZ0myro42fI
kAKJdes36i60Iu3gW8YBk8Qr2e0cAC4vBGTSDs7nXZkZw4UPvMmssZ90EAQbCoVcYU0GNlmfRExX
tSoi1o1dewsg9D7UC5VlZfSwFKYrXwdVzTcqdQJxg+/6EmvNEhyodmIsV3i3QehzSNP4aqAUNGE/
Q85qVI11odfXAyiI4xDlzFB6/KTQZlqbic2ikKK2DbCI2qIVGwl4OxalGQUfpnPVptdUeLdMBtqM
XiSadQKfqA2OEYsV+OzvPWBe1wgbbIvZUnBPjS3NFCxFLUMpUBs6L/exFtwo5Xhdx113bACE0pgu
X4RFBYwLN+vlAO2tUizrPhtLVBoQiitM+7tF0DqXg0ps0nRiCG04cTILapFitSXKvuR+sDh+egNQ
romEp0nIwBSwl6bheNfgQAEPw8S9AnFZeLItYIfSat2Kqs5AnVSuYvTBXqPFicTV4VKF6xJXDO6y
hOEhbMQVvXvaFK2KoqC4s5zO9gotqLfEiFx3XdxujDZ/TfoYc7wTXfua/yIrA3ScM4OKBMtn6+19
20nL1dLioYu8LOqHjV93sGjsl1n049YUpY7PxUIZJ79nk3hDbN76wze8WzNACLs8msvNeq+U1SPc
DXhmS6hKpdrkqyiyxW47L4Er683n4+7HBj9tu95dX/p1+8/3qpWKVuAfb7Vu+eNvyHHn//vccn3p
84n17k978bnBjz9b3+/HO//bXv/0Vj/thb6Gx/yyB+Xci+0k0q991FWfhyTpUrSQuVa5Wkw9Qtyo
pAEgvMWyjRWlOOaFmhy18+r9Nhzs5p8+8vUuDN14y8SW0upyuPqs4Ce47qktZZMd1j3/sQuIseD8
ro8/X//xodYt1QQ/tgAKPt6aJuWjKoMFwWVW56taonXXez9uQmU4lFUzEFDFUV/ftprMCuf28y8H
76eD+9Pd9S/W//iXzdfn+sLxrNnPDvmgZscfN37k//yQ+kSPGSl6K6olkGfdjophxsysbN0ff7be
+/G3k04jghn2n94L1WJ2KKe+qWr/sR5Z/2hjcUTXWhzXez7dwS30+tfPDzzN+XFYbtaH641KB+zz
4Y8Xuj9v98vDdbv1OdWMAAyG0CLtYiLHc/0vC8ZZ9IKldP0FUcLU/F/fCHiN/Lg+SWGAJ388BmWU
73V7PAIOTLluUqE7tkXWg+gYUscZluI9N+tbrW8A/OepxMSyXQ3+g9ZjzShxvqRZQYASTp/fD/h6
uH48/Hx5PbA/bfnTs+v2OEP40f3nrdYNiEVooU8v3/LntuuzUdfZk/vrButWaMRwK0Ov9YgdZ+hY
j/x6Kn9+L8tPwWR++vsr62m2HuHPzX88Xu+tf/O5+fr4cyM1wogN3u2wvvz53OdGn7c/P/N5n4YN
30Kf2MGMDoGz4vNpLcwpF37+kbXu1E//1y97vj706Sx4a1z2/7yP/y/4KG6KNRa7+ef/8pgqwlQv
qvxfHv7zocj497/L3/yxzZ//4p/n6L0umuJ7+5db7T+Kq9fso/l1oz+9M//773vnvbavf3qwRRHb
TrfdRz3dfTRd2q57wedYtvy/vvi3j/VdHqby4x+/vWL/o6LQtHX03v72+0sX3/7xGyYNaf6ULL78
D7+/vHyEf/x2nbevdVT8h7/5eG3af/ymWMbfdU1zHGGga7ChJBMzPnysLznm31GZqKaq00MyNczh
v/2Njlkb/uM3U/7dloaBfs0gGEbXbDLeG7oSvGSof7fIRLdtOLWaCoPE+u1fn/9P3+OP7/VveQfp
Eq/XEv/Op/kpBd3UbF1VTWlJRzIPdXRd4/X31z/C4ocZTZqvI5RuGDNPNKQlZ6AItx11uau5iAhC
XO7VY1WckCKW03ykEtYsCqrEP8828exSMWdKwou48KdD+fvO/mnnlqT6z3NxOfjLzhFibwvpQJgw
HV0uEe4/7Vw7KXprpCY9Hz0gBQouj3gTGuvlFRC/8t/bPpy2QkO2P8SCYvJwYRmF8V2Pwe8ps2T8
drrrAaHrtaLk7l/vnyF+3T8mpbpmGnx/7KKwf9k/y9ZlrqCyBmg57+kPlc9pqDf7CPEvv/320vS7
NvIcvx68ObAMvLChT/2+Tc/UFbM7KBXDVSTCw/pomfrNfT4euzWYpbE6aLPKO0sMBTrINwJxon4L
XPBYTRSRFW2hJNhaz0WWlfDWaJ3xepEwPVBO7wx/uM801LrR4tXAEAn3OFB655jbhnNMl5v1nt1l
8cV/OSic0H/+0jhxOa8dafDrUZG5/flLc7BXOa2u9kdEs9IrFudbN87ZU+PbFRBv6TDXZyUeWWN1
nkv7IgbJueuapRtUJNPJlo22s604p2rWnYcGo25dhAvsaCS1UTfVw1g50oNIT+0/lW9Fk8DSjtrw
UgAqcnvLk2ZbHOIgcr7Y5rvB8J6qdvFVK/qeSb6eHckZuo27UIKv8sVVymSW5Sj4g0bvsgcVcaun
1GSfGkZ5YdPAuVqY/7zldOHgMQKS2N42z9NiivzrA6cuB+ZPZzsxNAQ8qIYwTU11tF/OJnBndWsq
sMwSw7lA8dlRcmKt7YgguFRHotTAkEkciayCxUCd2C5JK/AlZx6BNtu/3hnd/redMRlkhNAkoxOM
6OXU/+mnJ7BEaRh2mqPUUhYcC8TU1KZ5N48sy3NLBldZi04tSln65fphtLCz6IW+9Vu/v1SCYrh0
lht83pMRh5dTqO3qtrMvZmdh+RWY7Wp/4U4s9ii5GKVUkZeXIUq2YKVEqC5e2O9TpT9WipGcIJ3g
bLP8fdCZxmm96XpKa96Px3Rd4v9yFLR//0pMyzShqzNMMkDLX45CVyl9U+hOdTTJA067ADJLWH5R
49c0sREvmdkOGX16GDEgHbLGohMFyg+fvDUDPejIoZEayxq1wBRIKJaXx/nw1HU7dN/d1VQzllIq
OOlBPfyXHVf/w9eHbp5RCZOZahjil3MpaChIqKbRHK0BUyJ1Wrkjf40e3NQS0hnG5d404C9npbqL
dHCKZb20bVO0HUBA8JXEztuMQ/kUFZNLnXTyqqBR9mk+Df9ljKcp8G9nmmS84Mq4nGzSMpeLwE9n
Wui0mu+PzBAxJBHbpZDWFU9je2ECZkVuXMTbGDIMJHTuBXn3+73BiJGOUC85cdmku6O28bcyLg+Q
ZPqLDvTDIabJDHFYewK/YV46JXXeQSnOsy+wts8DXrSM8kvezvpdnY0KhWz4k3FohBsnsupbbx9G
S/m1EfoZjBuHRxbmVaw3cDHtCc93qmLgbRXzfpDoF9qubF50QRo5+S7Utod2O0LrBjw9PWeNnhzH
iTxOfS7vEPED2pgRVM8OCmPmN3KxKBcXRgB0rFCH8A5s9YOlZsOR4xK6Tm41j9TjL2pd/U7EiH0t
6OMQo0LzutdixHpaYl4XYeFcDCw04N8NF4oWYUafStLnSj3Z2Z3ygJ232dKAwCzdjtGVI/QPgFhc
tEMuvXuRhwWhxZT74yboH6i1+wgFRbSvrBgPfCeKK4vc4G0gclh60iw2QVlTU7aUqxZR5LWNtYEw
5+DOKAPz4CsIZScddEOhGC91iJXcGFp+GCXf6ZhHQHWrt8kKjHuDbsS2taHT5Lb6nWroeAed1nR9
JxrP8H3ejaYPT5mufcU/dRfmw/e4V81HQXvFnVR+/yjDb/MU33WXI0Q2YTY3KtV69IeOa6P12sbQ
Y72p0c7CHOSuHtJ7tTalO8dRt539xSY2fnH6HI4BvbSokk9do8Q3oUO6tNTp2HbBtS5xN3fgT49d
qZXAMQQJVnK+7qtSZfEAZNXXy2JvOZwvWYpev43DWyhYkKHD7hllXwhpm35PnDZnoM4vLK8Chszu
KiGv6pDl/X25lXbqn8pAg9jlw2AxODXaPhC38Jjn236ifhvoeXNIbWe8EnTjnHRC3r/oXC8yg2rn
XCS7aWib13LT2UNCXF+pEKJARBCUaH0XxFp2oDb4FbmITqp4Hhyln4+uJTLoU4rP3IB+sXOcs/w6
cuLpYgVYgj5mjBbhPRQS5dwmunJe7xVAkQvrXJdgFA3dubHhgZxsAp/pwln4gNDpeoCuzXvyD2nA
JRP9DdUoEEQk+Tel0uVtkjlndOUDFwOjC91ar1Ehfp6OXT7tyIyBGilHyDqGbu1sCFvHmZGh6Xoc
9j2j8WCBSMs6Qi5RPofI+mmdET0w4tFBmXueI2gYqbROAecqcBDKdTpqC7e0HEhQWL9v8Kkd7Drg
IGoCdi1ZUUACuyg56fZzoJcIEnphvk5adYazpT/OZqYfSMXUdw10H4S61ZUFYAShIugasJfdsRuE
p5RD7WqdGZ+MwXB2HOKjTgyEEZBas9yZzbKnwzRKz6Ek9h5nqk5jZwjR2PvpxdzhqVj/eg6qJbEn
k6jY5uigA6zqe3rCdiNAAncYK3B7RIe2T8UOoEl0V/h84LRU9oGCP4WIO6SzQ9gf87zqj1ZRACmD
V7MhINC6Caxu07dDeq0EjrxZb0xUvButn+aLPqcrD5a/QJdCKnNE3MApEyX2pwr2CETVk19I86I0
oz2yihr9eE2wPJLaovDWuziBOOOqnTrbzNlj/7s6D/atkdv2bUAk4JYK0+j9eC7KCBNS59zZa8sm
63aiy+46w7mZsh7j7JJwCnjGufYtiraaUz5mVqpa6Jd4LiL3iShM7L3hkmHWKCMt8iDBwQv/FutQ
3571cuqeoKRfKdjAboJW6Z4UMvqMUTEfApE590RmY4xmIycp4xu9Nu/WRz5yj0PTkMIt/LLfwT96
EwZRo9aC0EZV7Ca1PpyGztTPcb3YA6WRJnsLJY0SyQdnMLSTUfQozvHz/Ze5oqb/p4smDTgUHRLy
uP7rRbMdW4O8cRKmOxBnA+sesEplCkk3B/GiM69F14iLtDUvWwSjsKehpwKEaq6xFDfXEed/OeEZ
Bbf2RlF/uDXgEQEm1SVQgGTp/RgH1Gjyms4jeqaaovNfTzB//QQGolJDB2/HAtbULLEsfn++7Mco
yrTAYv5vEO+1a5xwvDZKjMRWHVLIrKKDZpXzbWHP6uOg1FzS6YJTECaKxPTp5q0rQLX/Rvwxhm61
4BQJ0XU0eJXUMjcvoZzoG7J4L2wbcFrO1NP76w9g0nr585fAR3AEU2ND2Ov8ZZ3Q/zRzqSGg+bVq
mhc2fWOak11HdlyMBRFy12GW4Hdk2/tXvR2h8BHhOWwBFxXtXQRE8G50SFHKdP9a5lrr6REU9IzE
xuu5SWixkqeEYo9Ptd6sLwggD1qsRcfZ0Yd9DgAaPplj3pMT78kgDG6TNjXvkYkhgcyNYb++SHek
Oeliueqqo3mfNDFKeaE3Bzxf+JBEMn9ljYt9LRkRaoNz2fddPrsoroKTXG7WeyXRA6d8bnOW+VkL
CxXd+IDvlEulxhog8zT4bo/aZKOTCqvgqFgYuCOqApQ9vCli7hCWsFbQbkMlGAhPaSzEtr0Ix0Pe
TNlB1oKwO2nDicqI7vBhzAHIrRAaMfd3yZy1XgQJ19IcokfLLvST6MqdLMLgiAD8VeZReLfeDH1E
S8QIa6912vAud6QGiBJGCHW5A3w589UZass17YIVuDWa14AjkRQk4QO4yvmJNPcGID84gW1oaeJt
iCGMwrV/6q0K8YypShhIPQ34ahbsK1GL+06QgJTjZvXyFlyKXIAgBVy2z8FPtnEGxpg0Pkeno0La
BXOdNe9gWa/Wyz1fa+cL9R7w5IzWfxnR1nFsFm288aWGf7CdtON6U0CjoM7PTdcpMtusT8Z9hzqb
aFDUWXch0KHr9WbCs3YtTWnsJdUEfOL/egFnkdLcwUNi+TIEN+ujUev7o1RTVIhj3d7piz4ldbK9
4wuRbWLfDraE88I0Zk52XG/6P+4Jy4JLaqbhtqHmTEO7ZbKjGSGJkeADzsZQjCml5Bb63yw1dCfr
RnHdHPRw+qKHwNi1Uqsu6Fu/UjVvrteb2rKnK8dw6mOx1CpIA6GfudzLlhuUnwc475jp1P57Rlji
AuwXrfU7tb+eEmbhskXp0hOemqFiqGSFuM0OqjOMQqvz2gYsjjEPj+tzmdOVI4a53jp0ImgOUsLC
cizYkEMv0Z2Hd2oi6scGUOdBbdCe9ej5iKZm2jwN+nSlj7qPgDOKHlTMyr4U7XszR/6GzjVd9ySf
L9q5srxkCuzbernXorK6TdKB57JltRDI4QCgYTyPcWdDvrDhDSAUcYPMB8fJ2vok62k4rffa5eF6
b0LtsssWeRK8N660eQetOq3SK0uoJL3iLv+8CTIDs+jUwv354wV0M/2Wgn/jrjW+aoRmmGTT+Fn3
kwhmriwN7E6aDPJQING8NZBYRW0/3zqAN8OROR3W207lNEK8BNCAKZxILtOyoLFfznQFmVndmZUe
XtpB8Dwvsd5BNcrLViFwIlskSiVyRqQKKkTBP27UWswoZYhgU6YVaWVIT5lR9idlTzZXlT0IORtX
A1IzLxQMSGnfFafPG0QPQdsNFz+eyka9OFVJ9SFk3e5NdYqhp/iDt8YPZohnuqgWu7o3LBqpkX4D
ow2iWsR43FS2eITygiRU1UKvs7OvZl0oS9h1DuSa2lOedfh1SNdl8qLeRAOAE+xqQIDaWrz0asTp
xtQCYTLIqmJ+nZWs2ePcpZYSDogs6rY/jGMTgiPPs1M6tkdYMuexHeODyAN5Rtsa70ekNkhBeuqv
jv5Y1FYDJK8KTw474aikQDZyNPFKNFjH62yPNau5VPLzUKfA+qhKw6ZOsW23fIf0+Gc8u3FyIzHw
3eBXDC4TYF2Wg2N/sz7HRL52ewfE2rrdeqM1RzGN89maIuh4KoPCZ8JIqerqRqv/P1fntaS6smXR
L1KEvHnFe1O+6kWx3VGmfMpLX99D1O17dvcLARRQIFCateYcU8WbxxmER+o/51caTu/ECSa7x/2P
i39PvsfDJJJ3JjidqWB+VktI77D46zxEXAUf7pdyG+tGNFS/9f1y3MduFhHzwe8sJaIAzHY/ric5
pCAOgKFpun573NLleKpmh4eQ03RRM+su8WX6HnjWl1KpcZYzR44pzz3ravZSRg1akGiV9ip7J5ft
DNCmfp2YDvckXVBWnfSUzB6imbIYjEUU2SyQJAVLODbyqOdpf1aZeagtlxdzOxtbnKstKePJgwPu
cW9mQUOK5FRujUSSIV5ZhGynqcOiYNpY0egv3UQf3keR/uNKPzqNnMXYDSADKekxkBLBopA//OPG
w51Ao1WF6pqdWbWN8H3cgtHMbnEH0kBgjKiCMEJ2nQUkVag9Q7L5amuQXRiCUUT5yGXgbbZnK/kS
Sej+NmtIM55N/mIKEGpLD17tTamY8iZWYL7fVPfe4izvRnIkkN284jLMwWlhouvcqPiQvUrW9YSE
pwC681h84KUUZwTJnyPaIdi1lHlpeHQnNurdiXHxP9ce97mlsGGdsL/89w8KOOA2g1GFKDI05Y7s
UXFGBRN9X+gJkOfBzFZ1xeGGe1y+a3lr15tRqXHbJxTZ5kFUFtVAiBYX32PqfB81g4gKPRUSQ179
GKH6ejIMcuhQKlQ2toVqAuWxAB08npwhHE+Pa983nVZt7YLdgTF4hxRVy05k5jqYC51DY/zUS19s
mcPy6anC4JD57NV8vTLWY40EUzcKf/PvR3h8omJOjWvqKt33cXhq4EPjjcYKrMeFQgNeNl+N68gz
WNdrWqD5jCo8np0AFTUnOJx9kN7SoafwyE6J5gCVnBz4lTmM90fY+wTkDXAghunHWqJN0XISsksK
zxx2FWjRsaTSs1YFS5lpjg5+XDzWKaS11N837dGs9lMkD1lShxfhd9fSxhPowR3fYhlEozPXhPzW
4pgG2Vtnd+Zrb+kH6QUoWhwNppEMaYCn4YJlWf2kkPe+DLPzr4ZtWKP87xKLhkaceRTnqvYI66/Z
jFT0noN0wI1A+ML79zKq75HOuriI1vFrSR/l2rGk0XCjXh6r426agqvR+vaOkgeGqABD08Iwk1Mt
/PZITSEhZClI135nDdfHRV7K8dpwkBfsD2OCR/hDEsTuTpWCZQ8mdntD5YZfhYfknBO0Pxl9A/s0
li6ylTiRm0kberihUNpGJODPJGiQt4D5eh+gdAbF0Gc7rAP6oTZRbqW1Vb8pzUlJV0Ba6Lfkztuc
2nT4iuVkOP2L7xLbWJiuWNu9Ye3bHEkfjZ+DDbue4cQS7ya6Oewe/nSGYijeJRikunXki+yl+RRX
xq6bH5WPbbMj5quCBb8njax5jtxLzWm2Cv20fDZKz78Vrr4UyBABg3KXZWHBqoA47r4f0bnqrJf2
9x8fd+l1tO47rbmBI6ue7RFOYhg5+T6WZLC1I3XYjJXRudVK6n0wHVD49f46aYtphxLAXOqNWWGt
5lek99nVg6l9YaOpj8eRlQGxl4V2ro30OAY5Krbas9YYlF1vpYHTOMGUXMm8jNiDKk5+QyKWe5zf
j1Mbd37utXQhJ7dn08N5HutgGoKowwI2DnDgtSrbl6a3jvXGvTwuBmoTTD0+JgMnzMkpdFyLbUTC
wsb3gCmgo70QtUZknOnzoq3h7hM1phsy48AsUeRISZLkXbv9etIDdk5RHL0aLZN3W8c/G4AKr2YH
jpm93Sr10+aTBIL10Nraa19Paic1B5Xx/67oBOC9I+Y0M2toL6UwLuwOKJAVkF2JBiUA2ZWDdUD3
11LHWsWTqY6la334mvmpT5n+FJMVtsYUXqzC12nEI5O5dHA9zYA9XGl3hBHdUywpi4+2C6kTIO1g
p81Bn8ZtXvb89LNpNWpNvVZZZa26EkwFBQV9a0WRvjNb0wJRAYJx1PhCvB44tKP76Z5nPmmV0e7s
kV1kGHusIAzP/Um9krJ7plgfiv7UJsq7xjNzROtXozF6f6YovtsBFWFCl5d2n7ymUy9+1BomvAjv
YYA281KUUX8Jc3j4VTBoPwpfO4ayzd9Q1hS7PCyK7eQ59nPntyQRIhr1ZfurxKKyGEhSvOOX9ffp
GA+Y0UD211pxSXqoo2ZKySwLc5hzqquOWS/SD33E1JUZy4nII9ASDRJv0U0rZRZbSFdA/vzmnNGr
uqZsmxfASNJlTZMIp6FVXDsDBMUAxyFAA97XqDJb4gUIttZJuIxR3DZ4S5Wfu/uYxT7nm/nbYyt2
aIIFoZX2sw9k20sKJFcxVmCtBN8LmKPcF5blH5EaKvJUSx0CfXawe2qBNWaFQKbNKjDxPxVpPl08
V6IxDoZ9rA84ZNUiwEPQLAc/fG8V9PwmC7zneC91nXKbbh4nzLoPYdRDpaJ0n+1LPL5acCqe8bH2
8t415M1Rc8Oo4LXTk+iKfoNJVsMBpvnrin3SajSvKdvPAynl/oL0+miRlNmPLMN9GAexDzScTFgW
K6YbVxv3blYu1tveSd+6hqqDW5U0LxNAPwptTkyG+hJWNvA64mgew7gYqEYnnLBDz1HTO9KOaT22
F6e215o0OpoNqKaxKrGg8YDqy4yWUTy4+6pqg0vBMVtVPSypTgas22xCPsNhDe25XXWi/oPjOltV
UChm5B/ocLiSazcKz3jWopsXIS3sU+OL/aO8RLidebJubLM/VpvmmyDyUVjXQJcaQ5PrpMRGxXdB
m9sS9WZyWwAglv8SD7+rDiIOowVusgmAqa+dNB0ZLKsHmOOo2Em9WWMWybclrgy3jX9lBGPTY+m7
ZCOrhgFP+c49tnrn3lQlHBWOBEkTGuhMzb0/LvoMk7vf9tOhsJR3H1JP7GjjRluRJ/xyDLWYLBWe
4o7ghqZ8z7xIfzKH4EkEfcGiEjp5WDp0LCN1pKLjbVrdeTUIIF2YnjPuod7pT0Nza3NaSprV/rJ6
XGQRskO9PFoSA2DX/GMnsU3p2raO8KXxstXgAUBSiSO/RIGuipyumlLiOkqANOWiaU592qI69Zxd
H2keOYnjbz8jGYwyX3uK55Yw0nJIo2l3aPRqpRpsI76PPcXvezSeuYWTv9L+uGYXfGDwRNzOHDj3
YrCzm9MPnQXDTVAy2Aw1RZ3RB2FGAsiRI0JmSmf0G80z4FwsRkVXO9G2NiHupyTz4FuJ0GIEGuTR
D1wAw3VB2Rfca+5rzGrUUSeHdWnedMcODf+1N/+BIBOcQVCtQaaUS6SWODOANFE5oFjZxqfGcqlv
ECEVaQlyC/0rjwxzNZHqEIVkbZXBqJM1OD2Fve5vzd44JWSKHE0r6G8DeZ3UElNzh2i5XZfQCmBF
1eLmt+KUudp5mpLsNPkwMiYribZhOQVHSbDIY+lqwPTiw9AZZ47CRLfqW6xWcFe/JAT6XVYZZ1vX
xyWbq3h5SoHurk01MYIxfLhlr61aQ3EEFTRlFmb9WveSq8jaGMAerYkY2/CR3jVfrQuaPknci+/A
8ygTwa/GBtaI2sg6jm1wMtGiPrl0hdzKyw6BSMFrNZgM26l9A7GKqRcPbxb29Ucd6GBMWSmDzjpi
M52BVfhIQYfRjm0w1jSOCu8+bibHDJ48DBYkBFf6Hs85FAmDI11V9XNKyM2edIJnOMbDdhDYuiLH
mZlljX8UKYOq7mgnnQDBgzUC8Ios3ENO8iaNjKAOIx+2lnKw7hhfekhwtTXgVfJaVNHj7E42NeNU
9uSQVpZGThjupUDM/FIb+JTwxYuIrWCntJ3R/mMkKKxJkKsBKUODqKv6LYIGu3Ok72En9KjCmFRs
tdiD/52jVxpMdKTOSCvBtp19IgPv3EfkWTUeRhZq6N2E4BjmZE1Ka0i1qysK1m91PPALduelc3k0
/PQVHZLA0zasBK0pxCE0zCitNqwxcT67ouD4+TUcFwFau6RIThHtSdkDUkPxB7SaotVef2Y2Z1nj
ppvSwbtD5itdD3wfTdl/xl3YUirx1+3gNTvh9lTprWU7kLalrEotScnCGqm2oVbaG9Gx02jt8sMT
sl3ZNaN3AynJhT08+8OrMqYG15Xkh+S+tx80/08Genxl6juk49aOeIALRrMM0XCQb3yNsnHCwGUo
2Wxrx9xAC9Rfc/vKolKnCKi0bR2m6jril4z0NLlWHsoBRPnLDo8fPBtFXY/YrX6s1k37Cga2gUzp
OQtWVwt4ox512VWWmB9ujSvE6e/hgCPbLMw/9OuzFfXheDGJILn1Y36z2B7vfTk1xGb6fyIIH5id
dE5ugDbr0rZejV4jqNKI9Z9W0l21NLS2UWUz27u9v6W7DwGQE+qpl2+U5RllhhxMQaaqUxSv8HD9
DhVZiH1bYOwcqkun3O4UmZNzmXRjw9jClzD8UXVu3+1MO/qdvunwBN3KzvyaJpMEHfY6xB615Xvn
NLu2UGtla9jHhRMtxyoqts4A/52UiGkNGcRaxV79o67sZVw1pKxQ4Fg4BH3suhKosYGNmmKleQxI
QCDRUSM3FzGUokVDHoNHNs+kV3Ojplvmbl9caXdeOhBklzYcn3vmwT1UJArlWb0enNZ7bcXg31OC
1eGRemTe+OldUPlyQAu1ghlID/h0oOtXU4NIpi5cFgUEgEYJS2Tc4cmzI40fKvxHhH55VEKfng2g
DQQYCZdIInDF+K3rUIPMz16wjS+hj60zgP+39tP6JWcv4GRtdQwj2vmFkOwnBM0hFe461/OPadK9
y5qRpRGATgePYFs2zHvsfMap8kV/o4Y//9IM8D6p3d9GeA6p0qKTomuVCLExVcpZ1lURIFr7iOdP
2w+D9iGkMne65ECkTZw/BWZTkv/Z7hpzmA5J5zKJSziW7giEMkNxQPQDrOm8GdfMilgzEiBLsa/4
qmw2FkECacfAD4tcAZZGb+8bq12WIcS4IAjPgp/JVhVYr1vg3IlEUewhQCQfkXSWNIyPDRmxOz0t
9k1UpccijkeSXVBzh5Y2bjVjvLKazM8ROgUyNwkemeCPKIb4HOprUsjpYqT4v/SoWHsOe140q93W
zNzn1rXyo/BHuI1Tv3ZbC8G5Z8c4YrGXELczH8cvO8OwlhO9tKvt+IdVd5iruyJf+43zW+ljt6qN
/K1T+NY1ys1DDLSxBla2TjB274JigGWh47sO0ugwgOZ1WBXfWseDg9iMIL/739WcEN6zTSCWhzAw
pwUDJpA4/GJiXAYyex+EV1JEAKFcdvZnodJ4jkzBmmSifwlSMkCaJAqXqeyGXaQI5YaQYW0tA4cF
K65m8tYiJqW6DaJbwL4TpBlsJWlHYl/SAxmt8h83qPHQ9+mhjgwi6SJp7Trct75Tbiy7Ui9u06qF
Zqg/nqYNB70DqMeqF2J6uWGFi9smiz8QvaJX0L2zcLoKlHnjv9gCPbiesyPACtQN4j3RS6IMnOlW
WoZ+cMr3ocqvxQyoHJCjri2DKag1mL0cRPFb6ggLnD7pzlQ9sU6uaW0Dp5VbiCzgGaTp4MuHB53N
SGk3C8QJs3+1LeJQ7DDs0BCDUKBa5zrWwXD2vPhqwhhdVZmT32rqY4NVMkVNvv6SJBoJGPo+1Yri
jzGeCrIiXLKvMGAOy1Lzlr6U1XmwhjW+5xFh3eCdhCtfXWZ6dicEHdX1uGaORUvixy0UP3Jz8uqQ
KR8IZ/2O+EAh+PXBeXoi2nEuw5gQAv936bgHFVsoJbzKPCQCT4A1eXvbSOXGcg1j3zriN7NtcfYa
xrXEFrSAYJck2BJRUuSnyBbZUwjbZVHkMIhiM9wPkjKbPjH/aAEaUgo5dD38GNiU+0c0uX8bWMMP
bm8tXbMnxZ2DQi2wgsc0tukmyoZgZbBGGPHJ76OJsS5gQYIegwuEA+hIHrcff2FquDJ2Ohsr0SHS
fD9wGsBT+GyAD7GroCQSbmcsE5yyhHvWWUougYdBo+a3cFDzRSOAcK8fVx93wlBoi933n3oyE6OG
tPQlOXA81MZT9f3879f691Hfr/J4wOOhEfI9CnTzs/76L/++yuPOmFoJnpP5XXxf/X7t73/zeBuP
J/z1v76vPu7VH5/m8ZYpZfM63+/+8en+esZf//3fz/z9Gf99N4Wh63zG+eP9///4/fz/fnqzzXeW
7k+Yw/97WP59iGmQhPTXsfvrqDwe9Pexe/yjv17l8d8fjwobJrLvV/nr834/9PGAv+51h+I1cZPs
ImCx7bRYw3VdhjYylmA8tKa7Rohif8RjZu6qmKDR75tKQHiSdn9VY+kBsWsvbaGR8xqp/NKTXg7s
wc/vld4kJ3yd5crcCMbwTSoc1nkyhpwzWc91DZ6U2Ngs+ZjMe5vZ9j/KcJ8Bd2XPxMvuUBlQhPPL
liYrllN3TsZ2ac97K2cwryXfGHrp9GkympFNj4p3PTrwJ7dJGmZE0/mZh0enSV9Hn+BtdrsBmd9u
d8nC31qdFmcpsZK6OZCcx0287ebS9fJ6IxMve5mN621tAWefbyWFTZYDYdx7f7JJX55oJyEXG2pg
U31yaluHz2k49TZiuw7nwatN93eD1UcZVEsqY9oZKvGOj0/guIQZOv3ApjgorG1OFXltNLZk3YqM
NxDCO89KA1z/r7VhHynr2jc1H7L5VjWyX6U2/zmMlnwdRPSJ11RchjwUrxSF8amy2Ts+biZdjTPa
iEhyVNMLFtYiYu8hoqF6YhDYWXE7vOEfEQcnpVrgFGjWJ8K3bNcst0qFjKAysd8bgRbHYSFxevw1
6+9DTeLFNAB8JRVMpDeLKJVVYurU7qqExK+omDfgxBwg14ISYccrwrgzcu4HmEm9H78mqXqW85bD
JcajDztn1wSjd/bRARBW2BhMoVa5j4OiufWmy8hvGmtJGZJeMOK3lfCA22kBLYo+Nz4bI6VFYXVy
bzdphJU7DWl2WYRLAR8kfymo7qzcoz06vGCZnQcCPJFhdQQmeLF1J98T/FPoHR2rp3KnQyxWMd41
qofxvvE8Z9W6fryuWPbtxQgAlW6MPmbt3g50NOhGPW171u0sxQIoTxZFT1xOxmk02WvLOgxIcyr1
c5RNOuJAazeQI7XhrFmqppEHn3QYkcToeCe+hcp2BeidoTx1ufwKU8DokYaPIqz8W8eKHD5TiZIY
QNLJCuqjEKCcTBnbt8GzrJtlsZeLq3A3TEr9KIY+Io/1gaDKtYNmQ/LKPXp7aFj0a+BU2XOoJBtO
6M5eVkBkLufJKQmqY9vb2dMwUDLKYZAX8I2O+pC2oIL88uZXr+N8I64zez0KHUevi9mESo2+TyYz
es/JVWs9+AENwr33wfnqInd4ZT9KL79KLhxz8a7BNj6auK2Xj6dgfxZbUk5IwZn/GqW+tWysMSNF
lxckHewD8hvBOVGr77O2VedwdEsYBZJgzCzA6/y4idz0AIURKXbv8UvN3zNK4BAcfXD+LrFVR9kW
5bNbl+5+QNyy8CEVNfIYUOzaRSNlUwB29WmQk7OaU5J+5IR1pGGjsz8A+FpPcXZDcZPdasP1t+2I
r93VyfrRsvh3m0UvMkvrN+IudVY/LQpE5XTbUkvfEIl4Z6sxOaWDGjJMKmxatuVwRv/Un3WES0AW
+AdFI7ZBhgw8ZOG84fWTXW01n1bh1Nd6aOsrGUxk7pVk1U8bt+NQapyclykkFCUCObxyAxnd9AQt
BeqH57iK5bOlpFxVouS3hEJAS0dn4ZGUk+ZFdDZ1P35CUSD3oC2p1cw3HxdGPhWcuVazydgTo4jJ
rlXjW0hI5GLuLT5PdSlw2zK0RGuytM14odjrGxlxmou8xdTaENOZO1O1Sb3QYjdk+AetiDnB4nJd
+W55AKZRQpxstF+1WuhOZJyr1GOhXHss6cbCXEs/L0gc9b2txOe0glnds9/wgjePjQ+JVgE+Bg5j
6ihCrFNv3YGR+dAIQquEE/+KGOgXxIzUN2xe4ojdaQHZmqmiSKNXkSMugKqt0SMlrD2OtachcpoL
E9FLjJT4xS9prNX+h9YMu6ktI9TSGeyrpqY/EFBemW9VZePcLL6HwYfi02i7PEiNu1+5+j0nxOJI
Wu2PsSx14iw0W2dTyAJOp6t98nT/HPDDP3PW4/tPxbOjAvGcKwWrVjQK6FNU321n/prHjNzGEXEa
lPjPohiHZUNb93mKWO1O/fhV1dqpmSbnGbqGvknYOmzh4pE8MLXiLMdgHU2e+h3lZcbGsTKfY53w
iaypyZZNIZDkAQzDajYfTfQd7i3T40KVgHw0ioJXI/T+GWnI7WrqdBtvJvQADkmuYxGQyxMH/iIR
7guFJcCC4A8JVonMm5acVaEF915a7lMyqnBTW7hTHjdh4HhPftQddALaLo+73GpAqkAS78KJYo/S
BM+qhPdnmNL+6LV/UH85R0tE734w1s/fF6L6HcWBpIbYhwe70D/NqtLYXTYh7V80T8xb/YKNI1U6
eJvF5L/JXFWrpI+9KwR4VhTZkB66gDqWwtczTaFzNOYLokJgb41huHGm5qc5zrgqX1DKB/AIuGg2
x/3rkMvK/Kkwczo2//d+KkDFhrbgTyZzmGClHxVH4kCL40AZa6UUgKwxtnP0Fly4siq+r5l0ETZQ
IDZ5L892mNao6Wivx/NFQ9LV8b/3e3AVZuTEWauj4m7Lm590+RN6ORAJpSXxilnmIhQ9WWzEpICH
brWTsIjCpkfTXqFlrR3MEHf0StmVvOHlw8xYUqH6vou9GT+ywd5kwH6WBBN74BmZmBs5UgKYsnAZ
ap28Z2lVXicbrjDykrubtyoCAd+B90Tk68+PGDv/pHkiPIpZMOKrUFul2K1WXuH0F/Z5gHw0caxh
PIE3ma8SXhjvHfJNrECH6DtrIbohKel78uNcKtiN1CHS1tlAyxpON4MUnOM0Xzyu1dIvvq+BAtXW
lV38cYixIWKXihQDgI9mSjUazc2GPTcdwu3jKH8PiX7G1vZx5/ftx5/+vTMf1HtOMFNx9QWEFKcs
xw8TItokyUTtqqtpVuFL6yDZc3wYim2isw6o2S8JSEToPbmwteQ/1+DhGcAku8Xj/kTYwx6fzTl3
yYZJokknXVO8t0VhHyDo9eGCoRp2mQtu/vGQx4VQTXXwi41nON3CHYvxZzDY2xB9EJRdWBoAMovf
AqbHYvYbvXXEDjE5QJUO9ZGwubp7iRsjX8fgEjb9fFNVvo4eGkLN46+0ckHCGw3jd29faq1yX6bW
nF6Ci04GPUo4RB/EqNWbrBbWLrUS2jBk2V8fF0416de8pYqU0jZiexrrm4mfxAIeB2pJTauPj2sM
S+Rs9b+QQMZEeHJ8Hteq6pinNG0AB8Vnf45nWjzuf9xm2EcJ5/3BTal2sTbKF8SM6T4kUWgZm1X8
QjBlfaeUj4xJky9m3ysE5jjmMoDXmkYQlEmB5A7PM72TYAazJy2pIv33PlTVM1swkBsa1Qjo9ATO
5BgAoXo8xYvDdCMNgNePeY1Kw4IQzBKRGmvIVWeThtzWI0gRMQ1HUjB2ATnfKHPK5kfhuKxmElSA
i8kNSpbEDU7PRt/2Kir2GcHfLDyAGbFA52roe1xlOZdu+JSErFAQOhEtBfzdoJATpcC8HvcBTbZO
j2uC6pgWVONKNlO3RpBCq5cQFBhY3fVRnEJiCwwmli91TDneaeEZDnNoWNp4+24IxqeB3ZKhy/Aw
GsC2wBKmq+8Vd4l640Dvbm1JJLGlpb95CJTOmd+AqiGT462q5LSnrTtTa4jpgpKS7KukH94SKlUL
k+BC4uji4Y0k0edkJKyYBh0jD6lfB1kYGT5bbNJJEcOcaw1QCuH4NRbDfrS9CWkPa8E4N35Ix+2e
kYTc7KH2PstYU2vbTZp9Ior0kJngPU1A6F4Udj/7qKHJGyWoxmLZHFRarGtZ+VvCTT0G7Fq+1dl0
YVg33u3e+pHI5JZFtByrtusuVZ70FxeK4aW3mRCokC2t4JjCkT9RrB1OZLKkBJDOt8lcHOh69XJj
yqxaKtCgVNvaZ8tprNf5Fidj82wG0V+3IpT5uwwF7LKqGMmZvq8Ez4TPuo2wZnQZmNog1p6HofEP
kEwBYZIFeVFmy9dJn0r3+H05fak+WZlTTm7WRgWEGEoYG6X5AqGKR7iU4pcp3I3pGkBsArT4EdaT
ld23xmc9j12un9wnn6YQQvfxFk7OcItjIgs0x3DWjjtKKvVhscHuUoDam3e1fEfwxCfxTjit+qzJ
EyMV2P5kvqsvsijeUYvMPn4zvLc2XYNeaauuNX3O6pqcuSkKvq8ZVNnHmhwXpngdN48qPkmvkDlc
4gIFf+Ark2K0XXxGHRD4LJLiJiibsqoqCRXifvp+xZrYPuxn880hOlvQjz7qIkBLnnmEFs93S2ss
0Dcz5aUydu6o594f/ws1MUJInAy71MjKTwO5gs4y8L3tK0RPGcCqx8OyHIORZtseSuageUJS/vR4
WQ/A1Zo3pnbJ/F90JIpj0lhvNM66Izxjb/l4WDlNTChWVmJWRucYp+31cT/7uGKTVQnJS/PTzdHC
ixlHb3ZPIg7reAaW+V3VsPfIKRfWuWyQbAi/PD3elYgNlnmx6rePm2Fmbuw6L1/xsPWniSgkEhp4
2Q5JOHuEMT33MJ9ehqDdP1425VvYprERfz89SrUda6/pxcHRcO5GL/5+82bZo4EBL3jyYLi9diPo
tPld5WVYb5VTW5vHm5eVfmREDZ5LvZjOemKxf5r/O72CAay373M6RSwZUN/pqXOa9Dj/6hUGQUkD
Ya+yLHgLilsNP1zi8PoqoYcQFM1xK+bjk8//cXKIb7ZD+VaNtn+sZlgiEuVhV+RxyBCHILSPFakA
GWIa0Yvq6unmsLAoIny1xuDSwC2HS0lhM+InYInmhsxTv8ey+hhI1IEZY4+sWog/aTw14iMoaFTv
q8ZQXzLOza0f9trmcdMYv0Kp7I8yR80jalSRKRGF64oqxodtr1s9/RUgdLwlBI3fTZOVuQGetY+i
et8XoKjiWshTjVr+qYiznzQ3wq+pRk1cGoif2oGU7sksvLs5hZ8MCN6nQ4jYila3jlohH97S3kU6
LnzkS6m78SXQh3LulJuyoC+ofrk0lz6KQlOUK7J2nY6J9lkzqwpZZi8t6WKmgwaG2BISMRD+FTIb
3qV1Mp3sdZRu+twKfUmS8hyxkmLVtSVC2sj643my32J7aZeTRZ67P0SUBYkvXD2+ML0rrlHqvGmd
3Z813TGObs7pEyGb+TI43WKjNZ+AdFonoxFk087fikzlP7lPM6kxovmnX7u3NPY/qauNRV3+ChBk
6XW/l7F0nmy0zZQIzHxV50HwRVDMOetL8QpNlJMDAy3ZAhMQ6wkllwQF3+k04HLNpFNRhzCUw8n6
Yg+fSvGj7dBlkcmZLroicUglypN3R682FB3TH3WC2N6UTXLEB16Q1mu8041KfzQhMA0j6yQ5O8QQ
mYZ11jskU74E+hdN9j9+nMknaeIEH7q6Wj3uz5qQMjwDwgjAcN2M6ZMRkCsqC6f5wsXbQ/dc09hO
ABwN1SaKBI0cUm3fy45mzvyO/USjpZiDjJBjSRpf3jlvZke2aESmKqQVrH31rMKDZEhG6dWMdJuk
VrNder7e/lAqvvV4dF7qHkJei57OnQIqi0U9/Bg3EF/qH63hRZtUue1+nPw/hiVxYgyK7yeAeE00
bvsVB8ndrdsD3hdzbc5hzLo1ltQ/inxj6VhZNTvWfzSGPBpBmryVJklVDUHr4MQXJRncOysXJTmK
1VshvFse98sKDOW7huV0qbduezAV3i0XmtNQJtnaJ0B0hT2n+0qc7pWGtP3U0J5o+vxIdt+sRAiK
e6I42dVpaD3xM6L3vR5TSx4zKqj3NOoJv7EUM77NQFTVBBGJPAUE1lPNIRNMrNaP78a13YNd1WzK
ogR1Uhd3qAjEqRxsmjZGXz5VOuneYaLkT6MlybUMyvZJD0106ba5SWy/W/tZV/2YiKy12+xnyaNW
beJMx0pW2q1D4Lew5j+Yvf6WG87V8Fr3QjubFl1cmZvQHtRLVtXbDIvxwC7mp9aS4T6IOrvSeWlP
wYhILZ3weEvMH0cGEDw70MGY0yBmYC3sM/OCzwX/0eB4Pwd+M5UU0VfNK6878Oaymw5+B4iNeCNn
oYku+pWmzc5xER3WPVPPOFohJIwUWYsGTqPlEbh4RXWAsnuOjJZN4+hZB37O6pYm45ttuM27UxA1
oBG6MevuR3rRH5Ww0Q9Ufce8Xny5yvYvCeM4mMiaQh3zcA2hFdNk0nzUMqyWDWvtI36h5mMt57Gn
93ZN2LjkU8DkFWbSf5QTq3Qr8/xDoZndRx+ey7pp3o1q/gqd7lx38j3WiQhzdAsaYqgRv+4wOvUF
RFcboeWmKsIfnjLHG305/y666nmkP/nh2GOwQUHJ7prlHn7mtlnT1X/qR9xVLHbzG1TnP49+RtT8
D1vn1eQok23RX0QE3rzK+5LKV78Q7T5MYhNIzK+/C3pmemLivhAgqbtUJQQnz9l7bYgAdhwVB77/
BQgxwz708CwHn8BZRHSUc0MU7got+elYnvz0bZiZpBfChky4/kbC+qxN3eYNGN1zp5zb8nDZ0yXt
Y7HzxslBLMBvlxsQuhtXZk+pP4QvUCgPCcbwz7TD/KrqsNjS7sofsm/fPafoVmSRy9soTP3V5o5f
xdb4WQfSP1Sk1UFNZTUaBh4ppgBBb7YJgwYqZLi2RtJFeYufeT2MB9NG05VE+2Loys9aJP940qju
SLK6x9gaH+58za+WgY6HQ6o3Yzzqs5gXmeC2zXXjzSlMFF5Thm4caitRg3NQnkLMlelRi6zAmu6O
IBFvyJ4Tx3PfcGYdTRGGq0B8QEU29h1NAfq/0wmnPhKh3E+Z4vomzS3IgFi7S8K4TJLNpvkYzQW7
fx5YntPzNtkhCHvrY9aA2Bz+e/P3MVO0O9RV9VGbWcq66jp6YFN2rhP7BOyj3meaAZhw3piy/dcG
LdAMlP3PMWnylb5dXgR1JtlaysAR85+n3RGY9d/DZW95cdaa6bFJUCP5XkMly6anOvyz9/8dLo9p
Ct21ic97eWt/N8uPWQ675f39/bFG8qhq3JvDmKDIEhNMnnze+KMTnYpsszxCfK88paUDJ3h+bjmk
iTJtq3b6rkTINTZDfkMrmDeMpDr/7/+J67m7BlDnk7wA3LKYuXTVvFn2lseWDeFy2Hzml/zP6/7n
cPlnhEMdKi40h5ZM2pVv69W2cRW9YFcZ+jYggOFkXIfMjc96PsRnQ1ffAMP4WxC6pGppFvrMYN50
8xmw7OWiPHpmH62TYfAwf+IS5YKInTQtP7qUtnhKLsq6M1N4K4ZtGTPByjwte383bpXJtSY6nc6W
HWGXyp+BFGsn4ZAEVbCCWEkukUd+4EYKFRnQP5JVIjP/mJhGfPbxBm2TMvuVJBUMFA+0oWlqSXHo
DPMTORHwWst11ig4wMqXUYOwWRKYY0u33rvKy7YtuZMrRO10LyckZJbviqdusmApGP09qrvpTDE6
IW9LfskQsBV6GG0T1FUL6bRDSyi85hChr3rtG+w2LXe4P4cVLtQDjQUS21CZZa6VnRA+0f60LG3v
hkm+GzMsTTRIrUdXAYIeysQ+LodVShiV6UiI43T8uyy8T+Mrok/vCXVEcM8zRVBgkHsroo/KrdJG
/kMX1/oOppjJCv+fpggdlGGVe3fajoIhk93OCBMyl/0keG+ysdnUCGjRt2rzOkfbRDXal56pGqKR
6JXYsvGSSodOEF56vTgJ05oI39ZtYl6dGzaqgDe6SQIC96YOOkYk02+V/UE8m74fNSAX5GQ8G6jr
DprWPxdWs4EkaX248ZeS8ti0JC4IQRCPCPej34e7epD/NNxJWpwaZ6HkPyjoMm2dGmPNLJcgp1mf
r3xyGtHtEHYw7gxhTicmJu9JNzsnZyZd2gz6SqazdN2204syuKMNqX0t6ILFKC9uBa6TagTJxDwR
J4iTEiFGRbPJUjC0sYyKYzEZr7wf64SkxobXzLcjbHdlqFCWY8llG4Bmo8xyAm0zSH6eC8GOqy8b
QBPpHJyr1u78Pyz/jbe82m9/oWYrVlGfZG9B+X2o0GmPQe+9JU397iBhOo0Yxp9aoAwrO578m4vg
cG0nTgPyX5RcxYBCGsj1J2JcU4GeGOBZh17R6ypG/ZJeTsQfIbBLAEd8pFaHsjfy4mxjzVRRqHCM
XV0L9W8HRCaLDbrIjNTxI81MGUufo4uqM0LSo5bXaJIhCUP8xJhmp9h4GMWRzzKEhBQkYKPM4uxi
wt6O9Z6Zyyrz8QK3gegOeYXLJE0GAZuLTE9vkoe0hZ28QMP+bjoIbKegyBFx8enWNmlQqj7QD22u
tPEAQmMfXylNPkJyLXGuDdYJFpXBzXBtBg6oft99BF2RnkGHhPPcmOSj2SbO91CcZPcI6ddvtVma
nhc35Bn2rF9hgxEGP155TzPT2Wk2qTjkYYEtQ79U+/lReGKEUe/peJlkRkmhxTe/itrHBJ3t0aRy
q1Q73pYjC9z0Je+tObIYzcG8QYgvLnK8TyVzBTsYUOhFv1vbKh7ItmmweRjohbH97dAFUjAZj6mp
MFFpdn2oJxRvYBbX6MWxBWcOET91EBAzzAnl9w5xy2GF0aOmq+NItXe9vDnKWeI+uoN3Xvb+bqow
ee1pBaLE8670AJGkDk5/DznCfW5vpOeU+7HzX0uDSNjWy26BQ+OCa6zcO8z1EEnozcYYEG1h1o5O
ULRxvPvaT0EQk0+03ehCWdDb8GcIRTt47WQdfJYjuZ5pmu6tskR67XT+J165F4OID66q5BQkEMmC
2lO7ugdtXsYDEmDsAt1ezuphrcCUQE4ngpc5b6RFhUVHEWAV1/SUm5QG76FjwFFM32gH0JOn+3eM
+/Bc1oCkHEl0qxVjlAzoBlZ8jDlFIR4O5BZV131TYenvh0x802TKFGaoGTZzzzVwfPFrBxc0yd/t
pEw2oQh9qhTOJdf1T26Ch2dALbzmFC2PIgc/WWdYKfL2aexGJLYk+rEGdpvLWPTPKJa9F00LwMs6
JYJnnZCqjmieqexoWWhcp1F2QueH59QK1HDC5eGE/iHl8qpuf7doBo2E+JqgwEwMe2HfJiyA6dTi
DeFiDXUiLw5+PZNPiJ0OJoQWWGjqbSsQK1bMf4N0XrB2VKLLyehJYorNtoagSGQA47jomS7myIi7
lUQdmfGTiUdcFOgr4og/n1Hkb/XAzdubJT7Ops1FO8fDPXBuDrbnXukEEZPWQIlTWgQN3XSGtWNH
/qHJrx6T5fdYa38azNXOIcf2G/IV3qvY0YkkHyXkYiZbYjhIhUGK30E+j8wI4jzyRMYmhWazpLCk
cZnmTYcw6KLGO/m1KFyEJMeK4jbIkbR0vSqPTGa5ZIuSSEKNOHuWWjMBgWxl3XDuRuR+BIHtnLSm
du75YPyjEBagQLe7U0lEFMXoQeYVDqzkV09S4jr18g+37uXBGe857B0QkJg3UU/yNWU8s4rhl5wq
kwqi1e9ZBR2ayyFinM74kahR7j2MT5saj+62lGX65k4hxDODNgsQHbUGpFNdDHyeNBf9I7YSokgs
EiU8HfmHbsz5EQ0KCUMNuHLtY5/jmDCN51EzTpAS5W0oa+MZEp08hbb4R6QPA6vUIAhO6FyNEJ7v
NVPvt7TNxmOcl0yaDI2oFkOnT90qF80jm8LuHrKrAYvG5rGRcXOuhDmuEUv8qHDWHkdhWNuuCMyd
xdpIl1TNtWjbs9NganZI0mhMmaCYqbp1ZhFDapVFQL89AC3muN9jBxxnGGUofwpjG5BDvrPS9oCz
uoTZhaJC0ChYpWPLCAxl5DGX1b6RtP1YNDJyKA8a6OwL6GMyB1hBZoQpXqBVd5fBMgLc0bPTtPHa
i8c3EbeF+9aqun64sVY97MEk20Oordbr9XpqzQ/hS3IQSFq8TDZGTksycuU8kKeeqdohKqytGRtb
okmQWmbmSzkoDDgZCW3k2up0M9JVEpbmpSA3lEG01nOGgSwgFCQ+eeavsYwB3zmI/8NSV7tB6AN3
AfWhXKs+4+Q/RbPl5O8m9atJrpbjMfCqHf/PZpym1yJ5D/uRhkXDeC6HQoNvtba3zUgUoS+uiDuC
+6QeFSqpK0yRu18psZJj2GxUzSc0DVa3o6QAzEhumc8sydfqdkdwFOEGjnHKVOy/+NSupYYzOiHK
c2dab5lSKJhV7x8rKk5Qqp7GSZzhPdRvmvTkBlU7smHPfufTiQhbIfSDr900oS9Cj0JaS+xsoxDc
bg0WR8ckvS+t6K1rSjKTR+Mf0tHt3eISFCEgOCPxiU1t5sssELpVHnyTXbpu7IJSP8EWlTMYXeto
8ih95XF2lPaJ+8unOkJwnhprEr9fjCYdN/nE8j2of6Sz99LGbLoKKkXPU12kFZYX260/MtSveEay
i5zHHb1I/KsfsBiNG+KayG+hhdOgzhmQvdhJIL4Cl9ZfY0XGFtxy+VFrzQG6EjmaM58nHnGxzyaw
P3tW8yhgbK2MbFQfY53+9JpOPRW04t+n6ml5FJ3XATMf7jZLCGyKAtVU2DBPZxFKKqK9zabRvS6Q
I2Ktg33XWsShUutd/miVqraLHvxCIc3WBjNvZBdPrpTELZYed9UWz7gaM/2amo5+5cTTmRdw6Bdc
JuvyfRhAGqQOcTG5HyNqTxInO4ua7PgkGZ4G+VlMvXkfmww8k+OZoEDGH3bQ5qfloeVJxwcVJ8gD
39j0W25Oqq7VQFCYMYTmBrUaYdm8m0TkP9FiRhsoknwpPdVvOsdMn9GqZddhZHDXCWvrW10FyFa5
a90qSlhr2X/vcecjeJ20M9zRCH3GiHhY6HTDgctSd4Ze4YgrcCSn2VFnBjup0vJ5wsXy5Bg1DD5V
PveEVaB31ST5Hr96Q8UYEMf6S4bGT00V/j4Z425FfIrzUktEEZnWm6eeZJuXAVTG1k9JLMxkfS5q
1EQt4YJfCQp4WqjAOerskrPi8tGST6gSi749JHyZ7iORGH2WUmVU2UmHj3kEASJnjTmVv1ZZW74N
UH1w26zydiCRruaEouQ+Z14e3iJLvwBgdY7D4ONKzLWcaEhOTO7O3Qtp3J+0T/MPxwC754vY4vTu
CRlDhrzuyt7YIGTn+0vS4s4qEEBw37beCg0uGob5/MH0e/5DIED3tPINJEZ1R0pMcs2kM8LpGntD
6UAuY6hrn8TsWVX3QRYmisCC1qCT2fKescw90gIdNlY6aAfsX7C4/OLJn/riEaDZQiUTDNVXzLjD
iFvtrFjobVkmeO9G47wuVBG7AucjdPWmkpLJK9UQgSa12Zxlh+Jg2Wu4dZ5tzkd8bwymse77pTrr
5MciB3PsXW9F7tmnmXt28nobuUwJPAoTQIvJJ+MU6xiNdEClPbjPpln86MLa+ohN0k3jRuE6nw9n
zJlKjeTQ69Q8LCtBnxFOltudeGggSV/Gvk83FoFzBQte19IIIoxLstEhmFyCKTGvIBIJGDTuWuYa
d+XG72T/BKflIV3rjPtAFAZ6UIL74Oh+khNk3JFrOpsZ2XPqlUrebA18riNG3JRNdViedEnmPWlO
krxlunXuM4Ya7aK7LkjwtBeFdSeN3+Cqu4Mzl18NfxD8AKQPDyoQDDjY0H7O/uwthxM1YSwsFDXk
vvS2ld/ztlenHgb5jrm/9h5Z9hPib23HID44l+UacAqSFFTcZEOHlQm2UPcvZhn7JMwRLLdsOggY
Fjzukw/TZJMzamByhJSIdTS4l/QCRNe/KMwbqKRR5G16r4t2gT4FB6KgQ3TBKvkkhiShS2PJnbKH
5zISPpZou9MvsYGLRoyWu485C6mU9eQQiXn1R81Fcmt5S8zki0KLEyj3u61mmwPTFc6sLAco7WRC
f5+04UWLV8ih4K3+5bykZIqe7GquZLrgaeGpZWM2np0quid6voflTEpv5eRngriAONn9Sitnc8q8
R7fEJ7sxBVYqgvxYW0n8AvX9n1jauHTjJzjb3tWZtVixjb8Na/Bx+ZSKWWfiS3v/r48wKTfL94RB
ZsX0ibValZnlLVT1R1kX8WnB9kQNlnn0iP5uQfkkJLZoo3sDA9o8eSFt1cofzi0vX9HgF8flRSNw
qZNBcZOOlY+vjsL31qgAx0UeUxzB3qgq4KJjfQ7mja2q1xpN/N4WtnGemtg8txmAE9sNfzrD5FEh
ZzGJ68U7pkbvvjw0USblvZ/fGfpW10nP37oQPq3HhZ0CIKl3raxhfVRNtu8Mkgd120hOElFiOaYs
aStb23aejbyus/wSQSKhAoQNMZycboiR+MYXvy3UFi8gOweiivn+uCO4Vz1rn5eN1X90xuPPh5A5
GwjoyRFJWrVPWkyueuR9mtTbP2VuvrJs8t+qIgmo02kWTvAckN9aL0ql34FOyh9cLnNSlkLxnKqk
R8aBqUqmjv1tDL8gljSQL1lVu1UyXFBqyl0SZunOja01pNbkqS6b5uHSEKTCZMhplim3Yo6aQB0n
8iSOTZMRwDu7AZJE8y4VEQx/DhHwk884PwvWx3xbDpdnS6950QdVItwRz1ZZJ59ZMBo0Bevk5g6Z
fqoyfpuma9KX4KuTpDZjnTTvbcXqCo5Meei5ITwM5pXrqNSHn2bwVVtVsdE8sMfkjDbnsdEDOBEF
Ljo1yWPQCuKthF6861k07vmeoB6cn41qkPFFMN1Hmqk0PmjShG1/xUVN+4I2HlPvVq3L2VDRzoaK
kZDcpEGh6acj0ykVxkdN1w7L65dXLZt8fj05gme98hAVjo19cszk4Yed+RTOm4D46ye+cNyMqbkj
r0h2sOsV+MWJucMIO1OGUOdsfzRpXOgdbXSazMvef21mRICTmG5GfN6/n/7fY10V3Hn+Pr/8c4Fi
wDxjTczLdS+JAYtKgibbcHjqqeU3npHGp56sr4+J8bUtu+mF3AzjrjP1gtURfjj74BgyDUSK2lB/
kat2SqQXgbRlWmq7Qcu6O7Y+ZQeeanBkcKZQ8hmfeO3GcYqQBLtU3IqRZ5frQ4YAeUsPT732WUik
qKOTURpXya5RtjhaCuNgGllf1P0d5RVcGmYotC41y97WY8HcurKm18GkKx8Nafe7DF7dqXmphUvQ
OzyX+9QO8q45zhu2ZvO0HC2bXPTZvgzPTWBHB8PK8l1Pw+srjpNznMfOixz3meR7l7IUPQiit0AA
zMybCnCQTdd5vVzAfDw6KrSsZxEgPExN7MB/QkBKgQ2Yqfilijrvl6V9DPa4L+Z9MuboJ7spMhqT
1qIl6Um3gk4jmP1n4afflBPudDOCty+UuDgVmGyVg4fFS0iSR1Q99bla62jVbuirabCXZDD++aF1
H3+U4VcDAOZ35Gq/9EZVH624QfBfR3b5+EuKSs3GPkCa1Y+mxc0feTockdE0dwWXrKOHSAb5bJ3s
OqNHLtc+8Eml70rq2d4zPe3g47WRsdWdw3HSL03hPS+f5egH8d6pA+toJSW/BBqGN6UFr05cjh/k
WrRboKHT2R+D4FYzZMILSBM+AdGDVutYCKfBWEilGpudthZt/FtOGnnVQcsdh6y+mPVlZ8mHKImm
hwLlz0O1szYkBK57lbexxuXOnX2EnCwEVHbDEz5WfjEJx9wcqCgH5ZtnWsfm2ciFdRgV3m+N9/vh
s1bvlFu8hqYy7nYp3k3LBEKCcW3zr0t2OUF7Z3ZYaIjMW5b7rwXOJCCprJLapsPR5cjfTWHLB0Ia
8Hc0mnYCMgCBhnZL6HaBTtW2x08GhFvpaf6rTjNiXZlRv48NJ7+LudL0f5TeqD0tDyCUzrZ9kP5k
pB5fMBbEF2/euEjFV7XKrScwOQSxcY1+6ar0a6zI4JQwXI85md3c5KFGBmDfC+HrNwFBhE58LDVz
PbD22umaLVe2k/NhynUxmHwgxrS3ZRIcvJeu4xKpfSuK3H4y6UQh3UZIhTOjfG/I5YCgF+28UKtX
XtYhHzGePZ8UF4ifmRNemDNCZrQ9vqWx/ygUv4UdWEgd0N0d9A9m/Q5gJYR3XvKitdFOgpS9l/F+
nIT53MHf3qQ1llHpBdhSptrYitHx12pC0BjD7VPQOHe9TGnoI2dapQ51FB2yVd8QXd8OMabzpPxh
yeR335n6Kaq8n34jiGcM0G9MU7/rsah/EO2p+ybdE8lMgxp3HaS1zg3C03bUPt626nLx1CbaL89I
wl1bJ9fUBpo7xT/1UJrvZTjc7a5+s418fC2bTDvWTf2DsGx8R6k1nOnYpmtdoio0vFbfThUiGj/v
TPC3Ir0XE32ASdfD7yGzQhnvk1JT96KLm2jd4t8IjF5emdLIQzfQ0xjifLyFXT/ewP5IN9wm3S5v
s/K8bBImeI67rT59IzNPQ9azfhMIn65LXknd+8M6LYWxqbSg21s0zKHGWS+p1g4ftFmiLYK9Odm9
MY6VoTe7uDWLdQWc5UlX4HOXjeOV/0hz7HZFmYcnn4b8n00QpeSholdiOpXEVxJqthg6CEfy7Ogq
5s2y93ezvIzItG0IdujPy2ogSQSDo/7482IN6f2+DKyfphZr57pU4bm1Fe35hYDqVLUrV8tTf3Yp
JDa50YbH5bHlNcu/YTGiEXblkR06D1uXEWthPnmS7kFX1AfHKPX4JvBkXJQ7TJdcQ1Ag/LM3a/0F
PQdIObQ5ihzMneYSIcHqdlWMdF7WqcBQafUmwimFujsI8F6GrpsxkHSCbcIaC56FRqAjJQMxmasq
D/UnCQ4YZVCp9u2sMZfaTwYt2nmq1T5RKjtVFkxr3zeOy9PdLDj/s8d05yq9Tj8Per/Sy/DQ2bmr
9qPX7sx9VBTeU97q4VMie4vzwTuMcYHggvpQbiJrTuSEw4kU1tih77oDIgTygcDwSnDucLKZncSD
fWvnQHflbYESrCIimG9xdvIGv1plVo6hBsnEppr0+ALB71nMv7NL3U4937DUjrxTRdDfJqNvuDZj
mT6lir9ereqzVbfvXAuKu0qppd2XwmCllJcSNMYkT1PH1T9zzemWl7F++7PnB9PWGX197WZgRkLD
BrvuoQkW5UtjgGYSLiM/xVLvZHsN4qB5z/K9h1sbT2E0psd+UEhOGAWpBEIBq/KT166jCFpQ0LX5
xS96bjJBAyQOKyZIC5mCEfXVD4IkzjOJ5ylMrPIRhc15mIGHY/p7ELA/LAAUL0VALYc8Fq4Kg/6X
HGb7c2dpENGGFAOX9N+dIh+udeFjpUt9/+yzCvR6lJZpFUOOlmg6LUtvN6ZmedcIXAWy4Wq4t1oo
AEhVAUnOQfBp0SQdMovGXuYUZ1NMwbscfIQA5CCVQ3AyS3hT2MMPpN0yx8tzJa6JyVuP5k1AIwde
Q+38IWMuS6nlCQY9VGDzE8tj3YCQnmblxSUl6prHYt9pOBo91ulkAhvVZdlbNmqwPMTYpBOESumv
0vDOVpr6G1/hHixC5CzLJvvPXuTABay6+OjNNotptlmQTj0iF9A12mCwt4dEQTCKg800MN0sUo8g
Kic2Pwyi4FGI7XF3rroBk5sS+TlR+oiP+N8xDYPfhmuJ3GfnoUwnSMuKD62ICSEehmhf+eXH1PYl
2PVC3FTTxFtcydrKmcZ+U1mquBPx52s+UdvA//qVq/AoQdjPMcyx1ujB63xHqgI/ogx/O7W4Ow4j
tzYAiu7S6b2K2k+uFC9DbBhPZmhYZ1Y/uGJI24E9U62MPot/mnY6rQMrlDcr+BlJYr0mWeXIopZt
Ed9M43l5L+FYFk9ehXSTm/+yURiutzoa10081S9QZeWvoLYfVj/iRcXgtxXx8AJeabw7NLl75CgP
zXC8B+zeTTwymV4zoILl59l9hqh5coAA+SgkDO8509XzsgBelsJtM4Ph9SYjbJ7WUOMZ+2gGvoOR
QKmZq1eCmQxRv/bCA0TaNAryNEKPhAbPybf9bdxozXV5KJwfH7zhq8TctRa26HYO1cYqjY3gRizJ
cBni6UYUd7Vp6Pv8sGHuFmT3ppCjQYNT//7di4JfiTem71k6vQg9qr8NqBcZ4pP/m4VU10lSW4eU
X3GHsp+QsESClUdLhgxDnW2nYxwSIYpgAfE5TAB9kQC+GPPQpqRhvyaJrn22CxZyjlsrmIzmt2U5
W06jdteLo/TgxcpMjd/aBDRXgMT6SRPT8ORLhsf/84SwC+uYgHyFVEYzdgZ0pbPlwO2aDofCpXDx
1U4y+QVZrb/m5NA/+y/1OOMyUwuPuG1uHYgsBJuYHkbocdrj3tU26J1wMxTt8DqhGZmbe1gAHVxM
oYfMwv9nGnqytofaf80tLunKS57soe3fiG/SD2WKghpQwqpzomLLALDbGHpd31uJIazN2rVFWvFh
7DX/o2W4luUJt7Px0AJBu4921b3qK72yjyozQe2Mniwh3UT3KDc5o3qyky7WNHiHSsce0ximfmk9
Da6Zaq7dHOvjFfX3kSinPTPI5ro87rp0XzVMrFurNf1HqhnaBlt4tx0xrKTrhFK2yWDQNf7INxhn
bbmK9Ubjq93G50FgKelZOJC8XD6TE8EIfr7GVTRo6IW0E/cP7uBrPG9qZ2Q0AVp/mGDcVjidoFmb
J2b6rAYwlIxtYV7JCsFnmWFtyJmjMSGsIZdNdX2rc/GaGw3XBkEQnkU1aQq/etCDyHGykBjW994D
yGxxRDUNIjQMN0ZpyBez9DFLd5nSD+jWh7vlwc1KnWI1chM7RZaw9qqkZRcmRKPHtJePxES1lxBC
/N6PrPypzuJu649l/TzlBU3YnG42DBqbRPSm3YWlMeyIwXC+StM+ce3ahwl6n1TLplfkhMVxqqd2
3XXO+CrMmItlk700EAH32OFzTC2+fvE1+vQWQJxLAOdsZeili/XI89CoFh2DE3PYqYD4bysYQuQs
5nDoPaqYIsZfMdlD+Qg9f5vVY40VM2h3iE2xUzqdceDWaDNMk9a59b3sHlUNFbLvfta+SR6SyCek
Qp37CeH3tfc0SP9Bg8tIM7Y5C4oP1fmzKmTE/EuIDUuomNksGwIK6Z+lJAFYZfzS2lUAtda6qnLm
cs3Tg2XTxUbO3aNIrlUHvSzIrOANieGdJb6G96uytyT+PI9Jk54tRthnN8JrSNgHQ4YJ+6FDvY9W
vxpObYEwk7rhbqQVyPESRlTs5vNMdk6ymWAYCRNlhSWaY0wa2D6Mc4SMrdJBeWjJmsF3IbGYMage
qh7SRK52mubUG9UmJth5xdV6viJEVubv+MM8U9O3RE4l3R/6jVlrz1MZ5vts0MpXI5jVUP5+qnHO
BcMEkV3is4MkWE67pu++jb0nz8SV0OGa95ZN5oBe8MzosDw+pbOP1VkbrFFwY2ZtcFk2sRWXl6jm
pPHEF9MRYNCsJ/HRdTd/CL6U2yXbOBLue2cQ56w3wy73BBeZKkhuSTIltz97Q5HeyooYa306+L0f
XdMc+Vph+vVTIbZQ7JpD6I9asjIcC8krsdDgbB9LPcSf4UczRtrF6fL8UAYOaimBzIPP1KGMG8Z7
QBhWF87YuPnmLJkbbgQi5GPWGtWXCCAjEU3SP/UljnyLSyvyBQqxSOfbhSDOduAXlKb7iAbbZdpU
M+RpQGIk/GlKiCBbPYACV4Wh2LVFJM5oqOWupRn7apQoQD0fk+5IdIf0t2GsrRIEZic+LBBgkxVd
/QzVZNU7ZycMxAEKNgRiaJHn1lTdgVOM5SS4+NpIg0fg0AMRNmB8elADgnHYr5Frw2ur7xKQ0aMF
r4geksgq4JfHPLfDI2PT96ZO8j0AtWmvkvaOGcG6YSaHxm7X6qtWw66xQeTiQ/nyBd0NEhy0HU21
/C2f6mNIVkfNMukLGGa3G2WLfI8f/Jqg8AdzX0KZVNORmQUTv9ysvtKwerbyl9ihFGkDAiWCyjwh
tGMmNtQ3iP5wor2aMR/NBeIAg/JGai44WL36pfvGvGwS647JwHlIHPX48xPqFKin603i4pp0HVKK
AqSheYClsM2vk0FBQz7bPG2/2HqYMqaZy5QQIOkRwgVt8CImx4DbyEr47rCpKiQ34DqxI+tBhDYn
tGl61dm7xxRgo+fINgU2wrXtUblTHP0wljFpKJ0B5cjAt8KK+h3D368/RxX0g/kTTAxiAXqX/6fH
meb3k4kGVPNXaToVH9hobHCMjv0Bc3zu90BvLAOEOuXM36CKL6+Q2DTszUejAx4ITsPddQ49BL0D
HpELmRzLrAzv+OKq29g5GxNV6gZFFpj/nqsmwR0E/wTcLyzpZXuJufEjIf6sNRRTaJhjBA8zRSUM
bdOZ+PDq8DvYKQi5s7Jegz7Anat0L5YB3ZWueHrwNCxjeCLbb0z+bxZfkrptP6w2K/ZaEhABAVRE
zotoOSjtmLEEqGbw/rLJ7Go8h7G/ojct7g3ri1UcJDS0NUfc4665kUaUrRKNPMTJ0VHiIEJOVPWS
kpaxaeLJep5jq+B96bMgcJQHr4zoHeQ22qxpvGRIHg6mQm00KsIoLGqou1WV9THoRtpWRK7exxiJ
pTM0VwuS2quAhX7qBz6M5ZDEUPOB0xYnINR3MmfL3aBn5rpEz4Hxrcv2BNJQa+BwS8m0jjKxpM41
94BRJWgRXayd1Kv4I2vvPjkUG6793i5C479pI7c9NA6hkB22OXIWqE8bP6r2djGB050P/26UYpIz
6cEnSg9CAFuNc782vL3RZZzA0eTwc+ZObd4Lfyf8HwTloX0mDesp16L2aLmxt7cmmNlVIKOtY9vD
ySjr8RQYlLiFEe/RThtwb7EsdRYZQW4VhOfaN6ado4W/l08KujAtCmMzWbW1d11UArtBInSxfGyD
q8iw+qMBxFw45s/EbUNuZ054ryLMuqAfNqbnJtylo9fICq1rUAFWCmvx1BgOiV2+nlp7IfG3hhVQ
ng4TSDSjtIeG5V4b0lsHe6Ro0n9PBdSSMgM2bYlWrL1May/uZLRgbqXHW/OGtUZr4f8oO7PlyJFr
y/6KrN6hBhxwONBm0gMQM8ngHMzMFxiZJDHPM76+F1h1rUspWcnuQ0mZySEiEAh3P+fsvfZth+Sc
o0Tzomw+/MFe72Qb+aixO4RJQXwuiu6W28j6QThWgQBoPbYNFrtGmLNh/P+S8etP1ACsZ7ASU2Al
Dzmijcht30YlmqNYaLYRHH4CfEW4Fm+nDzGdAL41Kqc1DRw2YKdbzYhusxRQDGLaI1ozjstOJDcs
JUDlojWWCiQgMciVvsnCVh4QoT03vcscnkjfVDbs8EU+31h5/K3AzHdK2ry/ovcR7fuxi72v6V6H
3WsTIHF9mQsXUFH27a9z1gRR53+ORV5T1gxlCKkcSZgW7Da+/qeUNaFPwhiySR6hAhwmLJKK7MhL
0HTWaZFju6mkQVnRaSBYu9m9muOKKfdc80laDhH1J0N7LdgUeJJ+aEZysiyaknqdVOw4QJwSytAb
M/8jHe6PSPo7asywLMio/zn9359lNTegpLpf/vrPJ6rpMv815f7PP/HPm/gnnY/ys/vL79p/lGva
fPvrN63P5s+P/sezW0Pq//n1vWTAr3/ZfkXd3/cfzfzwweLQ/U9g/P/mi3/E3j/NFbH3r+8MOOkh
diwu3W9/fGnNbBe2WrOG/8+fH+GPL68v4R+/3TFW+/nxt+37+Nq8/+3YYv18/w+/4OO17f7xm2Yb
f3eVoSzHlEJHt+Rwc4wfv3/J+ju+f5u7wzRsS7cFyfYEx3TRP36z1N91CXTDhRXsCId757e/tWX/
9SX5d9rvTNKo+knZRn/62/881X95U7lyf/z9b0Wf3zG67dp//Gb+EsNo8qRsnpnumKZCJfFrzLLl
LgMQN9fdt6RkTg7lUsOOFjXo8GBAFu5q7kuMH60dNeCQk+dI6e9E+9m+DFGZuuaW6CkItSF9mPXe
FNzdDC82wqmuFBp46sTrIoQktyjg9qn+NGTGcY7CnyiyP3XMjoSWnlyMEvy0tmWk/vant+Y/vL5f
otx/f3lMUoQSNhdT/ZIySdS2qdmL6fJRSYiCRpjd0NGY++EyFJmfuvSQJhtpFpkO/yVd0fglW3F9
aNLIqJpMW7elcn956MXQ2riLSpd+OKd3azyM5gCAA/9aWa98CwlaFYoRQ20jiv9LuuYv4dl/PLYj
XFfylnJ3/euKg9rFGZuant8y9je5SSZ2pZ3KSD6hVEfg2D/IXt//9ZX+jw8pJAudFA6pmL8scnbk
oiidMdzH43Qnqul5VMWr6B6jQN7UTYER1512f/2Q6j8+Ji/WMi2FFfDXDFEOsamoc16mOQ1vqWW+
0yYEEGoexoHzMmUbLUBUv1F1rBlHkJYEvmM2Ufcu2pYdvlJDuE1R3W04aBiugVPNolS2y2HwQuBg
acSBv4qLuyWAYyRnviHKwIyLfPIkRegEmpZqcl6ii0jVvZa0p6KXfhwHlWcn2R0KIdpQ6HY9SZik
urZKZDrYJ+M9/dVtqSPgcuvhTHL4soGcdh45v22UDnVK9hYFqtOC6k3IIoady/DFQ6hxkjM4Cjtn
3gaTKUeKUynjXFQ19TtYPjqXkQdRbHVq3euzfMs6p9/AbgQZZsa7sSBit03sn7V4VQwrgPPr0GOU
Pr9qFbkQtuE8/fVb9O/vkJKQ0RCrOHDsTfHLjWhDoetMJZx93TTfGh2aiBoK2vAx8XpT+znpKqZ/
G/+XG8NYP1u/72jrEi65JRy0wtJ2dGnaBiaHX+5/Nttag3e3V5V52yT6gTQC9Lx0mbXhzVEu1n5X
f1r0mzpn3uNi9LasnqwobduFyaXhQzLSH/3rS/HvS5GjdF1xGhB8QPRfnxPLPV6/0LH2RpC9qUaj
fYRbywzybbvOtcgO7X0In0fRx/8tqRYx7r9fENcgyxxulOMI4+uC/ekIUvQhxnjbFXsIWBMQh21i
M3O0xn3sREwgGxTStIQquu3yaQ28pHKdyC3lSBIxJeZk2fZeTI8vctDRRXlm0RtIoBGI5xGfoY/C
wfL0hf+RTBl8RlcQMcP8gL3kkBAfQ8QyuX5J/DatEQb7RRbt3iBqrO5GWlup2FBoNP7UWzeU6OUm
Lgd68VVJdm8qtgEBBxz2fGdxqJbG7hIbPZq7xg5XCijRwSiwHfygCPqnPTMiLJ4J0OyRLrwxrvmZ
Hb3a/Ny73YkydTdV9j4bQ8oIg0TqeRePV1GXMwTM75eY9l5Id7pjAGP97BG2xiHAUjqZpWMiisXg
cCT0p9a7Y7UKLMDxE7e55UiNnoUsgAFGYdJd32Raf930sL6dek90qEdWBQngmPrEWUxqFzS4C60F
/36zTbCT0BDa9nJ4UC2/U2tOeNoZDtyXNVFwrr0zpwzf1mVy8/u0Ga8rO3jUGCeJBQSbsneT3V2J
1Q0OzDxw62czt4inyhFlIRhPLwWOx8g5FtMn+Z6wnJnpuLJDagc8NG6f1xfGZdgrJCaGTo+76Qjv
6o4urwN9tDdTT8jRPJMRc6WjNZ4SdYljsOmh3DM/91Rk7HWZ35Phh8wZueMMXgL0XxPYO3wt1xif
ybS3d3ULMayJAZYSnFR+xIikUh18ouiuwH75MZJJ/okuh09+FKtgsoOvtBV9upmwBU1Oskskj6Rt
bWtdsfprRs9+S8xCpBX32ZBjX549+ia7AQF2DcrT7brjKKCQ2Bm2pfFQ8cK+3pNgOtAI9THE+jFo
Ot0erxPjOWFquAzj6in29SnbZIbctTa+xQpdY/hNOW/2dBmHZdXQ7EQMVJ6bpApnGsB+vNQHiL48
CGSklmxwi3pxiVGNxrskXHzd7a5pYPpRFD6NAvufarfc3j9CpK0DVIX6fmZumXTJDqv0JiEPfIBp
jtQX22O71d5DfbxxCa0xuXeMGBl0amCGi3YVLwEa4U6Ms78+3kysx1BjSFwI1x3jyDcsJg7yGCIP
L2mejYvFb1yOPZdtWhNLyhw+U0Jh6Y16nW2c9IUqm9dPMg78XvN+hK6FK/9N6mjmI/jN/kwyHdjK
zzyDTYd4VtsVNR2QnoiPmjmKhidIhDPLBsoeP27Fu6N+tvFoQOdvxcY2yZlwo+RO73F+SfIyZLzp
+U1U115q4aEhWchqa79MTd+5eo2ETeZVR/QGRBGcrjoxUuSmGmvFExECWBi+Av+fMPhJbWC729pe
6LDfJVaw0e03VU1bejPe4gJRgoOuKsHp1PHDptxYleFBZ+xMHWdAv6vY2NPpJRXkAkbExEefkuJ7
TANsWhhM5s53/BSHFNMQH4/F3onhwDcgeadrKwaBUjq3y6AOLfI4tHPbqQ02FfczGA2z3Qk3v4kD
eVQj53RSaFRs3pd0x+gXNW+08ek7dvdW3+ZbYxO21T396WKDlsvrK6YJusuSFqbzezYB4El5IyzR
7EHJhoexgTpdZZZ9zqyHRv4w4ln4Ixnjnr7+qZY/loK0a+HsEmHbvjAK25s0LOjinodYiYhyN7vy
FaRuAM0nuF6M4Q2dfEMH8CRHLrtwEHhIif9FZNMtqg7ErxgpMwYsJfGx1uqLaYdNxGRm6+IHWWpX
vx+GC/FQ9fcON4hXV/qL2Yxbhb4A9jN3JgKR6iDaq3JBcJZz86HsvAbopDwCx6mo1FGG1aZwMMqa
MVEhtcP+kCJm4sgsXePdAs5tzrShEsc8tML6gbThCbEvuXmlc48U616GztFyAuTRqJYYfj9rXfAR
MtXUtH6lYhOdR1MkZBG8y9wlAnlF1rqmEa1ElpBfBpy+eotigbMhPbQKbyJvkjPpBKGK98Uy7/XX
QV4yVd3YKSk7rAgRy9o0P+dWx8kTrGkbXcdi2DV57GkByVGct9f/nKRnctVt4xo3Zv5qhe1pYKaY
OcK3XBDn9DvwKPbPeUKogi36K+Kj9jhyN0uYbtalel22wUHdzS7LNpFbjQ0kQu7injXSLb+2qpka
Y84XslKc3cKgo2jo3Ti8osjahALRbLDRzPZoIDzRDbVjqnIYWjawKEaYNG7xVM8x+1DeHxtmDUuq
3xgse66b7Jhsw69jvsb65ZQ8ASPxu3C5qUh4gY28aflVBoNbCe08FAc4oQS/jAc1HgLrORfW2ZBw
sub5Jgzmh68fQFyQ2MQwPQ0DfIUhuHVnIK/zAk+d/SEx9sHIUkpG1Koi7+uf+LB9q+cKfKcrsY0m
fQ8XeIPyf2fWrH0jFyz90JL+lM8HInX3pC3QLmImzZja2vQQ59crs1jFPf6A8/o0SBfwMHF5rGc+
T7RTzJ2J30ZQ5gezAw6n+BYCh5qdaEvq3bfKLj/zCJOdmRUhi6+BuAGxUspvyxnaowpO5c4F1ODh
ZoLQPK1WsM/1My6B4W4LijXA4YS+YsxOqBliKa5YohOvMPVb8qGszUL89NCigeZVIGdhHemsra25
u2XKr1A5lizhAVZjkX9EtKG9MVDqqDXObR5+x4i1IfDaS+d9u2RHVloa3/AnPBsVuh9qi0TXGdDf
zwd3U6WO5QGIX+NywuMSWNdqsq7mhG2tTD6beHrukjvXVCv5pIGNk6whTDj05x5ExX0cud/VuBfb
KorelcBo1FjB6BmdRvwV6JhSU9apFUon8pCPk9b0hSeH4+ihD2QlZ1Ggz0ka43peS+eckYz2+XXc
Kwv2mhIXqKdk+B2lHN7CzrxXxUBTGm5/pz03nWswUYwdv16mCGEfpuFJyku9lBfO7l0JOTtniKAP
342I/fbreGqlnBpJMmCiYzp3hRQfylpgh5vtSRBDFe1y66WpnipV8PRGO7iOYIw1zKG5BZwbiqnb
tHsIGzS5tmMDjgnX8SdTvkmD/eBH8iElkYuZeMTsNWKU25O7DJpGzVK/MgvwcZn+Xoeswmp6c8ZE
sO0Yk4+ffF/aAGtXMNZEHVDOhB45+WthGvctqttNacd7c0SRErSUgDkLflOUB6dgtwgKZFLK7Q6g
L44WVjkCXNXJlNCKltLvHNadIPp0XPEtS2ARFCmHxml8HlfDfN8Nz0K/ME9/N8gu8KPeeu+wtSQp
4YlTSs4khyDVLdQLAOk8nPjfwhhPaTDDwG5s4xTr7MtSEPVWjXz0ihQ32bDPLHGzTEvrJ5M78JnV
mXW4M3G56Vz5VcISZAzVW6oTSGUJxE5u2O46npcVdMdaXDfdyjvsx+eC7b2R1XMPLgE2RQAeMWpJ
L6MmMT+WsTE9k2QZb8KcWSAvBj+GIj8O803CuHYDXpNzXV9sa0Arh1SbMEFXY7GBz2rTdw/30l30
TZFZROeZwAsTUhVbFHeAmYbHLuQthIm86wZYLhNsy01AJzzQiEVCnH2tpY91pxjyRmeGCCRN1msy
j2mzEoOjZBEav1cYm5P1NQ6yfou0Gnf1K/1ewFY2I2ejf6jsgthRMnN6V/m2Xb3JlEFmuvQP609Y
N6Ken2C/hIQLiduuJNY8SSPNV7WGCoDOtng1RMhy2lu+KqACV01BwcQ7B+HvWxxb32Y7Yg1DuLve
EUXVPyune6hjDIl1ejMkNvpNdzPEipGPYDBF3wanYrJJlCSQcXxWkVyVmvqtQfPenF4YaNymNgqk
Qp6orL+1rMPl1G9U3z8vQQ1UJDcfXevHYIafJQ01VBicNBgToffDnLe+o0akXYcLiJ003KxFU1TZ
sNzbzktdiyf/I4Asz0egeUGpQYpsSy5HDUYt1ZzIS4yR26h95b19CdjgvX7GuKwveOeRtVANeFnz
sH6PPhEeibURTA/0K72frsU8HFfPVRwoHBPsmAlsXf0hMQIICeJKa8Z9kWfnKLzBnOoPtAG0rtvX
qXavTfkp5x5azR6DecI7NxJ7kbE/BfrhDUrbRtqjnwFrE5254eScbO0GLH5mHyyOErpW7NqEXdyI
ANLA4uvAceGMZp5zQGq/ZRXGke+W+Cz7cssIeysD2gAITtSc3mY51ix+2yrNIBRL1+5c4jrXAssZ
xh0b8kOEhZlJDBLCR9dNOZTDkR6sbcRwXjAToQ+wsbrWt1kzBfRqbll6tpi26d4iekxZLBRszVWi
Kf2x4/XpyAZLPlhMHrif55iwkcDar+aM1gjZ5qhlJ1puXjdV98yuXxQ1SzCrb0ZqPVaNp0r5jRnG
Q1a6P3u3uLKaW/jsT1mPZSoIw/fKYt+PjxzvSNPgLKplx8kpD2m7KrNtP66oSRxrO2ohQh5knkTU
V1FxWL/HNtpTCItifWOAWNNo20Niv16/RUfxkWr4k4l26fMHOcXvS8RvtaYdB+r9UBt7i+aGSe6s
sovDPNtemmdHrZ53c/waIACy55YxpATNKiniidSLLVacpLiCHbBvAsKOreJNN9pN14w30zLCx4FO
Q45fIktf78qroC+vyvBzaR20uLd6FL/jd/ypjOGmmwraH+Ihryt/7I+F0WyUjLeOaPdARAk4v+0G
cY4d20Na9VAqa1slyRbJoSem4s1MbCLeX0S6lrH3oawocb8RxrdN6+wYu4yTNiOXrj5bLcQJLh2o
CBo40KBledVoHabHeEtnHoWOhBtOIj2UbpHh/CW3fb3kQFe8hAvVRaiH25epK04MgvdjVF6xYl5L
C15nRtAijLxKBT/nvL3uBL5DLr81NPuks7dBEG21qdlHnEMHSU1g948JQa+l05JCTsL7UNQfgFje
VbQy04d8P1aB5i9OyIx85NiTjtE7pTDK55nyVJxJ1NvKpPAzdpDSumYa/E2bq2v2s3v8NzurRHuX
OB8IGeihRwSrlbStyIK1vLZ2H+yqf1TBmutrVMd2nIiOo8LmvBdyE4uEFi1/KyTmfj0c3lEc7gbw
TW0rH7Mu4AyRhHeFsC5amGK+TZ/0goNeYyuC2dSWaMZmME5hsgJQ+x+OgDE16fUhG8t9M3X7VOY3
oa7odCbIntToIWjaLWo4tBWckohERmwdHRFu8REo3W3fgx4JDdLYi6lEnZzdADO+xFiE/Hzqf8ys
v9H61co2L9Cp/cKcuR1ImuggB5Gk7QCwXn8y68vHPLSPI+e9eoITYBvbDgGW565PcC0bc824kB9x
Z5TNoW2Gg5Upz7SHY+oYF2Pkm0y4J24BsdSc3iEy3fS8fFi/76JCjIR6buXA4jsg8YX1566vjEs5
l8hwWZxzzOEBLlY2yMhz2MBd4Glouqxy54pRcnvpj1aIHosBvb4vQWJ6OswJjvgN2qMSLX7EeZRm
YkhbEQhHK1wS5RiY+sDS7/RRvzTtSC/D9SqCs/mIFzeTARViLh7jPL2DuwACBlW0anCOZ/0BmsxN
ocythiS6EiQrEgqAMAPWhhpgS+WPjaW/ZylyreUEyOzO1ZoDqJJJM/YVWYZuNm3zeHqrVj0fx9n3
zESNAGNm2+jmsSjv1Pw21BbZCNO7mJpHPugvaklIO8kAlE1XQX3GX8iVLm7W/w/78kYlyR1wHgIr
pbaNbNhEay9lmbAND1b9ajvWigJiPQzo0pOcQWjp0jKPjiC/BldClddfRX5Y2efIrF+/phCBwyQJ
05Nh0jycFmYWOnenrATBvAtuSHJfNiyGGLnXNjtm3mjWz7kO0ycwlnvTAAVpuvP3wm7IThkfO53O
LrFNrqWfAyMDI2OJZzvD6eG0nIL68FmPNRIaMMtqRG5Doj4kTQSiZ0oIRkY65LVBLDl2iycNMlm2
NoPHAaz7Am5FhmcG/y8jEIqgSK8KU7uKmuEqjhWQmDKn9Vbu3faulUbvW4V2LyVbTGBa2BQ12CXh
tXLNbxiciWQTr5ThP41xooMy2jzLhPgX8L8pfnD6lNUb2oGcFS641QhpLO37ZnAyP5aIWKfauM/b
9EfaGReYtSjHm/HBtszNWoiMTlqgJbFgO3xVCwU0juGjZgC6F8Bn3A6kEkW9dUosGm1xC0ZoLcMW
Op4qqN7GYfqJUHHwlCoh4ui0yl1CwJDAWy8l/FffcCcvVq3hs8rbpLMf1iYarrkDYVWhIOl1oeof
luiVBdtiUkrWiwg/YL7uas15N1IzPEvZ00WePlIKy5xAejdROqG6HNvWi8uQkw5eSZm1Fhljh/Js
hnWwcRPrUZsdqLaWuBta+a0yBMIoBChxhjQH71d1MkhVyak1Urs9h1khWGho6ghKcEmk3d6Ub91S
kro1c95ZlNkCQGI8gBiFGVmwkBw0n5vYpMZan3uNS9xbdZlEieBSW3TtZNDNjQRHIDmccq2m55Xf
6Ka9KZtzFSjz2Nb6eamL0ROD2aAoHN5TTt261tw6cXvSFiSXbnHXBOZB1DW083JX4Typqn2psmsO
EdftVO+7ZUd3nGVJf60rV35d+sbpwaHDI4JnHTGXwPUp64ki1NiWGgE1aZXeqQTkXDlyHBlRlPnV
cFfO4T6c0BE3DRVooNZWJiNvIj7ZC5kJNhPFNjCnTVwFCcb32PVN4yq01XhizlwhH2nim755bGeG
BdaYXxWEGXlMq056NfpD3B5sIIIaIzp4+QjnipLmQfiB0jT0gv675hbpcUh0Z2PrKcjErrqNU0Ps
yi7+qDsNYpXIIVSb1c9gIFaP+FHuCug79lpGs4kUu7C1nzS2kKpBgpgwBiEMDPecb5TzPa4g1HBr
OT6sf4I4iBKu4V8Yhei1V1Oe0XRhOTFm3tG1z0U+eSYFwwoXRgd+Yr5cRZvVtErgyEsAKY3cXDA+
k8HhGSzS7SD1Au8cAL0oMkdv6OwXRv6DN6JIUi19t7Si6keVeKmj4Vui9RfcSMdaavmuemRCRtmJ
JYB6btrrQ/KI0L9n5aShWeRcqCh7cIsw3w7KQvk8Pmm04xKS0nzM2C8Y/P94+l8dUy1iO8h4ExsI
Hb6tw0IE++GvxzwQVq03DykNQ01HrvvZZPpj504xL5bU+yKRdFURXAcpPVipE8K0/rMCp+DF5LfQ
LG/zo7IGbEBpz1b5iGeVlTYwlWeUzulrKbF01hPXXhg0gAfz7RbmYuEUP0t7eRDDSC+c7iUIl2tQ
az97UrRMDdjEEvBAmujhk9XyiTbBTZe78tbM9DPBSfcBb8PXyxkzcFGGnXwncJF8j/VHHbrzTUQG
dT6DDVzIgQ9jlgVYk+TdkBboTptAJj/QnGTbVvGPed28FaCfmVtsY4MXMExcqKmgSGJQaWxrq/uR
9PUteaig3s2P3qSVUq8/uQQpiSeGe2RmfsxmWiqyze76gvbAArHOD536Su/ifdo6zsEV9siZtj+N
pfaST+j8soyr0rUT25EDyn+KgPP05bNhGg+Obe2jhAWmC82XjBYZGkxr8uw426Z0H7aGm3zmebHN
8+COyNrPgEwcj5AO2laEVcgu8KoOLWeVRzsUqojh+gdiox4zDizUxzHhsSMkG+fWphXuEYf0CbRr
3ugZy0TuTA8QoqktBU996A1jV48opK3c3I3MfsCAHLo495Ok1Hz8y5tFMwxU1vZZa2eQ9QMK9i7c
1O7wyufM5DAp0FJry9FU8pq68sbNSQ8H+vw6u8aBPf9C93CkBT3QcEON0KbpayvI7piGDkkpHx7N
vGCiuS4Li8xcJNnw1JGvxJ+aVnwm5fhgLog+AcUeUZ7fYLMPXeMTcweqdOgiJV9LUdj7WaRfUMU5
4/DWMSiY9Pmipdo5J15q7vUTsDA0ThQHmsZQjmunwyGnaXpY/1sb7LniN3Wqqql949d1SNPZeGS5
WupRl+2948wk6yAUbXKjZKDDFQSc82CofpMsHdblYrrSw/EBFRl3IzV+Q7OF4cU5bqhBu2q+rArq
BtBpN4JdmtpX5epHQCW+G82YoHryphcOcvl4mdr0M8nSz7oeHqaGQ6m56D9q6V4FbkdsNhyZ9StK
A0LSQ8YbePRFmzFfzpfEBjJmASgs8lcSzF97GmMcc8NouIEQf1WOwwV94HmGtj3y3++i7gm8FW2z
jJuIe3TpjS3KIS7GrE7ZTbnkn3E/PEAuu0rNN220z8NExQGcnXRkfVeDkkcOzxVvp5EOv8SSkwA3
scd4//VPmuAqBeotCeiAF8tF9sknU1fhA9PE0cm0JJXrr4pdRFksXLyPQ9vPINy54KHOpWCJ20Mg
ITJtkT/N3jyJDpC3SrqbqFKa12mEE5OjikzmW2Mu+4wNZcTYbgtxSQteiBZXGyYVL86CxNeSw+h/
fWDc/nNhGIMtE4u31W1BJxy79XgUttZLnDunXBeS8xX6kUaK46il22SdFFYYTaBwj8cE+Sv1k7GZ
FsZl2rAySch/g1NiXQdluLX6Qf3+3VyIGIfKpZBog2H0j6tWRWnLe8vKSAH+IXN2K9Lb7pf6WiTp
sZ3UYVyt8sJkumNoHBWSEcQ+LAcPIgigzIidrXPWFsFiW35cpwzsYvemKpd932ifHHpN3kZ9XxTZ
RzSzuFiTNvuDKtiAR8TCVTH2fl3mphcQ3qxq6D0hDkdGQXSCTUU6XoxcJyqR+nNsZ/zkeGGLm0mR
MRL1nG+SuNkIYeL3zJk3cvb3AqCZLRqBAn8xcgSOTkXbXksCxAqoDU0wTpt2aNa4KeKFmICjKLqv
c4QZwwBgN1Dpm+aqDUZVWpwdLaO+8YNcI6o45wXraCc9UVPxpXZl+0XJ2TeOhoeROQAi7tuhLR5z
g94e8j9OTibuWg5Yq5PgDPUV1r94D9LuMC+5fCoxHcX9stEDCcwxyo9Bx1qcCdJS5fg9TPLKLxtY
Hl/vdOLQWaX+mlxiN5C3ZFtTGe8EGyWImhRklqZvNwH+yt/lI2Olv2WMvxAYrC7uBV9++apGg6Y4
wykr7w73CZ0Nr1TRvBnI3G5izjSyLIqdkmTZRgGq2JSOXVr52DBeOocnnnDoLNpFbBIj52iTBL7s
1Tmn83g2lSKqrT8OJreUaXJrVsJ4zy9TJ1BdKwTmYtBuvt5bwU6nYtIfaH+MuwnJXCiDraGtrS9q
fb9TbrUl0OipDOmoTWV5FWEUOZBxunY5y1aesCHdZy7vRrtObBO94EBV8LFWxfepSvS1Wc0MCdD1
GDTVY8Su4EbmuwW8exsmIdXfXAOgi74lI+corNCnrisqDlRIW6q8P6VucI4X/vKlzenEJdSrB7hJ
NOMEh56WoGjDoRO3hMtekoDmzRo9KtQb6wFpXlPGaUNxs3IGhj6/l00tNuFI0gWZbxtrHcF+zR4W
k638q4pR7vyCV+HHWPUnUmePLNXxVo8ZiSZl9YNYe/p9OYVlZSQ3cEww8q4/alrdt2Ui0UHqMODq
zB94VUvMsfHrhmGb/d4sTD9yirG1XEAV3nnx12n9S6mX6vVate+CsD9WkbabbXoDduncKceLLdqP
Y/fYdiYtfMan/fxAdOlDnHabxuTcXh37ZnikgDjrZf6Jk/c4roVBTXd07R8dUOC9TWr+jpL1gwbP
thA7XSGsi38w+OV8aN3Bwn0DoW6H7j1MRI/TKGfkDD2Ecjj5JHYKJLK9IvXsqH8S6MR2DFk7W5lR
lPfIv59NvBQr7gsEEGftutw0y9loIaSsBdKSi/cUOa0o5u9lzzEvCOiaFu5rCwt0ihT3D/fo19UK
F/dN0grffN395G9aCNXSiwuwxbNUfBNq8idtZnXUC8uFsYxagzf6xoiPSpD8IYJXfeI9Jbbxeqmq
1zkEFLceYLF4CRtpQWmbt+0wE7A9A0tLit2XmMCsKVq5KR4D7Rbo8VsLSwx6x53ZtMmumWxwc71x
HEI+vlnLIptk7DwinA55Ob6rnvcz6siBNBpjnyZQrzVn27TG/depEhnlOmuEJZQtW0EWtJcLfk89
0AtJ119WNya5HKYNz7vkvFc02PC4277umy7ta9QwHzXllv+1Ipk9AjJBW9HR2l0qp9cGMSN3bsIv
cgc+oWpGa+L2XgAwLnTFZR3ArjP8ddGISvtFxoGxVYh+ly6jkStfyeq9Az523yhz4bowH7HpQLKl
jpIhEWmU9POWGF/kBMfYIpPSGw3okaWRUvkG7H3SvtQCNaOrdR/93H5mihootST/QvocGJD2ZdRd
P7LD8yRaxk0LKyvY/cXM3r5K6nRwXU7fFUKiVPOwuYG141vaCba3LIxN8N09tFEpfG6m64lISn4n
IAQt+d5G3Wma07dpBgtccc6REKfnKbnoZvIdF8iBOTZpVj0SPNnANfpJUtC5KeN9Jj+Yb0DZASuf
X4ScKZjivZs4d/ROzwPm3EazgXCm6g77K/fFTbUkR9vpz0nvHBQsATZK2C9z/9G19OMX+w3EgWbU
QOhZu/s2uxjRQsc9bT/Qh72Fds5SNw5nOCBI/eeDYzYfY4EkREtIbm3osOYdTu27tolpvprfUe9/
xzB054z9OQrG86zPQE0HxLvOk7s8aFWOfyT5SIwDUzdsx/LKNfDa2t1HkrCBZS1mYUU7cOxOjqbo
rwXT4ziSnTsY6bZU2CvYTHm7qWmisDo7lgkNNXsKNdRARYADQwrtqYMbSRi88YTmYvbGVcWtKf2+
1ZvrDN7tJtPm97LI3yzCkbxYUkNrVcsRYuVxLTCnv9ZsM8ak09T6d5hzHisqibJrm2zG3OuF3PGz
0MlPeaV/9r5OsZEghAdCltqRppvQZ5Ozq8lcVrPu8jS8UfwCfwIU1UbNm6Cm8E1JI3upnotJl9Rf
s+VZ5MhsTAsj28ipTHB6ycxh50y5n/UJVpNq6HYpkXDiJYyNMzBVMl51TlaxDLlPmB6uPVkIne/J
gmxFX7OsmOeK7NTotBW6eLpEo3iZknzx8hkQrNsxNxc00mBCGghJYOSM3pd6FIJHy10rnd2UM+Fu
TQ6alZaCCTdxniYf/1udLcaI1WxjOcI0mXkghf2T1NV1TBYOGll7uHpMXDOEdAKcj2pOMDV57fFu
zVmUZG/+9eOav9h8EB3/6wPj2fjzAwd9sHSMJAWeqfmw4pwhKOwiFTO06I6rOHPBtBSLQ6x9gnbY
rOtEfLEUQd7tR9VhzNLHwyKHg9D+H3tnthy3kmXZL0KaYwZeY2YEGQNn8gUmURJGx+yYvr4WINW9
mVndldbv/QLDEJQYEYTD/Zy913Z2bvkDe+r94KMsQKBCi65lNWGTpKngjtXJKaVvHBqoEKEd/u/v
439Ktv/1bfybb4EhW8tDj7dBoWo7qzXteJfF1tbM9L3XExDf/wd5sj5/I/+q1uZ/dPj+UWvbFGL+
7X/0DcD3CVDYPd/cev6gSqs9RlELJpXAQejZ5JRSJEN/lJubWIgHoKRUL8xNU2r3y5v//66n/+R6
csUsSP+/u57wXn3/+fUvPqffP/LH52TjWPIdT3cFcnvQFI7xl8/J9f/hkpfo6qbQDce35xvnj8/J
Mf7BYhODgC50TziOxSUUOIvPyfoH967FuGNZHn5Py/1/8jnZ/27H0X1GBIENyEICPzuu/vXuLAkT
L1kbhgfw4mI7ZrV1iybNvLWW9pC0SFfpeEInE1s8CWRHx336XZ+6hn514V+6afIv9bx6C0LrUFQI
RETkO49d3zbnqM5PU19aj8TdJweikUihARu1L5rk20TawrfBCX/vzGegXlY3V2Y+rTygiIbMv3Wm
rW30MLJIWDKNpyopXuBjXDIxus/4lujW4fF7ZHzJ93rrgPvvzezeruJ8Z4zimDZm+QDu2joJr4A9
L6NrYEXuxaBZBSN74xONfRrsclfpo4wJjzP6bRJMwSmWUbiHN2pQHLfMrXA15o+Zk78XKIN9s6I0
hxx310qpYxvw5GdA6kTTTR99wRIPlKE7fzRViTY2jLT4jH+YSnQ5sD50SUskH7oMXry6OwfAR74n
Dqsfj6yLy6wL6npdXZVOmYxu8nSA1jDeYj2Zbh0C2VXQupT9/zonUhzNEZLvKZCsD+F73dU0N6mG
Trek7PzTchRS2rn5TfVTZnFFyAEvWM6Tg0B93NKcw3IozKp7qIuQfDRjYD2FfBBJManB/jhdcvxq
l7wu7dUQxtl+OVwuLC9Rev5i6wHpiyO9byI+eLFB4y3CPPrw+1xmpFB2QneWKY8XQjYRJ4eR2MSV
/icXPltMqX/nxBc26iinz1+W/PjldWafF9EmVjZkGduItgu3eOEVG6n0qBvAJQsdM9jp0gmpNcwn
NRuhC4WGTmwtsqJWRplw3DaOtvP0tkAww98FiKP+mMrkpRyTKt82PYUEKrzdjsJVdHUM090IgovW
blGGkK7D8GRJKh1IO/77uMjHP1eWc+3gX7FmUeqY9LXWlN8MdF4JKoas3TUlnQDZt9OlFbZiEjjZ
IQUht4LOy8m8sqZLn9XepkpsQI4I3XW395+XzRBQkrebp+WAqcuN/kB4WY78iVpL38YITJgwP+cD
RLO20kLM6hw2VGp3BNMq/BQJlhFQDXtlZ/XFouNxqkMgwrFbXfCL1TaRO8ykzdic7WMcLldc4uOo
fpdgdmKyaEEwR3nyZ4NV0t2oiez5vy+YWkirvZ3vEwRZC4xp2eie/SKiVj2goZXnMm2fm3YQ67Jt
k5MSRvze19HaB5H+MvbWeB5yPublvFXCRcW6IffLYR3Ir9bs1LayAWtERLPkVivJdW3wKllpflgO
fZu08SYz1yoR4dYxMuB1GbVIwPDivkPh9bCAwpa9wc7LvbTtH8upBohYGMbijIejvdC2u8BSDJ71
sHSftPhKNyk753r3knsyOJXK+xnWZvuUemsIDd5BGUl/5UOuCJ+Uxr2MdGZc9mTtHXKz+DNS5pOV
TsXeUAjP69rjS3NEdLANcx0gEFYMI69BZeVX2H+X5ci2nQ8nNoy7zm2rQxOKL2calI5spBK7JKvE
KvRcLBBlLKpzm1F0GqHpUWx3t9zn3r2yMSUwkQXuTQCbd7+c1EVY7+NUfDfmlyynpuX++H31r9cV
TMRDq9y5rpSnhVe9bIa6CnZQ1dI1ofD5tWkVbiJqtC6fP/ko9CFgO4UecT+Wfd9rkXO/7Km/9qzA
jo/e5G7DmXwuw2GihTyT0OFJputEJvEmgcggsfJ41X+Ylur6/5zQOSA6sX35PjvC+HczXGDqNg1K
4N4xcuSpqDveDcVA/jCwphpTkkDkSH45ZN11yjYfhr82xpCQOmZUz6L1r7XMnRPCCAd8XWUB1ZDu
ZqzPkyvbFx/0yIOrGT8BJq0ISu0vdWqCe0G8cUFa36w9C3PL78P5gmuCeBVJheqgpteZhsLf2Ppm
tOicChIDjKKtXmjc1y8RT6fED56XM9YUbpQeiMflEqaJk6/l/XW5NubqzYycYTUYgYMrS/Boz+zk
Kl1IiBnWyrUMy5a/j+KGvSU4BC7crwy6DDBo1HDIUkk8sAnyPRmBD3po3oMp5G2UKqMtyHT9WuiM
EiIwk6/IHPfcCN07Wv2Ixkf9WXYUm6skQbQ7Lx7T1CNbrxdUikfX/ggc6BRtHO5CZTaHQUbxoXMJ
0CJxPfsq4ua50MfyKQyo5Zlkg9zZ2YSJrvXOdTQmOBpkcstr/4LfJ55DPf6cKlsKMLYZ3uJB6tfE
qLutEBmK85m+VNjRJQXm/Htj+km/jUZ1qXsFmcULzEcnciZwCz4x6zzENqxeyo1pRMReolaBqR8y
kv7TjPH/YMbWDc+Zp1n/NNfHDi08z7VsiwmhoxvGv9mEqTW2XWQWyR3Rai09kqE4LhvDj8vfe8uh
hs7+6M+b5TAE0Ey16K9X/9tlHvjgCst+Zdq9d6ynmCJE3o9wdOfjJi++R/Z3F5mQjtx9nYXKOBbo
Jo4TKRfYUVSwy6KXtC0DKljlp5hoI/NpUJlSWQXrfvApCc27RoouxojK3ZKj1CfgK1ya/BusGwNj
7V2QQjMuIqLmqIsfYLdr+9hOiNnzMX+lBWqbJFHn2q8vhkVxoSkSOonwmtd+jpOrw5CUEv04mEmK
tUHenF5s7AiomzGmd3Xt4HYi1urVlW7x+zcgQh4fa3k3ti8VieJHP+yHozZvfHgYFa4/cilyMlHZ
+DoammWv1kS0V2MpPL5kciP6PuqOdFEU+CyCpZY9ghG+yrp4BpnlrCoiKGg2WATcmVlvE7pWM28U
NT5eIg+nOD3LnryeevSC35tgDiHTEIHhJAO53ox39pxpuXx/IJFebWMItu0S+TkHAroNZSyI6I2R
W3cWALbc0VGzKuyQq45S39YSaqTAnY3HwpefJgX3bU6jsz7k6CKQOUOD1/36mGbtuZg/WDo6JyeJ
D4qUsNT13f3yxiLH1Nd5KcngjslcjEk+PdptRSr3vOAGEn6M5y851htv7ybxvhU5s+uAZhtIMfX7
Y/rzD/ExLXtZXnW/91Ji5+6weTIF64HNNrUhYbMjQ5eiBgDm2DcTHTGQEmoSkxZhfJw3nqga5AJY
KMea0XAROpTo3EgQbo4yDj4ZgW51pQuipitAvYa+0aKKpAZSYQLvBAPmGMbyManmgUNhAugI16py
s1vpjDqwcwiTJBZq3Sb5jcD44dRa+ncgW/h7m/5EfDTCPGa6VCVJsiE0Odo4WHZS0T5WkOY3cHGR
T4BLIbltqMHwu/rOqSwSeihqxAMSNQPBVZdB22f5VZPxSF9BQ8O44f8gzLDkhrOyXR5435Bxe+il
26exoEI9kAfAj/igQA2DEj9V2B2YM3as/ilyNbCfY/cBYSbcGpKEptR2sl3terCsR7HVAvi5kcHC
aFQOAjUCsHRQo7sGSQ/Yx8qi00qIQOLV9sHtWrFrfBrzmNjqbeRHtP/lTeKq2FBw6dZaCCLesZML
nCqtpi4XGNwTqMeHPTh1k/96MNDt8X54RNN3pL0RFiaiM5pO4aCim12TGBmQco0JJaEHtGflcEUZ
h4vDgbETAEGH03KXTFIeSWXYK4nTnrAQdP+BnzHVs0ygRbg56qmYtpqhlfe5Fp7TmGZbWtdI+tD+
bWHTkjbhZq82sVVbBxUOPkcgX+MQOnhxZta4UQLelRANvPCVnJhm1xcEdgHFPPeNc+Eeqk951O2U
293LAISnq/wPwcR/E7eVv8497A81FseNJ1yw57r+2XmScMO2jo5egHgK3tUGslZ2IBsm3brw53Bv
VDyiiBCKTNTmvkWzMYOkj1juYER0dL2m+fBV1uy5P6s18Vo3oyifQQ419ENL1n2etPeZQ0EXifO+
GayaqBsUoKF0TnYU871qSfIIfgnjo3k31UOMvonWHoGb902MKiAbh+JON7v7IOrgpHmBZA09jrhF
B3s9gg3ry9rc24PVnzIR/0pGJTchBMgjCNsjlqd0kwsspwEy8qMHn2SlZtUVwmyEsxijtGlYlapO
CBe7NpPORInYkEM7pj8AWOdb3dPMB+IJKurW8S/fSrz7IatfyDAkq4Quo203wbb3xCVJYrJW/Wlv
aP6DlRHWnuqtf7T1FKytXo7nNIE+5WspQLeHIaQb3xlR/OTmQwDVKrOJ0O7cTYdUHyxLi73VszYO
RjbKLf5Rj8kli4ghZJ4UPJD2o+E5MNS5qoAMzCEoCEeYUQGtwp0LJV4rPwm3NFaeF9bXvn/B0oCa
p89gYIwusp8h74E92sAHUYDY7qTWml5/YYGtVrHWoEkd03OS2dVhHC5pojFraum01babnJxM2FsF
DtIn2DcPSOLoSu+CTY/hqW6Tfdsb7coMERgmQeo+VJNg1EcyRMyupW+zInQQjoIyCn0s/61CT4fE
lWkxTREbi+ljrFXo0WVB8ijVBB7ctAFTlwZ/R4ZOWNU2mka5cSX8bCtjZW6wCuSXSs4R6GBWy6gp
oENvdaMx+bj5O5EUs1Ya0iJSSV1nqyYsKR5vv3DWUwVzgHUJnNJoyleGh9xUtzoK5z5gbINHtMAW
GU4l6iD9E0e4uQkm3eP5YRR3KOSySzEgpZroaYUCYTaRgnRIc2T8fUTlv7Ww8COKHNegIIdjzwzO
CFW9kzyeL9LPaQHZREbzEIiu9CdeADzedzn0bbhe54l0nIM2nX297Heogf0b6o19NvL8qSiMbh1A
FHQbYnkZNXoH/qDm94MHIq+ccVcLZONNh4eTrvim0NS3NJftzvHKYRdLX1+bIe6bNKpDOroD6ew9
glnddNNtMNf02xiAYF3GdMR6CyeJ90JWrPbs47tOy+5klJnzkA1ttzMEXsLEafozWVs7Ly31UzQf
AfJF6CPN/ixILzw6QOf7FJ+yFzMF7xgh1ln/Pk0I/nJGtXMc4QuAxgZdV9BBWw4ZtGl5Jc3Vnpsu
+jRV76HF6qYtq+a9LHsUSaZS7wPW8xXpZd076J+Orng4vIc8s1ctveh3agI0eD0l3vV8VHhnLf3d
n2ZFX95hccLHDYVT2O+WpCsVt/VsdfEIQKBt/c70A49KCZF9aPUBMSAmoVLzivecOEVSuFv9jcKW
PSuZo7culmQZB7J7xSyJ7ybtvZc6pmuTCizcqnpx8nggkrMlgkzlxF0OYfkcS0ZlbFxY3LG/HYam
yTe4u+zHkDRWlkpWeAv1ByOR8VavO8KP9FHHIOeSUeP01S40fDh4YRvuh7geH3yUEnvKMuN94db9
AR/FdOqgpd21bqOThN7Jo1Z29p1HP+3UhV5w0MaMbAw4NpRCZou/ziNK0r+jXOPeDTWRHbpp8SsJ
hsU+JzK0jQXSnVjdshGpf9hI2ngZmrl+TjeeLPustflzDSUT3nb5VoTIZEhOwkdmwbTLLUInrfsO
puCqlfpX15ivXVsj19EwFzD5F0Z1lzJ/GAxHboYqdo5Dl50U0SanKer/bLpUO+b8LitiDN2dN8bN
2WKetdYjgjWD+dA2FfPsKPa0dW11PMI9hIB0iNXeJf0DzrWDcdJtUWD71tW82AlIj9+bJ4+G29Gv
k3PcjOOtmsgEdXKbpBm7+jJUYB1J0hlurtMNtyaPrp2eIR+aj5bzpADvWteswV2OOy8pPhIWYEgG
ncdWkwI3Q66fUoKNNpIu/2cv7RuTZELf/Kk/pVTO10Q+ID+f3pM4IcHAH+ektuoU0ddE1NOM92Oh
f+IkKw56p9NapxsJD1ck9TFUToZnaiAZN2h6nnpsxjz9s5eqxD4oGJ5A4qZTFGCNmcCuUjsujoZq
+eRLjKdEk1LJjIz2CMCsPdI+/bP397nlQlRKgB3NTD6QDqpdh67rMRyiflspTI6o4I5NNf3ZwDkG
qxBPD5kwrlWumYG15bb98OHDYL7GXzeO1sn15LtCgESRtbgMeOEREMKWEHHSbsjMiVcSyyq8A+em
j46HUNV5sYa6gc5fOQ+9Ifdaj/UU7Zi1swZU2lIljwQ7P6bUMu9Zqw978jTx8XUkpGLVz9E85NTK
q3pbMdzv2rFZNyTIeW135znpB8K6at3iahXq56SAmjte/ANexocnyhNB3m/Iya9ZLciXjcTBT3yB
WN+7qEixxqgJIlYflvLvypHlatIl7cqATam8L/6kw1Uyu6zT1L/rS3mnT9pV4mMqZn+Ua4tHRwl1
tOJbT0me2uHk4jG1SjSVytgp3f6e2qm2zdIBNg1z+ngoKZTaNvxtC0hk2Tzlqm9WEO5ZgQiKg822
Ks3m3Mfur5w8PED7ax6E+kZ2ODL6/o0laHZIA3/radproxqxahKakCa0KaYi8ZtnlDuVwyeoY+dN
GbjEZMbj2S/8XTkrVRIX27DEUTASfr3K0GcRiFKv26rBcNc2c6ekeCrl4N16pzw3p6DpPILdBZm/
1q5spUllDJ0FTcEvD81MAqOgZeBsizt45dFJVgjcAh+E9KjrHY6iKlrLGKtj3pclRXGSYIOoPhoI
D1VaG6xTu13iTd3Ba3inwq5Qjkx+Rtm6vo9rYtxH4mYbMoT33ADHvleEX2UZOEZsz6yNMDqnPZQS
jKNViDF/fGsxFVJcOIVF41zjXERHpvgArsZrI1LzzPSFf0CDLqDZQEn4PR4FIj2ylfJtlAMXn9C5
vvqsPVXAxJNV1HfHjTAhBPZbHxqQIk0MZJmiQmHrA/AH3bhrjad2KMRFuSvVu59W7FS7LtDCdUcn
6EZl7UHZzd3AHJonh9SOwgHRPuaW++ZSqQy8qPnh9NGEj8o75nV36fwy31d22SM3TN19H5clgv9Q
xUD7/nsTBPVwzDwSvINEwG227g3SSOaQnNM4W4c1IzdPetCFbwyeD6OjnUJrCD9AdG+y3G1+acl0
7RuZPPGwxylk6URdxOEbzTh1ar0cHqt/ViHMjBpv00HHsPgymgQbxBbQEfim3QYUr/jwk60HzfmD
BL72jlltsSUhVf+ow/BZ8pWsqpg7ljco1MprM2RcWgXGRbqtiYgh/uxqvtSMpeV12YT1DBpi0UDt
n6kWWo5qryY3vIIepbnuDNflSLjpz4AEtH0ZhcnZ4g9+KWKLcspP/RTnxyn8Wg5+n65ozJhuAncq
Mp5iFhwRKruItC1TlafE0nbOlNUmaenEc+rBQznMa4Q4VhdKMLQoTMw5RQXlMwjiaqUK7OMV7uVc
SomBQAfdhdzI2WWVHd1IqwQM4njzJMyXz6Z0rpXpcK+qDoSTh1vICwtrH2bZs952XYuROEbJ69Kn
ATtgP4Wy+AobBGIpVdKnkVnfDi2ZDZxHPELyze5LmCSPuW6joyIP1mDmQz0TanihW7fMRPU15pCN
yHIAo6uSKNuNc1SBGwfc6nxsd/Wolddlk4Qu1bkqppTw1zlqbQoDKasBPCtg312xK5d4Td+a0TeA
FUCXhN0usEt7R2W7e8s7KmHZMEYPOJHQoNe2ujdpOeDuee0Kz35g4cwULKjD9yFFdOFhet8LOqus
cyzIW+mEyawh+IbJQgMDGF4DtDKnSF8yWXc7OZjmkTVpA1xJVmu3gc0RZO27U71KzFY0fY2MUKyC
RT66GpgEA6rj33vTX3vLVVu9V16XP+YmoD8nEWo/uF782U/v5RiP77KZqn1BOHZYZtOB3z5gUuyu
KptWhkuX46PlS6HRZD51GrJ+X0DWKDqzgikw8pQyhoxIIxXfxUUBJToFQWiXXXam0EaVCP9ydrbH
LruDyfu0XPh9an5JFWXZmR72j1zrPxAExfi7/fSxtuYAocGyvqsofRrdsH2RrUlkqjnIu44kB3JU
NdKGAzdrSM8tf1ZebDJJSMmAs1hXV/Yw3vPvW1t7MoNnJ8LQlsp+/InyHFtT9dPBtgGQeMYdtDA4
3eI1wyTN33btPCyH3N4XutjddWL+8hq4FeyurH1ySyN4Yam4vAYNovuIJWGbGphnJZ3fSET51WJM
OZClMsKlMAiOnfszy4XC7a52aRGzNZ9aLv792t+v8BGRajzi1/gptLVZdkw45v5QqNM8qqt2OATC
vC591+V85Cwt1rm19HsXuwl1WhdS0vxjWpWlay9BFOtURZKvmJpa1GENMjWbeXeKUO8ECXL2mj5N
RpbxlBzRLNC4C0ygAgVrrimw0TPP6WBph6t82ft7Uzt1VMImwU4leielFGK0Z2Z4illtqM7u4LoY
PCkOixCbtJwgUugunCUAjM0JWVRDIeqVuZF2+hsjvuwlQDS31NP0ldUzqV42QVbj5Vt2RVrouzTy
X7x8qtV9Mjex/uk1ZuA2s48j31KLJFSSGZWGeQ18HePUpLXRTd7Hketd/z6rPGo/Ydw84HKKfr8Q
FOAPUkDQh8fZiMLcMjyACBBoRGAlIPWzB5DvBgx/Ti2bkLXhQfQNS3M/U8QJzq+T2O1WUzBGd//0
Qo3RVwzm5ffrlgtZyBRqqhhc/n7doMniHCofHb37btJEebB934NM5D47jd6dm0iUt4i0rAGg7oyT
+4pgPnj7MKi/kYyIvmCyzXMZmdY+sPGoNiwobtWY8tnU1UXmXRet/zpcLuZ28/sVE5HKZJFNHbbd
1j13wHrP7byB9POzze3hoPf2T1Cq7t3yg7IpemjlOfMlVxJjmAo4ZYGYbpIww20R6bTmwkbclnOo
sYk5Dx3M7l0obmTL4+DSIeSVkxOdbJv2tdFt28SlGDn41XOtpHHUFCAWmQz0/uLau42hgI3CxUj2
Z40RFBYPDmBVOv4HsWY22cbB2hftLdUQ2GHR1SB8B9XeMEbncTIwD4EfLu7yOVZu2VTCvXZ+Yzyk
bvA0URc6WzVay16HuZjkomANmoQvaEkSgBVjdViuaixWdhl8iq1bGyaheEUAmLGur27k+LS98Ksu
h1pg1NduEMm+SxEeMG2mRxdkR4DY4zWW2PG6Pkof2zB8a4AAkEUYg8Wig3pbNtOIuiOUSX8o2yE5
jV37SU08vTl2CnN14s9OWcEYrscu78CnuAHB1Fw2ARfeHF8JqCg8yUkaSVZ9WEC4D4frgE36WVcU
wasmaGb+TpdszUgCmKlz1DHUzbrWbN7NnPHW0InpVI3ePodF/aqA0n2nlNiu7Hosbi2G7lPRxQnj
rQL4MEj7rjB/yb7MPjKlyJWDGrWf/DD8xGagct//DLyUarATAFWn9kQxNsjghGgvoFnbn1XWYc8R
4bdhzotLFVwBizbLXRh7yF6N0Lq1mh2CnvGLL3TisCz5IQoRpD/5bvoCgpyHbRaIk+DWfLDzpTIW
0iAhPnnlkjV7IDXJ2YwA8Bh8shSaQBXsfbe3XyfLO/H4h0ufVafk7WNeLIFcoPwJ7WBnUQX8pQUd
/tXeBlI0Xnhktl9B8tJ63XHBoSs+3w1T7/HU03J8mmi/Zn56i5pOEvKiVzyiaceyGGaxizuniCo4
hUZN1lU8Hpa3VTRN+b+/rdaZ7O00FYwteNkVbs5TVxtgttqS5i5vIJGIauKJ23CSE+a1p3F4Mnwy
eF3DHj67anJJgsA/70e1fm41TafsdRepKb+GVXIbhiDiJtDx+iTZJXCs9MIj47Uk+JdPQHh3o0ey
NpmT6UtuFd9dJYsfNr9DNmTUvFqj2jq2fOmpm+x7np/3ujbCMKjd/FUzym/Ll2UJbng3DL+zqG1A
K+rWtc5M/TAGsGGgXEUXPOeQ9TwDIP7kfmgY1fiztKZD7cFnw8x4ziOQ36ndxohOLJYnPZXyoKDD
RnX83RvzNQE52qdhhcPWDFmIGU2Dm8aPhoua+/1eak2UaeyjkREtIY3sstzPMLL30dzATsxSe1at
+4PsnXVVTf2d0/jJbdngJiqAcMj6jsc5N9h8oehAhIwzTUF0cthHHR73cqJdjM4pkqcK7NSO7mlw
NWLW/6gj3iZtl3S+efXyHyqo1aUSBPdhek4ANjF5P8Au9HbgwvHGeowvRm9VxyAJvRvKjpriHw6/
IB4f28qUR6fC56G7yWfSGdO3KkINUVaW3BTSeSLZOTgq+JPHqiBuczlcNpLOXO2HwU7LPHdX5Jp3
MbwxJLdIK58oufcI48d4r9F9echgWvLtlfep7ecT6Komu0kHL2paUImVpedhbEGRuGgTcbcPF4qG
y8FymrGYmYcXvJF45Kw0vyBIFY8DtcUE9B/cDqTRkggY8qAr18ZInZo/aR0/Dk4cv+P/putclvm5
EdzFqs6Tve5TXScV5Z6MuPKuj6WF5yNOLlPvCGY72nB2BNpqcktWMoxJfKRB9BgP+RyiOL0tR14/
BOshaU36T465ikmweonTut2YTmBeZQn6aCipiHujcA6Y7tQzg9ZbYmIyrvCOzGY0+7hsIHGUmHeY
guuMK7SK7C/LdtIjlfzoKXcPYeDbT1ZQYaOzYv7BIkoeCsz2R6LE8XCuyAzxQReIYruIYGJyoO7T
eRM5yA16YX1FjftdWqT9VgbZw2bpYGQakMo7CTgpUtRXaWhHW3AAWxMXWZSP8su1sYXHYWc8oqmL
9xIa8HHSTQM+ZBsC14nt1wHXqW7hsjVhu8rGt7+6gOK6QlnwlAS9vQuEDE8JGr2HeKRGkDfcw4bW
/qBLCVSrem2Trv2hFUhc3MzSnwjb7Xd0xuoTMVcslzOwLp5MtZPI0HrABx/fbNKI+8btf1A7fsJL
5L+qlvBnprtiNZKatzJBcW6dyILzIiumybmeXz0xftAKTo/LKafy9zqxqrARW3L4hDhH7mNtxtWL
Wz/rqUiQignzcYDu4yDcITBXPbcTgVjczavGtdSrXdE8Q3507WjwkrJlv2kIEHb4dJpDM2o1HPVE
O1R1tlZIjV5Fnej3OnEsa4dC4TsFLJeorobQp3bs382vaE4nS3ph3E8F8cesFH6FWXnC9yIZa3mA
WJUjyFDRQC/lfY1h1EwuOZwnGRkGi+WSjLaoFHelSV8c8ZHxT4cl9LBkNNRnEU9HFhUp3gvjiHQY
bnvV04tGMjKpJ1W004Nu9+lzhd2fMjgjSehpL2OpLkz41adIMcGLeFBPtLLJ6vBgJ7CC6tMU9Uev
FHE11p+9rtKujeOgPIkn7YEnzJNLitKbNlAE1AYTNP18WNqEkQ40PA/Loe6Nv2yz0c5TAtnXFDWP
Cnc6j9BGzkWfJc9UsZqNjjNxX82Htpbnx9AF15XnT7C85FeT4emjcfiOj1Hu/OYdxZtG3A00SOXi
xHVLl4zXwF1JwDkvLO1RDMSae99lXfcyERAJsSqzN7ZJYZYCyBrrt/0LNus5qyvng7Y1ZEOV9PuR
KOVtNUcYLRG/dWr9Ym1Y75asX+Km7jSD7j3kHoLn48S65sgLLkbzWM9zZzoLzc0iJqopGZfzrrW3
rlFot1LPvnxFelBSYy/25kRj/kz/xBrjwfCPS9Rx4XpkL4wdGaYUv2xy40C2MIosm3TKPmWWPkpM
G3CFAiwVy0bCS6ABTNLzYUzURY2xLiizxjUyDc+9Jp7S76OgOpV1Zx7MOnKIXqELadasxzLLJzkZ
xvhDqHiWmjroMrd2u31StNYqGOwA3HdbPDbRSHpj4Mn1MHjkI4aCzMTBRMPhjXQW8qxDwYISTmvj
+smtrIH8bHPatmFg3heVMO8xrQ5bRZt4Y44CktwYWXv4ocVrabIksi3jkE8+gz5twKNrjiTZ/X2s
hcmvqOEeAkYVrpMyDL/iKKKToRs/qeZ88yFSviKiqbakNwX3zMZQlRIBig1+MM8dovR1lEzyK/K/
VzBTyHKK3bsw8ZwHFB541pxienGGw9Rr8n7Z0CAi+xzuUxjpj27Zdih5QOi0dj7ce23Mgyv2IWm1
OnUchycx4o7vcDuiM/6y+mZ0RrjFzJlRrKbqP2DfRuDsjKtC96LvriFerZwItKw3MY934V1feMEt
6rkjGMOcNXON+ELTHXZ2P4p77tBPqwLT6bsHlgV4q1hHHAsZq+fMEdiy+Q74kxWv0vZMKELy1ZdD
+OzHNga/fDp5A846JufidWhTiuOQVQjE9N4Nzwz2shflddmQXnlKMje7//tUmOZiZzR2DQ6EXDV6
qrwYHt86ucs7SwJhcWofny/B9n6LGQjJarxNWVl/U/LJY4qYkW1BjmEpWMn7XbXye3M6aQ4SJXIk
Vku1UokIqoJRr5cjW4UeZPts3KiSppqwGZNa9GnTHAzaFt0WHKx+yssZ/mIk5g8RJgjQtLZ46LwA
hGxfUmEYXLWO59WZx+DCBJAmnK9nzrPbdGpTMUFvoXi16b5rnEMy9eNn71vDk1VPL0wJVZ//aGrB
J6ZvklbRawyjcVXrXvzIsJg8IjkYNmQqu+vf9wYojG8hcU0rn9Dt/X8RdmY7jmrZFv0iJHo2rwb3
jr7PFxQZkUnfbmADX38HPlmVpVJJ9+Eg7HBG+Niwm7XmHLOfGlqZ3fRsz4V3oan1BkmkfpNY1Gu9
bz7WbG9lI9hxzY+B2t/vNGtessbh0WLQ17WnF60hpLhZ+j9x6tdMda9DEDG2unukSMKWUFFfW1ut
oZ1QdM5W5vL1QInnz1k9T2hI+5XdJNaIA43QiEvriepSJLFHMyLeAY0jzjKqWwWUydvqNmK8GUss
4ll+cD3za9WpjbdI+8JUF6mUvVLfm4fGiO8gRVtnFssa22SsGOfr40HX7yVxZAenxLGQV/GfQ19M
Bt3JGBV6qf/nD64vuT7nQwgOI5fkYnOwBXtW5Vbrul+Go2tVQIQ59P8++4/nev4gF8g+n2vrhBiw
OpeUkc8RVl+yxujiWWUNe/j6kwYC8vl69s+TBKGDIIiN8oj056AQ5H1OpUY1TCbpha/1vaxHQChO
3p3gQqEAWcM1k/WQp7O2bUfsGNfnxOh8VXMUH8gl8YB7ciiUdzZmiJG6FH+e+vtDzAtvM1wD1Bkx
QbMq28+JA8JjfeQrNgosxvxQxG1kBKmonsDFWJCb6uQMIASvTgJt0punNXsT5R94g1NhVjA2sXen
0OGvr4wWXn4908wO2hhymWFXJqVAHmScJqPTXyPECvuBikWQjbI5RYlM7ilRPWtlX1x6J5kecYQ+
cN+nrB2qG73w4ZbISIVIe1g8wWTfIfYUwUzVcaMZtCt0QCOA2NOU4GRiPI3aGs4dwcPXR5jO/yR7
6kZBcgV6nEXZHWVI1EJKN45/te1Vg6djAOlxi00jA46hWiqGhR3Y8Tge3V4SUlFYP2cIKifc8cZt
Yy28D8LyuHli45Y2oUdEaV/ugRfZFyfu0AKiAnr25pHZkVi/c70ulxvVfdN0LO+5QjejjMdgjqGR
9sbMYNPpwE/6JW7OXLWfU6OlYS9HYhraWn445GBuFpMWtRYZHwzM3taiWf4CFP5b9ya1rV2B/mn9
19dfYZQevcLrad2bSgQapc2uOP/zPGm4VVDpJGS7+qwdqjh9EX3iGQSo2+ltA5+xj6T/ighKMPcu
M5tBoC55V1GzaKNT01oj4jEniU5Q9NWf0+vjHikazgdm7uvD68t1jN6hsrKJvUuMYM7hFgD4UDZ3
Bl7KI5LS5DYfRhat9Hw32qLDCEYPzpe/HujBRKepfXdhjg/NSfMWVt9+xE6lm9qnzOVbQkWeBCMo
MITqenLrVha4gqhdtrNelOfroc5SgQfBno46IakHCy4lopjZBCxaY4TuROsBwC3SsKONhKBQxg/o
xUzd1u8L/J73lMTih2mYbtDWysv1UW2OEIpt3TiNjHlOATiw1tT05HaLD3TX3FPvhjFfm/ZFrYeM
BR4Km/U0zei1kqZg3BEqPx+SmTFvQlS3iYqy3GZpD6g+qdvqPK99NEQTwHvgWENKB8Y1o+B5rfzu
V55I99HPNQ3dgabvu4TB1Z/t/DKXRA8XunyuWcc8Aj6InwiU5b6vHm3BveM4Xbw3ckQazO4uhjEk
vwDkrYu5liDNJAJJUCq4RtQiG8qQ7lCkFyHoJnAL7y3L9F78eY0G1XTrCNC0fMhS7Z6yUfza0SwP
dX2Cy4sd9meH9e0aWHhdzpLn+LsZ5/aY9hjDREFa1Dq6RYQDwsNbWNnQSTowOHRBLjEx2EZ9gwgB
YoJGsVjE2gHYOvrTzkau0w7/OngYUpSvcGevz+lu07JMny/x2LRnb5pJZOkpOSaduXIbrYYMlUnC
3vMTtlaV5uxhffko10vAp6nIH8xihSlV4BgxEvw50NnZi1hRQ0dYz468Lu9xgN+xlMeGgGf3qfOM
5nEYfjtqBgZPzIDnM2t6Wr7zmIJvrwfT996Q+YD0VtnvfKZVi6ut3Trw0Q9Gg3RXaybjth5zYn2r
6qWpWy/k3h8D6nTgPcfY+EhGNKigB2PWUs1n2mAw3Dita+BhJNsKPcyzKLWVKNIopkbL2XmpobaD
of8yKbg9+4KwCN+LLlOaaPsyEcvW8fN933T2u9bmEGfBuU26PiIp00ZIWJypWdv3Ng2CDB2yOczW
/agX/WPeea+A8MqLkRjLdvE7hhHb3c4tWFQsXz+BsWjvXZL82SAYooNBpA+KXdaYvpsDEkbVDmc7
ImwBJrZ51kfLOJelc4fByQ98RX4zraH3zEK/StS1FQoAnHkkNOi9hCEPNP/OfBkT+robSHX9DTCi
8nZu7KMnsFulygXH3yLsqBixbz3m9n1JMPOmyPToNuM3cCfEzzoCmWd4xTezIkaGaO6akCT4JbWd
sXsfrGLv9KAlMAN1z+jCkmA2kAEs9hw0MYnOngbwIK9j/fSejFH62kKMfmLLEFTZSNaLFVajIBYC
yBnZs4u8M8tR7TOjmC6y/G1HiM7HujUely9RlNkltdHKT0SSb1LjY8pbjf6jA+0aVvC2S4XNHhr5
A0Hi6c5t5vl2RjSw15xiRMzR0plJo0NKXF5IYgdLGkvTbnxl/Dlg2duTVYhroFlLx4NhfRle0pVh
5A/tNhFCRy/i1bedEXZO8bOovtyJLNKdX/EOWl8dKJU8mC02BwBfRMVNUfTiTSwO0rj7aJENs/Yd
T8UIcIZUuPGEepXGpA4xMO/T5IB9b7rpjNYEfBHVlM652teA4w1LyUOeqPmnHDAaNXQhqD81I6G1
2Nqvh6Sf8tOYEo9rygmzVEbaVs5HsKwPBxaFd+5oTXdZM8jNOCQR7abRwaQRv1lx41O8CMn/7V8H
3cof2T0ejLaKdlXdtlvEAi3aCDzD6MuuD8C7lYTGUXUXXpTvl9lhWzewhZBGtJwmAuSWHDWfTJ/j
VImLcnR7wWhv/HLHnLz6rp3vbcoAZ0whN5ji5vuh1FBKrAc24HeYZvSzq4z5nlpsSS4NgkStni/D
rIp70XHTQxb/0nux0NZ2y5c0IXejG8bmDBezxyYQ6zs4GO/tQK9KW9BjtQsg9bTptZ059fzvWSsV
mcXo3h/812tZ4Z/nHBoQuLW8u0Ja+e1VuakM/l/zYgTI/E9heGmZLNX8RVRffmAwKRhLYaMVc5OF
lQN91tDQNHbzEO+uw3Pi0hnSLMLJriVCSvH3cFqnA4l2OGsXoyWtPMvo4KNDU3IG51e293PqhC1s
8m8aQojllfajB0SkDfI76oVgJ2C8WykNJICSFgET8NvcrgbJeqv39k/l+7QqFh+DbAatI6WPv6n0
xtwC0Pi8yvZsw/gj23PXs78Pr2d/n5ONujiqTfZysJtTNcOQmSl4IOWfT9eDzJCD/304J6ApkpyY
gaIxx7NAxD/g8kNk4HSnooMRE2V8DItDXlx+G9XDmqrjLgd9kuEs+/qUOTkH1tQENa2n0H3/dfrP
j2Lzz4va3gLGna2PDWFROrqeYl6DYEmROGDDXZ6uh9lx/pzVsHZOfx9efxqRwITbY311lDfuCrND
/H99HA+l2LI/fr3+O7Ean65nDdmPW3+a4o0zUTRAmwukLVr/6LTakMb1MKyupL+Hwg91X6L3ahog
0AtfJMYdDi1l3v3Igo3Me6M8ROvfSLL1DaxeK2Bo+kLAwRMIOnWc0wGJgKk/mDFZ40ahN9ioOJhT
15y6TuJpv56qxf/X6fXx9eCuvqTrmZGnyakuAgNrEcDx9nm6vhF9tRX/88a8AV5QTMLbP+/x+mTd
lggw//3c1OXVhrxVss29kfcxcnlYVcWf+PfD65m0Mt4LS9vm9M/pf/08rykJt+gcgqFZWOOz8wDw
+e+DNhvIJ1356/rlk0wJvtkl5fDOb41s61dWDMVudaatn9vfQwrj5j8e/q+XeI4NBfPvP7m+Rvv3
7/rnx12OHtgemfrHmMssjrkWr6f5+gfs1Yt2ffj3cH0uomSC6e9/vOb64zaJGRrHZW399ycLYJWH
03DLn8AJ12ntfxz+PscE/2oJn9g6PCsnUw7ZUTITpOs3cj0sbdz/c/a/nkPLeItM0N059ljrgdYi
6qWX2J2cDgcd+UKH6+3391CkHUKrv/fc9SdFsrIEK1EH1yv7eqGLUvFB/n2sW755bIdD6vWU8eR6
G4wShdv1FV5MMB1bOh7/82QHbjHLuyd4eTj23b1YkAv/PRjrJfX34fXM/f9f8r/+2fW5Yh0u/v6+
//U6/CW0DGzkPNd7/XozUp2Ylm1eF7x5fXBpZjnVflq/L2mo7nQ9+3v4r+cGyY7F9QaDzYnxZTNt
0hW8jp/puRzyks4lA9312m4z1wjqymByH5S5Myp5261X3vW6/Hu4Xt7Xy+v63PXh9ey/nusyynRu
R9cLc3ZEiox7dU+2fc2uFjX7dUz4O4Rcz4au+PDbZNpq+uoryX/5vcsutTFYmpXdp1XK96Rqg6Ii
x8rM6PwQmBPa3qzCfm4ieO7m9zSbdkCH55gPjbaZpCKKsNJJHGu6GwpsPxE1smAHwaaUZu/mnr8V
++794BfgA5f4MlcToM+svFVdPR9kt4HsS6IFStxtweBFTbsr97lVHpepvswzZcdiSn+0EgVc7CcC
WwS6YoeeCyKZcVeveyHXRv2KHOgzWzC/jgMwjMWxWaQB/4zZaG81LJfkXug/R1s2ZxIEzoNrLxdU
oz8xt1ubMrLtbRenD4T0jc+zFA+Ln5KI3NJmAboykGm/aXuMHlNZ3U5x8e21HSLUSruojPdtNvWx
N5wl7C39MWaoD1rfmINBDDeNxy6/XEB3NuQ0+l3dnJoMIewaGjpLSXdxxXt6dXyycOXohSsvyi7e
soaVhiUg35LQWdM0rKr8rkZqEZoaWUTRuFMUoffIVVdZpdWerelnYevWuXSTNfCEPfTNooYqSHBa
bzSabG26JqBZXByuM27hrlnsY0j9tYcPBLPiWWp6G0bmxMXcQJKN9SKnH0+ql26QRWKDw9mkGr0R
mbmHfmofFzMB3DpTEmELmESu/0pqDxp4cUE6eWyxS/SZO4ZQun9E7Qw9uzra2hoSmhQU6cwi6OCK
QMNY+SkaaAYQjNOmk2Nyrmrd2UjZgXszrf5Q5dULakiqCSbuGwpIO8sbrQ0t5q1mmNEbaSl9goRo
9CGdDOw6R3/YS9E7gW5aBg0AFGIkChchkNv5kqbNvaB23MK/DInWZXh07fSJsJcbrZyKQw253+sA
eLujfhmq/NWt6xgFaQKadyQcpoIQDU70XmgOvEaCSqCiv9NoqwhyW26EBm3YtWrz0qSacbHb8s6h
+7GfVhcvXwupixKhb1aNGA+c7mhgqzlXBa2tDtMI5jx5U5vWvutOqbPBSAnla5ndUysgDTblTDc+
Xcl+g3cRXGUbNaII74T6jO0q3cYgDa9O9mHKH4wh7hDIU2V1NPlkziHjPZuCFnLb4uTHAl0sxYl5
W1sZ/MkMcOoyoN0Y2YWETqao+46/PNvNz0PadeeuMT51e8rhxWjZnrslCzJnoBUbRTak8X4kBYPK
gWbd+WbZHhIHRwWAOdeZkVW3K1xxtg6QsUNdoUDG0k34aJH7G/it95hc1sDsz2kmQdjxM8CUXtoe
hg6IpSv4zb6ebfM1ilWrfDuUDnv2zLooLybdet5GIva3SRH1e/vX4MsXKd1oN8XlbSWHZLNU7RLa
Bkjc2iGDpsAjAQTExQhc6g+ahDDUOHZoN95XRyGWYcn0UbQuOAdV/TMqaFtyoWAsnuGnTX5GBuWg
O/tFwOMQ7DK2bRudDQOasjmWv6xK7NoyBYzjv5vQeg9wDJ8890lSIT/guwqdju3EnLx4Q0WUjoYB
qZmL5i5WPXjhLMJgLaEfmjlfyzAT8We17y3WoL2tEE0O3neSNfcFUPi7aPE+09n54JpsN7LsiZKh
W5WXrn8Y6oe0GmOCRO3tKsod9EYgxspgBq/PZGMd5jTkw57cWuKH6zXuQ5YErkymf48b4COKI3Mn
vDzUJ+/T0OJnuYzRhsr2zveB4nV4pMFQz8GUvqFJv7ElFSwpE/RvmJANO79dunoMK28ZA+EaUM9T
XEKipA20SrsZt63FLg+pND6Mot6z8yrPjuadGjYL2axB5Clpc8mc8S9p5hc3mpAuWz7fGHXyDLct
MXCgOhwWqDX6byCe960YLoVpf3fMiEBYrSbM6pMV9XSn2voH2XZvYEOpfWnOS7tU7pvnEl5C6s+3
ppzixGrOht+aL4HdDON2tOdsby41Uh+yBhZjOg8O4TcEDNA81Yrlxsq4zhx5LrPucYiam6h16yMo
YZyBfkXoaJ/cuY04duVTSYT4ofF18uCYcbGHhRr5EhAFCpfEdoEzkbwxqR0V9vcTNcBDNP0mg3dH
osFzquxpu9Qk7rE/dve9ic6ydq+5QDc00+aZElUkWIf5YqvqHubj6krAkcU0+yVoQJHKnG7r2rrr
NbrscRLPpAbI73qufK6LpA0LMG37WPCQq9sIEn7j0E/ypMmWFZKneUdVPM/azwrPdrcghnc8680V
vbrHh8SNJfWw1lHEmwOJYv3vlmtqUU3FBJElodwhXlQB7XmxyY3R2Y9VOLKPDZPFgwtQfVld+mUb
+utAHHDeZtORZQvFUMfdsIOqN6fMW3qM9iVXHamcVcACSofe6S+hQyMBulepbfHvlmFqGjT4hPWC
uWqrcEowaWIPBweRVum+nlBBa14O539UZGYJB4lyTO5NNtTNgTwfIj0cOG6TjovEZJ4nUoXwNF1m
N5o+vheZ6wVWF28ayzl3AgSAbLx3h4oEbUtTh85TP5SpDFvDZ3Ath6e0vylRYwW6IvsUzy/sjiGE
CkD0LUA0Q6NCYfsvJsUJ4nmTd1WQIsk0EgVNwDjrh0VmyOMCruJgIWLdJEpMoV/C34+IZgygSEAb
hexW1NuKvKVGf+hcxtmhF1FQaIqVUF5tsczsndE5N5lJLGTmjGedckyI5WMJmsbkE9UIqzbn/h2t
Vr2HsEviDONIq80Pa/eP/gHuRmdESeoa9ktXM45SEx4Ciau39gCEyfEQg6Q7YdDE7O0AhSim5oXS
JGvnVjt6k4+erMS+nkoTr8mCrzsrvZdSt39Pv6krGQSk6yoAeP899eNw0WhJbxrTJbircQ6MGDip
tIlNvgFWnQ4qLYEJkm5u+Xs1Kx8J3MkEOUrsGb9uUp/VmMICT6EmG7FzC7oIMwF5rq4l7iJLov0Y
aPlri3hN0Aaeaz2jDp5JgvV68x6ct2i8/tCZUYUbvMPOD98agYKFf94xaNy1TDhRTLAqMMBNaez8
uFv2clQvWi62duW3uzk62dpX5TnfCr0vzVgL6kKFd4PatVpFftZE0ylNp71jZMWOuIM39HvjSflU
UJB/Qtor+y9K3eXGZROyTR4rEtM27my0h1S/NBT6grKpn4U0v+qk+iVy/xde7Ah+SLqflTAIStgx
WR7UWE+BTYYjsg0Cnnzf89jDaFu9IQ7MN8jnkMl3qUdYptmBnJ3VElmpitXX7FPyZU1Yet1nnE/u
ZhZds2l8zDKlaHw+6qwB1YH1lrb5viJBoyv4YLKkvBEp3PpumhS0+em5B1iE++1xaYd74S/fE7X+
Qyvco+/JfFeNJFBWTb+AMNWfhkl8ar2yt3myvE98UruB7AfEnYilYJDPxd5NYd8UyEnCoXzrBv93
PXCFj5qPERRodhEn+96lxKXpw5ZYmouBfnWNrS0DRJ6ea5J+shQ3bUROXC1sZlFi0EeDJTGTyIV+
9Zke+EsGn/eMJvVjxEIc9mY93bHEewLSyk7NIE1wMECol04T7c3MGHetyiAE9Eax7xlZAqnRJFNu
+hHLgdYZDNRqXmMcSpsKuMN7y58jmxhkT+Piauz0bA/6WbFa3vZl9I2p2A3dPIGcUU3iIop42RYy
1cKulrtksYNKtukpsmoLN6T93LflTTcvXhg15muHTGAzFBC24DGCF+m0V1AxOe+IAMnCnlmfF23g
KH0K855dm4r1A6uAaetD1w8nskR3kCq0U5mzq0AqRVOs6HwQaMzUNDu2gkjWy9oeROyKP7NOq4tb
32FVv2XHLIn0QKrH7yRqth3edFMjtGPAcmsCnjvojeawj4yiYBQjZraoAhFLxks4asiJleMTvKGF
akiJ6Fm3YBJF1tEaWAjp8kvKviVAMf2YWvnDb9JtQkXLrFKXdHk0Bv2qMilq7ZccvHgHZ/QrrYrT
EKY6cw7yuVs7MZA/GlpJZ9p5IsKaldqYfE01wU54NL1tI++LdQnveWpnRs6LNYxIhxTYYQjZ6DiV
X26nxr4V1O73SK733YCub2GkSwrVnb3Mv0fGuktjWjuT7YfjrGrU6HmGiIX6yeS8KF2h/lX2rScT
ubMHErkGK/qo++EkytoJKwurb2Jg5Kkb8d4q+bgkPWM2eAhI4UC7I96BgNI39VgvpIEyj0UjHWL3
lLdEZzUdvMjGoRLl1M4dKlA6u+0imYrNd4vb2h/e514QV6wn3k6fjYYQSlg9XaGZAapSJHK0tSt8
7Ee/cM8UcAHxkdFzh0L7VhZKw5Pruzu6knMQG8NTLLsbOZgkm1q/NPijWPinl4h8wBsUhuf1P3d2
midv4k/TliEsrGsgR+hM4GJSZSgQzzq/Z5uVLrfcZ1pN8T4tyfYBVFQe664Ve0XeRCL9c2Iw6JgZ
mBrPi482kAKvr2Z2GPajzZZ4W2vOxSzr0zB1F+7pNxTPHWCS6qOu3wn4oGCmkELWw1eueh37MDv7
xc1fn7yymZg6UgQUqowvzfw5Um2nqEt939O9cps+s0DnlnfNo4G8HUlIE1nJsUkRETAef3gFhYrR
sQ+x45ukpqF96fWHsSeMs7dpOayGt9qxh7M3sMXAmbIdsQAcaMTlQZvUD+B79HCtY+9mlT02pn9E
hwv42y+XMKrll6vkd0X+X+jR+g7NznyOBzpRKO0mkr0UN03Rb7IFrKpYTeDQhJDe5YEeN8BJFzrg
dBo+O0szgryvP1mrvka92WzNxD9OLT0cgo+bDeR68E32gIuHWzkmP8gt63Zf9N1LVhVPMBVDwE9G
2PcJRPg5vVsIrBWwmkxcq/hn0t1U++9OO2WB263cGhedsqi9X75zn+kLIdeWcyr5yuk7Mp+NUoPf
3vb72sz6Hd1mGk5sxObJ7rlBowq9n2Xy/1poBy/3XzVboAMDnE8uJcCdzKzJ9+nae4xTKVv5iK5z
e4ajeZdgX1xH3ndHWj/a2SWTd5DZdkgV8jzdtUPWWRCwPXToppax95fv06onjqboM+ur+9kp7zIE
WHuvPnTaquDF//SGNe6iA7oYXV9+RYP8GtGubFLJ6Bxp5Jy6xXxG8gc6zMnd/SAU9gItRpdgw6VJ
OvOpNM1nP6/fF1Y/gO2T04rCAXSq+hsTyUXQecPvVEYTJjMSat0qeQEj1t5LWulYJG6kj1uqsph+
44xVu4fOsa1EgcBOPRBoTMKARfCP1CHZ0zXLAi4o/E2GJCkzUz5ZmkuCZWaJyS+iDqGX5U41JM/Z
8MBqx6BLCgwI0c6NdBJxoE+zoS9Gawbudkj7DCWKeDEBuLP3kZRuhE46CuwjI2mtw/KmN4O5zarp
Xa/n4o6b9I4Upi888/IoWeW1CEEYjkkzNon/wW9D5hYNarbXdS3qUEq8nQQTFEe2fAyBEW4SSoeV
GrMAngXp8co5z9z7rMSYjcbCCURZVITMo99eda1GU97Glavz9SEkX7Dp1MWdBi0tMO3RDkYJj09L
klcVsWi14F1gFWYCZo/wZCw/s8V/Knt9PrhOJbFEeQm1FKvfpi3m4qmxmjPVq4KKSU4w7fxMw5oQ
v0RR/0tRZGRWYBhjdtZUrYdGneahQB7JnDU81Yihw97P8f2TQc9mYVOoZg5pRv6ghkLkeDzXpGdO
tM9jopLbrDqorCYFbc0UH+3HxNkhsW8DNdRrTn217U09OrSWX7GEQR6jCveSNgajJkCShu9vROyP
nmJNZzWhgemClv5sMoo3xm234m/AQdGhH5c7wgXjULHaD0qhm+RpAGsghDwcbJD9npt+Q8WhNjrV
xCXjS5mXXjvjZ7w4lHBMMfVP5BfcSrt6HeMY1oQ7ffuurAnkki9Lpv0gmMp6YP4gnGN4zPj2NYQL
Z8V3PcpSHBopdr7KnQfHqmkKe8RdUk4EouLexznLVrP91h1Wqsi7pwAV1X2aMz7rVVOcANmAXGL9
U5lSPyAhr3ZuTmCKnpuBUZgqnIQpggEh9dZWO0TvLPcWEma8AxUPmJYeaKuof+8mR8DExyYqm3Ek
xC96jxb/1vGLOXCGtS5L5lWfb+Eo3+sUnrYQ2/aMJeW5jNz8hj41y2AShlj8WO9Vr7/FSXZClGyi
p07NsHehSSQKWnU57JCenL2mkydbNN0OGSzKdmSCRRr5pGAkLMIcYGj1lB9aF6UBiYzA8rgIW0v1
WysjfkCUThToLVxCXKxUBp09wmzS7fOcohc+v3FCnjRSGhUyf5/KBrIXusKuwhJDLYdtgdhQ14kP
ROIhNG+oseAdQ8/MQlelqNWRLhgryfHJW8Ax9LYhggocFmYK6zYl7qkxQCtkxY0/1+ShUZciPjxh
YprkT78t5htr/C5Ln2A7OzO2uXrOapIqrZxSRkcGuFfkL2JkpE2rDNu32jY5zJHClDVTswQnF7nP
bmmP27QoUwq7+keUGLwOzsGiVuOO78KVi3rCEAeKqUTj2jvHnqdN7Xva1oOGx/5l/NDQUoc+rAVS
+fIXkjQJ3Bnw2vqLQHFXIJNsO4hDcAD35UjibLdQ5jXcwYaXU34DHkewGBOzbROtAGNlIItU8E2q
Zd/iJtrlbH3Z6xf2o/DHnd+0D/BMSI23KxnoVrrbJWPx0zIrg429tclUtHdcrw/KnjWybSETKvO3
pLPbrZ/2bxUUP76h3By9B01z30QpdgDn+7claQ5sQogk7ovygtnwKHtCvUWXh2R3Wkc4whkzDHhG
lv2QeFO2ZYONRBD9lU6VPCmV9xiZLySoftYT0gePi3PnxNMvMydROa2S6Gw7FGUzEujJQoaQEi9W
MNrE45SWFQgHpeCVWgPG4TdxFYciQt3nNtLF1qY9Nzk8lYoAeRTPHV1nn9VGI2SoL/5wn1SRuc8F
DskCW/CUmd7R16MTVwZ5y162LVtuLH0o9H0KCDBetF8s/+VHVSRbJvIHkeufLqnOu7lOblWx93xX
bBfAHicyG+/SCYwO1IMfNf7QEHXXMxb+JmgpRSRocEjSin5mpU2qtiU3fCEX0yncYwYZSrQW+D3B
mgtmSgV9Lcn2maZ+YvH8IWHq3pXzcnFM0UOXyUSobO1IQuhwK5BUQZXjY2LdUC0HuyKFWrdxX5hY
h1VB26HzVcACHL9HYs/bwvG1gAVXOrAnjPKHJl6eJAEjBz+X3zMupCjxpz1aWOOQS9/cF0DiSLYt
AKwE04hZOHEei5o/u5jEKSY26Z59lj6gxQdxSMi9ZY99gFOtP6TcRNgqNrJI3b0l6TCanvM7bTpE
DP0LjScjFL2gzQRFZC44mUHWAMC6TZkVN0xuZaCXPUHodGf2Zmk/yKn/5NqentDjbyW5IX2TVbca
YQeLjwg8jehPkLKTnRxH33l+khw07qOEehJqO9cPpWKeV+4Chp2r0HCh1i9ImwCdcYFOSCiHnC2g
I1n2aX3/0tsFuZV9RFKR37cB9mzsQP1tXJIOrkv3Vjlms1exMwbxAgxFaZYfJJMPjHYh50B2+a4j
/5v6iPyRWklLza8ajqVNb4iaNj2zitBzWqhrsb6PvOOcRVTeHQuHUPykpgrHYoRRy0xnBOMsEXYg
5/WNargMEq8+ohhjJiQ9bIQi77Gwx8xEWROABwCzrC7kIc7sT4i8H2ziwN+hj3CsHAQwstXAJHoJ
T7ETlIX+oeEvD6sCzpdNP2TtOtmU48fVj4J+ITP0I/DOIpBgo8DCgacNBZfHpsBuEtbIkY+sUuFV
dx4EEGondPq+xor+jzMCYF9QPY8NV8Ja7um7sPQiavddRHfQtTGtQ8tAOV2lN90xh/bwwv7jZ20j
o9RH8kf9NPtAB6LAB9vvOevfjWzZERhue0kq7UvqbnpOwiRvy0treiezdaoQBi8EPI8lqN9/xR0W
mvSJku5lmMYfeD8mkr5NgoJwC7kufp0ctvsFFmUoTVKUCkp0qBMPadqyYgBXTOakT+l7ju8oSuyA
YGqB8BAsSb/+jc0DKJk2+PtGM+PjUkJS7NuIL5kkbLfk66ApQDWlAdE/zs057lvaQQtOyWbZLaX3
hYOxeY0R6EGxyrcODF0+IjrASTpsF68uLnyghICn7HRJcCc9MZJv1sR+hjZstzdi65Cv2YaOUY5n
nAH7DttM2rLzTJlv9vjPVegOwxwofM2bJeMDVR5Ji37sWfSMrNslz37HC+VMqxD1uTcvqRZTDLaL
xyJcjCID4UgyZ1IY0U7FMzgx9Oq19HcpqhNcjybFCu13btYxnPo6f0kdczwWwGSrES8gLY4PfGks
iWiTp3XiE/hXPpEpzEDkvU++KO71mst9cstnkZo4GiM5vQlbBL/0hPUxej99S97HwVtUdal6PsNi
ohpketgaqtI9tJIVpSrZphdS3GZOh8Mv19/+j6TzWm5byaLoF3VVIzTCK0mAWVSwJNsvKFu2kTPQ
CF8/C3deXK5xja9MAt0n7L22b0CdMYrhWlpyfQjF9bYAWssUhXLc62tDZuUxmTkv2whCcJzxFfWG
YwRR3ru7bCG+IbX4nXBoY8TkvtQqj04lRtMHsnUg1zIL/bRkPFexLF3KaTr1jiqBD0dPyViGyQI9
wKPBduy2x5BOgpFSTLY1a0AAqRP0dSjY7D/Tg6aGMarYuUcrLXLmsOaLoc4CP9bA/OwRe7o/YOif
sxQzvkdKcJ6tQUyEJ3CBs5cJn+8XQj+204tLORNQoNQMgXPel8kN185Tu4yNF19ByZIxX/qnjQpN
WR5FkivJw5gVq+ytIDT9MuBp280tab75urIsGKudW9or7S6i1DbVDyGBOjtN/uFOSfVBMPehRQ7L
IqH515TI4+euP9mIAffT8NDGMn2DrRKS6LkdDiez4wEoyengpCU+OiqPDRiAnstx9rIg9evhufxs
B8Z9pgnAeZHrvRu8c4E1axePygsyez0uqobdkpTVISZwczeDbjnOJaWVN/b5bQ5jKz63evCZfbwX
w8i4uP4HQlG9zE16TDo1HXIqXmDjyV+KSDCOQzEdKFsLYuTa/ER/TvYrJ8ckR/ujr5p/kRjvw2zN
b1Orn5Dc/rNKPT/5jQn3YcUOKlnEuXnZPRrsB5J3LTAqd9p7BXu8DRFMIlD23LnxPw4fUrj1doob
aXuWZnbArQJ2WXjcKF2fkPu8vtlyqq80NqA6Ckzmblp7p4Vz8hJT0GDvI019lTCy6o6LAH0By5H5
jHsSVrPql5dlZTwivEMkWJWzQWHdnhXl3uuKn0ZE4CbMFSJM2BdouQfJ5zCRgJeKHHkHP2R56nKa
jCmLwHyy/zB8O6xJ4aI8Roc8tFZyWweWtULQ5jkDcL3RvE3IHHdzOutwqbqdyWbkihVhQ2HML7wG
/Q2q2j/dmFjvBnMETetj+l7fTX/46QzdBbPEZz10DyYbNmGs/XLSpvOjrMRMLF0mju3E6oQWpN2v
/XrT62SdBUdr16/dXS7jR+0xf+EifMIds+PiG4+wb3Fam8UJUXXyxr6uz7R56+t+PizTh1ZV+o2x
DrKSHquvFxMIEndvoEG+2oW6Qhti2PXDlYI+6HOkPYXJDwb109lnbqLOqYA1WIj1ZaGJIqVufGO0
sOzwOb2MfobcQlc3CtBd1pHaQZhrmDCEO2h6IpyYlXkoZV6Es7wCfnwqVckEBrJs6RdsewsDoeZG
0fMI9AHCxU7S1u5pxczWrB5zozLKw2RjBfn0PTOGAcEEap3KUK7ijx9BwluaT5gFvL4NJTUTchui
2NzfI9p1NtlYiprYek1MZDRtzR5val4RppPnPpQgGrQbwIPI6jw+0JlwbtVMcgH5oSGe12JfjwyN
VYelpxoZBC9kLLdI5a+jvwyclHEemu4aIaUAHUNyAKsndmYRXJ27o8UlsjXEW8H0HkoJjWVEmu6U
i7NFzNA1TcsRgM7QnWTkvikz1de4WS7ZlM0QP2PnpWy2Ay+GF1tjGY4Vk7upsoiziVkj9KlzIyqe
cfhEh1Gmv+POa37Jvv9YLfZCaVHzCSQRCb1iJxUzRjkgaR/S9AbR5upQ453p1J+dvvhGb/nUiK7i
ZMooTzGwTZSohXCng0vkxVF2pf/GK4xWtqjYZI/mUY79U1wjgzcGURw9l4KpZN1+jVviKUt0E/u2
5GaDO9vRB5F4g7smCRpCLGXBA6hSdOsEMSc7HNLlqTDSZ/5rcME66AeSHv1ov9YZgTuC1+t72usn
q7Q6/AkOaMlXWS3Voy+5hFxiP7LIU2eUqg2ZScPRaZ3vW5zrofHcX0D1CWheu69BLN7exNgRCg0e
k/3fesTRfqALYUvVxM9r+lGUQr1W6+DyU/MzddusRVTy39qnBZTn6mq4r75/Jt6JWlug0ovy+aIV
VZKnGueaDtafLEIPZU9OfcR/4wdjEQMOSOf31Kb9Hlk+MU1Os/f/Q/1ukDpxqlZe9bCw8R7WkbY8
VYuimqxeuyEQ5lsya7TZS/GLOTphpIn5z5tKZClW9ZLX+p60GpAt27K9r1BoeavjhS59ImexG3jN
ON3SiWhGTfgOvsruMa1EBk2VeWWt92iNpWBt2/1S2Pf5586fxnY4W1F09ftttgcAn+nYhy3cJlzi
8VgY06tBD0BsH53i5K3dtZ2ACUzkeu2lcMEf5pm/7+vzNBrmw5iEvsvt/Oko49K4nQO7jMGvkhD+
Am3s0E1nxdf/pRqXSciKgoAAoV9OydMioz2zDtB+oz28+tt4fmljBh02GCdiiU+6aBukNtFjNGjg
nFUC9dWqvxTWnIfSZt2GzH1fJvpVTJP3G0fi5wJNVM/EeK7aOlXgybcJUf3StMOj+ivjeQtVrk+L
jAK2Jl9RAx5fgbhsJgewiP8Ns/p4XuOIl3shIMrQzUluyl6AUugc0WsFPqFHQz4sL0M03rHVfhAK
Jd84rIA+ElYWuFQRhKKX7WMy6w+b95j5QBGMgY5oND3HjnfTNPwpBusyLkt0run1DNapzKT6jASH
ifjNLGFr6E1hYTCYKkBwO+aKGwr9ecZQaSe2Pj6u5B8fmwSVG3bxLbHTT4qfU43AjiHaofPTa7PK
n9q8mlpMJxZY0csEuGHHSo/eBREV89PNsV/ZXzw+0OG9gO38Q/Z4v2oQgG84dk8N2XCUSTG/q3ik
wZTsRTK9JABQTk5bFKHfeilqIEkaMX3oBV0fMWhJYR9Imndx26g6bPvxx8qKGgH9DzQxc2gt0SdA
VI4d1LHBmnC1lk7zqVKzBO/vfnfsAYqro85GLUNWQ+oGcyhMYbEzOyXxIHVjdEA+/7els9SpnlG3
Mmg/lf4SNKo1LjwRvCsZixRCOb4PK50GO9hEQN/wYhZ1TRWWpe5OUYHa08UHXEXqd4o9kFaD+Wve
k3bRCu8cwbjfROrwP1OJ+nOWv6wMXZs1pgPyVuYiDIkMu5uDFtM9lmKHHUhyRDFfXMl5+Rgqa0CB
uld2qq6r5TPINoejuxLKCXtHwjMa+vKrK7CeS/lzNSVb7JFTPWGKzeEgU9t5kEDBREnWDREoSR4w
KP0CGUF/HTNG0RTekFEg1cUK0r5zYoWleb8cHX7IVs/nqBl2ROS0IHMX7oak+551yYcTMw3WYO6D
JSHpFQFIAHQKaxBFme8MPxFw9og7APv5JWIpJwtdIX4TL89gl1CPyRq/abbG4eCXH7bSb7EU5b4W
4luSWOVhTKExbWZtEm/zel9W36II2s4AS8l4IXU4OSYjLljTOnWUlDvLSQjoZWV2JRW4yDrAmK5g
xobSNc3Z7kScmnvfh30qMnVO4CEe5q2aKLGn7hLDc0IjMr5h7FAfSjMRtpI8vlXK1VgsBKRbOp9a
mQ/6S3kk5e13xSN0HBRbWzaLT6SO3bK4/lU6a4/6BulyNn3LzV8MxxvUY9/6TWNSJq0ZDlQNSbyu
x0lStdmkqKNy+xRTTs+GLnCfxMOTYupN2NybFZcx74c6Q+0ZDvT968FtEInoqf+NTuHDTrqgYajG
LpN4jbabqkObXxor/m2n7r1EkokEfb32VkqQw6S+8I2zcjUSKlqrvjZecgF6jn716IMNXxyezVaw
SmhnrhNEoU8MS/mpi2IIbJQ2jKXjj5RKPIjLbeSTacJ0+3o96dH6VwFP5dNe/uExfJY2FWds6b+j
yLYV9qwJe9HPIBGSG2LdY+rKKugMGsc00f8yW3/KpchDyxSYTsdN8UoQJs6+BzpSA3AJ0U3CGgO2
SazGYjKEyr7E6Gq/M/VnhoRpYrfFFezsBj06SDK5g6BEXSyhFbGXOac2gXMU6XYgexbKKbSozeYL
RmrBmAO+EXU/1WxV7NVqkHulMVyXSl40wTr5lB2IkbCYeHpYser5YLQmBnHwQbEeB3pVhdIta76y
Mv7nFCpmnOW91LJ9zZL0dxXhBdBT9I4xsP0YB/kbtuP6RFuv6S9iRZ8Bc4nSyiEAtH1ldOMhLE7G
vVz1cMx6m9BkTK44NZIedUSXHGVKDkZPnCGKLv0mhLWTbaQhpjT5sfEZxi9wlkLttH/a3hmPjS77
O+Pm/Wgj1IBxTO+20b8A51/47n8P/lwEc3ShZRRBPCdku7e+uID/fE/96Glshne3Trjq2mmvneTN
t5PophQ6jKFEP74tARfqB4Jaatofhk42Ji7KC5YsTBwQjNxcN0FqsIzXGIvJYXSrYwFj4QBjFh3J
4v4N3XJ5sWbTurpMEkNHN/vRTco/gjfOSoq/VpZaRGuDvG67KwO+bUoZAedNfBpZvvmoTZqrnxpv
MwP7y9xN1/uMGJypZzofGGCiHsYCgyidieHwq+06mjs5/BmQDkaNbdy1MXsXqMS/p+pvsmySKIx8
e8cROqyWD5AH9FYrJZ7DyXTI5oE/Q9V4tBQzCoyRQ6CS2ArN4rPIMqxYviL2Shk3Fv5kTmHl3IGc
jc9VUr17i0FOaPToO+8tVh1iUDwl8SD/CC/NjrNtfKNQGU+j65PZaspgFIa/d0r9u0LOfoWxqHgx
lh4wLlv3vJvPq8120sJWRvggxtSh39XQIfeRBOHTUmnbDNnIUeRRaxPr3uTZ3VbylHr++IAiBzcW
onPoTFQ380LqYm4+1UwgR1gTvbWLu8YKknZmhI3ibxcnzOKHeZl5e+E5MKXxZuuHww5XUufcwX6p
nV1QqxXOQVUD5loTAfNYLKec49Hxh7DGZ82+owxpUNPAj8H3srT/O3un2jPRJVawcc0FERVseG/h
6ffjH7UHlHXuDDa4NNxJDYzLzqx7TGhS1sgP8Oc+8rflCQVM37V4Yxa2XJsIuUGKIGLgryRPSu0/
oNMc67Vlh7+gZiW4LykxYCXGca4gzjBPdvZpHt2o/MVl6szmpgl+kSMCTXus3+0u/uTQ5rt06iRs
/JzSh38Mlz6K3Nw4Ie3o99XUxwGKT6X0+LyQWMBwc8kvAKfFeTHd70kRc16iPSoYKwWx3TgXavGs
GJfrJCoYv+dqXgnKpSAkHNU68sU5wVw6+ygVb/bkS+aq8yMFZoQgF5kWCMQKzVQrcsb42wnnWvIm
/eWNKWkelm3/nPMbBh/lfmq7Q11k4ppmID/UUJCsrQFv+Sh3n5YZDLhOsm8rne+uSbBPtFTHlotA
HdbH62ZA3rWNiVvEL3UwoaYw1PLAPuHvjV58LRrhWT23vB255Bpa1hUtbP2h7Ko+LlICaxu/wRBN
LtIawq4ipC315U/aIOdmrFDtWwmcIR2L+sS0hUoIG8Sz20sUdYN9w+UzhW7UmkE9Oa/a5bJi7122
w2epRIDaD7hSPfDpszH18+IojfnNjtzpmnRs5WuMrcpacB60+HK8PuOs9+p/o/i7oLjC/k/074x0
w0/8gqYMiWW+jTxNPSwh3eu7amXFzp04OzeibCm1s/Ncb74BeM6ZpGcxEQdFTEeTjfae6W0LaMX2
L8MJRbD/UPALCkLL1855Ff3sA3hGe8m+iLg7u2N/jvirKCc0lvWwW5rmpXXR0UUpH/eM9aBq+Tjz
lWVTCYv8BBicOC5V89QPyaEc5+iNcowJFGG5vm0nz0tSHsyNs5oLRLnIQ+193spnz3EaTMzTSIrG
i4htRHIsEdHZsoj0Evlm4ngAEfaWZgpTOlq78+zH71mJiG41CFjrasQ2NlzwgKS+B3fmtpiy9sJG
UqhyTfUhWF1CrQpj4Me3Qto/XDYl31HYNdfmP22sDvj4UU1UMcGswnwfV6966fySoQ86s2EyrvB5
ET/M2WtOur30O2OfoUVllRaddVuDgLC7Z4X3lhM9YgNTly5ycKRKyo6+1sgcDxUim6Run1FQt2ej
WN46mhNEdllOhAfSNYrXqEWYICzaCzVQx9uELLvI8MF6lh5esiHP4n0jyp/dWkoUROzyCrG8r5Az
GqT3ZzrTgJivdXA+ZTX+ipf+3UCOhfq+QpZcgseririljso/49L+baa8al6WZWc1Wj9X2M33erYY
1cYgj9bYv4/ZyWVOgUQbHXbFZib3vhVQdoh7yB7MeGFmTta1Qe6eZOlZlgqtz5axHc9GhJPeNkDe
gP0s9DjRNaOqczba6H+/mMO7dGZx0xIhgXIcGoOha47FtEJaMqu7xwb+wLysu0xL9mnrjJCuVf1W
Ay4RnmRcdllNg9kBw6sLf7wQTFvibZ+PEcqQUzfI76Wp5F2K+Tt5VQPd1YSo1+0fjK6Hi4sFVHSs
evw1iwPXmO5LyWwTV3p2oOeRt2yWX3lav2csCS+JMdh35w8KTueOReIXISGYDufSPiQtLzXilJBJ
0L+oHaK9IIa5mW+k+iW7JBkTSrXGe5BbyDYuJ8Gv2py9ThwIMCf7OsV40Xvph8Wk9Ch+VUwe0Jt1
p3ESEePCVuIxj19WEFu5j9y0WEogZHgcZwebFeGFpNbU3sXAEc7bXLy269LSWTNfbBs+ryhLznbr
Yg9DJ2SvLnuaoYVKCzYcK/rgblF6BWafVRPGBEGy0jNLo7adGFLWxBFFaBQIRXtiyGaSbDFXQW1k
F6cLKz9ePqk4XmyWgbdmYGLgIlwYUJ30Dlwof2F6aDmuf5M5LVLvWjnWxBlvJQIVmHaIFiIHju1c
XFZ6n+xjqrLuvKwJZANivK+WJs7YJw5Ip96D3RZWwTSKQyNN2rtff/53vvGTWYE5a9BFVMS7cmE3
EREYFK4Uj9SS5hfLtzzo1/6E/DIJOoWGJOF8ysCR1EVd3auEG1dqSXu7M/dWa9x5tbZKZI2JQsyH
69wAs7WEB2CruSR+NJ1oGwAy55N7qA0kd/4YYQmp0+jsbn7TctY/HDdb9rVPSIJOlo2wfDSy+VuU
x2HWjyde//icM5041e1A8+Krp9Jv4msr0XKueXozYBWE1rj8RXzBfBula69CWcg/CUMWtsQpG8Yc
xjeDLtfarc3LFIH8stDnB3XViLATBt+sXHvafWJEY/Uer/ZvuUCjQowUk+MI4cZ2vlsOU4cenNgz
CiCeRkeSrBlnzIcz8KUN1gxq2kvWbvkvRnUkICXfldqtd2VnUwUgIifM/jlbTeuzGzYCROpi3DHG
IBJG/D4wrQXloLwDldxfIuzcA9U8UTMdXS5CuSP7kZ/Cm+9mVZ3slJrExCrjRtj8I/Q2Ox4PK8hX
5pSLg8uiHidsB6zfd7ySME4co7xTdwc9Gg2OcOdQ2dBMPLTiGs/affY8HXBLL4rQrTiau9Pqmacp
QbSZJUARkwhvToHWwLVelPI4CWb8/kkmMPexZWYehd5CDe1h9NDiNm4VoFukirdWK5gm/3tKLosX
PfCYP1DUkGZWYX1ix4gVRxYWOt9dB7uVh3E59OCS7v/9srr6MDRtegarR6WT4ImyiycRL8zTsUDc
htx5QTgn2Q4ZCFla8zSUwg6MkqKhHJdLPNTe1dY3GEhnEa3L1W2tn6brkjMrwqmibI9yRsaih/om
9NGMSDXIkuRfg4so7GFIBlixGS+0wj2g/XFOpZkIDFt+RxDK0WiMr1WmxQU28kNJNb30LoIbwzRY
K6UMtMvCvmxfXvvEm5Ggxx8JczJfCRCnwVLVbagaBMxdPuOS7YgTdqJnyy5+2IaV3a2p/FvZJesq
OcSvw+w/Gf5MypTVo1+g8oyAER+jovozzPrzdRBV8fTNwwoTEp5CscSym+3kDYi0d2hKd8KA2L2o
qkvuFqtSOEio0mK0U46w36fGkcF/f/EAFhMVVYPLu2HqZsw8xJPRPyEtz09NPGv6ZwErcoZmjHhj
l3RWcbFn5hFTWnxLmhnMZmyjYndcHZh+ieM06WakMFboe+0XfqWS1Uo9BEtt2jdhNG2AKK/f51br
sLRVQMtQWjpGcY8L9kN65r2WLrOYGjmRZjiZuNAbPXYwDSGwk2WbdCyILvzWQUXnkLc4MGVeWlSx
PYX4JWvyMyh/eXbjGR+15Z14nivgcOrWo4EOifGtAp/S+IZKIUTQ7O6YV+NB3kIks7hgBeP59dnh
UGHKDcDKiUj87UEgNwM8o0blb12ZO1dcRu3JdxQu5VpgldE/pGO5Fzf1uc/MlPwCwcOBg4uDIbd2
QzOpc2UQsDj7+Rx65CpfPaTSMDfZiNN/n3sPaElVGKdpbM2z2UQ/mgF4y2TlNnaxrgkL32PIF2mk
kpvfCU2k3lhYXIYNnD/u3A251yFYvo7c8Qdjmrp95vt/FOKRM2nWKC2sfwuWjDAlS+QYzf7IIAoI
rm/zkfUY5mWPVtmK0JrFGePZyDkrLavjqsbsczZ/CBwVVWGhXcgIjXDXAIw6H2ge/cwo4Dkz2JMx
qNjN6/oLRhRCuoxaH8L91YhbHfIJM/JuwqFDWyK07HeiGo1rwdN2tOuMBLP4rdOsDVq3P0VjyheT
W4JKq4u3xmZF1Ot+xpttr96c0l1/EPnJA/m8a2lAcfaMCl1yWx9wXxHfzb9s4rVH9Gkcs3kUWP4U
Hngjvbumme8V+cnfORP/9Svkm2yb5c39emjVFL22zGUGpJFPqAU8tkSHHj77MxZOkubiFJVu41xn
s8DvIDB+KDzKiNct47JO33Mm3wC/LTpKocwT/qRvbHsQUxNxi6MYjXBCRbzzXXAppVtGT0ToEfoS
SVI/0E4WrnMiBLpnqMX3HNU0WZG6WPU8nuDOmkjbWPmaPcPSDvL5VQDc69lUn7vG3IQic32AIcK5
Oo0/ErTEYdlk3akZxXnlhTzJTCMV0hW2cNjg9tEWNknOFCEX4nNvUWpNW+Y1MviZqYOzLVZtpwzW
3l/udYQ7dor7YxE19TUjCcGIXe+EcWR5mhpkN33vXRrVwUhtS2enTGEfU7rvkBfzyeshdJK1NN8F
SRt3LDAmdnUnYHxtBRpf3fYKyrNpwoPg9XYH4x5X25lSEZz8H450Y0vv7DxXKLEgpVjJExG7+tC0
W5Pe5V7oKIJRW8sA1pxwXozYXLLF/mcB9C/ronzjx7jMZipPJGmwnk0ZU+HpRezeHdxv8BNGJp7t
3aXkvLemZhGTmMDUUGzSlDZpCUegJc5MLQO9w/LDo6yLJ9ndM95ouPmLDlmAYrmbmrvXlBdcfT61
gAd1kERm0PyAOZqO0AskkSey9M4G/mbYKptbnZf20MjKR03tSViSsXlw8xzVje+Od2cgg9kuXVys
mPPNWRynNsOUI/vQmdmTMQT6Z2L8QCNit98Q5f0i/zX9kfmEmmUYF1mYuswutBlwuXCUT+HiJXfb
Srs/bjFfrdz9ShgOvY0bNoLPPke19rPnvgMMfuA2Qe87IMtXpP6VhcP8Rs72reFDx97EYL0s68Ba
3OeKhRBu9ZJUO/mxcFh/WDyCxz7ykK2T5HZ1MfZvY1hDzQiKjMEpQ3PU35MlfXFE1h1dYxiutM4/
xZShR0u4NLwWYZRAYXACWUDW70z0UuHZzlFF8xM9/ijgyu3F0IGeXbyznSisxJapX2vq1bty5re8
We/C5ZUzIKxf0DVvWTX2uTHyH7019d+x+ZEGda9mlb1kxX8NB82Iy6T66k54ckam5MclaQgwLsmt
RA7HX0dceDynV9VaJJkV8ON7vFWHLKrw/3AtFTORdUJrYglzhOq98dHYcRO0BSdC5/T4UJBIBumC
0tkm0CNMh5S4WZk5x1nexypbLu2cBK3d5kcZle9G4QF9KwmHsKaRpEyFsZzwTABOioVQ6TYkXFtc
uatJYMyGjcJ6BJvC7/+t1E9haRFXpHAdHKcNg2H7K8u/r4qQtqBwodUVRn+BqxJdsnr9PSzcL4Cn
GxT4IiCQjjwE6byZrjG+yhxydBmP8j1y4ocxjOMOiL+1byo2B/9FG5XVA8F/8rakX50GSeEWcX4T
OK5Ms7y7y8rwvxrrsJEW4A2pLS7DaouS5tWS7LEOjHVdQJ4yqIv8RTGL8qTjPybsTvsW0M+Bi5XB
aet+Ehy33At1QYdRnNbBelqYcN9lkl9JbWIXk7gE0fjuWeuaWS5ax51Ffce4F0BO06ovJzHHsCoi
7PGCb+a/HKuxStorW5N7t0k8GOVhg7aOvmYkYDRHbvP6pqiPbmaGvgxjGRutKTvPKEJ0+4G86Zlx
VX20fMQyVgSuFnT9a+2NFqaA4UhV2hzTbMl2lpyTU2Q3SeD4M5vIm2H18aPy1jdlTsbZcqbvwnGK
h2dCYdJGo47gUqqwnlDAtFsPYo3DZTUUF09Dvbmofa8YFsgypwab8ls//lnhNVxdqyMF3Kqgj/bt
SSMxf3EN7R9NJLYUNvhFJrYUbiu+0gg3tY4p8JBYpOzHut+zbr3HqL0fPelSWUYEDzy+mWcv7h72
FF8c7S3XyjLax3+/WANrSVuMhKf7f3k2GyLV9Smd2Q4qGZ0NxMKNG0VBOqWMLIljMhXMB+FD/CXG
40A+un7pAb08G8Oe2r+5oKqp//8LatWRea6+EeG6sC1MvqZSGFebbIAq1xi5JFVZCyxzZ6nZCIgp
ko9+UoFB03bznVZgWC3+TE5f3a3ideoKeR1ilxTSePzmsVc/VcVWbJtcLaLTGCuaqQ5td4RINUb7
3kI6kLovJrqR2ZTFq91RHU1+DQqU4WLHuvngZI5/dhVSi3ltfhgd27a2fAWcL4mUbcN6GOLLbNOu
OhwNeGbVW6bu27YhtyPvzJ02A35DxSOe5nLUt5IfKBDSfc0kp2tW9+O9UzM4Qtyj0zEmdvrYMHlI
xXDEntQdzTFm4emvzdFBhbtLIwrNfPWIehh8qiMRNfseQ/lRAgvm/PUJHMxUEoKAC+uej43yQe1V
jJa2TYZTMbm/bA/xLPybaF83TB629EycUjjE3OjDyBCPkYnwbm81aMTuK3PZuHMQjpfRmJG4IFjF
Vnlxbend5kkWiEmR3vcSAZaVPgw2iaOUxTUymYEtiIXV9h+y6KoxGDPq8JJDbXag50zl8IdEUFmT
eUFW+IfexQltbO273kngnHQLOtDNKjSY0Y+iKDE141pKBSs2M/5Xuu6zhDd1bZfq7zriupUAAcFM
qPylmOJf6CUHTlcSbRNRQt9GHZ1OlzmNy0NfGWxBJniRI/vFq0BumVTZ26DX8ix9x2LkKVqAJhHm
DFF1IApsBlcmGT25Pk3S93eFZkpOWFh/tjs0jv3Q4UK2/qJSpK4C68DMg4TnGDc2kFuEWSKyLRIp
dsSfqB+WhTWzGqP0edCGvi/LS65jTf2HYDllc0Psz/Rkg/K8QQPbvlJjb7OwZ7I351ebT3ufx3pm
dT/9EAUjZKMTFcqn2TkAZ0ZK5xFnuMz9a4F5pd0Iko1kyjl5bxVZSnS/SGQzOuI7h9hXNrh43oEX
qd5mvPnoOXO9bkk/nYlRVRFl34oMUyr8g+I9NtV0z+JuOm5/tgz2+tCt0vhSv9jFYgBe2DJTrNUh
ZdrCrL74lUjmejacHZpGKBTegjLdcuo2iFhacaqp69yhbAJhdK17G62wqJxvvMLHeZ0A2BoI/hLZ
BkWiPsAxhbXt80gspJX3zqa7Gt07U/jQKPzm7JFpSaed74vitef0DJX6OY55/tKxfMYDTIBR15GA
NY+kWNs1SH2lMhWMU4y+TzUwcDzrxSMcA0UD1YhDHP0iqvoUG+qaS+bbCM1pVlNz3JWkShzzFmKZ
Tv6a5fIHx/Rr16bZiSHuEQlqcp3ZDO646QGCJHxYauXbcZ3Nb5lhZRqjiYusc0KZku7kWr24pUUz
Ifod3yM16cOqE1okIsfwgZnnavFzNIxDHWhnxRU42uvTKuCqS6IVKcqei6o7EU4FzrGzX0C138tU
/mp5hI6RnZ+mNbFukdD5qeiRK3mCVTh4byfE0uU+lbq5u1Ovb4vS9zUr8lNqYJtaIp/ZmM9KDt/1
cAXG0h/iJRe4i+eH3SyfkfKY6BBWx1qkeqQ5HoBqY0mOztztp1JKDs9rGkP+G6LFC+Zi+m36SD3M
pf5wGnKTlTaosHwkPlP0PW47nDiGmR5xGxKdmXCulP38DliaSUApAAsbdRiZ8J5IHlr3Q9mTkd3H
rMvIiXG2v0pAbUNq3l+Waf4EvLqi4FXJZbSfMuRpP9E8NZ2bPSgoGJys4DHRzIFdSNanWnc1NA+F
HzE+rF3x180yAa++GpB9CS7pjIeM7Uz6XGWKfsrbdlscu/GGELQw5+Rp/8yl4z1DnK+xcOFYrfz8
DcEE8Gx/xeexcQxMq8geoqiB4Oq0RMHOwqLdOHsuhLL7lJQkoGZrxiSMsmVsl2jvVUV7wMvC1jOa
+Pz53xmK37O6ujGVTAO+3Z9x2qCkz3nDu8F6tlbzQfOTv6BetOEGhA2uLsbw2AYzr0Z1ozkPhlS9
OYlgjzuNV4O1zdUuMMd06OzAnIEQEfN+kPgx+nb45ZCfGM0S4cTCEsnaEhy8tpzhZfsrbYGsbyMq
nXD4H1vntRw5zjXbJ2IEDehuVd6rZFu6YbTa0HuA7un/RfbM9Ikvzg2iaORKLBLYO3PlnOvF00cc
RYNDrSCzYtP2UbZTXf1OmW5TD/ZL0xW8F2H0nE0UcptirxPZ/lDE1EXQqSANxVAZev3XgEbWMunX
dVimrqEYH+uKDClu8kQx5rvYGBGKMOs7i8ksNg6Wr3Vj+ue2xrTg0T1Gq5Lpl8Emu2dsP1z3GTM0
15oS7xlBCznzDTUFjyqjXUl+0BvxNxARRXOsRsc9Rm0DzchKvJVlVe/tLB3kRg7tqreqnecX/rOX
0NAPA+3JNDSmvjP4akDKucYmtBNV8glxYxVu/D7F2EPW5LEJRXbpEgRnmRtYV6MdZtST9S2VGAqD
wtKem4wPDYL8H/1U3LSiin7W04xfictbW9Cs6wO/ueMsI6UNW+0BFqN8ztz3kcXrVTdGotqZDY/b
yeg6MsuG76jZspguqBy0B7dn3QFD1UFp0+hrMYI5Ka3BPgBB7vYZRRlWN1l4pPryYrCqOjVxMe5w
KPDD8jRYITcI1mZJtoURhN0LFpHHlFJa7Bj4+SjrrKsRcG3CbW47tK7icWLGG6wy3ZpUufwUKT1b
Wz7RilZKRy0oswux7xKNftzfWdWzBpZNt8etHJxF4r9emzg3MUUZKPMKqv9EJK0bQH2npscFgaH0
WdWxvHq1dlu2otQ+goilDoV0DPtC2R+FVJg4xxwzF9Yi1EC2+LSS7iLSyHkRpFAfNXBFaws81Wc2
WftKiPAtpcyIHxo7c8ii9BMICwlzRfk+tGF48Lpc2yToD6zyG5X1r6k6Q1uWRkLuVJFe9GBAltHl
h4GcwNOgXEo3ZQebyNc8/GV2sTfovm5z6l071jr1aojyjVVgUdHGY6zTuI1cTVwtG2AYq1//SP7z
O9VoWFImFW+u9CeDUs4TcL5fud2HyGd+JGXZPTjlwGJEE2jrkPcZFdR5450u03ToaVavsT+pw5jl
v8jJiB91WKQ5OsbvVa4jQ8gMynJ64t1sQAors8IgIrOKin06aFfNRkFahDQjNWozkNcy6RKoDCzG
4AOXlNYhdusn5kPFunfUOU2br9YDF+ZVlH7tKZDHNsjcbZvRg43b1D2mzxiMme812JDraNJp3PRf
SBxKpBC+tzM699BEwM2UF4V7qOFC0viia8MrBUYD1OgESf3uWxYA4tjLcWXQ4QzdcENSivkgij69
JBgswI3FW2nH2TYqlEXCO9M5E9kmq9mOh4gGfVTX653oPHWnG0Z5I/EdNBL+E6IG+WyUibMqIi97
Tft+LZSRHgedfi9cYZbccScIwQOqrbKz6tP8DmU1v/dybDetoO+Xm/5OFn1Msm6kn6F9tE8dhk76
JJ2xtoJHz0rEbsqGNdIZbDlT8TWiJK51F/7PwGVR0d29FNWAzbdOET42dk+N2CyfRT6XUPB86QSn
HqX0m2s0zQYoZL1Z8GjoznhMmed8eIInSy6nlkSCCsgjwdt3zyr1m89M0utwMTltjXPOz7879pA/
WU1KGU7quyily2haxNraZstEKuTxXyoHrrtnlKeGTgncw3QLcLEhqgApxpJIXVl0XlVtB8/a7P30
WcL4enlBYR5G1ITwxxJkcNGWzco2L0UTj3xyyA5kwg0gLh4eBsSb29hLeOzEtg9CkbWwoVfdatks
0NK6D27V/rRaJNpw13/2neUzr8WpFmb9m01fdh0Tg4CwNYfLWogUCOYQIcuyHfWERtYlRvkp0JBT
C4POOw18N4u9VwefxR59bcWjY5RkFgh5dPRHZSbOLySgP3nnMmbBRCDFRRPcUiI+9n1pXFysGTdd
8e+prZjTtFOjzBgZpfglpE6lNqWw7UUieQlMp0LtVcuTARzxxaSlv81JHd4sRzWZZJiwWBMIJIRS
bKJQV0wIzHB6zHTrnceYCQSn8656/mlmJo1rG6whWbufmeOYb/TUNx7ssrU2WYRglO0hK838EGEX
f8qohiMOHcqAip+VWk9WPHUn0izmJZ3f1CtZ00wqJN9a3BRgjDNKK/6i5WVl5NV5GbR6gmxTW350
CM2Jktq/B5bzlOlfXbvSN0vRpEeZB7FRYc8dqj91FPJpq7Nyav2Qx3yYBp1pOFXtS2KqjHJLY27S
yoxWRTd6n0wwdtVkPkShB5VsKg8sgc097iI+FFFbbp3I097oUyPcCQxFzhGbQovQ6mXuG1Brdxfk
ZYCzqxo/ZYqHvDc+WqwHrADd70FjtNT+OqAaKT4GOHO5ZTpMwJvnwJc2GS8MRq7kXiQ40sBP/rOv
GRyEbFGm0d/99zwzdvMV2EN758/nLSe3RvYRT0qeltOW/QINP7IBcVt29bEVXAOZbWKaEf/8PHSl
m562Eemug3sSTDhOlXQAPsxDvESPIL1Bw5VxewPbBMNV/gzHbDrCrgRRMZYQC9NoPMlWU/fUn9Td
a+wriX7juVSFjXaQpkxZptHBycls1kOne8rT8eYVzr6n803Y5/Am6R+i84I0I5kJkCCENxuhD59S
MuZawkduXU/KlIg6d+0NNOf0oJA0MU0WfqFHN1U30TRN/iAvw38DrZMfHb0VZlD5u+prOsiNh0HX
iV98qedEQrftvUm6NyM0UZyDtXrtaokKvnSHi9GRm9WBdlthKOCarAzyfaGB3p36caxN7b4M3KQo
dBRxea0cjw+QIvYH/SWVvEmu0jT8TOt0W8EteMOfBNgfMd3a0Mvys0ABKL9HEyvH0j9TyfX+DP28
WaSu3s3lXfRiuXzj6evv/p/zlqPLdo+PwzDH6sXIsN2pZtSuFNNDFhVIInCBWFi4KHA/wPHkpuWn
T3TFxYrJHzPTFNdv1549N2vPBlEOO0v3vv3Z8lEPMS94LkYRXFqREXtcUWpue8T60EXZKb3Ynx74
xz7lbjT+VrH2EnSWd8z5pdf66Bc7veZz1OCdvv0ZdBqQ5EPSS4gaFtgmyQd4VTZ6DnyxQycOOzer
j/1sM1FGzEI4CybGYhn/9xggodzgsuXk5dDfYdlHyFmydvLeXFe+I16xMUrXedW04Qnjo35EgQYG
QZEhB6sEF23b2vt5fnjN0AvqKJl4KYGlXLLmC0Redh2Nguq/h5cIRudsQzA4wdI1WGsaLNMpDV7M
gsJQZwjzGFmUSYfemEurPJU9fsfBUCYCiiyEKhXKvdOhRiGa8aeVowEPSuIHicFmktBa68YPbMoK
inViq2vm0VCE6LEE7w9lBJhk6oN7GH4v3X78lfQTWVL6D7+Pu/PAD9Dc1nsq/dB7igXRKfmUc1Xb
knk6hJZ1qlzjErSkCAT1ttBJinkY4yFDI004yIib+s8m6S9ehlQSv7J4aCyJsd5IqYY3SL+6Thcr
PoT5s+MSuYmE6IbuzyaErIy40ET1OZb2SWui9LGeP1sl07l91IHtI/y9vTsNWZzaNLh7NT9xgGRh
4a8wXAzGLqVAu53Ec2G1wZdHJNUqp6Fzc2NcwxFpl7dl6MOmvjlljp9JzoI/REa3NKNUR2Nh9rg2
0xkFUv+AgahEUyTax7pNvH0PCNIcqndJ/Or7iK5z62QOkIBau5clv53eg6RrzbT6VhS+ApQG7z21
1UuhG9WliInHwZ/yMKY7l/UdtZMufzNt1WytDoseOtePabKxlWuPaepRwOUqf6K8q4FdU2Cm9H3V
pT6M21a9NQWceitsviEPY61n0oU1DPkydNV8F0ZQL1Exs4j6FQSJoj6cSPr+tPbgZIZvXlU/FhQG
VoNTgaKQ9iHwKrmBG9KdpwZXDCbfHc4NwOk+CrTADn8JJ3gnl4d8qwLcTzr03XNPUBjMws3Yt/Qj
M9YMk+hJm21dQphmUCJ1/Fte5L/NuhleiPUzq6ndjbRIHlLZE9BR5kdTI9OEBWf1QISUv3HEh+NZ
2sly/d/dgFPDztyfhOsVhyRzmAg6DsxSj3qkGhsBQkD81qjI/KzrN8tp02MdFCTR6+Uz/Qi1G7WW
tr6e5Ed4LSaTVmzVdk+zMwgjKs5h9R0oW9R66RfhgEy6ego8CX69u1agZNcwyX7VqflRCF08562M
55ge1qoguJBYUM7KyRafmJ6OI2IPfHaUO5DaP3rYPLcFwpzN6ITlN8Lhr45VBHzE3RaaZEi2nJrG
Q6um7K5Kzdm5efpKTEB6+TtQjEgvZBYeeMBTck+E0x0pyG3oUbl3wvbkLQ1TKv2OfBtdPYfcNZKh
PW9qJqoMy3a0lRFJ+UbecrhDvHTVUfaawNfOlSVeefO6p2UwMhtDSUg9KK1EkAF3QO1lNe1tOWrf
2mpAXxOhBlwNaDMeMtrWB2zVFtXYvtz4RjsecFY5Z75Y7msyz0ExeJegGf4Zls0awJqcRh6AAiFY
m2f8y3PSXoW2rWtLAsPozU2DHX+nHDVc6kSP9nTgPpfGuz8F4DxdYYbUj/CdmWFOP3Ae6gj19YO1
2Nnnbccg1MTBV7AcVei4Hhy7i89N/8sprnERZjcWy9C4JNGOHbruQ4jWjb5611MLmGnijmkelyH7
79VILAIMtfkWSivxn8Njjaho6tt0o88/2OvJrh2qXdKlasuChAUYScuodyvtmMwD5VNtXzkuJXRb
nECwUUPFRVFuPIkvS/OnHFZeIc4QbnNxoc3F9Kn+8M1hU6Cu3pPgRYRbOIabVNJVy0ii3nNvfGoz
Sz+1Tf88Jq2B6aD1Mb4F5BSN2OvNE24/96VN/DW+HQUkhKID+eVrKFcXVo+3AdvoWQ8JT0y7qFlT
+3EvDnZGm6zGj3AbVkjqJjSsH1RRGr6vhtzaD0HvIIJRkUQDQVpzFITPXpmcGwn2NySJHp2YO27I
uvXWmvOEK3XAjXrRdXdY05Vvb61l/kixlx/9VuN2mIUEF+eATmwzZDoZIj9zFYuUFNcWMiL7dzdB
HJeIS8KJtckovC8V18amG5Wz0XUr2GqWQwxRLJ1d31WCB6bWrNrGoZqsEEKNY2rvlxC9uJmclSGp
WYscenFZInDjcf8aQBlUZsUaR/kXrA6rpE3SC8lAAA8CUf8ZtKTbWTFxj2hkm5v0R9qls2uAX/UX
E/VvIa30Oe3SWAUVHZlwDjbC0M8kxaAd6MTucEK2P5yMZFw3QGrpoHjTmxljDLaZAOwQ/bm73gpx
uo0rxD0oMloQGJgbsVABJCXwBejJGSAZWQY0ESkcH8hhJk6NhvRD53e4Xk0NTy09RrrO7t2ZK4Ji
HrqapxfZiFVWBo/LIEUQPKL2wRcBrSpqx5UG2BkVEirRGYVOZxu9agNnYHQROJGFFdix/xoCizL5
Dx8HIO70bOxHIBL52fR97ZBSxXkwe7P/FK0FbzbXL0lveo99jM3Z1YJnymz1UdPo/haZJhC7RZC7
QuesugZppGlOL5bsV1Izg5c8rXBnQTUfnUY95iMY9WhkFYjAkjy96HtYacHVBV94zSPksV5pzVzW
sbkDcp0wzMUm8KsEn5Y3b2sJOTCx0O5cyb8CV1BKygz3Vg9MPGo1JUeYQMcGH2sq6uR72GjlKorC
YSfJVN2Gky6vZebUTMEneSYLEoOK3esXibb1NTebjXBG89tAoW8/REVBnGhmfksq2mZz5fnqOITd
RbF5JCzW+qaQ+O2EaJ5cntU3GNX4joNh33u+RRsuJ10gsZ0N6AztwUR8eB0GseO3V79In3nmyuy2
E16KlHpFaOygxBqPjmaQmVodbA/J6rIB94FIliZ+7PSvlHCMT03QWAGHhqnKGH5EFi1jU6BiHVhv
/Yhjdw/GzflmqrLZTCinTlNRBAdZA4NuvYpwCBRZRyyPhIZ6fcPZQ3Xl1tP+aQtpRr+VEf1cxGnV
TgByvicknd6nGjeeBnv6sGwuB5QZfvlVQPrnfNqyq1XN2YKkc1nOWvbjiFhFoylvyy70+PndrVaG
8qnQaxYWkCjdqZbgWaLy7H7nlR7xHIV/rCDgG+vlSI5jhXninF5WUxb1bEV6o61rW2kFxiWr22nn
pI7NrQ8L/XwxnYpYBPvpC8ZScFzaXSo2o1M33zB9VVOZIXukdyB5sredBx9T1cYoAcbMW3/P/vvF
Ql6mbhCrNhgnRF1GcYiqCZVGD6dgoOD0TWTldUib/FeSahe0WvKpdhLsIaCojrEXL8FogkAC0zB3
ygsU3H+eDjG8c6IrJc/SSnsJR92mYYRkyuoo0mEyMBuezOAVz7Fv3fO5KzqCz97qWArg1ZZov+Lg
zqS+PTTdyrXQx9girE8IkbtLTxTYpbV8g9B5IkN5CngPtKDLNUYqczPYLCSYpdIHhzumOywLOzJI
hhaH7DQPJfrVI6HJt8GMkAi12i6e3bcoYOZLj6JXTFcKtxHKhH6wLv2sDo9mD67uxeKjJ/sB+pbL
NR4lr5M5smKpQpQENNPJWCJPD6OynIaCYhwJoh3O2/Po38AEDi+2ce8n1u9BBnGBCQUPlBHaYjR8
ThMZu57bkkhT5PcKsME9d7yDjVThkPJpPGmo6E40zatt02LS7o0hvPtFtjVLDzY5PNW1VnX3qaPu
1NZIpHk30jC3V9VUjpfEM34C9z+UIjPvWT2Yd2LljCOexV+emglPXUnPy826Yx4Axs6SSR08irS4
8Zp7Fhbevq2VvDDxLHduV+arwC1+uXl0FkIMBKtB3Zq8gXA10CZBOZ3cwni2BF2ArAe1Ug/+eYot
uFN4TA5mEVAx7OiSkcq2Qu5CsNbc2yIu9RI21bCvCTiAetO7G2zsqL24rM9eII4OISvboJNQtG0j
Oy8DdNYYPXdtnut8eteGolnzOzAFtIW9p5H3ygLe2LVNnK7y1Gtenb7tKWOHe6SC7hU1BoPfvkxp
akACYtff/RQVmq0EI/0QLKfNw99TGuvG1aBduDuUm7Kt0pVqA+QaxhTYJwssLj18rcJABkJ01SQv
NXbJ53IePJsehdZD+XCLXnueJgj8lQaQU5R9uEdMQHwZ+U0ny4eJk4xVzm0eE5ps22BX0uz9xnwh
dsePyGcWNl8UXe0ABGaFMFUYNEmBr04BwtyYpmMVdeMJK/tXP5dk+SnqCQNHtRrjvYGg6GTp1JVS
13E3fWPlz1JUVxBiybVCTflcklqBGpDeY4waBj3d5G4RsadnYejaRnRgEuK8z246qwTBPY9mS2YS
KOkgzb9ZaQqwp6yT8NyMzU4OWXZbDiyDS5HuIXRN7VEUyXokf2mI+egkWa/vmT+zAizK4Bg3tYbY
t927IY8K4kd+UnD56qNG7qwq/MplTa8BDNq6o0i+yvUKuUedxA9dbdWPvR2PO7sZ+xP3aA2qtf+b
Mg6IIE/tcJ6g6BytnzXQXcgCxKa6I4XrOuzcJ5NoJN9Mniegqs+ZxuWpFKafYd7sqllOhTh/OchK
YlPY1XR3hmJFxPvwRGorKopUfmCVsy/T7A2uyL+bZkY/t0Zs6zUqnahwf+PUbYkvsX8Xk/ZkhCCJ
J2UjN7HLGl85UdVuwVVv5fB/Hn5ZiWlf9Lw9W3FlHJGX2hQ3268qvRnkju6Xe/kysIzP0NrPOggv
5POdevUujQHA6fEg9nmMZQsuPE4T25av/PPVprFm2WkQO5s6xSeTOERWFRoSMkVvbpvCFRrjjeZq
I8FtxfBO8QEgO9U1G/eJndqPxF/bj3aS/6bC5x+ceWvZLw1oLkQeVfBBOW050CVAZVTq1qB324yp
g4YHI5UE9+Sif+QtmjqixZpC+2WzPn/mal7kq5thMMMfSIReEi+Ur1RFrd00kVajT7rCB+h/AMjl
hFj7GnHkP/uTHPdjoasd8c4AKxAMCWiJLeDMMT7DqqEMSRRwgkMs4c43HylqHrYQ/FtKQ+5bmjoR
dQ2GDiHj3vRpRC+baNUK8FoxsCs/R3rLuuOk2/mAQxKSACbcefrKMLnje1Nl/bEJxOhT9SFlWQGb
WlWpctYl9FbsmtDUkgo2k9PhhxiHwjnLSN0SU/p3S5re3ebeSc1sCDe61DHE1r5/5JcRmKGXHctQ
ljlRK1ZgzgW/f8/6e3j5ov/vYXyyACgjnUpzyDKcjI+DXUXy0sVdhF/ULJ6II5vw6dTqIBVwwJSO
6kFFI+HAEl1sk9fFxR3iszu5w1NSz1xtYBH5NP4i6vZk+GF5HzLLvhgBK2nMM/07Cc8FDNw03i6b
8CW1h4hG/HnZJJ0KW6LdvUjbZvavJXQE+SJT5d3B7APqNohyzkY6/K5LyzwbozR5KlhiW5FQ/kBr
iPy2Zeff4e+JTPoJG5tEvfrfE7OKSx+NDZjSSketplEtRwWmvWth2lC4FemOVrb2Du/nd5cBLRyn
wXtJWSMyj9MgF9Oyq3wt2jWF18Mm05PxARvwcImsmPiNUZ6WAxgUsYYtp/z3Kp+AQ/93hq/mJZMO
oqs3G/1aTqEBgjJ57m3Ujq4cHAdhYuwcVGDdXebLf85Yzl02G6MinsEDQ5JY6sfoTsYNEeg/Qw40
hImmo+//HtDnU+YlCzLDhITlf7+A/nt0sQnd+btr+UYjC4u9O9/g+7y2Ub7oYJS9sj4bYWDTgKXo
s2x2vss+n8cXZX9Ch8bJazYBOnE0SWm8tnPZf6geGXTi+QOkviy7l633texPqtyhQEUEWIqi5ZRY
ffXPP3WK7n3VNvvlv2tJiQ+msHL+52Yd7sDB+Ef4t9plGVpULxfyJA+eKfs/+5ddoN61S+XL6UhB
7Fj4SfWI96p6dMi2vMJSXIlBTtywHAnwNPetrXTw9D4gMI/OQR6fC1p8j3+/TNgG0NJuLPbLd/kz
1JQTvaw5tLqxzuUxZ637iiNkQLrSriaz0sg3GOInVQGpn4/RojceIfBflmMTPIXboOTrckwP+H0L
Q/1ajo06ohl9auuHZbOn+TMyIzpiuJ1O+Twsryj/WRu0kxli1H8PxD069VmNR+HJyw5TbXkboB/i
c06nieRUfCsEPTgFSX677E+mW8A088OKxtciMMwDUSzVRfNRscTcAvZDrTur/JCPYf82mOOuozdC
hbVC0ZWYXxncO71G/MNPc45Gh5rdnQrvGeAHNOqREM4xtiF0UNx9h/NF6ML8qp/3xQKTbRqPsLWb
j0qvnmzf915EHXg3j0R0vWm4BTp6uTPozjwm6Go3Q0G+XVlM9SPTMKzvU6PfmuGw7JGZ2eABCRX+
mICoVAm0jLln8GR31KopITaP+oSSWIVJeA2zkSVaHzoncFLGoYgN5wDghPKZ3ZJ/WTnTUfbDBM3q
31fxkFu7FuLAbKXpbzApzGPaoAmt/FG9IX578aFnIK9F42C+JhOunsSlpTnP2pah4WMwkhF8sIMm
OUEHSE5y4hmTYOzcIIfy1u6YBdjVI4dlZFiuUK3vNdWJp6qb4LiPkHLD0h1XqHPmfnM+nfWMVA0L
Mta5Jr4xpA9bGzXRQUrdlwEiG3V/Qn5aU9+JEbdPiCw1KOKOyQq5hsDcIX/QZK19WHkgKOq3XFzp
p4SHkew/kaT1OXNHwAvgMw+Tln12sZ3t0dL0Z6iuKNEN/b3Ta/9eByyEIiYKyID7m42r8tYFY3hq
o/yakzcB3gsMTTHPtQYVVetCsg4GrYuIoMxZKh1LVLNoCt3m1A7QJR8KMJ3bghR5LlLv0fHceqcE
MPcAJOTOi+ksASz/jL3p5xQYd10ODXUljCFmnOo4yKWxHUC7WvOSBT1ks/FxxfJR4cEf5/mZDpS5
BaSWgh4BsTPJmvJIIc9T15EFYf9Kp+7mBe3cmsLyjIVLP3g9tUNBN3cTIIpZU6kH/kVy7oGQFOSF
goVolZtgZtOieAyb2CRLwI7wvChrRaG6fqWkJI45jtIHM3WqV5wvVxw8P4ta3ZQA3lliyt4IA3Oh
L+IVJogeaZrRrGoP0hBr2/ISjJ1x0gORPNqAd8+hb5NP5ujGZ4AVzcLE+21WWoBPqKctnBnnnaCW
gxxz+zZfaG89XXkV5fJJjWHxNkI2zfXitcmm8iXjOy17NUf2eP/b4/IVdU+1SMdTuxxri1xHv4qq
7M+361VPNyWqaXvM36/pJ/Q1maSmPv8wTT2mZs/kLPIOHXmcFJ6lHtzqnAvdi21CQobAv6GLRfUx
D9Twzj3I4NOyfzl3jBxoU1XzvJz1dz+vwrVIeYP+50DudBuottll2f/nYGaAOy/r381U7PGObfHq
lJeonFkfwbxmX7bx3oQ7pM3oRDCyEJJXrE1Dmru8wjpXOHVBGnD4z8A0rD7qTn9f9k+dkf85WPBk
os0Ur8rcdsXD8gXLKZYPdC5WxmXZZbdUl1hprqsuJsbZ7V4oEgBjTcNh42DJBVQdljd9UGASaey1
OztOTxbhq5Ew3oy21Q/BOMBk1ev2aNribqKUPeTBHKBZIgx2FBOviL7Xg2AFsBUaDF+znA0aaQPe
3FBfjieZVeb4SOZ6MGQA5krg5ekmaWF4/NOPqO1rMBrduQ3qfvasu1zqxLk0CVpX3zeMh7tOo2gv
RTiXuxvxjTunUzxOTV6cWkWa57qgE4tYVhVbFy0amgyl04qIwxFJXJHBBSaF0QKY/mLyJ+0qtH2U
xJLgJTZ9Vj09BZhlEwtSda28fr5kXtUYxE9D2RMsIeRdtdjMNN+qfpXdo9CLaC/7qgKORZsU5F36
ovJviJKsF+W/lJRRyCDU15klv3tjN7zlTb75o42eVc1Ka0hjiCv/IR5/QgbMSVUs+vXEWuNckIm6
aSPQZAHRCChyUSu4Xs6ShResErS91QyPodeco84w9qIh1TKqLXSE+iHMWuMJrVyFN5FgVzMMcyJu
9Q+g6PazWxqbCqItBCjnFqTFp+MSI9j7qE6Moc/uwnezOwSTB2YR3aGdk/6sHEJrPnwjcS094Mqp
QPb58cYrhhNu3FVSGt6xlmG77QcTVC5iZwx0gEBETN9bDlCkCwTbHSKkBm/La8nkaj3R8PBLHFRR
B5FO8O6t0c90d+IvaUS6IbT3fr5RqyHDh0TKZODbX6ECayxhrB2Ubsbf2qza0U0OX6weeGir2T/y
MbJ2XZ/G1EC74NTMg+Nl/wx5RPaP7py9RAXnaUjNfaGRVE2/mwKIXdXn2tNCkjG7ZkdZl1gJ/J2I
GzJFpIKttkYbmSc3Jp2ur/HyecLtj0jvfidGfBxSh2W3RTI1itPuQw3uW1S0FUmw3b20mdQBZ32D
79i9+3mYHWKJincoJHluxJ2hnNR8uI6QVWlnNZcxaWAldEjRW2MEDkRO6yWxGoJcinavp/hi5Lz+
RpVEe69Mgp0lcOyyepa7NlT1SRujEzZPa09pD4XgGG3aqjAAFvNDdSN/ooGRo5XBLw6zRnsOB+70
VhBFFFu8hLlb0gGZobCLGmhTFCSgdglmRZ/U3Y2X1cm2KAYHgtwAbS7KUXv5r4jqCiJDhnL73guq
FA4UibbRglvSEQvGu3cgEokgD2G+WFPOdaDpITQ0TBcB3s19k4X9KtFxRk8205Wqis/6PCQdmgk9
Rl7W+Wg1GfyugdGQjoR2TC0r+RYXGX/cprCYbpMkNbM7o36nFQlvjZsCNHCc7sF2sVTvMi1or9og
phdWPSt/XqpXafq9i0PtkJjWawzF+6mk2w/ZyFR2cprnkakXvdIfK3ErBc5HW6odbcFdBS1XmEF2
XYZJMrWIKzqNatxA8VKPWlnS90sorFOzBXyDah6/ibbOByafOIH1LQgZ95yPtDeV1Qfv+TMeQOdq
gMx/SISBFcNI12b84YzviSdJLdSbcjuBGe7pJB3KqSEEoDNuqRNeRO+Huy4W+qrNzPQKJgcEd6cf
6iHOt6Cazkz/UOk71W4kyGSn/PCHy0QfShga5JZW5oabfrlV8Wjig7FxzJCi2EQ90mz64DvKKHsm
p0LU6aELsZz6FgoSH11uSKicVVo+IFZs8IV1EFp3sMsC11KXIAXIvG+aiPWTbjrctlBRQeOV6x6Z
yiru+MhpeBW2UUClzGnaHNZSrRtHPe6vaVCnt9J3XnWyY7dWke8nJBf7jnoFPD2U/5MdIcv33O2M
PSuJQTl3RnmNGuXNwYn1zqXvjhheasSj6ACME5DlTci6lVmEpprfNSHwGCzEtilRmtWNjo9kCnQQ
l8EmncuRfQXzDpHqt0ml1moMMngovM8rwyX9TtQkLxMlCgE5ONAzcfdirkcKPx33Ln3Lh6IIq5uj
rBM1D3Tcw5sVDtoRKae7dgj7PWu9eDV0Yobd2UpDG+M6B/OkKDS0Vldro/YodkvSf3OUUBuCZ0eN
JuWQGJ9j5NtbZfTNceTG5XD3JbLBVesRC8mq5pNkSb1CHWsSrkA2xc6t043FTPSciuj3QPl+66aV
d6KhyA1ZjPac31Wphk+rKUx3H0cfA44EPBfOquqicN2p3D7kHqjP1knMXVGxvB4b63uI4+i0AAxG
yzzw3HRBE+TkewYjKyAmuFlT0GV3upp1U5qc/NkUo4ewzZ3vTux9ym78UdtgfUE7R5lHbT0CNEGP
ifxVOSdPVLG7jp2QvAn+X2SdJB/DlF4LXUSrjHri2VR4IaWT0gCUPSLRmi62apw9nmEUNZ13r8nq
O0Z50GxrL0/2Q0ZgPNwYYiW4SUktxAxonpRZRU+aCOCn/x9z59njNrZm679i9Hf2MIfBnAauclbl
4C9EuarMnLmZfv19yHIou8/pOXM9uGgDFiRRRUkUw97vu9azBGxzVdGIRVPt6zILivsC09S8FR6a
H0WTDlkQP7bCokUhW2c7QDFckUZ/KkSFZFSSiA7jyJoXtZ2erKAGN5Vb1DhwlPkB9R90mXRu/QRb
YqIuVYnZmUOQLGdjfIFNTBRKgjKGPudgiTuq4rSh08aHLFRvG0Pz7+NAyw84AAnOkLjS241pkOND
ek/pyaNyYsg4JmkOZqJpNwgKscGEVnOyoLfQqTCe2iAf9gWIdgieF7rX70RSoubTVRsE9rWrQFUi
oop0TQ9kkNK6hy6zOccMeXOvJaPlRYrbvdtHAH2Uxt5W/mMEzEmFaouc0yxBjstXLTKtMGazynmM
5s6guoUrF7VEpbqHduDyTej5Fk24ihmBqG6ULJEAVw+3uiKF20WIr+AYyEciMNGevgboM0yOoUUM
hxBxCb2rnJtormihgXtALZfutKCbxxWcM8VDQVIMtM77gKpBPRysPrpyM+KDDCh081IP7x3tGtld
vGy0NgU1Fxh7eOjOrgrkI7j9aJ3Soj63VshW1kqKa42nQUZu4pSKNDGGRhG5S131L2q1kJ7o1x7V
IK3vwbtEQBQNDBgU0OlsAZovNc4eIIVMGbwIyRWwape1Ha0djx+PS9IdplYX2BIN+Dot15LZnNV6
kHZSbq9lJ3cWaRbTXWIMMPNbQA6Z5NMRzxGK1oEr3UZy7s47kOFXtaooxCjh67Vzw1hXRCsPhDDM
3BzWcGQy1oddjM7IqD/ruoT7tfQbsk2UZSLZeJ88FLOFj8BaHnYUGKDYZaVg0GdD71QwtEgQ3B/D
WNlzWtevIxwU+IfdRS+rx0AyQC04A337igaEUiUAdtzPhQ6YVoT6jVSY5AS2XXFXyC6uyMa+JiSP
E3+3NPAYXBO721w49D6KKK6vZbUSDIjAfmvj9D9xjGQNBxSSwTY0ItJGE4nWTxHPJSuUV3bcDJf5
QApkVPhMvoDJXQLySc8+VLuyxCg6mEa90RqjuxqkTCHI8whtja6iFYH4H5Vm82kho15r6aluN3cV
rzzkUgdHEjweDS+FUjoyrUJ+FEHWHlgxSoHPMEN82pWvIbUMjXbmisaANicoHLFop7/mpGHOGhHa
M7ZJeZlYqb+SG+jrtulcWJx/7trSRzTgoPuRtOCubqLhwEWonk0PMynEQeHZyNcJ5NFSoizMsi3O
tt84e6rge79Kug0Y0gThjDncepXmbgRG7/lQesNtZdCANWRS3OtHfxyUB6RHB3UNVSOl+j5Qq6d0
OzbeCbgJEre/GZAzgbpKgdcf89ZDNYRsXNW9z0ybKAoxH9xYKT7bzlHTOcAfMhwwXJGikHpXMtDf
ug2VUxIS+NNDlYHYVKG1jywkFCXD+yC0zoqLBGVA9bIhjrc5B4NEpaNRyoeeBi6xY8VnbNjzqrPq
Z5gHCk68ob2OArtaBaZNql3tuWvq+PmMY6u5TG2CNWl2POWhfUEL22QY2135WmFdSyKK9/mbcdW3
PgoPMZvjd7eqq4AeJ0h+WWhJ/4gjaSYHN77mZyckynDzEQapyxhGbeerRG/jxF7bIdcgqvPKbBgF
KwK1seuRfIlPE1xRflKi8nNgZ+Y67hQAw71JgGlpXTtx8QA8Ij5GWL2vbT0OV0WKxXla2CYSUUaS
fp5e71N0XyUy4VBU7J2DXYoORZ8QCz1MUa6Pz9VoWGB9jo/pHzoHJxT4gwvzeVr6/fnpHtVeXtwP
hXJQYG9/W8l0T1KNeAW6AbWl5qXAJb7eON/uTc/ZbopYZ7orkfdU6WBwf3qJrGoJydX5l7WoikHO
Ms1FUumgGWVufh3i+l2QNaHpNEADe6WSi/Gm0kY0YK4G4FSLzujLg1oweaW4Rn/FdV8Sh4HhDKSz
vU3z9LrKFQqseWwddUgISy5o4kYVCC2AXtafNIAzCkIFbwbOjfpaHj77gwIgnNoqJa42WtYN2pzQ
j5Nt4VLQLTtnICgF1KSGOPaWxBLiXMyqe65UZfG2psqXN1HeSzAvyZmMjTq4sXKNwgEzvmPBBX6b
xEa5kZKgJsNZojvjtuVdBRdxxmGrvsRirG7qfCaLBHfGB85HPGs45KHRHG0LulifwniFn3rqVNfe
SLJp7q0yf2W+aKKaGtqZaCznXhvCT0yRqLKa2j6RMIK4GA9nWWvIh+khbZHRG5MNx+mh4ScfKVxD
L9eLEhc9PJyeQ3kBMk75pOovhKQTKVA+1dikFrlUf2LYD1ETXhVeAG+bFLozDxN06k0V31X8HJdN
mmynR15e1WeqPbfTI1+tU8Q5Hn3AyGVaZsnBmpkJe1h+m2LO3+mkhOE+QueslMU1LAsY0dVe5F70
EXMmO18D55TR4EJRAE0AHs+vRGVXey3TP1WDSwZ8tM1Ls57JhmFfdd4wdpEBe8bU/i9FkwRzfBAP
SZgJCOmYd+D6wdjHqLPssFNwlNndumttdlyRaZecZ18dU1N3Wk4q6NzVxdqnsnKaFnpuEV8O7nJ6
MN3kymNIR2U+1JZ86zWlmAU4xC2z2dipwYTANYOVAJVyA7uDOphb51tAhulNVlJIUlUZZOW4tHON
4uQ3YArGR9NTKTU/lWl82HottIGYylJhYW35dgMglaKGG2wK0u9mLf7dY+xDlHapVFCnvWicCmMT
zck5uRTirH27MXXSnBGrh0uzVQW1TLq701IiFBgW6ZG1/P7cdG8gpJN8Fkp00+v0slvFI63VnQSt
nibBETPFUo1d/c0bM4RptCLSj+jPTuIE1mCR25vggyenzNtz0M+PdoOod3qOrrTLVFiEJU5sWlSh
R5CEkiO1CynOCsq0t+iJ40tZdTYDKuLbqq+NKwgHMPJYZsdVexMgvRsXYbkVt1RyOy0cbqZnLH4i
LRx3j3FRRn0psbrsclpm1s45gtN0phItoc60uqWbOvKBTEoYaE7NqGh8SEXrznHCsbekLADWaAfS
fpLzZC6pzSI5a073WAi32E5Pmb3QYRRWBPhWDRK/6cVvTw50SxeujCtieqWhpMMxGKjwhpF61iTC
pSD1kzCRG8rZbMaJrkojgaKLjMHMyHg8LcqEulbDqgJzbj0qjkrojVVcmiFBoQNghKRFzjk9ZZtN
c4JVs5wehXgXUYvm+ilDgV92bX4Ogrh+KA4pgUQL1CLQihO/xHTEvm8P9QMN7SVGRHtflmpzqZ+V
Nso3XZviOrDl6D7WmXzybcgKpjg0yyAdJDG+p9qPZXp7lr9qStlFREQ0k+mROejICr6OSPUuAomT
vprqqFbRBjqdW241Bs6A16hCO3mzGzKDXVurwq3ej7mTTvAkyAvadHDWUGLlqF0p5JNYiBVq8BhK
N+nOYjAWJaa0RtQKqwknclVe1Fhp7ZoNbdeVPa+quAE8RfqrSgwYZXRlYYg0X3skiMGV5BJEA+4Y
5oG0i6MU/KVZbVIlQrEzXJNV8IjIpFingitjmundqcBussh6TFW9roGMlwj5JKfJC6PystLQb2QK
Y+Gy1o9Jmz7QCceXgsSIANkY5rX8mqQ67FOdhIculYk2MBKCdLPGOEh28pgmOnB5t2wXsHurBdrX
Wd5RnqiUDi1Nx/jY6nTOOXWkbYs8ls+5S065T3ZQbwfzXNYapup9c0UbftMjlZMM+QIpSEkotwvy
O0ddRFQQap6Od0XWa8HEkAoyc9gZWrS7917ZvJT4MDYp3ZFVr3VLR7T9qUovuxrBv5+iupWr4BiY
KOl1eezZZRbaeVsHWm+Qquk0wlwTD0hW46g7ogd0Ad+vJNLCuBoLNKmq0c/01FlB1hXeIDc/GZkI
Fw4BGXXL1VJqKScIXP0zoRjtaWgI3S7L+FLLjBs7q9RLJ/KGpVun+EXUCkI0+vF5meKPJM+Noq11
w46zDuv2pJZIhJhvIZGxCaRrlc8janDjyx6q1lym/d5GazOzPuI9iBeNNWyj7BW1HPynSNGuUzfd
BQVt+umGib4L3bAef+lc7GlHQxbWrvqNFHrGQpMCGB2ad9sygN8aorixeNnSiRprI1XKbRESzNzl
qX0YzP5ViSWma72L9yq80RWGzUwOnhKnRI1AVjj6i1yMim4oi0DQbGqYeeGEcyLM5CUUGvqKDAQ6
00Ho2lbDpg+GY9USqI1a4DMtXANJUE+bnIIb/nouohpli1YLl45LFcMYEn/vWdKT8Ip+j+5bO9nA
4yhzBQlBMWG8cQOAWdRj5XMHeWbutGTdDiQH2Vylz4aUFussVT7patPjeg8B4bfQpZPYWpCDdju0
fr4t1UBcsjd0hyE3Ty6UuIs865/FUHwS6a3KRWI/3TSu/egN1idZz69RH4BuC4poXmutvPKbKsMW
4N8lfni0zA6mPjEIiwDU0oxOzJi32e5Nz04gH2Ct8pn7aRV2FgIjv9wMqTzMospXFq1EtZZGHwdT
OPgoElRrJqv1UQxjMgZRboTIdWSz4/ZyBovA2mbJjGSOORmotd2SJ29WM4NoMoCaFRYCYnN24eAN
TAtQm4ZU0xgucQXEXuCjY6V+AqYSs/ltomsQp93k3goorWY67Z8Eu8UWs3W4QZpjM2HjbEaVMrqI
AyIQhIIzyIH2Q6fZmhOEApkFSHcXmqvOE5yzJDlbeXhUD21JPEBaqrusoP3l6drRr6tg43JlAWqM
Z64OyL4G6Al89pQ9ePgUDpYNoC+3o5tWs+Q5zPsrvxf+suEnwGO1IJpyAHtNc4DCIqnWRkMTui8H
/IxdsKO4nM/zsGXmUBl3DijFj37e3/aU6Raq6t24oxAbxBuhIM4gg4HBebmQC7C/UhnSR1Zb0Ill
dCcT+OsLtm6PpSiwLohCWukyITWakW8puNQ3iYZMqAxTYhWHALG0g2VehubtKzj/hJbXsFSqvWxK
zPzdKVkVXLCodS7bKRBJRttXYvBfNaH42zC37guRnikYzlPQPxfIZYkNE5pCLoTnQ3tOsITCUJXV
NNpmMWEdJmldW4WoacagBEmFbv5gccnHSPKg4uDTyX+wGwC1RWQ1JIK28kkeb6rhyHU5GVk8ITgz
FVGmQmW312QK+b45G+DM7UFV7E3IX0smbmRgAyjeDWMYn2tZc1oBXAc5j0AM1oAqiSeuLbupx9GR
rzRvu7aEk2sp2K5wp6QCJ5mcoLwIMKN0ckUjzK2hFY+AoS6n7ZloZLb6NOQvYEct0lAyDj6ynJUr
Ra+STrKG3CewdQlHgqLsL4BK3Ax58sp3M3am49x4NaUBL8OZT4vTPkUFNOnMEIz1ItN8MPUOwpny
kmkKjifhLaSwjldmwTmXRJR1SpQzoMyBiqpOV7UpEe20Wmfvp5skcA6taVUHDnq4URiBdmGi3Oax
mp2chKtYWxFZ0PbSpimLByt0r/JAXiIIpF/NOA+NQ4YlCwuF1ZGMqACpHt2gzSx0hmDHpTNfjrLo
Far36hahYLJSwgbeKaz467jywzllGQtvGOzRBkM2+1mGEaoUpP0YNfg7WjmVtQP6QiCNrcno3+vP
LeGwbOtMYgSisb/BTN7FJXVK/JliXSBJO499KYZli9bdESVMWxx7X5yPc84qAJOmobzvFcrkfZZs
aAwuhW0OS7UMNwp2YMpfsNJMk9gT3WFgrFpUHWuovYHrgoRXHnUfsLod5ownEmaL6RU7mflC5irp
xQFu1NrIiSIvgOZpJptezpmF1SZDUh1xxlNu5zdmBNQdJ+nMx5zwrPghdqw2e8KtJtO7aaPLHqLG
jIO0hQHHzXQvJj4YLW9zjexgmJtF2LK5OnnnWPB2jU9WmRr7xpD1PVWZJ93Aqcls/HNt0IbKFW0D
I8OZwd1o8Jj5n2V10IlmET3AbcPYI6dxZ+BcmJiWAHbSCU8t4D+5ZM9RZHeW7Nz5pWJCCSoSxJEa
J5toUI8itxU8HAgRGnLM1imWAVkGath0zIL1/j7Tw+siisZNiUYobtRoV4cCxhGIEAp3Ss/+WeAV
LKBykUw1j3xNP9Rt3OyTAh2ViNPsoxZnFzpt9i01AG/pAizZTzdUV4N96FThhhzfC5/S2jV2w+w6
9et5id36cnoEORoLLSSi5fTQYC+kUKUaqyTUun3s1N0+Gu9hqITS1gZn0w8/kT/vrVSGVQhthq3f
jaHGoaHOzIJyJUcBvVuTGUEnPBgrtF/B3UAEnQWoJZif9+VdexDsXHfEn1lXUT4S7aXyrgFEf8an
cju9BCRksquozs2K2Lq2BmPXwje80CmnHwxRndyqOCa9rVxWcrcDdonvPPXEY+y4nLLpowRZUu4T
P6f9OD5v5BKNdwhFZ8r413FHh7xWrWIZCIHWVVaMC68ujAuJ0BGlTB+1fg0cqb+nFK8fiQjBi5eX
9joTaG+ymPjsUKV9GNSqhDG2jM6mRU0bfxkxp21yTlV7OCVB493oDu0DM2rtlcyRFgOnsyoZOmHd
ixOGE6Jryrb5BEESYHHVUnGzOoL9SJpxe0vZwCp7cbJwOHb28DGVDf0mHMenJeXpoHK8BqkbgahW
JF3kJdmfiQa+0pY4SpKm91dObaAXS8ObLndwSMdFvVU7K7ihPxVscqVw5tNS3XHNs0CdNi0skya4
6RmxO0ztTrB7crqmus3x0V4IRFivJukSoUzVTZaAXlCpvob9r889n9ZeZQXXmqyVC6n3SSLJ+uuE
UzaglFjeNo4g14UMLxiSt6DAqqNmE0hJXT+C9UKnJ4c+M6tthw4t9L+GjhlId33Zh89D73Fdckz1
hbzGlIH3i9WjEvKD6KBSy9/GBSkbgwks00obmrrA6w+Y1y6H2gB1JYjtdjSGZHp5zN2Oc2CXX7iK
bq+wOqszJwRjQkw68VpSi0U3746tQbTM9FA4KREMFgYhS9jODB6UcxmZGE/Qv0b4t4kuLhxq1F6s
KU8IQgmrRk3jyLRUDM27Y3ZAs1XFqoxXwzgIzMhLylLefZSGd7mS5q+xRa6fdlYAVSDlsIKzNsL3
pnsUb3BUQZtcf3+u0Bg+pmV51RI2SWy44gHaaLT7KoPM1QQP9LPaA9IeCXQyD5vBDpZ0DzRUKDzU
0vaUh3V2NSS6fNkFymWcKh8tz2kxpIKsQaxLgFyX2pd5i0VlfFTpbr43ugxnUJnvlAyP9yynZbOD
YqhSnfrpWadWyfGZXlDpdr6blv/ppZQzsC+8e5XP50FazztMTypK1WSb74/frUWVx8xkkW6+r376
k7e/mz7e9OppcarI8lj6/fpBMLGJL5+uHL8D0kre9+e/f/t00wu8TijDfLo7fF/3u63wdnd6x7eV
T2/2tgZCKvjjae3v7n7/NO/e/e0LcnES+++f/m359Pjdt3tb9/e1vNu406vePsb0kafH795levLt
798+dxiMo006aPMGNw2B7FQid02vIb/wh67elXWn499npgYpVTplTlYDrmOBh0wK5VjP3enxtAQS
p8QZS59LcUdGN5jsFd1WMjpsqV1z8AXkOFeEE3t05iLbusAs+KqRPLDGowopGFPdR5N9eTai9APV
3aI80JdQuvBUa35yhTrmENr4crSBrPJQ9zdmHZEOr5oMsQz/RTUVoNVKHKzUgUYbOu2lgMaxozen
A+cxzF3q+4T6UQ+daxbwtkFFtZCaRrFMqvu4sOk/M1HZjcnbiKoOeRqjZykTVDAGYA/TwFTWe7ex
nlq4YrDvMUBcWkHAWFdiUNzOjSoBwJ56wWrUKKCawQEqb3GB3hmDLTOXyY1ZiaCjSIz0QgnTbkHq
0LmrnO7oFcI4e+kljgl1SSo0lAShlWsjcXxw0+B5opKBmRKoBm1ugK22QT+zNFVtrRQtjju9iTdh
lWI6s6ljc16h/R9Uy1ZxB0RPkPDbMgWGes81XN5pBhFAct6fCVa4N6RCZlgtpxviyzxCRW48oykX
qmwdtdgYlh0z7Qc3UE5Efnhd5m8HPOkUkyR8jErxatSC6YFeFje+DcoW4bjhBdoGfUoyt1HgARYg
yULLP2exv/R1z98qMWIKe7CHTe14FyTcMc5MULCIF1UpQIG22lqiPrSIgqbbVBGlVDsGBmGpfrb1
WpJ2MB+Fy6zRHzMvxtiJuvEWMfO97PdzT06yZx2E6dzGt0e0BKfboiuNa699wcDnLWrD6ld6hYSt
JU+1cKBJQv6ldQc2Mwz9fFNqYbpsGbAwyXRmooBdVirpHYofKJGq+uIpAYjgqoH6podPiV+x3QjZ
nmVN+hF93jb3UME6lh7Oi9Q257BEQSMOyguvyfZJZV/Xtd+wL8nhvJW9bCnHEZJD4NVZCsxXaBSm
Bpqhc5yc5RLYLprvI4lEZ+GlJHXlSTtPwxCQgAfWfYizbUU83EYBf7xPGROYDsFrGIG5jAbSOs/K
cDS6M1FzXICWBfA+TSCLavVtyHYNRhpBl1iETyiAvgvykwSpcrNgjMVTEY7jyUa7pxJT1ttDiyqs
8eYhZN9dpaLrNxzBnAyfQ1SH6dUQdDappQQgtZ30AIUTGVquUz3pvY3oMiycDe1jMosAInkHkCOM
6nCxlag1aCgU0rrgJ7tgMyqHqNS3rZXmG4TRREtXJaltUXMvTAvwmLuR/cw6pT7zQ2qQNLcKrdyH
RrqtKnFjgNdZqim5M14Wn+hLEjgt3adqJxaxtE4kH60tdneMnvJw7cHGYYWf9UB5YrgSXRP9oC8F
tbexi2buexpCRYv8RZYdsRLCH1nje49zXiDsmPatb91GtrLGj2xftoawbtOkWmoJG6IpYVaBE74W
SF9PBok/mKSys4JSek75EghyS0E/L/1iKZRqm1iScWl7gcBVjuIEEcYCPyFlG1O0G3L9iBQva4Qy
LeGIWfHUc+akCkqaODxFf0YiTbbWmD/Pc12SIeyxUgQDQSry+x5fPj56eAZZo36kJmFdWA0Nk0Ta
53T1L3E0uwKOUC8DOVQG4yQKE1RQV54aMSagsgMTR6a/SJy8k6I8sD9aRLCMFMPgzkxEeCW3WIpN
s7XXUoGF2aV+u1aj5syJXf4kt5AuM4pLGlGDS602VZR6TKWYKr7aso1boLdg9jEeI1gyvsAdD0Zc
EclCy9RXienjDJG4VTW0ASL1AfG3QaXmVslGeqFEt7uHMZNbt55MGwHoHkzegr3NzBdW43EIUl6S
hjg6d7gnSyow50xhT3P0Sp7DEwyIqL8tDXUlw2ldh/QWLanTUNhpEOZ9GEa2p56ID9E2brVJGkIB
lcR89UyuLoZFF6HIQ7GAcMj0QQEg2p20qtKXph8Iyub5A9cZnczkWl/hKiVjGN2zBtHQVZWYC8zc
Myn+10gFUMbYADtdQFBm/RjYRHBCh16hZbTnvhqt3Hoo5lZdPbqIVulf0GPthjk+felKzjnf+iQt
2YgZDJ+jzPdA+6MRq2cGo++dZ1TFLuo4m1UqBhJooXZe5nsNPodXhR3ikYxEL7xaVCOrU64YKE41
Cn0A9mESeQCIw8DhSqAbtDq0ds/FFj9b2rRb0o8UNHu4VqkJ+XM9sK2dlAXZpiyrO3rFyCLBtXK0
ZfFWFp9zeMmjndWz/RtfZ4xAvCa5pnamkHPgQnDo8mVV5erBpDaheWSnME1iBlEX6aH29I8WzijZ
FmQEhxXMtjC9gy1pzBjAbNE1t3xH/+gAst0zECdwjWCGBUxnG6W1xt8Aqov6BCpvWV3L5DFsbDgW
7BqcWUwmqjPHwHKELINILiAKo8bEatJs3kp4BDumkIi1Km0fD+QcOfI5Rp/4MObHoEinRwxN6w7+
Hxpqsu2w9Cc7I8n2ihqKq044BzRN2t7RCfEDcNgTz0CSZ4g61o7oZ/gtyY+NKbz9UEUYMmM8jriY
z1rig16u02TmJh1Rb8g+wAQBbKInv+joxC8f+s4K5/gkwKBF2jGAjL5JhPRRR3DL4TUaTMuI0pq7
VPISJ9iom+xDDHY2Dnil9NapBLCqCcakpcE/RVF4gDDsX9CVHqO2e+xRZq1uGAKUWLGz7gLZzrAX
qXZQXYt5sKVc1R0oPJ2DaNlgyBgEB3deax/BC0PNY4SeR4C7az2k2nmnkkS1oZTiIghOyYGIgZm1
lXNsqVyFHuJfLrl7KWr1tRtxfPgi8U6Rr4IBlrON5ZChjNlnn/sEDIYodNlFIvyswSbw7GrHfgAZ
76xyZl/VeorRjzL83mzgpAEppmUXVaisCKKuc/UJblWzRrBc0dncZk995zgPZRR8JjG8mMsIM2dR
C7iQOV61r2RycS1qNm3Z0l3J9A1YNXGwkrJdlb3y4jmpvYM1jFQzFssELtdBCjHosRNESxorHO11
QTzLKHBnD2JAakM7baGSEMxcEtNdf1YD5JGdLANERltulxcudtQ6xRze1heO4clXCkSMrQySgYBI
rkAeCUiuyAv0iuZGEbB1mL6RH905kLt4eZXfB41dnXqtcA+OUsy8FOb6YKKrjpXBhxwqmZeVivBQ
L+kyYjkyL6cbOJTSSjcQy7YxibNRbFwGWmtcFtRpUTTm0SosbOPybYHpPceM43M9SWkX4GKTaNbJ
nbV1ZabJqWxLB/p3CyxYi6Lxoqege8FFedPjrblrNZSxtpo2pOMpxaJSJMIYq7Ce257d7mCupqv4
1XQZt+iaIS/T0kRQLPcfUZQWt2wS74Kx1TFSyLIQnL5JHqB2WNduvCjz/FUShVhodrsMtHo5SHK8
bSoHCroJQFczQudEioa5Ra6twBxSUbFjYTUIesMmWjQnh2hyJu7iJIelgOBIy8LuzSWCSJpVChm5
blPsS8IntqlwYnqlGoOxxj/0fkTbWmuqzSQvwYEjkITTfe4TJJwIr8VBpZPBLue+CqgxXGCsgvkn
NxgH4wUaz1kPPYwmYV7vCrTx4GmcDTtttDEktN06rIilGRUCLbP5KPMCS01RiPjXv334jz/+6z+e
u//0XrOLLO69LK3++C8eP2d5XwYe7ZYfH/5xg18wS6a/+faan15yJDcpq7LP9V++av2anZ6S1+rn
F42f5tuaefcvn27xVD/98GD0S9b9pXgt+6tXAszrv1769j34muOKLjL0qjfEVvy0in/rRdO3/Zcr
+vA6rfSmz1//8dtzJtJ6/HyU1NPfvizavvzjN82Ztvzbhv/2iaYv81criJ/4wOKFNZvq74alc31Q
VHn6p/z2gYBbOkvTYskxfzdRyiiyYr4t197/1N/e8Z9sg7/+el839U+f/If1/PANnl5AYUwdzeC5
fr8JFNky/72N8NMqvm8Ew/hdMR1NtiziasZ/9o8bQVH03w1FIXJX1v9uX1/lY799qJ825Z93gn/5
/XXzd8NhSGLYX74/e9X7ncA0f1csWzMt88ty4++2FXRH+9WNYPAbmyrf7P03V1R2DcU0DF1928ne
nUX+1cH//2vHVzVYpb+45+vG77I8Zvp+OfplDu/339/UOPxNS3Ec6+/2k6uyosi/+PX5zTnsDYNL
6NuBz7d8//Ud63dCTOnLMPue/v3tdgJdlZ1fPf2Zxu86JVOdHepfXQNkU9cNetdvy/92J0HN0nTO
2YxB/t9PguOurlmWZejs7eO/n/YFRTO4CGi2quv/g73g3zhffBss0EuKX6axRPBavRuQ/Lcv+Pq1
/7yCH4cKP7xuHFm8rfn7SOOPHy4R05Dp3cKvQ6jpbb78+Zfv9+d3/uG9vn6pr09ugtfyqXwm5X4a
5Hz5lOMw7h+//Z/402tZP/35Ev/9k/zjtx8+57sf/q9WTGRGTXjLhzlg1uRT8MM7vF0/fvUdjk9p
UGeffljzl9PUr6769Np+oHBP0z94jt5vmy/X//+F9X9mkPkSP6UvH8b/h6dP5dNLVv74Xuo4APrl
98rK2m9fq/rDzWvJj5KV7O9fVzuOalXNMjnGfv19mqcP189Z/eNv/eW6+atrP6f1UxlkXz/m9Lk5
NTCA+NU1X5Ap9fz6YfnSPpUvH7bV+Jt8Xev0Nqb1v/EzcIb59Pr8w4ot2eQ0+quf//qpip7qZ/+1
ffphsgLLdxxF/erqH0WUpd92nf7rCqfp0Nt14Fff4STSp0bU79f85Tr712v+ZyfDb7PJP58iv86B
/tmf/Xj6H1/xHL8+lX/8XwAAAP//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image" Target="../media/image3.sv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jpeg"/><Relationship Id="rId6" Type="http://schemas.microsoft.com/office/2014/relationships/chartEx" Target="../charts/chartEx2.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168088</xdr:rowOff>
    </xdr:from>
    <xdr:to>
      <xdr:col>5</xdr:col>
      <xdr:colOff>22411</xdr:colOff>
      <xdr:row>20</xdr:row>
      <xdr:rowOff>89647</xdr:rowOff>
    </xdr:to>
    <xdr:cxnSp macro="">
      <xdr:nvCxnSpPr>
        <xdr:cNvPr id="3" name="Straight Connector 2">
          <a:extLst>
            <a:ext uri="{FF2B5EF4-FFF2-40B4-BE49-F238E27FC236}">
              <a16:creationId xmlns:a16="http://schemas.microsoft.com/office/drawing/2014/main" id="{4EB2E8CF-2F5B-DB68-F602-14E0186C53DB}"/>
            </a:ext>
          </a:extLst>
        </xdr:cNvPr>
        <xdr:cNvCxnSpPr/>
      </xdr:nvCxnSpPr>
      <xdr:spPr>
        <a:xfrm flipH="1">
          <a:off x="6331324" y="470647"/>
          <a:ext cx="22411" cy="545726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3</xdr:row>
      <xdr:rowOff>0</xdr:rowOff>
    </xdr:from>
    <xdr:to>
      <xdr:col>9</xdr:col>
      <xdr:colOff>22411</xdr:colOff>
      <xdr:row>21</xdr:row>
      <xdr:rowOff>193702</xdr:rowOff>
    </xdr:to>
    <xdr:cxnSp macro="">
      <xdr:nvCxnSpPr>
        <xdr:cNvPr id="7" name="Straight Connector 6">
          <a:extLst>
            <a:ext uri="{FF2B5EF4-FFF2-40B4-BE49-F238E27FC236}">
              <a16:creationId xmlns:a16="http://schemas.microsoft.com/office/drawing/2014/main" id="{C66BB5AF-5878-4F5A-B9F7-DCF05C8FA75F}"/>
            </a:ext>
          </a:extLst>
        </xdr:cNvPr>
        <xdr:cNvCxnSpPr/>
      </xdr:nvCxnSpPr>
      <xdr:spPr>
        <a:xfrm flipH="1">
          <a:off x="10749643" y="843643"/>
          <a:ext cx="22411" cy="509227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585107</xdr:colOff>
      <xdr:row>2</xdr:row>
      <xdr:rowOff>163286</xdr:rowOff>
    </xdr:from>
    <xdr:to>
      <xdr:col>13</xdr:col>
      <xdr:colOff>607518</xdr:colOff>
      <xdr:row>21</xdr:row>
      <xdr:rowOff>84845</xdr:rowOff>
    </xdr:to>
    <xdr:cxnSp macro="">
      <xdr:nvCxnSpPr>
        <xdr:cNvPr id="8" name="Straight Connector 7">
          <a:extLst>
            <a:ext uri="{FF2B5EF4-FFF2-40B4-BE49-F238E27FC236}">
              <a16:creationId xmlns:a16="http://schemas.microsoft.com/office/drawing/2014/main" id="{80623732-552A-4035-A889-354985DFC7DF}"/>
            </a:ext>
          </a:extLst>
        </xdr:cNvPr>
        <xdr:cNvCxnSpPr/>
      </xdr:nvCxnSpPr>
      <xdr:spPr>
        <a:xfrm flipH="1">
          <a:off x="16124464" y="734786"/>
          <a:ext cx="22411" cy="509227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299357</xdr:colOff>
      <xdr:row>4</xdr:row>
      <xdr:rowOff>68036</xdr:rowOff>
    </xdr:from>
    <xdr:to>
      <xdr:col>21</xdr:col>
      <xdr:colOff>321768</xdr:colOff>
      <xdr:row>22</xdr:row>
      <xdr:rowOff>251533</xdr:rowOff>
    </xdr:to>
    <xdr:cxnSp macro="">
      <xdr:nvCxnSpPr>
        <xdr:cNvPr id="10" name="Straight Connector 9">
          <a:extLst>
            <a:ext uri="{FF2B5EF4-FFF2-40B4-BE49-F238E27FC236}">
              <a16:creationId xmlns:a16="http://schemas.microsoft.com/office/drawing/2014/main" id="{D17EDCBA-F453-44C1-B20C-9C13E12913B6}"/>
            </a:ext>
          </a:extLst>
        </xdr:cNvPr>
        <xdr:cNvCxnSpPr/>
      </xdr:nvCxnSpPr>
      <xdr:spPr>
        <a:xfrm flipH="1">
          <a:off x="26945545" y="1163411"/>
          <a:ext cx="22411" cy="48983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15</xdr:col>
      <xdr:colOff>1349267</xdr:colOff>
      <xdr:row>12</xdr:row>
      <xdr:rowOff>81321</xdr:rowOff>
    </xdr:from>
    <xdr:to>
      <xdr:col>16</xdr:col>
      <xdr:colOff>1419543</xdr:colOff>
      <xdr:row>27</xdr:row>
      <xdr:rowOff>57628</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3D318CB0-6517-EB0B-374E-5DC3BC083DF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487838" y="3374250"/>
              <a:ext cx="2407304" cy="4167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299357</xdr:colOff>
      <xdr:row>4</xdr:row>
      <xdr:rowOff>68036</xdr:rowOff>
    </xdr:from>
    <xdr:to>
      <xdr:col>29</xdr:col>
      <xdr:colOff>321768</xdr:colOff>
      <xdr:row>22</xdr:row>
      <xdr:rowOff>251533</xdr:rowOff>
    </xdr:to>
    <xdr:cxnSp macro="">
      <xdr:nvCxnSpPr>
        <xdr:cNvPr id="12" name="Straight Connector 11">
          <a:extLst>
            <a:ext uri="{FF2B5EF4-FFF2-40B4-BE49-F238E27FC236}">
              <a16:creationId xmlns:a16="http://schemas.microsoft.com/office/drawing/2014/main" id="{4F5AE2B7-7AE6-4D63-85B8-8CEBB5BB2FB9}"/>
            </a:ext>
          </a:extLst>
        </xdr:cNvPr>
        <xdr:cNvCxnSpPr/>
      </xdr:nvCxnSpPr>
      <xdr:spPr>
        <a:xfrm flipH="1">
          <a:off x="26850295" y="1163411"/>
          <a:ext cx="22411" cy="48983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2190750</xdr:colOff>
      <xdr:row>26</xdr:row>
      <xdr:rowOff>238123</xdr:rowOff>
    </xdr:from>
    <xdr:to>
      <xdr:col>34</xdr:col>
      <xdr:colOff>1309687</xdr:colOff>
      <xdr:row>46</xdr:row>
      <xdr:rowOff>187098</xdr:rowOff>
    </xdr:to>
    <xdr:graphicFrame macro="">
      <xdr:nvGraphicFramePr>
        <xdr:cNvPr id="14" name="Chart 13">
          <a:extLst>
            <a:ext uri="{FF2B5EF4-FFF2-40B4-BE49-F238E27FC236}">
              <a16:creationId xmlns:a16="http://schemas.microsoft.com/office/drawing/2014/main" id="{63B1E212-D59D-5C1F-7A85-964944D76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0</xdr:colOff>
      <xdr:row>2</xdr:row>
      <xdr:rowOff>214312</xdr:rowOff>
    </xdr:from>
    <xdr:to>
      <xdr:col>35</xdr:col>
      <xdr:colOff>0</xdr:colOff>
      <xdr:row>33</xdr:row>
      <xdr:rowOff>183497</xdr:rowOff>
    </xdr:to>
    <xdr:cxnSp macro="">
      <xdr:nvCxnSpPr>
        <xdr:cNvPr id="16" name="Straight Connector 15">
          <a:extLst>
            <a:ext uri="{FF2B5EF4-FFF2-40B4-BE49-F238E27FC236}">
              <a16:creationId xmlns:a16="http://schemas.microsoft.com/office/drawing/2014/main" id="{5068AF84-2BF6-457E-8A70-CD9967D54ED9}"/>
            </a:ext>
          </a:extLst>
        </xdr:cNvPr>
        <xdr:cNvCxnSpPr/>
      </xdr:nvCxnSpPr>
      <xdr:spPr>
        <a:xfrm>
          <a:off x="57816750" y="785812"/>
          <a:ext cx="0" cy="808924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358587</xdr:colOff>
      <xdr:row>24</xdr:row>
      <xdr:rowOff>101972</xdr:rowOff>
    </xdr:from>
    <xdr:to>
      <xdr:col>38</xdr:col>
      <xdr:colOff>884464</xdr:colOff>
      <xdr:row>39</xdr:row>
      <xdr:rowOff>204106</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78A51C2F-8B3A-05E4-6D32-8032171313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012162" y="6598022"/>
              <a:ext cx="6012277" cy="41597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21</xdr:row>
      <xdr:rowOff>0</xdr:rowOff>
    </xdr:from>
    <xdr:to>
      <xdr:col>41</xdr:col>
      <xdr:colOff>0</xdr:colOff>
      <xdr:row>51</xdr:row>
      <xdr:rowOff>238125</xdr:rowOff>
    </xdr:to>
    <xdr:cxnSp macro="">
      <xdr:nvCxnSpPr>
        <xdr:cNvPr id="20" name="Straight Connector 19">
          <a:extLst>
            <a:ext uri="{FF2B5EF4-FFF2-40B4-BE49-F238E27FC236}">
              <a16:creationId xmlns:a16="http://schemas.microsoft.com/office/drawing/2014/main" id="{3B478071-79B0-45A6-95F9-246955274144}"/>
            </a:ext>
          </a:extLst>
        </xdr:cNvPr>
        <xdr:cNvCxnSpPr/>
      </xdr:nvCxnSpPr>
      <xdr:spPr>
        <a:xfrm>
          <a:off x="57239647" y="5681382"/>
          <a:ext cx="0" cy="8306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297756</xdr:colOff>
      <xdr:row>3</xdr:row>
      <xdr:rowOff>3201</xdr:rowOff>
    </xdr:from>
    <xdr:to>
      <xdr:col>41</xdr:col>
      <xdr:colOff>297756</xdr:colOff>
      <xdr:row>33</xdr:row>
      <xdr:rowOff>238125</xdr:rowOff>
    </xdr:to>
    <xdr:cxnSp macro="">
      <xdr:nvCxnSpPr>
        <xdr:cNvPr id="21" name="Straight Connector 20">
          <a:extLst>
            <a:ext uri="{FF2B5EF4-FFF2-40B4-BE49-F238E27FC236}">
              <a16:creationId xmlns:a16="http://schemas.microsoft.com/office/drawing/2014/main" id="{AF8AC155-7305-4C80-96FE-02938616FF17}"/>
            </a:ext>
          </a:extLst>
        </xdr:cNvPr>
        <xdr:cNvCxnSpPr/>
      </xdr:nvCxnSpPr>
      <xdr:spPr>
        <a:xfrm>
          <a:off x="57488577" y="846844"/>
          <a:ext cx="0" cy="839921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45</xdr:col>
      <xdr:colOff>0</xdr:colOff>
      <xdr:row>9</xdr:row>
      <xdr:rowOff>0</xdr:rowOff>
    </xdr:from>
    <xdr:to>
      <xdr:col>45</xdr:col>
      <xdr:colOff>0</xdr:colOff>
      <xdr:row>39</xdr:row>
      <xdr:rowOff>234924</xdr:rowOff>
    </xdr:to>
    <xdr:cxnSp macro="">
      <xdr:nvCxnSpPr>
        <xdr:cNvPr id="4" name="Straight Connector 3">
          <a:extLst>
            <a:ext uri="{FF2B5EF4-FFF2-40B4-BE49-F238E27FC236}">
              <a16:creationId xmlns:a16="http://schemas.microsoft.com/office/drawing/2014/main" id="{CF578304-1C1D-4DC1-8846-C4EC65488003}"/>
            </a:ext>
          </a:extLst>
        </xdr:cNvPr>
        <xdr:cNvCxnSpPr/>
      </xdr:nvCxnSpPr>
      <xdr:spPr>
        <a:xfrm>
          <a:off x="64688357" y="2476500"/>
          <a:ext cx="0" cy="839921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45</xdr:col>
      <xdr:colOff>0</xdr:colOff>
      <xdr:row>5</xdr:row>
      <xdr:rowOff>0</xdr:rowOff>
    </xdr:from>
    <xdr:to>
      <xdr:col>45</xdr:col>
      <xdr:colOff>0</xdr:colOff>
      <xdr:row>35</xdr:row>
      <xdr:rowOff>234925</xdr:rowOff>
    </xdr:to>
    <xdr:cxnSp macro="">
      <xdr:nvCxnSpPr>
        <xdr:cNvPr id="5" name="Straight Connector 4">
          <a:extLst>
            <a:ext uri="{FF2B5EF4-FFF2-40B4-BE49-F238E27FC236}">
              <a16:creationId xmlns:a16="http://schemas.microsoft.com/office/drawing/2014/main" id="{D6F1D90B-0D4A-4A75-8E14-FC3025E4E4F5}"/>
            </a:ext>
          </a:extLst>
        </xdr:cNvPr>
        <xdr:cNvCxnSpPr/>
      </xdr:nvCxnSpPr>
      <xdr:spPr>
        <a:xfrm>
          <a:off x="64688357" y="1387929"/>
          <a:ext cx="0" cy="839921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24</xdr:row>
      <xdr:rowOff>0</xdr:rowOff>
    </xdr:from>
    <xdr:to>
      <xdr:col>55</xdr:col>
      <xdr:colOff>0</xdr:colOff>
      <xdr:row>55</xdr:row>
      <xdr:rowOff>23613</xdr:rowOff>
    </xdr:to>
    <xdr:cxnSp macro="">
      <xdr:nvCxnSpPr>
        <xdr:cNvPr id="6" name="Straight Connector 5">
          <a:extLst>
            <a:ext uri="{FF2B5EF4-FFF2-40B4-BE49-F238E27FC236}">
              <a16:creationId xmlns:a16="http://schemas.microsoft.com/office/drawing/2014/main" id="{0D1958F7-23AC-46AB-A30D-F6EFF6329156}"/>
            </a:ext>
          </a:extLst>
        </xdr:cNvPr>
        <xdr:cNvCxnSpPr/>
      </xdr:nvCxnSpPr>
      <xdr:spPr>
        <a:xfrm>
          <a:off x="83030786" y="6613071"/>
          <a:ext cx="0" cy="85144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9</xdr:row>
      <xdr:rowOff>0</xdr:rowOff>
    </xdr:from>
    <xdr:to>
      <xdr:col>55</xdr:col>
      <xdr:colOff>0</xdr:colOff>
      <xdr:row>39</xdr:row>
      <xdr:rowOff>241328</xdr:rowOff>
    </xdr:to>
    <xdr:cxnSp macro="">
      <xdr:nvCxnSpPr>
        <xdr:cNvPr id="13" name="Straight Connector 12">
          <a:extLst>
            <a:ext uri="{FF2B5EF4-FFF2-40B4-BE49-F238E27FC236}">
              <a16:creationId xmlns:a16="http://schemas.microsoft.com/office/drawing/2014/main" id="{9E005F7C-759E-4946-AC9E-4563577E188A}"/>
            </a:ext>
          </a:extLst>
        </xdr:cNvPr>
        <xdr:cNvCxnSpPr/>
      </xdr:nvCxnSpPr>
      <xdr:spPr>
        <a:xfrm>
          <a:off x="83030786" y="2476500"/>
          <a:ext cx="0" cy="85144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0.21716</cdr:x>
      <cdr:y>0.48407</cdr:y>
    </cdr:from>
    <cdr:to>
      <cdr:x>0.30251</cdr:x>
      <cdr:y>0.51091</cdr:y>
    </cdr:to>
    <cdr:sp macro="" textlink="">
      <cdr:nvSpPr>
        <cdr:cNvPr id="6" name="TextBox 5">
          <a:extLst xmlns:a="http://schemas.openxmlformats.org/drawingml/2006/main">
            <a:ext uri="{FF2B5EF4-FFF2-40B4-BE49-F238E27FC236}">
              <a16:creationId xmlns:a16="http://schemas.microsoft.com/office/drawing/2014/main" id="{F4A80E6F-488F-B500-6CA5-5F79BD591017}"/>
            </a:ext>
          </a:extLst>
        </cdr:cNvPr>
        <cdr:cNvSpPr txBox="1"/>
      </cdr:nvSpPr>
      <cdr:spPr>
        <a:xfrm xmlns:a="http://schemas.openxmlformats.org/drawingml/2006/main">
          <a:off x="5205189" y="6468239"/>
          <a:ext cx="2045807" cy="3586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bg1">
                  <a:lumMod val="50000"/>
                </a:schemeClr>
              </a:solidFill>
              <a:latin typeface="Arial" panose="020B0604020202020204" pitchFamily="34" charset="0"/>
              <a:cs typeface="Arial" panose="020B0604020202020204" pitchFamily="34" charset="0"/>
            </a:rPr>
            <a:t>income</a:t>
          </a:r>
          <a:r>
            <a:rPr lang="en-US" sz="1600" b="1" baseline="0">
              <a:solidFill>
                <a:schemeClr val="bg1">
                  <a:lumMod val="50000"/>
                </a:schemeClr>
              </a:solidFill>
              <a:latin typeface="Arial" panose="020B0604020202020204" pitchFamily="34" charset="0"/>
              <a:cs typeface="Arial" panose="020B0604020202020204" pitchFamily="34" charset="0"/>
            </a:rPr>
            <a:t> &amp; Expenses</a:t>
          </a:r>
          <a:endParaRPr lang="en-US" sz="1600" b="1">
            <a:solidFill>
              <a:schemeClr val="bg1">
                <a:lumMod val="50000"/>
              </a:schemeClr>
            </a:solidFill>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2</xdr:col>
      <xdr:colOff>0</xdr:colOff>
      <xdr:row>4</xdr:row>
      <xdr:rowOff>0</xdr:rowOff>
    </xdr:from>
    <xdr:to>
      <xdr:col>20</xdr:col>
      <xdr:colOff>826008</xdr:colOff>
      <xdr:row>25</xdr:row>
      <xdr:rowOff>196596</xdr:rowOff>
    </xdr:to>
    <xdr:sp macro="" textlink="">
      <xdr:nvSpPr>
        <xdr:cNvPr id="31" name="Rectangle 30">
          <a:extLst>
            <a:ext uri="{FF2B5EF4-FFF2-40B4-BE49-F238E27FC236}">
              <a16:creationId xmlns:a16="http://schemas.microsoft.com/office/drawing/2014/main" id="{622AC95A-E35A-4289-B72E-E83710A72C8A}"/>
            </a:ext>
          </a:extLst>
        </xdr:cNvPr>
        <xdr:cNvSpPr/>
      </xdr:nvSpPr>
      <xdr:spPr>
        <a:xfrm>
          <a:off x="1823357" y="1088571"/>
          <a:ext cx="17236222" cy="5911596"/>
        </a:xfrm>
        <a:prstGeom prst="rect">
          <a:avLst/>
        </a:prstGeom>
        <a:gradFill flip="none" rotWithShape="1">
          <a:gsLst>
            <a:gs pos="42000">
              <a:srgbClr val="F9D7A8"/>
            </a:gs>
            <a:gs pos="2000">
              <a:srgbClr val="F3EDE8">
                <a:alpha val="84000"/>
              </a:srgbClr>
            </a:gs>
            <a:gs pos="0">
              <a:srgbClr val="FADBB2"/>
            </a:gs>
            <a:gs pos="31000">
              <a:srgbClr val="F6E5D0">
                <a:alpha val="99000"/>
              </a:srgbClr>
            </a:gs>
            <a:gs pos="0">
              <a:srgbClr val="F6E6D3"/>
            </a:gs>
            <a:gs pos="1000">
              <a:srgbClr val="F2F1F3">
                <a:alpha val="0"/>
              </a:srgbClr>
            </a:gs>
            <a:gs pos="100000">
              <a:srgbClr val="D3BABF"/>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18.80</a:t>
          </a:r>
        </a:p>
      </xdr:txBody>
    </xdr:sp>
    <xdr:clientData/>
  </xdr:twoCellAnchor>
  <xdr:twoCellAnchor editAs="absolute">
    <xdr:from>
      <xdr:col>2</xdr:col>
      <xdr:colOff>388989</xdr:colOff>
      <xdr:row>5</xdr:row>
      <xdr:rowOff>46945</xdr:rowOff>
    </xdr:from>
    <xdr:to>
      <xdr:col>20</xdr:col>
      <xdr:colOff>442936</xdr:colOff>
      <xdr:row>37</xdr:row>
      <xdr:rowOff>118838</xdr:rowOff>
    </xdr:to>
    <xdr:grpSp>
      <xdr:nvGrpSpPr>
        <xdr:cNvPr id="32" name="Group 31">
          <a:extLst>
            <a:ext uri="{FF2B5EF4-FFF2-40B4-BE49-F238E27FC236}">
              <a16:creationId xmlns:a16="http://schemas.microsoft.com/office/drawing/2014/main" id="{740BD7A0-6FA4-4A9A-B62C-69B2C5E3C267}"/>
            </a:ext>
          </a:extLst>
        </xdr:cNvPr>
        <xdr:cNvGrpSpPr/>
      </xdr:nvGrpSpPr>
      <xdr:grpSpPr>
        <a:xfrm>
          <a:off x="2209322" y="1369862"/>
          <a:ext cx="16436947" cy="8538559"/>
          <a:chOff x="1708657" y="747716"/>
          <a:chExt cx="16480534" cy="8470397"/>
        </a:xfrm>
        <a:gradFill>
          <a:gsLst>
            <a:gs pos="10000">
              <a:srgbClr val="F2F1F3"/>
            </a:gs>
            <a:gs pos="100000">
              <a:srgbClr val="F2F1F3"/>
            </a:gs>
          </a:gsLst>
          <a:path path="shape">
            <a:fillToRect l="50000" t="50000" r="50000" b="50000"/>
          </a:path>
        </a:gradFill>
        <a:effectLst>
          <a:glow>
            <a:schemeClr val="accent1"/>
          </a:glow>
        </a:effectLst>
      </xdr:grpSpPr>
      <xdr:sp macro="" textlink="">
        <xdr:nvSpPr>
          <xdr:cNvPr id="33" name="Rectangle: Top Corners Rounded 32">
            <a:extLst>
              <a:ext uri="{FF2B5EF4-FFF2-40B4-BE49-F238E27FC236}">
                <a16:creationId xmlns:a16="http://schemas.microsoft.com/office/drawing/2014/main" id="{79C7028B-DC17-4183-9E66-26A32EAA1380}"/>
              </a:ext>
            </a:extLst>
          </xdr:cNvPr>
          <xdr:cNvSpPr/>
        </xdr:nvSpPr>
        <xdr:spPr>
          <a:xfrm>
            <a:off x="1713623" y="747716"/>
            <a:ext cx="16475568" cy="384048"/>
          </a:xfrm>
          <a:prstGeom prst="round2SameRect">
            <a:avLst>
              <a:gd name="adj1" fmla="val 28059"/>
              <a:gd name="adj2" fmla="val 0"/>
            </a:avLst>
          </a:prstGeom>
          <a:solidFill>
            <a:schemeClr val="bg1"/>
          </a:solid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endParaRPr lang="en-US" sz="1100"/>
          </a:p>
        </xdr:txBody>
      </xdr:sp>
      <xdr:sp macro="" textlink="">
        <xdr:nvSpPr>
          <xdr:cNvPr id="34" name="Rectangle 33">
            <a:extLst>
              <a:ext uri="{FF2B5EF4-FFF2-40B4-BE49-F238E27FC236}">
                <a16:creationId xmlns:a16="http://schemas.microsoft.com/office/drawing/2014/main" id="{71BE81DF-D18B-7E18-E2DB-F76D0BEBCFE3}"/>
              </a:ext>
            </a:extLst>
          </xdr:cNvPr>
          <xdr:cNvSpPr/>
        </xdr:nvSpPr>
        <xdr:spPr>
          <a:xfrm>
            <a:off x="1708657" y="1117529"/>
            <a:ext cx="16475568" cy="8100584"/>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2</xdr:col>
      <xdr:colOff>529397</xdr:colOff>
      <xdr:row>5</xdr:row>
      <xdr:rowOff>99731</xdr:rowOff>
    </xdr:from>
    <xdr:to>
      <xdr:col>2</xdr:col>
      <xdr:colOff>910398</xdr:colOff>
      <xdr:row>6</xdr:row>
      <xdr:rowOff>164722</xdr:rowOff>
    </xdr:to>
    <xdr:pic>
      <xdr:nvPicPr>
        <xdr:cNvPr id="35" name="Picture 34">
          <a:extLst>
            <a:ext uri="{FF2B5EF4-FFF2-40B4-BE49-F238E27FC236}">
              <a16:creationId xmlns:a16="http://schemas.microsoft.com/office/drawing/2014/main" id="{0246E7DE-750A-4EEA-8947-3FAB550F26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V="1">
          <a:off x="2358197" y="1433231"/>
          <a:ext cx="381001" cy="331691"/>
        </a:xfrm>
        <a:prstGeom prst="rect">
          <a:avLst/>
        </a:prstGeom>
      </xdr:spPr>
    </xdr:pic>
    <xdr:clientData/>
  </xdr:twoCellAnchor>
  <xdr:twoCellAnchor editAs="absolute">
    <xdr:from>
      <xdr:col>3</xdr:col>
      <xdr:colOff>92849</xdr:colOff>
      <xdr:row>5</xdr:row>
      <xdr:rowOff>99732</xdr:rowOff>
    </xdr:from>
    <xdr:to>
      <xdr:col>6</xdr:col>
      <xdr:colOff>381641</xdr:colOff>
      <xdr:row>6</xdr:row>
      <xdr:rowOff>124385</xdr:rowOff>
    </xdr:to>
    <xdr:sp macro="" textlink="">
      <xdr:nvSpPr>
        <xdr:cNvPr id="36" name="TextBox 35">
          <a:extLst>
            <a:ext uri="{FF2B5EF4-FFF2-40B4-BE49-F238E27FC236}">
              <a16:creationId xmlns:a16="http://schemas.microsoft.com/office/drawing/2014/main" id="{83F6F25D-E47C-4C60-B956-04CAA4EC2490}"/>
            </a:ext>
          </a:extLst>
        </xdr:cNvPr>
        <xdr:cNvSpPr txBox="1"/>
      </xdr:nvSpPr>
      <xdr:spPr>
        <a:xfrm>
          <a:off x="2836049" y="1433232"/>
          <a:ext cx="3031992" cy="2913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panose="020B0604020202020204" pitchFamily="34" charset="0"/>
              <a:cs typeface="Arial" panose="020B0604020202020204" pitchFamily="34" charset="0"/>
            </a:rPr>
            <a:t>Supply</a:t>
          </a:r>
          <a:r>
            <a:rPr lang="en-US" sz="1200" baseline="0">
              <a:latin typeface="Arial" panose="020B0604020202020204" pitchFamily="34" charset="0"/>
              <a:cs typeface="Arial" panose="020B0604020202020204" pitchFamily="34" charset="0"/>
            </a:rPr>
            <a:t> Chin Fright Analytics Dashborad </a:t>
          </a:r>
          <a:endParaRPr lang="en-US" sz="1200">
            <a:latin typeface="Arial" panose="020B0604020202020204" pitchFamily="34" charset="0"/>
            <a:cs typeface="Arial" panose="020B0604020202020204" pitchFamily="34" charset="0"/>
          </a:endParaRPr>
        </a:p>
      </xdr:txBody>
    </xdr:sp>
    <xdr:clientData/>
  </xdr:twoCellAnchor>
  <xdr:twoCellAnchor editAs="absolute">
    <xdr:from>
      <xdr:col>3</xdr:col>
      <xdr:colOff>361791</xdr:colOff>
      <xdr:row>8</xdr:row>
      <xdr:rowOff>162485</xdr:rowOff>
    </xdr:from>
    <xdr:to>
      <xdr:col>4</xdr:col>
      <xdr:colOff>261419</xdr:colOff>
      <xdr:row>9</xdr:row>
      <xdr:rowOff>187139</xdr:rowOff>
    </xdr:to>
    <xdr:sp macro="" textlink="">
      <xdr:nvSpPr>
        <xdr:cNvPr id="37" name="TextBox 36">
          <a:extLst>
            <a:ext uri="{FF2B5EF4-FFF2-40B4-BE49-F238E27FC236}">
              <a16:creationId xmlns:a16="http://schemas.microsoft.com/office/drawing/2014/main" id="{87EFF2C9-D8A2-40E1-8D0A-771E03441394}"/>
            </a:ext>
          </a:extLst>
        </xdr:cNvPr>
        <xdr:cNvSpPr txBox="1"/>
      </xdr:nvSpPr>
      <xdr:spPr>
        <a:xfrm>
          <a:off x="3104991" y="2296085"/>
          <a:ext cx="814028" cy="291354"/>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705,446</a:t>
          </a:r>
          <a:r>
            <a:rPr lang="en-US" sz="1200"/>
            <a:t> </a:t>
          </a:r>
          <a:r>
            <a:rPr lang="en-US" sz="1400">
              <a:latin typeface="Arial" panose="020B0604020202020204" pitchFamily="34" charset="0"/>
              <a:cs typeface="Arial" panose="020B0604020202020204" pitchFamily="34" charset="0"/>
            </a:rPr>
            <a:t> </a:t>
          </a:r>
        </a:p>
      </xdr:txBody>
    </xdr:sp>
    <xdr:clientData/>
  </xdr:twoCellAnchor>
  <xdr:twoCellAnchor editAs="absolute">
    <xdr:from>
      <xdr:col>3</xdr:col>
      <xdr:colOff>361792</xdr:colOff>
      <xdr:row>9</xdr:row>
      <xdr:rowOff>131109</xdr:rowOff>
    </xdr:from>
    <xdr:to>
      <xdr:col>4</xdr:col>
      <xdr:colOff>907358</xdr:colOff>
      <xdr:row>10</xdr:row>
      <xdr:rowOff>99732</xdr:rowOff>
    </xdr:to>
    <xdr:sp macro="" textlink="">
      <xdr:nvSpPr>
        <xdr:cNvPr id="38" name="TextBox 37">
          <a:extLst>
            <a:ext uri="{FF2B5EF4-FFF2-40B4-BE49-F238E27FC236}">
              <a16:creationId xmlns:a16="http://schemas.microsoft.com/office/drawing/2014/main" id="{D12BDC3E-1BB4-40A7-9043-EE9C69626E66}"/>
            </a:ext>
          </a:extLst>
        </xdr:cNvPr>
        <xdr:cNvSpPr txBox="1"/>
      </xdr:nvSpPr>
      <xdr:spPr>
        <a:xfrm>
          <a:off x="3104992" y="2531409"/>
          <a:ext cx="1459966" cy="235323"/>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50000"/>
                  <a:lumOff val="50000"/>
                </a:schemeClr>
              </a:solidFill>
              <a:latin typeface="Arial" panose="020B0604020202020204" pitchFamily="34" charset="0"/>
              <a:cs typeface="Arial" panose="020B0604020202020204" pitchFamily="34" charset="0"/>
            </a:rPr>
            <a:t>Monthly Balance</a:t>
          </a:r>
        </a:p>
      </xdr:txBody>
    </xdr:sp>
    <xdr:clientData/>
  </xdr:twoCellAnchor>
  <xdr:twoCellAnchor editAs="absolute">
    <xdr:from>
      <xdr:col>2</xdr:col>
      <xdr:colOff>742311</xdr:colOff>
      <xdr:row>8</xdr:row>
      <xdr:rowOff>140074</xdr:rowOff>
    </xdr:from>
    <xdr:to>
      <xdr:col>3</xdr:col>
      <xdr:colOff>292315</xdr:colOff>
      <xdr:row>10</xdr:row>
      <xdr:rowOff>63874</xdr:rowOff>
    </xdr:to>
    <xdr:sp macro="" textlink="">
      <xdr:nvSpPr>
        <xdr:cNvPr id="39" name="Rectangle: Rounded Corners 38">
          <a:extLst>
            <a:ext uri="{FF2B5EF4-FFF2-40B4-BE49-F238E27FC236}">
              <a16:creationId xmlns:a16="http://schemas.microsoft.com/office/drawing/2014/main" id="{73EFD850-03F9-4E53-8FCD-9DB601A7A057}"/>
            </a:ext>
          </a:extLst>
        </xdr:cNvPr>
        <xdr:cNvSpPr/>
      </xdr:nvSpPr>
      <xdr:spPr>
        <a:xfrm>
          <a:off x="2571111" y="2273674"/>
          <a:ext cx="464404" cy="457200"/>
        </a:xfrm>
        <a:prstGeom prst="roundRect">
          <a:avLst/>
        </a:prstGeom>
        <a:solidFill>
          <a:schemeClr val="tx1"/>
        </a:solidFill>
        <a:ln>
          <a:solidFill>
            <a:schemeClr val="tx1">
              <a:alpha val="98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775927</xdr:colOff>
      <xdr:row>8</xdr:row>
      <xdr:rowOff>151279</xdr:rowOff>
    </xdr:from>
    <xdr:to>
      <xdr:col>3</xdr:col>
      <xdr:colOff>283349</xdr:colOff>
      <xdr:row>10</xdr:row>
      <xdr:rowOff>32497</xdr:rowOff>
    </xdr:to>
    <xdr:pic>
      <xdr:nvPicPr>
        <xdr:cNvPr id="40" name="Graphic 39" descr="Dollar with solid fill">
          <a:extLst>
            <a:ext uri="{FF2B5EF4-FFF2-40B4-BE49-F238E27FC236}">
              <a16:creationId xmlns:a16="http://schemas.microsoft.com/office/drawing/2014/main" id="{4178CDC9-17BD-44CE-8034-A51712543F0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04727" y="2284879"/>
          <a:ext cx="421822" cy="414618"/>
        </a:xfrm>
        <a:prstGeom prst="rect">
          <a:avLst/>
        </a:prstGeom>
      </xdr:spPr>
    </xdr:pic>
    <xdr:clientData/>
  </xdr:twoCellAnchor>
  <xdr:twoCellAnchor editAs="absolute">
    <xdr:from>
      <xdr:col>2</xdr:col>
      <xdr:colOff>675077</xdr:colOff>
      <xdr:row>10</xdr:row>
      <xdr:rowOff>234202</xdr:rowOff>
    </xdr:from>
    <xdr:to>
      <xdr:col>4</xdr:col>
      <xdr:colOff>817711</xdr:colOff>
      <xdr:row>12</xdr:row>
      <xdr:rowOff>59392</xdr:rowOff>
    </xdr:to>
    <xdr:sp macro="" textlink="">
      <xdr:nvSpPr>
        <xdr:cNvPr id="41" name="TextBox 40">
          <a:extLst>
            <a:ext uri="{FF2B5EF4-FFF2-40B4-BE49-F238E27FC236}">
              <a16:creationId xmlns:a16="http://schemas.microsoft.com/office/drawing/2014/main" id="{37F67BFF-A3CA-4AF8-8386-27854DFCAFEF}"/>
            </a:ext>
          </a:extLst>
        </xdr:cNvPr>
        <xdr:cNvSpPr txBox="1"/>
      </xdr:nvSpPr>
      <xdr:spPr>
        <a:xfrm>
          <a:off x="2503877" y="2901202"/>
          <a:ext cx="1971434" cy="358590"/>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50000"/>
                  <a:lumOff val="50000"/>
                </a:schemeClr>
              </a:solidFill>
              <a:latin typeface="Arial" panose="020B0604020202020204" pitchFamily="34" charset="0"/>
              <a:cs typeface="Arial" panose="020B0604020202020204" pitchFamily="34" charset="0"/>
            </a:rPr>
            <a:t>Year To</a:t>
          </a:r>
          <a:r>
            <a:rPr lang="en-US" sz="1200" b="1" baseline="0">
              <a:solidFill>
                <a:schemeClr val="tx1">
                  <a:lumMod val="50000"/>
                  <a:lumOff val="50000"/>
                </a:schemeClr>
              </a:solidFill>
              <a:latin typeface="Arial" panose="020B0604020202020204" pitchFamily="34" charset="0"/>
              <a:cs typeface="Arial" panose="020B0604020202020204" pitchFamily="34" charset="0"/>
            </a:rPr>
            <a:t> Date  </a:t>
          </a:r>
          <a:r>
            <a:rPr lang="en-US" sz="1200" b="1">
              <a:solidFill>
                <a:schemeClr val="tx1">
                  <a:lumMod val="50000"/>
                  <a:lumOff val="50000"/>
                </a:schemeClr>
              </a:solidFill>
              <a:latin typeface="Arial" panose="020B0604020202020204" pitchFamily="34" charset="0"/>
              <a:ea typeface="+mn-ea"/>
              <a:cs typeface="Arial" panose="020B0604020202020204" pitchFamily="34" charset="0"/>
            </a:rPr>
            <a:t>705,446</a:t>
          </a:r>
          <a:r>
            <a:rPr lang="en-US" sz="1200"/>
            <a:t>  </a:t>
          </a:r>
          <a:endParaRPr lang="en-US" sz="1200" b="1">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6</xdr:col>
      <xdr:colOff>383005</xdr:colOff>
      <xdr:row>10</xdr:row>
      <xdr:rowOff>102856</xdr:rowOff>
    </xdr:from>
    <xdr:to>
      <xdr:col>8</xdr:col>
      <xdr:colOff>274661</xdr:colOff>
      <xdr:row>17</xdr:row>
      <xdr:rowOff>101332</xdr:rowOff>
    </xdr:to>
    <xdr:grpSp>
      <xdr:nvGrpSpPr>
        <xdr:cNvPr id="42" name="Group 41">
          <a:extLst>
            <a:ext uri="{FF2B5EF4-FFF2-40B4-BE49-F238E27FC236}">
              <a16:creationId xmlns:a16="http://schemas.microsoft.com/office/drawing/2014/main" id="{8324F1C3-DC3F-46DD-9333-73831434209F}"/>
            </a:ext>
          </a:extLst>
        </xdr:cNvPr>
        <xdr:cNvGrpSpPr/>
      </xdr:nvGrpSpPr>
      <xdr:grpSpPr>
        <a:xfrm>
          <a:off x="5844005" y="2748689"/>
          <a:ext cx="1711989" cy="1850560"/>
          <a:chOff x="6667500" y="2790265"/>
          <a:chExt cx="1691640" cy="1865376"/>
        </a:xfrm>
      </xdr:grpSpPr>
      <xdr:sp macro="" textlink="">
        <xdr:nvSpPr>
          <xdr:cNvPr id="43" name="Rectangle 42">
            <a:extLst>
              <a:ext uri="{FF2B5EF4-FFF2-40B4-BE49-F238E27FC236}">
                <a16:creationId xmlns:a16="http://schemas.microsoft.com/office/drawing/2014/main" id="{E1983C40-21ED-9C9D-9D2F-DD9F25C428DC}"/>
              </a:ext>
            </a:extLst>
          </xdr:cNvPr>
          <xdr:cNvSpPr/>
        </xdr:nvSpPr>
        <xdr:spPr>
          <a:xfrm>
            <a:off x="6667500" y="2790265"/>
            <a:ext cx="1691640" cy="186537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B6">
        <xdr:nvSpPr>
          <xdr:cNvPr id="44" name="TextBox 43">
            <a:extLst>
              <a:ext uri="{FF2B5EF4-FFF2-40B4-BE49-F238E27FC236}">
                <a16:creationId xmlns:a16="http://schemas.microsoft.com/office/drawing/2014/main" id="{65669BCD-266F-F776-AB38-187F38D8F56E}"/>
              </a:ext>
            </a:extLst>
          </xdr:cNvPr>
          <xdr:cNvSpPr txBox="1"/>
        </xdr:nvSpPr>
        <xdr:spPr>
          <a:xfrm>
            <a:off x="6824382" y="3989293"/>
            <a:ext cx="1187824" cy="347383"/>
          </a:xfrm>
          <a:prstGeom prst="round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84071F-EE85-4007-8FF3-BC0DF41E971F}" type="TxLink">
              <a:rPr lang="en-US" sz="1200" b="1" i="0" u="none" strike="noStrike">
                <a:solidFill>
                  <a:srgbClr val="000000"/>
                </a:solidFill>
                <a:latin typeface="Arial"/>
                <a:cs typeface="Arial"/>
              </a:rPr>
              <a:pPr/>
              <a:t>$834,018</a:t>
            </a:fld>
            <a:endParaRPr lang="en-US" sz="1200" b="1" i="0" u="none" strike="noStrike">
              <a:solidFill>
                <a:srgbClr val="000000"/>
              </a:solidFill>
              <a:latin typeface="Arial"/>
              <a:cs typeface="Arial"/>
            </a:endParaRPr>
          </a:p>
        </xdr:txBody>
      </xdr:sp>
      <xdr:sp macro="" textlink="Pivottables!B7">
        <xdr:nvSpPr>
          <xdr:cNvPr id="45" name="TextBox 44">
            <a:extLst>
              <a:ext uri="{FF2B5EF4-FFF2-40B4-BE49-F238E27FC236}">
                <a16:creationId xmlns:a16="http://schemas.microsoft.com/office/drawing/2014/main" id="{ED67FC99-ADAE-D991-4B02-896291D15B31}"/>
              </a:ext>
            </a:extLst>
          </xdr:cNvPr>
          <xdr:cNvSpPr txBox="1"/>
        </xdr:nvSpPr>
        <xdr:spPr>
          <a:xfrm>
            <a:off x="6869206" y="4224617"/>
            <a:ext cx="549087" cy="24163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54F14A-380B-4B93-9339-5785BEF3EC0A}" type="TxLink">
              <a:rPr lang="en-US" sz="1200" b="1" i="0" u="none" strike="noStrike">
                <a:solidFill>
                  <a:srgbClr val="000000"/>
                </a:solidFill>
                <a:latin typeface="Arial"/>
                <a:cs typeface="Arial"/>
              </a:rPr>
              <a:pPr/>
              <a:t>76%</a:t>
            </a:fld>
            <a:endParaRPr lang="en-US" sz="1200" b="0" i="0" u="none" strike="noStrike">
              <a:solidFill>
                <a:srgbClr val="000000"/>
              </a:solidFill>
              <a:latin typeface="Arial"/>
              <a:cs typeface="Arial"/>
            </a:endParaRPr>
          </a:p>
        </xdr:txBody>
      </xdr:sp>
      <xdr:sp macro="" textlink="">
        <xdr:nvSpPr>
          <xdr:cNvPr id="46" name="TextBox 45">
            <a:extLst>
              <a:ext uri="{FF2B5EF4-FFF2-40B4-BE49-F238E27FC236}">
                <a16:creationId xmlns:a16="http://schemas.microsoft.com/office/drawing/2014/main" id="{321B4E09-1B48-0FA8-BF60-3978795E6968}"/>
              </a:ext>
            </a:extLst>
          </xdr:cNvPr>
          <xdr:cNvSpPr txBox="1"/>
        </xdr:nvSpPr>
        <xdr:spPr>
          <a:xfrm>
            <a:off x="6858002" y="3182471"/>
            <a:ext cx="822960" cy="256032"/>
          </a:xfrm>
          <a:prstGeom prst="round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6"/>
                </a:solidFill>
                <a:latin typeface="Arial" panose="020B0604020202020204" pitchFamily="34" charset="0"/>
                <a:cs typeface="Arial" panose="020B0604020202020204" pitchFamily="34" charset="0"/>
              </a:rPr>
              <a:t>Income</a:t>
            </a:r>
          </a:p>
        </xdr:txBody>
      </xdr:sp>
    </xdr:grpSp>
    <xdr:clientData/>
  </xdr:twoCellAnchor>
  <xdr:twoCellAnchor editAs="absolute">
    <xdr:from>
      <xdr:col>8</xdr:col>
      <xdr:colOff>505673</xdr:colOff>
      <xdr:row>10</xdr:row>
      <xdr:rowOff>159904</xdr:rowOff>
    </xdr:from>
    <xdr:to>
      <xdr:col>10</xdr:col>
      <xdr:colOff>385642</xdr:colOff>
      <xdr:row>17</xdr:row>
      <xdr:rowOff>158380</xdr:rowOff>
    </xdr:to>
    <xdr:grpSp>
      <xdr:nvGrpSpPr>
        <xdr:cNvPr id="47" name="Group 46">
          <a:extLst>
            <a:ext uri="{FF2B5EF4-FFF2-40B4-BE49-F238E27FC236}">
              <a16:creationId xmlns:a16="http://schemas.microsoft.com/office/drawing/2014/main" id="{A13DD086-1D38-4C35-9D54-9A18E101B129}"/>
            </a:ext>
          </a:extLst>
        </xdr:cNvPr>
        <xdr:cNvGrpSpPr/>
      </xdr:nvGrpSpPr>
      <xdr:grpSpPr>
        <a:xfrm>
          <a:off x="7787006" y="2805737"/>
          <a:ext cx="1700303" cy="1850560"/>
          <a:chOff x="6902824" y="3003176"/>
          <a:chExt cx="1691640" cy="1865376"/>
        </a:xfrm>
        <a:effectLst/>
      </xdr:grpSpPr>
      <xdr:grpSp>
        <xdr:nvGrpSpPr>
          <xdr:cNvPr id="48" name="Group 47">
            <a:extLst>
              <a:ext uri="{FF2B5EF4-FFF2-40B4-BE49-F238E27FC236}">
                <a16:creationId xmlns:a16="http://schemas.microsoft.com/office/drawing/2014/main" id="{5E20A8EF-B753-F474-3865-B12D47694731}"/>
              </a:ext>
            </a:extLst>
          </xdr:cNvPr>
          <xdr:cNvGrpSpPr/>
        </xdr:nvGrpSpPr>
        <xdr:grpSpPr>
          <a:xfrm>
            <a:off x="6902824" y="3003176"/>
            <a:ext cx="1691640" cy="1865376"/>
            <a:chOff x="6667500" y="2790265"/>
            <a:chExt cx="1691640" cy="1865376"/>
          </a:xfrm>
        </xdr:grpSpPr>
        <xdr:sp macro="" textlink="">
          <xdr:nvSpPr>
            <xdr:cNvPr id="51" name="Rectangle 50">
              <a:extLst>
                <a:ext uri="{FF2B5EF4-FFF2-40B4-BE49-F238E27FC236}">
                  <a16:creationId xmlns:a16="http://schemas.microsoft.com/office/drawing/2014/main" id="{3AC2BD05-60D5-450B-CA62-78E14DE9384A}"/>
                </a:ext>
              </a:extLst>
            </xdr:cNvPr>
            <xdr:cNvSpPr/>
          </xdr:nvSpPr>
          <xdr:spPr>
            <a:xfrm>
              <a:off x="6667500" y="2790265"/>
              <a:ext cx="1691640" cy="1865376"/>
            </a:xfrm>
            <a:prstGeom prst="roundRect">
              <a:avLst/>
            </a:prstGeom>
            <a:solidFill>
              <a:schemeClr val="bg1"/>
            </a:solidFill>
            <a:ln>
              <a:noFill/>
            </a:ln>
            <a:scene3d>
              <a:camera prst="orthographicFront"/>
              <a:lightRig rig="threePt" dir="t"/>
            </a:scene3d>
            <a:sp3d z="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51">
              <a:extLst>
                <a:ext uri="{FF2B5EF4-FFF2-40B4-BE49-F238E27FC236}">
                  <a16:creationId xmlns:a16="http://schemas.microsoft.com/office/drawing/2014/main" id="{6006699F-8481-08F2-DBFC-62AE1F4EAEDF}"/>
                </a:ext>
              </a:extLst>
            </xdr:cNvPr>
            <xdr:cNvSpPr txBox="1"/>
          </xdr:nvSpPr>
          <xdr:spPr>
            <a:xfrm>
              <a:off x="6858001" y="3182471"/>
              <a:ext cx="941291" cy="246529"/>
            </a:xfrm>
            <a:prstGeom prst="roundRect">
              <a:avLst/>
            </a:prstGeom>
            <a:gradFill>
              <a:gsLst>
                <a:gs pos="10000">
                  <a:srgbClr val="F2F1F3"/>
                </a:gs>
                <a:gs pos="100000">
                  <a:srgbClr val="F2F1F3"/>
                </a:gs>
              </a:gsLst>
              <a:path path="shape">
                <a:fillToRect l="50000" t="50000" r="50000" b="50000"/>
              </a:path>
            </a:gradFill>
            <a:ln w="9525" cmpd="sng">
              <a:noFill/>
            </a:ln>
            <a:scene3d>
              <a:camera prst="orthographicFront"/>
              <a:lightRig rig="threePt" dir="t"/>
            </a:scene3d>
            <a:sp3d z="190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6"/>
                  </a:solidFill>
                  <a:latin typeface="Arial" panose="020B0604020202020204" pitchFamily="34" charset="0"/>
                  <a:cs typeface="Arial" panose="020B0604020202020204" pitchFamily="34" charset="0"/>
                </a:rPr>
                <a:t>Expenses</a:t>
              </a:r>
            </a:p>
          </xdr:txBody>
        </xdr:sp>
      </xdr:grpSp>
      <xdr:sp macro="" textlink="Pivottables!C6">
        <xdr:nvSpPr>
          <xdr:cNvPr id="49" name="TextBox 48">
            <a:extLst>
              <a:ext uri="{FF2B5EF4-FFF2-40B4-BE49-F238E27FC236}">
                <a16:creationId xmlns:a16="http://schemas.microsoft.com/office/drawing/2014/main" id="{16A713F2-4CCE-229F-C652-617C89AE86BC}"/>
              </a:ext>
            </a:extLst>
          </xdr:cNvPr>
          <xdr:cNvSpPr txBox="1"/>
        </xdr:nvSpPr>
        <xdr:spPr>
          <a:xfrm>
            <a:off x="7010401" y="4119284"/>
            <a:ext cx="1187824" cy="347383"/>
          </a:xfrm>
          <a:prstGeom prst="roundRect">
            <a:avLst/>
          </a:prstGeom>
          <a:solidFill>
            <a:schemeClr val="lt1"/>
          </a:solidFill>
          <a:ln w="9525" cmpd="sng">
            <a:noFill/>
          </a:ln>
          <a:scene3d>
            <a:camera prst="orthographicFront"/>
            <a:lightRig rig="threePt" dir="t"/>
          </a:scene3d>
          <a:sp3d z="190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906BE39-1D4E-4B83-B58D-E3240D419428}" type="TxLink">
              <a:rPr lang="en-US" sz="1200" b="1" i="0" u="none" strike="noStrike">
                <a:solidFill>
                  <a:srgbClr val="000000"/>
                </a:solidFill>
                <a:latin typeface="Arial"/>
                <a:ea typeface="+mn-ea"/>
                <a:cs typeface="Arial"/>
              </a:rPr>
              <a:pPr marL="0" indent="0"/>
              <a:t>$269,770</a:t>
            </a:fld>
            <a:endParaRPr lang="en-US" sz="1200" b="1" i="0" u="none" strike="noStrike">
              <a:solidFill>
                <a:srgbClr val="000000"/>
              </a:solidFill>
              <a:latin typeface="Arial"/>
              <a:ea typeface="+mn-ea"/>
              <a:cs typeface="Arial"/>
            </a:endParaRPr>
          </a:p>
        </xdr:txBody>
      </xdr:sp>
      <xdr:sp macro="" textlink="Pivottables!C7">
        <xdr:nvSpPr>
          <xdr:cNvPr id="50" name="TextBox 49">
            <a:extLst>
              <a:ext uri="{FF2B5EF4-FFF2-40B4-BE49-F238E27FC236}">
                <a16:creationId xmlns:a16="http://schemas.microsoft.com/office/drawing/2014/main" id="{127B5233-7545-51CC-3993-448EEC57459B}"/>
              </a:ext>
            </a:extLst>
          </xdr:cNvPr>
          <xdr:cNvSpPr txBox="1"/>
        </xdr:nvSpPr>
        <xdr:spPr>
          <a:xfrm>
            <a:off x="7077637" y="4343399"/>
            <a:ext cx="683559" cy="212912"/>
          </a:xfrm>
          <a:prstGeom prst="roundRect">
            <a:avLst/>
          </a:prstGeom>
          <a:noFill/>
          <a:ln w="9525" cmpd="sng">
            <a:noFill/>
          </a:ln>
          <a:scene3d>
            <a:camera prst="orthographicFront"/>
            <a:lightRig rig="threePt" dir="t"/>
          </a:scene3d>
          <a:sp3d z="190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3DEA011-A0C4-49D5-BBA1-0C3D677E5D34}" type="TxLink">
              <a:rPr lang="en-US" sz="1200" b="1" i="0" u="none" strike="noStrike">
                <a:solidFill>
                  <a:srgbClr val="000000"/>
                </a:solidFill>
                <a:latin typeface="Arial"/>
                <a:ea typeface="+mn-ea"/>
                <a:cs typeface="Arial"/>
              </a:rPr>
              <a:pPr marL="0" indent="0"/>
              <a:t>24%</a:t>
            </a:fld>
            <a:endParaRPr lang="en-US" sz="1200" b="0" i="0" u="none" strike="noStrike">
              <a:solidFill>
                <a:srgbClr val="000000"/>
              </a:solidFill>
              <a:latin typeface="Arial"/>
              <a:ea typeface="+mn-ea"/>
              <a:cs typeface="Arial"/>
            </a:endParaRPr>
          </a:p>
        </xdr:txBody>
      </xdr:sp>
    </xdr:grpSp>
    <xdr:clientData/>
  </xdr:twoCellAnchor>
  <xdr:twoCellAnchor editAs="absolute">
    <xdr:from>
      <xdr:col>2</xdr:col>
      <xdr:colOff>612321</xdr:colOff>
      <xdr:row>12</xdr:row>
      <xdr:rowOff>85725</xdr:rowOff>
    </xdr:from>
    <xdr:to>
      <xdr:col>5</xdr:col>
      <xdr:colOff>312311</xdr:colOff>
      <xdr:row>12</xdr:row>
      <xdr:rowOff>85725</xdr:rowOff>
    </xdr:to>
    <xdr:cxnSp macro="">
      <xdr:nvCxnSpPr>
        <xdr:cNvPr id="55" name="Straight Connector 54">
          <a:extLst>
            <a:ext uri="{FF2B5EF4-FFF2-40B4-BE49-F238E27FC236}">
              <a16:creationId xmlns:a16="http://schemas.microsoft.com/office/drawing/2014/main" id="{1E7FE7A3-653A-4DA2-B81A-F9D7E4705EFA}"/>
            </a:ext>
          </a:extLst>
        </xdr:cNvPr>
        <xdr:cNvCxnSpPr/>
      </xdr:nvCxnSpPr>
      <xdr:spPr>
        <a:xfrm>
          <a:off x="2441121" y="3286125"/>
          <a:ext cx="244319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721020</xdr:colOff>
      <xdr:row>12</xdr:row>
      <xdr:rowOff>140634</xdr:rowOff>
    </xdr:from>
    <xdr:to>
      <xdr:col>4</xdr:col>
      <xdr:colOff>352186</xdr:colOff>
      <xdr:row>13</xdr:row>
      <xdr:rowOff>109257</xdr:rowOff>
    </xdr:to>
    <xdr:sp macro="" textlink="">
      <xdr:nvSpPr>
        <xdr:cNvPr id="56" name="TextBox 55">
          <a:extLst>
            <a:ext uri="{FF2B5EF4-FFF2-40B4-BE49-F238E27FC236}">
              <a16:creationId xmlns:a16="http://schemas.microsoft.com/office/drawing/2014/main" id="{00E092BC-B6BE-4152-A24F-9C629BD7B133}"/>
            </a:ext>
          </a:extLst>
        </xdr:cNvPr>
        <xdr:cNvSpPr txBox="1"/>
      </xdr:nvSpPr>
      <xdr:spPr>
        <a:xfrm>
          <a:off x="2549820" y="3341034"/>
          <a:ext cx="1459966" cy="235323"/>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50000"/>
                  <a:lumOff val="50000"/>
                </a:schemeClr>
              </a:solidFill>
              <a:latin typeface="Arial" panose="020B0604020202020204" pitchFamily="34" charset="0"/>
              <a:cs typeface="Arial" panose="020B0604020202020204" pitchFamily="34" charset="0"/>
            </a:rPr>
            <a:t>Rating Customer</a:t>
          </a:r>
        </a:p>
      </xdr:txBody>
    </xdr:sp>
    <xdr:clientData/>
  </xdr:twoCellAnchor>
  <xdr:twoCellAnchor editAs="absolute">
    <xdr:from>
      <xdr:col>2</xdr:col>
      <xdr:colOff>711495</xdr:colOff>
      <xdr:row>13</xdr:row>
      <xdr:rowOff>254934</xdr:rowOff>
    </xdr:from>
    <xdr:to>
      <xdr:col>4</xdr:col>
      <xdr:colOff>342661</xdr:colOff>
      <xdr:row>14</xdr:row>
      <xdr:rowOff>223557</xdr:rowOff>
    </xdr:to>
    <xdr:sp macro="" textlink="">
      <xdr:nvSpPr>
        <xdr:cNvPr id="57" name="TextBox 56">
          <a:extLst>
            <a:ext uri="{FF2B5EF4-FFF2-40B4-BE49-F238E27FC236}">
              <a16:creationId xmlns:a16="http://schemas.microsoft.com/office/drawing/2014/main" id="{7E355AFD-03AF-45FE-9890-275333FA4EC0}"/>
            </a:ext>
          </a:extLst>
        </xdr:cNvPr>
        <xdr:cNvSpPr txBox="1"/>
      </xdr:nvSpPr>
      <xdr:spPr>
        <a:xfrm>
          <a:off x="2540295" y="3722034"/>
          <a:ext cx="1459966" cy="235323"/>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50000"/>
                  <a:lumOff val="50000"/>
                </a:schemeClr>
              </a:solidFill>
              <a:latin typeface="Arial" panose="020B0604020202020204" pitchFamily="34" charset="0"/>
              <a:cs typeface="Arial" panose="020B0604020202020204" pitchFamily="34" charset="0"/>
            </a:rPr>
            <a:t>New Customer</a:t>
          </a:r>
        </a:p>
      </xdr:txBody>
    </xdr:sp>
    <xdr:clientData/>
  </xdr:twoCellAnchor>
  <xdr:twoCellAnchor editAs="absolute">
    <xdr:from>
      <xdr:col>4</xdr:col>
      <xdr:colOff>684361</xdr:colOff>
      <xdr:row>12</xdr:row>
      <xdr:rowOff>129429</xdr:rowOff>
    </xdr:from>
    <xdr:to>
      <xdr:col>5</xdr:col>
      <xdr:colOff>662607</xdr:colOff>
      <xdr:row>13</xdr:row>
      <xdr:rowOff>173935</xdr:rowOff>
    </xdr:to>
    <xdr:sp macro="" textlink="Pivottables!M6">
      <xdr:nvSpPr>
        <xdr:cNvPr id="58" name="TextBox 57">
          <a:extLst>
            <a:ext uri="{FF2B5EF4-FFF2-40B4-BE49-F238E27FC236}">
              <a16:creationId xmlns:a16="http://schemas.microsoft.com/office/drawing/2014/main" id="{AA91E73F-5848-410A-8008-9E558C5A4120}"/>
            </a:ext>
          </a:extLst>
        </xdr:cNvPr>
        <xdr:cNvSpPr txBox="1"/>
      </xdr:nvSpPr>
      <xdr:spPr>
        <a:xfrm>
          <a:off x="4328709" y="3309951"/>
          <a:ext cx="889333" cy="3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0FA7EF-BE3D-4E16-9B83-9BCAF6C4CD5C}" type="TxLink">
            <a:rPr lang="en-US" sz="1600" b="0" i="0" u="none" strike="noStrike">
              <a:solidFill>
                <a:srgbClr val="000000"/>
              </a:solidFill>
              <a:latin typeface="Aptos Narrow"/>
              <a:cs typeface="Arial" panose="020B0604020202020204" pitchFamily="34" charset="0"/>
            </a:rPr>
            <a:pPr/>
            <a:t>154</a:t>
          </a:fld>
          <a:endParaRPr lang="en-US" sz="1200" b="1" i="0" u="none" strike="noStrike">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4</xdr:col>
      <xdr:colOff>674837</xdr:colOff>
      <xdr:row>13</xdr:row>
      <xdr:rowOff>243728</xdr:rowOff>
    </xdr:from>
    <xdr:to>
      <xdr:col>5</xdr:col>
      <xdr:colOff>554935</xdr:colOff>
      <xdr:row>15</xdr:row>
      <xdr:rowOff>16565</xdr:rowOff>
    </xdr:to>
    <xdr:sp macro="" textlink="Pivottables!K6">
      <xdr:nvSpPr>
        <xdr:cNvPr id="59" name="TextBox 58">
          <a:extLst>
            <a:ext uri="{FF2B5EF4-FFF2-40B4-BE49-F238E27FC236}">
              <a16:creationId xmlns:a16="http://schemas.microsoft.com/office/drawing/2014/main" id="{C413C835-FD9C-41A9-AE8C-2B3FBBE33984}"/>
            </a:ext>
          </a:extLst>
        </xdr:cNvPr>
        <xdr:cNvSpPr txBox="1"/>
      </xdr:nvSpPr>
      <xdr:spPr>
        <a:xfrm>
          <a:off x="4319185" y="3689293"/>
          <a:ext cx="791185" cy="30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FDDF34-2211-480A-9A69-972ECCAC5C16}" type="TxLink">
            <a:rPr lang="en-US" sz="1600" b="0" i="0" u="none" strike="noStrike">
              <a:solidFill>
                <a:srgbClr val="000000"/>
              </a:solidFill>
              <a:latin typeface="Aptos Narrow"/>
              <a:cs typeface="Arial"/>
            </a:rPr>
            <a:pPr/>
            <a:t>14</a:t>
          </a:fld>
          <a:endParaRPr lang="en-US" sz="1200" b="1">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10</xdr:col>
      <xdr:colOff>603861</xdr:colOff>
      <xdr:row>10</xdr:row>
      <xdr:rowOff>119919</xdr:rowOff>
    </xdr:from>
    <xdr:to>
      <xdr:col>16</xdr:col>
      <xdr:colOff>464073</xdr:colOff>
      <xdr:row>17</xdr:row>
      <xdr:rowOff>114316</xdr:rowOff>
    </xdr:to>
    <xdr:grpSp>
      <xdr:nvGrpSpPr>
        <xdr:cNvPr id="299" name="Group 298">
          <a:extLst>
            <a:ext uri="{FF2B5EF4-FFF2-40B4-BE49-F238E27FC236}">
              <a16:creationId xmlns:a16="http://schemas.microsoft.com/office/drawing/2014/main" id="{2C70936D-8827-037C-8F6D-B4E0FEABFB02}"/>
            </a:ext>
          </a:extLst>
        </xdr:cNvPr>
        <xdr:cNvGrpSpPr/>
      </xdr:nvGrpSpPr>
      <xdr:grpSpPr>
        <a:xfrm>
          <a:off x="9705528" y="2765752"/>
          <a:ext cx="5321212" cy="1846481"/>
          <a:chOff x="9792685" y="2809331"/>
          <a:chExt cx="5373506" cy="1876985"/>
        </a:xfrm>
      </xdr:grpSpPr>
      <xdr:sp macro="" textlink="">
        <xdr:nvSpPr>
          <xdr:cNvPr id="53" name="Rectangle 52">
            <a:extLst>
              <a:ext uri="{FF2B5EF4-FFF2-40B4-BE49-F238E27FC236}">
                <a16:creationId xmlns:a16="http://schemas.microsoft.com/office/drawing/2014/main" id="{AAF0D3EB-2FF9-4EBF-BAC3-B479E7160CFD}"/>
              </a:ext>
            </a:extLst>
          </xdr:cNvPr>
          <xdr:cNvSpPr/>
        </xdr:nvSpPr>
        <xdr:spPr>
          <a:xfrm>
            <a:off x="9792685" y="2809331"/>
            <a:ext cx="5373506" cy="187698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0" name="Chart 59">
            <a:extLst>
              <a:ext uri="{FF2B5EF4-FFF2-40B4-BE49-F238E27FC236}">
                <a16:creationId xmlns:a16="http://schemas.microsoft.com/office/drawing/2014/main" id="{129B66CB-A622-4D1D-BC52-198900294C1F}"/>
              </a:ext>
            </a:extLst>
          </xdr:cNvPr>
          <xdr:cNvGraphicFramePr>
            <a:graphicFrameLocks/>
          </xdr:cNvGraphicFramePr>
        </xdr:nvGraphicFramePr>
        <xdr:xfrm>
          <a:off x="9844152" y="2914143"/>
          <a:ext cx="5186723" cy="156415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absolute">
    <xdr:from>
      <xdr:col>15</xdr:col>
      <xdr:colOff>385133</xdr:colOff>
      <xdr:row>10</xdr:row>
      <xdr:rowOff>220768</xdr:rowOff>
    </xdr:from>
    <xdr:to>
      <xdr:col>16</xdr:col>
      <xdr:colOff>289881</xdr:colOff>
      <xdr:row>11</xdr:row>
      <xdr:rowOff>201719</xdr:rowOff>
    </xdr:to>
    <xdr:sp macro="" textlink="">
      <xdr:nvSpPr>
        <xdr:cNvPr id="61" name="TextBox 1">
          <a:extLst>
            <a:ext uri="{FF2B5EF4-FFF2-40B4-BE49-F238E27FC236}">
              <a16:creationId xmlns:a16="http://schemas.microsoft.com/office/drawing/2014/main" id="{8DA89F02-49B8-63EB-D3CA-368AEB3667B2}"/>
            </a:ext>
          </a:extLst>
        </xdr:cNvPr>
        <xdr:cNvSpPr txBox="1"/>
      </xdr:nvSpPr>
      <xdr:spPr>
        <a:xfrm>
          <a:off x="14168368" y="2910180"/>
          <a:ext cx="823631" cy="249892"/>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100" b="1">
              <a:solidFill>
                <a:schemeClr val="bg1">
                  <a:lumMod val="65000"/>
                </a:schemeClr>
              </a:solidFill>
              <a:latin typeface="Arial" panose="020B0604020202020204" pitchFamily="34" charset="0"/>
              <a:ea typeface="+mn-ea"/>
              <a:cs typeface="Arial" panose="020B0604020202020204" pitchFamily="34" charset="0"/>
            </a:rPr>
            <a:t>Balance</a:t>
          </a:r>
        </a:p>
      </xdr:txBody>
    </xdr:sp>
    <xdr:clientData/>
  </xdr:twoCellAnchor>
  <xdr:twoCellAnchor editAs="absolute">
    <xdr:from>
      <xdr:col>2</xdr:col>
      <xdr:colOff>632972</xdr:colOff>
      <xdr:row>15</xdr:row>
      <xdr:rowOff>159683</xdr:rowOff>
    </xdr:from>
    <xdr:to>
      <xdr:col>5</xdr:col>
      <xdr:colOff>332962</xdr:colOff>
      <xdr:row>15</xdr:row>
      <xdr:rowOff>159683</xdr:rowOff>
    </xdr:to>
    <xdr:cxnSp macro="">
      <xdr:nvCxnSpPr>
        <xdr:cNvPr id="62" name="Straight Connector 61">
          <a:extLst>
            <a:ext uri="{FF2B5EF4-FFF2-40B4-BE49-F238E27FC236}">
              <a16:creationId xmlns:a16="http://schemas.microsoft.com/office/drawing/2014/main" id="{59A5CE2B-C107-41EB-949E-B73DF858D337}"/>
            </a:ext>
          </a:extLst>
        </xdr:cNvPr>
        <xdr:cNvCxnSpPr/>
      </xdr:nvCxnSpPr>
      <xdr:spPr>
        <a:xfrm>
          <a:off x="2456329" y="4241826"/>
          <a:ext cx="2435026"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629769</xdr:colOff>
      <xdr:row>12</xdr:row>
      <xdr:rowOff>139993</xdr:rowOff>
    </xdr:from>
    <xdr:to>
      <xdr:col>18</xdr:col>
      <xdr:colOff>68037</xdr:colOff>
      <xdr:row>13</xdr:row>
      <xdr:rowOff>217716</xdr:rowOff>
    </xdr:to>
    <xdr:sp macro="" textlink="Pivottables!R42">
      <xdr:nvSpPr>
        <xdr:cNvPr id="72" name="TextBox 1">
          <a:extLst>
            <a:ext uri="{FF2B5EF4-FFF2-40B4-BE49-F238E27FC236}">
              <a16:creationId xmlns:a16="http://schemas.microsoft.com/office/drawing/2014/main" id="{17BCCFD9-0C0A-3EEB-3198-BA448D99057B}"/>
            </a:ext>
          </a:extLst>
        </xdr:cNvPr>
        <xdr:cNvSpPr txBox="1"/>
      </xdr:nvSpPr>
      <xdr:spPr>
        <a:xfrm>
          <a:off x="15216626" y="3405707"/>
          <a:ext cx="1261625" cy="34986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D63FB57A-3960-443F-9C2C-44DB87F6E3CC}" type="TxLink">
            <a:rPr lang="en-US" sz="1600" b="1" i="0" u="none" strike="noStrike">
              <a:solidFill>
                <a:srgbClr val="000000"/>
              </a:solidFill>
              <a:latin typeface="Arial"/>
              <a:ea typeface="+mn-ea"/>
              <a:cs typeface="Arial"/>
            </a:rPr>
            <a:pPr algn="l"/>
            <a:t> </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18</xdr:col>
      <xdr:colOff>31055</xdr:colOff>
      <xdr:row>12</xdr:row>
      <xdr:rowOff>139993</xdr:rowOff>
    </xdr:from>
    <xdr:to>
      <xdr:col>19</xdr:col>
      <xdr:colOff>381001</xdr:colOff>
      <xdr:row>13</xdr:row>
      <xdr:rowOff>217716</xdr:rowOff>
    </xdr:to>
    <xdr:sp macro="" textlink="Pivottables!R43">
      <xdr:nvSpPr>
        <xdr:cNvPr id="73" name="TextBox 1">
          <a:extLst>
            <a:ext uri="{FF2B5EF4-FFF2-40B4-BE49-F238E27FC236}">
              <a16:creationId xmlns:a16="http://schemas.microsoft.com/office/drawing/2014/main" id="{85E08CC3-C526-4F44-4471-2A7D753989F5}"/>
            </a:ext>
          </a:extLst>
        </xdr:cNvPr>
        <xdr:cNvSpPr txBox="1"/>
      </xdr:nvSpPr>
      <xdr:spPr>
        <a:xfrm>
          <a:off x="16441269" y="3405707"/>
          <a:ext cx="1261625" cy="34986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524BA795-2C9A-411F-BEBB-BFA3E6A8B9FB}" type="TxLink">
            <a:rPr lang="en-US" sz="1800" b="1" i="0" u="none" strike="noStrike">
              <a:solidFill>
                <a:sysClr val="windowText" lastClr="000000"/>
              </a:solidFill>
              <a:latin typeface="Arial"/>
              <a:ea typeface="+mn-ea"/>
              <a:cs typeface="Arial"/>
            </a:rPr>
            <a:pPr algn="l"/>
            <a:t> </a:t>
          </a:fld>
          <a:endParaRPr lang="en-US" sz="11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629768</xdr:colOff>
      <xdr:row>13</xdr:row>
      <xdr:rowOff>194421</xdr:rowOff>
    </xdr:from>
    <xdr:to>
      <xdr:col>19</xdr:col>
      <xdr:colOff>435428</xdr:colOff>
      <xdr:row>14</xdr:row>
      <xdr:rowOff>258536</xdr:rowOff>
    </xdr:to>
    <xdr:sp macro="" textlink="Pivottables!S42">
      <xdr:nvSpPr>
        <xdr:cNvPr id="74" name="TextBox 1">
          <a:extLst>
            <a:ext uri="{FF2B5EF4-FFF2-40B4-BE49-F238E27FC236}">
              <a16:creationId xmlns:a16="http://schemas.microsoft.com/office/drawing/2014/main" id="{6F8566AD-00FD-37C1-66A5-BD2F2570383A}"/>
            </a:ext>
          </a:extLst>
        </xdr:cNvPr>
        <xdr:cNvSpPr txBox="1"/>
      </xdr:nvSpPr>
      <xdr:spPr>
        <a:xfrm>
          <a:off x="15216625" y="3732278"/>
          <a:ext cx="2540696" cy="33625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25A673BD-02F3-459E-8E36-3425C91C8733}" type="TxLink">
            <a:rPr lang="en-US" sz="1600" b="1" i="0" u="none" strike="noStrike">
              <a:solidFill>
                <a:srgbClr val="000000"/>
              </a:solidFill>
              <a:latin typeface="Arial"/>
              <a:ea typeface="+mn-ea"/>
              <a:cs typeface="Arial"/>
            </a:rPr>
            <a:pPr algn="l"/>
            <a:t> </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19</xdr:col>
      <xdr:colOff>194339</xdr:colOff>
      <xdr:row>13</xdr:row>
      <xdr:rowOff>167207</xdr:rowOff>
    </xdr:from>
    <xdr:to>
      <xdr:col>20</xdr:col>
      <xdr:colOff>544286</xdr:colOff>
      <xdr:row>14</xdr:row>
      <xdr:rowOff>244930</xdr:rowOff>
    </xdr:to>
    <xdr:sp macro="" textlink="Pivottables!S43">
      <xdr:nvSpPr>
        <xdr:cNvPr id="75" name="TextBox 1">
          <a:extLst>
            <a:ext uri="{FF2B5EF4-FFF2-40B4-BE49-F238E27FC236}">
              <a16:creationId xmlns:a16="http://schemas.microsoft.com/office/drawing/2014/main" id="{18B3A61D-B2DD-7C86-B263-E8F2C76EA7F4}"/>
            </a:ext>
          </a:extLst>
        </xdr:cNvPr>
        <xdr:cNvSpPr txBox="1"/>
      </xdr:nvSpPr>
      <xdr:spPr>
        <a:xfrm>
          <a:off x="17516232" y="3705064"/>
          <a:ext cx="1261625" cy="34986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C289B804-B839-4985-9122-8FD40C5E1EEB}" type="TxLink">
            <a:rPr lang="en-US" sz="1800" b="1" i="0" u="none" strike="noStrike">
              <a:solidFill>
                <a:sysClr val="windowText" lastClr="000000"/>
              </a:solidFill>
              <a:latin typeface="Arial"/>
              <a:ea typeface="+mn-ea"/>
              <a:cs typeface="Arial"/>
            </a:rPr>
            <a:pPr algn="l"/>
            <a:t> </a:t>
          </a:fld>
          <a:endParaRPr lang="en-US" sz="11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643375</xdr:colOff>
      <xdr:row>14</xdr:row>
      <xdr:rowOff>221635</xdr:rowOff>
    </xdr:from>
    <xdr:to>
      <xdr:col>18</xdr:col>
      <xdr:colOff>81643</xdr:colOff>
      <xdr:row>16</xdr:row>
      <xdr:rowOff>27215</xdr:rowOff>
    </xdr:to>
    <xdr:sp macro="" textlink="Pivottables!T42">
      <xdr:nvSpPr>
        <xdr:cNvPr id="81" name="TextBox 1">
          <a:extLst>
            <a:ext uri="{FF2B5EF4-FFF2-40B4-BE49-F238E27FC236}">
              <a16:creationId xmlns:a16="http://schemas.microsoft.com/office/drawing/2014/main" id="{B9A70166-153C-7593-EB73-13F09507A15C}"/>
            </a:ext>
          </a:extLst>
        </xdr:cNvPr>
        <xdr:cNvSpPr txBox="1"/>
      </xdr:nvSpPr>
      <xdr:spPr>
        <a:xfrm>
          <a:off x="15230232" y="4031635"/>
          <a:ext cx="1261625" cy="34986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CDF9E87A-BBE5-4402-B8CD-57CF748CDAA1}" type="TxLink">
            <a:rPr lang="en-US" sz="1600" b="1" i="0" u="none" strike="noStrike">
              <a:solidFill>
                <a:srgbClr val="000000"/>
              </a:solidFill>
              <a:latin typeface="Arial"/>
              <a:ea typeface="+mn-ea"/>
              <a:cs typeface="Arial"/>
            </a:rPr>
            <a:pPr algn="l"/>
            <a:t> </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18</xdr:col>
      <xdr:colOff>44661</xdr:colOff>
      <xdr:row>14</xdr:row>
      <xdr:rowOff>221635</xdr:rowOff>
    </xdr:from>
    <xdr:to>
      <xdr:col>19</xdr:col>
      <xdr:colOff>394607</xdr:colOff>
      <xdr:row>16</xdr:row>
      <xdr:rowOff>27215</xdr:rowOff>
    </xdr:to>
    <xdr:sp macro="" textlink="Pivottables!T43">
      <xdr:nvSpPr>
        <xdr:cNvPr id="82" name="TextBox 1">
          <a:extLst>
            <a:ext uri="{FF2B5EF4-FFF2-40B4-BE49-F238E27FC236}">
              <a16:creationId xmlns:a16="http://schemas.microsoft.com/office/drawing/2014/main" id="{B77F42C1-A8FB-DAF1-CE55-633F6D24145E}"/>
            </a:ext>
          </a:extLst>
        </xdr:cNvPr>
        <xdr:cNvSpPr txBox="1"/>
      </xdr:nvSpPr>
      <xdr:spPr>
        <a:xfrm>
          <a:off x="16454875" y="4031635"/>
          <a:ext cx="1261625" cy="34986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0C2A443D-B286-431A-B609-5C9A98E26C6B}" type="TxLink">
            <a:rPr lang="en-US" sz="1800" b="1" i="0" u="none" strike="noStrike">
              <a:solidFill>
                <a:sysClr val="windowText" lastClr="000000"/>
              </a:solidFill>
              <a:latin typeface="Arial"/>
              <a:ea typeface="+mn-ea"/>
              <a:cs typeface="Arial"/>
            </a:rPr>
            <a:pPr algn="l"/>
            <a:t> </a:t>
          </a:fld>
          <a:endParaRPr lang="en-US" sz="11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758000</xdr:colOff>
      <xdr:row>18</xdr:row>
      <xdr:rowOff>183691</xdr:rowOff>
    </xdr:from>
    <xdr:to>
      <xdr:col>20</xdr:col>
      <xdr:colOff>590875</xdr:colOff>
      <xdr:row>26</xdr:row>
      <xdr:rowOff>78441</xdr:rowOff>
    </xdr:to>
    <xdr:grpSp>
      <xdr:nvGrpSpPr>
        <xdr:cNvPr id="190" name="Group 189">
          <a:extLst>
            <a:ext uri="{FF2B5EF4-FFF2-40B4-BE49-F238E27FC236}">
              <a16:creationId xmlns:a16="http://schemas.microsoft.com/office/drawing/2014/main" id="{891A3695-7833-DA8A-9742-58F7CD2F2D1A}"/>
            </a:ext>
          </a:extLst>
        </xdr:cNvPr>
        <xdr:cNvGrpSpPr/>
      </xdr:nvGrpSpPr>
      <xdr:grpSpPr>
        <a:xfrm>
          <a:off x="15320667" y="4946191"/>
          <a:ext cx="3473541" cy="2011417"/>
          <a:chOff x="13034043" y="5436527"/>
          <a:chExt cx="3479589" cy="1912132"/>
        </a:xfrm>
      </xdr:grpSpPr>
      <xdr:sp macro="" textlink="">
        <xdr:nvSpPr>
          <xdr:cNvPr id="166" name="Rectangle 165">
            <a:extLst>
              <a:ext uri="{FF2B5EF4-FFF2-40B4-BE49-F238E27FC236}">
                <a16:creationId xmlns:a16="http://schemas.microsoft.com/office/drawing/2014/main" id="{DCC3970C-8BFF-4CDB-CE33-DE6BD3A8D15E}"/>
              </a:ext>
            </a:extLst>
          </xdr:cNvPr>
          <xdr:cNvSpPr/>
        </xdr:nvSpPr>
        <xdr:spPr>
          <a:xfrm>
            <a:off x="13034043" y="5436527"/>
            <a:ext cx="3093625" cy="191213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187" name="Group 186">
            <a:extLst>
              <a:ext uri="{FF2B5EF4-FFF2-40B4-BE49-F238E27FC236}">
                <a16:creationId xmlns:a16="http://schemas.microsoft.com/office/drawing/2014/main" id="{EB223FA6-8795-11A9-B3F7-E9CAC8D1039C}"/>
              </a:ext>
            </a:extLst>
          </xdr:cNvPr>
          <xdr:cNvGrpSpPr/>
        </xdr:nvGrpSpPr>
        <xdr:grpSpPr>
          <a:xfrm>
            <a:off x="13061257" y="5538025"/>
            <a:ext cx="3452375" cy="1646547"/>
            <a:chOff x="13006828" y="5592454"/>
            <a:chExt cx="3452375" cy="1646547"/>
          </a:xfrm>
        </xdr:grpSpPr>
        <xdr:grpSp>
          <xdr:nvGrpSpPr>
            <xdr:cNvPr id="167" name="Group 166">
              <a:extLst>
                <a:ext uri="{FF2B5EF4-FFF2-40B4-BE49-F238E27FC236}">
                  <a16:creationId xmlns:a16="http://schemas.microsoft.com/office/drawing/2014/main" id="{6DC72F55-00E0-A29B-7D4F-F0ED89385105}"/>
                </a:ext>
              </a:extLst>
            </xdr:cNvPr>
            <xdr:cNvGrpSpPr/>
          </xdr:nvGrpSpPr>
          <xdr:grpSpPr>
            <a:xfrm>
              <a:off x="13012268" y="5592454"/>
              <a:ext cx="3446935" cy="1646547"/>
              <a:chOff x="15148589" y="2612490"/>
              <a:chExt cx="3446935" cy="1646547"/>
            </a:xfrm>
          </xdr:grpSpPr>
          <xdr:sp macro="" textlink="">
            <xdr:nvSpPr>
              <xdr:cNvPr id="168" name="TextBox 1">
                <a:extLst>
                  <a:ext uri="{FF2B5EF4-FFF2-40B4-BE49-F238E27FC236}">
                    <a16:creationId xmlns:a16="http://schemas.microsoft.com/office/drawing/2014/main" id="{1FFB49F8-B242-CDB6-3804-14FBEE2A7FAE}"/>
                  </a:ext>
                </a:extLst>
              </xdr:cNvPr>
              <xdr:cNvSpPr txBox="1"/>
            </xdr:nvSpPr>
            <xdr:spPr>
              <a:xfrm>
                <a:off x="15148589" y="2612490"/>
                <a:ext cx="1529765" cy="321849"/>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400" b="1" baseline="0">
                    <a:solidFill>
                      <a:schemeClr val="tx1">
                        <a:lumMod val="65000"/>
                        <a:lumOff val="35000"/>
                      </a:schemeClr>
                    </a:solidFill>
                    <a:latin typeface="Arial" panose="020B0604020202020204" pitchFamily="34" charset="0"/>
                    <a:ea typeface="+mn-ea"/>
                    <a:cs typeface="Arial" panose="020B0604020202020204" pitchFamily="34" charset="0"/>
                  </a:rPr>
                  <a:t>Fright Expense</a:t>
                </a:r>
                <a:endParaRPr lang="en-US" sz="1400" b="1">
                  <a:solidFill>
                    <a:schemeClr val="tx1">
                      <a:lumMod val="65000"/>
                      <a:lumOff val="35000"/>
                    </a:schemeClr>
                  </a:solidFill>
                  <a:latin typeface="Arial" panose="020B0604020202020204" pitchFamily="34" charset="0"/>
                  <a:ea typeface="+mn-ea"/>
                  <a:cs typeface="Arial" panose="020B0604020202020204" pitchFamily="34" charset="0"/>
                </a:endParaRPr>
              </a:p>
            </xdr:txBody>
          </xdr:sp>
          <xdr:grpSp>
            <xdr:nvGrpSpPr>
              <xdr:cNvPr id="169" name="Group 168">
                <a:extLst>
                  <a:ext uri="{FF2B5EF4-FFF2-40B4-BE49-F238E27FC236}">
                    <a16:creationId xmlns:a16="http://schemas.microsoft.com/office/drawing/2014/main" id="{3025B81E-0FC8-363B-E59E-BC54273EE3FF}"/>
                  </a:ext>
                </a:extLst>
              </xdr:cNvPr>
              <xdr:cNvGrpSpPr/>
            </xdr:nvGrpSpPr>
            <xdr:grpSpPr>
              <a:xfrm>
                <a:off x="15148589" y="2970275"/>
                <a:ext cx="3446935" cy="1288762"/>
                <a:chOff x="15148589" y="2970275"/>
                <a:chExt cx="3446935" cy="1288762"/>
              </a:xfrm>
            </xdr:grpSpPr>
            <xdr:sp macro="" textlink="Pivottables!Q42">
              <xdr:nvSpPr>
                <xdr:cNvPr id="170" name="TextBox 1">
                  <a:extLst>
                    <a:ext uri="{FF2B5EF4-FFF2-40B4-BE49-F238E27FC236}">
                      <a16:creationId xmlns:a16="http://schemas.microsoft.com/office/drawing/2014/main" id="{69E733EF-D5C0-7744-A248-AC8C74AC9A42}"/>
                    </a:ext>
                  </a:extLst>
                </xdr:cNvPr>
                <xdr:cNvSpPr txBox="1"/>
              </xdr:nvSpPr>
              <xdr:spPr>
                <a:xfrm>
                  <a:off x="15216625" y="2983884"/>
                  <a:ext cx="1261625" cy="349866"/>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DC02E459-134C-421A-8F44-E48D8CE6B88A}" type="TxLink">
                    <a:rPr lang="en-US" sz="1200" b="1" i="0" u="none" strike="noStrike">
                      <a:solidFill>
                        <a:schemeClr val="bg1">
                          <a:lumMod val="50000"/>
                        </a:schemeClr>
                      </a:solidFill>
                      <a:latin typeface="Arial"/>
                      <a:ea typeface="+mn-ea"/>
                      <a:cs typeface="Arial"/>
                    </a:rPr>
                    <a:pPr algn="l"/>
                    <a:t> </a:t>
                  </a:fld>
                  <a:endParaRPr lang="en-US" sz="120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W5">
              <xdr:nvSpPr>
                <xdr:cNvPr id="171" name="TextBox 1">
                  <a:extLst>
                    <a:ext uri="{FF2B5EF4-FFF2-40B4-BE49-F238E27FC236}">
                      <a16:creationId xmlns:a16="http://schemas.microsoft.com/office/drawing/2014/main" id="{7F59C606-CFBD-C44C-BE1D-6A4FCB777F2B}"/>
                    </a:ext>
                  </a:extLst>
                </xdr:cNvPr>
                <xdr:cNvSpPr txBox="1"/>
              </xdr:nvSpPr>
              <xdr:spPr>
                <a:xfrm>
                  <a:off x="17284911" y="2970275"/>
                  <a:ext cx="1261625" cy="340341"/>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9D527F16-1241-4656-BAF3-97248D1259CB}" type="TxLink">
                    <a:rPr lang="en-US" sz="1200" b="1" i="0" u="none" strike="noStrike">
                      <a:solidFill>
                        <a:srgbClr val="000000"/>
                      </a:solidFill>
                      <a:latin typeface="Arial"/>
                      <a:ea typeface="+mn-ea"/>
                      <a:cs typeface="Arial"/>
                    </a:rPr>
                    <a:pPr algn="l"/>
                    <a:t>$21,408</a:t>
                  </a:fld>
                  <a:endParaRPr lang="en-US" sz="105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X4">
              <xdr:nvSpPr>
                <xdr:cNvPr id="172" name="TextBox 1">
                  <a:extLst>
                    <a:ext uri="{FF2B5EF4-FFF2-40B4-BE49-F238E27FC236}">
                      <a16:creationId xmlns:a16="http://schemas.microsoft.com/office/drawing/2014/main" id="{C754F5A9-5960-3CEE-38E6-A7EC6B5CC2B5}"/>
                    </a:ext>
                  </a:extLst>
                </xdr:cNvPr>
                <xdr:cNvSpPr txBox="1"/>
              </xdr:nvSpPr>
              <xdr:spPr>
                <a:xfrm>
                  <a:off x="15148589" y="3292847"/>
                  <a:ext cx="1529765" cy="321849"/>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C37C06A9-645F-463F-826D-B3CB4B4D61B5}" type="TxLink">
                    <a:rPr lang="en-US" sz="1200" b="1" i="0" u="none" strike="noStrike">
                      <a:solidFill>
                        <a:schemeClr val="bg1">
                          <a:lumMod val="50000"/>
                        </a:schemeClr>
                      </a:solidFill>
                      <a:latin typeface="Arial"/>
                      <a:ea typeface="+mn-ea"/>
                      <a:cs typeface="Arial"/>
                    </a:rPr>
                    <a:pPr algn="l"/>
                    <a:t>Repair</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Y4">
              <xdr:nvSpPr>
                <xdr:cNvPr id="173" name="TextBox 1">
                  <a:extLst>
                    <a:ext uri="{FF2B5EF4-FFF2-40B4-BE49-F238E27FC236}">
                      <a16:creationId xmlns:a16="http://schemas.microsoft.com/office/drawing/2014/main" id="{E351F3C7-91A2-5790-7690-A01EBA66B004}"/>
                    </a:ext>
                  </a:extLst>
                </xdr:cNvPr>
                <xdr:cNvSpPr txBox="1"/>
              </xdr:nvSpPr>
              <xdr:spPr>
                <a:xfrm>
                  <a:off x="15162195" y="3619419"/>
                  <a:ext cx="2472661" cy="299440"/>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C2BEB8CA-3233-41C0-A44D-931B89666A1E}" type="TxLink">
                    <a:rPr lang="en-US" sz="1200" b="1" i="0" u="none" strike="noStrike">
                      <a:solidFill>
                        <a:schemeClr val="bg1">
                          <a:lumMod val="50000"/>
                        </a:schemeClr>
                      </a:solidFill>
                      <a:latin typeface="Arial"/>
                      <a:ea typeface="+mn-ea"/>
                      <a:cs typeface="Arial"/>
                    </a:rPr>
                    <a:pPr algn="l"/>
                    <a:t>Tolls</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Z4">
              <xdr:nvSpPr>
                <xdr:cNvPr id="174" name="TextBox 1">
                  <a:extLst>
                    <a:ext uri="{FF2B5EF4-FFF2-40B4-BE49-F238E27FC236}">
                      <a16:creationId xmlns:a16="http://schemas.microsoft.com/office/drawing/2014/main" id="{CA52D6EF-C496-1F1D-078B-CC5689FD06A2}"/>
                    </a:ext>
                  </a:extLst>
                </xdr:cNvPr>
                <xdr:cNvSpPr txBox="1"/>
              </xdr:nvSpPr>
              <xdr:spPr>
                <a:xfrm>
                  <a:off x="15216624" y="3932383"/>
                  <a:ext cx="2472661" cy="299440"/>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802B451C-8EE1-471A-8999-364078CF795C}" type="TxLink">
                    <a:rPr lang="en-US" sz="1200" b="1" i="0" u="none" strike="noStrike">
                      <a:solidFill>
                        <a:schemeClr val="bg1">
                          <a:lumMod val="50000"/>
                        </a:schemeClr>
                      </a:solidFill>
                      <a:latin typeface="Arial"/>
                      <a:ea typeface="+mn-ea"/>
                      <a:cs typeface="Arial"/>
                    </a:rPr>
                    <a:pPr algn="l"/>
                    <a:t>Fundings</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X5">
              <xdr:nvSpPr>
                <xdr:cNvPr id="175" name="TextBox 1">
                  <a:extLst>
                    <a:ext uri="{FF2B5EF4-FFF2-40B4-BE49-F238E27FC236}">
                      <a16:creationId xmlns:a16="http://schemas.microsoft.com/office/drawing/2014/main" id="{74686591-8DB6-3BA6-5AC0-51BFB5EE4D01}"/>
                    </a:ext>
                  </a:extLst>
                </xdr:cNvPr>
                <xdr:cNvSpPr txBox="1"/>
              </xdr:nvSpPr>
              <xdr:spPr>
                <a:xfrm>
                  <a:off x="17333899" y="3313812"/>
                  <a:ext cx="1261625" cy="340341"/>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DAB937C1-6EEF-44D6-B617-AF2D0C82E301}" type="TxLink">
                    <a:rPr lang="en-US" sz="1200" b="1" i="0" u="none" strike="noStrike">
                      <a:solidFill>
                        <a:srgbClr val="000000"/>
                      </a:solidFill>
                      <a:latin typeface="Arial"/>
                      <a:ea typeface="+mn-ea"/>
                      <a:cs typeface="Arial"/>
                    </a:rPr>
                    <a:pPr algn="l"/>
                    <a:t>$4,362</a:t>
                  </a:fld>
                  <a:endParaRPr lang="en-US" sz="105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Y5">
              <xdr:nvSpPr>
                <xdr:cNvPr id="176" name="TextBox 1">
                  <a:extLst>
                    <a:ext uri="{FF2B5EF4-FFF2-40B4-BE49-F238E27FC236}">
                      <a16:creationId xmlns:a16="http://schemas.microsoft.com/office/drawing/2014/main" id="{E9307361-B80B-7CDF-F8E7-530F2E0C62A5}"/>
                    </a:ext>
                  </a:extLst>
                </xdr:cNvPr>
                <xdr:cNvSpPr txBox="1"/>
              </xdr:nvSpPr>
              <xdr:spPr>
                <a:xfrm>
                  <a:off x="17323013" y="3615891"/>
                  <a:ext cx="1261625" cy="340341"/>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19A08FDE-8D62-40A3-A877-BE314E6B51C6}" type="TxLink">
                    <a:rPr lang="en-US" sz="1200" b="1" i="0" u="none" strike="noStrike">
                      <a:solidFill>
                        <a:srgbClr val="000000"/>
                      </a:solidFill>
                      <a:latin typeface="Arial"/>
                      <a:ea typeface="+mn-ea"/>
                      <a:cs typeface="Arial"/>
                    </a:rPr>
                    <a:pPr algn="l"/>
                    <a:t>$20,990</a:t>
                  </a:fld>
                  <a:endParaRPr lang="en-US" sz="105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Z5">
              <xdr:nvSpPr>
                <xdr:cNvPr id="177" name="TextBox 1">
                  <a:extLst>
                    <a:ext uri="{FF2B5EF4-FFF2-40B4-BE49-F238E27FC236}">
                      <a16:creationId xmlns:a16="http://schemas.microsoft.com/office/drawing/2014/main" id="{7F01CA2A-1E72-0E97-4C0D-A2B23A9C0F6A}"/>
                    </a:ext>
                  </a:extLst>
                </xdr:cNvPr>
                <xdr:cNvSpPr txBox="1"/>
              </xdr:nvSpPr>
              <xdr:spPr>
                <a:xfrm>
                  <a:off x="17376321" y="3915248"/>
                  <a:ext cx="911678" cy="343789"/>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8448C442-E7E2-4B12-9F1B-D6D52CDC6FB0}" type="TxLink">
                    <a:rPr lang="en-US" sz="1200" b="1" i="0" u="none" strike="noStrike">
                      <a:solidFill>
                        <a:srgbClr val="000000"/>
                      </a:solidFill>
                      <a:latin typeface="Arial"/>
                      <a:ea typeface="+mn-ea"/>
                      <a:cs typeface="Arial"/>
                    </a:rPr>
                    <a:pPr algn="l"/>
                    <a:t>$2,288</a:t>
                  </a:fld>
                  <a:endParaRPr lang="en-US" sz="1050" b="1">
                    <a:solidFill>
                      <a:sysClr val="windowText" lastClr="000000"/>
                    </a:solidFill>
                    <a:latin typeface="Arial" panose="020B0604020202020204" pitchFamily="34" charset="0"/>
                    <a:ea typeface="+mn-ea"/>
                    <a:cs typeface="Arial" panose="020B0604020202020204" pitchFamily="34" charset="0"/>
                  </a:endParaRPr>
                </a:p>
              </xdr:txBody>
            </xdr:sp>
            <xdr:cxnSp macro="">
              <xdr:nvCxnSpPr>
                <xdr:cNvPr id="178" name="Straight Connector 177">
                  <a:extLst>
                    <a:ext uri="{FF2B5EF4-FFF2-40B4-BE49-F238E27FC236}">
                      <a16:creationId xmlns:a16="http://schemas.microsoft.com/office/drawing/2014/main" id="{F1346026-D147-CA31-8107-E8FDBB89FE61}"/>
                    </a:ext>
                  </a:extLst>
                </xdr:cNvPr>
                <xdr:cNvCxnSpPr/>
              </xdr:nvCxnSpPr>
              <xdr:spPr>
                <a:xfrm flipH="1">
                  <a:off x="15240000" y="3905250"/>
                  <a:ext cx="2743200" cy="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grpSp>
        </xdr:grpSp>
        <xdr:sp macro="" textlink="Pivottables!W4">
          <xdr:nvSpPr>
            <xdr:cNvPr id="183" name="TextBox 1">
              <a:extLst>
                <a:ext uri="{FF2B5EF4-FFF2-40B4-BE49-F238E27FC236}">
                  <a16:creationId xmlns:a16="http://schemas.microsoft.com/office/drawing/2014/main" id="{74AA3484-2681-453A-A812-FF9987B7484D}"/>
                </a:ext>
              </a:extLst>
            </xdr:cNvPr>
            <xdr:cNvSpPr txBox="1"/>
          </xdr:nvSpPr>
          <xdr:spPr>
            <a:xfrm>
              <a:off x="13006828" y="5994419"/>
              <a:ext cx="1529765" cy="321849"/>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FB17680A-B7DB-4558-AA8C-7AEB482FA605}" type="TxLink">
                <a:rPr lang="en-US" sz="1200" b="1" i="0" u="none" strike="noStrike">
                  <a:solidFill>
                    <a:schemeClr val="bg1">
                      <a:lumMod val="50000"/>
                    </a:schemeClr>
                  </a:solidFill>
                  <a:latin typeface="Arial"/>
                  <a:ea typeface="+mn-ea"/>
                  <a:cs typeface="Arial"/>
                </a:rPr>
                <a:pPr algn="l"/>
                <a:t>Warehouse</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grpSp>
      <xdr:cxnSp macro="">
        <xdr:nvCxnSpPr>
          <xdr:cNvPr id="188" name="Straight Connector 187">
            <a:extLst>
              <a:ext uri="{FF2B5EF4-FFF2-40B4-BE49-F238E27FC236}">
                <a16:creationId xmlns:a16="http://schemas.microsoft.com/office/drawing/2014/main" id="{88296540-5CEF-4F5A-841E-356FA6CACC58}"/>
              </a:ext>
            </a:extLst>
          </xdr:cNvPr>
          <xdr:cNvCxnSpPr/>
        </xdr:nvCxnSpPr>
        <xdr:spPr>
          <a:xfrm flipH="1">
            <a:off x="13156507" y="6177561"/>
            <a:ext cx="2743200" cy="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189" name="Straight Connector 188">
            <a:extLst>
              <a:ext uri="{FF2B5EF4-FFF2-40B4-BE49-F238E27FC236}">
                <a16:creationId xmlns:a16="http://schemas.microsoft.com/office/drawing/2014/main" id="{AE0A4BBC-E43C-4F58-BBEA-73DB4E9F4641}"/>
              </a:ext>
            </a:extLst>
          </xdr:cNvPr>
          <xdr:cNvCxnSpPr/>
        </xdr:nvCxnSpPr>
        <xdr:spPr>
          <a:xfrm flipH="1">
            <a:off x="13200049" y="6493247"/>
            <a:ext cx="2743200" cy="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8</xdr:col>
      <xdr:colOff>1018</xdr:colOff>
      <xdr:row>7</xdr:row>
      <xdr:rowOff>11206</xdr:rowOff>
    </xdr:from>
    <xdr:to>
      <xdr:col>16</xdr:col>
      <xdr:colOff>86591</xdr:colOff>
      <xdr:row>10</xdr:row>
      <xdr:rowOff>44822</xdr:rowOff>
    </xdr:to>
    <xdr:sp macro="" textlink="">
      <xdr:nvSpPr>
        <xdr:cNvPr id="193" name="Rectangle: Rounded Corners 192">
          <a:extLst>
            <a:ext uri="{FF2B5EF4-FFF2-40B4-BE49-F238E27FC236}">
              <a16:creationId xmlns:a16="http://schemas.microsoft.com/office/drawing/2014/main" id="{01694BE6-323F-8455-331B-DFBC2B74D62F}"/>
            </a:ext>
          </a:extLst>
        </xdr:cNvPr>
        <xdr:cNvSpPr/>
      </xdr:nvSpPr>
      <xdr:spPr>
        <a:xfrm>
          <a:off x="7343927" y="1829615"/>
          <a:ext cx="7428482" cy="812934"/>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89647</xdr:colOff>
      <xdr:row>7</xdr:row>
      <xdr:rowOff>18405</xdr:rowOff>
    </xdr:from>
    <xdr:to>
      <xdr:col>15</xdr:col>
      <xdr:colOff>448236</xdr:colOff>
      <xdr:row>10</xdr:row>
      <xdr:rowOff>44822</xdr:rowOff>
    </xdr:to>
    <mc:AlternateContent xmlns:mc="http://schemas.openxmlformats.org/markup-compatibility/2006" xmlns:a14="http://schemas.microsoft.com/office/drawing/2010/main">
      <mc:Choice Requires="a14">
        <xdr:graphicFrame macro="">
          <xdr:nvGraphicFramePr>
            <xdr:cNvPr id="195" name="Month 1">
              <a:extLst>
                <a:ext uri="{FF2B5EF4-FFF2-40B4-BE49-F238E27FC236}">
                  <a16:creationId xmlns:a16="http://schemas.microsoft.com/office/drawing/2014/main" id="{51AEDE3B-6F7D-4834-A01A-C6DEE0F751C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383076" y="1923405"/>
              <a:ext cx="6740339" cy="842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657148</xdr:colOff>
      <xdr:row>10</xdr:row>
      <xdr:rowOff>127581</xdr:rowOff>
    </xdr:from>
    <xdr:to>
      <xdr:col>20</xdr:col>
      <xdr:colOff>593912</xdr:colOff>
      <xdr:row>17</xdr:row>
      <xdr:rowOff>134713</xdr:rowOff>
    </xdr:to>
    <xdr:grpSp>
      <xdr:nvGrpSpPr>
        <xdr:cNvPr id="230" name="Group 229">
          <a:extLst>
            <a:ext uri="{FF2B5EF4-FFF2-40B4-BE49-F238E27FC236}">
              <a16:creationId xmlns:a16="http://schemas.microsoft.com/office/drawing/2014/main" id="{5D7E0A26-8277-3539-4AAA-1E79EC1F90D1}"/>
            </a:ext>
          </a:extLst>
        </xdr:cNvPr>
        <xdr:cNvGrpSpPr/>
      </xdr:nvGrpSpPr>
      <xdr:grpSpPr>
        <a:xfrm>
          <a:off x="15219815" y="2773414"/>
          <a:ext cx="3577430" cy="1859216"/>
          <a:chOff x="15289229" y="3914609"/>
          <a:chExt cx="3482237" cy="1874032"/>
        </a:xfrm>
        <a:effectLst>
          <a:glow>
            <a:schemeClr val="accent1">
              <a:alpha val="52000"/>
            </a:schemeClr>
          </a:glow>
        </a:effectLst>
      </xdr:grpSpPr>
      <xdr:grpSp>
        <xdr:nvGrpSpPr>
          <xdr:cNvPr id="229" name="Group 228">
            <a:extLst>
              <a:ext uri="{FF2B5EF4-FFF2-40B4-BE49-F238E27FC236}">
                <a16:creationId xmlns:a16="http://schemas.microsoft.com/office/drawing/2014/main" id="{8155E0BC-6B27-6048-26AD-A7C4A9EF085E}"/>
              </a:ext>
            </a:extLst>
          </xdr:cNvPr>
          <xdr:cNvGrpSpPr/>
        </xdr:nvGrpSpPr>
        <xdr:grpSpPr>
          <a:xfrm>
            <a:off x="15289229" y="3914609"/>
            <a:ext cx="3482237" cy="1874032"/>
            <a:chOff x="15251129" y="3943184"/>
            <a:chExt cx="3482237" cy="1874032"/>
          </a:xfrm>
        </xdr:grpSpPr>
        <xdr:sp macro="" textlink="">
          <xdr:nvSpPr>
            <xdr:cNvPr id="63" name="Rectangle 62">
              <a:extLst>
                <a:ext uri="{FF2B5EF4-FFF2-40B4-BE49-F238E27FC236}">
                  <a16:creationId xmlns:a16="http://schemas.microsoft.com/office/drawing/2014/main" id="{F6EF9DFD-F75F-4D33-BA8A-CF0EE3938E70}"/>
                </a:ext>
              </a:extLst>
            </xdr:cNvPr>
            <xdr:cNvSpPr/>
          </xdr:nvSpPr>
          <xdr:spPr>
            <a:xfrm>
              <a:off x="15251129" y="3943184"/>
              <a:ext cx="3066426" cy="187403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1440" rtlCol="0" anchor="t"/>
            <a:lstStyle/>
            <a:p>
              <a:pPr algn="l"/>
              <a:endParaRPr lang="en-US" sz="1100">
                <a:solidFill>
                  <a:sysClr val="windowText" lastClr="000000"/>
                </a:solidFill>
              </a:endParaRPr>
            </a:p>
          </xdr:txBody>
        </xdr:sp>
        <xdr:grpSp>
          <xdr:nvGrpSpPr>
            <xdr:cNvPr id="165" name="Group 164">
              <a:extLst>
                <a:ext uri="{FF2B5EF4-FFF2-40B4-BE49-F238E27FC236}">
                  <a16:creationId xmlns:a16="http://schemas.microsoft.com/office/drawing/2014/main" id="{D9B1DECB-3324-EB73-F52A-1116BBDB62A6}"/>
                </a:ext>
              </a:extLst>
            </xdr:cNvPr>
            <xdr:cNvGrpSpPr/>
          </xdr:nvGrpSpPr>
          <xdr:grpSpPr>
            <a:xfrm>
              <a:off x="15322790" y="4006533"/>
              <a:ext cx="3410576" cy="1637396"/>
              <a:chOff x="15148589" y="2612490"/>
              <a:chExt cx="3436049" cy="1670313"/>
            </a:xfrm>
          </xdr:grpSpPr>
          <xdr:sp macro="" textlink="">
            <xdr:nvSpPr>
              <xdr:cNvPr id="66" name="TextBox 1">
                <a:extLst>
                  <a:ext uri="{FF2B5EF4-FFF2-40B4-BE49-F238E27FC236}">
                    <a16:creationId xmlns:a16="http://schemas.microsoft.com/office/drawing/2014/main" id="{B8B5820A-6FAD-760A-2584-502F49B9BF8A}"/>
                  </a:ext>
                </a:extLst>
              </xdr:cNvPr>
              <xdr:cNvSpPr txBox="1"/>
            </xdr:nvSpPr>
            <xdr:spPr>
              <a:xfrm>
                <a:off x="15148589" y="2612490"/>
                <a:ext cx="1529765" cy="321849"/>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400" b="1">
                    <a:solidFill>
                      <a:schemeClr val="tx1">
                        <a:lumMod val="65000"/>
                        <a:lumOff val="35000"/>
                      </a:schemeClr>
                    </a:solidFill>
                    <a:latin typeface="Arial" panose="020B0604020202020204" pitchFamily="34" charset="0"/>
                    <a:ea typeface="+mn-ea"/>
                    <a:cs typeface="Arial" panose="020B0604020202020204" pitchFamily="34" charset="0"/>
                  </a:rPr>
                  <a:t>Track</a:t>
                </a:r>
                <a:r>
                  <a:rPr lang="en-US" sz="1400" b="1" baseline="0">
                    <a:solidFill>
                      <a:schemeClr val="tx1">
                        <a:lumMod val="65000"/>
                        <a:lumOff val="35000"/>
                      </a:schemeClr>
                    </a:solidFill>
                    <a:latin typeface="Arial" panose="020B0604020202020204" pitchFamily="34" charset="0"/>
                    <a:ea typeface="+mn-ea"/>
                    <a:cs typeface="Arial" panose="020B0604020202020204" pitchFamily="34" charset="0"/>
                  </a:rPr>
                  <a:t> Expense</a:t>
                </a:r>
                <a:endParaRPr lang="en-US" sz="1400" b="1">
                  <a:solidFill>
                    <a:schemeClr val="tx1">
                      <a:lumMod val="65000"/>
                      <a:lumOff val="35000"/>
                    </a:schemeClr>
                  </a:solidFill>
                  <a:latin typeface="Arial" panose="020B0604020202020204" pitchFamily="34" charset="0"/>
                  <a:ea typeface="+mn-ea"/>
                  <a:cs typeface="Arial" panose="020B0604020202020204" pitchFamily="34" charset="0"/>
                </a:endParaRPr>
              </a:p>
            </xdr:txBody>
          </xdr:sp>
          <xdr:grpSp>
            <xdr:nvGrpSpPr>
              <xdr:cNvPr id="126" name="Group 125">
                <a:extLst>
                  <a:ext uri="{FF2B5EF4-FFF2-40B4-BE49-F238E27FC236}">
                    <a16:creationId xmlns:a16="http://schemas.microsoft.com/office/drawing/2014/main" id="{C2610508-B161-8115-CA2E-CC9803BBCA07}"/>
                  </a:ext>
                </a:extLst>
              </xdr:cNvPr>
              <xdr:cNvGrpSpPr/>
            </xdr:nvGrpSpPr>
            <xdr:grpSpPr>
              <a:xfrm>
                <a:off x="15203017" y="2970275"/>
                <a:ext cx="3381621" cy="1312528"/>
                <a:chOff x="15203017" y="2970275"/>
                <a:chExt cx="3381621" cy="1312528"/>
              </a:xfrm>
            </xdr:grpSpPr>
            <xdr:sp macro="" textlink="Pivottables!Q42">
              <xdr:nvSpPr>
                <xdr:cNvPr id="67" name="TextBox 1">
                  <a:extLst>
                    <a:ext uri="{FF2B5EF4-FFF2-40B4-BE49-F238E27FC236}">
                      <a16:creationId xmlns:a16="http://schemas.microsoft.com/office/drawing/2014/main" id="{59F8D93F-619E-5D3D-F53E-1C18D0385FF0}"/>
                    </a:ext>
                  </a:extLst>
                </xdr:cNvPr>
                <xdr:cNvSpPr txBox="1"/>
              </xdr:nvSpPr>
              <xdr:spPr>
                <a:xfrm>
                  <a:off x="15216625" y="2983884"/>
                  <a:ext cx="1261625" cy="349866"/>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DC02E459-134C-421A-8F44-E48D8CE6B88A}" type="TxLink">
                    <a:rPr lang="en-US" sz="1200" b="1" i="0" u="none" strike="noStrike">
                      <a:solidFill>
                        <a:schemeClr val="bg1">
                          <a:lumMod val="50000"/>
                        </a:schemeClr>
                      </a:solidFill>
                      <a:latin typeface="Arial"/>
                      <a:ea typeface="+mn-ea"/>
                      <a:cs typeface="Arial"/>
                    </a:rPr>
                    <a:pPr algn="l"/>
                    <a:t> </a:t>
                  </a:fld>
                  <a:endParaRPr lang="en-US" sz="120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O5">
              <xdr:nvSpPr>
                <xdr:cNvPr id="68" name="TextBox 1">
                  <a:extLst>
                    <a:ext uri="{FF2B5EF4-FFF2-40B4-BE49-F238E27FC236}">
                      <a16:creationId xmlns:a16="http://schemas.microsoft.com/office/drawing/2014/main" id="{80B904A8-B9CD-75AA-7F15-A2E5E107DB1D}"/>
                    </a:ext>
                  </a:extLst>
                </xdr:cNvPr>
                <xdr:cNvSpPr txBox="1"/>
              </xdr:nvSpPr>
              <xdr:spPr>
                <a:xfrm>
                  <a:off x="17284911" y="2970275"/>
                  <a:ext cx="1261625" cy="340341"/>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843DC38B-5C9F-426B-959C-EC03440113EF}" type="TxLink">
                    <a:rPr lang="en-US" sz="1200" b="1" i="0" u="none" strike="noStrike">
                      <a:solidFill>
                        <a:srgbClr val="000000"/>
                      </a:solidFill>
                      <a:latin typeface="Arial"/>
                      <a:ea typeface="+mn-ea"/>
                      <a:cs typeface="Arial"/>
                    </a:rPr>
                    <a:pPr algn="l"/>
                    <a:t>$22,176</a:t>
                  </a:fld>
                  <a:endParaRPr lang="en-US" sz="120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P4">
              <xdr:nvSpPr>
                <xdr:cNvPr id="112" name="TextBox 1">
                  <a:extLst>
                    <a:ext uri="{FF2B5EF4-FFF2-40B4-BE49-F238E27FC236}">
                      <a16:creationId xmlns:a16="http://schemas.microsoft.com/office/drawing/2014/main" id="{12EB46E5-F8C8-C832-ACC0-E68DEBE2672F}"/>
                    </a:ext>
                  </a:extLst>
                </xdr:cNvPr>
                <xdr:cNvSpPr txBox="1"/>
              </xdr:nvSpPr>
              <xdr:spPr>
                <a:xfrm>
                  <a:off x="15216625" y="3306454"/>
                  <a:ext cx="1529765" cy="321849"/>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15FD4392-4C2B-43E5-9EC7-8BC67B4D551E}" type="TxLink">
                    <a:rPr lang="en-US" sz="1200" b="1" i="0" u="none" strike="noStrike">
                      <a:solidFill>
                        <a:schemeClr val="bg1">
                          <a:lumMod val="50000"/>
                        </a:schemeClr>
                      </a:solidFill>
                      <a:latin typeface="Arial"/>
                      <a:ea typeface="+mn-ea"/>
                      <a:cs typeface="Arial"/>
                    </a:rPr>
                    <a:pPr algn="l"/>
                    <a:t>Fuel</a:t>
                  </a:fld>
                  <a:endParaRPr lang="en-US" sz="120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Q4">
              <xdr:nvSpPr>
                <xdr:cNvPr id="113" name="TextBox 1">
                  <a:extLst>
                    <a:ext uri="{FF2B5EF4-FFF2-40B4-BE49-F238E27FC236}">
                      <a16:creationId xmlns:a16="http://schemas.microsoft.com/office/drawing/2014/main" id="{7F24482B-4D76-8FFE-4262-F6EE2C3FBA2B}"/>
                    </a:ext>
                  </a:extLst>
                </xdr:cNvPr>
                <xdr:cNvSpPr txBox="1"/>
              </xdr:nvSpPr>
              <xdr:spPr>
                <a:xfrm>
                  <a:off x="15203017" y="3605812"/>
                  <a:ext cx="2472661" cy="299440"/>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081C7C53-FA34-4090-9749-AC1DB4BC34A7}" type="TxLink">
                    <a:rPr lang="en-US" sz="1200" b="1" i="0" u="none" strike="noStrike">
                      <a:solidFill>
                        <a:schemeClr val="bg1">
                          <a:lumMod val="50000"/>
                        </a:schemeClr>
                      </a:solidFill>
                      <a:latin typeface="Arial"/>
                      <a:ea typeface="+mn-ea"/>
                      <a:cs typeface="Arial"/>
                    </a:rPr>
                    <a:pPr algn="l"/>
                    <a:t>Diesel Exhusting Fluid</a:t>
                  </a:fld>
                  <a:endParaRPr lang="en-US" sz="120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R4">
              <xdr:nvSpPr>
                <xdr:cNvPr id="118" name="TextBox 1">
                  <a:extLst>
                    <a:ext uri="{FF2B5EF4-FFF2-40B4-BE49-F238E27FC236}">
                      <a16:creationId xmlns:a16="http://schemas.microsoft.com/office/drawing/2014/main" id="{89E691BD-53C9-5B1F-F4CB-2183C7EAFABC}"/>
                    </a:ext>
                  </a:extLst>
                </xdr:cNvPr>
                <xdr:cNvSpPr txBox="1"/>
              </xdr:nvSpPr>
              <xdr:spPr>
                <a:xfrm>
                  <a:off x="15216624" y="3932383"/>
                  <a:ext cx="2472661" cy="299440"/>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12B0E9D2-D80D-45CF-ACE8-C11576F4BF80}" type="TxLink">
                    <a:rPr lang="en-US" sz="1200" b="1" i="0" u="none" strike="noStrike">
                      <a:solidFill>
                        <a:schemeClr val="bg1">
                          <a:lumMod val="50000"/>
                        </a:schemeClr>
                      </a:solidFill>
                      <a:latin typeface="Arial"/>
                      <a:ea typeface="+mn-ea"/>
                      <a:cs typeface="Arial"/>
                    </a:rPr>
                    <a:pPr algn="l"/>
                    <a:t>Advance</a:t>
                  </a:fld>
                  <a:endParaRPr lang="en-US" sz="120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P5">
              <xdr:nvSpPr>
                <xdr:cNvPr id="119" name="TextBox 1">
                  <a:extLst>
                    <a:ext uri="{FF2B5EF4-FFF2-40B4-BE49-F238E27FC236}">
                      <a16:creationId xmlns:a16="http://schemas.microsoft.com/office/drawing/2014/main" id="{9326BA8C-3D23-4C62-A15A-4ACC34099CCE}"/>
                    </a:ext>
                  </a:extLst>
                </xdr:cNvPr>
                <xdr:cNvSpPr txBox="1"/>
              </xdr:nvSpPr>
              <xdr:spPr>
                <a:xfrm>
                  <a:off x="17293078" y="3286598"/>
                  <a:ext cx="1261625" cy="340341"/>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5CA046BF-A7DC-4B7C-A0A8-CA84F813404F}" type="TxLink">
                    <a:rPr lang="en-US" sz="1200" b="1" i="0" u="none" strike="noStrike">
                      <a:solidFill>
                        <a:srgbClr val="000000"/>
                      </a:solidFill>
                      <a:latin typeface="Arial"/>
                      <a:ea typeface="+mn-ea"/>
                      <a:cs typeface="Arial"/>
                    </a:rPr>
                    <a:pPr algn="l"/>
                    <a:t>$66,210</a:t>
                  </a:fld>
                  <a:endParaRPr lang="en-US" sz="120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Q5">
              <xdr:nvSpPr>
                <xdr:cNvPr id="120" name="TextBox 1">
                  <a:extLst>
                    <a:ext uri="{FF2B5EF4-FFF2-40B4-BE49-F238E27FC236}">
                      <a16:creationId xmlns:a16="http://schemas.microsoft.com/office/drawing/2014/main" id="{A6DF87EB-B11B-41AD-9529-8B55B5677F93}"/>
                    </a:ext>
                  </a:extLst>
                </xdr:cNvPr>
                <xdr:cNvSpPr txBox="1"/>
              </xdr:nvSpPr>
              <xdr:spPr>
                <a:xfrm>
                  <a:off x="17323013" y="3615891"/>
                  <a:ext cx="1261625" cy="340341"/>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416AC47A-8723-43E4-A8E2-C395D605E166}" type="TxLink">
                    <a:rPr lang="en-US" sz="1200" b="1" i="0" u="none" strike="noStrike">
                      <a:solidFill>
                        <a:srgbClr val="000000"/>
                      </a:solidFill>
                      <a:latin typeface="Arial"/>
                      <a:ea typeface="+mn-ea"/>
                      <a:cs typeface="Arial"/>
                    </a:rPr>
                    <a:pPr algn="l"/>
                    <a:t>$8,752</a:t>
                  </a:fld>
                  <a:endParaRPr lang="en-US" sz="120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R5">
              <xdr:nvSpPr>
                <xdr:cNvPr id="121" name="TextBox 1">
                  <a:extLst>
                    <a:ext uri="{FF2B5EF4-FFF2-40B4-BE49-F238E27FC236}">
                      <a16:creationId xmlns:a16="http://schemas.microsoft.com/office/drawing/2014/main" id="{D87DF5D9-D3BA-8726-3D44-0428A62138EE}"/>
                    </a:ext>
                  </a:extLst>
                </xdr:cNvPr>
                <xdr:cNvSpPr txBox="1"/>
              </xdr:nvSpPr>
              <xdr:spPr>
                <a:xfrm>
                  <a:off x="17321893" y="3942462"/>
                  <a:ext cx="762000" cy="340341"/>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AB237EE6-D335-4404-BB67-89194434DA82}" type="TxLink">
                    <a:rPr lang="en-US" sz="1200" b="1" i="0" u="none" strike="noStrike">
                      <a:solidFill>
                        <a:srgbClr val="000000"/>
                      </a:solidFill>
                      <a:latin typeface="Arial"/>
                      <a:ea typeface="+mn-ea"/>
                      <a:cs typeface="Arial"/>
                    </a:rPr>
                    <a:pPr algn="l"/>
                    <a:t>$42,000</a:t>
                  </a:fld>
                  <a:endParaRPr lang="en-US" sz="1200" b="1">
                    <a:solidFill>
                      <a:sysClr val="windowText" lastClr="000000"/>
                    </a:solidFill>
                    <a:latin typeface="Arial" panose="020B0604020202020204" pitchFamily="34" charset="0"/>
                    <a:ea typeface="+mn-ea"/>
                    <a:cs typeface="Arial" panose="020B0604020202020204" pitchFamily="34" charset="0"/>
                  </a:endParaRPr>
                </a:p>
              </xdr:txBody>
            </xdr:sp>
            <xdr:cxnSp macro="">
              <xdr:nvCxnSpPr>
                <xdr:cNvPr id="125" name="Straight Connector 124">
                  <a:extLst>
                    <a:ext uri="{FF2B5EF4-FFF2-40B4-BE49-F238E27FC236}">
                      <a16:creationId xmlns:a16="http://schemas.microsoft.com/office/drawing/2014/main" id="{197544C1-5A3E-417E-E19F-EC86046B9745}"/>
                    </a:ext>
                  </a:extLst>
                </xdr:cNvPr>
                <xdr:cNvCxnSpPr/>
              </xdr:nvCxnSpPr>
              <xdr:spPr>
                <a:xfrm flipH="1">
                  <a:off x="15296010" y="3946072"/>
                  <a:ext cx="2743200" cy="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sp macro="" textlink="Pivottables!O4">
              <xdr:nvSpPr>
                <xdr:cNvPr id="186" name="TextBox 1">
                  <a:extLst>
                    <a:ext uri="{FF2B5EF4-FFF2-40B4-BE49-F238E27FC236}">
                      <a16:creationId xmlns:a16="http://schemas.microsoft.com/office/drawing/2014/main" id="{DFCEADA8-A076-F0E6-BB85-EA1734DDD4B9}"/>
                    </a:ext>
                  </a:extLst>
                </xdr:cNvPr>
                <xdr:cNvSpPr txBox="1"/>
              </xdr:nvSpPr>
              <xdr:spPr>
                <a:xfrm>
                  <a:off x="15216625" y="3007097"/>
                  <a:ext cx="1529765" cy="321849"/>
                </a:xfrm>
                <a:prstGeom prst="roundRect">
                  <a:avLst/>
                </a:prstGeom>
              </xdr:spPr>
              <xdr:txBody>
                <a:bodyPr wrap="square" lIns="9144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C477F6FA-D9A1-421E-B28F-4F7D81E10215}" type="TxLink">
                    <a:rPr lang="en-US" sz="1200" b="1" i="0" u="none" strike="noStrike">
                      <a:solidFill>
                        <a:schemeClr val="bg1">
                          <a:lumMod val="50000"/>
                        </a:schemeClr>
                      </a:solidFill>
                      <a:latin typeface="Arial"/>
                      <a:ea typeface="+mn-ea"/>
                      <a:cs typeface="Arial"/>
                    </a:rPr>
                    <a:pPr algn="l"/>
                    <a:t>Insurance</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grpSp>
        </xdr:grpSp>
      </xdr:grpSp>
      <xdr:cxnSp macro="">
        <xdr:nvCxnSpPr>
          <xdr:cNvPr id="211" name="Straight Connector 210">
            <a:extLst>
              <a:ext uri="{FF2B5EF4-FFF2-40B4-BE49-F238E27FC236}">
                <a16:creationId xmlns:a16="http://schemas.microsoft.com/office/drawing/2014/main" id="{8C8FB4A4-4ED6-4BA5-BF1F-EC8B85793CC6}"/>
              </a:ext>
            </a:extLst>
          </xdr:cNvPr>
          <xdr:cNvCxnSpPr/>
        </xdr:nvCxnSpPr>
        <xdr:spPr>
          <a:xfrm flipH="1">
            <a:off x="15508304" y="4657559"/>
            <a:ext cx="2751782" cy="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212" name="Straight Connector 211">
            <a:extLst>
              <a:ext uri="{FF2B5EF4-FFF2-40B4-BE49-F238E27FC236}">
                <a16:creationId xmlns:a16="http://schemas.microsoft.com/office/drawing/2014/main" id="{45FD3141-1503-4D18-AE8A-91711522988F}"/>
              </a:ext>
            </a:extLst>
          </xdr:cNvPr>
          <xdr:cNvCxnSpPr/>
        </xdr:nvCxnSpPr>
        <xdr:spPr>
          <a:xfrm flipH="1">
            <a:off x="15498779" y="4962359"/>
            <a:ext cx="2751782" cy="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6</xdr:col>
      <xdr:colOff>336069</xdr:colOff>
      <xdr:row>17</xdr:row>
      <xdr:rowOff>257735</xdr:rowOff>
    </xdr:from>
    <xdr:to>
      <xdr:col>16</xdr:col>
      <xdr:colOff>561024</xdr:colOff>
      <xdr:row>25</xdr:row>
      <xdr:rowOff>179294</xdr:rowOff>
    </xdr:to>
    <xdr:grpSp>
      <xdr:nvGrpSpPr>
        <xdr:cNvPr id="266" name="Group 265">
          <a:extLst>
            <a:ext uri="{FF2B5EF4-FFF2-40B4-BE49-F238E27FC236}">
              <a16:creationId xmlns:a16="http://schemas.microsoft.com/office/drawing/2014/main" id="{DA3587A3-587E-C12D-197C-EA365F807B8E}"/>
            </a:ext>
          </a:extLst>
        </xdr:cNvPr>
        <xdr:cNvGrpSpPr/>
      </xdr:nvGrpSpPr>
      <xdr:grpSpPr>
        <a:xfrm>
          <a:off x="5797069" y="4755652"/>
          <a:ext cx="9326622" cy="2038225"/>
          <a:chOff x="5726204" y="5143500"/>
          <a:chExt cx="9502588" cy="2073088"/>
        </a:xfrm>
      </xdr:grpSpPr>
      <xdr:sp macro="" textlink="">
        <xdr:nvSpPr>
          <xdr:cNvPr id="238" name="Rectangle 50">
            <a:extLst>
              <a:ext uri="{FF2B5EF4-FFF2-40B4-BE49-F238E27FC236}">
                <a16:creationId xmlns:a16="http://schemas.microsoft.com/office/drawing/2014/main" id="{CD531153-AF5D-C8BF-E2D8-066BD7BCF4EC}"/>
              </a:ext>
            </a:extLst>
          </xdr:cNvPr>
          <xdr:cNvSpPr/>
        </xdr:nvSpPr>
        <xdr:spPr>
          <a:xfrm>
            <a:off x="5726204" y="5143500"/>
            <a:ext cx="9502588" cy="207308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54" name="Chart 253">
            <a:extLst>
              <a:ext uri="{FF2B5EF4-FFF2-40B4-BE49-F238E27FC236}">
                <a16:creationId xmlns:a16="http://schemas.microsoft.com/office/drawing/2014/main" id="{14AA273C-2DF9-4FEE-90F8-D0B0F2DCBF79}"/>
              </a:ext>
            </a:extLst>
          </xdr:cNvPr>
          <xdr:cNvGraphicFramePr>
            <a:graphicFrameLocks/>
          </xdr:cNvGraphicFramePr>
        </xdr:nvGraphicFramePr>
        <xdr:xfrm>
          <a:off x="5877975" y="5190167"/>
          <a:ext cx="9309358" cy="186482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absolute">
    <xdr:from>
      <xdr:col>6</xdr:col>
      <xdr:colOff>303830</xdr:colOff>
      <xdr:row>26</xdr:row>
      <xdr:rowOff>57449</xdr:rowOff>
    </xdr:from>
    <xdr:to>
      <xdr:col>10</xdr:col>
      <xdr:colOff>868201</xdr:colOff>
      <xdr:row>36</xdr:row>
      <xdr:rowOff>223231</xdr:rowOff>
    </xdr:to>
    <xdr:grpSp>
      <xdr:nvGrpSpPr>
        <xdr:cNvPr id="3" name="Group 2">
          <a:extLst>
            <a:ext uri="{FF2B5EF4-FFF2-40B4-BE49-F238E27FC236}">
              <a16:creationId xmlns:a16="http://schemas.microsoft.com/office/drawing/2014/main" id="{59F80CB1-57A2-A733-7A48-921A36A8B57F}"/>
            </a:ext>
          </a:extLst>
        </xdr:cNvPr>
        <xdr:cNvGrpSpPr/>
      </xdr:nvGrpSpPr>
      <xdr:grpSpPr>
        <a:xfrm>
          <a:off x="5764830" y="6936616"/>
          <a:ext cx="4205038" cy="2811615"/>
          <a:chOff x="5747733" y="7040007"/>
          <a:chExt cx="4227833" cy="2803474"/>
        </a:xfrm>
      </xdr:grpSpPr>
      <xdr:grpSp>
        <xdr:nvGrpSpPr>
          <xdr:cNvPr id="325" name="Group 324">
            <a:extLst>
              <a:ext uri="{FF2B5EF4-FFF2-40B4-BE49-F238E27FC236}">
                <a16:creationId xmlns:a16="http://schemas.microsoft.com/office/drawing/2014/main" id="{CD05CA7D-14E3-9FF7-22FB-43CD74AED0D0}"/>
              </a:ext>
            </a:extLst>
          </xdr:cNvPr>
          <xdr:cNvGrpSpPr/>
        </xdr:nvGrpSpPr>
        <xdr:grpSpPr>
          <a:xfrm>
            <a:off x="5747733" y="7040007"/>
            <a:ext cx="4227833" cy="2803474"/>
            <a:chOff x="5842090" y="6979605"/>
            <a:chExt cx="4225688" cy="2815268"/>
          </a:xfrm>
        </xdr:grpSpPr>
        <xdr:grpSp>
          <xdr:nvGrpSpPr>
            <xdr:cNvPr id="312" name="Group 311">
              <a:extLst>
                <a:ext uri="{FF2B5EF4-FFF2-40B4-BE49-F238E27FC236}">
                  <a16:creationId xmlns:a16="http://schemas.microsoft.com/office/drawing/2014/main" id="{A5D60D7D-5670-2810-5BDE-91ED92EB3AAE}"/>
                </a:ext>
              </a:extLst>
            </xdr:cNvPr>
            <xdr:cNvGrpSpPr/>
          </xdr:nvGrpSpPr>
          <xdr:grpSpPr>
            <a:xfrm>
              <a:off x="5842090" y="6979605"/>
              <a:ext cx="4225688" cy="2815268"/>
              <a:chOff x="7384676" y="7191697"/>
              <a:chExt cx="2991971" cy="2859979"/>
            </a:xfrm>
          </xdr:grpSpPr>
          <xdr:sp macro="" textlink="">
            <xdr:nvSpPr>
              <xdr:cNvPr id="302" name="Rectangle 42">
                <a:extLst>
                  <a:ext uri="{FF2B5EF4-FFF2-40B4-BE49-F238E27FC236}">
                    <a16:creationId xmlns:a16="http://schemas.microsoft.com/office/drawing/2014/main" id="{7F4D9611-EF17-8D10-BAC5-FFE6ACE60321}"/>
                  </a:ext>
                </a:extLst>
              </xdr:cNvPr>
              <xdr:cNvSpPr/>
            </xdr:nvSpPr>
            <xdr:spPr>
              <a:xfrm>
                <a:off x="7384676" y="7191697"/>
                <a:ext cx="2991971" cy="285997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fg</a:t>
                </a:r>
              </a:p>
            </xdr:txBody>
          </xdr:sp>
          <mc:AlternateContent xmlns:mc="http://schemas.openxmlformats.org/markup-compatibility/2006">
            <mc:Choice xmlns:cx4="http://schemas.microsoft.com/office/drawing/2016/5/10/chartex" Requires="cx4">
              <xdr:graphicFrame macro="">
                <xdr:nvGraphicFramePr>
                  <xdr:cNvPr id="311" name="Chart 310">
                    <a:extLst>
                      <a:ext uri="{FF2B5EF4-FFF2-40B4-BE49-F238E27FC236}">
                        <a16:creationId xmlns:a16="http://schemas.microsoft.com/office/drawing/2014/main" id="{29EE6E96-0271-4A0A-987B-7A925BAC4A8C}"/>
                      </a:ext>
                    </a:extLst>
                  </xdr:cNvPr>
                  <xdr:cNvGraphicFramePr/>
                </xdr:nvGraphicFramePr>
                <xdr:xfrm>
                  <a:off x="7430465" y="7808424"/>
                  <a:ext cx="2433047" cy="2144864"/>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430465" y="7808424"/>
                    <a:ext cx="2433047" cy="21448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sp macro="" textlink="">
          <xdr:nvSpPr>
            <xdr:cNvPr id="313" name="TextBox 312">
              <a:extLst>
                <a:ext uri="{FF2B5EF4-FFF2-40B4-BE49-F238E27FC236}">
                  <a16:creationId xmlns:a16="http://schemas.microsoft.com/office/drawing/2014/main" id="{8389F5F9-1005-9C6E-AAE3-017438A5EDAA}"/>
                </a:ext>
              </a:extLst>
            </xdr:cNvPr>
            <xdr:cNvSpPr txBox="1"/>
          </xdr:nvSpPr>
          <xdr:spPr>
            <a:xfrm>
              <a:off x="8197625" y="7728737"/>
              <a:ext cx="1173655" cy="1259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0" i="0" u="none" strike="noStrike">
                  <a:solidFill>
                    <a:schemeClr val="tx2">
                      <a:lumMod val="90000"/>
                      <a:lumOff val="10000"/>
                    </a:schemeClr>
                  </a:solidFill>
                  <a:effectLst/>
                  <a:latin typeface="Arial" panose="020B0604020202020204" pitchFamily="34" charset="0"/>
                  <a:ea typeface="+mn-ea"/>
                  <a:cs typeface="Arial" panose="020B0604020202020204" pitchFamily="34" charset="0"/>
                </a:rPr>
                <a:t>Alberta</a:t>
              </a:r>
              <a:r>
                <a:rPr lang="en-US" sz="1100">
                  <a:solidFill>
                    <a:schemeClr val="tx2">
                      <a:lumMod val="90000"/>
                      <a:lumOff val="10000"/>
                    </a:schemeClr>
                  </a:solidFill>
                  <a:latin typeface="Arial" panose="020B0604020202020204" pitchFamily="34" charset="0"/>
                  <a:cs typeface="Arial" panose="020B0604020202020204" pitchFamily="34" charset="0"/>
                </a:rPr>
                <a:t>                  </a:t>
              </a:r>
              <a:br>
                <a:rPr lang="en-US" sz="1100">
                  <a:solidFill>
                    <a:schemeClr val="tx2">
                      <a:lumMod val="90000"/>
                      <a:lumOff val="10000"/>
                    </a:schemeClr>
                  </a:solidFill>
                  <a:latin typeface="Arial" panose="020B0604020202020204" pitchFamily="34" charset="0"/>
                  <a:cs typeface="Arial" panose="020B0604020202020204" pitchFamily="34" charset="0"/>
                </a:rPr>
              </a:br>
              <a:r>
                <a:rPr lang="en-US" sz="1100" b="0" i="0">
                  <a:solidFill>
                    <a:schemeClr val="tx2">
                      <a:lumMod val="90000"/>
                      <a:lumOff val="10000"/>
                    </a:schemeClr>
                  </a:solidFill>
                  <a:effectLst/>
                  <a:latin typeface="Arial" panose="020B0604020202020204" pitchFamily="34" charset="0"/>
                  <a:ea typeface="+mn-ea"/>
                  <a:cs typeface="Arial" panose="020B0604020202020204" pitchFamily="34" charset="0"/>
                </a:rPr>
                <a:t>British Columbia   </a:t>
              </a:r>
              <a:br>
                <a:rPr lang="en-US" sz="1100" b="0" i="0">
                  <a:solidFill>
                    <a:schemeClr val="tx2">
                      <a:lumMod val="90000"/>
                      <a:lumOff val="10000"/>
                    </a:schemeClr>
                  </a:solidFill>
                  <a:effectLst/>
                  <a:latin typeface="Arial" panose="020B0604020202020204" pitchFamily="34" charset="0"/>
                  <a:ea typeface="+mn-ea"/>
                  <a:cs typeface="Arial" panose="020B0604020202020204" pitchFamily="34" charset="0"/>
                </a:rPr>
              </a:br>
              <a:r>
                <a:rPr lang="en-US" sz="1100" b="0" i="0">
                  <a:solidFill>
                    <a:schemeClr val="tx2">
                      <a:lumMod val="90000"/>
                      <a:lumOff val="10000"/>
                    </a:schemeClr>
                  </a:solidFill>
                  <a:effectLst/>
                  <a:latin typeface="Arial" panose="020B0604020202020204" pitchFamily="34" charset="0"/>
                  <a:ea typeface="+mn-ea"/>
                  <a:cs typeface="Arial" panose="020B0604020202020204" pitchFamily="34" charset="0"/>
                </a:rPr>
                <a:t>Manitoba               </a:t>
              </a:r>
              <a:br>
                <a:rPr lang="en-US" sz="1100" b="0" i="0">
                  <a:solidFill>
                    <a:schemeClr val="tx2">
                      <a:lumMod val="90000"/>
                      <a:lumOff val="10000"/>
                    </a:schemeClr>
                  </a:solidFill>
                  <a:effectLst/>
                  <a:latin typeface="Arial" panose="020B0604020202020204" pitchFamily="34" charset="0"/>
                  <a:ea typeface="+mn-ea"/>
                  <a:cs typeface="Arial" panose="020B0604020202020204" pitchFamily="34" charset="0"/>
                </a:rPr>
              </a:br>
              <a:r>
                <a:rPr lang="en-US" sz="1100" b="0" i="0">
                  <a:solidFill>
                    <a:schemeClr val="tx2">
                      <a:lumMod val="90000"/>
                      <a:lumOff val="10000"/>
                    </a:schemeClr>
                  </a:solidFill>
                  <a:effectLst/>
                  <a:latin typeface="Arial" panose="020B0604020202020204" pitchFamily="34" charset="0"/>
                  <a:ea typeface="+mn-ea"/>
                  <a:cs typeface="Arial" panose="020B0604020202020204" pitchFamily="34" charset="0"/>
                </a:rPr>
                <a:t>New Brunswick</a:t>
              </a:r>
              <a:r>
                <a:rPr lang="en-US" sz="1100">
                  <a:solidFill>
                    <a:schemeClr val="tx2">
                      <a:lumMod val="90000"/>
                      <a:lumOff val="10000"/>
                    </a:schemeClr>
                  </a:solidFill>
                  <a:effectLst/>
                  <a:latin typeface="Arial" panose="020B0604020202020204" pitchFamily="34" charset="0"/>
                  <a:ea typeface="+mn-ea"/>
                  <a:cs typeface="Arial" panose="020B0604020202020204" pitchFamily="34" charset="0"/>
                </a:rPr>
                <a:t>    </a:t>
              </a:r>
              <a:br>
                <a:rPr lang="en-US" sz="1100">
                  <a:solidFill>
                    <a:schemeClr val="tx2">
                      <a:lumMod val="90000"/>
                      <a:lumOff val="10000"/>
                    </a:schemeClr>
                  </a:solidFill>
                  <a:effectLst/>
                  <a:latin typeface="Arial" panose="020B0604020202020204" pitchFamily="34" charset="0"/>
                  <a:ea typeface="+mn-ea"/>
                  <a:cs typeface="Arial" panose="020B0604020202020204" pitchFamily="34" charset="0"/>
                </a:rPr>
              </a:br>
              <a:r>
                <a:rPr lang="en-US" sz="1100" b="0" i="0">
                  <a:solidFill>
                    <a:schemeClr val="tx2">
                      <a:lumMod val="90000"/>
                      <a:lumOff val="10000"/>
                    </a:schemeClr>
                  </a:solidFill>
                  <a:effectLst/>
                  <a:latin typeface="Arial" panose="020B0604020202020204" pitchFamily="34" charset="0"/>
                  <a:ea typeface="+mn-ea"/>
                  <a:cs typeface="Arial" panose="020B0604020202020204" pitchFamily="34" charset="0"/>
                </a:rPr>
                <a:t>Nova Scotia</a:t>
              </a:r>
              <a:r>
                <a:rPr lang="en-US" sz="1100">
                  <a:solidFill>
                    <a:schemeClr val="tx2">
                      <a:lumMod val="90000"/>
                      <a:lumOff val="10000"/>
                    </a:schemeClr>
                  </a:solidFill>
                  <a:effectLst/>
                  <a:latin typeface="Arial" panose="020B0604020202020204" pitchFamily="34" charset="0"/>
                  <a:ea typeface="+mn-ea"/>
                  <a:cs typeface="Arial" panose="020B0604020202020204" pitchFamily="34" charset="0"/>
                </a:rPr>
                <a:t>         </a:t>
              </a:r>
              <a:br>
                <a:rPr lang="en-US" sz="1100">
                  <a:solidFill>
                    <a:schemeClr val="tx2">
                      <a:lumMod val="90000"/>
                      <a:lumOff val="10000"/>
                    </a:schemeClr>
                  </a:solidFill>
                  <a:effectLst/>
                  <a:latin typeface="Arial" panose="020B0604020202020204" pitchFamily="34" charset="0"/>
                  <a:ea typeface="+mn-ea"/>
                  <a:cs typeface="Arial" panose="020B0604020202020204" pitchFamily="34" charset="0"/>
                </a:rPr>
              </a:br>
              <a:r>
                <a:rPr lang="en-US" sz="1100" b="0" i="0">
                  <a:solidFill>
                    <a:schemeClr val="tx2">
                      <a:lumMod val="90000"/>
                      <a:lumOff val="10000"/>
                    </a:schemeClr>
                  </a:solidFill>
                  <a:effectLst/>
                  <a:latin typeface="Arial" panose="020B0604020202020204" pitchFamily="34" charset="0"/>
                  <a:ea typeface="+mn-ea"/>
                  <a:cs typeface="Arial" panose="020B0604020202020204" pitchFamily="34" charset="0"/>
                </a:rPr>
                <a:t>Nunavut</a:t>
              </a:r>
              <a:r>
                <a:rPr lang="en-US" sz="1100">
                  <a:solidFill>
                    <a:schemeClr val="tx2">
                      <a:lumMod val="90000"/>
                      <a:lumOff val="10000"/>
                    </a:schemeClr>
                  </a:solidFill>
                  <a:effectLst/>
                  <a:latin typeface="Arial" panose="020B0604020202020204" pitchFamily="34" charset="0"/>
                  <a:ea typeface="+mn-ea"/>
                  <a:cs typeface="Arial" panose="020B0604020202020204" pitchFamily="34" charset="0"/>
                </a:rPr>
                <a:t>               </a:t>
              </a:r>
              <a:br>
                <a:rPr lang="en-US" sz="1100">
                  <a:solidFill>
                    <a:schemeClr val="tx2">
                      <a:lumMod val="90000"/>
                      <a:lumOff val="10000"/>
                    </a:schemeClr>
                  </a:solidFill>
                  <a:effectLst/>
                  <a:latin typeface="Arial" panose="020B0604020202020204" pitchFamily="34" charset="0"/>
                  <a:ea typeface="+mn-ea"/>
                  <a:cs typeface="Arial" panose="020B0604020202020204" pitchFamily="34" charset="0"/>
                </a:rPr>
              </a:br>
              <a:r>
                <a:rPr lang="en-US" sz="1100" b="0" i="0">
                  <a:solidFill>
                    <a:schemeClr val="tx2">
                      <a:lumMod val="90000"/>
                      <a:lumOff val="10000"/>
                    </a:schemeClr>
                  </a:solidFill>
                  <a:effectLst/>
                  <a:latin typeface="Arial" panose="020B0604020202020204" pitchFamily="34" charset="0"/>
                  <a:ea typeface="+mn-ea"/>
                  <a:cs typeface="Arial" panose="020B0604020202020204" pitchFamily="34" charset="0"/>
                </a:rPr>
                <a:t>Yukon</a:t>
              </a:r>
              <a:r>
                <a:rPr lang="en-US" sz="1100">
                  <a:solidFill>
                    <a:schemeClr val="tx2">
                      <a:lumMod val="90000"/>
                      <a:lumOff val="10000"/>
                    </a:schemeClr>
                  </a:solidFill>
                  <a:effectLst/>
                  <a:latin typeface="Arial" panose="020B0604020202020204" pitchFamily="34" charset="0"/>
                  <a:ea typeface="+mn-ea"/>
                  <a:cs typeface="Arial" panose="020B0604020202020204" pitchFamily="34" charset="0"/>
                </a:rPr>
                <a:t> </a:t>
              </a:r>
              <a:r>
                <a:rPr lang="en-US" sz="1100" b="1" i="0" u="none" strike="noStrike" baseline="0">
                  <a:solidFill>
                    <a:schemeClr val="tx2">
                      <a:lumMod val="90000"/>
                      <a:lumOff val="10000"/>
                    </a:schemeClr>
                  </a:solidFill>
                  <a:effectLst/>
                  <a:latin typeface="Arial" panose="020B0604020202020204" pitchFamily="34" charset="0"/>
                  <a:ea typeface="+mn-ea"/>
                  <a:cs typeface="Arial" panose="020B0604020202020204" pitchFamily="34" charset="0"/>
                </a:rPr>
                <a:t>            </a:t>
              </a:r>
              <a:endParaRPr lang="en-US" sz="1100">
                <a:solidFill>
                  <a:schemeClr val="tx2">
                    <a:lumMod val="90000"/>
                    <a:lumOff val="10000"/>
                  </a:schemeClr>
                </a:solidFill>
                <a:latin typeface="Arial" panose="020B0604020202020204" pitchFamily="34" charset="0"/>
                <a:cs typeface="Arial" panose="020B0604020202020204" pitchFamily="34" charset="0"/>
              </a:endParaRPr>
            </a:p>
          </xdr:txBody>
        </xdr:sp>
        <xdr:sp macro="" textlink="">
          <xdr:nvSpPr>
            <xdr:cNvPr id="314" name="TextBox 313">
              <a:extLst>
                <a:ext uri="{FF2B5EF4-FFF2-40B4-BE49-F238E27FC236}">
                  <a16:creationId xmlns:a16="http://schemas.microsoft.com/office/drawing/2014/main" id="{C7007BA6-A599-6BB0-D64E-D0A931066A67}"/>
                </a:ext>
              </a:extLst>
            </xdr:cNvPr>
            <xdr:cNvSpPr txBox="1"/>
          </xdr:nvSpPr>
          <xdr:spPr>
            <a:xfrm>
              <a:off x="6038418" y="7121811"/>
              <a:ext cx="954917" cy="25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50" b="1">
                  <a:solidFill>
                    <a:schemeClr val="bg1">
                      <a:lumMod val="50000"/>
                    </a:schemeClr>
                  </a:solidFill>
                  <a:latin typeface="Arial" panose="020B0604020202020204" pitchFamily="34" charset="0"/>
                  <a:cs typeface="Arial" panose="020B0604020202020204" pitchFamily="34" charset="0"/>
                </a:rPr>
                <a:t>Destination</a:t>
              </a:r>
            </a:p>
          </xdr:txBody>
        </xdr:sp>
        <xdr:sp macro="" textlink="">
          <xdr:nvSpPr>
            <xdr:cNvPr id="315" name="TextBox 314">
              <a:extLst>
                <a:ext uri="{FF2B5EF4-FFF2-40B4-BE49-F238E27FC236}">
                  <a16:creationId xmlns:a16="http://schemas.microsoft.com/office/drawing/2014/main" id="{C0F8BE65-E805-FE6C-A1AF-B82111993D3B}"/>
                </a:ext>
              </a:extLst>
            </xdr:cNvPr>
            <xdr:cNvSpPr txBox="1"/>
          </xdr:nvSpPr>
          <xdr:spPr>
            <a:xfrm>
              <a:off x="6242490" y="7392992"/>
              <a:ext cx="1536826"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tx2">
                      <a:lumMod val="90000"/>
                      <a:lumOff val="10000"/>
                    </a:schemeClr>
                  </a:solidFill>
                  <a:latin typeface="Arial" panose="020B0604020202020204" pitchFamily="34" charset="0"/>
                  <a:cs typeface="Arial" panose="020B0604020202020204" pitchFamily="34" charset="0"/>
                </a:rPr>
                <a:t> </a:t>
              </a:r>
              <a:r>
                <a:rPr lang="en-US" sz="1400" b="1">
                  <a:solidFill>
                    <a:schemeClr val="tx2">
                      <a:lumMod val="90000"/>
                      <a:lumOff val="10000"/>
                    </a:schemeClr>
                  </a:solidFill>
                  <a:latin typeface="Arial" panose="020B0604020202020204" pitchFamily="34" charset="0"/>
                  <a:cs typeface="Arial" panose="020B0604020202020204" pitchFamily="34" charset="0"/>
                </a:rPr>
                <a:t>Fright</a:t>
              </a:r>
              <a:r>
                <a:rPr lang="en-US" sz="1400">
                  <a:solidFill>
                    <a:schemeClr val="tx2">
                      <a:lumMod val="90000"/>
                      <a:lumOff val="10000"/>
                    </a:schemeClr>
                  </a:solidFill>
                  <a:latin typeface="Arial" panose="020B0604020202020204" pitchFamily="34" charset="0"/>
                  <a:cs typeface="Arial" panose="020B0604020202020204" pitchFamily="34" charset="0"/>
                </a:rPr>
                <a:t> /    City  </a:t>
              </a:r>
            </a:p>
          </xdr:txBody>
        </xdr:sp>
      </xdr:grpSp>
      <xdr:sp macro="" textlink="Pivottables!AO15">
        <xdr:nvSpPr>
          <xdr:cNvPr id="317" name="TextBox 316">
            <a:extLst>
              <a:ext uri="{FF2B5EF4-FFF2-40B4-BE49-F238E27FC236}">
                <a16:creationId xmlns:a16="http://schemas.microsoft.com/office/drawing/2014/main" id="{ADEB94CA-8A81-9529-B2E2-EC7350A21DF5}"/>
              </a:ext>
            </a:extLst>
          </xdr:cNvPr>
          <xdr:cNvSpPr txBox="1"/>
        </xdr:nvSpPr>
        <xdr:spPr>
          <a:xfrm>
            <a:off x="9267048" y="7793969"/>
            <a:ext cx="327435" cy="20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63DD939F-6AE5-48E0-B366-0E83F7095B4A}" type="TxLink">
              <a:rPr lang="en-US" sz="1000" b="0" i="0" u="none" strike="noStrike">
                <a:solidFill>
                  <a:schemeClr val="tx2">
                    <a:lumMod val="90000"/>
                    <a:lumOff val="10000"/>
                  </a:schemeClr>
                </a:solidFill>
                <a:latin typeface="Arial" panose="020B0604020202020204" pitchFamily="34" charset="0"/>
                <a:cs typeface="Arial" panose="020B0604020202020204" pitchFamily="34" charset="0"/>
              </a:rPr>
              <a:pPr/>
              <a:t>14</a:t>
            </a:fld>
            <a:endParaRPr lang="en-US" sz="700" b="0">
              <a:solidFill>
                <a:schemeClr val="tx2">
                  <a:lumMod val="90000"/>
                  <a:lumOff val="10000"/>
                </a:schemeClr>
              </a:solidFill>
              <a:latin typeface="Arial" panose="020B0604020202020204" pitchFamily="34" charset="0"/>
              <a:cs typeface="Arial" panose="020B0604020202020204" pitchFamily="34" charset="0"/>
            </a:endParaRPr>
          </a:p>
        </xdr:txBody>
      </xdr:sp>
      <xdr:sp macro="" textlink="Pivottables!AO16">
        <xdr:nvSpPr>
          <xdr:cNvPr id="318" name="TextBox 317">
            <a:extLst>
              <a:ext uri="{FF2B5EF4-FFF2-40B4-BE49-F238E27FC236}">
                <a16:creationId xmlns:a16="http://schemas.microsoft.com/office/drawing/2014/main" id="{585CD79C-9BCD-47E4-B484-B8454659EDA0}"/>
              </a:ext>
            </a:extLst>
          </xdr:cNvPr>
          <xdr:cNvSpPr txBox="1"/>
        </xdr:nvSpPr>
        <xdr:spPr>
          <a:xfrm>
            <a:off x="9267236" y="7939935"/>
            <a:ext cx="255239" cy="235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5A7A1F7-769D-47C1-94E2-3B1AD2637F2A}" type="TxLink">
              <a:rPr lang="en-US" sz="1000" b="0" i="0" u="none" strike="noStrike">
                <a:solidFill>
                  <a:schemeClr val="tx2">
                    <a:lumMod val="90000"/>
                    <a:lumOff val="10000"/>
                  </a:schemeClr>
                </a:solidFill>
                <a:latin typeface="Arial" panose="020B0604020202020204" pitchFamily="34" charset="0"/>
                <a:cs typeface="Arial" panose="020B0604020202020204" pitchFamily="34" charset="0"/>
              </a:rPr>
              <a:pPr/>
              <a:t>18</a:t>
            </a:fld>
            <a:endParaRPr lang="en-US" sz="700" b="0">
              <a:solidFill>
                <a:schemeClr val="tx2">
                  <a:lumMod val="90000"/>
                  <a:lumOff val="10000"/>
                </a:schemeClr>
              </a:solidFill>
              <a:latin typeface="Arial" panose="020B0604020202020204" pitchFamily="34" charset="0"/>
              <a:cs typeface="Arial" panose="020B0604020202020204" pitchFamily="34" charset="0"/>
            </a:endParaRPr>
          </a:p>
        </xdr:txBody>
      </xdr:sp>
      <xdr:sp macro="" textlink="Pivottables!AO17">
        <xdr:nvSpPr>
          <xdr:cNvPr id="319" name="TextBox 318">
            <a:extLst>
              <a:ext uri="{FF2B5EF4-FFF2-40B4-BE49-F238E27FC236}">
                <a16:creationId xmlns:a16="http://schemas.microsoft.com/office/drawing/2014/main" id="{B0D4DF19-9810-265F-761B-25898BE69191}"/>
              </a:ext>
            </a:extLst>
          </xdr:cNvPr>
          <xdr:cNvSpPr txBox="1"/>
        </xdr:nvSpPr>
        <xdr:spPr>
          <a:xfrm>
            <a:off x="9286410" y="8100140"/>
            <a:ext cx="255239" cy="235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CF5A75E-0769-4D0C-8DFE-88B81F62ED7A}" type="TxLink">
              <a:rPr lang="en-US" sz="1000" b="0" i="0" u="none" strike="noStrike">
                <a:solidFill>
                  <a:schemeClr val="tx2">
                    <a:lumMod val="90000"/>
                    <a:lumOff val="10000"/>
                  </a:schemeClr>
                </a:solidFill>
                <a:latin typeface="Arial" panose="020B0604020202020204" pitchFamily="34" charset="0"/>
                <a:cs typeface="Arial" panose="020B0604020202020204" pitchFamily="34" charset="0"/>
              </a:rPr>
              <a:pPr/>
              <a:t>27</a:t>
            </a:fld>
            <a:endParaRPr lang="en-US" sz="300" b="0">
              <a:solidFill>
                <a:schemeClr val="tx2">
                  <a:lumMod val="90000"/>
                  <a:lumOff val="10000"/>
                </a:schemeClr>
              </a:solidFill>
              <a:latin typeface="Arial" panose="020B0604020202020204" pitchFamily="34" charset="0"/>
              <a:cs typeface="Arial" panose="020B0604020202020204" pitchFamily="34" charset="0"/>
            </a:endParaRPr>
          </a:p>
        </xdr:txBody>
      </xdr:sp>
      <xdr:sp macro="" textlink="Pivottables!AO18">
        <xdr:nvSpPr>
          <xdr:cNvPr id="320" name="TextBox 319">
            <a:extLst>
              <a:ext uri="{FF2B5EF4-FFF2-40B4-BE49-F238E27FC236}">
                <a16:creationId xmlns:a16="http://schemas.microsoft.com/office/drawing/2014/main" id="{6969671B-8E01-5737-8411-5013C69D90FC}"/>
              </a:ext>
            </a:extLst>
          </xdr:cNvPr>
          <xdr:cNvSpPr txBox="1"/>
        </xdr:nvSpPr>
        <xdr:spPr>
          <a:xfrm>
            <a:off x="9265928" y="8264250"/>
            <a:ext cx="248143" cy="220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ECDCCA9E-7A4B-47EB-BDB4-6E4931E26D28}" type="TxLink">
              <a:rPr lang="en-US" sz="900" b="0" i="0" u="none" strike="noStrike">
                <a:solidFill>
                  <a:schemeClr val="tx2">
                    <a:lumMod val="90000"/>
                    <a:lumOff val="10000"/>
                  </a:schemeClr>
                </a:solidFill>
                <a:latin typeface="Arial" panose="020B0604020202020204" pitchFamily="34" charset="0"/>
                <a:cs typeface="Arial" panose="020B0604020202020204" pitchFamily="34" charset="0"/>
              </a:rPr>
              <a:pPr/>
              <a:t>18</a:t>
            </a:fld>
            <a:endParaRPr lang="en-US" sz="100" b="0">
              <a:solidFill>
                <a:schemeClr val="tx2">
                  <a:lumMod val="90000"/>
                  <a:lumOff val="10000"/>
                </a:schemeClr>
              </a:solidFill>
              <a:latin typeface="Arial" panose="020B0604020202020204" pitchFamily="34" charset="0"/>
              <a:cs typeface="Arial" panose="020B0604020202020204" pitchFamily="34" charset="0"/>
            </a:endParaRPr>
          </a:p>
        </xdr:txBody>
      </xdr:sp>
      <xdr:sp macro="" textlink="Pivottables!AO19">
        <xdr:nvSpPr>
          <xdr:cNvPr id="321" name="TextBox 320">
            <a:extLst>
              <a:ext uri="{FF2B5EF4-FFF2-40B4-BE49-F238E27FC236}">
                <a16:creationId xmlns:a16="http://schemas.microsoft.com/office/drawing/2014/main" id="{791043C1-BDA2-8CBB-70F5-68BB12F41DEB}"/>
              </a:ext>
            </a:extLst>
          </xdr:cNvPr>
          <xdr:cNvSpPr txBox="1"/>
        </xdr:nvSpPr>
        <xdr:spPr>
          <a:xfrm>
            <a:off x="9260696" y="8410572"/>
            <a:ext cx="255239" cy="235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A0EA1E8-2F74-4C9F-A675-2A49288885C1}" type="TxLink">
              <a:rPr lang="en-US" sz="1000" b="0" i="0" u="none" strike="noStrike">
                <a:solidFill>
                  <a:schemeClr val="tx2">
                    <a:lumMod val="90000"/>
                    <a:lumOff val="10000"/>
                  </a:schemeClr>
                </a:solidFill>
                <a:latin typeface="Arial" panose="020B0604020202020204" pitchFamily="34" charset="0"/>
                <a:cs typeface="Arial" panose="020B0604020202020204" pitchFamily="34" charset="0"/>
              </a:rPr>
              <a:pPr/>
              <a:t>16</a:t>
            </a:fld>
            <a:endParaRPr lang="en-US" sz="200" b="0">
              <a:solidFill>
                <a:schemeClr val="tx2">
                  <a:lumMod val="90000"/>
                  <a:lumOff val="10000"/>
                </a:schemeClr>
              </a:solidFill>
              <a:latin typeface="Arial" panose="020B0604020202020204" pitchFamily="34" charset="0"/>
              <a:cs typeface="Arial" panose="020B0604020202020204" pitchFamily="34" charset="0"/>
            </a:endParaRPr>
          </a:p>
        </xdr:txBody>
      </xdr:sp>
      <xdr:sp macro="" textlink="Pivottables!AO20">
        <xdr:nvSpPr>
          <xdr:cNvPr id="322" name="TextBox 321">
            <a:extLst>
              <a:ext uri="{FF2B5EF4-FFF2-40B4-BE49-F238E27FC236}">
                <a16:creationId xmlns:a16="http://schemas.microsoft.com/office/drawing/2014/main" id="{AE77A960-42CC-4328-91FE-9E15F4ADED28}"/>
              </a:ext>
            </a:extLst>
          </xdr:cNvPr>
          <xdr:cNvSpPr txBox="1"/>
        </xdr:nvSpPr>
        <xdr:spPr>
          <a:xfrm>
            <a:off x="9271448" y="8571504"/>
            <a:ext cx="255239" cy="235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7630831-B8FA-419F-9F1E-1F6DABF9FB20}" type="TxLink">
              <a:rPr lang="en-US" sz="1000" b="0" i="0" u="none" strike="noStrike">
                <a:solidFill>
                  <a:schemeClr val="tx2">
                    <a:lumMod val="90000"/>
                    <a:lumOff val="10000"/>
                  </a:schemeClr>
                </a:solidFill>
                <a:latin typeface="Arial" panose="020B0604020202020204" pitchFamily="34" charset="0"/>
                <a:cs typeface="Arial" panose="020B0604020202020204" pitchFamily="34" charset="0"/>
              </a:rPr>
              <a:pPr/>
              <a:t>74</a:t>
            </a:fld>
            <a:endParaRPr lang="en-US" sz="100" b="0">
              <a:solidFill>
                <a:schemeClr val="tx2">
                  <a:lumMod val="90000"/>
                  <a:lumOff val="10000"/>
                </a:schemeClr>
              </a:solidFill>
              <a:latin typeface="Arial" panose="020B0604020202020204" pitchFamily="34" charset="0"/>
              <a:cs typeface="Arial" panose="020B0604020202020204" pitchFamily="34" charset="0"/>
            </a:endParaRPr>
          </a:p>
        </xdr:txBody>
      </xdr:sp>
      <xdr:sp macro="" textlink="Pivottables!AO21">
        <xdr:nvSpPr>
          <xdr:cNvPr id="323" name="TextBox 322">
            <a:extLst>
              <a:ext uri="{FF2B5EF4-FFF2-40B4-BE49-F238E27FC236}">
                <a16:creationId xmlns:a16="http://schemas.microsoft.com/office/drawing/2014/main" id="{FF2D4FA7-13CD-4A6C-95F6-322BA61D1C5A}"/>
              </a:ext>
            </a:extLst>
          </xdr:cNvPr>
          <xdr:cNvSpPr txBox="1"/>
        </xdr:nvSpPr>
        <xdr:spPr>
          <a:xfrm>
            <a:off x="9261997" y="8730743"/>
            <a:ext cx="510350" cy="220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8B65D878-DC6D-40A0-905C-7251CA3D628B}" type="TxLink">
              <a:rPr lang="en-US" sz="900" b="0" i="0" u="none" strike="noStrike">
                <a:solidFill>
                  <a:schemeClr val="tx2">
                    <a:lumMod val="90000"/>
                    <a:lumOff val="10000"/>
                  </a:schemeClr>
                </a:solidFill>
                <a:latin typeface="Arial" panose="020B0604020202020204" pitchFamily="34" charset="0"/>
                <a:cs typeface="Arial" panose="020B0604020202020204" pitchFamily="34" charset="0"/>
              </a:rPr>
              <a:pPr/>
              <a:t>1</a:t>
            </a:fld>
            <a:endParaRPr lang="en-US" sz="100" b="0">
              <a:solidFill>
                <a:schemeClr val="tx2">
                  <a:lumMod val="90000"/>
                  <a:lumOff val="10000"/>
                </a:schemeClr>
              </a:solidFill>
              <a:latin typeface="Arial" panose="020B0604020202020204" pitchFamily="34" charset="0"/>
              <a:cs typeface="Arial" panose="020B0604020202020204" pitchFamily="34" charset="0"/>
            </a:endParaRPr>
          </a:p>
        </xdr:txBody>
      </xdr:sp>
      <xdr:sp macro="" textlink="Pivottables!AO22">
        <xdr:nvSpPr>
          <xdr:cNvPr id="324" name="TextBox 323">
            <a:extLst>
              <a:ext uri="{FF2B5EF4-FFF2-40B4-BE49-F238E27FC236}">
                <a16:creationId xmlns:a16="http://schemas.microsoft.com/office/drawing/2014/main" id="{75380AFD-BB43-4452-8DF1-E7FC02A46D75}"/>
              </a:ext>
            </a:extLst>
          </xdr:cNvPr>
          <xdr:cNvSpPr txBox="1"/>
        </xdr:nvSpPr>
        <xdr:spPr>
          <a:xfrm>
            <a:off x="5905789" y="7479560"/>
            <a:ext cx="354854" cy="264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0338D4DD-11E1-469D-B7E5-5C5964B9627F}" type="TxLink">
              <a:rPr lang="en-US" sz="1200" b="0" i="0" u="none" strike="noStrike">
                <a:solidFill>
                  <a:schemeClr val="tx2">
                    <a:lumMod val="90000"/>
                    <a:lumOff val="10000"/>
                  </a:schemeClr>
                </a:solidFill>
                <a:latin typeface="Arial" panose="020B0604020202020204" pitchFamily="34" charset="0"/>
                <a:cs typeface="Arial" panose="020B0604020202020204" pitchFamily="34" charset="0"/>
              </a:rPr>
              <a:pPr/>
              <a:t>168</a:t>
            </a:fld>
            <a:endParaRPr lang="en-US" sz="200" b="0">
              <a:solidFill>
                <a:schemeClr val="tx2">
                  <a:lumMod val="90000"/>
                  <a:lumOff val="10000"/>
                </a:schemeClr>
              </a:solidFill>
              <a:latin typeface="Arial" panose="020B0604020202020204" pitchFamily="34" charset="0"/>
              <a:cs typeface="Arial" panose="020B0604020202020204" pitchFamily="34" charset="0"/>
            </a:endParaRPr>
          </a:p>
        </xdr:txBody>
      </xdr:sp>
      <xdr:sp macro="" textlink="Pivottables!AO24">
        <xdr:nvSpPr>
          <xdr:cNvPr id="2" name="TextBox 1">
            <a:extLst>
              <a:ext uri="{FF2B5EF4-FFF2-40B4-BE49-F238E27FC236}">
                <a16:creationId xmlns:a16="http://schemas.microsoft.com/office/drawing/2014/main" id="{6F96BFCE-6DC0-47A0-B0CD-B991AC2A7927}"/>
              </a:ext>
            </a:extLst>
          </xdr:cNvPr>
          <xdr:cNvSpPr txBox="1"/>
        </xdr:nvSpPr>
        <xdr:spPr>
          <a:xfrm>
            <a:off x="6854099" y="7428333"/>
            <a:ext cx="354854" cy="264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C30B52F-0325-4E92-9849-AB4BFC622EB8}" type="TxLink">
              <a:rPr lang="en-US" sz="1600" b="0" i="0" u="none" strike="noStrike">
                <a:solidFill>
                  <a:srgbClr val="000000"/>
                </a:solidFill>
                <a:latin typeface="Aptos Narrow"/>
                <a:cs typeface="Arial" panose="020B0604020202020204" pitchFamily="34" charset="0"/>
              </a:rPr>
              <a:pPr/>
              <a:t>7</a:t>
            </a:fld>
            <a:endParaRPr lang="en-US" sz="200" b="0">
              <a:solidFill>
                <a:schemeClr val="tx2">
                  <a:lumMod val="90000"/>
                  <a:lumOff val="10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16</xdr:col>
      <xdr:colOff>510880</xdr:colOff>
      <xdr:row>30</xdr:row>
      <xdr:rowOff>137877</xdr:rowOff>
    </xdr:from>
    <xdr:to>
      <xdr:col>17</xdr:col>
      <xdr:colOff>235328</xdr:colOff>
      <xdr:row>31</xdr:row>
      <xdr:rowOff>212914</xdr:rowOff>
    </xdr:to>
    <xdr:sp macro="" textlink="Pivottables!BS56">
      <xdr:nvSpPr>
        <xdr:cNvPr id="10" name="TextBox 1">
          <a:extLst>
            <a:ext uri="{FF2B5EF4-FFF2-40B4-BE49-F238E27FC236}">
              <a16:creationId xmlns:a16="http://schemas.microsoft.com/office/drawing/2014/main" id="{6AB3AE7C-AFE1-AF2D-EBBF-A2FC7509CF87}"/>
            </a:ext>
          </a:extLst>
        </xdr:cNvPr>
        <xdr:cNvSpPr txBox="1"/>
      </xdr:nvSpPr>
      <xdr:spPr>
        <a:xfrm>
          <a:off x="15097737" y="8302163"/>
          <a:ext cx="636127" cy="347180"/>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7492368E-CD13-4DD2-AD00-2916FAB376AE}" type="TxLink">
            <a:rPr lang="en-US" sz="1600" b="0" i="0" u="none" strike="noStrike">
              <a:solidFill>
                <a:srgbClr val="000000"/>
              </a:solidFill>
              <a:latin typeface="Aptos Narrow"/>
              <a:ea typeface="+mn-ea"/>
              <a:cs typeface="Arial"/>
            </a:rPr>
            <a:pPr algn="l"/>
            <a:t> </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721178</xdr:colOff>
      <xdr:row>27</xdr:row>
      <xdr:rowOff>100</xdr:rowOff>
    </xdr:from>
    <xdr:to>
      <xdr:col>20</xdr:col>
      <xdr:colOff>405013</xdr:colOff>
      <xdr:row>35</xdr:row>
      <xdr:rowOff>204107</xdr:rowOff>
    </xdr:to>
    <xdr:grpSp>
      <xdr:nvGrpSpPr>
        <xdr:cNvPr id="91" name="Group 90">
          <a:extLst>
            <a:ext uri="{FF2B5EF4-FFF2-40B4-BE49-F238E27FC236}">
              <a16:creationId xmlns:a16="http://schemas.microsoft.com/office/drawing/2014/main" id="{6D7DDF04-F016-5026-8BB5-5DD0C669B73B}"/>
            </a:ext>
          </a:extLst>
        </xdr:cNvPr>
        <xdr:cNvGrpSpPr/>
      </xdr:nvGrpSpPr>
      <xdr:grpSpPr>
        <a:xfrm>
          <a:off x="15283845" y="7143850"/>
          <a:ext cx="3324501" cy="2320674"/>
          <a:chOff x="15280820" y="7388779"/>
          <a:chExt cx="3330549" cy="2068692"/>
        </a:xfrm>
      </xdr:grpSpPr>
      <xdr:sp macro="" textlink="">
        <xdr:nvSpPr>
          <xdr:cNvPr id="5" name="Rectangle 165">
            <a:extLst>
              <a:ext uri="{FF2B5EF4-FFF2-40B4-BE49-F238E27FC236}">
                <a16:creationId xmlns:a16="http://schemas.microsoft.com/office/drawing/2014/main" id="{DBA3DA80-0155-470F-8EF8-54E98CC14FEA}"/>
              </a:ext>
            </a:extLst>
          </xdr:cNvPr>
          <xdr:cNvSpPr/>
        </xdr:nvSpPr>
        <xdr:spPr>
          <a:xfrm>
            <a:off x="15280820" y="7388779"/>
            <a:ext cx="3114425" cy="2068692"/>
          </a:xfrm>
          <a:prstGeom prst="roundRect">
            <a:avLst>
              <a:gd name="adj" fmla="val 1535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88" name="Group 87">
            <a:extLst>
              <a:ext uri="{FF2B5EF4-FFF2-40B4-BE49-F238E27FC236}">
                <a16:creationId xmlns:a16="http://schemas.microsoft.com/office/drawing/2014/main" id="{97DFD9CF-3C97-7CE4-A1E9-4351A21E93A0}"/>
              </a:ext>
            </a:extLst>
          </xdr:cNvPr>
          <xdr:cNvGrpSpPr/>
        </xdr:nvGrpSpPr>
        <xdr:grpSpPr>
          <a:xfrm>
            <a:off x="15513139" y="7433602"/>
            <a:ext cx="3098230" cy="1958528"/>
            <a:chOff x="15036888" y="7678531"/>
            <a:chExt cx="3098230" cy="1958528"/>
          </a:xfrm>
        </xdr:grpSpPr>
        <xdr:grpSp>
          <xdr:nvGrpSpPr>
            <xdr:cNvPr id="87" name="Group 86">
              <a:extLst>
                <a:ext uri="{FF2B5EF4-FFF2-40B4-BE49-F238E27FC236}">
                  <a16:creationId xmlns:a16="http://schemas.microsoft.com/office/drawing/2014/main" id="{BDC758A4-BA09-602F-1F74-8A1A6B2E202F}"/>
                </a:ext>
              </a:extLst>
            </xdr:cNvPr>
            <xdr:cNvGrpSpPr/>
          </xdr:nvGrpSpPr>
          <xdr:grpSpPr>
            <a:xfrm>
              <a:off x="15036888" y="8756106"/>
              <a:ext cx="2788208" cy="392605"/>
              <a:chOff x="15036888" y="8756106"/>
              <a:chExt cx="2788208" cy="392605"/>
            </a:xfrm>
          </xdr:grpSpPr>
          <xdr:cxnSp macro="">
            <xdr:nvCxnSpPr>
              <xdr:cNvPr id="7" name="Straight Connector 6">
                <a:extLst>
                  <a:ext uri="{FF2B5EF4-FFF2-40B4-BE49-F238E27FC236}">
                    <a16:creationId xmlns:a16="http://schemas.microsoft.com/office/drawing/2014/main" id="{40602CB2-5ED0-5999-5408-49BA0FA45C69}"/>
                  </a:ext>
                </a:extLst>
              </xdr:cNvPr>
              <xdr:cNvCxnSpPr/>
            </xdr:nvCxnSpPr>
            <xdr:spPr>
              <a:xfrm flipH="1">
                <a:off x="15036888" y="9148711"/>
                <a:ext cx="2744305" cy="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87ACA78-4ABC-67B1-0926-50B86B3D2185}"/>
                  </a:ext>
                </a:extLst>
              </xdr:cNvPr>
              <xdr:cNvCxnSpPr/>
            </xdr:nvCxnSpPr>
            <xdr:spPr>
              <a:xfrm flipH="1">
                <a:off x="15080791" y="8756106"/>
                <a:ext cx="2744305" cy="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grpSp>
        <xdr:grpSp>
          <xdr:nvGrpSpPr>
            <xdr:cNvPr id="84" name="Group 83">
              <a:extLst>
                <a:ext uri="{FF2B5EF4-FFF2-40B4-BE49-F238E27FC236}">
                  <a16:creationId xmlns:a16="http://schemas.microsoft.com/office/drawing/2014/main" id="{C1C096CC-80B4-C403-719D-57693779B020}"/>
                </a:ext>
              </a:extLst>
            </xdr:cNvPr>
            <xdr:cNvGrpSpPr/>
          </xdr:nvGrpSpPr>
          <xdr:grpSpPr>
            <a:xfrm>
              <a:off x="15042386" y="7678531"/>
              <a:ext cx="3092732" cy="1958528"/>
              <a:chOff x="15042386" y="7678531"/>
              <a:chExt cx="3092732" cy="1958528"/>
            </a:xfrm>
          </xdr:grpSpPr>
          <xdr:sp macro="" textlink="Pivottables!AS17">
            <xdr:nvSpPr>
              <xdr:cNvPr id="29" name="TextBox 1">
                <a:extLst>
                  <a:ext uri="{FF2B5EF4-FFF2-40B4-BE49-F238E27FC236}">
                    <a16:creationId xmlns:a16="http://schemas.microsoft.com/office/drawing/2014/main" id="{9946596C-067A-4B72-A7A7-5E9671017559}"/>
                  </a:ext>
                </a:extLst>
              </xdr:cNvPr>
              <xdr:cNvSpPr txBox="1"/>
            </xdr:nvSpPr>
            <xdr:spPr>
              <a:xfrm>
                <a:off x="16949683" y="9184921"/>
                <a:ext cx="450652" cy="325671"/>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B81FB1E4-FC05-411B-BF0C-93E461894075}" type="TxLink">
                  <a:rPr lang="en-US" sz="1600" b="1" i="0" u="none" strike="noStrike">
                    <a:solidFill>
                      <a:srgbClr val="000000"/>
                    </a:solidFill>
                    <a:latin typeface="Aptos Narrow"/>
                    <a:ea typeface="+mn-ea"/>
                    <a:cs typeface="Arial" panose="020B0604020202020204" pitchFamily="34" charset="0"/>
                  </a:rPr>
                  <a:pPr algn="l"/>
                  <a:t>96</a:t>
                </a:fld>
                <a:endParaRPr lang="en-US" sz="900" b="1">
                  <a:solidFill>
                    <a:sysClr val="windowText" lastClr="000000"/>
                  </a:solidFill>
                  <a:latin typeface="Arial" panose="020B0604020202020204" pitchFamily="34" charset="0"/>
                  <a:ea typeface="+mn-ea"/>
                  <a:cs typeface="Arial" panose="020B0604020202020204" pitchFamily="34" charset="0"/>
                </a:endParaRPr>
              </a:p>
            </xdr:txBody>
          </xdr:sp>
          <xdr:grpSp>
            <xdr:nvGrpSpPr>
              <xdr:cNvPr id="83" name="Group 82">
                <a:extLst>
                  <a:ext uri="{FF2B5EF4-FFF2-40B4-BE49-F238E27FC236}">
                    <a16:creationId xmlns:a16="http://schemas.microsoft.com/office/drawing/2014/main" id="{DBF902BB-1A1F-8A6D-703D-F0E45A078654}"/>
                  </a:ext>
                </a:extLst>
              </xdr:cNvPr>
              <xdr:cNvGrpSpPr/>
            </xdr:nvGrpSpPr>
            <xdr:grpSpPr>
              <a:xfrm>
                <a:off x="15042386" y="7678531"/>
                <a:ext cx="3092732" cy="1958528"/>
                <a:chOff x="15055994" y="7678531"/>
                <a:chExt cx="3092732" cy="1958528"/>
              </a:xfrm>
            </xdr:grpSpPr>
            <xdr:sp macro="" textlink="Pivottables!AQ16">
              <xdr:nvSpPr>
                <xdr:cNvPr id="25" name="TextBox 1">
                  <a:extLst>
                    <a:ext uri="{FF2B5EF4-FFF2-40B4-BE49-F238E27FC236}">
                      <a16:creationId xmlns:a16="http://schemas.microsoft.com/office/drawing/2014/main" id="{7E4174D8-50E3-4E9E-9100-578A29F07543}"/>
                    </a:ext>
                  </a:extLst>
                </xdr:cNvPr>
                <xdr:cNvSpPr txBox="1"/>
              </xdr:nvSpPr>
              <xdr:spPr>
                <a:xfrm>
                  <a:off x="15059088" y="8722277"/>
                  <a:ext cx="775624" cy="340316"/>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8F7FD670-3926-4237-B5DB-AFCB82AA1E15}" type="TxLink">
                    <a:rPr lang="en-US" sz="1600" b="1" i="0" u="none" strike="noStrike">
                      <a:solidFill>
                        <a:schemeClr val="bg1">
                          <a:lumMod val="50000"/>
                        </a:schemeClr>
                      </a:solidFill>
                      <a:latin typeface="Aptos Narrow"/>
                      <a:ea typeface="+mn-ea"/>
                      <a:cs typeface="Arial" panose="020B0604020202020204" pitchFamily="34" charset="0"/>
                    </a:rPr>
                    <a:pPr algn="l"/>
                    <a:t>Sand</a:t>
                  </a:fld>
                  <a:endParaRPr lang="en-US" sz="140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AQ17">
              <xdr:nvSpPr>
                <xdr:cNvPr id="26" name="TextBox 1">
                  <a:extLst>
                    <a:ext uri="{FF2B5EF4-FFF2-40B4-BE49-F238E27FC236}">
                      <a16:creationId xmlns:a16="http://schemas.microsoft.com/office/drawing/2014/main" id="{91334D56-695D-413D-B8F2-1ADBD4F6B0FF}"/>
                    </a:ext>
                  </a:extLst>
                </xdr:cNvPr>
                <xdr:cNvSpPr txBox="1"/>
              </xdr:nvSpPr>
              <xdr:spPr>
                <a:xfrm>
                  <a:off x="15115117" y="9196128"/>
                  <a:ext cx="764418" cy="343518"/>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30181EFA-663E-406A-85CF-69F18B857039}" type="TxLink">
                    <a:rPr lang="en-US" sz="1600" b="1" i="0" u="none" strike="noStrike">
                      <a:solidFill>
                        <a:schemeClr val="bg1">
                          <a:lumMod val="50000"/>
                        </a:schemeClr>
                      </a:solidFill>
                      <a:latin typeface="Aptos Narrow"/>
                      <a:ea typeface="+mn-ea"/>
                      <a:cs typeface="Arial" panose="020B0604020202020204" pitchFamily="34" charset="0"/>
                    </a:rPr>
                    <a:pPr algn="l"/>
                    <a:t>Wood</a:t>
                  </a:fld>
                  <a:endParaRPr lang="en-US" sz="140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AS16">
              <xdr:nvSpPr>
                <xdr:cNvPr id="54" name="TextBox 1">
                  <a:extLst>
                    <a:ext uri="{FF2B5EF4-FFF2-40B4-BE49-F238E27FC236}">
                      <a16:creationId xmlns:a16="http://schemas.microsoft.com/office/drawing/2014/main" id="{C7DB014F-DCA1-42C9-B18F-36B3B12E54FB}"/>
                    </a:ext>
                  </a:extLst>
                </xdr:cNvPr>
                <xdr:cNvSpPr txBox="1"/>
              </xdr:nvSpPr>
              <xdr:spPr>
                <a:xfrm>
                  <a:off x="16922789" y="8762619"/>
                  <a:ext cx="450652" cy="325671"/>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4D8AFF4E-9FFF-4AAF-9021-2EAEEBA00D62}" type="TxLink">
                    <a:rPr lang="en-US" sz="1600" b="1" i="0" u="none" strike="noStrike">
                      <a:solidFill>
                        <a:srgbClr val="000000"/>
                      </a:solidFill>
                      <a:latin typeface="Aptos Narrow"/>
                      <a:ea typeface="+mn-ea"/>
                      <a:cs typeface="Arial" panose="020B0604020202020204" pitchFamily="34" charset="0"/>
                    </a:rPr>
                    <a:pPr algn="l"/>
                    <a:t>42</a:t>
                  </a:fld>
                  <a:endParaRPr lang="en-US" sz="900" b="1">
                    <a:solidFill>
                      <a:sysClr val="windowText" lastClr="000000"/>
                    </a:solidFill>
                    <a:latin typeface="Arial" panose="020B0604020202020204" pitchFamily="34" charset="0"/>
                    <a:ea typeface="+mn-ea"/>
                    <a:cs typeface="Arial" panose="020B0604020202020204" pitchFamily="34" charset="0"/>
                  </a:endParaRPr>
                </a:p>
              </xdr:txBody>
            </xdr:sp>
            <xdr:grpSp>
              <xdr:nvGrpSpPr>
                <xdr:cNvPr id="80" name="Group 79">
                  <a:extLst>
                    <a:ext uri="{FF2B5EF4-FFF2-40B4-BE49-F238E27FC236}">
                      <a16:creationId xmlns:a16="http://schemas.microsoft.com/office/drawing/2014/main" id="{12EEB4F1-277B-5470-131A-C942C5497D01}"/>
                    </a:ext>
                  </a:extLst>
                </xdr:cNvPr>
                <xdr:cNvGrpSpPr/>
              </xdr:nvGrpSpPr>
              <xdr:grpSpPr>
                <a:xfrm>
                  <a:off x="15055994" y="7678531"/>
                  <a:ext cx="3092732" cy="1958528"/>
                  <a:chOff x="15069601" y="7678531"/>
                  <a:chExt cx="3092732" cy="1958528"/>
                </a:xfrm>
              </xdr:grpSpPr>
              <xdr:grpSp>
                <xdr:nvGrpSpPr>
                  <xdr:cNvPr id="9" name="Group 8">
                    <a:extLst>
                      <a:ext uri="{FF2B5EF4-FFF2-40B4-BE49-F238E27FC236}">
                        <a16:creationId xmlns:a16="http://schemas.microsoft.com/office/drawing/2014/main" id="{F6432DEB-4C38-0D49-BCFC-0BAD7874D2C5}"/>
                      </a:ext>
                    </a:extLst>
                  </xdr:cNvPr>
                  <xdr:cNvGrpSpPr/>
                </xdr:nvGrpSpPr>
                <xdr:grpSpPr>
                  <a:xfrm>
                    <a:off x="15069601" y="8280651"/>
                    <a:ext cx="1571935" cy="1356408"/>
                    <a:chOff x="15093020" y="2983884"/>
                    <a:chExt cx="1573695" cy="1252527"/>
                  </a:xfrm>
                </xdr:grpSpPr>
                <xdr:sp macro="" textlink="Pivottables!AQ15">
                  <xdr:nvSpPr>
                    <xdr:cNvPr id="11" name="TextBox 1">
                      <a:extLst>
                        <a:ext uri="{FF2B5EF4-FFF2-40B4-BE49-F238E27FC236}">
                          <a16:creationId xmlns:a16="http://schemas.microsoft.com/office/drawing/2014/main" id="{D7236DEF-B24A-C177-5CB2-7538E3A540D7}"/>
                        </a:ext>
                      </a:extLst>
                    </xdr:cNvPr>
                    <xdr:cNvSpPr txBox="1"/>
                  </xdr:nvSpPr>
                  <xdr:spPr>
                    <a:xfrm>
                      <a:off x="15093020" y="3020870"/>
                      <a:ext cx="599264" cy="315014"/>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5A53BD84-0826-495F-A364-E453DF0561AC}" type="TxLink">
                        <a:rPr lang="en-US" sz="1600" b="1" i="0" u="none" strike="noStrike">
                          <a:solidFill>
                            <a:schemeClr val="bg1">
                              <a:lumMod val="50000"/>
                            </a:schemeClr>
                          </a:solidFill>
                          <a:latin typeface="Aptos Narrow"/>
                          <a:ea typeface="+mn-ea"/>
                          <a:cs typeface="Arial" panose="020B0604020202020204" pitchFamily="34" charset="0"/>
                        </a:rPr>
                        <a:pPr algn="l"/>
                        <a:t>Iron</a:t>
                      </a:fld>
                      <a:endParaRPr lang="en-US" sz="1400" b="1">
                        <a:solidFill>
                          <a:schemeClr val="bg1">
                            <a:lumMod val="50000"/>
                          </a:schemeClr>
                        </a:solidFill>
                        <a:latin typeface="Arial" panose="020B0604020202020204" pitchFamily="34" charset="0"/>
                        <a:ea typeface="+mn-ea"/>
                        <a:cs typeface="Arial" panose="020B0604020202020204" pitchFamily="34" charset="0"/>
                      </a:endParaRPr>
                    </a:p>
                  </xdr:txBody>
                </xdr:sp>
                <xdr:grpSp>
                  <xdr:nvGrpSpPr>
                    <xdr:cNvPr id="12" name="Group 11">
                      <a:extLst>
                        <a:ext uri="{FF2B5EF4-FFF2-40B4-BE49-F238E27FC236}">
                          <a16:creationId xmlns:a16="http://schemas.microsoft.com/office/drawing/2014/main" id="{96AA2BEA-6C61-6492-63EF-1E512D779094}"/>
                        </a:ext>
                      </a:extLst>
                    </xdr:cNvPr>
                    <xdr:cNvGrpSpPr/>
                  </xdr:nvGrpSpPr>
                  <xdr:grpSpPr>
                    <a:xfrm>
                      <a:off x="15104135" y="2983884"/>
                      <a:ext cx="1562580" cy="1252527"/>
                      <a:chOff x="15104135" y="2983884"/>
                      <a:chExt cx="1562580" cy="1252527"/>
                    </a:xfrm>
                  </xdr:grpSpPr>
                  <xdr:sp macro="" textlink="Pivottables!AS83">
                    <xdr:nvSpPr>
                      <xdr:cNvPr id="13" name="TextBox 1">
                        <a:extLst>
                          <a:ext uri="{FF2B5EF4-FFF2-40B4-BE49-F238E27FC236}">
                            <a16:creationId xmlns:a16="http://schemas.microsoft.com/office/drawing/2014/main" id="{14F5EB89-B7A2-0DA6-F776-B5583DCFEC9F}"/>
                          </a:ext>
                        </a:extLst>
                      </xdr:cNvPr>
                      <xdr:cNvSpPr txBox="1"/>
                    </xdr:nvSpPr>
                    <xdr:spPr>
                      <a:xfrm>
                        <a:off x="15216625" y="2983884"/>
                        <a:ext cx="1261625" cy="349866"/>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DC02E459-134C-421A-8F44-E48D8CE6B88A}" type="TxLink">
                          <a:rPr lang="en-US" sz="1200" b="1" i="0" u="none" strike="noStrike">
                            <a:solidFill>
                              <a:schemeClr val="bg1">
                                <a:lumMod val="50000"/>
                              </a:schemeClr>
                            </a:solidFill>
                            <a:latin typeface="Arial"/>
                            <a:ea typeface="+mn-ea"/>
                            <a:cs typeface="Arial"/>
                          </a:rPr>
                          <a:pPr algn="l"/>
                          <a:t> </a:t>
                        </a:fld>
                        <a:endParaRPr lang="en-US" sz="120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BT56">
                    <xdr:nvSpPr>
                      <xdr:cNvPr id="14" name="TextBox 1">
                        <a:extLst>
                          <a:ext uri="{FF2B5EF4-FFF2-40B4-BE49-F238E27FC236}">
                            <a16:creationId xmlns:a16="http://schemas.microsoft.com/office/drawing/2014/main" id="{AB4C2CA6-335D-A37E-546D-4D888B4581D1}"/>
                          </a:ext>
                        </a:extLst>
                      </xdr:cNvPr>
                      <xdr:cNvSpPr txBox="1"/>
                    </xdr:nvSpPr>
                    <xdr:spPr>
                      <a:xfrm>
                        <a:off x="16095729" y="3043573"/>
                        <a:ext cx="485662" cy="302780"/>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5821A685-0339-4D6C-9A21-49D432741848}" type="TxLink">
                          <a:rPr lang="en-US" sz="1200" b="1" i="0" u="none" strike="noStrike">
                            <a:solidFill>
                              <a:srgbClr val="000000"/>
                            </a:solidFill>
                            <a:latin typeface="Arial" panose="020B0604020202020204" pitchFamily="34" charset="0"/>
                            <a:ea typeface="+mn-ea"/>
                            <a:cs typeface="Arial" panose="020B0604020202020204" pitchFamily="34" charset="0"/>
                          </a:rPr>
                          <a:pPr algn="l"/>
                          <a:t> </a:t>
                        </a:fld>
                        <a:endParaRPr lang="en-US" sz="90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BS57">
                    <xdr:nvSpPr>
                      <xdr:cNvPr id="15" name="TextBox 1">
                        <a:extLst>
                          <a:ext uri="{FF2B5EF4-FFF2-40B4-BE49-F238E27FC236}">
                            <a16:creationId xmlns:a16="http://schemas.microsoft.com/office/drawing/2014/main" id="{001528E1-425E-085F-6F9F-1CC2C3B2C812}"/>
                          </a:ext>
                        </a:extLst>
                      </xdr:cNvPr>
                      <xdr:cNvSpPr txBox="1"/>
                    </xdr:nvSpPr>
                    <xdr:spPr>
                      <a:xfrm>
                        <a:off x="15104135" y="3387088"/>
                        <a:ext cx="888225" cy="388587"/>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8FF17C88-FB5B-4E12-BE7C-8375CCCCCD15}" type="TxLink">
                          <a:rPr lang="en-US" sz="1600" b="0" i="0" u="none" strike="noStrike">
                            <a:solidFill>
                              <a:srgbClr val="000000"/>
                            </a:solidFill>
                            <a:latin typeface="Aptos Narrow"/>
                            <a:ea typeface="+mn-ea"/>
                            <a:cs typeface="Arial"/>
                          </a:rPr>
                          <a:pPr algn="l"/>
                          <a:t> </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BS58">
                    <xdr:nvSpPr>
                      <xdr:cNvPr id="16" name="TextBox 1">
                        <a:extLst>
                          <a:ext uri="{FF2B5EF4-FFF2-40B4-BE49-F238E27FC236}">
                            <a16:creationId xmlns:a16="http://schemas.microsoft.com/office/drawing/2014/main" id="{D6BB3FA4-1988-635D-1170-B0ABDB3124F3}"/>
                          </a:ext>
                        </a:extLst>
                      </xdr:cNvPr>
                      <xdr:cNvSpPr txBox="1"/>
                    </xdr:nvSpPr>
                    <xdr:spPr>
                      <a:xfrm>
                        <a:off x="15184424" y="3839314"/>
                        <a:ext cx="763480" cy="397097"/>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6F0CC824-2920-4E16-8986-4ED37B77760C}" type="TxLink">
                          <a:rPr lang="en-US" sz="1600" b="0" i="0" u="none" strike="noStrike">
                            <a:solidFill>
                              <a:srgbClr val="000000"/>
                            </a:solidFill>
                            <a:latin typeface="Aptos Narrow"/>
                            <a:ea typeface="+mn-ea"/>
                            <a:cs typeface="Arial"/>
                          </a:rPr>
                          <a:pPr algn="l"/>
                          <a:t> </a:t>
                        </a:fld>
                        <a:endParaRPr lang="en-US" sz="1050" b="1">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tables!AR17">
                    <xdr:nvSpPr>
                      <xdr:cNvPr id="19" name="TextBox 1">
                        <a:extLst>
                          <a:ext uri="{FF2B5EF4-FFF2-40B4-BE49-F238E27FC236}">
                            <a16:creationId xmlns:a16="http://schemas.microsoft.com/office/drawing/2014/main" id="{12591238-C305-CE1B-D724-713037B44389}"/>
                          </a:ext>
                        </a:extLst>
                      </xdr:cNvPr>
                      <xdr:cNvSpPr txBox="1"/>
                    </xdr:nvSpPr>
                    <xdr:spPr>
                      <a:xfrm>
                        <a:off x="15985763" y="3865866"/>
                        <a:ext cx="680952" cy="295911"/>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D3BFC7A3-B47F-476B-9FCA-0E86467514D7}" type="TxLink">
                          <a:rPr lang="en-US" sz="1200" b="1" i="0" u="none" strike="noStrike">
                            <a:solidFill>
                              <a:srgbClr val="000000"/>
                            </a:solidFill>
                            <a:latin typeface="Arial" panose="020B0604020202020204" pitchFamily="34" charset="0"/>
                            <a:ea typeface="+mn-ea"/>
                            <a:cs typeface="Arial" panose="020B0604020202020204" pitchFamily="34" charset="0"/>
                          </a:rPr>
                          <a:pPr algn="l"/>
                          <a:t>1,523</a:t>
                        </a:fld>
                        <a:endParaRPr lang="en-US" sz="900" b="1">
                          <a:solidFill>
                            <a:sysClr val="windowText" lastClr="000000"/>
                          </a:solidFill>
                          <a:latin typeface="Arial" panose="020B0604020202020204" pitchFamily="34" charset="0"/>
                          <a:ea typeface="+mn-ea"/>
                          <a:cs typeface="Arial" panose="020B0604020202020204" pitchFamily="34" charset="0"/>
                        </a:endParaRPr>
                      </a:p>
                    </xdr:txBody>
                  </xdr:sp>
                </xdr:grpSp>
              </xdr:grpSp>
              <xdr:sp macro="" textlink="Pivottables!W4">
                <xdr:nvSpPr>
                  <xdr:cNvPr id="24" name="TextBox 1">
                    <a:extLst>
                      <a:ext uri="{FF2B5EF4-FFF2-40B4-BE49-F238E27FC236}">
                        <a16:creationId xmlns:a16="http://schemas.microsoft.com/office/drawing/2014/main" id="{ADD718CE-77C3-4F40-9C3D-4251428FC473}"/>
                      </a:ext>
                    </a:extLst>
                  </xdr:cNvPr>
                  <xdr:cNvSpPr txBox="1"/>
                </xdr:nvSpPr>
                <xdr:spPr>
                  <a:xfrm>
                    <a:off x="15103912" y="7678531"/>
                    <a:ext cx="1528026" cy="347631"/>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400" b="1">
                        <a:solidFill>
                          <a:schemeClr val="bg1">
                            <a:lumMod val="50000"/>
                          </a:schemeClr>
                        </a:solidFill>
                        <a:latin typeface="Arial" panose="020B0604020202020204" pitchFamily="34" charset="0"/>
                        <a:ea typeface="+mn-ea"/>
                        <a:cs typeface="Arial" panose="020B0604020202020204" pitchFamily="34" charset="0"/>
                      </a:rPr>
                      <a:t>Load</a:t>
                    </a:r>
                  </a:p>
                </xdr:txBody>
              </xdr:sp>
              <xdr:sp macro="" textlink="Pivottables!AR16">
                <xdr:nvSpPr>
                  <xdr:cNvPr id="27" name="TextBox 1">
                    <a:extLst>
                      <a:ext uri="{FF2B5EF4-FFF2-40B4-BE49-F238E27FC236}">
                        <a16:creationId xmlns:a16="http://schemas.microsoft.com/office/drawing/2014/main" id="{FC137E82-6968-491F-AD06-36411CDC9021}"/>
                      </a:ext>
                    </a:extLst>
                  </xdr:cNvPr>
                  <xdr:cNvSpPr txBox="1"/>
                </xdr:nvSpPr>
                <xdr:spPr>
                  <a:xfrm>
                    <a:off x="15981973" y="8744691"/>
                    <a:ext cx="679387" cy="319873"/>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E34311E5-7DFA-4FC9-BC79-91AC8F5DDAB8}" type="TxLink">
                      <a:rPr lang="en-US" sz="1600" b="1" i="0" u="none" strike="noStrike">
                        <a:solidFill>
                          <a:srgbClr val="000000"/>
                        </a:solidFill>
                        <a:latin typeface="Aptos Narrow"/>
                        <a:ea typeface="+mn-ea"/>
                        <a:cs typeface="Arial" panose="020B0604020202020204" pitchFamily="34" charset="0"/>
                      </a:rPr>
                      <a:pPr algn="l"/>
                      <a:t>688</a:t>
                    </a:fld>
                    <a:endParaRPr lang="en-US" sz="90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AR15">
                <xdr:nvSpPr>
                  <xdr:cNvPr id="28" name="TextBox 1">
                    <a:extLst>
                      <a:ext uri="{FF2B5EF4-FFF2-40B4-BE49-F238E27FC236}">
                        <a16:creationId xmlns:a16="http://schemas.microsoft.com/office/drawing/2014/main" id="{8F905254-E250-4F94-B5D6-06DED329E730}"/>
                      </a:ext>
                    </a:extLst>
                  </xdr:cNvPr>
                  <xdr:cNvSpPr txBox="1"/>
                </xdr:nvSpPr>
                <xdr:spPr>
                  <a:xfrm>
                    <a:off x="15999903" y="8386424"/>
                    <a:ext cx="679387" cy="323073"/>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A4EA129C-6C2B-4680-98AB-FB6A57E0B3B2}" type="TxLink">
                      <a:rPr lang="en-US" sz="1600" b="1" i="0" u="none" strike="noStrike">
                        <a:solidFill>
                          <a:srgbClr val="000000"/>
                        </a:solidFill>
                        <a:latin typeface="Aptos Narrow"/>
                        <a:ea typeface="+mn-ea"/>
                        <a:cs typeface="Arial" panose="020B0604020202020204" pitchFamily="34" charset="0"/>
                      </a:rPr>
                      <a:pPr algn="l"/>
                      <a:t>503</a:t>
                    </a:fld>
                    <a:endParaRPr lang="en-US" sz="90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AS15">
                <xdr:nvSpPr>
                  <xdr:cNvPr id="64" name="TextBox 1">
                    <a:extLst>
                      <a:ext uri="{FF2B5EF4-FFF2-40B4-BE49-F238E27FC236}">
                        <a16:creationId xmlns:a16="http://schemas.microsoft.com/office/drawing/2014/main" id="{BD82FD94-8623-43A5-823D-5437CFEE5AA0}"/>
                      </a:ext>
                    </a:extLst>
                  </xdr:cNvPr>
                  <xdr:cNvSpPr txBox="1"/>
                </xdr:nvSpPr>
                <xdr:spPr>
                  <a:xfrm>
                    <a:off x="16907102" y="8370735"/>
                    <a:ext cx="450652" cy="325671"/>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00BF9CD5-E5EA-42FB-AF41-CA2131D17151}" type="TxLink">
                      <a:rPr lang="en-US" sz="1600" b="1" i="0" u="none" strike="noStrike">
                        <a:solidFill>
                          <a:srgbClr val="000000"/>
                        </a:solidFill>
                        <a:latin typeface="Aptos Narrow"/>
                        <a:ea typeface="+mn-ea"/>
                        <a:cs typeface="Arial" panose="020B0604020202020204" pitchFamily="34" charset="0"/>
                      </a:rPr>
                      <a:pPr algn="l"/>
                      <a:t>30</a:t>
                    </a:fld>
                    <a:endParaRPr lang="en-US" sz="900" b="1">
                      <a:solidFill>
                        <a:sysClr val="windowText" lastClr="000000"/>
                      </a:solidFill>
                      <a:latin typeface="Arial" panose="020B0604020202020204" pitchFamily="34" charset="0"/>
                      <a:ea typeface="+mn-ea"/>
                      <a:cs typeface="Arial" panose="020B0604020202020204" pitchFamily="34" charset="0"/>
                    </a:endParaRPr>
                  </a:p>
                </xdr:txBody>
              </xdr:sp>
              <xdr:sp macro="" textlink="Pivottables!AR18">
                <xdr:nvSpPr>
                  <xdr:cNvPr id="65" name="TextBox 1">
                    <a:extLst>
                      <a:ext uri="{FF2B5EF4-FFF2-40B4-BE49-F238E27FC236}">
                        <a16:creationId xmlns:a16="http://schemas.microsoft.com/office/drawing/2014/main" id="{D10B737E-8D5A-444C-A4CE-43BB5FD56C2D}"/>
                      </a:ext>
                    </a:extLst>
                  </xdr:cNvPr>
                  <xdr:cNvSpPr txBox="1"/>
                </xdr:nvSpPr>
                <xdr:spPr>
                  <a:xfrm>
                    <a:off x="15135945" y="7995497"/>
                    <a:ext cx="766003" cy="340316"/>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1B582B7E-0948-400A-937E-E8AD85478D8D}" type="TxLink">
                      <a:rPr lang="en-US" sz="1200" b="0" i="0" u="none" strike="noStrike">
                        <a:solidFill>
                          <a:schemeClr val="accent1">
                            <a:lumMod val="50000"/>
                          </a:schemeClr>
                        </a:solidFill>
                        <a:latin typeface="Arial" panose="020B0604020202020204" pitchFamily="34" charset="0"/>
                        <a:ea typeface="+mn-ea"/>
                        <a:cs typeface="Arial" panose="020B0604020202020204" pitchFamily="34" charset="0"/>
                      </a:rPr>
                      <a:pPr algn="l"/>
                      <a:t>2,713</a:t>
                    </a:fld>
                    <a:endParaRPr lang="en-US" sz="1100" b="0">
                      <a:solidFill>
                        <a:schemeClr val="accent1">
                          <a:lumMod val="50000"/>
                        </a:schemeClr>
                      </a:solidFill>
                      <a:latin typeface="Arial" panose="020B0604020202020204" pitchFamily="34" charset="0"/>
                      <a:ea typeface="+mn-ea"/>
                      <a:cs typeface="Arial" panose="020B0604020202020204" pitchFamily="34" charset="0"/>
                    </a:endParaRPr>
                  </a:p>
                </xdr:txBody>
              </xdr:sp>
              <xdr:sp macro="" textlink="Pivottables!W4">
                <xdr:nvSpPr>
                  <xdr:cNvPr id="71" name="TextBox 1">
                    <a:extLst>
                      <a:ext uri="{FF2B5EF4-FFF2-40B4-BE49-F238E27FC236}">
                        <a16:creationId xmlns:a16="http://schemas.microsoft.com/office/drawing/2014/main" id="{8F98ACC7-1EDA-4487-A959-A11123566475}"/>
                      </a:ext>
                    </a:extLst>
                  </xdr:cNvPr>
                  <xdr:cNvSpPr txBox="1"/>
                </xdr:nvSpPr>
                <xdr:spPr>
                  <a:xfrm>
                    <a:off x="15596491" y="7991015"/>
                    <a:ext cx="2565842" cy="347631"/>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400" b="1">
                        <a:solidFill>
                          <a:schemeClr val="tx2">
                            <a:lumMod val="90000"/>
                            <a:lumOff val="10000"/>
                          </a:schemeClr>
                        </a:solidFill>
                        <a:latin typeface="Arial" panose="020B0604020202020204" pitchFamily="34" charset="0"/>
                        <a:ea typeface="+mn-ea"/>
                        <a:cs typeface="Arial" panose="020B0604020202020204" pitchFamily="34" charset="0"/>
                      </a:rPr>
                      <a:t>Tone /       Fright</a:t>
                    </a:r>
                  </a:p>
                </xdr:txBody>
              </xdr:sp>
              <xdr:sp macro="" textlink="Pivottables!AS18">
                <xdr:nvSpPr>
                  <xdr:cNvPr id="76" name="TextBox 1">
                    <a:extLst>
                      <a:ext uri="{FF2B5EF4-FFF2-40B4-BE49-F238E27FC236}">
                        <a16:creationId xmlns:a16="http://schemas.microsoft.com/office/drawing/2014/main" id="{82802824-867B-4678-B1CD-E38579651347}"/>
                      </a:ext>
                    </a:extLst>
                  </xdr:cNvPr>
                  <xdr:cNvSpPr txBox="1"/>
                </xdr:nvSpPr>
                <xdr:spPr>
                  <a:xfrm>
                    <a:off x="16155201" y="7991015"/>
                    <a:ext cx="766002" cy="340316"/>
                  </a:xfrm>
                  <a:prstGeom prst="round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fld id="{618BCAE7-DB48-4DCE-9B88-CF2450698F16}" type="TxLink">
                      <a:rPr lang="en-US" sz="1200" b="0" i="0" u="none" strike="noStrike">
                        <a:solidFill>
                          <a:srgbClr val="000000"/>
                        </a:solidFill>
                        <a:latin typeface="Arial" panose="020B0604020202020204" pitchFamily="34" charset="0"/>
                        <a:ea typeface="+mn-ea"/>
                        <a:cs typeface="Arial" panose="020B0604020202020204" pitchFamily="34" charset="0"/>
                      </a:rPr>
                      <a:pPr algn="l"/>
                      <a:t>168</a:t>
                    </a:fld>
                    <a:endParaRPr lang="en-US" sz="110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grpSp>
          </xdr:grpSp>
        </xdr:grpSp>
      </xdr:grpSp>
    </xdr:grpSp>
    <xdr:clientData/>
  </xdr:twoCellAnchor>
  <xdr:twoCellAnchor editAs="absolute">
    <xdr:from>
      <xdr:col>2</xdr:col>
      <xdr:colOff>608961</xdr:colOff>
      <xdr:row>17</xdr:row>
      <xdr:rowOff>28575</xdr:rowOff>
    </xdr:from>
    <xdr:to>
      <xdr:col>4</xdr:col>
      <xdr:colOff>145677</xdr:colOff>
      <xdr:row>18</xdr:row>
      <xdr:rowOff>212912</xdr:rowOff>
    </xdr:to>
    <xdr:sp macro="" textlink="Pivottables!AY26">
      <xdr:nvSpPr>
        <xdr:cNvPr id="92" name="TextBox 91">
          <a:extLst>
            <a:ext uri="{FF2B5EF4-FFF2-40B4-BE49-F238E27FC236}">
              <a16:creationId xmlns:a16="http://schemas.microsoft.com/office/drawing/2014/main" id="{FFA6C1BD-05D4-16C5-491E-65A4492F69B8}"/>
            </a:ext>
          </a:extLst>
        </xdr:cNvPr>
        <xdr:cNvSpPr txBox="1"/>
      </xdr:nvSpPr>
      <xdr:spPr>
        <a:xfrm>
          <a:off x="2446726" y="4600575"/>
          <a:ext cx="1374480" cy="453278"/>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E3828A-B61D-4590-B89A-CD3BDC629BAD}" type="TxLink">
            <a:rPr lang="en-US" sz="1400" b="1" i="0" u="none" strike="noStrike">
              <a:solidFill>
                <a:schemeClr val="bg1">
                  <a:lumMod val="50000"/>
                </a:schemeClr>
              </a:solidFill>
              <a:latin typeface="Arial"/>
              <a:cs typeface="Arial"/>
            </a:rPr>
            <a:pPr/>
            <a:t>Driver Payroll</a:t>
          </a:fld>
          <a:endParaRPr lang="en-US" sz="10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2</xdr:col>
      <xdr:colOff>754539</xdr:colOff>
      <xdr:row>19</xdr:row>
      <xdr:rowOff>233593</xdr:rowOff>
    </xdr:from>
    <xdr:to>
      <xdr:col>3</xdr:col>
      <xdr:colOff>755178</xdr:colOff>
      <xdr:row>20</xdr:row>
      <xdr:rowOff>231911</xdr:rowOff>
    </xdr:to>
    <xdr:sp macro="" textlink="Pivottables!AU23">
      <xdr:nvSpPr>
        <xdr:cNvPr id="93" name="TextBox 92">
          <a:extLst>
            <a:ext uri="{FF2B5EF4-FFF2-40B4-BE49-F238E27FC236}">
              <a16:creationId xmlns:a16="http://schemas.microsoft.com/office/drawing/2014/main" id="{97FC9AB4-2216-4D14-876A-E009797F9E83}"/>
            </a:ext>
          </a:extLst>
        </xdr:cNvPr>
        <xdr:cNvSpPr txBox="1"/>
      </xdr:nvSpPr>
      <xdr:spPr>
        <a:xfrm>
          <a:off x="2576713" y="5269419"/>
          <a:ext cx="911726" cy="263362"/>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67CC66-E4CA-4BB4-A13F-27E6EEF95A85}" type="TxLink">
            <a:rPr lang="en-US" sz="1200" b="0" i="0" u="none" strike="noStrike">
              <a:solidFill>
                <a:schemeClr val="tx1">
                  <a:lumMod val="75000"/>
                  <a:lumOff val="25000"/>
                </a:schemeClr>
              </a:solidFill>
              <a:latin typeface="Arial"/>
              <a:cs typeface="Arial"/>
            </a:rPr>
            <a:pPr/>
            <a:t>Odometer</a:t>
          </a:fld>
          <a:endParaRPr lang="en-US" sz="600" b="1">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editAs="absolute">
    <xdr:from>
      <xdr:col>2</xdr:col>
      <xdr:colOff>852259</xdr:colOff>
      <xdr:row>22</xdr:row>
      <xdr:rowOff>41479</xdr:rowOff>
    </xdr:from>
    <xdr:to>
      <xdr:col>3</xdr:col>
      <xdr:colOff>480877</xdr:colOff>
      <xdr:row>23</xdr:row>
      <xdr:rowOff>95007</xdr:rowOff>
    </xdr:to>
    <xdr:sp macro="" textlink="Pivottables!AW23">
      <xdr:nvSpPr>
        <xdr:cNvPr id="94" name="TextBox 93">
          <a:extLst>
            <a:ext uri="{FF2B5EF4-FFF2-40B4-BE49-F238E27FC236}">
              <a16:creationId xmlns:a16="http://schemas.microsoft.com/office/drawing/2014/main" id="{900A493F-70EA-484B-9A0D-32719486748D}"/>
            </a:ext>
          </a:extLst>
        </xdr:cNvPr>
        <xdr:cNvSpPr txBox="1"/>
      </xdr:nvSpPr>
      <xdr:spPr>
        <a:xfrm>
          <a:off x="2674433" y="5872436"/>
          <a:ext cx="539705" cy="318571"/>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B48296-6249-49A9-83F5-D0886BBFC305}" type="TxLink">
            <a:rPr lang="en-US" sz="1200" b="0" i="0" u="none" strike="noStrike">
              <a:solidFill>
                <a:schemeClr val="tx1">
                  <a:lumMod val="75000"/>
                  <a:lumOff val="25000"/>
                </a:schemeClr>
              </a:solidFill>
              <a:latin typeface="Arial"/>
              <a:ea typeface="+mn-ea"/>
              <a:cs typeface="Arial"/>
            </a:rPr>
            <a:pPr marL="0" indent="0"/>
            <a:t>Miles</a:t>
          </a:fld>
          <a:endParaRPr lang="en-US" sz="1200" b="0" i="0" u="none" strike="noStrike">
            <a:solidFill>
              <a:schemeClr val="tx1">
                <a:lumMod val="75000"/>
                <a:lumOff val="25000"/>
              </a:schemeClr>
            </a:solidFill>
            <a:latin typeface="Arial"/>
            <a:ea typeface="+mn-ea"/>
            <a:cs typeface="Arial"/>
          </a:endParaRPr>
        </a:p>
      </xdr:txBody>
    </xdr:sp>
    <xdr:clientData/>
  </xdr:twoCellAnchor>
  <xdr:twoCellAnchor editAs="absolute">
    <xdr:from>
      <xdr:col>2</xdr:col>
      <xdr:colOff>632916</xdr:colOff>
      <xdr:row>24</xdr:row>
      <xdr:rowOff>163186</xdr:rowOff>
    </xdr:from>
    <xdr:to>
      <xdr:col>4</xdr:col>
      <xdr:colOff>169632</xdr:colOff>
      <xdr:row>26</xdr:row>
      <xdr:rowOff>78581</xdr:rowOff>
    </xdr:to>
    <xdr:sp macro="" textlink="Pivottables!AY23">
      <xdr:nvSpPr>
        <xdr:cNvPr id="95" name="TextBox 94">
          <a:extLst>
            <a:ext uri="{FF2B5EF4-FFF2-40B4-BE49-F238E27FC236}">
              <a16:creationId xmlns:a16="http://schemas.microsoft.com/office/drawing/2014/main" id="{97AB8918-5D86-400E-87EF-2CECEC18C3AF}"/>
            </a:ext>
          </a:extLst>
        </xdr:cNvPr>
        <xdr:cNvSpPr txBox="1"/>
      </xdr:nvSpPr>
      <xdr:spPr>
        <a:xfrm>
          <a:off x="2455090" y="6524229"/>
          <a:ext cx="1358890" cy="445482"/>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8C7A67-36E9-40CB-BC0A-20863FCDA2C3}" type="TxLink">
            <a:rPr lang="en-US" sz="1200" b="0" i="0" u="none" strike="noStrike">
              <a:solidFill>
                <a:schemeClr val="tx1">
                  <a:lumMod val="75000"/>
                  <a:lumOff val="25000"/>
                </a:schemeClr>
              </a:solidFill>
              <a:latin typeface="Arial"/>
              <a:ea typeface="+mn-ea"/>
              <a:cs typeface="Arial"/>
            </a:rPr>
            <a:pPr marL="0" indent="0"/>
            <a:t>Rate Per Miles</a:t>
          </a:fld>
          <a:endParaRPr lang="en-US" sz="1200" b="0" i="0" u="none" strike="noStrike">
            <a:solidFill>
              <a:schemeClr val="tx1">
                <a:lumMod val="75000"/>
                <a:lumOff val="25000"/>
              </a:schemeClr>
            </a:solidFill>
            <a:latin typeface="Arial"/>
            <a:ea typeface="+mn-ea"/>
            <a:cs typeface="Arial"/>
          </a:endParaRPr>
        </a:p>
      </xdr:txBody>
    </xdr:sp>
    <xdr:clientData/>
  </xdr:twoCellAnchor>
  <xdr:twoCellAnchor editAs="absolute">
    <xdr:from>
      <xdr:col>4</xdr:col>
      <xdr:colOff>447191</xdr:colOff>
      <xdr:row>19</xdr:row>
      <xdr:rowOff>244941</xdr:rowOff>
    </xdr:from>
    <xdr:to>
      <xdr:col>5</xdr:col>
      <xdr:colOff>902788</xdr:colOff>
      <xdr:row>21</xdr:row>
      <xdr:rowOff>160336</xdr:rowOff>
    </xdr:to>
    <xdr:sp macro="" textlink="Pivottables!BA23">
      <xdr:nvSpPr>
        <xdr:cNvPr id="96" name="TextBox 95">
          <a:extLst>
            <a:ext uri="{FF2B5EF4-FFF2-40B4-BE49-F238E27FC236}">
              <a16:creationId xmlns:a16="http://schemas.microsoft.com/office/drawing/2014/main" id="{A424E86E-067F-42D9-92B4-E32923291BE0}"/>
            </a:ext>
          </a:extLst>
        </xdr:cNvPr>
        <xdr:cNvSpPr txBox="1"/>
      </xdr:nvSpPr>
      <xdr:spPr>
        <a:xfrm>
          <a:off x="4091539" y="5280767"/>
          <a:ext cx="1366684" cy="445482"/>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38D2D8-C06C-40F8-BE87-6ADE977B6F99}" type="TxLink">
            <a:rPr lang="en-US" sz="1200" b="0" i="0" u="none" strike="noStrike">
              <a:solidFill>
                <a:schemeClr val="tx1">
                  <a:lumMod val="75000"/>
                  <a:lumOff val="25000"/>
                </a:schemeClr>
              </a:solidFill>
              <a:latin typeface="Arial"/>
              <a:ea typeface="+mn-ea"/>
              <a:cs typeface="Arial"/>
            </a:rPr>
            <a:pPr marL="0" indent="0"/>
            <a:t>Extra Stops</a:t>
          </a:fld>
          <a:endParaRPr lang="en-US" sz="1200" b="0" i="0" u="none" strike="noStrike">
            <a:solidFill>
              <a:schemeClr val="tx1">
                <a:lumMod val="75000"/>
                <a:lumOff val="25000"/>
              </a:schemeClr>
            </a:solidFill>
            <a:latin typeface="Arial"/>
            <a:ea typeface="+mn-ea"/>
            <a:cs typeface="Arial"/>
          </a:endParaRPr>
        </a:p>
      </xdr:txBody>
    </xdr:sp>
    <xdr:clientData/>
  </xdr:twoCellAnchor>
  <xdr:twoCellAnchor editAs="absolute">
    <xdr:from>
      <xdr:col>4</xdr:col>
      <xdr:colOff>371089</xdr:colOff>
      <xdr:row>21</xdr:row>
      <xdr:rowOff>240457</xdr:rowOff>
    </xdr:from>
    <xdr:to>
      <xdr:col>5</xdr:col>
      <xdr:colOff>826686</xdr:colOff>
      <xdr:row>23</xdr:row>
      <xdr:rowOff>159750</xdr:rowOff>
    </xdr:to>
    <xdr:sp macro="" textlink="Pivottables!AU26">
      <xdr:nvSpPr>
        <xdr:cNvPr id="97" name="TextBox 96">
          <a:extLst>
            <a:ext uri="{FF2B5EF4-FFF2-40B4-BE49-F238E27FC236}">
              <a16:creationId xmlns:a16="http://schemas.microsoft.com/office/drawing/2014/main" id="{01966E8C-6E76-4C73-8627-342F17D40134}"/>
            </a:ext>
          </a:extLst>
        </xdr:cNvPr>
        <xdr:cNvSpPr txBox="1"/>
      </xdr:nvSpPr>
      <xdr:spPr>
        <a:xfrm>
          <a:off x="4015437" y="5806370"/>
          <a:ext cx="1366684" cy="449380"/>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91E4BB2-A88A-4C36-A23C-C135D67A2958}" type="TxLink">
            <a:rPr lang="en-US" sz="1200" b="0" i="0" u="none" strike="noStrike">
              <a:solidFill>
                <a:schemeClr val="tx1">
                  <a:lumMod val="75000"/>
                  <a:lumOff val="25000"/>
                </a:schemeClr>
              </a:solidFill>
              <a:latin typeface="Arial"/>
              <a:ea typeface="+mn-ea"/>
              <a:cs typeface="Arial"/>
            </a:rPr>
            <a:pPr marL="0" indent="0"/>
            <a:t>Extra Pay</a:t>
          </a:fld>
          <a:endParaRPr lang="en-US" sz="1200" b="0" i="0" u="none" strike="noStrike">
            <a:solidFill>
              <a:schemeClr val="tx1">
                <a:lumMod val="75000"/>
                <a:lumOff val="25000"/>
              </a:schemeClr>
            </a:solidFill>
            <a:latin typeface="Arial"/>
            <a:ea typeface="+mn-ea"/>
            <a:cs typeface="Arial"/>
          </a:endParaRPr>
        </a:p>
      </xdr:txBody>
    </xdr:sp>
    <xdr:clientData/>
  </xdr:twoCellAnchor>
  <xdr:twoCellAnchor editAs="absolute">
    <xdr:from>
      <xdr:col>4</xdr:col>
      <xdr:colOff>218007</xdr:colOff>
      <xdr:row>24</xdr:row>
      <xdr:rowOff>144866</xdr:rowOff>
    </xdr:from>
    <xdr:to>
      <xdr:col>5</xdr:col>
      <xdr:colOff>877955</xdr:colOff>
      <xdr:row>26</xdr:row>
      <xdr:rowOff>60261</xdr:rowOff>
    </xdr:to>
    <xdr:sp macro="" textlink="Pivottables!AW26">
      <xdr:nvSpPr>
        <xdr:cNvPr id="98" name="TextBox 97">
          <a:extLst>
            <a:ext uri="{FF2B5EF4-FFF2-40B4-BE49-F238E27FC236}">
              <a16:creationId xmlns:a16="http://schemas.microsoft.com/office/drawing/2014/main" id="{35FF33CE-73AB-46F7-A77C-744366A080C0}"/>
            </a:ext>
          </a:extLst>
        </xdr:cNvPr>
        <xdr:cNvSpPr txBox="1"/>
      </xdr:nvSpPr>
      <xdr:spPr>
        <a:xfrm>
          <a:off x="3862355" y="6505909"/>
          <a:ext cx="1571035" cy="445482"/>
        </a:xfrm>
        <a:prstGeom prst="rect">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8379F3-E338-4A0E-BF00-44F6E3D17CB3}" type="TxLink">
            <a:rPr lang="en-US" sz="1200" b="0" i="0" u="none" strike="noStrike">
              <a:solidFill>
                <a:schemeClr val="tx1">
                  <a:lumMod val="75000"/>
                  <a:lumOff val="25000"/>
                </a:schemeClr>
              </a:solidFill>
              <a:latin typeface="Arial"/>
              <a:ea typeface="+mn-ea"/>
              <a:cs typeface="Arial"/>
            </a:rPr>
            <a:pPr marL="0" indent="0"/>
            <a:t>Costs Driver Paid</a:t>
          </a:fld>
          <a:endParaRPr lang="en-US" sz="1200" b="0" i="0" u="none" strike="noStrike">
            <a:solidFill>
              <a:schemeClr val="tx1">
                <a:lumMod val="75000"/>
                <a:lumOff val="25000"/>
              </a:schemeClr>
            </a:solidFill>
            <a:latin typeface="Arial"/>
            <a:ea typeface="+mn-ea"/>
            <a:cs typeface="Arial"/>
          </a:endParaRPr>
        </a:p>
      </xdr:txBody>
    </xdr:sp>
    <xdr:clientData/>
  </xdr:twoCellAnchor>
  <xdr:twoCellAnchor editAs="absolute">
    <xdr:from>
      <xdr:col>4</xdr:col>
      <xdr:colOff>430744</xdr:colOff>
      <xdr:row>17</xdr:row>
      <xdr:rowOff>47382</xdr:rowOff>
    </xdr:from>
    <xdr:to>
      <xdr:col>5</xdr:col>
      <xdr:colOff>414130</xdr:colOff>
      <xdr:row>18</xdr:row>
      <xdr:rowOff>89161</xdr:rowOff>
    </xdr:to>
    <xdr:sp macro="" textlink="Pivottables!AY27">
      <xdr:nvSpPr>
        <xdr:cNvPr id="99" name="TextBox 98">
          <a:extLst>
            <a:ext uri="{FF2B5EF4-FFF2-40B4-BE49-F238E27FC236}">
              <a16:creationId xmlns:a16="http://schemas.microsoft.com/office/drawing/2014/main" id="{66E645DC-B2DF-4AB6-A823-C2F9DD3A02F9}"/>
            </a:ext>
          </a:extLst>
        </xdr:cNvPr>
        <xdr:cNvSpPr txBox="1"/>
      </xdr:nvSpPr>
      <xdr:spPr>
        <a:xfrm>
          <a:off x="4075092" y="4553121"/>
          <a:ext cx="894473" cy="306823"/>
        </a:xfrm>
        <a:prstGeom prst="rect">
          <a:avLst/>
        </a:prstGeom>
        <a:gradFill>
          <a:gsLst>
            <a:gs pos="28000">
              <a:schemeClr val="tx2">
                <a:lumMod val="9000"/>
                <a:lumOff val="91000"/>
              </a:schemeClr>
            </a:gs>
            <a:gs pos="100000">
              <a:schemeClr val="bg1"/>
            </a:gs>
          </a:gsLst>
        </a:gra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fld id="{4EC522EF-04AE-4062-91C7-A3A530E37A4E}" type="TxLink">
            <a:rPr lang="en-US" sz="1200" b="0" i="0" u="none" strike="noStrike">
              <a:solidFill>
                <a:srgbClr val="000000"/>
              </a:solidFill>
              <a:latin typeface="Arial" panose="020B0604020202020204" pitchFamily="34" charset="0"/>
              <a:cs typeface="Arial" panose="020B0604020202020204" pitchFamily="34" charset="0"/>
            </a:rPr>
            <a:pPr/>
            <a:t>$72,770</a:t>
          </a:fld>
          <a:endParaRPr lang="en-US" sz="1050" b="1">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2</xdr:col>
      <xdr:colOff>877420</xdr:colOff>
      <xdr:row>19</xdr:row>
      <xdr:rowOff>60440</xdr:rowOff>
    </xdr:from>
    <xdr:to>
      <xdr:col>3</xdr:col>
      <xdr:colOff>757519</xdr:colOff>
      <xdr:row>20</xdr:row>
      <xdr:rowOff>102218</xdr:rowOff>
    </xdr:to>
    <xdr:sp macro="" textlink="Pivottables!AU24">
      <xdr:nvSpPr>
        <xdr:cNvPr id="100" name="TextBox 99">
          <a:extLst>
            <a:ext uri="{FF2B5EF4-FFF2-40B4-BE49-F238E27FC236}">
              <a16:creationId xmlns:a16="http://schemas.microsoft.com/office/drawing/2014/main" id="{5FCE198D-347A-4D9C-AEF0-AA64A5303EF6}"/>
            </a:ext>
          </a:extLst>
        </xdr:cNvPr>
        <xdr:cNvSpPr txBox="1"/>
      </xdr:nvSpPr>
      <xdr:spPr>
        <a:xfrm>
          <a:off x="2699594" y="5096266"/>
          <a:ext cx="791186" cy="306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70B8CB-C837-44B7-826A-029A8828114E}" type="TxLink">
            <a:rPr lang="en-US" sz="1200" b="0" i="0" u="none" strike="noStrike">
              <a:solidFill>
                <a:srgbClr val="000000"/>
              </a:solidFill>
              <a:latin typeface="Arial" panose="020B0604020202020204" pitchFamily="34" charset="0"/>
              <a:cs typeface="Arial" panose="020B0604020202020204" pitchFamily="34" charset="0"/>
            </a:rPr>
            <a:pPr/>
            <a:t>49817</a:t>
          </a:fld>
          <a:endParaRPr lang="en-US" sz="1050" b="1">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2</xdr:col>
      <xdr:colOff>861731</xdr:colOff>
      <xdr:row>21</xdr:row>
      <xdr:rowOff>112960</xdr:rowOff>
    </xdr:from>
    <xdr:to>
      <xdr:col>3</xdr:col>
      <xdr:colOff>741830</xdr:colOff>
      <xdr:row>22</xdr:row>
      <xdr:rowOff>150841</xdr:rowOff>
    </xdr:to>
    <xdr:sp macro="" textlink="Pivottables!AW24">
      <xdr:nvSpPr>
        <xdr:cNvPr id="102" name="TextBox 101">
          <a:extLst>
            <a:ext uri="{FF2B5EF4-FFF2-40B4-BE49-F238E27FC236}">
              <a16:creationId xmlns:a16="http://schemas.microsoft.com/office/drawing/2014/main" id="{A5A6C9D9-AC23-4CA4-8819-D9BA7FE36B1B}"/>
            </a:ext>
          </a:extLst>
        </xdr:cNvPr>
        <xdr:cNvSpPr txBox="1"/>
      </xdr:nvSpPr>
      <xdr:spPr>
        <a:xfrm>
          <a:off x="2683905" y="5678873"/>
          <a:ext cx="791186" cy="30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18831D-9398-45B5-8310-BDE0BCDA4273}" type="TxLink">
            <a:rPr lang="en-US" sz="1200" b="0" i="0" u="none" strike="noStrike">
              <a:solidFill>
                <a:srgbClr val="000000"/>
              </a:solidFill>
              <a:latin typeface="Arial" panose="020B0604020202020204" pitchFamily="34" charset="0"/>
              <a:cs typeface="Arial" panose="020B0604020202020204" pitchFamily="34" charset="0"/>
            </a:rPr>
            <a:pPr/>
            <a:t>58131</a:t>
          </a:fld>
          <a:endParaRPr lang="en-US" sz="1050" b="1">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2</xdr:col>
      <xdr:colOff>815347</xdr:colOff>
      <xdr:row>23</xdr:row>
      <xdr:rowOff>214691</xdr:rowOff>
    </xdr:from>
    <xdr:to>
      <xdr:col>3</xdr:col>
      <xdr:colOff>695446</xdr:colOff>
      <xdr:row>24</xdr:row>
      <xdr:rowOff>256470</xdr:rowOff>
    </xdr:to>
    <xdr:sp macro="" textlink="Pivottables!AY24">
      <xdr:nvSpPr>
        <xdr:cNvPr id="103" name="TextBox 102">
          <a:extLst>
            <a:ext uri="{FF2B5EF4-FFF2-40B4-BE49-F238E27FC236}">
              <a16:creationId xmlns:a16="http://schemas.microsoft.com/office/drawing/2014/main" id="{E6E0E86D-9C8B-459C-A524-4A82A46E4B0A}"/>
            </a:ext>
          </a:extLst>
        </xdr:cNvPr>
        <xdr:cNvSpPr txBox="1"/>
      </xdr:nvSpPr>
      <xdr:spPr>
        <a:xfrm>
          <a:off x="2637521" y="6310691"/>
          <a:ext cx="791186" cy="306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12534A-D9D8-440A-87C4-4456948E9347}" type="TxLink">
            <a:rPr lang="en-US" sz="1200" b="0" i="0" u="none" strike="noStrike">
              <a:solidFill>
                <a:srgbClr val="000000"/>
              </a:solidFill>
              <a:latin typeface="Arial" panose="020B0604020202020204" pitchFamily="34" charset="0"/>
              <a:cs typeface="Arial" panose="020B0604020202020204" pitchFamily="34" charset="0"/>
            </a:rPr>
            <a:pPr/>
            <a:t>$42,098</a:t>
          </a:fld>
          <a:endParaRPr lang="en-US" sz="1050" b="1">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4</xdr:col>
      <xdr:colOff>395761</xdr:colOff>
      <xdr:row>23</xdr:row>
      <xdr:rowOff>183411</xdr:rowOff>
    </xdr:from>
    <xdr:to>
      <xdr:col>5</xdr:col>
      <xdr:colOff>275859</xdr:colOff>
      <xdr:row>24</xdr:row>
      <xdr:rowOff>225190</xdr:rowOff>
    </xdr:to>
    <xdr:sp macro="" textlink="Pivottables!AW27">
      <xdr:nvSpPr>
        <xdr:cNvPr id="104" name="TextBox 103">
          <a:extLst>
            <a:ext uri="{FF2B5EF4-FFF2-40B4-BE49-F238E27FC236}">
              <a16:creationId xmlns:a16="http://schemas.microsoft.com/office/drawing/2014/main" id="{D0961404-B5F0-4303-881E-99BCFEF766CC}"/>
            </a:ext>
          </a:extLst>
        </xdr:cNvPr>
        <xdr:cNvSpPr txBox="1"/>
      </xdr:nvSpPr>
      <xdr:spPr>
        <a:xfrm>
          <a:off x="4040109" y="6279411"/>
          <a:ext cx="791185" cy="306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3AA71C-0349-41E0-9D59-A741935F7F36}" type="TxLink">
            <a:rPr lang="en-US" sz="1200" b="0" i="0" u="none" strike="noStrike">
              <a:solidFill>
                <a:srgbClr val="000000"/>
              </a:solidFill>
              <a:latin typeface="Arial" panose="020B0604020202020204" pitchFamily="34" charset="0"/>
              <a:cs typeface="Arial" panose="020B0604020202020204" pitchFamily="34" charset="0"/>
            </a:rPr>
            <a:pPr/>
            <a:t>$9,620</a:t>
          </a:fld>
          <a:endParaRPr lang="en-US" sz="1050" b="1">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4</xdr:col>
      <xdr:colOff>465823</xdr:colOff>
      <xdr:row>21</xdr:row>
      <xdr:rowOff>69794</xdr:rowOff>
    </xdr:from>
    <xdr:to>
      <xdr:col>5</xdr:col>
      <xdr:colOff>345921</xdr:colOff>
      <xdr:row>22</xdr:row>
      <xdr:rowOff>107675</xdr:rowOff>
    </xdr:to>
    <xdr:sp macro="" textlink="Pivottables!AU27">
      <xdr:nvSpPr>
        <xdr:cNvPr id="105" name="TextBox 104">
          <a:extLst>
            <a:ext uri="{FF2B5EF4-FFF2-40B4-BE49-F238E27FC236}">
              <a16:creationId xmlns:a16="http://schemas.microsoft.com/office/drawing/2014/main" id="{8634DD0E-A608-4733-AD8A-1F2769D030C4}"/>
            </a:ext>
          </a:extLst>
        </xdr:cNvPr>
        <xdr:cNvSpPr txBox="1"/>
      </xdr:nvSpPr>
      <xdr:spPr>
        <a:xfrm>
          <a:off x="4110171" y="5635707"/>
          <a:ext cx="791185" cy="30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6BA93E-BB53-4E8E-A486-3C65D3E53B5F}" type="TxLink">
            <a:rPr lang="en-US" sz="1200" b="0" i="0" u="none" strike="noStrike">
              <a:solidFill>
                <a:srgbClr val="000000"/>
              </a:solidFill>
              <a:latin typeface="Arial" panose="020B0604020202020204" pitchFamily="34" charset="0"/>
              <a:cs typeface="Arial" panose="020B0604020202020204" pitchFamily="34" charset="0"/>
            </a:rPr>
            <a:pPr/>
            <a:t>$4,252</a:t>
          </a:fld>
          <a:endParaRPr lang="en-US" sz="1050" b="1">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4</xdr:col>
      <xdr:colOff>543679</xdr:colOff>
      <xdr:row>19</xdr:row>
      <xdr:rowOff>36568</xdr:rowOff>
    </xdr:from>
    <xdr:to>
      <xdr:col>5</xdr:col>
      <xdr:colOff>423777</xdr:colOff>
      <xdr:row>20</xdr:row>
      <xdr:rowOff>78346</xdr:rowOff>
    </xdr:to>
    <xdr:sp macro="" textlink="Pivottables!BA24">
      <xdr:nvSpPr>
        <xdr:cNvPr id="106" name="TextBox 105">
          <a:extLst>
            <a:ext uri="{FF2B5EF4-FFF2-40B4-BE49-F238E27FC236}">
              <a16:creationId xmlns:a16="http://schemas.microsoft.com/office/drawing/2014/main" id="{E5ECB88B-DF7C-4DA5-A1EF-70BD043BED98}"/>
            </a:ext>
          </a:extLst>
        </xdr:cNvPr>
        <xdr:cNvSpPr txBox="1"/>
      </xdr:nvSpPr>
      <xdr:spPr>
        <a:xfrm>
          <a:off x="4188027" y="5072394"/>
          <a:ext cx="791185" cy="306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09C583-EB0A-49EE-A0B1-28372CEEE512}" type="TxLink">
            <a:rPr lang="en-US" sz="1200" b="0" i="0" u="none" strike="noStrike">
              <a:solidFill>
                <a:srgbClr val="000000"/>
              </a:solidFill>
              <a:latin typeface="Arial" panose="020B0604020202020204" pitchFamily="34" charset="0"/>
              <a:cs typeface="Arial" panose="020B0604020202020204" pitchFamily="34" charset="0"/>
            </a:rPr>
            <a:pPr/>
            <a:t>$16,800</a:t>
          </a:fld>
          <a:endParaRPr lang="en-US" sz="1050" b="1">
            <a:solidFill>
              <a:schemeClr val="tx1">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3</xdr:col>
      <xdr:colOff>1585</xdr:colOff>
      <xdr:row>27</xdr:row>
      <xdr:rowOff>125464</xdr:rowOff>
    </xdr:from>
    <xdr:to>
      <xdr:col>5</xdr:col>
      <xdr:colOff>632209</xdr:colOff>
      <xdr:row>36</xdr:row>
      <xdr:rowOff>74315</xdr:rowOff>
    </xdr:to>
    <xdr:grpSp>
      <xdr:nvGrpSpPr>
        <xdr:cNvPr id="140" name="Group 139">
          <a:extLst>
            <a:ext uri="{FF2B5EF4-FFF2-40B4-BE49-F238E27FC236}">
              <a16:creationId xmlns:a16="http://schemas.microsoft.com/office/drawing/2014/main" id="{2E1260A4-0662-D426-BCA7-C56EDD30DB68}"/>
            </a:ext>
          </a:extLst>
        </xdr:cNvPr>
        <xdr:cNvGrpSpPr/>
      </xdr:nvGrpSpPr>
      <xdr:grpSpPr>
        <a:xfrm>
          <a:off x="2732085" y="7269214"/>
          <a:ext cx="2450957" cy="2330101"/>
          <a:chOff x="2744995" y="7247233"/>
          <a:chExt cx="2466541" cy="2322774"/>
        </a:xfrm>
      </xdr:grpSpPr>
      <xdr:sp macro="" textlink="">
        <xdr:nvSpPr>
          <xdr:cNvPr id="108" name="Rectangle 42">
            <a:extLst>
              <a:ext uri="{FF2B5EF4-FFF2-40B4-BE49-F238E27FC236}">
                <a16:creationId xmlns:a16="http://schemas.microsoft.com/office/drawing/2014/main" id="{6021F344-D28B-875E-4161-DF90C288E2E5}"/>
              </a:ext>
            </a:extLst>
          </xdr:cNvPr>
          <xdr:cNvSpPr/>
        </xdr:nvSpPr>
        <xdr:spPr>
          <a:xfrm>
            <a:off x="2744995" y="7247233"/>
            <a:ext cx="2466541" cy="232277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BE22">
        <xdr:nvSpPr>
          <xdr:cNvPr id="114" name="TextBox 113">
            <a:extLst>
              <a:ext uri="{FF2B5EF4-FFF2-40B4-BE49-F238E27FC236}">
                <a16:creationId xmlns:a16="http://schemas.microsoft.com/office/drawing/2014/main" id="{230F4A8E-F887-4ACC-AB8B-9CB45BB6265F}"/>
              </a:ext>
            </a:extLst>
          </xdr:cNvPr>
          <xdr:cNvSpPr txBox="1"/>
        </xdr:nvSpPr>
        <xdr:spPr>
          <a:xfrm>
            <a:off x="2992526" y="7542822"/>
            <a:ext cx="2063052" cy="324200"/>
          </a:xfrm>
          <a:prstGeom prst="roundRect">
            <a:avLst>
              <a:gd name="adj" fmla="val 34247"/>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19A7B5E2-A137-42B5-BBCE-D8956D1FC668}" type="TxLink">
              <a:rPr lang="en-US" sz="1400" b="0" i="0" u="none" strike="noStrike">
                <a:solidFill>
                  <a:srgbClr val="000000"/>
                </a:solidFill>
                <a:latin typeface="Arial" panose="020B0604020202020204" pitchFamily="34" charset="0"/>
                <a:cs typeface="Arial" panose="020B0604020202020204" pitchFamily="34" charset="0"/>
              </a:rPr>
              <a:pPr algn="r"/>
              <a:t>Alessandro Smith</a:t>
            </a:fld>
            <a:endParaRPr lang="en-US" sz="1100" b="1">
              <a:solidFill>
                <a:schemeClr val="accent6"/>
              </a:solidFill>
              <a:latin typeface="Arial" panose="020B0604020202020204" pitchFamily="34" charset="0"/>
              <a:cs typeface="Arial" panose="020B0604020202020204" pitchFamily="34" charset="0"/>
            </a:endParaRPr>
          </a:p>
        </xdr:txBody>
      </xdr:sp>
      <xdr:sp macro="" textlink="Pivottables!BE23">
        <xdr:nvSpPr>
          <xdr:cNvPr id="115" name="TextBox 114">
            <a:extLst>
              <a:ext uri="{FF2B5EF4-FFF2-40B4-BE49-F238E27FC236}">
                <a16:creationId xmlns:a16="http://schemas.microsoft.com/office/drawing/2014/main" id="{71C93AAE-5354-4DB1-87CD-102E0FBF3FE6}"/>
              </a:ext>
            </a:extLst>
          </xdr:cNvPr>
          <xdr:cNvSpPr txBox="1"/>
        </xdr:nvSpPr>
        <xdr:spPr>
          <a:xfrm>
            <a:off x="2910881" y="8032260"/>
            <a:ext cx="2117482" cy="335085"/>
          </a:xfrm>
          <a:prstGeom prst="roundRect">
            <a:avLst>
              <a:gd name="adj" fmla="val 34247"/>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1EDEEED-0ADF-4A0F-835B-4146A58760DB}" type="TxLink">
              <a:rPr lang="en-US" sz="1400" b="0" i="0" u="none" strike="noStrike">
                <a:solidFill>
                  <a:srgbClr val="000000"/>
                </a:solidFill>
                <a:latin typeface="Arial" panose="020B0604020202020204" pitchFamily="34" charset="0"/>
                <a:cs typeface="Arial" panose="020B0604020202020204" pitchFamily="34" charset="0"/>
              </a:rPr>
              <a:pPr algn="r"/>
              <a:t>Beauregard Mike</a:t>
            </a:fld>
            <a:endParaRPr lang="en-US" sz="1100" b="1">
              <a:solidFill>
                <a:schemeClr val="accent6"/>
              </a:solidFill>
              <a:latin typeface="Arial" panose="020B0604020202020204" pitchFamily="34" charset="0"/>
              <a:cs typeface="Arial" panose="020B0604020202020204" pitchFamily="34" charset="0"/>
            </a:endParaRPr>
          </a:p>
        </xdr:txBody>
      </xdr:sp>
      <xdr:sp macro="" textlink="Pivottables!BE25">
        <xdr:nvSpPr>
          <xdr:cNvPr id="116" name="TextBox 115">
            <a:extLst>
              <a:ext uri="{FF2B5EF4-FFF2-40B4-BE49-F238E27FC236}">
                <a16:creationId xmlns:a16="http://schemas.microsoft.com/office/drawing/2014/main" id="{3C881C1F-6BBE-4C8E-A87C-F78AEE7DEBAC}"/>
              </a:ext>
            </a:extLst>
          </xdr:cNvPr>
          <xdr:cNvSpPr txBox="1"/>
        </xdr:nvSpPr>
        <xdr:spPr>
          <a:xfrm>
            <a:off x="2924489" y="8908492"/>
            <a:ext cx="2117481" cy="364251"/>
          </a:xfrm>
          <a:prstGeom prst="roundRect">
            <a:avLst>
              <a:gd name="adj" fmla="val 34247"/>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E8979D12-B503-4854-BBD3-FB77F530004D}" type="TxLink">
              <a:rPr lang="en-US" sz="1400" b="0" i="0" u="none" strike="noStrike">
                <a:solidFill>
                  <a:srgbClr val="000000"/>
                </a:solidFill>
                <a:latin typeface="Arial" panose="020B0604020202020204" pitchFamily="34" charset="0"/>
                <a:cs typeface="Arial" panose="020B0604020202020204" pitchFamily="34" charset="0"/>
              </a:rPr>
              <a:pPr algn="r"/>
              <a:t>Jean Bartholomew</a:t>
            </a:fld>
            <a:endParaRPr lang="en-US" sz="1100" b="1">
              <a:solidFill>
                <a:schemeClr val="accent6"/>
              </a:solidFill>
              <a:latin typeface="Arial" panose="020B0604020202020204" pitchFamily="34" charset="0"/>
              <a:cs typeface="Arial" panose="020B0604020202020204" pitchFamily="34" charset="0"/>
            </a:endParaRPr>
          </a:p>
        </xdr:txBody>
      </xdr:sp>
      <xdr:sp macro="" textlink="Pivottables!BE24">
        <xdr:nvSpPr>
          <xdr:cNvPr id="117" name="TextBox 116">
            <a:extLst>
              <a:ext uri="{FF2B5EF4-FFF2-40B4-BE49-F238E27FC236}">
                <a16:creationId xmlns:a16="http://schemas.microsoft.com/office/drawing/2014/main" id="{4F6CD55C-7365-4869-B930-EA0B17DB4928}"/>
              </a:ext>
            </a:extLst>
          </xdr:cNvPr>
          <xdr:cNvSpPr txBox="1"/>
        </xdr:nvSpPr>
        <xdr:spPr>
          <a:xfrm>
            <a:off x="2924489" y="8454222"/>
            <a:ext cx="2117481" cy="341330"/>
          </a:xfrm>
          <a:prstGeom prst="roundRect">
            <a:avLst>
              <a:gd name="adj" fmla="val 34247"/>
            </a:avLst>
          </a:prstGeom>
          <a:gradFill>
            <a:gsLst>
              <a:gs pos="10000">
                <a:srgbClr val="F2F1F3"/>
              </a:gs>
              <a:gs pos="100000">
                <a:srgbClr val="F2F1F3"/>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BE7100F-3411-468E-8C81-1B6804006C33}" type="TxLink">
              <a:rPr lang="en-US" sz="1400" b="0" i="0" u="none" strike="noStrike">
                <a:solidFill>
                  <a:srgbClr val="000000"/>
                </a:solidFill>
                <a:latin typeface="Arial" panose="020B0604020202020204" pitchFamily="34" charset="0"/>
                <a:cs typeface="Arial" panose="020B0604020202020204" pitchFamily="34" charset="0"/>
              </a:rPr>
              <a:pPr algn="r"/>
              <a:t>Jaison Augustine</a:t>
            </a:fld>
            <a:endParaRPr lang="en-US" sz="1100" b="1">
              <a:solidFill>
                <a:schemeClr val="accent6"/>
              </a:solidFill>
              <a:latin typeface="Arial" panose="020B0604020202020204" pitchFamily="34" charset="0"/>
              <a:cs typeface="Arial" panose="020B0604020202020204" pitchFamily="34" charset="0"/>
            </a:endParaRPr>
          </a:p>
        </xdr:txBody>
      </xdr:sp>
      <xdr:pic>
        <xdr:nvPicPr>
          <xdr:cNvPr id="128" name="Graphic 127" descr="User outline">
            <a:extLst>
              <a:ext uri="{FF2B5EF4-FFF2-40B4-BE49-F238E27FC236}">
                <a16:creationId xmlns:a16="http://schemas.microsoft.com/office/drawing/2014/main" id="{A6F99458-5FE2-3F5B-487A-58C286BB4A8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00513" y="7623106"/>
            <a:ext cx="493902" cy="202086"/>
          </a:xfrm>
          <a:prstGeom prst="rect">
            <a:avLst/>
          </a:prstGeom>
        </xdr:spPr>
      </xdr:pic>
      <xdr:pic>
        <xdr:nvPicPr>
          <xdr:cNvPr id="135" name="Graphic 134" descr="User outline">
            <a:extLst>
              <a:ext uri="{FF2B5EF4-FFF2-40B4-BE49-F238E27FC236}">
                <a16:creationId xmlns:a16="http://schemas.microsoft.com/office/drawing/2014/main" id="{16ABAF32-85BC-4754-A574-0D615CCE8E6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13701" y="8119873"/>
            <a:ext cx="444607" cy="202086"/>
          </a:xfrm>
          <a:prstGeom prst="rect">
            <a:avLst/>
          </a:prstGeom>
        </xdr:spPr>
      </xdr:pic>
      <xdr:pic>
        <xdr:nvPicPr>
          <xdr:cNvPr id="136" name="Graphic 135" descr="User outline">
            <a:extLst>
              <a:ext uri="{FF2B5EF4-FFF2-40B4-BE49-F238E27FC236}">
                <a16:creationId xmlns:a16="http://schemas.microsoft.com/office/drawing/2014/main" id="{55ED8372-B392-41B5-90FE-D48DC62B961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04907" y="8499410"/>
            <a:ext cx="493902" cy="202086"/>
          </a:xfrm>
          <a:prstGeom prst="rect">
            <a:avLst/>
          </a:prstGeom>
        </xdr:spPr>
      </xdr:pic>
      <xdr:pic>
        <xdr:nvPicPr>
          <xdr:cNvPr id="137" name="Graphic 136" descr="User outline">
            <a:extLst>
              <a:ext uri="{FF2B5EF4-FFF2-40B4-BE49-F238E27FC236}">
                <a16:creationId xmlns:a16="http://schemas.microsoft.com/office/drawing/2014/main" id="{5ABB6B99-180F-4499-B1D3-F4C5B968484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44824" y="8981525"/>
            <a:ext cx="493902" cy="202086"/>
          </a:xfrm>
          <a:prstGeom prst="rect">
            <a:avLst/>
          </a:prstGeom>
        </xdr:spPr>
      </xdr:pic>
    </xdr:grpSp>
    <xdr:clientData/>
  </xdr:twoCellAnchor>
  <xdr:twoCellAnchor editAs="absolute">
    <xdr:from>
      <xdr:col>11</xdr:col>
      <xdr:colOff>438705</xdr:colOff>
      <xdr:row>31</xdr:row>
      <xdr:rowOff>158316</xdr:rowOff>
    </xdr:from>
    <xdr:to>
      <xdr:col>13</xdr:col>
      <xdr:colOff>513522</xdr:colOff>
      <xdr:row>32</xdr:row>
      <xdr:rowOff>190500</xdr:rowOff>
    </xdr:to>
    <xdr:sp macro="" textlink="">
      <xdr:nvSpPr>
        <xdr:cNvPr id="6" name="Text Box 1">
          <a:extLst>
            <a:ext uri="{FF2B5EF4-FFF2-40B4-BE49-F238E27FC236}">
              <a16:creationId xmlns:a16="http://schemas.microsoft.com/office/drawing/2014/main" id="{98615CAA-6F75-4E1E-9CD7-F37ACA27023A}"/>
            </a:ext>
          </a:extLst>
        </xdr:cNvPr>
        <xdr:cNvSpPr txBox="1">
          <a:spLocks noChangeArrowheads="1"/>
        </xdr:cNvSpPr>
      </xdr:nvSpPr>
      <xdr:spPr bwMode="auto">
        <a:xfrm>
          <a:off x="10460662" y="8374664"/>
          <a:ext cx="1896990" cy="297227"/>
        </a:xfrm>
        <a:prstGeom prst="rect">
          <a:avLst/>
        </a:prstGeom>
        <a:solidFill>
          <a:schemeClr val="bg1">
            <a:lumMod val="95000"/>
          </a:schemeClr>
        </a:solidFill>
        <a:ln w="9525">
          <a:noFill/>
          <a:miter lim="800000"/>
          <a:headEnd/>
          <a:tailEnd/>
        </a:ln>
      </xdr:spPr>
      <xdr:txBody>
        <a:bodyPr vertOverflow="clip" wrap="square" lIns="27432" tIns="27432" rIns="0" bIns="0" anchor="ctr" upright="1"/>
        <a:lstStyle/>
        <a:p>
          <a:pPr algn="r" rtl="0"/>
          <a:r>
            <a:rPr lang="en-GB" sz="900" b="1" i="0">
              <a:solidFill>
                <a:schemeClr val="bg1">
                  <a:lumMod val="50000"/>
                </a:schemeClr>
              </a:solidFill>
              <a:effectLst/>
              <a:latin typeface="Arial" panose="020B0604020202020204" pitchFamily="34" charset="0"/>
              <a:ea typeface="+mn-ea"/>
              <a:cs typeface="Arial" panose="020B0604020202020204" pitchFamily="34" charset="0"/>
            </a:rPr>
            <a:t>Shipment Cost</a:t>
          </a:r>
          <a:r>
            <a:rPr lang="en-GB" sz="900" b="1" i="0" baseline="0">
              <a:solidFill>
                <a:schemeClr val="bg1">
                  <a:lumMod val="50000"/>
                </a:schemeClr>
              </a:solidFill>
              <a:effectLst/>
              <a:latin typeface="Arial" panose="020B0604020202020204" pitchFamily="34" charset="0"/>
              <a:ea typeface="+mn-ea"/>
              <a:cs typeface="Arial" panose="020B0604020202020204" pitchFamily="34" charset="0"/>
            </a:rPr>
            <a:t> Subitem</a:t>
          </a:r>
          <a:br>
            <a:rPr lang="en-GB" sz="1000" b="1">
              <a:solidFill>
                <a:schemeClr val="bg1">
                  <a:lumMod val="50000"/>
                </a:schemeClr>
              </a:solidFill>
              <a:latin typeface="Arial" panose="020B0604020202020204" pitchFamily="34" charset="0"/>
              <a:cs typeface="Arial" panose="020B0604020202020204" pitchFamily="34" charset="0"/>
            </a:rPr>
          </a:br>
          <a:endParaRPr lang="en-US" sz="1000" b="1" i="0" u="none" strike="noStrike" baseline="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13</xdr:col>
      <xdr:colOff>781050</xdr:colOff>
      <xdr:row>34</xdr:row>
      <xdr:rowOff>240500</xdr:rowOff>
    </xdr:from>
    <xdr:to>
      <xdr:col>14</xdr:col>
      <xdr:colOff>182804</xdr:colOff>
      <xdr:row>34</xdr:row>
      <xdr:rowOff>247650</xdr:rowOff>
    </xdr:to>
    <xdr:cxnSp macro="">
      <xdr:nvCxnSpPr>
        <xdr:cNvPr id="224" name="Straight Connector 223">
          <a:extLst>
            <a:ext uri="{FF2B5EF4-FFF2-40B4-BE49-F238E27FC236}">
              <a16:creationId xmlns:a16="http://schemas.microsoft.com/office/drawing/2014/main" id="{C8BF5FD9-D29D-4122-A43B-4FBAD5B6D05D}"/>
            </a:ext>
          </a:extLst>
        </xdr:cNvPr>
        <xdr:cNvCxnSpPr/>
      </xdr:nvCxnSpPr>
      <xdr:spPr>
        <a:xfrm flipH="1">
          <a:off x="12668250" y="9308300"/>
          <a:ext cx="316154" cy="7150"/>
        </a:xfrm>
        <a:prstGeom prst="line">
          <a:avLst/>
        </a:prstGeom>
        <a:ln>
          <a:headEnd type="oval" w="lg" len="med"/>
          <a:tailEnd type="none" w="lg" len="med"/>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11</xdr:col>
      <xdr:colOff>120099</xdr:colOff>
      <xdr:row>26</xdr:row>
      <xdr:rowOff>88977</xdr:rowOff>
    </xdr:from>
    <xdr:to>
      <xdr:col>16</xdr:col>
      <xdr:colOff>510577</xdr:colOff>
      <xdr:row>36</xdr:row>
      <xdr:rowOff>75370</xdr:rowOff>
    </xdr:to>
    <xdr:grpSp>
      <xdr:nvGrpSpPr>
        <xdr:cNvPr id="265" name="Group 264">
          <a:extLst>
            <a:ext uri="{FF2B5EF4-FFF2-40B4-BE49-F238E27FC236}">
              <a16:creationId xmlns:a16="http://schemas.microsoft.com/office/drawing/2014/main" id="{C287EFAE-10EB-9D58-DA0C-6EB5EFE9483F}"/>
            </a:ext>
          </a:extLst>
        </xdr:cNvPr>
        <xdr:cNvGrpSpPr/>
      </xdr:nvGrpSpPr>
      <xdr:grpSpPr>
        <a:xfrm>
          <a:off x="10131932" y="6968144"/>
          <a:ext cx="4941312" cy="2632226"/>
          <a:chOff x="9921325" y="6908877"/>
          <a:chExt cx="4962647" cy="2653393"/>
        </a:xfrm>
      </xdr:grpSpPr>
      <xdr:grpSp>
        <xdr:nvGrpSpPr>
          <xdr:cNvPr id="264" name="Group 263">
            <a:extLst>
              <a:ext uri="{FF2B5EF4-FFF2-40B4-BE49-F238E27FC236}">
                <a16:creationId xmlns:a16="http://schemas.microsoft.com/office/drawing/2014/main" id="{8D892C9B-3B29-C987-447F-38A32DDDC344}"/>
              </a:ext>
            </a:extLst>
          </xdr:cNvPr>
          <xdr:cNvGrpSpPr/>
        </xdr:nvGrpSpPr>
        <xdr:grpSpPr>
          <a:xfrm>
            <a:off x="9921325" y="6908877"/>
            <a:ext cx="4962647" cy="2653393"/>
            <a:chOff x="9930850" y="6908877"/>
            <a:chExt cx="4962647" cy="2653393"/>
          </a:xfrm>
        </xdr:grpSpPr>
        <xdr:sp macro="" textlink="">
          <xdr:nvSpPr>
            <xdr:cNvPr id="142" name="Rectangle 42">
              <a:extLst>
                <a:ext uri="{FF2B5EF4-FFF2-40B4-BE49-F238E27FC236}">
                  <a16:creationId xmlns:a16="http://schemas.microsoft.com/office/drawing/2014/main" id="{CBF48ED3-9805-3AC3-D8CF-28EEF093CC6B}"/>
                </a:ext>
              </a:extLst>
            </xdr:cNvPr>
            <xdr:cNvSpPr/>
          </xdr:nvSpPr>
          <xdr:spPr>
            <a:xfrm>
              <a:off x="9930850" y="6908877"/>
              <a:ext cx="4901884" cy="265339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2049" name="Text Box 1">
              <a:extLst>
                <a:ext uri="{FF2B5EF4-FFF2-40B4-BE49-F238E27FC236}">
                  <a16:creationId xmlns:a16="http://schemas.microsoft.com/office/drawing/2014/main" id="{6CE75334-BA91-967B-642D-DE650DB34E20}"/>
                </a:ext>
              </a:extLst>
            </xdr:cNvPr>
            <xdr:cNvSpPr txBox="1">
              <a:spLocks noChangeArrowheads="1"/>
            </xdr:cNvSpPr>
          </xdr:nvSpPr>
          <xdr:spPr bwMode="auto">
            <a:xfrm>
              <a:off x="12543065" y="7141028"/>
              <a:ext cx="2198913" cy="307522"/>
            </a:xfrm>
            <a:prstGeom prst="rect">
              <a:avLst/>
            </a:prstGeom>
            <a:solidFill>
              <a:srgbClr val="FFFFFF"/>
            </a:solidFill>
            <a:ln w="9525">
              <a:noFill/>
              <a:miter lim="800000"/>
              <a:headEnd/>
              <a:tailEnd/>
            </a:ln>
          </xdr:spPr>
          <xdr:txBody>
            <a:bodyPr vertOverflow="clip" wrap="square" lIns="27432" tIns="27432" rIns="0" bIns="0" anchor="t" upright="1"/>
            <a:lstStyle/>
            <a:p>
              <a:pPr algn="ctr" rtl="0">
                <a:lnSpc>
                  <a:spcPts val="1500"/>
                </a:lnSpc>
                <a:defRPr sz="1000"/>
              </a:pPr>
              <a:r>
                <a:rPr lang="en-US" sz="1400" b="0" i="0" u="none" strike="noStrike" baseline="0">
                  <a:solidFill>
                    <a:schemeClr val="tx1">
                      <a:lumMod val="75000"/>
                      <a:lumOff val="25000"/>
                    </a:schemeClr>
                  </a:solidFill>
                  <a:latin typeface="Arial" panose="020B0604020202020204" pitchFamily="34" charset="0"/>
                  <a:cs typeface="Arial" panose="020B0604020202020204" pitchFamily="34" charset="0"/>
                </a:rPr>
                <a:t>shipping cost statement</a:t>
              </a:r>
            </a:p>
          </xdr:txBody>
        </xdr:sp>
        <xdr:sp macro="" textlink="">
          <xdr:nvSpPr>
            <xdr:cNvPr id="4" name="Text Box 1">
              <a:extLst>
                <a:ext uri="{FF2B5EF4-FFF2-40B4-BE49-F238E27FC236}">
                  <a16:creationId xmlns:a16="http://schemas.microsoft.com/office/drawing/2014/main" id="{286E767E-AA7A-4AC0-A8AF-9692364DD0C3}"/>
                </a:ext>
              </a:extLst>
            </xdr:cNvPr>
            <xdr:cNvSpPr txBox="1">
              <a:spLocks noChangeArrowheads="1"/>
            </xdr:cNvSpPr>
          </xdr:nvSpPr>
          <xdr:spPr bwMode="auto">
            <a:xfrm>
              <a:off x="10473818" y="7740702"/>
              <a:ext cx="1678426" cy="307522"/>
            </a:xfrm>
            <a:prstGeom prst="rect">
              <a:avLst/>
            </a:prstGeom>
            <a:solidFill>
              <a:schemeClr val="bg1">
                <a:lumMod val="95000"/>
              </a:schemeClr>
            </a:solidFill>
            <a:ln w="9525">
              <a:noFill/>
              <a:miter lim="800000"/>
              <a:headEnd/>
              <a:tailEnd/>
            </a:ln>
          </xdr:spPr>
          <xdr:txBody>
            <a:bodyPr vertOverflow="clip" wrap="square" lIns="27432" tIns="27432" rIns="0" bIns="0" anchor="ctr" upright="1"/>
            <a:lstStyle/>
            <a:p>
              <a:pPr algn="r" rtl="0">
                <a:lnSpc>
                  <a:spcPts val="1500"/>
                </a:lnSpc>
                <a:defRPr sz="1000"/>
              </a:pPr>
              <a:r>
                <a:rPr lang="en-US" sz="900" b="1" i="0">
                  <a:solidFill>
                    <a:schemeClr val="bg1">
                      <a:lumMod val="50000"/>
                    </a:schemeClr>
                  </a:solidFill>
                  <a:effectLst/>
                  <a:latin typeface="Arial" panose="020B0604020202020204" pitchFamily="34" charset="0"/>
                  <a:ea typeface="+mn-ea"/>
                  <a:cs typeface="Arial" panose="020B0604020202020204" pitchFamily="34" charset="0"/>
                </a:rPr>
                <a:t> First condition type</a:t>
              </a:r>
              <a:endParaRPr lang="en-US" sz="1100" b="1" i="0" u="none" strike="noStrike" baseline="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17" name="Text Box 1">
              <a:extLst>
                <a:ext uri="{FF2B5EF4-FFF2-40B4-BE49-F238E27FC236}">
                  <a16:creationId xmlns:a16="http://schemas.microsoft.com/office/drawing/2014/main" id="{6E17C9CD-7DA1-467B-869E-ADB856BAC616}"/>
                </a:ext>
              </a:extLst>
            </xdr:cNvPr>
            <xdr:cNvSpPr txBox="1">
              <a:spLocks noChangeArrowheads="1"/>
            </xdr:cNvSpPr>
          </xdr:nvSpPr>
          <xdr:spPr bwMode="auto">
            <a:xfrm>
              <a:off x="11351852" y="9136639"/>
              <a:ext cx="1310607" cy="307522"/>
            </a:xfrm>
            <a:prstGeom prst="rect">
              <a:avLst/>
            </a:prstGeom>
            <a:solidFill>
              <a:schemeClr val="bg1">
                <a:lumMod val="95000"/>
              </a:schemeClr>
            </a:solidFill>
            <a:ln w="9525">
              <a:noFill/>
              <a:miter lim="800000"/>
              <a:headEnd/>
              <a:tailEnd/>
            </a:ln>
          </xdr:spPr>
          <xdr:txBody>
            <a:bodyPr vertOverflow="clip" wrap="square" lIns="27432" tIns="27432" rIns="0" bIns="0" anchor="ctr" upright="1"/>
            <a:lstStyle/>
            <a:p>
              <a:pPr algn="r" rtl="0">
                <a:lnSpc>
                  <a:spcPts val="1500"/>
                </a:lnSpc>
                <a:defRPr sz="1000"/>
              </a:pPr>
              <a:r>
                <a:rPr lang="en-US" sz="900" b="1" i="0">
                  <a:solidFill>
                    <a:schemeClr val="bg1">
                      <a:lumMod val="50000"/>
                    </a:schemeClr>
                  </a:solidFill>
                  <a:effectLst/>
                  <a:latin typeface="Arial" panose="020B0604020202020204" pitchFamily="34" charset="0"/>
                  <a:ea typeface="+mn-ea"/>
                  <a:cs typeface="Arial" panose="020B0604020202020204" pitchFamily="34" charset="0"/>
                </a:rPr>
                <a:t>ERE Stage</a:t>
              </a:r>
              <a:endParaRPr lang="en-US" sz="1100" b="1" i="0" u="none" strike="noStrike" baseline="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18" name="Text Box 1">
              <a:extLst>
                <a:ext uri="{FF2B5EF4-FFF2-40B4-BE49-F238E27FC236}">
                  <a16:creationId xmlns:a16="http://schemas.microsoft.com/office/drawing/2014/main" id="{49B266D8-E91B-4AF2-A44B-17EA07C45427}"/>
                </a:ext>
              </a:extLst>
            </xdr:cNvPr>
            <xdr:cNvSpPr txBox="1">
              <a:spLocks noChangeArrowheads="1"/>
            </xdr:cNvSpPr>
          </xdr:nvSpPr>
          <xdr:spPr bwMode="auto">
            <a:xfrm>
              <a:off x="12975536" y="9126792"/>
              <a:ext cx="1494183" cy="307522"/>
            </a:xfrm>
            <a:prstGeom prst="rect">
              <a:avLst/>
            </a:prstGeom>
            <a:solidFill>
              <a:schemeClr val="bg1">
                <a:lumMod val="95000"/>
              </a:schemeClr>
            </a:solidFill>
            <a:ln w="9525">
              <a:noFill/>
              <a:miter lim="800000"/>
              <a:headEnd/>
              <a:tailEnd/>
            </a:ln>
          </xdr:spPr>
          <xdr:txBody>
            <a:bodyPr vertOverflow="clip" wrap="square" lIns="27432" tIns="27432" rIns="0" bIns="0" anchor="t" upright="1"/>
            <a:lstStyle/>
            <a:p>
              <a:pPr algn="ctr" rtl="0">
                <a:lnSpc>
                  <a:spcPts val="1500"/>
                </a:lnSpc>
                <a:defRPr sz="1000"/>
              </a:pPr>
              <a:r>
                <a:rPr lang="en-US" sz="900" b="1" i="0">
                  <a:solidFill>
                    <a:schemeClr val="bg1">
                      <a:lumMod val="50000"/>
                    </a:schemeClr>
                  </a:solidFill>
                  <a:effectLst/>
                  <a:latin typeface="Arial" panose="020B0604020202020204" pitchFamily="34" charset="0"/>
                  <a:ea typeface="+mn-ea"/>
                  <a:cs typeface="Arial" panose="020B0604020202020204" pitchFamily="34" charset="0"/>
                </a:rPr>
                <a:t>                  Basic freight  </a:t>
              </a:r>
              <a:endParaRPr lang="en-US" sz="1100" b="1" i="0" u="none" strike="noStrike" baseline="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21" name="Text Box 1">
              <a:extLst>
                <a:ext uri="{FF2B5EF4-FFF2-40B4-BE49-F238E27FC236}">
                  <a16:creationId xmlns:a16="http://schemas.microsoft.com/office/drawing/2014/main" id="{991BFEA2-7B6F-435A-85B9-C97B2B201DC0}"/>
                </a:ext>
              </a:extLst>
            </xdr:cNvPr>
            <xdr:cNvSpPr txBox="1">
              <a:spLocks noChangeArrowheads="1"/>
            </xdr:cNvSpPr>
          </xdr:nvSpPr>
          <xdr:spPr bwMode="auto">
            <a:xfrm>
              <a:off x="13839825" y="8173417"/>
              <a:ext cx="936502" cy="307520"/>
            </a:xfrm>
            <a:prstGeom prst="rect">
              <a:avLst/>
            </a:prstGeom>
            <a:solidFill>
              <a:schemeClr val="bg1">
                <a:lumMod val="95000"/>
              </a:schemeClr>
            </a:solidFill>
            <a:ln w="9525">
              <a:noFill/>
              <a:miter lim="800000"/>
              <a:headEnd/>
              <a:tailEnd/>
            </a:ln>
          </xdr:spPr>
          <xdr:txBody>
            <a:bodyPr vertOverflow="clip" wrap="square" lIns="27432" tIns="27432" rIns="0" bIns="0" anchor="ctr" upright="1"/>
            <a:lstStyle/>
            <a:p>
              <a:pPr algn="ctr" rtl="0">
                <a:lnSpc>
                  <a:spcPts val="1500"/>
                </a:lnSpc>
                <a:defRPr sz="1000"/>
              </a:pPr>
              <a:r>
                <a:rPr lang="en-US" sz="1000" b="1" i="0">
                  <a:solidFill>
                    <a:schemeClr val="bg1">
                      <a:lumMod val="50000"/>
                    </a:schemeClr>
                  </a:solidFill>
                  <a:effectLst/>
                  <a:latin typeface="Arial" panose="020B0604020202020204" pitchFamily="34" charset="0"/>
                  <a:ea typeface="+mn-ea"/>
                  <a:cs typeface="Arial" panose="020B0604020202020204" pitchFamily="34" charset="0"/>
                </a:rPr>
                <a:t>Final Amount</a:t>
              </a:r>
              <a:endParaRPr lang="en-US" sz="1200" b="1" i="0" u="none" strike="noStrike" baseline="0">
                <a:solidFill>
                  <a:schemeClr val="bg1">
                    <a:lumMod val="50000"/>
                  </a:schemeClr>
                </a:solidFill>
                <a:latin typeface="Arial" panose="020B0604020202020204" pitchFamily="34" charset="0"/>
                <a:cs typeface="Arial" panose="020B0604020202020204" pitchFamily="34" charset="0"/>
              </a:endParaRPr>
            </a:p>
          </xdr:txBody>
        </xdr:sp>
        <xdr:cxnSp macro="">
          <xdr:nvCxnSpPr>
            <xdr:cNvPr id="134" name="Straight Connector 133">
              <a:extLst>
                <a:ext uri="{FF2B5EF4-FFF2-40B4-BE49-F238E27FC236}">
                  <a16:creationId xmlns:a16="http://schemas.microsoft.com/office/drawing/2014/main" id="{B1B42B7B-3934-117A-D2BF-7AB9F1631DF4}"/>
                </a:ext>
              </a:extLst>
            </xdr:cNvPr>
            <xdr:cNvCxnSpPr/>
          </xdr:nvCxnSpPr>
          <xdr:spPr>
            <a:xfrm>
              <a:off x="10745856" y="7383117"/>
              <a:ext cx="0" cy="369073"/>
            </a:xfrm>
            <a:prstGeom prst="line">
              <a:avLst/>
            </a:prstGeom>
            <a:ln>
              <a:tailEnd type="oval" w="lg" len="med"/>
            </a:ln>
          </xdr:spPr>
          <xdr:style>
            <a:lnRef idx="2">
              <a:schemeClr val="accent1"/>
            </a:lnRef>
            <a:fillRef idx="0">
              <a:schemeClr val="accent1"/>
            </a:fillRef>
            <a:effectRef idx="1">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325B0B1F-AAB1-419A-8787-6DB5AE2AD58F}"/>
                </a:ext>
              </a:extLst>
            </xdr:cNvPr>
            <xdr:cNvCxnSpPr/>
          </xdr:nvCxnSpPr>
          <xdr:spPr>
            <a:xfrm>
              <a:off x="10729291" y="8060162"/>
              <a:ext cx="0" cy="367416"/>
            </a:xfrm>
            <a:prstGeom prst="line">
              <a:avLst/>
            </a:prstGeom>
            <a:ln>
              <a:tailEnd type="oval" w="lg" len="med"/>
            </a:ln>
          </xdr:spPr>
          <xdr:style>
            <a:lnRef idx="2">
              <a:schemeClr val="accent1"/>
            </a:lnRef>
            <a:fillRef idx="0">
              <a:schemeClr val="accent1"/>
            </a:fillRef>
            <a:effectRef idx="1">
              <a:schemeClr val="accent1"/>
            </a:effectRef>
            <a:fontRef idx="minor">
              <a:schemeClr val="tx1"/>
            </a:fontRef>
          </xdr:style>
        </xdr:cxnSp>
        <xdr:cxnSp macro="">
          <xdr:nvCxnSpPr>
            <xdr:cNvPr id="205" name="Connector: Curved 204">
              <a:extLst>
                <a:ext uri="{FF2B5EF4-FFF2-40B4-BE49-F238E27FC236}">
                  <a16:creationId xmlns:a16="http://schemas.microsoft.com/office/drawing/2014/main" id="{3D460C22-AF5B-B65E-6D98-EE358FA7F55E}"/>
                </a:ext>
              </a:extLst>
            </xdr:cNvPr>
            <xdr:cNvCxnSpPr>
              <a:cxnSpLocks/>
            </xdr:cNvCxnSpPr>
          </xdr:nvCxnSpPr>
          <xdr:spPr>
            <a:xfrm>
              <a:off x="10729291" y="8749747"/>
              <a:ext cx="591379" cy="563984"/>
            </a:xfrm>
            <a:prstGeom prst="bentConnector3">
              <a:avLst>
                <a:gd name="adj1" fmla="val 704"/>
              </a:avLst>
            </a:prstGeom>
            <a:ln w="15875">
              <a:solidFill>
                <a:schemeClr val="accent1"/>
              </a:solidFill>
              <a:tailEnd type="oval" w="lg" len="med"/>
            </a:ln>
          </xdr:spPr>
          <xdr:style>
            <a:lnRef idx="2">
              <a:schemeClr val="accent1"/>
            </a:lnRef>
            <a:fillRef idx="0">
              <a:schemeClr val="accent1"/>
            </a:fillRef>
            <a:effectRef idx="1">
              <a:schemeClr val="accent1"/>
            </a:effectRef>
            <a:fontRef idx="minor">
              <a:schemeClr val="tx1"/>
            </a:fontRef>
          </xdr:style>
        </xdr:cxnSp>
        <xdr:sp macro="" textlink="">
          <xdr:nvSpPr>
            <xdr:cNvPr id="223" name="Text Box 1">
              <a:extLst>
                <a:ext uri="{FF2B5EF4-FFF2-40B4-BE49-F238E27FC236}">
                  <a16:creationId xmlns:a16="http://schemas.microsoft.com/office/drawing/2014/main" id="{88DCF544-A2C5-438E-9B1F-A37D2E418075}"/>
                </a:ext>
              </a:extLst>
            </xdr:cNvPr>
            <xdr:cNvSpPr txBox="1">
              <a:spLocks noChangeArrowheads="1"/>
            </xdr:cNvSpPr>
          </xdr:nvSpPr>
          <xdr:spPr bwMode="auto">
            <a:xfrm>
              <a:off x="10540155" y="7130592"/>
              <a:ext cx="1310608" cy="307522"/>
            </a:xfrm>
            <a:prstGeom prst="rect">
              <a:avLst/>
            </a:prstGeom>
            <a:noFill/>
            <a:ln w="9525">
              <a:noFill/>
              <a:miter lim="800000"/>
              <a:headEnd/>
              <a:tailEnd/>
            </a:ln>
          </xdr:spPr>
          <xdr:txBody>
            <a:bodyPr vertOverflow="clip" wrap="square" lIns="27432" tIns="27432" rIns="0" bIns="0" anchor="t" upright="1"/>
            <a:lstStyle/>
            <a:p>
              <a:pPr rtl="0"/>
              <a:r>
                <a:rPr lang="en-GB" sz="1100" b="1" i="0">
                  <a:solidFill>
                    <a:schemeClr val="bg1">
                      <a:lumMod val="50000"/>
                    </a:schemeClr>
                  </a:solidFill>
                  <a:effectLst/>
                  <a:latin typeface="+mn-lt"/>
                  <a:ea typeface="+mn-ea"/>
                  <a:cs typeface="+mn-cs"/>
                </a:rPr>
                <a:t>Shipment  Request</a:t>
              </a:r>
            </a:p>
            <a:p>
              <a:br>
                <a:rPr lang="en-GB" sz="900"/>
              </a:br>
              <a:endParaRPr lang="en-US" sz="1100" b="1" i="0" u="none" strike="noStrike" baseline="0">
                <a:solidFill>
                  <a:schemeClr val="bg1">
                    <a:lumMod val="50000"/>
                  </a:schemeClr>
                </a:solidFill>
                <a:latin typeface="Arial" panose="020B0604020202020204" pitchFamily="34" charset="0"/>
                <a:cs typeface="Arial" panose="020B0604020202020204" pitchFamily="34" charset="0"/>
              </a:endParaRPr>
            </a:p>
          </xdr:txBody>
        </xdr:sp>
        <xdr:cxnSp macro="">
          <xdr:nvCxnSpPr>
            <xdr:cNvPr id="227" name="Connector: Curved 204">
              <a:extLst>
                <a:ext uri="{FF2B5EF4-FFF2-40B4-BE49-F238E27FC236}">
                  <a16:creationId xmlns:a16="http://schemas.microsoft.com/office/drawing/2014/main" id="{FFDCB71F-585D-48B6-BF18-FABC79F71EC1}"/>
                </a:ext>
              </a:extLst>
            </xdr:cNvPr>
            <xdr:cNvCxnSpPr>
              <a:cxnSpLocks/>
              <a:endCxn id="18" idx="3"/>
            </xdr:cNvCxnSpPr>
          </xdr:nvCxnSpPr>
          <xdr:spPr>
            <a:xfrm rot="5400000">
              <a:off x="14116936" y="8844117"/>
              <a:ext cx="788392" cy="82825"/>
            </a:xfrm>
            <a:prstGeom prst="bentConnector2">
              <a:avLst/>
            </a:prstGeom>
            <a:ln w="15875">
              <a:solidFill>
                <a:schemeClr val="accent1"/>
              </a:solidFill>
              <a:headEnd type="oval" w="lg" len="med"/>
              <a:tailEnd type="none" w="lg" len="med"/>
            </a:ln>
          </xdr:spPr>
          <xdr:style>
            <a:lnRef idx="2">
              <a:schemeClr val="accent1"/>
            </a:lnRef>
            <a:fillRef idx="0">
              <a:schemeClr val="accent1"/>
            </a:fillRef>
            <a:effectRef idx="1">
              <a:schemeClr val="accent1"/>
            </a:effectRef>
            <a:fontRef idx="minor">
              <a:schemeClr val="tx1"/>
            </a:fontRef>
          </xdr:style>
        </xdr:cxnSp>
        <xdr:sp macro="" textlink="Pivottables!BJ17">
          <xdr:nvSpPr>
            <xdr:cNvPr id="243" name="Text Box 1">
              <a:extLst>
                <a:ext uri="{FF2B5EF4-FFF2-40B4-BE49-F238E27FC236}">
                  <a16:creationId xmlns:a16="http://schemas.microsoft.com/office/drawing/2014/main" id="{0F30F352-6CBE-40F2-B6BA-F21EACE03014}"/>
                </a:ext>
              </a:extLst>
            </xdr:cNvPr>
            <xdr:cNvSpPr txBox="1">
              <a:spLocks noChangeArrowheads="1"/>
            </xdr:cNvSpPr>
          </xdr:nvSpPr>
          <xdr:spPr bwMode="auto">
            <a:xfrm>
              <a:off x="10410947" y="7751787"/>
              <a:ext cx="628115" cy="282344"/>
            </a:xfrm>
            <a:prstGeom prst="rect">
              <a:avLst/>
            </a:prstGeom>
            <a:noFill/>
            <a:ln w="9525">
              <a:noFill/>
              <a:miter lim="800000"/>
              <a:headEnd/>
              <a:tailEnd/>
            </a:ln>
          </xdr:spPr>
          <xdr:txBody>
            <a:bodyPr vertOverflow="clip" wrap="square" lIns="27432" tIns="27432" rIns="0" bIns="0" anchor="ctr" upright="1"/>
            <a:lstStyle/>
            <a:p>
              <a:pPr algn="r" rtl="0"/>
              <a:fld id="{4F21F36A-876B-421F-A038-91A980CCB470}" type="TxLink">
                <a:rPr lang="en-US" sz="900" b="1" i="0" u="none" strike="noStrike">
                  <a:solidFill>
                    <a:schemeClr val="tx1">
                      <a:lumMod val="75000"/>
                      <a:lumOff val="25000"/>
                    </a:schemeClr>
                  </a:solidFill>
                  <a:effectLst/>
                  <a:latin typeface="Arial"/>
                  <a:ea typeface="+mn-ea"/>
                  <a:cs typeface="Arial"/>
                </a:rPr>
                <a:pPr algn="r" rtl="0"/>
                <a:t>$129,815</a:t>
              </a:fld>
              <a:endParaRPr lang="en-US" sz="800" b="1" i="0" u="none" strike="noStrike" baseline="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BK17">
          <xdr:nvSpPr>
            <xdr:cNvPr id="244" name="Text Box 1">
              <a:extLst>
                <a:ext uri="{FF2B5EF4-FFF2-40B4-BE49-F238E27FC236}">
                  <a16:creationId xmlns:a16="http://schemas.microsoft.com/office/drawing/2014/main" id="{CB1A8424-9CA7-439A-9697-380A67C5BD7F}"/>
                </a:ext>
              </a:extLst>
            </xdr:cNvPr>
            <xdr:cNvSpPr txBox="1">
              <a:spLocks noChangeArrowheads="1"/>
            </xdr:cNvSpPr>
          </xdr:nvSpPr>
          <xdr:spPr bwMode="auto">
            <a:xfrm>
              <a:off x="10248608" y="8437587"/>
              <a:ext cx="798736" cy="262466"/>
            </a:xfrm>
            <a:prstGeom prst="rect">
              <a:avLst/>
            </a:prstGeom>
            <a:noFill/>
            <a:ln w="9525">
              <a:noFill/>
              <a:miter lim="800000"/>
              <a:headEnd/>
              <a:tailEnd/>
            </a:ln>
          </xdr:spPr>
          <xdr:txBody>
            <a:bodyPr vertOverflow="clip" wrap="square" lIns="27432" tIns="27432" rIns="0" bIns="0" anchor="ctr" upright="1"/>
            <a:lstStyle/>
            <a:p>
              <a:pPr algn="r" rtl="0"/>
              <a:fld id="{275B5E28-9FCF-4BC1-8FB2-646D1123BDC2}" type="TxLink">
                <a:rPr lang="en-US" sz="900" b="1" i="0" u="none" strike="noStrike">
                  <a:solidFill>
                    <a:schemeClr val="tx1">
                      <a:lumMod val="75000"/>
                      <a:lumOff val="25000"/>
                    </a:schemeClr>
                  </a:solidFill>
                  <a:effectLst/>
                  <a:latin typeface="Arial"/>
                  <a:ea typeface="+mn-ea"/>
                  <a:cs typeface="Arial"/>
                </a:rPr>
                <a:pPr algn="r" rtl="0"/>
                <a:t>$201,411</a:t>
              </a:fld>
              <a:endParaRPr lang="en-US" sz="800" b="1" i="0" u="none" strike="noStrike" baseline="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BL17">
          <xdr:nvSpPr>
            <xdr:cNvPr id="245" name="Text Box 1">
              <a:extLst>
                <a:ext uri="{FF2B5EF4-FFF2-40B4-BE49-F238E27FC236}">
                  <a16:creationId xmlns:a16="http://schemas.microsoft.com/office/drawing/2014/main" id="{DFA6058C-947B-4E9A-9DD7-FD1A3AF95FC3}"/>
                </a:ext>
              </a:extLst>
            </xdr:cNvPr>
            <xdr:cNvSpPr txBox="1">
              <a:spLocks noChangeArrowheads="1"/>
            </xdr:cNvSpPr>
          </xdr:nvSpPr>
          <xdr:spPr bwMode="auto">
            <a:xfrm>
              <a:off x="11362083" y="9175475"/>
              <a:ext cx="607944" cy="258417"/>
            </a:xfrm>
            <a:prstGeom prst="rect">
              <a:avLst/>
            </a:prstGeom>
            <a:noFill/>
            <a:ln w="9525">
              <a:noFill/>
              <a:miter lim="800000"/>
              <a:headEnd/>
              <a:tailEnd/>
            </a:ln>
          </xdr:spPr>
          <xdr:txBody>
            <a:bodyPr vertOverflow="clip" wrap="square" lIns="27432" tIns="27432" rIns="0" bIns="0" anchor="ctr" upright="1"/>
            <a:lstStyle/>
            <a:p>
              <a:pPr algn="r" rtl="0"/>
              <a:fld id="{3D0AEECD-5E82-4929-A99E-BA0C96B45F0D}" type="TxLink">
                <a:rPr lang="en-US" sz="900" b="1" i="0" u="none" strike="noStrike">
                  <a:solidFill>
                    <a:schemeClr val="tx1">
                      <a:lumMod val="75000"/>
                      <a:lumOff val="25000"/>
                    </a:schemeClr>
                  </a:solidFill>
                  <a:effectLst/>
                  <a:latin typeface="Arial"/>
                  <a:ea typeface="+mn-ea"/>
                  <a:cs typeface="Arial"/>
                </a:rPr>
                <a:pPr algn="r" rtl="0"/>
                <a:t>$172,622</a:t>
              </a:fld>
              <a:endParaRPr lang="en-US" sz="800" b="1" i="0" u="none" strike="noStrike" baseline="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BM17">
          <xdr:nvSpPr>
            <xdr:cNvPr id="246" name="Text Box 1">
              <a:extLst>
                <a:ext uri="{FF2B5EF4-FFF2-40B4-BE49-F238E27FC236}">
                  <a16:creationId xmlns:a16="http://schemas.microsoft.com/office/drawing/2014/main" id="{046057A4-86B8-4AE2-8714-8731437701B5}"/>
                </a:ext>
              </a:extLst>
            </xdr:cNvPr>
            <xdr:cNvSpPr txBox="1">
              <a:spLocks noChangeArrowheads="1"/>
            </xdr:cNvSpPr>
          </xdr:nvSpPr>
          <xdr:spPr bwMode="auto">
            <a:xfrm>
              <a:off x="12954000" y="9110394"/>
              <a:ext cx="626461" cy="262465"/>
            </a:xfrm>
            <a:prstGeom prst="rect">
              <a:avLst/>
            </a:prstGeom>
            <a:noFill/>
            <a:ln w="9525">
              <a:noFill/>
              <a:miter lim="800000"/>
              <a:headEnd/>
              <a:tailEnd/>
            </a:ln>
          </xdr:spPr>
          <xdr:txBody>
            <a:bodyPr vertOverflow="clip" wrap="square" lIns="27432" tIns="27432" rIns="0" bIns="0" anchor="ctr" upright="1"/>
            <a:lstStyle/>
            <a:p>
              <a:pPr algn="r" rtl="0"/>
              <a:fld id="{EE699226-9726-4E1A-A665-6CFC06782253}" type="TxLink">
                <a:rPr lang="en-US" sz="900" b="1" i="0" u="none" strike="noStrike">
                  <a:solidFill>
                    <a:schemeClr val="tx1">
                      <a:lumMod val="75000"/>
                      <a:lumOff val="25000"/>
                    </a:schemeClr>
                  </a:solidFill>
                  <a:effectLst/>
                  <a:latin typeface="Arial"/>
                  <a:ea typeface="+mn-ea"/>
                  <a:cs typeface="Arial"/>
                </a:rPr>
                <a:pPr algn="r" rtl="0"/>
                <a:t>$245,410</a:t>
              </a:fld>
              <a:endParaRPr lang="en-US" sz="800" b="1" i="0" u="none" strike="noStrike" baseline="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BN17">
          <xdr:nvSpPr>
            <xdr:cNvPr id="247" name="Text Box 1">
              <a:extLst>
                <a:ext uri="{FF2B5EF4-FFF2-40B4-BE49-F238E27FC236}">
                  <a16:creationId xmlns:a16="http://schemas.microsoft.com/office/drawing/2014/main" id="{4D46DEC2-2235-4E06-AB03-2B346A7824EA}"/>
                </a:ext>
              </a:extLst>
            </xdr:cNvPr>
            <xdr:cNvSpPr txBox="1">
              <a:spLocks noChangeArrowheads="1"/>
            </xdr:cNvSpPr>
          </xdr:nvSpPr>
          <xdr:spPr bwMode="auto">
            <a:xfrm>
              <a:off x="14094762" y="7957875"/>
              <a:ext cx="798735" cy="262466"/>
            </a:xfrm>
            <a:prstGeom prst="rect">
              <a:avLst/>
            </a:prstGeom>
            <a:noFill/>
            <a:ln w="9525">
              <a:noFill/>
              <a:miter lim="800000"/>
              <a:headEnd/>
              <a:tailEnd/>
            </a:ln>
          </xdr:spPr>
          <xdr:txBody>
            <a:bodyPr vertOverflow="clip" wrap="square" lIns="27432" tIns="27432" rIns="0" bIns="0" anchor="t" upright="1"/>
            <a:lstStyle/>
            <a:p>
              <a:pPr rtl="0"/>
              <a:fld id="{60F991A9-2B1F-489F-9873-44E62B0275BB}" type="TxLink">
                <a:rPr lang="en-US" sz="900" b="1" i="0" u="none" strike="noStrike">
                  <a:solidFill>
                    <a:schemeClr val="tx1">
                      <a:lumMod val="75000"/>
                      <a:lumOff val="25000"/>
                    </a:schemeClr>
                  </a:solidFill>
                  <a:effectLst/>
                  <a:latin typeface="Arial"/>
                  <a:ea typeface="+mn-ea"/>
                  <a:cs typeface="Arial"/>
                </a:rPr>
                <a:pPr rtl="0"/>
                <a:t>$302,106</a:t>
              </a:fld>
              <a:endParaRPr lang="en-US" sz="800" b="1" i="0" u="none" strike="noStrike" baseline="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2050" name="Text Box 2">
              <a:extLst>
                <a:ext uri="{FF2B5EF4-FFF2-40B4-BE49-F238E27FC236}">
                  <a16:creationId xmlns:a16="http://schemas.microsoft.com/office/drawing/2014/main" id="{0D9B82F8-5E05-4A0B-8201-C5385253B959}"/>
                </a:ext>
              </a:extLst>
            </xdr:cNvPr>
            <xdr:cNvSpPr txBox="1">
              <a:spLocks noChangeArrowheads="1"/>
            </xdr:cNvSpPr>
          </xdr:nvSpPr>
          <xdr:spPr bwMode="auto">
            <a:xfrm>
              <a:off x="12367592" y="8075544"/>
              <a:ext cx="1220857" cy="250136"/>
            </a:xfrm>
            <a:prstGeom prst="rect">
              <a:avLst/>
            </a:prstGeom>
            <a:noFill/>
            <a:ln w="9525">
              <a:noFill/>
              <a:miter lim="800000"/>
              <a:headEnd/>
              <a:tailEnd/>
            </a:ln>
          </xdr:spPr>
          <xdr:txBody>
            <a:bodyPr vertOverflow="clip" wrap="square" lIns="45720" tIns="41148" rIns="0" bIns="0" anchor="t" upright="1"/>
            <a:lstStyle/>
            <a:p>
              <a:pPr algn="l" rtl="0">
                <a:defRPr sz="1000"/>
              </a:pPr>
              <a:r>
                <a:rPr lang="en-US" sz="1000" b="1" i="0" u="none" strike="noStrike" baseline="0">
                  <a:solidFill>
                    <a:schemeClr val="tx1">
                      <a:lumMod val="65000"/>
                      <a:lumOff val="35000"/>
                    </a:schemeClr>
                  </a:solidFill>
                  <a:latin typeface="Arial" panose="020B0604020202020204" pitchFamily="34" charset="0"/>
                  <a:cs typeface="Arial" panose="020B0604020202020204" pitchFamily="34" charset="0"/>
                </a:rPr>
                <a:t>Pricing Procedure</a:t>
              </a:r>
            </a:p>
            <a:p>
              <a:pPr algn="l" rtl="0">
                <a:defRPr sz="1000"/>
              </a:pPr>
              <a:endParaRPr lang="en-US" sz="1000" b="1" i="0" u="none" strike="noStrike" baseline="0">
                <a:solidFill>
                  <a:schemeClr val="tx1">
                    <a:lumMod val="65000"/>
                    <a:lumOff val="35000"/>
                  </a:schemeClr>
                </a:solidFill>
                <a:latin typeface="Arial" panose="020B0604020202020204" pitchFamily="34" charset="0"/>
                <a:cs typeface="Arial" panose="020B0604020202020204" pitchFamily="34" charset="0"/>
              </a:endParaRPr>
            </a:p>
          </xdr:txBody>
        </xdr:sp>
      </xdr:grpSp>
      <xdr:sp macro="" textlink="">
        <xdr:nvSpPr>
          <xdr:cNvPr id="252" name="Half Frame 251">
            <a:extLst>
              <a:ext uri="{FF2B5EF4-FFF2-40B4-BE49-F238E27FC236}">
                <a16:creationId xmlns:a16="http://schemas.microsoft.com/office/drawing/2014/main" id="{513F5FD4-C519-28CC-EB4D-4EE91D084856}"/>
              </a:ext>
            </a:extLst>
          </xdr:cNvPr>
          <xdr:cNvSpPr/>
        </xdr:nvSpPr>
        <xdr:spPr>
          <a:xfrm>
            <a:off x="12317897" y="8058978"/>
            <a:ext cx="107674" cy="173935"/>
          </a:xfrm>
          <a:prstGeom prst="halfFrame">
            <a:avLst/>
          </a:prstGeom>
          <a:noFill/>
          <a:ln w="635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600">
              <a:solidFill>
                <a:schemeClr val="tx1"/>
              </a:solidFill>
            </a:endParaRPr>
          </a:p>
        </xdr:txBody>
      </xdr:sp>
      <xdr:sp macro="" textlink="">
        <xdr:nvSpPr>
          <xdr:cNvPr id="253" name="Half Frame 252">
            <a:extLst>
              <a:ext uri="{FF2B5EF4-FFF2-40B4-BE49-F238E27FC236}">
                <a16:creationId xmlns:a16="http://schemas.microsoft.com/office/drawing/2014/main" id="{E4088ED8-2756-476A-BC13-AFBD91287325}"/>
              </a:ext>
            </a:extLst>
          </xdr:cNvPr>
          <xdr:cNvSpPr/>
        </xdr:nvSpPr>
        <xdr:spPr>
          <a:xfrm rot="10800000">
            <a:off x="13517218" y="8161683"/>
            <a:ext cx="107674" cy="175591"/>
          </a:xfrm>
          <a:prstGeom prst="halfFrame">
            <a:avLst/>
          </a:prstGeom>
          <a:noFill/>
          <a:ln w="635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600">
              <a:solidFill>
                <a:schemeClr val="tx1"/>
              </a:solidFill>
            </a:endParaRPr>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0.21716</cdr:x>
      <cdr:y>0.48407</cdr:y>
    </cdr:from>
    <cdr:to>
      <cdr:x>0.30251</cdr:x>
      <cdr:y>0.51091</cdr:y>
    </cdr:to>
    <cdr:sp macro="" textlink="">
      <cdr:nvSpPr>
        <cdr:cNvPr id="6" name="TextBox 5">
          <a:extLst xmlns:a="http://schemas.openxmlformats.org/drawingml/2006/main">
            <a:ext uri="{FF2B5EF4-FFF2-40B4-BE49-F238E27FC236}">
              <a16:creationId xmlns:a16="http://schemas.microsoft.com/office/drawing/2014/main" id="{F4A80E6F-488F-B500-6CA5-5F79BD591017}"/>
            </a:ext>
          </a:extLst>
        </cdr:cNvPr>
        <cdr:cNvSpPr txBox="1"/>
      </cdr:nvSpPr>
      <cdr:spPr>
        <a:xfrm xmlns:a="http://schemas.openxmlformats.org/drawingml/2006/main">
          <a:off x="5205189" y="6468239"/>
          <a:ext cx="2045807" cy="3586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bg1">
                  <a:lumMod val="50000"/>
                </a:schemeClr>
              </a:solidFill>
              <a:latin typeface="Arial" panose="020B0604020202020204" pitchFamily="34" charset="0"/>
              <a:cs typeface="Arial" panose="020B0604020202020204" pitchFamily="34" charset="0"/>
            </a:rPr>
            <a:t>income</a:t>
          </a:r>
          <a:r>
            <a:rPr lang="en-US" sz="1600" b="1" baseline="0">
              <a:solidFill>
                <a:schemeClr val="bg1">
                  <a:lumMod val="50000"/>
                </a:schemeClr>
              </a:solidFill>
              <a:latin typeface="Arial" panose="020B0604020202020204" pitchFamily="34" charset="0"/>
              <a:cs typeface="Arial" panose="020B0604020202020204" pitchFamily="34" charset="0"/>
            </a:rPr>
            <a:t> &amp; Expenses</a:t>
          </a:r>
          <a:endParaRPr lang="en-US" sz="1600" b="1">
            <a:solidFill>
              <a:schemeClr val="bg1">
                <a:lumMod val="50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0.01018</cdr:x>
      <cdr:y>0.05309</cdr:y>
    </cdr:from>
    <cdr:to>
      <cdr:x>0.16426</cdr:x>
      <cdr:y>0.22135</cdr:y>
    </cdr:to>
    <cdr:sp macro="" textlink="">
      <cdr:nvSpPr>
        <cdr:cNvPr id="3" name="TextBox 2">
          <a:extLst xmlns:a="http://schemas.openxmlformats.org/drawingml/2006/main">
            <a:ext uri="{FF2B5EF4-FFF2-40B4-BE49-F238E27FC236}">
              <a16:creationId xmlns:a16="http://schemas.microsoft.com/office/drawing/2014/main" id="{AE05729C-EF19-D30D-739B-5356AF9F6ED3}"/>
            </a:ext>
          </a:extLst>
        </cdr:cNvPr>
        <cdr:cNvSpPr txBox="1"/>
      </cdr:nvSpPr>
      <cdr:spPr>
        <a:xfrm xmlns:a="http://schemas.openxmlformats.org/drawingml/2006/main">
          <a:off x="94759" y="99009"/>
          <a:ext cx="1434354" cy="3137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chemeClr val="bg1">
                  <a:lumMod val="50000"/>
                </a:schemeClr>
              </a:solidFill>
              <a:latin typeface="Arial" panose="020B0604020202020204" pitchFamily="34" charset="0"/>
              <a:cs typeface="Arial" panose="020B0604020202020204" pitchFamily="34" charset="0"/>
            </a:rPr>
            <a:t>Income</a:t>
          </a:r>
          <a:r>
            <a:rPr lang="en-US" sz="1200" b="1" baseline="0">
              <a:solidFill>
                <a:schemeClr val="bg1">
                  <a:lumMod val="50000"/>
                </a:schemeClr>
              </a:solidFill>
              <a:latin typeface="Arial" panose="020B0604020202020204" pitchFamily="34" charset="0"/>
              <a:cs typeface="Arial" panose="020B0604020202020204" pitchFamily="34" charset="0"/>
            </a:rPr>
            <a:t> &amp; Expenses</a:t>
          </a:r>
          <a:endParaRPr lang="en-US" sz="1200" b="1">
            <a:solidFill>
              <a:schemeClr val="bg1">
                <a:lumMod val="50000"/>
              </a:schemeClr>
            </a:solidFill>
            <a:latin typeface="Arial" panose="020B0604020202020204" pitchFamily="34" charset="0"/>
            <a:cs typeface="Arial" panose="020B06040202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rahman hatem" refreshedDate="45341.182574768522" createdVersion="8" refreshedVersion="8" minRefreshableVersion="3" recordCount="168" xr:uid="{5B7E9BB5-CAE6-4D51-A3A4-CEFB5C24420B}">
  <cacheSource type="worksheet">
    <worksheetSource name="Table2"/>
  </cacheSource>
  <cacheFields count="30">
    <cacheField name="Month" numFmtId="0">
      <sharedItems containsBlank="1" count="13">
        <s v="Sep"/>
        <s v="Oct"/>
        <s v="Nov"/>
        <s v="May"/>
        <s v="Mar"/>
        <s v="Jun"/>
        <s v="Jul"/>
        <s v="Jan"/>
        <s v="Feb"/>
        <s v="Dec"/>
        <s v="Aug"/>
        <s v="Apr"/>
        <m u="1"/>
      </sharedItems>
    </cacheField>
    <cacheField name="Day" numFmtId="0">
      <sharedItems containsSemiMixedTypes="0" containsString="0" containsNumber="1" containsInteger="1" minValue="1" maxValue="29"/>
    </cacheField>
    <cacheField name="Load" numFmtId="0">
      <sharedItems containsBlank="1" count="4">
        <s v="Wood"/>
        <s v="Sand"/>
        <s v="Iron"/>
        <m u="1"/>
      </sharedItems>
    </cacheField>
    <cacheField name="Tonnage" numFmtId="0">
      <sharedItems containsSemiMixedTypes="0" containsString="0" containsNumber="1" minValue="11" maxValue="23"/>
    </cacheField>
    <cacheField name="Customer Type" numFmtId="0">
      <sharedItems containsBlank="1" count="3">
        <s v="Retaining Customer"/>
        <s v="New Customer"/>
        <m u="1"/>
      </sharedItems>
    </cacheField>
    <cacheField name="Destination" numFmtId="0">
      <sharedItems containsBlank="1" count="9">
        <s v="Manitoba"/>
        <s v="New Brunswick"/>
        <s v="Nunavut"/>
        <s v="British Columbia"/>
        <s v="Alberta"/>
        <s v="Nova Scotia"/>
        <s v="Yukon"/>
        <m u="1"/>
        <s v="Nunavut." u="1"/>
      </sharedItems>
    </cacheField>
    <cacheField name="Rate" numFmtId="164">
      <sharedItems containsSemiMixedTypes="0" containsString="0" containsNumber="1" containsInteger="1" minValue="1433" maxValue="8765"/>
    </cacheField>
    <cacheField name="Truck" numFmtId="0">
      <sharedItems/>
    </cacheField>
    <cacheField name="Insurance" numFmtId="164">
      <sharedItems containsSemiMixedTypes="0" containsString="0" containsNumber="1" containsInteger="1" minValue="132" maxValue="132"/>
    </cacheField>
    <cacheField name="Fuel" numFmtId="164">
      <sharedItems containsSemiMixedTypes="0" containsString="0" containsNumber="1" containsInteger="1" minValue="245" maxValue="453"/>
    </cacheField>
    <cacheField name="Diesel Exhaust Fluid" numFmtId="164">
      <sharedItems containsSemiMixedTypes="0" containsString="0" containsNumber="1" containsInteger="1" minValue="50" maxValue="74"/>
    </cacheField>
    <cacheField name="Advance" numFmtId="164">
      <sharedItems containsSemiMixedTypes="0" containsString="0" containsNumber="1" containsInteger="1" minValue="250" maxValue="250"/>
    </cacheField>
    <cacheField name="Warehouse" numFmtId="164">
      <sharedItems containsSemiMixedTypes="0" containsString="0" containsNumber="1" containsInteger="1" minValue="120" maxValue="134"/>
    </cacheField>
    <cacheField name="Repairs" numFmtId="164">
      <sharedItems containsString="0" containsBlank="1" containsNumber="1" containsInteger="1" minValue="0" maxValue="65"/>
    </cacheField>
    <cacheField name="Tolls" numFmtId="164">
      <sharedItems containsSemiMixedTypes="0" containsString="0" containsNumber="1" containsInteger="1" minValue="51" maxValue="134"/>
    </cacheField>
    <cacheField name="Fundings" numFmtId="164">
      <sharedItems containsSemiMixedTypes="0" containsString="0" containsNumber="1" containsInteger="1" minValue="6" maxValue="66"/>
    </cacheField>
    <cacheField name="Driver Name" numFmtId="0">
      <sharedItems count="4">
        <s v="Jean Bartholomew"/>
        <s v="Jaison Augustine"/>
        <s v="Beauregard Mike"/>
        <s v="Alessandro Smith"/>
      </sharedItems>
    </cacheField>
    <cacheField name="Odometer" numFmtId="0">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4">
      <sharedItems containsSemiMixedTypes="0" containsString="0" containsNumber="1" minValue="163.79999999999998" maxValue="279.29999999999995"/>
    </cacheField>
    <cacheField name="Extra Stops" numFmtId="164">
      <sharedItems containsSemiMixedTypes="0" containsString="0" containsNumber="1" containsInteger="1" minValue="100" maxValue="100"/>
    </cacheField>
    <cacheField name="Extra Pay" numFmtId="164">
      <sharedItems containsSemiMixedTypes="0" containsString="0" containsNumber="1" containsInteger="1" minValue="22" maxValue="29"/>
    </cacheField>
    <cacheField name="Costs Driver Paid" numFmtId="164">
      <sharedItems containsSemiMixedTypes="0" containsString="0" containsNumber="1" containsInteger="1" minValue="54" maxValue="61"/>
    </cacheField>
    <cacheField name="Total Expenses" numFmtId="164">
      <sharedItems containsSemiMixedTypes="0" containsString="0" containsNumber="1" minValue="1409.1" maxValue="8549.1"/>
    </cacheField>
    <cacheField name="First condition type" numFmtId="164">
      <sharedItems containsSemiMixedTypes="0" containsString="0" containsNumber="1" minValue="449.28000000000003" maxValue="1139.45"/>
    </cacheField>
    <cacheField name="Shipment cost sub-items" numFmtId="164">
      <sharedItems containsSemiMixedTypes="0" containsString="0" containsNumber="1" minValue="691.2" maxValue="1753"/>
    </cacheField>
    <cacheField name="ERE Stage" numFmtId="164">
      <sharedItems containsSemiMixedTypes="0" containsString="0" containsNumber="1" minValue="587.5200000000001" maxValue="1490.0500000000002"/>
    </cacheField>
    <cacheField name="Basic freight" numFmtId="164">
      <sharedItems containsSemiMixedTypes="0" containsString="0" containsNumber="1" minValue="864" maxValue="2191.25"/>
    </cacheField>
    <cacheField name="Final Amount" numFmtId="164">
      <sharedItems containsSemiMixedTypes="0" containsString="0" containsNumber="1" minValue="1036.8" maxValue="2629.5"/>
    </cacheField>
    <cacheField name="Balance" numFmtId="0" formula="Rate-'Total Expenses'" databaseField="0"/>
  </cacheFields>
  <extLst>
    <ext xmlns:x14="http://schemas.microsoft.com/office/spreadsheetml/2009/9/main" uri="{725AE2AE-9491-48be-B2B4-4EB974FC3084}">
      <x14:pivotCacheDefinition pivotCacheId="1352994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n v="25"/>
    <x v="0"/>
    <n v="12.9"/>
    <x v="0"/>
    <x v="0"/>
    <n v="8633"/>
    <s v="RAM ProMaster"/>
    <n v="132"/>
    <n v="400"/>
    <n v="50"/>
    <n v="250"/>
    <n v="134"/>
    <m/>
    <n v="134"/>
    <n v="6"/>
    <x v="0"/>
    <n v="295.41000000000003"/>
    <n v="234"/>
    <n v="163.79999999999998"/>
    <n v="100"/>
    <n v="23"/>
    <n v="55"/>
    <n v="1447.8"/>
    <n v="1122.29"/>
    <n v="1726.6000000000001"/>
    <n v="1467.6100000000001"/>
    <n v="2158.25"/>
    <n v="2589.9"/>
  </r>
  <r>
    <x v="0"/>
    <n v="26"/>
    <x v="0"/>
    <n v="12.9"/>
    <x v="0"/>
    <x v="1"/>
    <n v="8633"/>
    <s v="RAM ProMaster"/>
    <n v="132"/>
    <n v="400"/>
    <n v="50"/>
    <n v="250"/>
    <n v="134"/>
    <m/>
    <n v="134"/>
    <n v="6"/>
    <x v="0"/>
    <n v="295.41000000000003"/>
    <n v="234"/>
    <n v="163.79999999999998"/>
    <n v="100"/>
    <n v="23"/>
    <n v="55"/>
    <n v="1447.8"/>
    <n v="1122.29"/>
    <n v="1726.6000000000001"/>
    <n v="1467.6100000000001"/>
    <n v="2158.25"/>
    <n v="2589.9"/>
  </r>
  <r>
    <x v="0"/>
    <n v="27"/>
    <x v="0"/>
    <n v="12"/>
    <x v="0"/>
    <x v="2"/>
    <n v="8633"/>
    <s v="RAM ProMaster"/>
    <n v="132"/>
    <n v="400"/>
    <n v="50"/>
    <n v="250"/>
    <n v="134"/>
    <m/>
    <n v="134"/>
    <n v="6"/>
    <x v="0"/>
    <n v="295.41000000000003"/>
    <n v="234"/>
    <n v="163.79999999999998"/>
    <n v="100"/>
    <n v="23"/>
    <n v="55"/>
    <n v="1447.8"/>
    <n v="1122.29"/>
    <n v="1726.6000000000001"/>
    <n v="1467.6100000000001"/>
    <n v="2158.25"/>
    <n v="2589.9"/>
  </r>
  <r>
    <x v="0"/>
    <n v="27"/>
    <x v="0"/>
    <n v="12"/>
    <x v="0"/>
    <x v="2"/>
    <n v="8633"/>
    <s v="RAM ProMaster"/>
    <n v="132"/>
    <n v="400"/>
    <n v="50"/>
    <n v="250"/>
    <n v="134"/>
    <m/>
    <n v="134"/>
    <n v="6"/>
    <x v="0"/>
    <n v="295.41000000000003"/>
    <n v="234"/>
    <n v="163.79999999999998"/>
    <n v="100"/>
    <n v="23"/>
    <n v="55"/>
    <n v="1447.8"/>
    <n v="1122.29"/>
    <n v="1726.6000000000001"/>
    <n v="1467.6100000000001"/>
    <n v="2158.25"/>
    <n v="2589.9"/>
  </r>
  <r>
    <x v="0"/>
    <n v="4"/>
    <x v="0"/>
    <n v="18"/>
    <x v="0"/>
    <x v="3"/>
    <n v="6778"/>
    <s v="Nissan NV2500"/>
    <n v="132"/>
    <n v="400"/>
    <n v="50"/>
    <n v="250"/>
    <n v="134"/>
    <n v="0"/>
    <n v="134"/>
    <n v="6"/>
    <x v="0"/>
    <n v="295.41000000000003"/>
    <n v="389"/>
    <n v="240.1"/>
    <n v="100"/>
    <n v="28"/>
    <n v="56"/>
    <n v="1520.1"/>
    <n v="449.54"/>
    <n v="1308.6000000000001"/>
    <n v="587.5200000000001"/>
    <n v="1694.5"/>
    <n v="1666.8"/>
  </r>
  <r>
    <x v="0"/>
    <n v="25"/>
    <x v="0"/>
    <n v="12.9"/>
    <x v="0"/>
    <x v="0"/>
    <n v="3458"/>
    <s v="Freightliner Sprinter"/>
    <n v="132"/>
    <n v="400"/>
    <n v="50"/>
    <n v="250"/>
    <n v="134"/>
    <n v="32"/>
    <n v="134"/>
    <n v="6"/>
    <x v="1"/>
    <n v="295.41000000000003"/>
    <n v="343"/>
    <n v="240.1"/>
    <n v="100"/>
    <n v="25"/>
    <n v="57"/>
    <n v="1579.1"/>
    <n v="881.14"/>
    <n v="1086.4000000000001"/>
    <n v="776.3900000000001"/>
    <n v="1694.5"/>
    <n v="2033.3999999999999"/>
  </r>
  <r>
    <x v="0"/>
    <n v="13"/>
    <x v="1"/>
    <n v="12.9"/>
    <x v="0"/>
    <x v="0"/>
    <n v="3456"/>
    <s v="RAM ProMaster"/>
    <n v="132"/>
    <n v="400"/>
    <n v="50"/>
    <n v="250"/>
    <n v="134"/>
    <n v="65"/>
    <n v="134"/>
    <n v="6"/>
    <x v="0"/>
    <n v="295.41000000000003"/>
    <n v="343"/>
    <n v="263.89999999999998"/>
    <n v="100"/>
    <n v="23"/>
    <n v="56"/>
    <n v="1530.1"/>
    <n v="687.31000000000006"/>
    <n v="1355.6000000000001"/>
    <n v="1093.6100000000001"/>
    <n v="2191.25"/>
    <n v="2589.9"/>
  </r>
  <r>
    <x v="0"/>
    <n v="1"/>
    <x v="2"/>
    <n v="15"/>
    <x v="0"/>
    <x v="2"/>
    <n v="6778"/>
    <s v="Chevrolet Express"/>
    <n v="132"/>
    <n v="245"/>
    <n v="50"/>
    <n v="250"/>
    <n v="134"/>
    <n v="0"/>
    <n v="134"/>
    <n v="6"/>
    <x v="2"/>
    <n v="295.41000000000003"/>
    <n v="377"/>
    <n v="240.1"/>
    <n v="100"/>
    <n v="29"/>
    <n v="60"/>
    <n v="1573.1"/>
    <n v="706.16"/>
    <n v="1355.6000000000001"/>
    <n v="1152.26"/>
    <n v="1195.5"/>
    <n v="2033.3999999999999"/>
  </r>
  <r>
    <x v="0"/>
    <n v="25"/>
    <x v="1"/>
    <n v="21"/>
    <x v="0"/>
    <x v="2"/>
    <n v="6543"/>
    <s v="Nissan NV2500"/>
    <n v="132"/>
    <n v="400"/>
    <n v="50"/>
    <n v="250"/>
    <n v="134"/>
    <n v="0"/>
    <n v="134"/>
    <n v="6"/>
    <x v="1"/>
    <n v="295.41000000000003"/>
    <n v="343"/>
    <n v="279.29999999999995"/>
    <n v="100"/>
    <n v="28"/>
    <n v="57"/>
    <n v="1447.8"/>
    <n v="850.59"/>
    <n v="1753"/>
    <n v="923.44"/>
    <n v="1358"/>
    <n v="1962.8999999999999"/>
  </r>
  <r>
    <x v="0"/>
    <n v="7"/>
    <x v="2"/>
    <n v="12"/>
    <x v="1"/>
    <x v="2"/>
    <n v="5432"/>
    <s v="Chevrolet Express"/>
    <n v="132"/>
    <n v="400"/>
    <n v="73"/>
    <n v="250"/>
    <n v="134"/>
    <n v="0"/>
    <n v="134"/>
    <n v="6"/>
    <x v="0"/>
    <n v="295.41000000000003"/>
    <n v="389"/>
    <n v="240.1"/>
    <n v="100"/>
    <n v="27"/>
    <n v="59"/>
    <n v="1579.1"/>
    <n v="1139.45"/>
    <n v="1111.2"/>
    <n v="898.79000000000008"/>
    <n v="864.5"/>
    <n v="1962.8999999999999"/>
  </r>
  <r>
    <x v="0"/>
    <n v="20"/>
    <x v="1"/>
    <n v="18"/>
    <x v="0"/>
    <x v="2"/>
    <n v="6778"/>
    <s v="RAM ProMaster"/>
    <n v="132"/>
    <n v="400"/>
    <n v="50"/>
    <n v="250"/>
    <n v="134"/>
    <n v="34"/>
    <n v="134"/>
    <n v="6"/>
    <x v="0"/>
    <n v="295.41000000000003"/>
    <n v="389"/>
    <n v="279.29999999999995"/>
    <n v="100"/>
    <n v="25"/>
    <n v="56"/>
    <n v="1579.1"/>
    <n v="722.28"/>
    <n v="1286.6000000000001"/>
    <n v="1152.26"/>
    <n v="1389"/>
    <n v="2033.3999999999999"/>
  </r>
  <r>
    <x v="0"/>
    <n v="28"/>
    <x v="1"/>
    <n v="18"/>
    <x v="0"/>
    <x v="4"/>
    <n v="8765"/>
    <s v="RAM ProMaster"/>
    <n v="132"/>
    <n v="400"/>
    <n v="50"/>
    <n v="250"/>
    <n v="134"/>
    <n v="0"/>
    <n v="51"/>
    <n v="46"/>
    <x v="1"/>
    <n v="333"/>
    <n v="343"/>
    <n v="263.89999999999998"/>
    <n v="100"/>
    <n v="23"/>
    <n v="56"/>
    <n v="1550.3"/>
    <n v="881.14"/>
    <n v="1111.2"/>
    <n v="1093.6100000000001"/>
    <n v="2191.25"/>
    <n v="2033.3999999999999"/>
  </r>
  <r>
    <x v="0"/>
    <n v="24"/>
    <x v="0"/>
    <n v="12"/>
    <x v="0"/>
    <x v="2"/>
    <n v="6778"/>
    <s v="Chevrolet Express"/>
    <n v="132"/>
    <n v="400"/>
    <n v="50"/>
    <n v="250"/>
    <n v="121"/>
    <n v="0"/>
    <n v="134"/>
    <n v="51"/>
    <x v="1"/>
    <n v="295.41000000000003"/>
    <n v="234"/>
    <n v="272.29999999999995"/>
    <n v="100"/>
    <n v="26"/>
    <n v="55"/>
    <n v="1615.1"/>
    <n v="722.28"/>
    <n v="1308.6000000000001"/>
    <n v="1093.6100000000001"/>
    <n v="864"/>
    <n v="2589.9"/>
  </r>
  <r>
    <x v="0"/>
    <n v="25"/>
    <x v="0"/>
    <n v="18"/>
    <x v="0"/>
    <x v="1"/>
    <n v="3456"/>
    <s v="Nissan NV2500"/>
    <n v="132"/>
    <n v="245"/>
    <n v="50"/>
    <n v="250"/>
    <n v="121"/>
    <n v="65"/>
    <n v="134"/>
    <n v="6"/>
    <x v="1"/>
    <n v="295.41000000000003"/>
    <n v="343"/>
    <n v="272.29999999999995"/>
    <n v="100"/>
    <n v="28"/>
    <n v="54"/>
    <n v="1579.1"/>
    <n v="1122.29"/>
    <n v="1286.6000000000001"/>
    <n v="1112.3100000000002"/>
    <n v="1694.5"/>
    <n v="2033.3999999999999"/>
  </r>
  <r>
    <x v="0"/>
    <n v="23"/>
    <x v="0"/>
    <n v="12"/>
    <x v="0"/>
    <x v="0"/>
    <n v="6778"/>
    <s v="Nissan NV2500"/>
    <n v="132"/>
    <n v="400"/>
    <n v="50"/>
    <n v="250"/>
    <n v="128"/>
    <n v="0"/>
    <n v="134"/>
    <n v="6"/>
    <x v="2"/>
    <n v="295.41000000000003"/>
    <n v="343"/>
    <n v="272.29999999999995"/>
    <n v="100"/>
    <n v="28"/>
    <n v="57"/>
    <n v="1520.1"/>
    <n v="881.14"/>
    <n v="1355.6000000000001"/>
    <n v="1093.6100000000001"/>
    <n v="864.5"/>
    <n v="1036.8"/>
  </r>
  <r>
    <x v="0"/>
    <n v="28"/>
    <x v="0"/>
    <n v="18"/>
    <x v="0"/>
    <x v="1"/>
    <n v="3456"/>
    <s v="Nissan NV2500"/>
    <n v="132"/>
    <n v="400"/>
    <n v="50"/>
    <n v="250"/>
    <n v="120"/>
    <n v="65"/>
    <n v="134"/>
    <n v="6"/>
    <x v="0"/>
    <n v="295.41000000000003"/>
    <n v="343"/>
    <n v="240.1"/>
    <n v="100"/>
    <n v="25"/>
    <n v="54"/>
    <n v="1573.1"/>
    <n v="687.31000000000006"/>
    <n v="1308.6000000000001"/>
    <n v="1152.26"/>
    <n v="1389"/>
    <n v="2033.3999999999999"/>
  </r>
  <r>
    <x v="0"/>
    <n v="25"/>
    <x v="0"/>
    <n v="12"/>
    <x v="0"/>
    <x v="2"/>
    <n v="5432"/>
    <s v="Nissan NV2500"/>
    <n v="132"/>
    <n v="400"/>
    <n v="50"/>
    <n v="250"/>
    <n v="120"/>
    <n v="65"/>
    <n v="134"/>
    <n v="6"/>
    <x v="0"/>
    <n v="295.41000000000003"/>
    <n v="343"/>
    <n v="272.29999999999995"/>
    <n v="100"/>
    <n v="23"/>
    <n v="54"/>
    <n v="1622.9"/>
    <n v="621.66"/>
    <n v="691.2"/>
    <n v="1093.6100000000001"/>
    <n v="864.5"/>
    <n v="1962.8999999999999"/>
  </r>
  <r>
    <x v="0"/>
    <n v="25"/>
    <x v="2"/>
    <n v="18"/>
    <x v="0"/>
    <x v="1"/>
    <n v="8633"/>
    <s v="Nissan NV2500"/>
    <n v="132"/>
    <n v="400"/>
    <n v="50"/>
    <n v="250"/>
    <n v="120"/>
    <n v="0"/>
    <n v="134"/>
    <n v="6"/>
    <x v="2"/>
    <n v="295.41000000000003"/>
    <n v="399"/>
    <n v="272.29999999999995"/>
    <n v="100"/>
    <n v="23"/>
    <n v="56"/>
    <n v="1579.1"/>
    <n v="706.16"/>
    <n v="1286.6000000000001"/>
    <n v="1152.26"/>
    <n v="1195.5"/>
    <n v="1036.8"/>
  </r>
  <r>
    <x v="0"/>
    <n v="13"/>
    <x v="1"/>
    <n v="14"/>
    <x v="0"/>
    <x v="2"/>
    <n v="6778"/>
    <s v="Nissan NV2500"/>
    <n v="132"/>
    <n v="400"/>
    <n v="50"/>
    <n v="250"/>
    <n v="134"/>
    <n v="0"/>
    <n v="134"/>
    <n v="6"/>
    <x v="0"/>
    <n v="295.41000000000003"/>
    <n v="399"/>
    <n v="240.1"/>
    <n v="100"/>
    <n v="25"/>
    <n v="54"/>
    <n v="1573.1"/>
    <n v="706.16"/>
    <n v="956.40000000000009"/>
    <n v="898.79000000000008"/>
    <n v="1195.5"/>
    <n v="1036.8"/>
  </r>
  <r>
    <x v="1"/>
    <n v="1"/>
    <x v="0"/>
    <n v="21"/>
    <x v="0"/>
    <x v="2"/>
    <n v="1433"/>
    <s v="Freightliner Sprinter"/>
    <n v="132"/>
    <n v="400"/>
    <n v="50"/>
    <n v="250"/>
    <n v="120"/>
    <n v="65"/>
    <n v="134"/>
    <n v="6"/>
    <x v="3"/>
    <n v="295.41000000000003"/>
    <n v="343"/>
    <n v="240.1"/>
    <n v="100"/>
    <n v="22"/>
    <n v="54"/>
    <n v="1573.1"/>
    <n v="722.28"/>
    <n v="1111.2"/>
    <n v="944.5200000000001"/>
    <n v="1389"/>
    <n v="1666.8"/>
  </r>
  <r>
    <x v="1"/>
    <n v="2"/>
    <x v="0"/>
    <n v="22"/>
    <x v="0"/>
    <x v="2"/>
    <n v="5556"/>
    <s v="Freightliner Sprinter"/>
    <n v="132"/>
    <n v="400"/>
    <n v="50"/>
    <n v="250"/>
    <n v="120"/>
    <n v="65"/>
    <n v="134"/>
    <n v="6"/>
    <x v="3"/>
    <n v="295.41000000000003"/>
    <n v="343"/>
    <n v="240.1"/>
    <n v="100"/>
    <n v="22"/>
    <n v="54"/>
    <n v="1573.1"/>
    <n v="722.28"/>
    <n v="1111.2"/>
    <n v="944.5200000000001"/>
    <n v="1389"/>
    <n v="1666.8"/>
  </r>
  <r>
    <x v="1"/>
    <n v="10"/>
    <x v="0"/>
    <n v="23"/>
    <x v="0"/>
    <x v="2"/>
    <n v="1433"/>
    <s v="Chevrolet Express"/>
    <n v="132"/>
    <n v="399"/>
    <n v="50"/>
    <n v="250"/>
    <n v="134"/>
    <m/>
    <n v="134"/>
    <n v="6"/>
    <x v="2"/>
    <n v="295.41000000000003"/>
    <n v="343"/>
    <n v="240.1"/>
    <n v="100"/>
    <n v="25"/>
    <n v="57"/>
    <n v="1527.1"/>
    <n v="836.29000000000008"/>
    <n v="1286.6000000000001"/>
    <n v="1093.6100000000001"/>
    <n v="1608.25"/>
    <n v="1929.8999999999999"/>
  </r>
  <r>
    <x v="1"/>
    <n v="10"/>
    <x v="1"/>
    <n v="18"/>
    <x v="0"/>
    <x v="2"/>
    <n v="3456"/>
    <s v="Nissan NV2500"/>
    <n v="132"/>
    <n v="400"/>
    <n v="50"/>
    <n v="250"/>
    <n v="128"/>
    <n v="65"/>
    <n v="134"/>
    <n v="6"/>
    <x v="1"/>
    <n v="295.41000000000003"/>
    <n v="343"/>
    <n v="240.1"/>
    <n v="100"/>
    <n v="24"/>
    <n v="56"/>
    <n v="1585.1"/>
    <n v="449.28000000000003"/>
    <n v="691.2"/>
    <n v="587.5200000000001"/>
    <n v="864"/>
    <n v="1036.8"/>
  </r>
  <r>
    <x v="1"/>
    <n v="11"/>
    <x v="0"/>
    <n v="13"/>
    <x v="0"/>
    <x v="2"/>
    <n v="1433"/>
    <s v="Chevrolet Express"/>
    <n v="132"/>
    <n v="399"/>
    <n v="50"/>
    <n v="250"/>
    <n v="134"/>
    <m/>
    <n v="134"/>
    <n v="6"/>
    <x v="2"/>
    <n v="295.41000000000003"/>
    <n v="343"/>
    <n v="240.1"/>
    <n v="100"/>
    <n v="25"/>
    <n v="57"/>
    <n v="1527.1"/>
    <n v="836.29000000000008"/>
    <n v="1286.6000000000001"/>
    <n v="1093.6100000000001"/>
    <n v="1608.25"/>
    <n v="1929.8999999999999"/>
  </r>
  <r>
    <x v="1"/>
    <n v="28"/>
    <x v="1"/>
    <n v="14"/>
    <x v="0"/>
    <x v="2"/>
    <n v="3456"/>
    <s v="Nissan NV2500"/>
    <n v="132"/>
    <n v="400"/>
    <n v="50"/>
    <n v="250"/>
    <n v="128"/>
    <m/>
    <n v="134"/>
    <n v="6"/>
    <x v="1"/>
    <n v="295.41000000000003"/>
    <n v="343"/>
    <n v="240.1"/>
    <n v="100"/>
    <n v="24"/>
    <n v="56"/>
    <n v="1520.1"/>
    <n v="449.28000000000003"/>
    <n v="691.2"/>
    <n v="587.5200000000001"/>
    <n v="864"/>
    <n v="1036.8"/>
  </r>
  <r>
    <x v="1"/>
    <n v="28"/>
    <x v="1"/>
    <n v="15"/>
    <x v="0"/>
    <x v="2"/>
    <n v="3456"/>
    <s v="Nissan NV2500"/>
    <n v="132"/>
    <n v="400"/>
    <n v="50"/>
    <n v="250"/>
    <n v="128"/>
    <m/>
    <n v="134"/>
    <n v="6"/>
    <x v="1"/>
    <n v="295.41000000000003"/>
    <n v="343"/>
    <n v="240.1"/>
    <n v="100"/>
    <n v="24"/>
    <n v="56"/>
    <n v="1520.1"/>
    <n v="449.28000000000003"/>
    <n v="691.2"/>
    <n v="587.5200000000001"/>
    <n v="864"/>
    <n v="1036.8"/>
  </r>
  <r>
    <x v="1"/>
    <n v="29"/>
    <x v="1"/>
    <n v="16"/>
    <x v="0"/>
    <x v="2"/>
    <n v="3456"/>
    <s v="Nissan NV2500"/>
    <n v="132"/>
    <n v="400"/>
    <n v="50"/>
    <n v="250"/>
    <n v="128"/>
    <m/>
    <n v="134"/>
    <n v="6"/>
    <x v="1"/>
    <n v="295.41000000000003"/>
    <n v="343"/>
    <n v="240.1"/>
    <n v="100"/>
    <n v="24"/>
    <n v="56"/>
    <n v="1520.1"/>
    <n v="449.28000000000003"/>
    <n v="691.2"/>
    <n v="587.5200000000001"/>
    <n v="864"/>
    <n v="1036.8"/>
  </r>
  <r>
    <x v="1"/>
    <n v="1"/>
    <x v="0"/>
    <n v="21"/>
    <x v="0"/>
    <x v="2"/>
    <n v="1433"/>
    <s v="Freightliner Sprinter"/>
    <n v="132"/>
    <n v="400"/>
    <n v="50"/>
    <n v="250"/>
    <n v="120"/>
    <n v="65"/>
    <n v="134"/>
    <n v="6"/>
    <x v="3"/>
    <n v="295.41000000000003"/>
    <n v="343"/>
    <n v="240.1"/>
    <n v="100"/>
    <n v="22"/>
    <n v="54"/>
    <n v="1573.1"/>
    <n v="722.28"/>
    <n v="1111.2"/>
    <n v="944.5200000000001"/>
    <n v="1389"/>
    <n v="1666.8"/>
  </r>
  <r>
    <x v="1"/>
    <n v="2"/>
    <x v="0"/>
    <n v="22"/>
    <x v="0"/>
    <x v="2"/>
    <n v="1433"/>
    <s v="Freightliner Sprinter"/>
    <n v="132"/>
    <n v="400"/>
    <n v="50"/>
    <n v="250"/>
    <n v="120"/>
    <n v="65"/>
    <n v="134"/>
    <n v="6"/>
    <x v="3"/>
    <n v="295.41000000000003"/>
    <n v="343"/>
    <n v="240.1"/>
    <n v="100"/>
    <n v="22"/>
    <n v="54"/>
    <n v="1573.1"/>
    <n v="722.28"/>
    <n v="1111.2"/>
    <n v="944.5200000000001"/>
    <n v="1389"/>
    <n v="1666.8"/>
  </r>
  <r>
    <x v="1"/>
    <n v="20"/>
    <x v="0"/>
    <n v="18"/>
    <x v="0"/>
    <x v="0"/>
    <n v="1433"/>
    <s v="RAM ProMaster"/>
    <n v="132"/>
    <n v="400"/>
    <n v="50"/>
    <n v="250"/>
    <n v="120"/>
    <n v="65"/>
    <n v="134"/>
    <n v="6"/>
    <x v="2"/>
    <n v="295.41000000000003"/>
    <n v="389"/>
    <n v="240.1"/>
    <n v="100"/>
    <n v="25"/>
    <n v="61"/>
    <n v="1579.1"/>
    <n v="881.14"/>
    <n v="956.40000000000009"/>
    <n v="898.79000000000008"/>
    <n v="1635.75"/>
    <n v="1434.6"/>
  </r>
  <r>
    <x v="1"/>
    <n v="19"/>
    <x v="0"/>
    <n v="20"/>
    <x v="0"/>
    <x v="3"/>
    <n v="1433"/>
    <s v="Nissan NV2500"/>
    <n v="132"/>
    <n v="400"/>
    <n v="50"/>
    <n v="250"/>
    <n v="134"/>
    <n v="0"/>
    <n v="134"/>
    <n v="6"/>
    <x v="1"/>
    <n v="295.41000000000003"/>
    <n v="399"/>
    <n v="279.29999999999995"/>
    <n v="100"/>
    <n v="23"/>
    <n v="56"/>
    <n v="1622.9"/>
    <n v="449.28000000000003"/>
    <n v="956.40000000000009"/>
    <n v="1152.26"/>
    <n v="1195.5"/>
    <n v="1629.6"/>
  </r>
  <r>
    <x v="1"/>
    <n v="10"/>
    <x v="0"/>
    <n v="14"/>
    <x v="0"/>
    <x v="5"/>
    <n v="1433"/>
    <s v="Nissan NV2500"/>
    <n v="132"/>
    <n v="400"/>
    <n v="50"/>
    <n v="250"/>
    <n v="134"/>
    <n v="65"/>
    <n v="134"/>
    <n v="6"/>
    <x v="0"/>
    <n v="295.41000000000003"/>
    <n v="389"/>
    <n v="272.29999999999995"/>
    <n v="100"/>
    <n v="25"/>
    <n v="57"/>
    <n v="1520.1"/>
    <n v="881.14"/>
    <n v="1355.6000000000001"/>
    <n v="1112.3100000000002"/>
    <n v="1694.5"/>
    <n v="1586.1"/>
  </r>
  <r>
    <x v="1"/>
    <n v="23"/>
    <x v="0"/>
    <n v="12.9"/>
    <x v="1"/>
    <x v="2"/>
    <n v="1433"/>
    <s v="RAM ProMaster"/>
    <n v="132"/>
    <n v="400"/>
    <n v="50"/>
    <n v="250"/>
    <n v="134"/>
    <n v="65"/>
    <n v="134"/>
    <n v="6"/>
    <x v="2"/>
    <n v="295.41000000000003"/>
    <n v="234"/>
    <n v="240.1"/>
    <n v="100"/>
    <n v="28"/>
    <n v="60"/>
    <n v="1573.1"/>
    <n v="722.28"/>
    <n v="1355.6000000000001"/>
    <n v="1152.26"/>
    <n v="1694.5"/>
    <n v="1434.6"/>
  </r>
  <r>
    <x v="1"/>
    <n v="28"/>
    <x v="0"/>
    <n v="18"/>
    <x v="0"/>
    <x v="0"/>
    <n v="1433"/>
    <s v="RAM ProMaster"/>
    <n v="132"/>
    <n v="400"/>
    <n v="50"/>
    <n v="250"/>
    <n v="134"/>
    <n v="33"/>
    <n v="134"/>
    <n v="6"/>
    <x v="0"/>
    <n v="295.41000000000003"/>
    <n v="354"/>
    <n v="263.89999999999998"/>
    <n v="100"/>
    <n v="27"/>
    <n v="56"/>
    <n v="1573.1"/>
    <n v="881.14"/>
    <n v="1308.6000000000001"/>
    <n v="1093.6100000000001"/>
    <n v="1321.75"/>
    <n v="1434.6"/>
  </r>
  <r>
    <x v="1"/>
    <n v="1"/>
    <x v="0"/>
    <n v="19"/>
    <x v="0"/>
    <x v="2"/>
    <n v="6778"/>
    <s v="RAM ProMaster"/>
    <n v="132"/>
    <n v="400"/>
    <n v="50"/>
    <n v="250"/>
    <n v="134"/>
    <n v="65"/>
    <n v="134"/>
    <n v="6"/>
    <x v="0"/>
    <n v="295.41000000000003"/>
    <n v="234"/>
    <n v="279.29999999999995"/>
    <n v="100"/>
    <n v="23"/>
    <n v="54"/>
    <n v="1579.1"/>
    <n v="850.59"/>
    <n v="1726.6000000000001"/>
    <n v="1093.6100000000001"/>
    <n v="2158.25"/>
    <n v="1036.8"/>
  </r>
  <r>
    <x v="1"/>
    <n v="27"/>
    <x v="2"/>
    <n v="17"/>
    <x v="0"/>
    <x v="2"/>
    <n v="1433"/>
    <s v="Nissan NV2500"/>
    <n v="132"/>
    <n v="400"/>
    <n v="50"/>
    <n v="250"/>
    <n v="134"/>
    <n v="0"/>
    <n v="134"/>
    <n v="6"/>
    <x v="1"/>
    <n v="295.41000000000003"/>
    <n v="343"/>
    <n v="240.1"/>
    <n v="100"/>
    <n v="23"/>
    <n v="56"/>
    <n v="1618.3"/>
    <n v="687.31000000000006"/>
    <n v="1726.6000000000001"/>
    <n v="776.3900000000001"/>
    <n v="1635.75"/>
    <n v="1962.8999999999999"/>
  </r>
  <r>
    <x v="1"/>
    <n v="24"/>
    <x v="1"/>
    <n v="12.9"/>
    <x v="0"/>
    <x v="4"/>
    <n v="6778"/>
    <s v="Freightliner Sprinter"/>
    <n v="132"/>
    <n v="400"/>
    <n v="50"/>
    <n v="250"/>
    <n v="134"/>
    <n v="0"/>
    <n v="134"/>
    <n v="6"/>
    <x v="2"/>
    <n v="295.41000000000003"/>
    <n v="343"/>
    <n v="163.79999999999998"/>
    <n v="100"/>
    <n v="23"/>
    <n v="57"/>
    <n v="1527.1"/>
    <n v="881.14"/>
    <n v="1308.6000000000001"/>
    <n v="898.79000000000008"/>
    <n v="1195.5"/>
    <n v="1962.8999999999999"/>
  </r>
  <r>
    <x v="1"/>
    <n v="1"/>
    <x v="1"/>
    <n v="14"/>
    <x v="0"/>
    <x v="0"/>
    <n v="1433"/>
    <s v="Nissan NV2500"/>
    <n v="132"/>
    <n v="400"/>
    <n v="50"/>
    <n v="250"/>
    <n v="120"/>
    <n v="65"/>
    <n v="134"/>
    <n v="6"/>
    <x v="3"/>
    <n v="295.41000000000003"/>
    <n v="333"/>
    <n v="240.1"/>
    <n v="100"/>
    <n v="24"/>
    <n v="57"/>
    <n v="1622.9"/>
    <n v="722.28"/>
    <n v="956.40000000000009"/>
    <n v="944.5200000000001"/>
    <n v="2158.25"/>
    <n v="1929.8999999999999"/>
  </r>
  <r>
    <x v="1"/>
    <n v="28"/>
    <x v="2"/>
    <n v="14"/>
    <x v="0"/>
    <x v="2"/>
    <n v="3458"/>
    <s v="Nissan NV2500"/>
    <n v="132"/>
    <n v="400"/>
    <n v="50"/>
    <n v="250"/>
    <n v="120"/>
    <n v="65"/>
    <n v="134"/>
    <n v="6"/>
    <x v="1"/>
    <n v="295.41000000000003"/>
    <n v="399"/>
    <n v="279.29999999999995"/>
    <n v="100"/>
    <n v="25"/>
    <n v="56"/>
    <n v="1615.1"/>
    <n v="722.28"/>
    <n v="1111.2"/>
    <n v="944.5200000000001"/>
    <n v="1694.5"/>
    <n v="1962.8999999999999"/>
  </r>
  <r>
    <x v="1"/>
    <n v="12"/>
    <x v="0"/>
    <n v="17"/>
    <x v="0"/>
    <x v="3"/>
    <n v="3456"/>
    <s v="RAM ProMaster"/>
    <n v="132"/>
    <n v="400"/>
    <n v="50"/>
    <n v="250"/>
    <n v="120"/>
    <n v="0"/>
    <n v="134"/>
    <n v="6"/>
    <x v="1"/>
    <n v="295.41000000000003"/>
    <n v="234"/>
    <n v="240.1"/>
    <n v="100"/>
    <n v="24"/>
    <n v="57"/>
    <n v="1557.9"/>
    <n v="687.31000000000006"/>
    <n v="1355.6000000000001"/>
    <n v="1093.6100000000001"/>
    <n v="1195.5"/>
    <n v="2589.9"/>
  </r>
  <r>
    <x v="1"/>
    <n v="28"/>
    <x v="0"/>
    <n v="17"/>
    <x v="0"/>
    <x v="5"/>
    <n v="1433"/>
    <s v="RAM ProMaster"/>
    <n v="132"/>
    <n v="400"/>
    <n v="73"/>
    <n v="250"/>
    <n v="121"/>
    <n v="65"/>
    <n v="134"/>
    <n v="6"/>
    <x v="2"/>
    <n v="295.41000000000003"/>
    <n v="343"/>
    <n v="240.1"/>
    <n v="100"/>
    <n v="25"/>
    <n v="60"/>
    <n v="1520.1"/>
    <n v="881.14"/>
    <n v="956.40000000000009"/>
    <n v="1093.6100000000001"/>
    <n v="2158.25"/>
    <n v="1962.8999999999999"/>
  </r>
  <r>
    <x v="1"/>
    <n v="20"/>
    <x v="2"/>
    <n v="18"/>
    <x v="0"/>
    <x v="5"/>
    <n v="6778"/>
    <s v="RAM ProMaster"/>
    <n v="132"/>
    <n v="400"/>
    <n v="50"/>
    <n v="250"/>
    <n v="134"/>
    <n v="65"/>
    <n v="134"/>
    <n v="6"/>
    <x v="1"/>
    <n v="295.41000000000003"/>
    <n v="389"/>
    <n v="279.29999999999995"/>
    <n v="100"/>
    <n v="24"/>
    <n v="54"/>
    <n v="1520.1"/>
    <n v="621.66"/>
    <n v="1111.2"/>
    <n v="587.86"/>
    <n v="1694.5"/>
    <n v="1629.6"/>
  </r>
  <r>
    <x v="1"/>
    <n v="29"/>
    <x v="0"/>
    <n v="17"/>
    <x v="0"/>
    <x v="2"/>
    <n v="6543"/>
    <s v="RAM ProMaster"/>
    <n v="132"/>
    <n v="400"/>
    <n v="50"/>
    <n v="250"/>
    <n v="134"/>
    <n v="0"/>
    <n v="134"/>
    <n v="6"/>
    <x v="0"/>
    <n v="295.41000000000003"/>
    <n v="343"/>
    <n v="272.29999999999995"/>
    <n v="100"/>
    <n v="25"/>
    <n v="54"/>
    <n v="1622.9"/>
    <n v="722.28"/>
    <n v="1286.6000000000001"/>
    <n v="1152.26"/>
    <n v="1195.5"/>
    <n v="1434.6"/>
  </r>
  <r>
    <x v="1"/>
    <n v="19"/>
    <x v="1"/>
    <n v="18"/>
    <x v="0"/>
    <x v="2"/>
    <n v="3456"/>
    <s v="RAM ProMaster"/>
    <n v="132"/>
    <n v="400"/>
    <n v="50"/>
    <n v="250"/>
    <n v="134"/>
    <n v="0"/>
    <n v="134"/>
    <n v="6"/>
    <x v="1"/>
    <n v="295.41000000000003"/>
    <n v="389"/>
    <n v="272.29999999999995"/>
    <n v="100"/>
    <n v="27"/>
    <n v="57"/>
    <n v="1573.1"/>
    <n v="881.14"/>
    <n v="1355.6000000000001"/>
    <n v="1093.6100000000001"/>
    <n v="1694.5"/>
    <n v="1962.8999999999999"/>
  </r>
  <r>
    <x v="1"/>
    <n v="12"/>
    <x v="0"/>
    <n v="18"/>
    <x v="0"/>
    <x v="1"/>
    <n v="6433"/>
    <s v="Nissan NV2500"/>
    <n v="132"/>
    <n v="400"/>
    <n v="50"/>
    <n v="250"/>
    <n v="134"/>
    <n v="0"/>
    <n v="134"/>
    <n v="6"/>
    <x v="2"/>
    <n v="295.41000000000003"/>
    <n v="234"/>
    <n v="263.89999999999998"/>
    <n v="100"/>
    <n v="25"/>
    <n v="57"/>
    <n v="1618.3"/>
    <n v="881.14"/>
    <n v="1355.6000000000001"/>
    <n v="898.79000000000008"/>
    <n v="1195.5"/>
    <n v="1666.8"/>
  </r>
  <r>
    <x v="1"/>
    <n v="23"/>
    <x v="0"/>
    <n v="18"/>
    <x v="0"/>
    <x v="2"/>
    <n v="1433"/>
    <s v="Freightliner Sprinter"/>
    <n v="132"/>
    <n v="400"/>
    <n v="50"/>
    <n v="250"/>
    <n v="121"/>
    <n v="65"/>
    <n v="51"/>
    <n v="6"/>
    <x v="3"/>
    <n v="295.41000000000003"/>
    <n v="354"/>
    <n v="240.1"/>
    <n v="100"/>
    <n v="24"/>
    <n v="56"/>
    <n v="1622.9"/>
    <n v="687.31000000000006"/>
    <n v="1308.6000000000001"/>
    <n v="1093.6100000000001"/>
    <n v="1635.75"/>
    <n v="1586.1"/>
  </r>
  <r>
    <x v="1"/>
    <n v="12"/>
    <x v="0"/>
    <n v="12"/>
    <x v="0"/>
    <x v="0"/>
    <n v="6433"/>
    <s v="Nissan NV2500"/>
    <n v="132"/>
    <n v="400"/>
    <n v="50"/>
    <n v="250"/>
    <n v="128"/>
    <n v="0"/>
    <n v="134"/>
    <n v="6"/>
    <x v="2"/>
    <n v="295.41000000000003"/>
    <n v="377"/>
    <n v="263.89999999999998"/>
    <n v="100"/>
    <n v="23"/>
    <n v="58"/>
    <n v="1579.1"/>
    <n v="1122.29"/>
    <n v="956.40000000000009"/>
    <n v="1093.6100000000001"/>
    <n v="1635.75"/>
    <n v="1962.8999999999999"/>
  </r>
  <r>
    <x v="1"/>
    <n v="25"/>
    <x v="0"/>
    <n v="12"/>
    <x v="0"/>
    <x v="2"/>
    <n v="5556"/>
    <s v="Nissan NV2500"/>
    <n v="132"/>
    <n v="400"/>
    <n v="50"/>
    <n v="250"/>
    <n v="134"/>
    <n v="65"/>
    <n v="134"/>
    <n v="6"/>
    <x v="1"/>
    <n v="295.41000000000003"/>
    <n v="377"/>
    <n v="263.89999999999998"/>
    <n v="100"/>
    <n v="23"/>
    <n v="55"/>
    <n v="1557.9"/>
    <n v="881.14"/>
    <n v="1355.6000000000001"/>
    <n v="1093.6100000000001"/>
    <n v="1195.5"/>
    <n v="1586.1"/>
  </r>
  <r>
    <x v="1"/>
    <n v="12"/>
    <x v="2"/>
    <n v="18"/>
    <x v="0"/>
    <x v="2"/>
    <n v="1433"/>
    <s v="RAM ProMaster"/>
    <n v="132"/>
    <n v="400"/>
    <n v="50"/>
    <n v="250"/>
    <n v="120"/>
    <n v="0"/>
    <n v="134"/>
    <n v="6"/>
    <x v="1"/>
    <n v="295.41000000000003"/>
    <n v="343"/>
    <n v="272.29999999999995"/>
    <n v="100"/>
    <n v="22"/>
    <n v="56"/>
    <n v="1527.1"/>
    <n v="621.66"/>
    <n v="956.40000000000009"/>
    <n v="587.86"/>
    <n v="1195.5"/>
    <n v="1434.6"/>
  </r>
  <r>
    <x v="1"/>
    <n v="23"/>
    <x v="0"/>
    <n v="18"/>
    <x v="0"/>
    <x v="1"/>
    <n v="1433"/>
    <s v="RAM ProMaster"/>
    <n v="132"/>
    <n v="400"/>
    <n v="50"/>
    <n v="250"/>
    <n v="134"/>
    <n v="65"/>
    <n v="134"/>
    <n v="6"/>
    <x v="0"/>
    <n v="295.41000000000003"/>
    <n v="343"/>
    <n v="240.1"/>
    <n v="100"/>
    <n v="28"/>
    <n v="58"/>
    <n v="1579.1"/>
    <n v="722.28"/>
    <n v="691.2"/>
    <n v="898.79000000000008"/>
    <n v="864"/>
    <n v="1962.8999999999999"/>
  </r>
  <r>
    <x v="1"/>
    <n v="25"/>
    <x v="0"/>
    <n v="12.9"/>
    <x v="0"/>
    <x v="5"/>
    <n v="6778"/>
    <s v="RAM ProMaster"/>
    <n v="132"/>
    <n v="400"/>
    <n v="50"/>
    <n v="250"/>
    <n v="134"/>
    <n v="0"/>
    <n v="134"/>
    <n v="6"/>
    <x v="1"/>
    <n v="295.41000000000003"/>
    <n v="343"/>
    <n v="240.1"/>
    <n v="100"/>
    <n v="28"/>
    <n v="58"/>
    <n v="1622.9"/>
    <n v="881.14"/>
    <n v="1057.4000000000001"/>
    <n v="1152.26"/>
    <n v="1321.75"/>
    <n v="2033.3999999999999"/>
  </r>
  <r>
    <x v="1"/>
    <n v="12"/>
    <x v="0"/>
    <n v="18"/>
    <x v="0"/>
    <x v="2"/>
    <n v="3456"/>
    <s v="Freightliner Sprinter"/>
    <n v="132"/>
    <n v="400"/>
    <n v="50"/>
    <n v="250"/>
    <n v="121"/>
    <n v="0"/>
    <n v="134"/>
    <n v="6"/>
    <x v="3"/>
    <n v="295.41000000000003"/>
    <n v="354"/>
    <n v="240.1"/>
    <n v="100"/>
    <n v="25"/>
    <n v="58"/>
    <n v="1573.1"/>
    <n v="449.28000000000003"/>
    <n v="1286.6000000000001"/>
    <n v="944.5200000000001"/>
    <n v="1195.5"/>
    <n v="1586.1"/>
  </r>
  <r>
    <x v="1"/>
    <n v="12"/>
    <x v="1"/>
    <n v="12.9"/>
    <x v="0"/>
    <x v="1"/>
    <n v="3456"/>
    <s v="Freightliner Sprinter"/>
    <n v="132"/>
    <n v="400"/>
    <n v="50"/>
    <n v="250"/>
    <n v="134"/>
    <n v="0"/>
    <n v="134"/>
    <n v="6"/>
    <x v="1"/>
    <n v="295.41000000000003"/>
    <n v="234"/>
    <n v="279.29999999999995"/>
    <n v="100"/>
    <n v="25"/>
    <n v="56"/>
    <n v="1520.1"/>
    <n v="722.28"/>
    <n v="1308.6000000000001"/>
    <n v="776.3900000000001"/>
    <n v="1694.5"/>
    <n v="2033.3999999999999"/>
  </r>
  <r>
    <x v="1"/>
    <n v="23"/>
    <x v="0"/>
    <n v="18"/>
    <x v="0"/>
    <x v="5"/>
    <n v="1433"/>
    <s v="RAM ProMaster"/>
    <n v="132"/>
    <n v="400"/>
    <n v="50"/>
    <n v="250"/>
    <n v="134"/>
    <n v="0"/>
    <n v="134"/>
    <n v="6"/>
    <x v="0"/>
    <n v="295.41000000000003"/>
    <n v="343"/>
    <n v="279.29999999999995"/>
    <n v="100"/>
    <n v="28"/>
    <n v="58"/>
    <n v="1579.1"/>
    <n v="1122.29"/>
    <n v="1308.6000000000001"/>
    <n v="1152.26"/>
    <n v="864.5"/>
    <n v="1586.1"/>
  </r>
  <r>
    <x v="1"/>
    <n v="25"/>
    <x v="0"/>
    <n v="18"/>
    <x v="0"/>
    <x v="3"/>
    <n v="5556"/>
    <s v="Nissan NV2500"/>
    <n v="132"/>
    <n v="400"/>
    <n v="50"/>
    <n v="250"/>
    <n v="120"/>
    <n v="0"/>
    <n v="51"/>
    <n v="56"/>
    <x v="1"/>
    <n v="295.41000000000003"/>
    <n v="354"/>
    <n v="240.1"/>
    <n v="100"/>
    <n v="28"/>
    <n v="54"/>
    <n v="1557.9"/>
    <n v="881.14"/>
    <n v="1286.6000000000001"/>
    <n v="1152.26"/>
    <n v="1195.5"/>
    <n v="1586.1"/>
  </r>
  <r>
    <x v="2"/>
    <n v="29"/>
    <x v="2"/>
    <n v="18"/>
    <x v="0"/>
    <x v="2"/>
    <n v="4782"/>
    <s v="Nissan NV2500"/>
    <n v="132"/>
    <n v="400"/>
    <n v="50"/>
    <n v="250"/>
    <n v="120"/>
    <n v="65"/>
    <n v="134"/>
    <n v="6"/>
    <x v="1"/>
    <n v="295.41000000000003"/>
    <n v="399"/>
    <n v="279.29999999999995"/>
    <n v="100"/>
    <n v="25"/>
    <n v="57"/>
    <n v="1618.3"/>
    <n v="621.66"/>
    <n v="956.40000000000009"/>
    <n v="812.94"/>
    <n v="1195.5"/>
    <n v="1434.6"/>
  </r>
  <r>
    <x v="2"/>
    <n v="11"/>
    <x v="2"/>
    <n v="17"/>
    <x v="0"/>
    <x v="2"/>
    <n v="4782"/>
    <s v="Nissan NV2500"/>
    <n v="132"/>
    <n v="400"/>
    <n v="50"/>
    <n v="250"/>
    <n v="120"/>
    <n v="65"/>
    <n v="134"/>
    <n v="6"/>
    <x v="1"/>
    <n v="295.41000000000003"/>
    <n v="399"/>
    <n v="279.29999999999995"/>
    <n v="100"/>
    <n v="25"/>
    <n v="57"/>
    <n v="1618.3"/>
    <n v="621.66"/>
    <n v="956.40000000000009"/>
    <n v="812.94"/>
    <n v="1195.5"/>
    <n v="1434.6"/>
  </r>
  <r>
    <x v="2"/>
    <n v="23"/>
    <x v="2"/>
    <n v="18"/>
    <x v="0"/>
    <x v="2"/>
    <n v="4782"/>
    <s v="Nissan NV2500"/>
    <n v="132"/>
    <n v="400"/>
    <n v="50"/>
    <n v="250"/>
    <n v="120"/>
    <n v="65"/>
    <n v="134"/>
    <n v="6"/>
    <x v="1"/>
    <n v="295.41000000000003"/>
    <n v="399"/>
    <n v="279.29999999999995"/>
    <n v="100"/>
    <n v="25"/>
    <n v="57"/>
    <n v="1618.3"/>
    <n v="621.66"/>
    <n v="956.40000000000009"/>
    <n v="812.94"/>
    <n v="1195.5"/>
    <n v="1434.6"/>
  </r>
  <r>
    <x v="2"/>
    <n v="23"/>
    <x v="2"/>
    <n v="18"/>
    <x v="0"/>
    <x v="2"/>
    <n v="4782"/>
    <s v="Nissan NV2500"/>
    <n v="132"/>
    <n v="400"/>
    <n v="50"/>
    <n v="250"/>
    <n v="120"/>
    <n v="65"/>
    <n v="134"/>
    <n v="6"/>
    <x v="1"/>
    <n v="295.41000000000003"/>
    <n v="399"/>
    <n v="279.29999999999995"/>
    <n v="100"/>
    <n v="25"/>
    <n v="57"/>
    <n v="1618.3"/>
    <n v="621.66"/>
    <n v="956.40000000000009"/>
    <n v="812.94"/>
    <n v="1195.5"/>
    <n v="1434.6"/>
  </r>
  <r>
    <x v="2"/>
    <n v="29"/>
    <x v="2"/>
    <n v="18"/>
    <x v="0"/>
    <x v="2"/>
    <n v="4782"/>
    <s v="Nissan NV2500"/>
    <n v="132"/>
    <n v="400"/>
    <n v="50"/>
    <n v="250"/>
    <n v="120"/>
    <n v="65"/>
    <n v="134"/>
    <n v="6"/>
    <x v="1"/>
    <n v="295.41000000000003"/>
    <n v="399"/>
    <n v="279.29999999999995"/>
    <n v="100"/>
    <n v="25"/>
    <n v="57"/>
    <n v="1618.3"/>
    <n v="621.66"/>
    <n v="956.40000000000009"/>
    <n v="812.94"/>
    <n v="1195.5"/>
    <n v="1434.6"/>
  </r>
  <r>
    <x v="2"/>
    <n v="10"/>
    <x v="0"/>
    <n v="17"/>
    <x v="0"/>
    <x v="2"/>
    <n v="6778"/>
    <s v="Freightliner Sprinter"/>
    <n v="132"/>
    <n v="400"/>
    <n v="73"/>
    <n v="250"/>
    <n v="134"/>
    <n v="65"/>
    <n v="134"/>
    <n v="6"/>
    <x v="3"/>
    <n v="295.41000000000003"/>
    <n v="377"/>
    <n v="240.1"/>
    <n v="100"/>
    <n v="25"/>
    <n v="60"/>
    <n v="1622.9"/>
    <n v="881.14"/>
    <n v="1355.6000000000001"/>
    <n v="1112.3100000000002"/>
    <n v="1694.5"/>
    <n v="1666.8"/>
  </r>
  <r>
    <x v="2"/>
    <n v="25"/>
    <x v="1"/>
    <n v="18"/>
    <x v="0"/>
    <x v="2"/>
    <n v="6433"/>
    <s v="RAM ProMaster"/>
    <n v="132"/>
    <n v="400"/>
    <n v="50"/>
    <n v="250"/>
    <n v="128"/>
    <n v="0"/>
    <n v="134"/>
    <n v="6"/>
    <x v="2"/>
    <n v="295.41000000000003"/>
    <n v="343"/>
    <n v="240.1"/>
    <n v="100"/>
    <n v="29"/>
    <n v="59"/>
    <n v="1622.9"/>
    <n v="836.29000000000008"/>
    <n v="1111.2"/>
    <n v="944.5200000000001"/>
    <n v="1358"/>
    <n v="1962.8999999999999"/>
  </r>
  <r>
    <x v="2"/>
    <n v="22"/>
    <x v="0"/>
    <n v="14"/>
    <x v="0"/>
    <x v="0"/>
    <n v="8633"/>
    <s v="RAM ProMaster"/>
    <n v="132"/>
    <n v="400"/>
    <n v="50"/>
    <n v="250"/>
    <n v="134"/>
    <n v="65"/>
    <n v="134"/>
    <n v="6"/>
    <x v="1"/>
    <n v="295.41000000000003"/>
    <n v="343"/>
    <n v="279.29999999999995"/>
    <n v="100"/>
    <n v="23"/>
    <n v="59"/>
    <n v="1527.1"/>
    <n v="850.59"/>
    <n v="1111.2"/>
    <n v="1467.6100000000001"/>
    <n v="1389"/>
    <n v="1586.1"/>
  </r>
  <r>
    <x v="2"/>
    <n v="23"/>
    <x v="0"/>
    <n v="12.9"/>
    <x v="0"/>
    <x v="4"/>
    <n v="5556"/>
    <s v="Freightliner Sprinter"/>
    <n v="132"/>
    <n v="400"/>
    <n v="50"/>
    <n v="250"/>
    <n v="120"/>
    <n v="0"/>
    <n v="51"/>
    <n v="6"/>
    <x v="3"/>
    <n v="295.41000000000003"/>
    <n v="343"/>
    <n v="240.1"/>
    <n v="100"/>
    <n v="24"/>
    <n v="58"/>
    <n v="1573.1"/>
    <n v="850.59"/>
    <n v="1286.6000000000001"/>
    <n v="1467.6100000000001"/>
    <n v="1358"/>
    <n v="1586.1"/>
  </r>
  <r>
    <x v="2"/>
    <n v="25"/>
    <x v="0"/>
    <n v="18"/>
    <x v="0"/>
    <x v="2"/>
    <n v="3458"/>
    <s v="Chevrolet Express"/>
    <n v="132"/>
    <n v="400"/>
    <n v="50"/>
    <n v="250"/>
    <n v="121"/>
    <n v="65"/>
    <n v="134"/>
    <n v="6"/>
    <x v="1"/>
    <n v="295.41000000000003"/>
    <n v="343"/>
    <n v="240.1"/>
    <n v="100"/>
    <n v="25"/>
    <n v="57"/>
    <n v="1615.1"/>
    <n v="706.16"/>
    <n v="691.2"/>
    <n v="898.79000000000008"/>
    <n v="1195.5"/>
    <n v="1586.1"/>
  </r>
  <r>
    <x v="2"/>
    <n v="23"/>
    <x v="0"/>
    <n v="14"/>
    <x v="0"/>
    <x v="2"/>
    <n v="6778"/>
    <s v="Nissan NV2500"/>
    <n v="132"/>
    <n v="400"/>
    <n v="50"/>
    <n v="250"/>
    <n v="121"/>
    <n v="0"/>
    <n v="134"/>
    <n v="6"/>
    <x v="1"/>
    <n v="295.41000000000003"/>
    <n v="354"/>
    <n v="240.1"/>
    <n v="100"/>
    <n v="29"/>
    <n v="57"/>
    <n v="1573.1"/>
    <n v="687.31000000000006"/>
    <n v="1111.2"/>
    <n v="923.44"/>
    <n v="1195.5"/>
    <n v="1962.8999999999999"/>
  </r>
  <r>
    <x v="2"/>
    <n v="23"/>
    <x v="0"/>
    <n v="17"/>
    <x v="0"/>
    <x v="2"/>
    <n v="3456"/>
    <s v="Nissan NV2500"/>
    <n v="132"/>
    <n v="400"/>
    <n v="50"/>
    <n v="250"/>
    <n v="134"/>
    <n v="0"/>
    <n v="134"/>
    <n v="6"/>
    <x v="0"/>
    <n v="295.41000000000003"/>
    <n v="343"/>
    <n v="263.89999999999998"/>
    <n v="100"/>
    <n v="29"/>
    <n v="56"/>
    <n v="1573.1"/>
    <n v="687.31000000000006"/>
    <n v="1286.6000000000001"/>
    <n v="1093.6100000000001"/>
    <n v="1389"/>
    <n v="2033.3999999999999"/>
  </r>
  <r>
    <x v="2"/>
    <n v="12"/>
    <x v="0"/>
    <n v="12"/>
    <x v="0"/>
    <x v="3"/>
    <n v="6433"/>
    <s v="Nissan NV2500"/>
    <n v="132"/>
    <n v="400"/>
    <n v="50"/>
    <n v="250"/>
    <n v="134"/>
    <n v="0"/>
    <n v="134"/>
    <n v="6"/>
    <x v="1"/>
    <n v="295.41000000000003"/>
    <n v="343"/>
    <n v="240.1"/>
    <n v="100"/>
    <n v="28"/>
    <n v="58"/>
    <n v="1622.9"/>
    <n v="881.14"/>
    <n v="1355.6000000000001"/>
    <n v="944.5200000000001"/>
    <n v="2158.25"/>
    <n v="1434.6"/>
  </r>
  <r>
    <x v="2"/>
    <n v="12"/>
    <x v="0"/>
    <n v="14"/>
    <x v="0"/>
    <x v="2"/>
    <n v="5556"/>
    <s v="Nissan NV2500"/>
    <n v="132"/>
    <n v="400"/>
    <n v="73"/>
    <n v="250"/>
    <n v="134"/>
    <n v="34"/>
    <n v="134"/>
    <n v="6"/>
    <x v="3"/>
    <n v="295.41000000000003"/>
    <n v="343"/>
    <n v="240.1"/>
    <n v="100"/>
    <n v="28"/>
    <n v="54"/>
    <n v="1622.9"/>
    <n v="706.16"/>
    <n v="1111.2"/>
    <n v="1467.6100000000001"/>
    <n v="1694.5"/>
    <n v="1962.8999999999999"/>
  </r>
  <r>
    <x v="2"/>
    <n v="22"/>
    <x v="0"/>
    <n v="12"/>
    <x v="0"/>
    <x v="2"/>
    <n v="5556"/>
    <s v="Chevrolet Express"/>
    <n v="132"/>
    <n v="400"/>
    <n v="50"/>
    <n v="250"/>
    <n v="134"/>
    <n v="65"/>
    <n v="134"/>
    <n v="6"/>
    <x v="0"/>
    <n v="295.41000000000003"/>
    <n v="377"/>
    <n v="240.1"/>
    <n v="100"/>
    <n v="25"/>
    <n v="58"/>
    <n v="1557.9"/>
    <n v="449.28000000000003"/>
    <n v="1355.6000000000001"/>
    <n v="944.5200000000001"/>
    <n v="1389"/>
    <n v="2589.9"/>
  </r>
  <r>
    <x v="2"/>
    <n v="12"/>
    <x v="1"/>
    <n v="14"/>
    <x v="0"/>
    <x v="2"/>
    <n v="3456"/>
    <s v="Freightliner Sprinter"/>
    <n v="132"/>
    <n v="400"/>
    <n v="50"/>
    <n v="250"/>
    <n v="120"/>
    <n v="65"/>
    <n v="134"/>
    <n v="66"/>
    <x v="2"/>
    <n v="295.41000000000003"/>
    <n v="389"/>
    <n v="240.1"/>
    <n v="100"/>
    <n v="25"/>
    <n v="60"/>
    <n v="1573.1"/>
    <n v="687.31000000000006"/>
    <n v="1308.6000000000001"/>
    <n v="812.94"/>
    <n v="1195.5"/>
    <n v="1434.6"/>
  </r>
  <r>
    <x v="2"/>
    <n v="1"/>
    <x v="0"/>
    <n v="12.9"/>
    <x v="0"/>
    <x v="2"/>
    <n v="5556"/>
    <s v="Freightliner Sprinter"/>
    <n v="132"/>
    <n v="400"/>
    <n v="50"/>
    <n v="250"/>
    <n v="120"/>
    <n v="0"/>
    <n v="134"/>
    <n v="6"/>
    <x v="2"/>
    <n v="295.41000000000003"/>
    <n v="343"/>
    <n v="263.89999999999998"/>
    <n v="100"/>
    <n v="23"/>
    <n v="60"/>
    <n v="1579.1"/>
    <n v="722.28"/>
    <n v="691.2"/>
    <n v="776.3900000000001"/>
    <n v="1195.5"/>
    <n v="1929.8999999999999"/>
  </r>
  <r>
    <x v="2"/>
    <n v="23"/>
    <x v="1"/>
    <n v="17"/>
    <x v="0"/>
    <x v="2"/>
    <n v="6778"/>
    <s v="Nissan NV2500"/>
    <n v="132"/>
    <n v="400"/>
    <n v="50"/>
    <n v="250"/>
    <n v="134"/>
    <n v="65"/>
    <n v="134"/>
    <n v="6"/>
    <x v="0"/>
    <n v="295.41000000000003"/>
    <n v="343"/>
    <n v="240.1"/>
    <n v="100"/>
    <n v="25"/>
    <n v="57"/>
    <n v="1557.9"/>
    <n v="706.16"/>
    <n v="1753"/>
    <n v="944.5200000000001"/>
    <n v="2191.25"/>
    <n v="1929.8999999999999"/>
  </r>
  <r>
    <x v="2"/>
    <n v="23"/>
    <x v="0"/>
    <n v="17"/>
    <x v="0"/>
    <x v="2"/>
    <n v="3456"/>
    <s v="RAM ProMaster"/>
    <n v="132"/>
    <n v="400"/>
    <n v="50"/>
    <n v="250"/>
    <n v="134"/>
    <n v="0"/>
    <n v="134"/>
    <n v="6"/>
    <x v="1"/>
    <n v="295.41000000000003"/>
    <n v="343"/>
    <n v="240.1"/>
    <n v="100"/>
    <n v="24"/>
    <n v="57"/>
    <n v="1550.3"/>
    <n v="1122.29"/>
    <n v="1111.2"/>
    <n v="1467.6100000000001"/>
    <n v="1195.5"/>
    <n v="1629.6"/>
  </r>
  <r>
    <x v="2"/>
    <n v="23"/>
    <x v="0"/>
    <n v="18"/>
    <x v="0"/>
    <x v="3"/>
    <n v="5556"/>
    <s v="Freightliner Sprinter"/>
    <n v="132"/>
    <n v="400"/>
    <n v="50"/>
    <n v="250"/>
    <n v="121"/>
    <n v="0"/>
    <n v="134"/>
    <n v="6"/>
    <x v="2"/>
    <n v="295.41000000000003"/>
    <n v="343"/>
    <n v="240.1"/>
    <n v="100"/>
    <n v="23"/>
    <n v="56"/>
    <n v="1527.1"/>
    <n v="621.66"/>
    <n v="1355.6000000000001"/>
    <n v="776.3900000000001"/>
    <n v="1389"/>
    <n v="1666.8"/>
  </r>
  <r>
    <x v="2"/>
    <n v="1"/>
    <x v="2"/>
    <n v="17"/>
    <x v="0"/>
    <x v="4"/>
    <n v="5556"/>
    <s v="Freightliner Sprinter"/>
    <n v="132"/>
    <n v="400"/>
    <n v="50"/>
    <n v="250"/>
    <n v="128"/>
    <n v="0"/>
    <n v="51"/>
    <n v="6"/>
    <x v="3"/>
    <n v="295.41000000000003"/>
    <n v="343"/>
    <n v="240.1"/>
    <n v="100"/>
    <n v="24"/>
    <n v="56"/>
    <n v="1622.9"/>
    <n v="1122.29"/>
    <n v="1355.6000000000001"/>
    <n v="1093.6100000000001"/>
    <n v="1195.5"/>
    <n v="1586.1"/>
  </r>
  <r>
    <x v="2"/>
    <n v="12"/>
    <x v="0"/>
    <n v="18"/>
    <x v="0"/>
    <x v="0"/>
    <n v="6778"/>
    <s v="Nissan NV2500"/>
    <n v="132"/>
    <n v="400"/>
    <n v="50"/>
    <n v="250"/>
    <n v="120"/>
    <n v="0"/>
    <n v="134"/>
    <n v="6"/>
    <x v="2"/>
    <n v="295.41000000000003"/>
    <n v="343"/>
    <n v="279.29999999999995"/>
    <n v="100"/>
    <n v="25"/>
    <n v="56"/>
    <n v="1520.1"/>
    <n v="621.66"/>
    <n v="1355.6000000000001"/>
    <n v="1093.6100000000001"/>
    <n v="864.5"/>
    <n v="1962.8999999999999"/>
  </r>
  <r>
    <x v="2"/>
    <n v="23"/>
    <x v="0"/>
    <n v="18"/>
    <x v="0"/>
    <x v="2"/>
    <n v="6778"/>
    <s v="RAM ProMaster"/>
    <n v="132"/>
    <n v="400"/>
    <n v="50"/>
    <n v="250"/>
    <n v="128"/>
    <n v="0"/>
    <n v="134"/>
    <n v="6"/>
    <x v="0"/>
    <n v="295.41000000000003"/>
    <n v="399"/>
    <n v="240.1"/>
    <n v="100"/>
    <n v="25"/>
    <n v="56"/>
    <n v="1568.1"/>
    <n v="449.28000000000003"/>
    <n v="1057.4000000000001"/>
    <n v="1093.6100000000001"/>
    <n v="1195.5"/>
    <n v="1586.1"/>
  </r>
  <r>
    <x v="3"/>
    <n v="5"/>
    <x v="1"/>
    <n v="11"/>
    <x v="0"/>
    <x v="2"/>
    <n v="8765"/>
    <s v="Chevrolet Express"/>
    <n v="132"/>
    <n v="387"/>
    <n v="50"/>
    <n v="250"/>
    <n v="128"/>
    <n v="34"/>
    <n v="128"/>
    <n v="46"/>
    <x v="3"/>
    <n v="333"/>
    <n v="343"/>
    <n v="240.1"/>
    <n v="100"/>
    <n v="26"/>
    <n v="58"/>
    <n v="1579.1"/>
    <n v="1139.45"/>
    <n v="1753"/>
    <n v="1490.0500000000002"/>
    <n v="2191.25"/>
    <n v="2629.5"/>
  </r>
  <r>
    <x v="3"/>
    <n v="13"/>
    <x v="1"/>
    <n v="21"/>
    <x v="0"/>
    <x v="5"/>
    <n v="8765"/>
    <s v="Chevrolet Express"/>
    <n v="132"/>
    <n v="387"/>
    <n v="50"/>
    <n v="250"/>
    <n v="128"/>
    <n v="34"/>
    <n v="128"/>
    <n v="46"/>
    <x v="2"/>
    <n v="333"/>
    <n v="343"/>
    <n v="240.1"/>
    <n v="100"/>
    <n v="26"/>
    <n v="58"/>
    <n v="1579.1"/>
    <n v="1139.45"/>
    <n v="1753"/>
    <n v="1490.0500000000002"/>
    <n v="2191.25"/>
    <n v="2629.5"/>
  </r>
  <r>
    <x v="3"/>
    <n v="14"/>
    <x v="1"/>
    <n v="22"/>
    <x v="0"/>
    <x v="1"/>
    <n v="8765"/>
    <s v="Chevrolet Express"/>
    <n v="132"/>
    <n v="387"/>
    <n v="50"/>
    <n v="250"/>
    <n v="128"/>
    <n v="34"/>
    <n v="128"/>
    <n v="46"/>
    <x v="0"/>
    <n v="333"/>
    <n v="343"/>
    <n v="240.1"/>
    <n v="100"/>
    <n v="26"/>
    <n v="58"/>
    <n v="1579.1"/>
    <n v="1139.45"/>
    <n v="1753"/>
    <n v="1490.0500000000002"/>
    <n v="2191.25"/>
    <n v="2629.5"/>
  </r>
  <r>
    <x v="3"/>
    <n v="15"/>
    <x v="2"/>
    <n v="23"/>
    <x v="1"/>
    <x v="2"/>
    <n v="8765"/>
    <s v="Chevrolet Express"/>
    <n v="132"/>
    <n v="387"/>
    <n v="50"/>
    <n v="250"/>
    <n v="128"/>
    <n v="34"/>
    <n v="128"/>
    <n v="46"/>
    <x v="1"/>
    <n v="333"/>
    <n v="343"/>
    <n v="240.1"/>
    <n v="100"/>
    <n v="26"/>
    <n v="58"/>
    <n v="1579.1"/>
    <n v="1139.45"/>
    <n v="1753"/>
    <n v="1490.0500000000002"/>
    <n v="2191.25"/>
    <n v="2629.5"/>
  </r>
  <r>
    <x v="3"/>
    <n v="12"/>
    <x v="1"/>
    <n v="17"/>
    <x v="0"/>
    <x v="2"/>
    <n v="6778"/>
    <s v="Nissan NV2500"/>
    <n v="132"/>
    <n v="400"/>
    <n v="50"/>
    <n v="250"/>
    <n v="121"/>
    <n v="0"/>
    <n v="134"/>
    <n v="6"/>
    <x v="2"/>
    <n v="295.41000000000003"/>
    <n v="343"/>
    <n v="272.29999999999995"/>
    <n v="100"/>
    <n v="29"/>
    <n v="60"/>
    <n v="1520.1"/>
    <n v="621.66"/>
    <n v="1057.4000000000001"/>
    <n v="1093.6100000000001"/>
    <n v="1389"/>
    <n v="1586.1"/>
  </r>
  <r>
    <x v="3"/>
    <n v="25"/>
    <x v="0"/>
    <n v="12.9"/>
    <x v="0"/>
    <x v="2"/>
    <n v="3456"/>
    <s v="RAM ProMaster"/>
    <n v="132"/>
    <n v="400"/>
    <n v="50"/>
    <n v="250"/>
    <n v="134"/>
    <n v="65"/>
    <n v="120"/>
    <n v="6"/>
    <x v="0"/>
    <n v="295.41000000000003"/>
    <n v="389"/>
    <n v="279.29999999999995"/>
    <n v="100"/>
    <n v="25"/>
    <n v="60"/>
    <n v="1573.1"/>
    <n v="1139.45"/>
    <n v="1726.6000000000001"/>
    <n v="1152.26"/>
    <n v="1694.5"/>
    <n v="1586.1"/>
  </r>
  <r>
    <x v="3"/>
    <n v="1"/>
    <x v="0"/>
    <n v="18"/>
    <x v="0"/>
    <x v="1"/>
    <n v="3456"/>
    <s v="Nissan NV2500"/>
    <n v="132"/>
    <n v="400"/>
    <n v="50"/>
    <n v="250"/>
    <n v="128"/>
    <n v="0"/>
    <n v="134"/>
    <n v="6"/>
    <x v="0"/>
    <n v="295.41000000000003"/>
    <n v="234"/>
    <n v="240.1"/>
    <n v="100"/>
    <n v="23"/>
    <n v="55"/>
    <n v="1622.9"/>
    <n v="1122.29"/>
    <n v="956.40000000000009"/>
    <n v="923.44"/>
    <n v="864"/>
    <n v="1434.6"/>
  </r>
  <r>
    <x v="3"/>
    <n v="25"/>
    <x v="2"/>
    <n v="17"/>
    <x v="0"/>
    <x v="2"/>
    <n v="6778"/>
    <s v="RAM ProMaster"/>
    <n v="132"/>
    <n v="400"/>
    <n v="73"/>
    <n v="250"/>
    <n v="121"/>
    <n v="65"/>
    <n v="134"/>
    <n v="6"/>
    <x v="0"/>
    <n v="295.41000000000003"/>
    <n v="354"/>
    <n v="279.29999999999995"/>
    <n v="100"/>
    <n v="23"/>
    <n v="56"/>
    <n v="1520.1"/>
    <n v="881.14"/>
    <n v="1111.2"/>
    <n v="1152.26"/>
    <n v="1694.5"/>
    <n v="2033.3999999999999"/>
  </r>
  <r>
    <x v="3"/>
    <n v="2"/>
    <x v="0"/>
    <n v="17"/>
    <x v="0"/>
    <x v="4"/>
    <n v="3458"/>
    <s v="RAM ProMaster"/>
    <n v="132"/>
    <n v="400"/>
    <n v="50"/>
    <n v="250"/>
    <n v="120"/>
    <n v="0"/>
    <n v="134"/>
    <n v="6"/>
    <x v="0"/>
    <n v="295.41000000000003"/>
    <n v="343"/>
    <n v="263.89999999999998"/>
    <n v="100"/>
    <n v="29"/>
    <n v="58"/>
    <n v="1557.9"/>
    <n v="687.31000000000006"/>
    <n v="1286.6000000000001"/>
    <n v="944.5200000000001"/>
    <n v="1321.75"/>
    <n v="1962.8999999999999"/>
  </r>
  <r>
    <x v="4"/>
    <n v="2"/>
    <x v="2"/>
    <n v="21"/>
    <x v="0"/>
    <x v="0"/>
    <n v="3458"/>
    <s v="Freightliner Sprinter"/>
    <n v="132"/>
    <n v="453"/>
    <n v="55"/>
    <n v="250"/>
    <n v="121"/>
    <n v="32"/>
    <n v="56"/>
    <n v="56"/>
    <x v="3"/>
    <n v="295.41000000000003"/>
    <n v="333"/>
    <n v="233.1"/>
    <n v="100"/>
    <n v="24"/>
    <n v="56"/>
    <n v="1568.1"/>
    <n v="449.54"/>
    <n v="691.6"/>
    <n v="587.86"/>
    <n v="864.5"/>
    <n v="1037.3999999999999"/>
  </r>
  <r>
    <x v="4"/>
    <n v="3"/>
    <x v="2"/>
    <n v="22"/>
    <x v="1"/>
    <x v="3"/>
    <n v="3458"/>
    <s v="Freightliner Sprinter"/>
    <n v="132"/>
    <n v="453"/>
    <n v="56"/>
    <n v="250"/>
    <n v="121"/>
    <n v="32"/>
    <n v="56"/>
    <n v="56"/>
    <x v="2"/>
    <n v="295.41000000000003"/>
    <n v="333"/>
    <n v="233.1"/>
    <n v="100"/>
    <n v="24"/>
    <n v="56"/>
    <n v="1569.1"/>
    <n v="449.54"/>
    <n v="691.6"/>
    <n v="587.86"/>
    <n v="864.5"/>
    <n v="1037.3999999999999"/>
  </r>
  <r>
    <x v="4"/>
    <n v="7"/>
    <x v="1"/>
    <n v="22.7"/>
    <x v="1"/>
    <x v="0"/>
    <n v="3458"/>
    <s v="Freightliner Sprinter"/>
    <n v="132"/>
    <n v="453"/>
    <n v="57"/>
    <n v="250"/>
    <n v="121"/>
    <n v="32"/>
    <n v="56"/>
    <n v="56"/>
    <x v="1"/>
    <n v="295.41000000000003"/>
    <n v="333"/>
    <n v="233.1"/>
    <n v="100"/>
    <n v="24"/>
    <n v="56"/>
    <n v="1570.1"/>
    <n v="449.54"/>
    <n v="691.6"/>
    <n v="587.86"/>
    <n v="864.5"/>
    <n v="1037.3999999999999"/>
  </r>
  <r>
    <x v="4"/>
    <n v="8"/>
    <x v="2"/>
    <n v="12"/>
    <x v="0"/>
    <x v="1"/>
    <n v="3458"/>
    <s v="Freightliner Sprinter"/>
    <n v="132"/>
    <n v="453"/>
    <n v="58"/>
    <n v="250"/>
    <n v="121"/>
    <n v="32"/>
    <n v="56"/>
    <n v="56"/>
    <x v="1"/>
    <n v="295.41000000000003"/>
    <n v="333"/>
    <n v="233.1"/>
    <n v="100"/>
    <n v="24"/>
    <n v="56"/>
    <n v="1571.1"/>
    <n v="449.54"/>
    <n v="691.6"/>
    <n v="587.86"/>
    <n v="864.5"/>
    <n v="1037.3999999999999"/>
  </r>
  <r>
    <x v="4"/>
    <n v="9"/>
    <x v="0"/>
    <n v="13"/>
    <x v="1"/>
    <x v="4"/>
    <n v="3458"/>
    <s v="Freightliner Sprinter"/>
    <n v="132"/>
    <n v="453"/>
    <n v="59"/>
    <n v="250"/>
    <n v="121"/>
    <m/>
    <n v="56"/>
    <n v="56"/>
    <x v="3"/>
    <n v="295.41000000000003"/>
    <n v="333"/>
    <n v="233.1"/>
    <n v="100"/>
    <n v="24"/>
    <n v="56"/>
    <n v="1540.1"/>
    <n v="449.54"/>
    <n v="691.6"/>
    <n v="587.86"/>
    <n v="864.5"/>
    <n v="1037.3999999999999"/>
  </r>
  <r>
    <x v="4"/>
    <n v="13"/>
    <x v="0"/>
    <n v="12.9"/>
    <x v="0"/>
    <x v="5"/>
    <n v="6543"/>
    <s v="Nissan NV2500"/>
    <n v="132"/>
    <n v="400"/>
    <n v="50"/>
    <n v="250"/>
    <n v="120"/>
    <n v="32"/>
    <n v="51"/>
    <n v="6"/>
    <x v="3"/>
    <n v="295.41000000000003"/>
    <n v="343"/>
    <n v="247.79999999999998"/>
    <n v="100"/>
    <n v="26"/>
    <n v="58"/>
    <n v="1568.1"/>
    <n v="881.14"/>
    <n v="956.40000000000009"/>
    <n v="776.3900000000001"/>
    <n v="864.5"/>
    <n v="1036.8"/>
  </r>
  <r>
    <x v="4"/>
    <n v="28"/>
    <x v="0"/>
    <n v="18"/>
    <x v="1"/>
    <x v="0"/>
    <n v="6433"/>
    <s v="Freightliner Sprinter"/>
    <n v="132"/>
    <n v="400"/>
    <n v="50"/>
    <n v="250"/>
    <n v="134"/>
    <n v="65"/>
    <n v="134"/>
    <n v="6"/>
    <x v="0"/>
    <n v="295.41000000000003"/>
    <n v="333"/>
    <n v="240.1"/>
    <n v="100"/>
    <n v="28"/>
    <n v="57"/>
    <n v="1568.1"/>
    <n v="449.54"/>
    <n v="1355.6000000000001"/>
    <n v="587.86"/>
    <n v="2158.25"/>
    <n v="1929.8999999999999"/>
  </r>
  <r>
    <x v="5"/>
    <n v="17"/>
    <x v="2"/>
    <n v="12.9"/>
    <x v="0"/>
    <x v="0"/>
    <n v="5432"/>
    <s v="Chevrolet Express"/>
    <n v="132"/>
    <n v="245"/>
    <n v="50"/>
    <n v="250"/>
    <n v="120"/>
    <m/>
    <n v="120"/>
    <n v="66"/>
    <x v="3"/>
    <n v="295.41000000000003"/>
    <n v="343"/>
    <n v="240.1"/>
    <n v="100"/>
    <n v="27"/>
    <n v="59"/>
    <n v="1409.1"/>
    <n v="706.16"/>
    <n v="1086.4000000000001"/>
    <n v="923.44"/>
    <n v="1358"/>
    <n v="1629.6"/>
  </r>
  <r>
    <x v="5"/>
    <n v="18"/>
    <x v="2"/>
    <n v="12.9"/>
    <x v="0"/>
    <x v="1"/>
    <n v="5432"/>
    <s v="Chevrolet Express"/>
    <n v="132"/>
    <n v="245"/>
    <n v="50"/>
    <n v="250"/>
    <n v="120"/>
    <m/>
    <n v="120"/>
    <n v="66"/>
    <x v="2"/>
    <n v="295.41000000000003"/>
    <n v="343"/>
    <n v="240.1"/>
    <n v="100"/>
    <n v="27"/>
    <n v="59"/>
    <n v="1409.1"/>
    <n v="706.16"/>
    <n v="1086.4000000000001"/>
    <n v="923.44"/>
    <n v="1358"/>
    <n v="1629.6"/>
  </r>
  <r>
    <x v="5"/>
    <n v="18"/>
    <x v="2"/>
    <n v="21"/>
    <x v="0"/>
    <x v="5"/>
    <n v="5432"/>
    <s v="Chevrolet Express"/>
    <n v="132"/>
    <n v="245"/>
    <n v="50"/>
    <n v="250"/>
    <n v="120"/>
    <m/>
    <n v="120"/>
    <n v="66"/>
    <x v="0"/>
    <n v="295.41000000000003"/>
    <n v="343"/>
    <n v="240.1"/>
    <n v="100"/>
    <n v="27"/>
    <n v="59"/>
    <n v="1409.1"/>
    <n v="706.16"/>
    <n v="1086.4000000000001"/>
    <n v="923.44"/>
    <n v="1358"/>
    <n v="1629.6"/>
  </r>
  <r>
    <x v="5"/>
    <n v="24"/>
    <x v="2"/>
    <n v="22"/>
    <x v="1"/>
    <x v="5"/>
    <n v="5432"/>
    <s v="Chevrolet Express"/>
    <n v="132"/>
    <n v="245"/>
    <n v="50"/>
    <n v="250"/>
    <n v="120"/>
    <m/>
    <n v="120"/>
    <n v="66"/>
    <x v="1"/>
    <n v="295.41000000000003"/>
    <n v="343"/>
    <n v="240.1"/>
    <n v="100"/>
    <n v="27"/>
    <n v="59"/>
    <n v="1409.1"/>
    <n v="706.16"/>
    <n v="1086.4000000000001"/>
    <n v="923.44"/>
    <n v="1358"/>
    <n v="1629.6"/>
  </r>
  <r>
    <x v="5"/>
    <n v="2"/>
    <x v="0"/>
    <n v="17"/>
    <x v="0"/>
    <x v="5"/>
    <n v="3456"/>
    <s v="RAM ProMaster"/>
    <n v="132"/>
    <n v="400"/>
    <n v="73"/>
    <n v="250"/>
    <n v="120"/>
    <n v="0"/>
    <n v="134"/>
    <n v="6"/>
    <x v="2"/>
    <n v="295.41000000000003"/>
    <n v="354"/>
    <n v="240.1"/>
    <n v="100"/>
    <n v="28"/>
    <n v="59"/>
    <n v="1557.9"/>
    <n v="706.16"/>
    <n v="1308.6000000000001"/>
    <n v="1093.6100000000001"/>
    <n v="1195.5"/>
    <n v="1629.6"/>
  </r>
  <r>
    <x v="5"/>
    <n v="23"/>
    <x v="0"/>
    <n v="18"/>
    <x v="0"/>
    <x v="2"/>
    <n v="6778"/>
    <s v="Chevrolet Express"/>
    <n v="132"/>
    <n v="400"/>
    <n v="73"/>
    <n v="250"/>
    <n v="120"/>
    <n v="0"/>
    <n v="120"/>
    <n v="6"/>
    <x v="0"/>
    <n v="295.41000000000003"/>
    <n v="343"/>
    <n v="272.29999999999995"/>
    <n v="100"/>
    <n v="26"/>
    <n v="60"/>
    <n v="1557.9"/>
    <n v="881.14"/>
    <n v="956.40000000000009"/>
    <n v="1467.6100000000001"/>
    <n v="2158.25"/>
    <n v="2629.5"/>
  </r>
  <r>
    <x v="5"/>
    <n v="28"/>
    <x v="0"/>
    <n v="17"/>
    <x v="0"/>
    <x v="4"/>
    <n v="6543"/>
    <s v="RAM ProMaster"/>
    <n v="132"/>
    <n v="400"/>
    <n v="50"/>
    <n v="250"/>
    <n v="121"/>
    <n v="0"/>
    <n v="134"/>
    <n v="6"/>
    <x v="1"/>
    <n v="295.41000000000003"/>
    <n v="377"/>
    <n v="272.29999999999995"/>
    <n v="100"/>
    <n v="24"/>
    <n v="60"/>
    <n v="1520.1"/>
    <n v="449.28000000000003"/>
    <n v="956.40000000000009"/>
    <n v="1093.6100000000001"/>
    <n v="1321.75"/>
    <n v="2033.3999999999999"/>
  </r>
  <r>
    <x v="5"/>
    <n v="29"/>
    <x v="2"/>
    <n v="12.9"/>
    <x v="0"/>
    <x v="3"/>
    <n v="6778"/>
    <s v="Nissan NV2500"/>
    <n v="132"/>
    <n v="400"/>
    <n v="50"/>
    <n v="250"/>
    <n v="120"/>
    <n v="65"/>
    <n v="134"/>
    <n v="56"/>
    <x v="2"/>
    <n v="295.41000000000003"/>
    <n v="343"/>
    <n v="240.1"/>
    <n v="100"/>
    <n v="28"/>
    <n v="58"/>
    <n v="1520.1"/>
    <n v="449.28000000000003"/>
    <n v="1057.4000000000001"/>
    <n v="1093.6100000000001"/>
    <n v="2191.25"/>
    <n v="2589.9"/>
  </r>
  <r>
    <x v="5"/>
    <n v="13"/>
    <x v="0"/>
    <n v="12"/>
    <x v="0"/>
    <x v="2"/>
    <n v="5287"/>
    <s v="Nissan NV2500"/>
    <n v="132"/>
    <n v="400"/>
    <n v="50"/>
    <n v="250"/>
    <n v="134"/>
    <n v="0"/>
    <n v="120"/>
    <n v="6"/>
    <x v="2"/>
    <n v="295.41000000000003"/>
    <n v="343"/>
    <n v="279.29999999999995"/>
    <n v="100"/>
    <n v="23"/>
    <n v="60"/>
    <n v="1550.3"/>
    <n v="621.66"/>
    <n v="1057.4000000000001"/>
    <n v="1152.26"/>
    <n v="1694.5"/>
    <n v="1036.8"/>
  </r>
  <r>
    <x v="5"/>
    <n v="23"/>
    <x v="0"/>
    <n v="17"/>
    <x v="0"/>
    <x v="4"/>
    <n v="3456"/>
    <s v="Freightliner Sprinter"/>
    <n v="132"/>
    <n v="400"/>
    <n v="50"/>
    <n v="250"/>
    <n v="120"/>
    <n v="0"/>
    <n v="134"/>
    <n v="6"/>
    <x v="2"/>
    <n v="295.41000000000003"/>
    <n v="354"/>
    <n v="240.1"/>
    <n v="100"/>
    <n v="28"/>
    <n v="58"/>
    <n v="1527.1"/>
    <n v="621.66"/>
    <n v="1111.2"/>
    <n v="1152.26"/>
    <n v="1321.75"/>
    <n v="2589.9"/>
  </r>
  <r>
    <x v="5"/>
    <n v="27"/>
    <x v="2"/>
    <n v="18"/>
    <x v="0"/>
    <x v="3"/>
    <n v="3456"/>
    <s v="Freightliner Sprinter"/>
    <n v="132"/>
    <n v="400"/>
    <n v="50"/>
    <n v="250"/>
    <n v="134"/>
    <n v="0"/>
    <n v="134"/>
    <n v="6"/>
    <x v="2"/>
    <n v="295.41000000000003"/>
    <n v="389"/>
    <n v="279.29999999999995"/>
    <n v="100"/>
    <n v="25"/>
    <n v="60"/>
    <n v="1615.1"/>
    <n v="449.28000000000003"/>
    <n v="691.2"/>
    <n v="1152.26"/>
    <n v="1195.5"/>
    <n v="1629.6"/>
  </r>
  <r>
    <x v="5"/>
    <n v="20"/>
    <x v="1"/>
    <n v="12.9"/>
    <x v="0"/>
    <x v="4"/>
    <n v="5556"/>
    <s v="RAM ProMaster"/>
    <n v="132"/>
    <n v="400"/>
    <n v="50"/>
    <n v="250"/>
    <n v="121"/>
    <n v="0"/>
    <n v="134"/>
    <n v="6"/>
    <x v="1"/>
    <n v="295.41000000000003"/>
    <n v="343"/>
    <n v="240.1"/>
    <n v="100"/>
    <n v="25"/>
    <n v="54"/>
    <n v="1579.1"/>
    <n v="687.31000000000006"/>
    <n v="1286.6000000000001"/>
    <n v="898.79000000000008"/>
    <n v="1694.5"/>
    <n v="1586.1"/>
  </r>
  <r>
    <x v="5"/>
    <n v="12"/>
    <x v="0"/>
    <n v="18"/>
    <x v="0"/>
    <x v="4"/>
    <n v="3456"/>
    <s v="Nissan NV2500"/>
    <n v="132"/>
    <n v="400"/>
    <n v="50"/>
    <n v="250"/>
    <n v="134"/>
    <n v="0"/>
    <n v="134"/>
    <n v="6"/>
    <x v="1"/>
    <n v="295.41000000000003"/>
    <n v="343"/>
    <n v="240.1"/>
    <n v="100"/>
    <n v="25"/>
    <n v="54"/>
    <n v="1618.3"/>
    <n v="881.14"/>
    <n v="1286.6000000000001"/>
    <n v="898.79000000000008"/>
    <n v="1195.5"/>
    <n v="1629.6"/>
  </r>
  <r>
    <x v="6"/>
    <n v="19"/>
    <x v="0"/>
    <n v="13"/>
    <x v="0"/>
    <x v="1"/>
    <n v="1778"/>
    <s v="RAM ProMaster"/>
    <n v="132"/>
    <n v="400"/>
    <n v="50"/>
    <n v="250"/>
    <n v="134"/>
    <n v="65"/>
    <n v="134"/>
    <n v="6"/>
    <x v="3"/>
    <n v="295.41000000000003"/>
    <n v="377"/>
    <n v="263.89999999999998"/>
    <n v="100"/>
    <n v="28"/>
    <n v="60"/>
    <n v="1622.9"/>
    <n v="881.14"/>
    <n v="1355.6000000000001"/>
    <n v="1152.26"/>
    <n v="1694.5"/>
    <n v="2033.3999999999999"/>
  </r>
  <r>
    <x v="6"/>
    <n v="20"/>
    <x v="0"/>
    <n v="14"/>
    <x v="0"/>
    <x v="2"/>
    <n v="1778"/>
    <s v="RAM ProMaster"/>
    <n v="132"/>
    <n v="400"/>
    <n v="50"/>
    <n v="250"/>
    <n v="134"/>
    <n v="65"/>
    <n v="134"/>
    <n v="6"/>
    <x v="2"/>
    <n v="295.41000000000003"/>
    <n v="377"/>
    <n v="263.89999999999998"/>
    <n v="100"/>
    <n v="28"/>
    <n v="60"/>
    <n v="1622.9"/>
    <n v="881.14"/>
    <n v="1355.6000000000001"/>
    <n v="1152.26"/>
    <n v="1694.5"/>
    <n v="2033.3999999999999"/>
  </r>
  <r>
    <x v="6"/>
    <n v="21"/>
    <x v="0"/>
    <n v="15"/>
    <x v="0"/>
    <x v="4"/>
    <n v="1778"/>
    <s v="RAM ProMaster"/>
    <n v="132"/>
    <n v="400"/>
    <n v="50"/>
    <n v="250"/>
    <n v="134"/>
    <n v="65"/>
    <n v="134"/>
    <n v="6"/>
    <x v="0"/>
    <n v="295.41000000000003"/>
    <n v="377"/>
    <n v="263.89999999999998"/>
    <n v="100"/>
    <n v="28"/>
    <n v="60"/>
    <n v="1622.9"/>
    <n v="881.14"/>
    <n v="1355.6000000000001"/>
    <n v="1152.26"/>
    <n v="1694.5"/>
    <n v="2033.3999999999999"/>
  </r>
  <r>
    <x v="6"/>
    <n v="25"/>
    <x v="0"/>
    <n v="16"/>
    <x v="0"/>
    <x v="2"/>
    <n v="1778"/>
    <s v="RAM ProMaster"/>
    <n v="132"/>
    <n v="400"/>
    <n v="50"/>
    <n v="250"/>
    <n v="134"/>
    <n v="65"/>
    <n v="134"/>
    <n v="6"/>
    <x v="1"/>
    <n v="295.41000000000003"/>
    <n v="377"/>
    <n v="263.89999999999998"/>
    <n v="100"/>
    <n v="28"/>
    <n v="60"/>
    <n v="1622.9"/>
    <n v="881.14"/>
    <n v="1355.6000000000001"/>
    <n v="1152.26"/>
    <n v="1694.5"/>
    <n v="2033.3999999999999"/>
  </r>
  <r>
    <x v="6"/>
    <n v="10"/>
    <x v="2"/>
    <n v="18"/>
    <x v="0"/>
    <x v="3"/>
    <n v="1778"/>
    <s v="Freightliner Sprinter"/>
    <n v="132"/>
    <n v="400"/>
    <n v="50"/>
    <n v="250"/>
    <n v="134"/>
    <n v="65"/>
    <n v="51"/>
    <n v="6"/>
    <x v="0"/>
    <n v="295.41000000000003"/>
    <n v="377"/>
    <n v="263.89999999999998"/>
    <n v="100"/>
    <n v="23"/>
    <n v="56"/>
    <n v="1622.9"/>
    <n v="881.14"/>
    <n v="1726.6000000000001"/>
    <n v="898.79000000000008"/>
    <n v="1635.75"/>
    <n v="1962.8999999999999"/>
  </r>
  <r>
    <x v="6"/>
    <n v="1"/>
    <x v="0"/>
    <n v="12.9"/>
    <x v="0"/>
    <x v="2"/>
    <n v="3456"/>
    <s v="Nissan NV2500"/>
    <n v="132"/>
    <n v="400"/>
    <n v="50"/>
    <n v="250"/>
    <n v="128"/>
    <n v="0"/>
    <n v="134"/>
    <n v="6"/>
    <x v="3"/>
    <n v="295.41000000000003"/>
    <n v="234"/>
    <n v="263.89999999999998"/>
    <n v="100"/>
    <n v="28"/>
    <n v="59"/>
    <n v="1409.1"/>
    <n v="722.28"/>
    <n v="1308.6000000000001"/>
    <n v="1093.6100000000001"/>
    <n v="1694.5"/>
    <n v="2589.9"/>
  </r>
  <r>
    <x v="6"/>
    <n v="2"/>
    <x v="0"/>
    <n v="12.9"/>
    <x v="0"/>
    <x v="0"/>
    <n v="8765"/>
    <s v="Nissan NV2500"/>
    <n v="132"/>
    <n v="400"/>
    <n v="50"/>
    <n v="250"/>
    <n v="120"/>
    <n v="0"/>
    <n v="134"/>
    <n v="6"/>
    <x v="3"/>
    <n v="295.41000000000003"/>
    <n v="343"/>
    <n v="240.1"/>
    <n v="100"/>
    <n v="22"/>
    <n v="60"/>
    <n v="1622.9"/>
    <n v="621.66"/>
    <n v="1057.4000000000001"/>
    <n v="1467.6100000000001"/>
    <n v="1694.5"/>
    <n v="2033.3999999999999"/>
  </r>
  <r>
    <x v="6"/>
    <n v="23"/>
    <x v="0"/>
    <n v="18"/>
    <x v="0"/>
    <x v="3"/>
    <n v="6778"/>
    <s v="Nissan NV2500"/>
    <n v="132"/>
    <n v="400"/>
    <n v="50"/>
    <n v="250"/>
    <n v="121"/>
    <n v="32"/>
    <n v="134"/>
    <n v="6"/>
    <x v="2"/>
    <n v="295.41000000000003"/>
    <n v="343"/>
    <n v="240.1"/>
    <n v="100"/>
    <n v="25"/>
    <n v="60"/>
    <n v="1618.3"/>
    <n v="850.59"/>
    <n v="1753"/>
    <n v="1467.6100000000001"/>
    <n v="1389"/>
    <n v="2033.3999999999999"/>
  </r>
  <r>
    <x v="6"/>
    <n v="23"/>
    <x v="1"/>
    <n v="18"/>
    <x v="0"/>
    <x v="5"/>
    <n v="5556"/>
    <s v="Nissan NV2500"/>
    <n v="132"/>
    <n v="400"/>
    <n v="50"/>
    <n v="250"/>
    <n v="134"/>
    <n v="0"/>
    <n v="134"/>
    <n v="6"/>
    <x v="3"/>
    <n v="295.41000000000003"/>
    <n v="389"/>
    <n v="240.1"/>
    <n v="100"/>
    <n v="25"/>
    <n v="57"/>
    <n v="1615.1"/>
    <n v="687.31000000000006"/>
    <n v="1111.2"/>
    <n v="587.86"/>
    <n v="1195.5"/>
    <n v="1434.6"/>
  </r>
  <r>
    <x v="6"/>
    <n v="25"/>
    <x v="1"/>
    <n v="18"/>
    <x v="0"/>
    <x v="2"/>
    <n v="1778"/>
    <s v="RAM ProMaster"/>
    <n v="132"/>
    <n v="400"/>
    <n v="50"/>
    <n v="250"/>
    <n v="128"/>
    <n v="0"/>
    <n v="134"/>
    <n v="6"/>
    <x v="1"/>
    <n v="295.41000000000003"/>
    <n v="377"/>
    <n v="279.29999999999995"/>
    <n v="100"/>
    <n v="25"/>
    <n v="56"/>
    <n v="1520.1"/>
    <n v="621.66"/>
    <n v="956.40000000000009"/>
    <n v="812.94"/>
    <n v="1195.5"/>
    <n v="2033.3999999999999"/>
  </r>
  <r>
    <x v="6"/>
    <n v="13"/>
    <x v="1"/>
    <n v="18"/>
    <x v="0"/>
    <x v="2"/>
    <n v="6778"/>
    <s v="RAM ProMaster"/>
    <n v="132"/>
    <n v="400"/>
    <n v="50"/>
    <n v="250"/>
    <n v="120"/>
    <n v="0"/>
    <n v="134"/>
    <n v="6"/>
    <x v="1"/>
    <n v="295.41000000000003"/>
    <n v="343"/>
    <n v="279.29999999999995"/>
    <n v="100"/>
    <n v="25"/>
    <n v="57"/>
    <n v="1557.9"/>
    <n v="881.14"/>
    <n v="956.40000000000009"/>
    <n v="1093.6100000000001"/>
    <n v="864.5"/>
    <n v="2629.5"/>
  </r>
  <r>
    <x v="6"/>
    <n v="23"/>
    <x v="0"/>
    <n v="12.9"/>
    <x v="0"/>
    <x v="3"/>
    <n v="1778"/>
    <s v="Nissan NV2500"/>
    <n v="132"/>
    <n v="400"/>
    <n v="50"/>
    <n v="250"/>
    <n v="120"/>
    <n v="0"/>
    <n v="134"/>
    <n v="6"/>
    <x v="2"/>
    <n v="295.41000000000003"/>
    <n v="343"/>
    <n v="240.1"/>
    <n v="100"/>
    <n v="25"/>
    <n v="60"/>
    <n v="1615.1"/>
    <n v="881.14"/>
    <n v="1726.6000000000001"/>
    <n v="898.79000000000008"/>
    <n v="864.5"/>
    <n v="2589.9"/>
  </r>
  <r>
    <x v="6"/>
    <n v="25"/>
    <x v="1"/>
    <n v="12.9"/>
    <x v="0"/>
    <x v="5"/>
    <n v="1778"/>
    <s v="RAM ProMaster"/>
    <n v="132"/>
    <n v="400"/>
    <n v="73"/>
    <n v="250"/>
    <n v="120"/>
    <n v="0"/>
    <n v="134"/>
    <n v="6"/>
    <x v="0"/>
    <n v="295.41000000000003"/>
    <n v="343"/>
    <n v="240.1"/>
    <n v="100"/>
    <n v="23"/>
    <n v="56"/>
    <n v="1573.1"/>
    <n v="621.66"/>
    <n v="1057.4000000000001"/>
    <n v="1152.26"/>
    <n v="1389"/>
    <n v="1962.8999999999999"/>
  </r>
  <r>
    <x v="6"/>
    <n v="28"/>
    <x v="0"/>
    <n v="12.9"/>
    <x v="0"/>
    <x v="2"/>
    <n v="5556"/>
    <s v="Nissan NV2500"/>
    <n v="132"/>
    <n v="400"/>
    <n v="50"/>
    <n v="250"/>
    <n v="134"/>
    <n v="0"/>
    <n v="134"/>
    <n v="6"/>
    <x v="1"/>
    <n v="295.41000000000003"/>
    <n v="389"/>
    <n v="240.1"/>
    <n v="100"/>
    <n v="23"/>
    <n v="54"/>
    <n v="1618.3"/>
    <n v="881.14"/>
    <n v="956.40000000000009"/>
    <n v="898.79000000000008"/>
    <n v="2191.25"/>
    <n v="1586.1"/>
  </r>
  <r>
    <x v="6"/>
    <n v="28"/>
    <x v="1"/>
    <n v="14"/>
    <x v="0"/>
    <x v="2"/>
    <n v="3458"/>
    <s v="RAM ProMaster"/>
    <n v="132"/>
    <n v="400"/>
    <n v="73"/>
    <n v="250"/>
    <n v="120"/>
    <n v="0"/>
    <n v="134"/>
    <n v="6"/>
    <x v="2"/>
    <n v="295.41000000000003"/>
    <n v="343"/>
    <n v="279.29999999999995"/>
    <n v="100"/>
    <n v="26"/>
    <n v="56"/>
    <n v="1615.1"/>
    <n v="621.66"/>
    <n v="1355.6000000000001"/>
    <n v="898.79000000000008"/>
    <n v="1694.5"/>
    <n v="1586.1"/>
  </r>
  <r>
    <x v="6"/>
    <n v="25"/>
    <x v="0"/>
    <n v="12.9"/>
    <x v="0"/>
    <x v="2"/>
    <n v="1778"/>
    <s v="Nissan NV2500"/>
    <n v="132"/>
    <n v="400"/>
    <n v="50"/>
    <n v="250"/>
    <n v="120"/>
    <n v="0"/>
    <n v="134"/>
    <n v="6"/>
    <x v="2"/>
    <n v="295.41000000000003"/>
    <n v="343"/>
    <n v="240.1"/>
    <n v="100"/>
    <n v="23"/>
    <n v="56"/>
    <n v="1618.3"/>
    <n v="881.14"/>
    <n v="1057.4000000000001"/>
    <n v="1093.6100000000001"/>
    <n v="1389"/>
    <n v="1586.1"/>
  </r>
  <r>
    <x v="6"/>
    <n v="22"/>
    <x v="0"/>
    <n v="12.9"/>
    <x v="0"/>
    <x v="5"/>
    <n v="6778"/>
    <s v="Nissan NV2500"/>
    <n v="132"/>
    <n v="400"/>
    <n v="50"/>
    <n v="250"/>
    <n v="134"/>
    <n v="0"/>
    <n v="134"/>
    <n v="6"/>
    <x v="1"/>
    <n v="295.41000000000003"/>
    <n v="377"/>
    <n v="240.1"/>
    <n v="100"/>
    <n v="28"/>
    <n v="54"/>
    <n v="1573.1"/>
    <n v="449.28000000000003"/>
    <n v="691.2"/>
    <n v="1093.6100000000001"/>
    <n v="1195.5"/>
    <n v="1962.8999999999999"/>
  </r>
  <r>
    <x v="6"/>
    <n v="23"/>
    <x v="1"/>
    <n v="14"/>
    <x v="0"/>
    <x v="0"/>
    <n v="1778"/>
    <s v="Freightliner Sprinter"/>
    <n v="132"/>
    <n v="400"/>
    <n v="50"/>
    <n v="250"/>
    <n v="134"/>
    <n v="0"/>
    <n v="134"/>
    <n v="6"/>
    <x v="0"/>
    <n v="295.41000000000003"/>
    <n v="343"/>
    <n v="240.1"/>
    <n v="100"/>
    <n v="23"/>
    <n v="60"/>
    <n v="1557.9"/>
    <n v="1122.29"/>
    <n v="1355.6000000000001"/>
    <n v="944.5200000000001"/>
    <n v="1321.75"/>
    <n v="1929.8999999999999"/>
  </r>
  <r>
    <x v="6"/>
    <n v="27"/>
    <x v="1"/>
    <n v="17"/>
    <x v="0"/>
    <x v="0"/>
    <n v="6433"/>
    <s v="Nissan NV2500"/>
    <n v="132"/>
    <n v="400"/>
    <n v="50"/>
    <n v="250"/>
    <n v="121"/>
    <n v="0"/>
    <n v="134"/>
    <n v="6"/>
    <x v="1"/>
    <n v="295.41000000000003"/>
    <n v="377"/>
    <n v="279.29999999999995"/>
    <n v="100"/>
    <n v="28"/>
    <n v="60"/>
    <n v="1622.9"/>
    <n v="722.28"/>
    <n v="1286.6000000000001"/>
    <n v="1152.26"/>
    <n v="1195.5"/>
    <n v="1586.1"/>
  </r>
  <r>
    <x v="6"/>
    <n v="29"/>
    <x v="0"/>
    <n v="17"/>
    <x v="0"/>
    <x v="5"/>
    <n v="5287"/>
    <s v="RAM ProMaster"/>
    <n v="132"/>
    <n v="400"/>
    <n v="50"/>
    <n v="250"/>
    <n v="134"/>
    <n v="0"/>
    <n v="134"/>
    <n v="6"/>
    <x v="1"/>
    <n v="295.41000000000003"/>
    <n v="343"/>
    <n v="240.1"/>
    <n v="100"/>
    <n v="25"/>
    <n v="56"/>
    <n v="1520.1"/>
    <n v="881.14"/>
    <n v="1111.2"/>
    <n v="587.86"/>
    <n v="1389"/>
    <n v="1962.8999999999999"/>
  </r>
  <r>
    <x v="6"/>
    <n v="23"/>
    <x v="2"/>
    <n v="18"/>
    <x v="0"/>
    <x v="2"/>
    <n v="5556"/>
    <s v="RAM ProMaster"/>
    <n v="132"/>
    <n v="400"/>
    <n v="50"/>
    <n v="250"/>
    <n v="134"/>
    <n v="0"/>
    <n v="134"/>
    <n v="6"/>
    <x v="3"/>
    <n v="295.41000000000003"/>
    <n v="343"/>
    <n v="263.89999999999998"/>
    <n v="100"/>
    <n v="25"/>
    <n v="60"/>
    <n v="1520.1"/>
    <n v="850.59"/>
    <n v="1355.6000000000001"/>
    <n v="944.5200000000001"/>
    <n v="1389"/>
    <n v="1434.6"/>
  </r>
  <r>
    <x v="6"/>
    <n v="22"/>
    <x v="2"/>
    <n v="12.9"/>
    <x v="0"/>
    <x v="1"/>
    <n v="1778"/>
    <s v="Nissan NV2500"/>
    <n v="132"/>
    <n v="400"/>
    <n v="50"/>
    <n v="250"/>
    <n v="120"/>
    <n v="65"/>
    <n v="51"/>
    <n v="6"/>
    <x v="1"/>
    <n v="295.41000000000003"/>
    <n v="389"/>
    <n v="272.29999999999995"/>
    <n v="100"/>
    <n v="24"/>
    <n v="58"/>
    <n v="1557.9"/>
    <n v="706.16"/>
    <n v="1111.2"/>
    <n v="812.94"/>
    <n v="1195.5"/>
    <n v="1434.6"/>
  </r>
  <r>
    <x v="7"/>
    <n v="3"/>
    <x v="0"/>
    <n v="21.3"/>
    <x v="0"/>
    <x v="3"/>
    <n v="5556"/>
    <s v="Freightliner Sprinter"/>
    <n v="132"/>
    <n v="400"/>
    <n v="50"/>
    <n v="250"/>
    <n v="120"/>
    <n v="65"/>
    <n v="134"/>
    <n v="6"/>
    <x v="2"/>
    <n v="295.41000000000003"/>
    <n v="343"/>
    <n v="240.1"/>
    <n v="100"/>
    <n v="22"/>
    <n v="54"/>
    <n v="1573.1"/>
    <n v="722.28"/>
    <n v="1111.2"/>
    <n v="944.5200000000001"/>
    <n v="1389"/>
    <n v="1666.8"/>
  </r>
  <r>
    <x v="7"/>
    <n v="13"/>
    <x v="0"/>
    <n v="22"/>
    <x v="0"/>
    <x v="0"/>
    <n v="5556"/>
    <s v="Freightliner Sprinter"/>
    <n v="132"/>
    <n v="400"/>
    <n v="50"/>
    <n v="250"/>
    <n v="120"/>
    <n v="65"/>
    <n v="134"/>
    <n v="6"/>
    <x v="0"/>
    <n v="295.41000000000003"/>
    <n v="343"/>
    <n v="240.1"/>
    <n v="100"/>
    <n v="22"/>
    <n v="54"/>
    <n v="1573.1"/>
    <n v="722.28"/>
    <n v="1111.2"/>
    <n v="944.5200000000001"/>
    <n v="1389"/>
    <n v="1666.8"/>
  </r>
  <r>
    <x v="8"/>
    <n v="4"/>
    <x v="1"/>
    <n v="14.5"/>
    <x v="0"/>
    <x v="3"/>
    <n v="4567"/>
    <s v="Freightliner Sprinter"/>
    <n v="132"/>
    <n v="333"/>
    <n v="51"/>
    <n v="250"/>
    <n v="134"/>
    <n v="65"/>
    <n v="134"/>
    <n v="6"/>
    <x v="3"/>
    <n v="295.41000000000003"/>
    <n v="354"/>
    <n v="247.79999999999998"/>
    <n v="100"/>
    <n v="23"/>
    <n v="55"/>
    <n v="1530.8"/>
    <n v="593.71"/>
    <n v="913.40000000000009"/>
    <n v="776.3900000000001"/>
    <n v="1141.75"/>
    <n v="1370.1"/>
  </r>
  <r>
    <x v="8"/>
    <n v="5"/>
    <x v="1"/>
    <n v="18"/>
    <x v="0"/>
    <x v="0"/>
    <n v="4567"/>
    <s v="Freightliner Sprinter"/>
    <n v="132"/>
    <n v="333"/>
    <n v="52"/>
    <n v="250"/>
    <n v="134"/>
    <n v="65"/>
    <n v="134"/>
    <n v="6"/>
    <x v="2"/>
    <n v="295.41000000000003"/>
    <n v="354"/>
    <n v="247.79999999999998"/>
    <n v="100"/>
    <n v="23"/>
    <n v="55"/>
    <n v="1531.8"/>
    <n v="593.71"/>
    <n v="913.40000000000009"/>
    <n v="776.3900000000001"/>
    <n v="1141.75"/>
    <n v="1370.1"/>
  </r>
  <r>
    <x v="8"/>
    <n v="6"/>
    <x v="1"/>
    <n v="19"/>
    <x v="0"/>
    <x v="1"/>
    <n v="4567"/>
    <s v="Freightliner Sprinter"/>
    <n v="132"/>
    <n v="333"/>
    <n v="53"/>
    <n v="250"/>
    <n v="134"/>
    <n v="65"/>
    <n v="134"/>
    <n v="6"/>
    <x v="0"/>
    <n v="295.41000000000003"/>
    <n v="354"/>
    <n v="247.79999999999998"/>
    <n v="100"/>
    <n v="23"/>
    <n v="55"/>
    <n v="1532.8"/>
    <n v="593.71"/>
    <n v="913.40000000000009"/>
    <n v="776.3900000000001"/>
    <n v="1141.75"/>
    <n v="1370.1"/>
  </r>
  <r>
    <x v="8"/>
    <n v="14"/>
    <x v="1"/>
    <n v="20"/>
    <x v="0"/>
    <x v="2"/>
    <n v="4567"/>
    <s v="Freightliner Sprinter"/>
    <n v="132"/>
    <n v="333"/>
    <n v="54"/>
    <n v="250"/>
    <n v="134"/>
    <n v="65"/>
    <n v="134"/>
    <n v="6"/>
    <x v="1"/>
    <n v="295.41000000000003"/>
    <n v="354"/>
    <n v="247.79999999999998"/>
    <n v="100"/>
    <n v="23"/>
    <n v="55"/>
    <n v="1533.8"/>
    <n v="593.71"/>
    <n v="913.40000000000009"/>
    <n v="776.3900000000001"/>
    <n v="1141.75"/>
    <n v="1370.1"/>
  </r>
  <r>
    <x v="9"/>
    <n v="7"/>
    <x v="0"/>
    <n v="23"/>
    <x v="1"/>
    <x v="3"/>
    <n v="6778"/>
    <s v="RAM ProMaster"/>
    <n v="132"/>
    <n v="400"/>
    <n v="50"/>
    <n v="250"/>
    <n v="134"/>
    <m/>
    <n v="134"/>
    <n v="6"/>
    <x v="3"/>
    <n v="295.41000000000003"/>
    <n v="377"/>
    <n v="263.89999999999998"/>
    <n v="100"/>
    <n v="28"/>
    <n v="60"/>
    <n v="1557.9"/>
    <n v="881.14"/>
    <n v="1355.6000000000001"/>
    <n v="1152.26"/>
    <n v="1694.5"/>
    <n v="2033.3999999999999"/>
  </r>
  <r>
    <x v="9"/>
    <n v="19"/>
    <x v="0"/>
    <n v="12"/>
    <x v="1"/>
    <x v="0"/>
    <n v="6778"/>
    <s v="RAM ProMaster"/>
    <n v="132"/>
    <n v="400"/>
    <n v="50"/>
    <n v="250"/>
    <n v="134"/>
    <n v="65"/>
    <n v="134"/>
    <n v="6"/>
    <x v="2"/>
    <n v="295.41000000000003"/>
    <n v="377"/>
    <n v="263.89999999999998"/>
    <n v="100"/>
    <n v="28"/>
    <n v="60"/>
    <n v="1622.9"/>
    <n v="881.14"/>
    <n v="1355.6000000000001"/>
    <n v="1152.26"/>
    <n v="1694.5"/>
    <n v="2033.3999999999999"/>
  </r>
  <r>
    <x v="9"/>
    <n v="19"/>
    <x v="0"/>
    <n v="13"/>
    <x v="0"/>
    <x v="1"/>
    <n v="6778"/>
    <s v="RAM ProMaster"/>
    <n v="132"/>
    <n v="400"/>
    <n v="50"/>
    <n v="250"/>
    <n v="134"/>
    <n v="65"/>
    <n v="134"/>
    <n v="6"/>
    <x v="0"/>
    <n v="295.41000000000003"/>
    <n v="377"/>
    <n v="263.89999999999998"/>
    <n v="100"/>
    <n v="28"/>
    <n v="60"/>
    <n v="1622.9"/>
    <n v="881.14"/>
    <n v="1355.6000000000001"/>
    <n v="1152.26"/>
    <n v="1694.5"/>
    <n v="2033.3999999999999"/>
  </r>
  <r>
    <x v="9"/>
    <n v="20"/>
    <x v="0"/>
    <n v="14"/>
    <x v="0"/>
    <x v="2"/>
    <n v="6778"/>
    <s v="RAM ProMaster"/>
    <n v="132"/>
    <n v="400"/>
    <n v="50"/>
    <n v="250"/>
    <n v="134"/>
    <n v="65"/>
    <n v="134"/>
    <n v="6"/>
    <x v="1"/>
    <n v="295.41000000000003"/>
    <n v="377"/>
    <n v="263.89999999999998"/>
    <n v="100"/>
    <n v="28"/>
    <n v="60"/>
    <n v="1622.9"/>
    <n v="881.14"/>
    <n v="1355.6000000000001"/>
    <n v="1152.26"/>
    <n v="1694.5"/>
    <n v="2033.3999999999999"/>
  </r>
  <r>
    <x v="9"/>
    <n v="21"/>
    <x v="0"/>
    <n v="15"/>
    <x v="0"/>
    <x v="4"/>
    <n v="6778"/>
    <s v="RAM ProMaster"/>
    <n v="132"/>
    <n v="400"/>
    <n v="50"/>
    <n v="250"/>
    <n v="134"/>
    <n v="65"/>
    <n v="134"/>
    <n v="6"/>
    <x v="3"/>
    <n v="295.41000000000003"/>
    <n v="377"/>
    <n v="263.89999999999998"/>
    <n v="100"/>
    <n v="28"/>
    <n v="60"/>
    <n v="1622.9"/>
    <n v="881.14"/>
    <n v="1355.6000000000001"/>
    <n v="1152.26"/>
    <n v="1694.5"/>
    <n v="2033.3999999999999"/>
  </r>
  <r>
    <x v="9"/>
    <n v="25"/>
    <x v="0"/>
    <n v="16"/>
    <x v="0"/>
    <x v="2"/>
    <n v="6778"/>
    <s v="RAM ProMaster"/>
    <n v="132"/>
    <n v="400"/>
    <n v="50"/>
    <n v="250"/>
    <n v="134"/>
    <n v="65"/>
    <n v="134"/>
    <n v="6"/>
    <x v="2"/>
    <n v="295.41000000000003"/>
    <n v="377"/>
    <n v="263.89999999999998"/>
    <n v="100"/>
    <n v="28"/>
    <n v="60"/>
    <n v="1622.9"/>
    <n v="881.14"/>
    <n v="1355.6000000000001"/>
    <n v="1152.26"/>
    <n v="1694.5"/>
    <n v="2033.3999999999999"/>
  </r>
  <r>
    <x v="9"/>
    <n v="7"/>
    <x v="0"/>
    <n v="23"/>
    <x v="1"/>
    <x v="3"/>
    <n v="6778"/>
    <s v="RAM ProMaster"/>
    <n v="132"/>
    <n v="400"/>
    <n v="50"/>
    <n v="250"/>
    <n v="134"/>
    <m/>
    <n v="134"/>
    <n v="6"/>
    <x v="0"/>
    <n v="295.41000000000003"/>
    <n v="377"/>
    <n v="263.89999999999998"/>
    <n v="100"/>
    <n v="28"/>
    <n v="60"/>
    <n v="1557.9"/>
    <n v="881.14"/>
    <n v="1355.6000000000001"/>
    <n v="1152.26"/>
    <n v="1694.5"/>
    <n v="2033.3999999999999"/>
  </r>
  <r>
    <x v="9"/>
    <n v="19"/>
    <x v="0"/>
    <n v="12"/>
    <x v="1"/>
    <x v="0"/>
    <n v="6778"/>
    <s v="RAM ProMaster"/>
    <n v="132"/>
    <n v="400"/>
    <n v="50"/>
    <n v="250"/>
    <n v="134"/>
    <n v="65"/>
    <n v="134"/>
    <n v="6"/>
    <x v="1"/>
    <n v="295.41000000000003"/>
    <n v="377"/>
    <n v="263.89999999999998"/>
    <n v="100"/>
    <n v="28"/>
    <n v="60"/>
    <n v="1622.9"/>
    <n v="881.14"/>
    <n v="1355.6000000000001"/>
    <n v="1152.26"/>
    <n v="1694.5"/>
    <n v="2033.3999999999999"/>
  </r>
  <r>
    <x v="9"/>
    <n v="12"/>
    <x v="0"/>
    <n v="12.9"/>
    <x v="0"/>
    <x v="2"/>
    <n v="5287"/>
    <s v="Nissan NV2500"/>
    <n v="132"/>
    <n v="400"/>
    <n v="50"/>
    <n v="250"/>
    <n v="134"/>
    <m/>
    <n v="134"/>
    <n v="6"/>
    <x v="1"/>
    <n v="295.41000000000003"/>
    <n v="343"/>
    <n v="240.1"/>
    <n v="100"/>
    <n v="26"/>
    <n v="58"/>
    <n v="1530.1"/>
    <n v="687.31000000000006"/>
    <n v="1057.4000000000001"/>
    <n v="898.79000000000008"/>
    <n v="1321.75"/>
    <n v="1586.1"/>
  </r>
  <r>
    <x v="9"/>
    <n v="24"/>
    <x v="0"/>
    <n v="18"/>
    <x v="0"/>
    <x v="2"/>
    <n v="5287"/>
    <s v="Nissan NV2500"/>
    <n v="132"/>
    <n v="400"/>
    <n v="50"/>
    <n v="250"/>
    <n v="134"/>
    <m/>
    <n v="134"/>
    <n v="6"/>
    <x v="1"/>
    <n v="295.41000000000003"/>
    <n v="343"/>
    <n v="240.1"/>
    <n v="100"/>
    <n v="26"/>
    <n v="58"/>
    <n v="1530.1"/>
    <n v="687.31000000000006"/>
    <n v="1057.4000000000001"/>
    <n v="898.79000000000008"/>
    <n v="1321.75"/>
    <n v="1586.1"/>
  </r>
  <r>
    <x v="9"/>
    <n v="25"/>
    <x v="0"/>
    <n v="18"/>
    <x v="0"/>
    <x v="2"/>
    <n v="5287"/>
    <s v="Nissan NV2500"/>
    <n v="132"/>
    <n v="400"/>
    <n v="50"/>
    <n v="250"/>
    <n v="134"/>
    <m/>
    <n v="134"/>
    <n v="6"/>
    <x v="1"/>
    <n v="295.41000000000003"/>
    <n v="343"/>
    <n v="240.1"/>
    <n v="100"/>
    <n v="26"/>
    <n v="58"/>
    <n v="1530.1"/>
    <n v="687.31000000000006"/>
    <n v="1057.4000000000001"/>
    <n v="898.79000000000008"/>
    <n v="1321.75"/>
    <n v="1586.1"/>
  </r>
  <r>
    <x v="9"/>
    <n v="7"/>
    <x v="0"/>
    <n v="14"/>
    <x v="0"/>
    <x v="0"/>
    <n v="3458"/>
    <s v="Nissan NV2500"/>
    <n v="132"/>
    <n v="400"/>
    <n v="58"/>
    <n v="250"/>
    <n v="134"/>
    <n v="32"/>
    <n v="134"/>
    <n v="6"/>
    <x v="2"/>
    <n v="295.41000000000003"/>
    <n v="343"/>
    <n v="240.1"/>
    <n v="100"/>
    <n v="22"/>
    <n v="54"/>
    <n v="1530.1"/>
    <n v="687.31000000000006"/>
    <n v="956.40000000000009"/>
    <n v="1152.26"/>
    <n v="1389"/>
    <n v="2589.9"/>
  </r>
  <r>
    <x v="9"/>
    <n v="29"/>
    <x v="1"/>
    <n v="17"/>
    <x v="0"/>
    <x v="1"/>
    <n v="3456"/>
    <s v="Chevrolet Express"/>
    <n v="132"/>
    <n v="400"/>
    <n v="50"/>
    <n v="250"/>
    <n v="120"/>
    <n v="0"/>
    <n v="134"/>
    <n v="6"/>
    <x v="1"/>
    <n v="295.41000000000003"/>
    <n v="234"/>
    <n v="263.89999999999998"/>
    <n v="100"/>
    <n v="23"/>
    <n v="54"/>
    <n v="1520.1"/>
    <n v="687.31000000000006"/>
    <n v="1286.6000000000001"/>
    <n v="1467.6100000000001"/>
    <n v="2191.25"/>
    <n v="1962.8999999999999"/>
  </r>
  <r>
    <x v="9"/>
    <n v="12"/>
    <x v="1"/>
    <n v="18"/>
    <x v="0"/>
    <x v="3"/>
    <n v="5287"/>
    <s v="Freightliner Sprinter"/>
    <n v="132"/>
    <n v="400"/>
    <n v="50"/>
    <n v="250"/>
    <n v="121"/>
    <n v="33"/>
    <n v="120"/>
    <n v="51"/>
    <x v="1"/>
    <n v="295.41000000000003"/>
    <n v="234"/>
    <n v="240.1"/>
    <n v="100"/>
    <n v="25"/>
    <n v="57"/>
    <n v="1409.1"/>
    <n v="687.31000000000006"/>
    <n v="1355.6000000000001"/>
    <n v="944.5200000000001"/>
    <n v="1195.5"/>
    <n v="1962.8999999999999"/>
  </r>
  <r>
    <x v="9"/>
    <n v="23"/>
    <x v="2"/>
    <n v="12.9"/>
    <x v="0"/>
    <x v="4"/>
    <n v="3456"/>
    <s v="Nissan NV2500"/>
    <n v="132"/>
    <n v="400"/>
    <n v="50"/>
    <n v="250"/>
    <n v="134"/>
    <n v="65"/>
    <n v="134"/>
    <n v="66"/>
    <x v="1"/>
    <n v="295.41000000000003"/>
    <n v="343"/>
    <n v="279.29999999999995"/>
    <n v="100"/>
    <n v="28"/>
    <n v="60"/>
    <n v="1622.9"/>
    <n v="621.66"/>
    <n v="691.2"/>
    <n v="944.5200000000001"/>
    <n v="1321.75"/>
    <n v="1586.1"/>
  </r>
  <r>
    <x v="9"/>
    <n v="28"/>
    <x v="0"/>
    <n v="14"/>
    <x v="0"/>
    <x v="2"/>
    <n v="6433"/>
    <s v="RAM ProMaster"/>
    <n v="132"/>
    <n v="400"/>
    <n v="50"/>
    <n v="250"/>
    <n v="134"/>
    <n v="0"/>
    <n v="134"/>
    <n v="6"/>
    <x v="0"/>
    <n v="295.41000000000003"/>
    <n v="343"/>
    <n v="240.1"/>
    <n v="100"/>
    <n v="23"/>
    <n v="60"/>
    <n v="1568.1"/>
    <n v="722.28"/>
    <n v="1057.4000000000001"/>
    <n v="1093.6100000000001"/>
    <n v="1389"/>
    <n v="1666.8"/>
  </r>
  <r>
    <x v="9"/>
    <n v="19"/>
    <x v="0"/>
    <n v="18"/>
    <x v="0"/>
    <x v="2"/>
    <n v="4782"/>
    <s v="RAM ProMaster"/>
    <n v="132"/>
    <n v="400"/>
    <n v="50"/>
    <n v="250"/>
    <n v="120"/>
    <n v="0"/>
    <n v="134"/>
    <n v="6"/>
    <x v="2"/>
    <n v="295.41000000000003"/>
    <n v="343"/>
    <n v="240.1"/>
    <n v="100"/>
    <n v="25"/>
    <n v="58"/>
    <n v="1520.1"/>
    <n v="881.14"/>
    <n v="1111.2"/>
    <n v="1467.6100000000001"/>
    <n v="1694.5"/>
    <n v="1629.6"/>
  </r>
  <r>
    <x v="9"/>
    <n v="12"/>
    <x v="0"/>
    <n v="14"/>
    <x v="0"/>
    <x v="0"/>
    <n v="6778"/>
    <s v="RAM ProMaster"/>
    <n v="132"/>
    <n v="400"/>
    <n v="50"/>
    <n v="250"/>
    <n v="121"/>
    <n v="65"/>
    <n v="134"/>
    <n v="6"/>
    <x v="1"/>
    <n v="295.41000000000003"/>
    <n v="234"/>
    <n v="240.1"/>
    <n v="100"/>
    <n v="25"/>
    <n v="56"/>
    <n v="1622.9"/>
    <n v="881.14"/>
    <n v="1057.4000000000001"/>
    <n v="1152.26"/>
    <n v="1694.5"/>
    <n v="2033.3999999999999"/>
  </r>
  <r>
    <x v="10"/>
    <n v="8"/>
    <x v="1"/>
    <n v="17"/>
    <x v="0"/>
    <x v="5"/>
    <n v="6543"/>
    <s v="RAM ProMaster"/>
    <n v="132"/>
    <n v="400"/>
    <n v="50"/>
    <n v="250"/>
    <n v="121"/>
    <m/>
    <n v="51"/>
    <n v="51"/>
    <x v="3"/>
    <n v="295.41000000000003"/>
    <n v="389"/>
    <n v="272.29999999999995"/>
    <n v="100"/>
    <n v="29"/>
    <n v="61"/>
    <n v="1517.3"/>
    <n v="850.59"/>
    <n v="1308.6000000000001"/>
    <n v="1112.3100000000002"/>
    <n v="1635.75"/>
    <n v="1962.8999999999999"/>
  </r>
  <r>
    <x v="10"/>
    <n v="20"/>
    <x v="1"/>
    <n v="18"/>
    <x v="0"/>
    <x v="4"/>
    <n v="6543"/>
    <s v="RAM ProMaster"/>
    <n v="132"/>
    <n v="400"/>
    <n v="50"/>
    <n v="250"/>
    <n v="121"/>
    <m/>
    <n v="51"/>
    <n v="51"/>
    <x v="2"/>
    <n v="295.41000000000003"/>
    <n v="389"/>
    <n v="272.29999999999995"/>
    <n v="100"/>
    <n v="29"/>
    <n v="61"/>
    <n v="1517.3"/>
    <n v="850.59"/>
    <n v="1308.6000000000001"/>
    <n v="1112.3100000000002"/>
    <n v="1635.75"/>
    <n v="1962.8999999999999"/>
  </r>
  <r>
    <x v="10"/>
    <n v="22"/>
    <x v="1"/>
    <n v="12.9"/>
    <x v="0"/>
    <x v="3"/>
    <n v="6543"/>
    <s v="RAM ProMaster"/>
    <n v="132"/>
    <n v="400"/>
    <n v="50"/>
    <n v="250"/>
    <n v="121"/>
    <n v="33"/>
    <n v="51"/>
    <n v="51"/>
    <x v="0"/>
    <n v="295.41000000000003"/>
    <n v="389"/>
    <n v="272.29999999999995"/>
    <n v="100"/>
    <n v="29"/>
    <n v="61"/>
    <n v="1550.3"/>
    <n v="850.59"/>
    <n v="1308.6000000000001"/>
    <n v="1112.3100000000002"/>
    <n v="1635.75"/>
    <n v="1962.8999999999999"/>
  </r>
  <r>
    <x v="10"/>
    <n v="23"/>
    <x v="1"/>
    <n v="12.9"/>
    <x v="0"/>
    <x v="0"/>
    <n v="6543"/>
    <s v="RAM ProMaster"/>
    <n v="132"/>
    <n v="400"/>
    <n v="50"/>
    <n v="250"/>
    <n v="121"/>
    <n v="33"/>
    <n v="51"/>
    <n v="51"/>
    <x v="1"/>
    <n v="295.41000000000003"/>
    <n v="389"/>
    <n v="272.29999999999995"/>
    <n v="100"/>
    <n v="29"/>
    <n v="61"/>
    <n v="1550.3"/>
    <n v="850.59"/>
    <n v="1308.6000000000001"/>
    <n v="1112.3100000000002"/>
    <n v="1635.75"/>
    <n v="1962.8999999999999"/>
  </r>
  <r>
    <x v="10"/>
    <n v="23"/>
    <x v="2"/>
    <n v="16"/>
    <x v="0"/>
    <x v="0"/>
    <n v="4567"/>
    <s v="Freightliner Sprinter"/>
    <n v="132"/>
    <n v="400"/>
    <n v="50"/>
    <n v="250"/>
    <n v="120"/>
    <n v="0"/>
    <n v="134"/>
    <n v="6"/>
    <x v="1"/>
    <n v="295.41000000000003"/>
    <n v="343"/>
    <n v="240.1"/>
    <n v="100"/>
    <n v="24"/>
    <n v="61"/>
    <n v="1615.1"/>
    <n v="881.14"/>
    <n v="1286.6000000000001"/>
    <n v="587.86"/>
    <n v="864.5"/>
    <n v="1666.8"/>
  </r>
  <r>
    <x v="10"/>
    <n v="12"/>
    <x v="0"/>
    <n v="17"/>
    <x v="0"/>
    <x v="2"/>
    <n v="6433"/>
    <s v="RAM ProMaster"/>
    <n v="132"/>
    <n v="400"/>
    <n v="50"/>
    <n v="250"/>
    <n v="128"/>
    <n v="0"/>
    <n v="134"/>
    <n v="56"/>
    <x v="1"/>
    <n v="295.41000000000003"/>
    <n v="343"/>
    <n v="240.1"/>
    <n v="100"/>
    <n v="28"/>
    <n v="58"/>
    <n v="1573.1"/>
    <n v="881.14"/>
    <n v="1355.6000000000001"/>
    <n v="1490.0500000000002"/>
    <n v="2158.25"/>
    <n v="1929.8999999999999"/>
  </r>
  <r>
    <x v="10"/>
    <n v="28"/>
    <x v="1"/>
    <n v="14"/>
    <x v="0"/>
    <x v="2"/>
    <n v="6778"/>
    <s v="RAM ProMaster"/>
    <n v="132"/>
    <n v="400"/>
    <n v="50"/>
    <n v="250"/>
    <n v="120"/>
    <n v="65"/>
    <n v="134"/>
    <n v="6"/>
    <x v="1"/>
    <n v="295.41000000000003"/>
    <n v="343"/>
    <n v="240.1"/>
    <n v="100"/>
    <n v="28"/>
    <n v="57"/>
    <n v="1622.9"/>
    <n v="850.59"/>
    <n v="1308.6000000000001"/>
    <n v="1467.6100000000001"/>
    <n v="1694.5"/>
    <n v="1629.6"/>
  </r>
  <r>
    <x v="10"/>
    <n v="25"/>
    <x v="2"/>
    <n v="12.9"/>
    <x v="0"/>
    <x v="0"/>
    <n v="3456"/>
    <s v="Freightliner Sprinter"/>
    <n v="132"/>
    <n v="400"/>
    <n v="50"/>
    <n v="250"/>
    <n v="121"/>
    <n v="0"/>
    <n v="134"/>
    <n v="6"/>
    <x v="0"/>
    <n v="295.41000000000003"/>
    <n v="343"/>
    <n v="240.1"/>
    <n v="100"/>
    <n v="24"/>
    <n v="56"/>
    <n v="1520.1"/>
    <n v="1122.29"/>
    <n v="1753"/>
    <n v="898.79000000000008"/>
    <n v="1195.5"/>
    <n v="2033.3999999999999"/>
  </r>
  <r>
    <x v="10"/>
    <n v="19"/>
    <x v="0"/>
    <n v="12.9"/>
    <x v="0"/>
    <x v="1"/>
    <n v="6778"/>
    <s v="Freightliner Sprinter"/>
    <n v="132"/>
    <n v="400"/>
    <n v="73"/>
    <n v="250"/>
    <n v="134"/>
    <n v="0"/>
    <n v="134"/>
    <n v="6"/>
    <x v="1"/>
    <n v="295.41000000000003"/>
    <n v="333"/>
    <n v="272.29999999999995"/>
    <n v="100"/>
    <n v="23"/>
    <n v="60"/>
    <n v="1520.1"/>
    <n v="1122.29"/>
    <n v="1753"/>
    <n v="898.79000000000008"/>
    <n v="2158.25"/>
    <n v="1434.6"/>
  </r>
  <r>
    <x v="10"/>
    <n v="12"/>
    <x v="0"/>
    <n v="12.9"/>
    <x v="0"/>
    <x v="2"/>
    <n v="6778"/>
    <s v="Freightliner Sprinter"/>
    <n v="132"/>
    <n v="400"/>
    <n v="50"/>
    <n v="250"/>
    <n v="120"/>
    <n v="0"/>
    <n v="134"/>
    <n v="6"/>
    <x v="0"/>
    <n v="295.41000000000003"/>
    <n v="343"/>
    <n v="240.1"/>
    <n v="100"/>
    <n v="23"/>
    <n v="56"/>
    <n v="1579.1"/>
    <n v="621.66"/>
    <n v="956.40000000000009"/>
    <n v="944.5200000000001"/>
    <n v="1694.5"/>
    <n v="2033.3999999999999"/>
  </r>
  <r>
    <x v="10"/>
    <n v="28"/>
    <x v="1"/>
    <n v="17"/>
    <x v="0"/>
    <x v="1"/>
    <n v="5556"/>
    <s v="Freightliner Sprinter"/>
    <n v="132"/>
    <n v="400"/>
    <n v="50"/>
    <n v="250"/>
    <n v="120"/>
    <n v="0"/>
    <n v="134"/>
    <n v="6"/>
    <x v="1"/>
    <n v="295.41000000000003"/>
    <n v="343"/>
    <n v="263.89999999999998"/>
    <n v="100"/>
    <n v="23"/>
    <n v="58"/>
    <n v="1573.1"/>
    <n v="1122.29"/>
    <n v="1308.6000000000001"/>
    <n v="1467.6100000000001"/>
    <n v="1195.5"/>
    <n v="1586.1"/>
  </r>
  <r>
    <x v="11"/>
    <n v="12"/>
    <x v="0"/>
    <n v="16"/>
    <x v="0"/>
    <x v="6"/>
    <n v="6433"/>
    <s v="Chevrolet Express"/>
    <n v="132"/>
    <n v="399"/>
    <n v="72"/>
    <n v="250"/>
    <n v="134"/>
    <m/>
    <n v="134"/>
    <n v="6"/>
    <x v="2"/>
    <n v="295.41000000000003"/>
    <n v="343"/>
    <n v="240.1"/>
    <n v="100"/>
    <n v="25"/>
    <n v="57"/>
    <n v="8549.1"/>
    <n v="836.29000000000008"/>
    <n v="1286.6000000000001"/>
    <n v="1093.6100000000001"/>
    <n v="1608.25"/>
    <n v="1929.8999999999999"/>
  </r>
  <r>
    <x v="11"/>
    <n v="16"/>
    <x v="1"/>
    <n v="17"/>
    <x v="1"/>
    <x v="5"/>
    <n v="6433"/>
    <s v="Chevrolet Express"/>
    <n v="132"/>
    <n v="399"/>
    <n v="73"/>
    <n v="250"/>
    <n v="134"/>
    <n v="65"/>
    <n v="134"/>
    <n v="6"/>
    <x v="0"/>
    <n v="295.41000000000003"/>
    <n v="343"/>
    <n v="240.1"/>
    <n v="100"/>
    <n v="25"/>
    <n v="57"/>
    <n v="1615.1"/>
    <n v="836.29000000000008"/>
    <n v="1286.6000000000001"/>
    <n v="1093.6100000000001"/>
    <n v="1608.25"/>
    <n v="1929.8999999999999"/>
  </r>
  <r>
    <x v="11"/>
    <n v="22"/>
    <x v="0"/>
    <n v="18"/>
    <x v="1"/>
    <x v="0"/>
    <n v="6433"/>
    <s v="Chevrolet Express"/>
    <n v="132"/>
    <n v="399"/>
    <n v="74"/>
    <n v="250"/>
    <n v="134"/>
    <n v="65"/>
    <n v="134"/>
    <n v="6"/>
    <x v="1"/>
    <n v="295.41000000000003"/>
    <n v="343"/>
    <n v="240.1"/>
    <n v="100"/>
    <n v="25"/>
    <n v="57"/>
    <n v="1616.1"/>
    <n v="836.29000000000008"/>
    <n v="1286.6000000000001"/>
    <n v="1093.6100000000001"/>
    <n v="1608.25"/>
    <n v="1929.8999999999999"/>
  </r>
  <r>
    <x v="10"/>
    <n v="12"/>
    <x v="0"/>
    <n v="17"/>
    <x v="0"/>
    <x v="2"/>
    <n v="6433"/>
    <s v="RAM ProMaster"/>
    <n v="132"/>
    <n v="400"/>
    <n v="50"/>
    <n v="250"/>
    <n v="128"/>
    <n v="0"/>
    <n v="134"/>
    <n v="56"/>
    <x v="1"/>
    <n v="295.41000000000003"/>
    <n v="343"/>
    <n v="240.1"/>
    <n v="100"/>
    <n v="28"/>
    <n v="58"/>
    <n v="1573.1"/>
    <n v="881.14"/>
    <n v="1355.6000000000001"/>
    <n v="1490.0500000000002"/>
    <n v="2158.25"/>
    <n v="1929.8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C2C14-FCAE-4551-9D10-E8110C47C7D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X10:AA11" firstHeaderRow="0" firstDataRow="1" firstDataCol="0"/>
  <pivotFields count="30">
    <pivotField showAll="0">
      <items count="14">
        <item x="7"/>
        <item x="8"/>
        <item x="4"/>
        <item x="11"/>
        <item x="3"/>
        <item x="5"/>
        <item x="6"/>
        <item x="10"/>
        <item x="0"/>
        <item x="1"/>
        <item x="2"/>
        <item x="9"/>
        <item m="1" x="12"/>
        <item t="default"/>
      </items>
    </pivotField>
    <pivotField showAll="0"/>
    <pivotField showAll="0"/>
    <pivotField showAll="0"/>
    <pivotField showAll="0"/>
    <pivotField showAll="0"/>
    <pivotField numFmtId="164" showAll="0"/>
    <pivotField showAll="0"/>
    <pivotField numFmtId="164" showAll="0"/>
    <pivotField numFmtId="164" showAll="0"/>
    <pivotField numFmtId="164" showAll="0"/>
    <pivotField numFmtId="164" showAll="0"/>
    <pivotField dataField="1" numFmtId="164" showAll="0"/>
    <pivotField dataField="1" showAll="0"/>
    <pivotField dataField="1" numFmtId="164" showAll="0"/>
    <pivotField dataField="1" numFmtId="164"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Repairs" fld="13" baseField="0" baseItem="0"/>
    <dataField name="Sum of Tolls" fld="14" baseField="0" baseItem="0"/>
    <dataField name="Sum of Fundings" fld="15" baseField="0" baseItem="0"/>
  </dataFields>
  <formats count="5">
    <format dxfId="3112">
      <pivotArea outline="0" collapsedLevelsAreSubtotals="1" fieldPosition="0"/>
    </format>
    <format dxfId="3111">
      <pivotArea outline="0" collapsedLevelsAreSubtotals="1" fieldPosition="0"/>
    </format>
    <format dxfId="3110">
      <pivotArea outline="0" collapsedLevelsAreSubtotals="1" fieldPosition="0"/>
    </format>
    <format dxfId="3109">
      <pivotArea outline="0" collapsedLevelsAreSubtotals="1" fieldPosition="0"/>
    </format>
    <format dxfId="310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F4992F-982B-4E08-821E-03283B90E0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30">
    <pivotField showAll="0">
      <items count="14">
        <item x="7"/>
        <item x="8"/>
        <item x="4"/>
        <item x="11"/>
        <item x="3"/>
        <item x="5"/>
        <item x="6"/>
        <item x="10"/>
        <item x="0"/>
        <item x="1"/>
        <item x="2"/>
        <item x="9"/>
        <item m="1" x="12"/>
        <item t="default"/>
      </items>
    </pivotField>
    <pivotField showAll="0"/>
    <pivotField showAll="0"/>
    <pivotField showAll="0"/>
    <pivotField showAll="0"/>
    <pivotField showAll="0"/>
    <pivotField dataField="1" numFmtId="164" showAll="0"/>
    <pivotField showAll="0"/>
    <pivotField numFmtId="164" showAll="0"/>
    <pivotField numFmtId="164" showAll="0"/>
    <pivotField numFmtId="164" showAll="0"/>
    <pivotField numFmtId="164" showAll="0"/>
    <pivotField numFmtId="164" showAll="0"/>
    <pivotField showAll="0"/>
    <pivotField numFmtId="164" showAll="0"/>
    <pivotField numFmtId="164" showAll="0"/>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4"/>
  </dataFields>
  <formats count="8">
    <format dxfId="3185">
      <pivotArea dataOnly="0" labelOnly="1" outline="0" fieldPosition="0">
        <references count="1">
          <reference field="4294967294" count="3">
            <x v="0"/>
            <x v="1"/>
            <x v="2"/>
          </reference>
        </references>
      </pivotArea>
    </format>
    <format dxfId="3184">
      <pivotArea dataOnly="0" labelOnly="1" outline="0" fieldPosition="0">
        <references count="1">
          <reference field="4294967294" count="3">
            <x v="0"/>
            <x v="1"/>
            <x v="2"/>
          </reference>
        </references>
      </pivotArea>
    </format>
    <format dxfId="3183">
      <pivotArea dataOnly="0" labelOnly="1" outline="0" fieldPosition="0">
        <references count="1">
          <reference field="4294967294" count="3">
            <x v="0"/>
            <x v="1"/>
            <x v="2"/>
          </reference>
        </references>
      </pivotArea>
    </format>
    <format dxfId="3182">
      <pivotArea dataOnly="0" labelOnly="1" outline="0" fieldPosition="0">
        <references count="1">
          <reference field="4294967294" count="3">
            <x v="0"/>
            <x v="1"/>
            <x v="2"/>
          </reference>
        </references>
      </pivotArea>
    </format>
    <format dxfId="3181">
      <pivotArea outline="0" collapsedLevelsAreSubtotals="1" fieldPosition="0"/>
    </format>
    <format dxfId="3180">
      <pivotArea outline="0" collapsedLevelsAreSubtotals="1" fieldPosition="0"/>
    </format>
    <format dxfId="3179">
      <pivotArea outline="0" collapsedLevelsAreSubtotals="1" fieldPosition="0"/>
    </format>
    <format dxfId="31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8C0F25-89D7-4B57-BBF4-FD7471137FD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0:S11" firstHeaderRow="0" firstDataRow="1" firstDataCol="0"/>
  <pivotFields count="30">
    <pivotField showAll="0">
      <items count="14">
        <item x="7"/>
        <item x="8"/>
        <item x="4"/>
        <item x="11"/>
        <item x="3"/>
        <item x="5"/>
        <item x="6"/>
        <item x="10"/>
        <item x="0"/>
        <item x="1"/>
        <item x="2"/>
        <item x="9"/>
        <item m="1" x="12"/>
        <item t="default"/>
      </items>
    </pivotField>
    <pivotField showAll="0"/>
    <pivotField showAll="0"/>
    <pivotField showAll="0"/>
    <pivotField showAll="0"/>
    <pivotField showAll="0"/>
    <pivotField numFmtId="164" showAll="0"/>
    <pivotField showAll="0"/>
    <pivotField dataField="1" numFmtId="164" showAll="0"/>
    <pivotField dataField="1" numFmtId="164" showAll="0"/>
    <pivotField dataField="1" numFmtId="164" showAll="0"/>
    <pivotField dataField="1" numFmtId="164" showAll="0"/>
    <pivotField numFmtId="164" showAll="0"/>
    <pivotField showAll="0"/>
    <pivotField numFmtId="164" showAll="0"/>
    <pivotField numFmtId="164"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8">
    <format dxfId="3193">
      <pivotArea outline="0" collapsedLevelsAreSubtotals="1" fieldPosition="0"/>
    </format>
    <format dxfId="3192">
      <pivotArea outline="0" collapsedLevelsAreSubtotals="1" fieldPosition="0"/>
    </format>
    <format dxfId="3191">
      <pivotArea outline="0" collapsedLevelsAreSubtotals="1" fieldPosition="0"/>
    </format>
    <format dxfId="3190">
      <pivotArea outline="0" collapsedLevelsAreSubtotals="1" fieldPosition="0"/>
    </format>
    <format dxfId="3189">
      <pivotArea type="all" dataOnly="0" outline="0" fieldPosition="0"/>
    </format>
    <format dxfId="3188">
      <pivotArea outline="0" collapsedLevelsAreSubtotals="1" fieldPosition="0"/>
    </format>
    <format dxfId="3187">
      <pivotArea dataOnly="0" labelOnly="1" outline="0" fieldPosition="0">
        <references count="1">
          <reference field="4294967294" count="4">
            <x v="0"/>
            <x v="1"/>
            <x v="2"/>
            <x v="3"/>
          </reference>
        </references>
      </pivotArea>
    </format>
    <format dxfId="31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75EFF-1982-413F-8F2D-C1220CD4E10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K13:AL21" firstHeaderRow="1" firstDataRow="1" firstDataCol="1"/>
  <pivotFields count="30">
    <pivotField showAll="0">
      <items count="14">
        <item x="7"/>
        <item x="8"/>
        <item x="4"/>
        <item x="11"/>
        <item x="3"/>
        <item x="5"/>
        <item x="6"/>
        <item x="10"/>
        <item x="0"/>
        <item x="1"/>
        <item x="2"/>
        <item x="9"/>
        <item m="1" x="12"/>
        <item t="default"/>
      </items>
    </pivotField>
    <pivotField showAll="0"/>
    <pivotField showAll="0"/>
    <pivotField showAll="0"/>
    <pivotField showAll="0"/>
    <pivotField axis="axisRow" dataField="1" showAll="0">
      <items count="10">
        <item x="4"/>
        <item x="3"/>
        <item x="0"/>
        <item x="1"/>
        <item x="5"/>
        <item x="2"/>
        <item m="1" x="8"/>
        <item x="6"/>
        <item m="1" x="7"/>
        <item t="default"/>
      </items>
    </pivotField>
    <pivotField numFmtId="164" showAll="0"/>
    <pivotField showAll="0"/>
    <pivotField numFmtId="164" showAll="0"/>
    <pivotField numFmtId="164" showAll="0"/>
    <pivotField numFmtId="164" showAll="0"/>
    <pivotField numFmtId="164" showAll="0"/>
    <pivotField numFmtId="164" showAll="0"/>
    <pivotField showAll="0"/>
    <pivotField numFmtId="164" showAll="0"/>
    <pivotField numFmtId="164"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s>
  <rowFields count="1">
    <field x="5"/>
  </rowFields>
  <rowItems count="8">
    <i>
      <x/>
    </i>
    <i>
      <x v="1"/>
    </i>
    <i>
      <x v="2"/>
    </i>
    <i>
      <x v="3"/>
    </i>
    <i>
      <x v="4"/>
    </i>
    <i>
      <x v="5"/>
    </i>
    <i>
      <x v="7"/>
    </i>
    <i t="grand">
      <x/>
    </i>
  </rowItems>
  <colItems count="1">
    <i/>
  </colItems>
  <dataFields count="1">
    <dataField name="Count of Destination" fld="5" subtotal="count" baseField="0" baseItem="0"/>
  </dataFields>
  <formats count="8">
    <format dxfId="3120">
      <pivotArea outline="0" collapsedLevelsAreSubtotals="1" fieldPosition="0"/>
    </format>
    <format dxfId="3119">
      <pivotArea outline="0" collapsedLevelsAreSubtotals="1" fieldPosition="0"/>
    </format>
    <format dxfId="3118">
      <pivotArea outline="0" collapsedLevelsAreSubtotals="1" fieldPosition="0"/>
    </format>
    <format dxfId="3117">
      <pivotArea outline="0" collapsedLevelsAreSubtotals="1" fieldPosition="0"/>
    </format>
    <format dxfId="3116">
      <pivotArea field="5" type="button" dataOnly="0" labelOnly="1" outline="0" axis="axisRow" fieldPosition="0"/>
    </format>
    <format dxfId="3115">
      <pivotArea dataOnly="0" labelOnly="1" outline="0" axis="axisValues" fieldPosition="0"/>
    </format>
    <format dxfId="3114">
      <pivotArea grandRow="1" outline="0" collapsedLevelsAreSubtotals="1" fieldPosition="0"/>
    </format>
    <format dxfId="311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E7F423-D351-40BA-B4BC-451966DD73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E13:BF18" firstHeaderRow="1" firstDataRow="1" firstDataCol="1"/>
  <pivotFields count="30">
    <pivotField showAll="0">
      <items count="14">
        <item x="7"/>
        <item x="8"/>
        <item x="4"/>
        <item x="11"/>
        <item x="3"/>
        <item x="5"/>
        <item x="6"/>
        <item x="10"/>
        <item x="0"/>
        <item x="1"/>
        <item x="2"/>
        <item x="9"/>
        <item m="1" x="12"/>
        <item t="default"/>
      </items>
    </pivotField>
    <pivotField showAll="0"/>
    <pivotField showAll="0">
      <items count="5">
        <item x="2"/>
        <item x="1"/>
        <item x="0"/>
        <item m="1" x="3"/>
        <item t="default"/>
      </items>
    </pivotField>
    <pivotField showAll="0"/>
    <pivotField showAll="0"/>
    <pivotField dataField="1" showAll="0">
      <items count="10">
        <item x="4"/>
        <item x="3"/>
        <item x="0"/>
        <item x="1"/>
        <item x="5"/>
        <item x="2"/>
        <item m="1" x="8"/>
        <item x="6"/>
        <item m="1" x="7"/>
        <item t="default"/>
      </items>
    </pivotField>
    <pivotField numFmtId="164" showAll="0"/>
    <pivotField showAll="0"/>
    <pivotField numFmtId="164" showAll="0"/>
    <pivotField numFmtId="164" showAll="0"/>
    <pivotField numFmtId="164" showAll="0"/>
    <pivotField numFmtId="164" showAll="0"/>
    <pivotField numFmtId="164" showAll="0"/>
    <pivotField showAll="0"/>
    <pivotField numFmtId="164" showAll="0"/>
    <pivotField numFmtId="164" showAll="0"/>
    <pivotField axis="axisRow" showAll="0">
      <items count="5">
        <item x="3"/>
        <item x="2"/>
        <item x="1"/>
        <item x="0"/>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s>
  <rowFields count="1">
    <field x="16"/>
  </rowFields>
  <rowItems count="5">
    <i>
      <x/>
    </i>
    <i>
      <x v="1"/>
    </i>
    <i>
      <x v="2"/>
    </i>
    <i>
      <x v="3"/>
    </i>
    <i t="grand">
      <x/>
    </i>
  </rowItems>
  <colItems count="1">
    <i/>
  </colItems>
  <dataFields count="1">
    <dataField name="Count of Destination" fld="5" subtotal="count" baseField="0" baseItem="0"/>
  </dataFields>
  <formats count="8">
    <format dxfId="3128">
      <pivotArea outline="0" collapsedLevelsAreSubtotals="1" fieldPosition="0"/>
    </format>
    <format dxfId="3127">
      <pivotArea outline="0" collapsedLevelsAreSubtotals="1" fieldPosition="0"/>
    </format>
    <format dxfId="3126">
      <pivotArea outline="0" collapsedLevelsAreSubtotals="1" fieldPosition="0"/>
    </format>
    <format dxfId="3125">
      <pivotArea outline="0" collapsedLevelsAreSubtotals="1" fieldPosition="0"/>
    </format>
    <format dxfId="3124">
      <pivotArea field="16" type="button" dataOnly="0" labelOnly="1" outline="0" axis="axisRow" fieldPosition="0"/>
    </format>
    <format dxfId="3123">
      <pivotArea dataOnly="0" labelOnly="1" outline="0" axis="axisValues" fieldPosition="0"/>
    </format>
    <format dxfId="3122">
      <pivotArea grandRow="1" outline="0" collapsedLevelsAreSubtotals="1" fieldPosition="0"/>
    </format>
    <format dxfId="312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75CAC6-D97E-4893-AF71-8009F6027B4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Q9:AS13" firstHeaderRow="0" firstDataRow="1" firstDataCol="1"/>
  <pivotFields count="30">
    <pivotField showAll="0">
      <items count="14">
        <item x="7"/>
        <item x="8"/>
        <item x="4"/>
        <item x="11"/>
        <item x="3"/>
        <item x="5"/>
        <item x="6"/>
        <item x="10"/>
        <item x="0"/>
        <item x="1"/>
        <item x="2"/>
        <item x="9"/>
        <item m="1" x="12"/>
        <item t="default"/>
      </items>
    </pivotField>
    <pivotField showAll="0"/>
    <pivotField axis="axisRow" dataField="1" showAll="0">
      <items count="5">
        <item x="2"/>
        <item x="1"/>
        <item x="0"/>
        <item m="1" x="3"/>
        <item t="default"/>
      </items>
    </pivotField>
    <pivotField dataField="1" showAll="0"/>
    <pivotField showAll="0"/>
    <pivotField showAll="0">
      <items count="10">
        <item x="4"/>
        <item x="3"/>
        <item x="0"/>
        <item x="1"/>
        <item x="5"/>
        <item x="2"/>
        <item m="1" x="8"/>
        <item x="6"/>
        <item m="1" x="7"/>
        <item t="default"/>
      </items>
    </pivotField>
    <pivotField numFmtId="164" showAll="0"/>
    <pivotField showAll="0"/>
    <pivotField numFmtId="164" showAll="0"/>
    <pivotField numFmtId="164" showAll="0"/>
    <pivotField numFmtId="164" showAll="0"/>
    <pivotField numFmtId="164" showAll="0"/>
    <pivotField numFmtId="164" showAll="0"/>
    <pivotField showAll="0"/>
    <pivotField numFmtId="164" showAll="0"/>
    <pivotField numFmtId="164"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Sum of Tonnage" fld="3" baseField="0" baseItem="0"/>
    <dataField name="Count of Load" fld="2" subtotal="count" baseField="0" baseItem="0"/>
  </dataFields>
  <formats count="8">
    <format dxfId="3136">
      <pivotArea outline="0" collapsedLevelsAreSubtotals="1" fieldPosition="0"/>
    </format>
    <format dxfId="3135">
      <pivotArea outline="0" collapsedLevelsAreSubtotals="1" fieldPosition="0"/>
    </format>
    <format dxfId="3134">
      <pivotArea outline="0" collapsedLevelsAreSubtotals="1" fieldPosition="0"/>
    </format>
    <format dxfId="3133">
      <pivotArea outline="0" collapsedLevelsAreSubtotals="1" fieldPosition="0"/>
    </format>
    <format dxfId="3132">
      <pivotArea field="2" type="button" dataOnly="0" labelOnly="1" outline="0" axis="axisRow" fieldPosition="0"/>
    </format>
    <format dxfId="3131">
      <pivotArea dataOnly="0" labelOnly="1" outline="0" fieldPosition="0">
        <references count="1">
          <reference field="4294967294" count="2">
            <x v="0"/>
            <x v="1"/>
          </reference>
        </references>
      </pivotArea>
    </format>
    <format dxfId="3130">
      <pivotArea grandRow="1" outline="0" collapsedLevelsAreSubtotals="1" fieldPosition="0"/>
    </format>
    <format dxfId="31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5EBAF6-8DBB-4316-A4FA-DF0A121B90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J15:BN16" firstHeaderRow="0" firstDataRow="1" firstDataCol="0"/>
  <pivotFields count="30">
    <pivotField showAll="0">
      <items count="14">
        <item x="7"/>
        <item x="8"/>
        <item x="4"/>
        <item x="11"/>
        <item x="3"/>
        <item x="5"/>
        <item x="6"/>
        <item x="10"/>
        <item x="0"/>
        <item x="1"/>
        <item x="2"/>
        <item x="9"/>
        <item m="1" x="12"/>
        <item t="default"/>
      </items>
    </pivotField>
    <pivotField showAll="0"/>
    <pivotField showAll="0">
      <items count="5">
        <item x="2"/>
        <item x="1"/>
        <item x="0"/>
        <item m="1" x="3"/>
        <item t="default"/>
      </items>
    </pivotField>
    <pivotField showAll="0"/>
    <pivotField showAll="0"/>
    <pivotField showAll="0">
      <items count="10">
        <item x="4"/>
        <item x="3"/>
        <item x="0"/>
        <item x="1"/>
        <item x="5"/>
        <item x="2"/>
        <item m="1" x="8"/>
        <item x="6"/>
        <item m="1" x="7"/>
        <item t="default"/>
      </items>
    </pivotField>
    <pivotField numFmtId="164" showAll="0"/>
    <pivotField showAll="0"/>
    <pivotField numFmtId="164" showAll="0"/>
    <pivotField numFmtId="164" showAll="0"/>
    <pivotField numFmtId="164" showAll="0"/>
    <pivotField numFmtId="164" showAll="0"/>
    <pivotField numFmtId="164" showAll="0"/>
    <pivotField showAll="0"/>
    <pivotField numFmtId="164" showAll="0"/>
    <pivotField numFmtId="164" showAll="0"/>
    <pivotField showAll="0">
      <items count="5">
        <item x="3"/>
        <item x="2"/>
        <item x="1"/>
        <item x="0"/>
        <item t="default"/>
      </items>
    </pivotField>
    <pivotField showAll="0"/>
    <pivotField showAll="0"/>
    <pivotField numFmtId="164" showAll="0"/>
    <pivotField numFmtId="164" showAll="0"/>
    <pivotField numFmtId="164" showAll="0"/>
    <pivotField numFmtId="164" showAll="0"/>
    <pivotField numFmtId="164" showAll="0"/>
    <pivotField dataField="1" numFmtId="164" showAll="0"/>
    <pivotField dataField="1" numFmtId="164" showAll="0"/>
    <pivotField dataField="1" numFmtId="164" showAll="0"/>
    <pivotField dataField="1" numFmtId="164" showAll="0"/>
    <pivotField dataField="1" numFmtId="164"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5">
    <format dxfId="3141">
      <pivotArea outline="0" collapsedLevelsAreSubtotals="1" fieldPosition="0"/>
    </format>
    <format dxfId="3140">
      <pivotArea outline="0" collapsedLevelsAreSubtotals="1" fieldPosition="0"/>
    </format>
    <format dxfId="3139">
      <pivotArea outline="0" collapsedLevelsAreSubtotals="1" fieldPosition="0"/>
    </format>
    <format dxfId="3138">
      <pivotArea outline="0" collapsedLevelsAreSubtotals="1" fieldPosition="0"/>
    </format>
    <format dxfId="3137">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DBCD39-FFF8-4C2D-A4CE-027A2B68D00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location ref="AF10:AH23" firstHeaderRow="0" firstDataRow="1" firstDataCol="1"/>
  <pivotFields count="30">
    <pivotField axis="axisRow" showAll="0">
      <items count="14">
        <item x="7"/>
        <item x="8"/>
        <item x="4"/>
        <item x="11"/>
        <item x="3"/>
        <item x="5"/>
        <item x="6"/>
        <item x="10"/>
        <item x="0"/>
        <item x="1"/>
        <item x="2"/>
        <item x="9"/>
        <item m="1" x="12"/>
        <item t="default"/>
      </items>
    </pivotField>
    <pivotField showAll="0"/>
    <pivotField showAll="0"/>
    <pivotField showAll="0"/>
    <pivotField showAll="0"/>
    <pivotField showAll="0"/>
    <pivotField dataField="1" numFmtId="164" showAll="0"/>
    <pivotField showAll="0"/>
    <pivotField numFmtId="164" showAll="0"/>
    <pivotField numFmtId="164" showAll="0"/>
    <pivotField numFmtId="164" showAll="0"/>
    <pivotField numFmtId="164" showAll="0"/>
    <pivotField numFmtId="164" showAll="0"/>
    <pivotField showAll="0"/>
    <pivotField numFmtId="164" showAll="0"/>
    <pivotField numFmtId="164" showAll="0"/>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8">
    <format dxfId="3149">
      <pivotArea outline="0" collapsedLevelsAreSubtotals="1" fieldPosition="0"/>
    </format>
    <format dxfId="3148">
      <pivotArea outline="0" collapsedLevelsAreSubtotals="1" fieldPosition="0"/>
    </format>
    <format dxfId="3147">
      <pivotArea outline="0" collapsedLevelsAreSubtotals="1" fieldPosition="0"/>
    </format>
    <format dxfId="3146">
      <pivotArea outline="0" collapsedLevelsAreSubtotals="1" fieldPosition="0"/>
    </format>
    <format dxfId="3145">
      <pivotArea field="0" type="button" dataOnly="0" labelOnly="1" outline="0" axis="axisRow" fieldPosition="0"/>
    </format>
    <format dxfId="3144">
      <pivotArea dataOnly="0" labelOnly="1" outline="0" fieldPosition="0">
        <references count="1">
          <reference field="4294967294" count="2">
            <x v="0"/>
            <x v="1"/>
          </reference>
        </references>
      </pivotArea>
    </format>
    <format dxfId="3143">
      <pivotArea grandRow="1" outline="0" collapsedLevelsAreSubtotals="1" fieldPosition="0"/>
    </format>
    <format dxfId="3142">
      <pivotArea dataOnly="0" labelOnly="1" grandRow="1" outline="0" fieldPosition="0"/>
    </format>
  </formats>
  <chartFormats count="31">
    <chartFormat chart="23"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64" format="60" series="1">
      <pivotArea type="data" outline="0" fieldPosition="0">
        <references count="1">
          <reference field="4294967294" count="1" selected="0">
            <x v="0"/>
          </reference>
        </references>
      </pivotArea>
    </chartFormat>
    <chartFormat chart="64" format="61">
      <pivotArea type="data" outline="0" fieldPosition="0">
        <references count="2">
          <reference field="4294967294" count="1" selected="0">
            <x v="0"/>
          </reference>
          <reference field="0" count="1" selected="0">
            <x v="0"/>
          </reference>
        </references>
      </pivotArea>
    </chartFormat>
    <chartFormat chart="64" format="62" series="1">
      <pivotArea type="data" outline="0" fieldPosition="0">
        <references count="1">
          <reference field="4294967294" count="1" selected="0">
            <x v="1"/>
          </reference>
        </references>
      </pivotArea>
    </chartFormat>
    <chartFormat chart="65" format="63" series="1">
      <pivotArea type="data" outline="0" fieldPosition="0">
        <references count="1">
          <reference field="4294967294" count="1" selected="0">
            <x v="0"/>
          </reference>
        </references>
      </pivotArea>
    </chartFormat>
    <chartFormat chart="65" format="64">
      <pivotArea type="data" outline="0" fieldPosition="0">
        <references count="2">
          <reference field="4294967294" count="1" selected="0">
            <x v="0"/>
          </reference>
          <reference field="0" count="1" selected="0">
            <x v="0"/>
          </reference>
        </references>
      </pivotArea>
    </chartFormat>
    <chartFormat chart="65" format="65" series="1">
      <pivotArea type="data" outline="0" fieldPosition="0">
        <references count="1">
          <reference field="4294967294" count="1" selected="0">
            <x v="1"/>
          </reference>
        </references>
      </pivotArea>
    </chartFormat>
    <chartFormat chart="68" format="69" series="1">
      <pivotArea type="data" outline="0" fieldPosition="0">
        <references count="1">
          <reference field="4294967294" count="1" selected="0">
            <x v="0"/>
          </reference>
        </references>
      </pivotArea>
    </chartFormat>
    <chartFormat chart="68" format="70">
      <pivotArea type="data" outline="0" fieldPosition="0">
        <references count="2">
          <reference field="4294967294" count="1" selected="0">
            <x v="0"/>
          </reference>
          <reference field="0" count="1" selected="0">
            <x v="0"/>
          </reference>
        </references>
      </pivotArea>
    </chartFormat>
    <chartFormat chart="68" format="71" series="1">
      <pivotArea type="data" outline="0" fieldPosition="0">
        <references count="1">
          <reference field="4294967294" count="1" selected="0">
            <x v="1"/>
          </reference>
        </references>
      </pivotArea>
    </chartFormat>
    <chartFormat chart="69" format="72" series="1">
      <pivotArea type="data" outline="0" fieldPosition="0">
        <references count="1">
          <reference field="4294967294" count="1" selected="0">
            <x v="0"/>
          </reference>
        </references>
      </pivotArea>
    </chartFormat>
    <chartFormat chart="69" format="73">
      <pivotArea type="data" outline="0" fieldPosition="0">
        <references count="2">
          <reference field="4294967294" count="1" selected="0">
            <x v="0"/>
          </reference>
          <reference field="0" count="1" selected="0">
            <x v="0"/>
          </reference>
        </references>
      </pivotArea>
    </chartFormat>
    <chartFormat chart="69" format="74" series="1">
      <pivotArea type="data" outline="0" fieldPosition="0">
        <references count="1">
          <reference field="4294967294" count="1" selected="0">
            <x v="1"/>
          </reference>
        </references>
      </pivotArea>
    </chartFormat>
    <chartFormat chart="70" format="69" series="1">
      <pivotArea type="data" outline="0" fieldPosition="0">
        <references count="1">
          <reference field="4294967294" count="1" selected="0">
            <x v="0"/>
          </reference>
        </references>
      </pivotArea>
    </chartFormat>
    <chartFormat chart="70" format="70">
      <pivotArea type="data" outline="0" fieldPosition="0">
        <references count="2">
          <reference field="4294967294" count="1" selected="0">
            <x v="0"/>
          </reference>
          <reference field="0" count="1" selected="0">
            <x v="0"/>
          </reference>
        </references>
      </pivotArea>
    </chartFormat>
    <chartFormat chart="70" format="71" series="1">
      <pivotArea type="data" outline="0" fieldPosition="0">
        <references count="1">
          <reference field="4294967294" count="1" selected="0">
            <x v="1"/>
          </reference>
        </references>
      </pivotArea>
    </chartFormat>
    <chartFormat chart="82" format="69" series="1">
      <pivotArea type="data" outline="0" fieldPosition="0">
        <references count="1">
          <reference field="4294967294" count="1" selected="0">
            <x v="0"/>
          </reference>
        </references>
      </pivotArea>
    </chartFormat>
    <chartFormat chart="82" format="70">
      <pivotArea type="data" outline="0" fieldPosition="0">
        <references count="2">
          <reference field="4294967294" count="1" selected="0">
            <x v="0"/>
          </reference>
          <reference field="0" count="1" selected="0">
            <x v="0"/>
          </reference>
        </references>
      </pivotArea>
    </chartFormat>
    <chartFormat chart="82" format="71" series="1">
      <pivotArea type="data" outline="0" fieldPosition="0">
        <references count="1">
          <reference field="4294967294" count="1" selected="0">
            <x v="1"/>
          </reference>
        </references>
      </pivotArea>
    </chartFormat>
    <chartFormat chart="83" format="72" series="1">
      <pivotArea type="data" outline="0" fieldPosition="0">
        <references count="1">
          <reference field="4294967294" count="1" selected="0">
            <x v="0"/>
          </reference>
        </references>
      </pivotArea>
    </chartFormat>
    <chartFormat chart="83" format="73">
      <pivotArea type="data" outline="0" fieldPosition="0">
        <references count="2">
          <reference field="4294967294" count="1" selected="0">
            <x v="0"/>
          </reference>
          <reference field="0" count="1" selected="0">
            <x v="0"/>
          </reference>
        </references>
      </pivotArea>
    </chartFormat>
    <chartFormat chart="83" format="74" series="1">
      <pivotArea type="data" outline="0" fieldPosition="0">
        <references count="1">
          <reference field="4294967294" count="1" selected="0">
            <x v="1"/>
          </reference>
        </references>
      </pivotArea>
    </chartFormat>
    <chartFormat chart="34" format="69" series="1">
      <pivotArea type="data" outline="0" fieldPosition="0">
        <references count="1">
          <reference field="4294967294" count="1" selected="0">
            <x v="0"/>
          </reference>
        </references>
      </pivotArea>
    </chartFormat>
    <chartFormat chart="34" format="70">
      <pivotArea type="data" outline="0" fieldPosition="0">
        <references count="2">
          <reference field="4294967294" count="1" selected="0">
            <x v="0"/>
          </reference>
          <reference field="0" count="1" selected="0">
            <x v="0"/>
          </reference>
        </references>
      </pivotArea>
    </chartFormat>
    <chartFormat chart="34" format="71" series="1">
      <pivotArea type="data" outline="0" fieldPosition="0">
        <references count="1">
          <reference field="4294967294" count="1" selected="0">
            <x v="1"/>
          </reference>
        </references>
      </pivotArea>
    </chartFormat>
    <chartFormat chart="96" format="75" series="1">
      <pivotArea type="data" outline="0" fieldPosition="0">
        <references count="1">
          <reference field="4294967294" count="1" selected="0">
            <x v="0"/>
          </reference>
        </references>
      </pivotArea>
    </chartFormat>
    <chartFormat chart="96" format="76">
      <pivotArea type="data" outline="0" fieldPosition="0">
        <references count="2">
          <reference field="4294967294" count="1" selected="0">
            <x v="0"/>
          </reference>
          <reference field="0" count="1" selected="0">
            <x v="0"/>
          </reference>
        </references>
      </pivotArea>
    </chartFormat>
    <chartFormat chart="96" format="7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DA2B99-3B85-44CF-BBC4-659E3ADECC9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0:L13" firstHeaderRow="1" firstDataRow="1" firstDataCol="1"/>
  <pivotFields count="30">
    <pivotField showAll="0">
      <items count="14">
        <item x="7"/>
        <item x="8"/>
        <item x="4"/>
        <item x="11"/>
        <item x="3"/>
        <item x="5"/>
        <item x="6"/>
        <item x="10"/>
        <item x="0"/>
        <item x="1"/>
        <item x="2"/>
        <item x="9"/>
        <item m="1" x="12"/>
        <item t="default"/>
      </items>
    </pivotField>
    <pivotField showAll="0"/>
    <pivotField showAll="0"/>
    <pivotField showAll="0"/>
    <pivotField axis="axisRow" dataField="1" showAll="0">
      <items count="4">
        <item x="1"/>
        <item x="0"/>
        <item m="1" x="2"/>
        <item t="default"/>
      </items>
    </pivotField>
    <pivotField showAll="0"/>
    <pivotField numFmtId="164" showAll="0"/>
    <pivotField showAll="0"/>
    <pivotField numFmtId="164" showAll="0"/>
    <pivotField numFmtId="164" showAll="0"/>
    <pivotField numFmtId="164" showAll="0"/>
    <pivotField numFmtId="164" showAll="0"/>
    <pivotField numFmtId="164" showAll="0"/>
    <pivotField showAll="0"/>
    <pivotField numFmtId="164" showAll="0"/>
    <pivotField numFmtId="164"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8">
    <format dxfId="3157">
      <pivotArea outline="0" collapsedLevelsAreSubtotals="1" fieldPosition="0"/>
    </format>
    <format dxfId="3156">
      <pivotArea outline="0" collapsedLevelsAreSubtotals="1" fieldPosition="0"/>
    </format>
    <format dxfId="3155">
      <pivotArea outline="0" collapsedLevelsAreSubtotals="1" fieldPosition="0"/>
    </format>
    <format dxfId="3154">
      <pivotArea outline="0" collapsedLevelsAreSubtotals="1" fieldPosition="0"/>
    </format>
    <format dxfId="3153">
      <pivotArea field="4" type="button" dataOnly="0" labelOnly="1" outline="0" axis="axisRow" fieldPosition="0"/>
    </format>
    <format dxfId="3152">
      <pivotArea dataOnly="0" labelOnly="1" outline="0" axis="axisValues" fieldPosition="0"/>
    </format>
    <format dxfId="3151">
      <pivotArea grandRow="1" outline="0" collapsedLevelsAreSubtotals="1" fieldPosition="0"/>
    </format>
    <format dxfId="315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91D58C-6282-47E3-9D31-14E57519A2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U16:BB20" firstHeaderRow="0" firstDataRow="1" firstDataCol="1"/>
  <pivotFields count="30">
    <pivotField showAll="0">
      <items count="14">
        <item x="7"/>
        <item x="8"/>
        <item x="4"/>
        <item x="11"/>
        <item x="3"/>
        <item x="5"/>
        <item x="6"/>
        <item x="10"/>
        <item x="0"/>
        <item x="1"/>
        <item x="2"/>
        <item x="9"/>
        <item m="1" x="12"/>
        <item t="default"/>
      </items>
    </pivotField>
    <pivotField showAll="0"/>
    <pivotField axis="axisRow" showAll="0">
      <items count="5">
        <item x="2"/>
        <item x="1"/>
        <item x="0"/>
        <item m="1" x="3"/>
        <item t="default"/>
      </items>
    </pivotField>
    <pivotField showAll="0"/>
    <pivotField showAll="0"/>
    <pivotField showAll="0">
      <items count="10">
        <item x="4"/>
        <item x="3"/>
        <item x="0"/>
        <item x="1"/>
        <item x="5"/>
        <item x="2"/>
        <item m="1" x="8"/>
        <item x="6"/>
        <item m="1" x="7"/>
        <item t="default"/>
      </items>
    </pivotField>
    <pivotField numFmtId="164" showAll="0"/>
    <pivotField showAll="0"/>
    <pivotField numFmtId="164" showAll="0"/>
    <pivotField numFmtId="164" showAll="0"/>
    <pivotField numFmtId="164" showAll="0"/>
    <pivotField numFmtId="164" showAll="0"/>
    <pivotField numFmtId="164" showAll="0"/>
    <pivotField showAll="0"/>
    <pivotField numFmtId="164" showAll="0"/>
    <pivotField numFmtId="164" showAll="0"/>
    <pivotField showAll="0"/>
    <pivotField dataField="1" showAll="0"/>
    <pivotField dataField="1"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 dragToRow="0" dragToCol="0" dragToPage="0" showAll="0" defaultSubtotal="0"/>
  </pivotFields>
  <rowFields count="1">
    <field x="2"/>
  </rowFields>
  <rowItems count="4">
    <i>
      <x/>
    </i>
    <i>
      <x v="1"/>
    </i>
    <i>
      <x v="2"/>
    </i>
    <i t="grand">
      <x/>
    </i>
  </rowItems>
  <colFields count="1">
    <field x="-2"/>
  </colFields>
  <colItems count="7">
    <i>
      <x/>
    </i>
    <i i="1">
      <x v="1"/>
    </i>
    <i i="2">
      <x v="2"/>
    </i>
    <i i="3">
      <x v="3"/>
    </i>
    <i i="4">
      <x v="4"/>
    </i>
    <i i="5">
      <x v="5"/>
    </i>
    <i i="6">
      <x v="6"/>
    </i>
  </colItems>
  <dataFields count="7">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 name="Sum of Total Expenses" fld="23" baseField="0" baseItem="0"/>
  </dataFields>
  <formats count="8">
    <format dxfId="3165">
      <pivotArea outline="0" collapsedLevelsAreSubtotals="1" fieldPosition="0"/>
    </format>
    <format dxfId="3164">
      <pivotArea outline="0" collapsedLevelsAreSubtotals="1" fieldPosition="0"/>
    </format>
    <format dxfId="3163">
      <pivotArea outline="0" collapsedLevelsAreSubtotals="1" fieldPosition="0"/>
    </format>
    <format dxfId="3162">
      <pivotArea outline="0" collapsedLevelsAreSubtotals="1" fieldPosition="0"/>
    </format>
    <format dxfId="3161">
      <pivotArea field="2" type="button" dataOnly="0" labelOnly="1" outline="0" axis="axisRow" fieldPosition="0"/>
    </format>
    <format dxfId="3160">
      <pivotArea dataOnly="0" labelOnly="1" outline="0" fieldPosition="0">
        <references count="1">
          <reference field="4294967294" count="7">
            <x v="0"/>
            <x v="1"/>
            <x v="2"/>
            <x v="3"/>
            <x v="4"/>
            <x v="5"/>
            <x v="6"/>
          </reference>
        </references>
      </pivotArea>
    </format>
    <format dxfId="3159">
      <pivotArea grandRow="1" outline="0" collapsedLevelsAreSubtotals="1" fieldPosition="0"/>
    </format>
    <format dxfId="315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E3F7FD-5892-45C1-B2E5-53F88356D4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5:H18" firstHeaderRow="1" firstDataRow="1" firstDataCol="1"/>
  <pivotFields count="30">
    <pivotField axis="axisRow" showAll="0">
      <items count="14">
        <item x="7"/>
        <item x="8"/>
        <item x="4"/>
        <item x="11"/>
        <item x="3"/>
        <item x="5"/>
        <item x="6"/>
        <item x="10"/>
        <item x="0"/>
        <item x="1"/>
        <item x="2"/>
        <item x="9"/>
        <item m="1" x="12"/>
        <item t="default"/>
      </items>
    </pivotField>
    <pivotField showAll="0"/>
    <pivotField showAll="0"/>
    <pivotField showAll="0"/>
    <pivotField showAll="0"/>
    <pivotField showAll="0"/>
    <pivotField numFmtId="164" showAll="0"/>
    <pivotField showAll="0"/>
    <pivotField numFmtId="164" showAll="0"/>
    <pivotField numFmtId="164" showAll="0"/>
    <pivotField numFmtId="164" showAll="0"/>
    <pivotField numFmtId="164" showAll="0"/>
    <pivotField numFmtId="164" showAll="0"/>
    <pivotField showAll="0"/>
    <pivotField numFmtId="164" showAll="0"/>
    <pivotField numFmtId="164"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4"/>
  </dataFields>
  <formats count="12">
    <format dxfId="3177">
      <pivotArea dataOnly="0" labelOnly="1" outline="0" fieldPosition="0">
        <references count="1">
          <reference field="4294967294" count="1">
            <x v="0"/>
          </reference>
        </references>
      </pivotArea>
    </format>
    <format dxfId="3176">
      <pivotArea dataOnly="0" labelOnly="1" outline="0" fieldPosition="0">
        <references count="1">
          <reference field="4294967294" count="1">
            <x v="0"/>
          </reference>
        </references>
      </pivotArea>
    </format>
    <format dxfId="3175">
      <pivotArea dataOnly="0" labelOnly="1" outline="0" fieldPosition="0">
        <references count="1">
          <reference field="4294967294" count="1">
            <x v="0"/>
          </reference>
        </references>
      </pivotArea>
    </format>
    <format dxfId="3174">
      <pivotArea dataOnly="0" labelOnly="1" outline="0" fieldPosition="0">
        <references count="1">
          <reference field="4294967294" count="1">
            <x v="0"/>
          </reference>
        </references>
      </pivotArea>
    </format>
    <format dxfId="3173">
      <pivotArea outline="0" collapsedLevelsAreSubtotals="1" fieldPosition="0"/>
    </format>
    <format dxfId="3172">
      <pivotArea outline="0" collapsedLevelsAreSubtotals="1" fieldPosition="0"/>
    </format>
    <format dxfId="3171">
      <pivotArea outline="0" collapsedLevelsAreSubtotals="1" fieldPosition="0"/>
    </format>
    <format dxfId="3170">
      <pivotArea outline="0" collapsedLevelsAreSubtotals="1" fieldPosition="0"/>
    </format>
    <format dxfId="3169">
      <pivotArea field="0" type="button" dataOnly="0" labelOnly="1" outline="0" axis="axisRow" fieldPosition="0"/>
    </format>
    <format dxfId="3168">
      <pivotArea dataOnly="0" labelOnly="1" outline="0" axis="axisValues" fieldPosition="0"/>
    </format>
    <format dxfId="3167">
      <pivotArea grandRow="1" outline="0" collapsedLevelsAreSubtotals="1" fieldPosition="0"/>
    </format>
    <format dxfId="3166">
      <pivotArea dataOnly="0" labelOnly="1" grandRow="1" outline="0"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76FC2AE-600D-43AB-89A9-86E363B3A0DB}" sourceName="Month">
  <pivotTables>
    <pivotTable tabId="2" name="PivotTable9"/>
    <pivotTable tabId="2" name="PivotTable10"/>
    <pivotTable tabId="2" name="PivotTable11"/>
    <pivotTable tabId="2" name="PivotTable6"/>
    <pivotTable tabId="2" name="PivotTable12"/>
    <pivotTable tabId="2" name="PivotTable13"/>
    <pivotTable tabId="2" name="PivotTable14"/>
    <pivotTable tabId="2" name="PivotTable1"/>
    <pivotTable tabId="2" name="PivotTable2"/>
    <pivotTable tabId="2" name="PivotTable3"/>
  </pivotTables>
  <data>
    <tabular pivotCacheId="1352994461">
      <items count="13">
        <i x="7" s="1"/>
        <i x="8" s="1"/>
        <i x="4" s="1"/>
        <i x="11" s="1"/>
        <i x="3" s="1"/>
        <i x="5" s="1"/>
        <i x="6" s="1"/>
        <i x="10" s="1"/>
        <i x="0" s="1"/>
        <i x="1" s="1"/>
        <i x="2" s="1"/>
        <i x="9" s="1"/>
        <i x="1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4DA64B9-A877-451C-ADCD-07E43E258969}" cache="Slicer_Month" caption="Month" style="Slicer Style 1" rowHeight="352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9C7B2DE-1A56-4ED1-8A11-6E626B74CF9B}" cache="Slicer_Month" columnCount="12" style="Slicer Style 3" lockedPosition="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6B6AC9-308B-4FA6-A889-38FACB443E2F}" name="Table2" displayName="Table2" ref="A1:AC169" totalsRowShown="0" headerRowDxfId="3224" dataDxfId="3223">
  <autoFilter ref="A1:AC169" xr:uid="{A16B6AC9-308B-4FA6-A889-38FACB443E2F}"/>
  <sortState xmlns:xlrd2="http://schemas.microsoft.com/office/spreadsheetml/2017/richdata2" ref="A2:AC168">
    <sortCondition descending="1" ref="A1:A168"/>
  </sortState>
  <tableColumns count="29">
    <tableColumn id="1" xr3:uid="{12B63EED-A9D6-487A-A5A7-36D0B61E8F16}" name="Month" dataDxfId="3222"/>
    <tableColumn id="2" xr3:uid="{562E42DF-1A77-438A-86CE-DD9BA8E345EF}" name="Day" dataDxfId="3221"/>
    <tableColumn id="3" xr3:uid="{3D1E369F-9871-4BA2-9E12-82C5F0613BE5}" name="Load" dataDxfId="3220"/>
    <tableColumn id="4" xr3:uid="{43B8AA06-C212-410C-89E5-3319F9C6805D}" name="Tonnage" dataDxfId="3219"/>
    <tableColumn id="5" xr3:uid="{4D4B024A-5C2C-453D-9497-E7D7A2FD08C4}" name="Customer Type" dataDxfId="3218"/>
    <tableColumn id="6" xr3:uid="{A692EC93-8872-4DF5-B1ED-031D534AB9FF}" name="Destination" dataDxfId="3217"/>
    <tableColumn id="7" xr3:uid="{D07220E9-2957-45C0-BE9C-9CA7704937FC}" name="Rate" dataDxfId="3216" dataCellStyle="Currency"/>
    <tableColumn id="8" xr3:uid="{F3556FBB-E079-4C76-8397-24C3D90C5E94}" name="Truck" dataDxfId="3215"/>
    <tableColumn id="9" xr3:uid="{5D10170F-74DB-47C8-8F60-81D00988B6E3}" name="Insurance" dataDxfId="3214"/>
    <tableColumn id="10" xr3:uid="{5ABC24C0-8228-4C87-9652-B8AD30D35DCA}" name="Fuel" dataDxfId="3213"/>
    <tableColumn id="11" xr3:uid="{3F871DBB-B052-40D9-89B9-E46609EFE097}" name="Diesel Exhaust Fluid" dataDxfId="3212"/>
    <tableColumn id="12" xr3:uid="{F6692428-AF34-421F-A928-FD6F43B55D18}" name="Advance" dataDxfId="3211"/>
    <tableColumn id="13" xr3:uid="{943B0E9A-509D-4D70-A454-02B591D18455}" name="Warehouse" dataDxfId="3210"/>
    <tableColumn id="14" xr3:uid="{F2B447F0-3EB1-423C-A097-7DE68E421367}" name="Repairs" dataDxfId="3209"/>
    <tableColumn id="15" xr3:uid="{140856E8-F57F-4A39-86CA-1B6E4ABD1056}" name="Tolls" dataDxfId="3208"/>
    <tableColumn id="16" xr3:uid="{3CF137BB-32AD-4B00-9317-E37CB8F3DE2A}" name="Fundings" dataDxfId="3207"/>
    <tableColumn id="17" xr3:uid="{72B30741-CE87-44A7-BA14-1DE25B725A4F}" name="Driver Name" dataDxfId="3206"/>
    <tableColumn id="18" xr3:uid="{2E121E34-69CA-4A54-9349-D38143DA14CC}" name="Odometer" dataDxfId="3205"/>
    <tableColumn id="19" xr3:uid="{8C9EBF3B-0298-4AE1-8CA5-962B999F6826}" name="Miles" dataDxfId="3204"/>
    <tableColumn id="20" xr3:uid="{25EBA793-A6BD-4891-9668-50028ACF3F0C}" name="Rate Per Miles" dataDxfId="3203"/>
    <tableColumn id="21" xr3:uid="{D328814F-46BB-4800-A30F-64CCD741B211}" name="Extra Stops" dataDxfId="3202"/>
    <tableColumn id="22" xr3:uid="{7FE55524-C3B5-4754-89FE-0990C9E90DE4}" name="Extra Pay" dataDxfId="3201"/>
    <tableColumn id="23" xr3:uid="{9BB143C8-E7EF-4B42-8690-02ADF4CD389B}" name="Costs Driver Paid" dataDxfId="3200"/>
    <tableColumn id="24" xr3:uid="{39D258F1-465C-44D5-A90A-3DB795A9E92C}" name="Total Expenses" dataDxfId="3199"/>
    <tableColumn id="25" xr3:uid="{F0F93255-76C5-4CB6-8C16-C8861E5F7BA4}" name="First condition type" dataDxfId="3198"/>
    <tableColumn id="26" xr3:uid="{71307EFE-2678-4D40-976A-3EE69450EC2C}" name="Shipment cost sub-items" dataDxfId="3197"/>
    <tableColumn id="27" xr3:uid="{56DD4A63-C2E9-466F-99F6-396424EEB033}" name="ERE Stage" dataDxfId="3196"/>
    <tableColumn id="28" xr3:uid="{608D4522-7771-4DCE-9BD0-1B2808BB0BE4}" name="Basic freight" dataDxfId="3195"/>
    <tableColumn id="29" xr3:uid="{D2CA2DEB-1027-43B3-8FFB-B7103254B17E}" name="Final Amount" dataDxfId="3194">
      <calculatedColumnFormula>SUM(Table2[[#This Row],[First condition type]:[Basic freight]])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6ABD4-2825-4293-B3D0-6FBFBC548A37}">
  <sheetPr codeName="Sheet1">
    <tabColor rgb="FFD3BBC0"/>
  </sheetPr>
  <dimension ref="A1:AC169"/>
  <sheetViews>
    <sheetView topLeftCell="V1" zoomScale="85" zoomScaleNormal="85" workbookViewId="0">
      <selection activeCell="AC1" sqref="A1:AC1"/>
    </sheetView>
  </sheetViews>
  <sheetFormatPr defaultRowHeight="21" x14ac:dyDescent="0.35"/>
  <cols>
    <col min="1" max="1" width="11.453125" bestFit="1" customWidth="1"/>
    <col min="2" max="2" width="8.7265625" customWidth="1"/>
    <col min="4" max="4" width="24.7265625" customWidth="1"/>
    <col min="5" max="5" width="19.453125" customWidth="1"/>
    <col min="6" max="6" width="15.1796875" customWidth="1"/>
    <col min="7" max="7" width="19.54296875" style="3" customWidth="1"/>
    <col min="8" max="8" width="21.54296875" customWidth="1"/>
    <col min="9" max="9" width="10.08984375" customWidth="1"/>
    <col min="11" max="11" width="18.7265625" customWidth="1"/>
    <col min="12" max="12" width="9" customWidth="1"/>
    <col min="13" max="13" width="11.453125" customWidth="1"/>
    <col min="16" max="16" width="9.453125" customWidth="1"/>
    <col min="17" max="17" width="18.1796875" customWidth="1"/>
    <col min="18" max="18" width="14.1796875" customWidth="1"/>
    <col min="19" max="19" width="8.36328125" bestFit="1" customWidth="1"/>
    <col min="20" max="20" width="17.36328125" bestFit="1" customWidth="1"/>
    <col min="21" max="21" width="11.26953125" customWidth="1"/>
    <col min="22" max="22" width="9.453125" customWidth="1"/>
    <col min="23" max="23" width="24.6328125" customWidth="1"/>
    <col min="24" max="24" width="26" customWidth="1"/>
    <col min="25" max="25" width="29" customWidth="1"/>
    <col min="26" max="26" width="37.90625" bestFit="1" customWidth="1"/>
    <col min="27" max="27" width="19.7265625" bestFit="1" customWidth="1"/>
    <col min="28" max="28" width="23" bestFit="1" customWidth="1"/>
    <col min="29" max="29" width="23.36328125" bestFit="1" customWidth="1"/>
  </cols>
  <sheetData>
    <row r="1" spans="1:29" ht="26.25" x14ac:dyDescent="0.4">
      <c r="A1" s="1" t="s">
        <v>0</v>
      </c>
      <c r="B1" s="1" t="s">
        <v>1</v>
      </c>
      <c r="C1" s="1" t="s">
        <v>2</v>
      </c>
      <c r="D1" s="1" t="s">
        <v>3</v>
      </c>
      <c r="E1" s="1" t="s">
        <v>4</v>
      </c>
      <c r="F1" s="1" t="s">
        <v>5</v>
      </c>
      <c r="G1" s="2" t="s">
        <v>6</v>
      </c>
      <c r="H1" s="1" t="s">
        <v>7</v>
      </c>
      <c r="I1" s="5" t="s">
        <v>8</v>
      </c>
      <c r="J1" s="5" t="s">
        <v>9</v>
      </c>
      <c r="K1" s="5" t="s">
        <v>10</v>
      </c>
      <c r="L1" s="5" t="s">
        <v>11</v>
      </c>
      <c r="M1" s="5" t="s">
        <v>12</v>
      </c>
      <c r="N1" s="5" t="s">
        <v>13</v>
      </c>
      <c r="O1" s="5" t="s">
        <v>14</v>
      </c>
      <c r="P1" s="5" t="s">
        <v>15</v>
      </c>
      <c r="Q1" s="1" t="s">
        <v>16</v>
      </c>
      <c r="R1" s="1" t="s">
        <v>17</v>
      </c>
      <c r="S1" s="1" t="s">
        <v>18</v>
      </c>
      <c r="T1" s="4" t="s">
        <v>19</v>
      </c>
      <c r="U1" s="4" t="s">
        <v>20</v>
      </c>
      <c r="V1" s="4" t="s">
        <v>21</v>
      </c>
      <c r="W1" s="4" t="s">
        <v>22</v>
      </c>
      <c r="X1" s="4" t="s">
        <v>23</v>
      </c>
      <c r="Y1" s="4" t="s">
        <v>24</v>
      </c>
      <c r="Z1" s="4" t="s">
        <v>25</v>
      </c>
      <c r="AA1" s="4" t="s">
        <v>26</v>
      </c>
      <c r="AB1" s="4" t="s">
        <v>27</v>
      </c>
      <c r="AC1" s="4" t="s">
        <v>28</v>
      </c>
    </row>
    <row r="2" spans="1:29" x14ac:dyDescent="0.35">
      <c r="A2" s="6" t="s">
        <v>56</v>
      </c>
      <c r="B2" s="6">
        <v>25</v>
      </c>
      <c r="C2" s="6" t="s">
        <v>30</v>
      </c>
      <c r="D2" s="6">
        <v>12.9</v>
      </c>
      <c r="E2" s="6" t="s">
        <v>31</v>
      </c>
      <c r="F2" s="6" t="s">
        <v>36</v>
      </c>
      <c r="G2" s="8">
        <v>8633</v>
      </c>
      <c r="H2" s="6" t="s">
        <v>54</v>
      </c>
      <c r="I2" s="7">
        <v>132</v>
      </c>
      <c r="J2" s="7">
        <v>400</v>
      </c>
      <c r="K2" s="7">
        <v>50</v>
      </c>
      <c r="L2" s="7">
        <v>250</v>
      </c>
      <c r="M2" s="7">
        <v>134</v>
      </c>
      <c r="N2" s="7"/>
      <c r="O2" s="7">
        <v>134</v>
      </c>
      <c r="P2" s="7">
        <v>6</v>
      </c>
      <c r="Q2" s="6" t="s">
        <v>37</v>
      </c>
      <c r="R2" s="6">
        <v>295.41000000000003</v>
      </c>
      <c r="S2" s="6">
        <v>234</v>
      </c>
      <c r="T2" s="9">
        <v>163.79999999999998</v>
      </c>
      <c r="U2" s="9">
        <v>100</v>
      </c>
      <c r="V2" s="9">
        <v>23</v>
      </c>
      <c r="W2" s="9">
        <v>55</v>
      </c>
      <c r="X2" s="9">
        <v>1447.8</v>
      </c>
      <c r="Y2" s="9">
        <v>1122.29</v>
      </c>
      <c r="Z2" s="9">
        <v>1726.6000000000001</v>
      </c>
      <c r="AA2" s="9">
        <v>1467.6100000000001</v>
      </c>
      <c r="AB2" s="9">
        <v>2158.25</v>
      </c>
      <c r="AC2" s="9">
        <f>SUM(Table2[[#This Row],[First condition type]:[Basic freight]])</f>
        <v>6474.75</v>
      </c>
    </row>
    <row r="3" spans="1:29" x14ac:dyDescent="0.35">
      <c r="A3" s="6" t="s">
        <v>56</v>
      </c>
      <c r="B3" s="6">
        <v>26</v>
      </c>
      <c r="C3" s="6" t="s">
        <v>30</v>
      </c>
      <c r="D3" s="6">
        <v>12.9</v>
      </c>
      <c r="E3" s="6" t="s">
        <v>31</v>
      </c>
      <c r="F3" s="6" t="s">
        <v>40</v>
      </c>
      <c r="G3" s="8">
        <v>8633</v>
      </c>
      <c r="H3" s="6" t="s">
        <v>54</v>
      </c>
      <c r="I3" s="7">
        <v>132</v>
      </c>
      <c r="J3" s="7">
        <v>400</v>
      </c>
      <c r="K3" s="7">
        <v>50</v>
      </c>
      <c r="L3" s="7">
        <v>250</v>
      </c>
      <c r="M3" s="7">
        <v>134</v>
      </c>
      <c r="N3" s="7"/>
      <c r="O3" s="7">
        <v>134</v>
      </c>
      <c r="P3" s="7">
        <v>6</v>
      </c>
      <c r="Q3" s="6" t="s">
        <v>37</v>
      </c>
      <c r="R3" s="6">
        <v>295.41000000000003</v>
      </c>
      <c r="S3" s="6">
        <v>234</v>
      </c>
      <c r="T3" s="9">
        <v>163.79999999999998</v>
      </c>
      <c r="U3" s="9">
        <v>100</v>
      </c>
      <c r="V3" s="9">
        <v>23</v>
      </c>
      <c r="W3" s="9">
        <v>55</v>
      </c>
      <c r="X3" s="9">
        <v>1447.8</v>
      </c>
      <c r="Y3" s="9">
        <v>1122.29</v>
      </c>
      <c r="Z3" s="9">
        <v>1726.6000000000001</v>
      </c>
      <c r="AA3" s="9">
        <v>1467.6100000000001</v>
      </c>
      <c r="AB3" s="9">
        <v>2158.25</v>
      </c>
      <c r="AC3" s="9">
        <f>SUM(Table2[[#This Row],[First condition type]:[Basic freight]])</f>
        <v>6474.75</v>
      </c>
    </row>
    <row r="4" spans="1:29" x14ac:dyDescent="0.35">
      <c r="A4" s="6" t="s">
        <v>56</v>
      </c>
      <c r="B4" s="6">
        <v>27</v>
      </c>
      <c r="C4" s="6" t="s">
        <v>30</v>
      </c>
      <c r="D4" s="6">
        <v>12</v>
      </c>
      <c r="E4" s="6" t="s">
        <v>31</v>
      </c>
      <c r="F4" s="6" t="s">
        <v>41</v>
      </c>
      <c r="G4" s="8">
        <v>8633</v>
      </c>
      <c r="H4" s="6" t="s">
        <v>54</v>
      </c>
      <c r="I4" s="7">
        <v>132</v>
      </c>
      <c r="J4" s="7">
        <v>400</v>
      </c>
      <c r="K4" s="7">
        <v>50</v>
      </c>
      <c r="L4" s="7">
        <v>250</v>
      </c>
      <c r="M4" s="7">
        <v>134</v>
      </c>
      <c r="N4" s="7"/>
      <c r="O4" s="7">
        <v>134</v>
      </c>
      <c r="P4" s="7">
        <v>6</v>
      </c>
      <c r="Q4" s="6" t="s">
        <v>37</v>
      </c>
      <c r="R4" s="6">
        <v>295.41000000000003</v>
      </c>
      <c r="S4" s="6">
        <v>234</v>
      </c>
      <c r="T4" s="9">
        <v>163.79999999999998</v>
      </c>
      <c r="U4" s="9">
        <v>100</v>
      </c>
      <c r="V4" s="9">
        <v>23</v>
      </c>
      <c r="W4" s="9">
        <v>55</v>
      </c>
      <c r="X4" s="9">
        <v>1447.8</v>
      </c>
      <c r="Y4" s="9">
        <v>1122.29</v>
      </c>
      <c r="Z4" s="9">
        <v>1726.6000000000001</v>
      </c>
      <c r="AA4" s="9">
        <v>1467.6100000000001</v>
      </c>
      <c r="AB4" s="9">
        <v>2158.25</v>
      </c>
      <c r="AC4" s="9">
        <f>SUM(Table2[[#This Row],[First condition type]:[Basic freight]])</f>
        <v>6474.75</v>
      </c>
    </row>
    <row r="5" spans="1:29" x14ac:dyDescent="0.35">
      <c r="A5" s="6" t="s">
        <v>56</v>
      </c>
      <c r="B5" s="6">
        <v>27</v>
      </c>
      <c r="C5" s="6" t="s">
        <v>30</v>
      </c>
      <c r="D5" s="6">
        <v>12</v>
      </c>
      <c r="E5" s="6" t="s">
        <v>31</v>
      </c>
      <c r="F5" s="6" t="s">
        <v>41</v>
      </c>
      <c r="G5" s="8">
        <v>8633</v>
      </c>
      <c r="H5" s="6" t="s">
        <v>54</v>
      </c>
      <c r="I5" s="7">
        <v>132</v>
      </c>
      <c r="J5" s="7">
        <v>400</v>
      </c>
      <c r="K5" s="7">
        <v>50</v>
      </c>
      <c r="L5" s="7">
        <v>250</v>
      </c>
      <c r="M5" s="7">
        <v>134</v>
      </c>
      <c r="N5" s="7"/>
      <c r="O5" s="7">
        <v>134</v>
      </c>
      <c r="P5" s="7">
        <v>6</v>
      </c>
      <c r="Q5" s="6" t="s">
        <v>37</v>
      </c>
      <c r="R5" s="6">
        <v>295.41000000000003</v>
      </c>
      <c r="S5" s="6">
        <v>234</v>
      </c>
      <c r="T5" s="9">
        <v>163.79999999999998</v>
      </c>
      <c r="U5" s="9">
        <v>100</v>
      </c>
      <c r="V5" s="9">
        <v>23</v>
      </c>
      <c r="W5" s="9">
        <v>55</v>
      </c>
      <c r="X5" s="9">
        <v>1447.8</v>
      </c>
      <c r="Y5" s="9">
        <v>1122.29</v>
      </c>
      <c r="Z5" s="9">
        <v>1726.6000000000001</v>
      </c>
      <c r="AA5" s="9">
        <v>1467.6100000000001</v>
      </c>
      <c r="AB5" s="9">
        <v>2158.25</v>
      </c>
      <c r="AC5" s="9">
        <f>SUM(Table2[[#This Row],[First condition type]:[Basic freight]])</f>
        <v>6474.75</v>
      </c>
    </row>
    <row r="6" spans="1:29" x14ac:dyDescent="0.35">
      <c r="A6" s="6" t="s">
        <v>56</v>
      </c>
      <c r="B6" s="6">
        <v>4</v>
      </c>
      <c r="C6" s="6" t="s">
        <v>30</v>
      </c>
      <c r="D6" s="6">
        <v>18</v>
      </c>
      <c r="E6" s="6" t="s">
        <v>31</v>
      </c>
      <c r="F6" s="6" t="s">
        <v>34</v>
      </c>
      <c r="G6" s="8">
        <v>6778</v>
      </c>
      <c r="H6" s="6" t="s">
        <v>58</v>
      </c>
      <c r="I6" s="7">
        <v>132</v>
      </c>
      <c r="J6" s="7">
        <v>400</v>
      </c>
      <c r="K6" s="7">
        <v>50</v>
      </c>
      <c r="L6" s="7">
        <v>250</v>
      </c>
      <c r="M6" s="7">
        <v>134</v>
      </c>
      <c r="N6" s="7">
        <v>0</v>
      </c>
      <c r="O6" s="7">
        <v>134</v>
      </c>
      <c r="P6" s="7">
        <v>6</v>
      </c>
      <c r="Q6" s="6" t="s">
        <v>37</v>
      </c>
      <c r="R6" s="6">
        <v>295.41000000000003</v>
      </c>
      <c r="S6" s="6">
        <v>389</v>
      </c>
      <c r="T6" s="9">
        <v>240.1</v>
      </c>
      <c r="U6" s="9">
        <v>100</v>
      </c>
      <c r="V6" s="9">
        <v>28</v>
      </c>
      <c r="W6" s="9">
        <v>56</v>
      </c>
      <c r="X6" s="9">
        <v>1520.1</v>
      </c>
      <c r="Y6" s="9">
        <v>449.54</v>
      </c>
      <c r="Z6" s="9">
        <v>1308.6000000000001</v>
      </c>
      <c r="AA6" s="9">
        <v>587.5200000000001</v>
      </c>
      <c r="AB6" s="9">
        <v>1694.5</v>
      </c>
      <c r="AC6" s="9">
        <f>SUM(Table2[[#This Row],[First condition type]:[Basic freight]])</f>
        <v>4040.1600000000003</v>
      </c>
    </row>
    <row r="7" spans="1:29" x14ac:dyDescent="0.35">
      <c r="A7" s="6" t="s">
        <v>56</v>
      </c>
      <c r="B7" s="6">
        <v>25</v>
      </c>
      <c r="C7" s="6" t="s">
        <v>30</v>
      </c>
      <c r="D7" s="6">
        <v>12.9</v>
      </c>
      <c r="E7" s="6" t="s">
        <v>31</v>
      </c>
      <c r="F7" s="6" t="s">
        <v>36</v>
      </c>
      <c r="G7" s="8">
        <v>3458</v>
      </c>
      <c r="H7" s="6" t="s">
        <v>32</v>
      </c>
      <c r="I7" s="7">
        <v>132</v>
      </c>
      <c r="J7" s="7">
        <v>400</v>
      </c>
      <c r="K7" s="7">
        <v>50</v>
      </c>
      <c r="L7" s="7">
        <v>250</v>
      </c>
      <c r="M7" s="7">
        <v>134</v>
      </c>
      <c r="N7" s="7">
        <v>32</v>
      </c>
      <c r="O7" s="7">
        <v>134</v>
      </c>
      <c r="P7" s="7">
        <v>6</v>
      </c>
      <c r="Q7" s="6" t="s">
        <v>42</v>
      </c>
      <c r="R7" s="6">
        <v>295.41000000000003</v>
      </c>
      <c r="S7" s="6">
        <v>343</v>
      </c>
      <c r="T7" s="9">
        <v>240.1</v>
      </c>
      <c r="U7" s="9">
        <v>100</v>
      </c>
      <c r="V7" s="9">
        <v>25</v>
      </c>
      <c r="W7" s="9">
        <v>57</v>
      </c>
      <c r="X7" s="9">
        <v>1579.1</v>
      </c>
      <c r="Y7" s="9">
        <v>881.14</v>
      </c>
      <c r="Z7" s="9">
        <v>1086.4000000000001</v>
      </c>
      <c r="AA7" s="9">
        <v>776.3900000000001</v>
      </c>
      <c r="AB7" s="9">
        <v>1694.5</v>
      </c>
      <c r="AC7" s="9">
        <f>SUM(Table2[[#This Row],[First condition type]:[Basic freight]])</f>
        <v>4438.43</v>
      </c>
    </row>
    <row r="8" spans="1:29" x14ac:dyDescent="0.35">
      <c r="A8" s="6" t="s">
        <v>56</v>
      </c>
      <c r="B8" s="6">
        <v>13</v>
      </c>
      <c r="C8" s="6" t="s">
        <v>39</v>
      </c>
      <c r="D8" s="6">
        <v>12.9</v>
      </c>
      <c r="E8" s="6" t="s">
        <v>31</v>
      </c>
      <c r="F8" s="6" t="s">
        <v>36</v>
      </c>
      <c r="G8" s="8">
        <v>3456</v>
      </c>
      <c r="H8" s="6" t="s">
        <v>54</v>
      </c>
      <c r="I8" s="7">
        <v>132</v>
      </c>
      <c r="J8" s="7">
        <v>400</v>
      </c>
      <c r="K8" s="7">
        <v>50</v>
      </c>
      <c r="L8" s="7">
        <v>250</v>
      </c>
      <c r="M8" s="7">
        <v>134</v>
      </c>
      <c r="N8" s="7">
        <v>65</v>
      </c>
      <c r="O8" s="7">
        <v>134</v>
      </c>
      <c r="P8" s="7">
        <v>6</v>
      </c>
      <c r="Q8" s="6" t="s">
        <v>37</v>
      </c>
      <c r="R8" s="6">
        <v>295.41000000000003</v>
      </c>
      <c r="S8" s="6">
        <v>343</v>
      </c>
      <c r="T8" s="9">
        <v>263.89999999999998</v>
      </c>
      <c r="U8" s="9">
        <v>100</v>
      </c>
      <c r="V8" s="9">
        <v>23</v>
      </c>
      <c r="W8" s="9">
        <v>56</v>
      </c>
      <c r="X8" s="9">
        <v>1530.1</v>
      </c>
      <c r="Y8" s="9">
        <v>687.31000000000006</v>
      </c>
      <c r="Z8" s="9">
        <v>1355.6000000000001</v>
      </c>
      <c r="AA8" s="9">
        <v>1093.6100000000001</v>
      </c>
      <c r="AB8" s="9">
        <v>2191.25</v>
      </c>
      <c r="AC8" s="9">
        <f>SUM(Table2[[#This Row],[First condition type]:[Basic freight]])</f>
        <v>5327.77</v>
      </c>
    </row>
    <row r="9" spans="1:29" x14ac:dyDescent="0.35">
      <c r="A9" s="6" t="s">
        <v>56</v>
      </c>
      <c r="B9" s="6">
        <v>1</v>
      </c>
      <c r="C9" s="6" t="s">
        <v>44</v>
      </c>
      <c r="D9" s="6">
        <v>15</v>
      </c>
      <c r="E9" s="6" t="s">
        <v>31</v>
      </c>
      <c r="F9" s="6" t="s">
        <v>41</v>
      </c>
      <c r="G9" s="8">
        <v>6778</v>
      </c>
      <c r="H9" s="6" t="s">
        <v>49</v>
      </c>
      <c r="I9" s="7">
        <v>132</v>
      </c>
      <c r="J9" s="7">
        <v>245</v>
      </c>
      <c r="K9" s="7">
        <v>50</v>
      </c>
      <c r="L9" s="7">
        <v>250</v>
      </c>
      <c r="M9" s="7">
        <v>134</v>
      </c>
      <c r="N9" s="7">
        <v>0</v>
      </c>
      <c r="O9" s="7">
        <v>134</v>
      </c>
      <c r="P9" s="7">
        <v>6</v>
      </c>
      <c r="Q9" s="6" t="s">
        <v>35</v>
      </c>
      <c r="R9" s="6">
        <v>295.41000000000003</v>
      </c>
      <c r="S9" s="6">
        <v>377</v>
      </c>
      <c r="T9" s="9">
        <v>240.1</v>
      </c>
      <c r="U9" s="9">
        <v>100</v>
      </c>
      <c r="V9" s="9">
        <v>29</v>
      </c>
      <c r="W9" s="9">
        <v>60</v>
      </c>
      <c r="X9" s="9">
        <v>1573.1</v>
      </c>
      <c r="Y9" s="9">
        <v>706.16</v>
      </c>
      <c r="Z9" s="9">
        <v>1355.6000000000001</v>
      </c>
      <c r="AA9" s="9">
        <v>1152.26</v>
      </c>
      <c r="AB9" s="9">
        <v>1195.5</v>
      </c>
      <c r="AC9" s="9">
        <f>SUM(Table2[[#This Row],[First condition type]:[Basic freight]])</f>
        <v>4409.5200000000004</v>
      </c>
    </row>
    <row r="10" spans="1:29" x14ac:dyDescent="0.35">
      <c r="A10" s="6" t="s">
        <v>56</v>
      </c>
      <c r="B10" s="6">
        <v>25</v>
      </c>
      <c r="C10" s="6" t="s">
        <v>39</v>
      </c>
      <c r="D10" s="6">
        <v>21</v>
      </c>
      <c r="E10" s="6" t="s">
        <v>31</v>
      </c>
      <c r="F10" s="6" t="s">
        <v>41</v>
      </c>
      <c r="G10" s="8">
        <v>6543</v>
      </c>
      <c r="H10" s="6" t="s">
        <v>58</v>
      </c>
      <c r="I10" s="7">
        <v>132</v>
      </c>
      <c r="J10" s="7">
        <v>400</v>
      </c>
      <c r="K10" s="7">
        <v>50</v>
      </c>
      <c r="L10" s="7">
        <v>250</v>
      </c>
      <c r="M10" s="7">
        <v>134</v>
      </c>
      <c r="N10" s="7">
        <v>0</v>
      </c>
      <c r="O10" s="7">
        <v>134</v>
      </c>
      <c r="P10" s="7">
        <v>6</v>
      </c>
      <c r="Q10" s="6" t="s">
        <v>42</v>
      </c>
      <c r="R10" s="6">
        <v>295.41000000000003</v>
      </c>
      <c r="S10" s="6">
        <v>343</v>
      </c>
      <c r="T10" s="9">
        <v>279.29999999999995</v>
      </c>
      <c r="U10" s="9">
        <v>100</v>
      </c>
      <c r="V10" s="9">
        <v>28</v>
      </c>
      <c r="W10" s="9">
        <v>57</v>
      </c>
      <c r="X10" s="9">
        <v>1447.8</v>
      </c>
      <c r="Y10" s="9">
        <v>850.59</v>
      </c>
      <c r="Z10" s="9">
        <v>1753</v>
      </c>
      <c r="AA10" s="9">
        <v>923.44</v>
      </c>
      <c r="AB10" s="9">
        <v>1358</v>
      </c>
      <c r="AC10" s="9">
        <f>SUM(Table2[[#This Row],[First condition type]:[Basic freight]])</f>
        <v>4885.0300000000007</v>
      </c>
    </row>
    <row r="11" spans="1:29" x14ac:dyDescent="0.35">
      <c r="A11" s="6" t="s">
        <v>56</v>
      </c>
      <c r="B11" s="6">
        <v>7</v>
      </c>
      <c r="C11" s="6" t="s">
        <v>44</v>
      </c>
      <c r="D11" s="6">
        <v>12</v>
      </c>
      <c r="E11" s="6" t="s">
        <v>45</v>
      </c>
      <c r="F11" s="6" t="s">
        <v>41</v>
      </c>
      <c r="G11" s="8">
        <v>5432</v>
      </c>
      <c r="H11" s="6" t="s">
        <v>49</v>
      </c>
      <c r="I11" s="7">
        <v>132</v>
      </c>
      <c r="J11" s="7">
        <v>400</v>
      </c>
      <c r="K11" s="7">
        <v>73</v>
      </c>
      <c r="L11" s="7">
        <v>250</v>
      </c>
      <c r="M11" s="7">
        <v>134</v>
      </c>
      <c r="N11" s="7">
        <v>0</v>
      </c>
      <c r="O11" s="7">
        <v>134</v>
      </c>
      <c r="P11" s="7">
        <v>6</v>
      </c>
      <c r="Q11" s="6" t="s">
        <v>37</v>
      </c>
      <c r="R11" s="6">
        <v>295.41000000000003</v>
      </c>
      <c r="S11" s="6">
        <v>389</v>
      </c>
      <c r="T11" s="9">
        <v>240.1</v>
      </c>
      <c r="U11" s="9">
        <v>100</v>
      </c>
      <c r="V11" s="9">
        <v>27</v>
      </c>
      <c r="W11" s="9">
        <v>59</v>
      </c>
      <c r="X11" s="9">
        <v>1579.1</v>
      </c>
      <c r="Y11" s="9">
        <v>1139.45</v>
      </c>
      <c r="Z11" s="9">
        <v>1111.2</v>
      </c>
      <c r="AA11" s="9">
        <v>898.79000000000008</v>
      </c>
      <c r="AB11" s="9">
        <v>864.5</v>
      </c>
      <c r="AC11" s="9">
        <f>SUM(Table2[[#This Row],[First condition type]:[Basic freight]])</f>
        <v>4013.94</v>
      </c>
    </row>
    <row r="12" spans="1:29" x14ac:dyDescent="0.35">
      <c r="A12" s="6" t="s">
        <v>56</v>
      </c>
      <c r="B12" s="6">
        <v>20</v>
      </c>
      <c r="C12" s="6" t="s">
        <v>39</v>
      </c>
      <c r="D12" s="6">
        <v>18</v>
      </c>
      <c r="E12" s="6" t="s">
        <v>31</v>
      </c>
      <c r="F12" s="6" t="s">
        <v>41</v>
      </c>
      <c r="G12" s="8">
        <v>6778</v>
      </c>
      <c r="H12" s="6" t="s">
        <v>54</v>
      </c>
      <c r="I12" s="7">
        <v>132</v>
      </c>
      <c r="J12" s="7">
        <v>400</v>
      </c>
      <c r="K12" s="7">
        <v>50</v>
      </c>
      <c r="L12" s="7">
        <v>250</v>
      </c>
      <c r="M12" s="7">
        <v>134</v>
      </c>
      <c r="N12" s="7">
        <v>34</v>
      </c>
      <c r="O12" s="7">
        <v>134</v>
      </c>
      <c r="P12" s="7">
        <v>6</v>
      </c>
      <c r="Q12" s="6" t="s">
        <v>37</v>
      </c>
      <c r="R12" s="6">
        <v>295.41000000000003</v>
      </c>
      <c r="S12" s="6">
        <v>389</v>
      </c>
      <c r="T12" s="9">
        <v>279.29999999999995</v>
      </c>
      <c r="U12" s="9">
        <v>100</v>
      </c>
      <c r="V12" s="9">
        <v>25</v>
      </c>
      <c r="W12" s="9">
        <v>56</v>
      </c>
      <c r="X12" s="9">
        <v>1579.1</v>
      </c>
      <c r="Y12" s="9">
        <v>722.28</v>
      </c>
      <c r="Z12" s="9">
        <v>1286.6000000000001</v>
      </c>
      <c r="AA12" s="9">
        <v>1152.26</v>
      </c>
      <c r="AB12" s="9">
        <v>1389</v>
      </c>
      <c r="AC12" s="9">
        <f>SUM(Table2[[#This Row],[First condition type]:[Basic freight]])</f>
        <v>4550.1400000000003</v>
      </c>
    </row>
    <row r="13" spans="1:29" x14ac:dyDescent="0.35">
      <c r="A13" s="6" t="s">
        <v>56</v>
      </c>
      <c r="B13" s="6">
        <v>28</v>
      </c>
      <c r="C13" s="6" t="s">
        <v>39</v>
      </c>
      <c r="D13" s="6">
        <v>18</v>
      </c>
      <c r="E13" s="6" t="s">
        <v>31</v>
      </c>
      <c r="F13" s="6" t="s">
        <v>46</v>
      </c>
      <c r="G13" s="8">
        <v>8765</v>
      </c>
      <c r="H13" s="6" t="s">
        <v>54</v>
      </c>
      <c r="I13" s="7">
        <v>132</v>
      </c>
      <c r="J13" s="7">
        <v>400</v>
      </c>
      <c r="K13" s="7">
        <v>50</v>
      </c>
      <c r="L13" s="7">
        <v>250</v>
      </c>
      <c r="M13" s="7">
        <v>134</v>
      </c>
      <c r="N13" s="7">
        <v>0</v>
      </c>
      <c r="O13" s="7">
        <v>51</v>
      </c>
      <c r="P13" s="7">
        <v>46</v>
      </c>
      <c r="Q13" s="6" t="s">
        <v>42</v>
      </c>
      <c r="R13" s="6">
        <v>333</v>
      </c>
      <c r="S13" s="6">
        <v>343</v>
      </c>
      <c r="T13" s="9">
        <v>263.89999999999998</v>
      </c>
      <c r="U13" s="9">
        <v>100</v>
      </c>
      <c r="V13" s="9">
        <v>23</v>
      </c>
      <c r="W13" s="9">
        <v>56</v>
      </c>
      <c r="X13" s="9">
        <v>1550.3</v>
      </c>
      <c r="Y13" s="9">
        <v>881.14</v>
      </c>
      <c r="Z13" s="9">
        <v>1111.2</v>
      </c>
      <c r="AA13" s="9">
        <v>1093.6100000000001</v>
      </c>
      <c r="AB13" s="9">
        <v>2191.25</v>
      </c>
      <c r="AC13" s="9">
        <f>SUM(Table2[[#This Row],[First condition type]:[Basic freight]])</f>
        <v>5277.2000000000007</v>
      </c>
    </row>
    <row r="14" spans="1:29" x14ac:dyDescent="0.35">
      <c r="A14" s="6" t="s">
        <v>56</v>
      </c>
      <c r="B14" s="6">
        <v>24</v>
      </c>
      <c r="C14" s="6" t="s">
        <v>30</v>
      </c>
      <c r="D14" s="6">
        <v>12</v>
      </c>
      <c r="E14" s="6" t="s">
        <v>31</v>
      </c>
      <c r="F14" s="6" t="s">
        <v>41</v>
      </c>
      <c r="G14" s="8">
        <v>6778</v>
      </c>
      <c r="H14" s="6" t="s">
        <v>49</v>
      </c>
      <c r="I14" s="7">
        <v>132</v>
      </c>
      <c r="J14" s="7">
        <v>400</v>
      </c>
      <c r="K14" s="7">
        <v>50</v>
      </c>
      <c r="L14" s="7">
        <v>250</v>
      </c>
      <c r="M14" s="7">
        <v>121</v>
      </c>
      <c r="N14" s="7">
        <v>0</v>
      </c>
      <c r="O14" s="7">
        <v>134</v>
      </c>
      <c r="P14" s="7">
        <v>51</v>
      </c>
      <c r="Q14" s="6" t="s">
        <v>42</v>
      </c>
      <c r="R14" s="6">
        <v>295.41000000000003</v>
      </c>
      <c r="S14" s="6">
        <v>234</v>
      </c>
      <c r="T14" s="9">
        <v>272.29999999999995</v>
      </c>
      <c r="U14" s="9">
        <v>100</v>
      </c>
      <c r="V14" s="9">
        <v>26</v>
      </c>
      <c r="W14" s="9">
        <v>55</v>
      </c>
      <c r="X14" s="9">
        <v>1615.1</v>
      </c>
      <c r="Y14" s="9">
        <v>722.28</v>
      </c>
      <c r="Z14" s="9">
        <v>1308.6000000000001</v>
      </c>
      <c r="AA14" s="9">
        <v>1093.6100000000001</v>
      </c>
      <c r="AB14" s="9">
        <v>864</v>
      </c>
      <c r="AC14" s="9">
        <f>SUM(Table2[[#This Row],[First condition type]:[Basic freight]])</f>
        <v>3988.4900000000002</v>
      </c>
    </row>
    <row r="15" spans="1:29" x14ac:dyDescent="0.35">
      <c r="A15" s="6" t="s">
        <v>56</v>
      </c>
      <c r="B15" s="6">
        <v>25</v>
      </c>
      <c r="C15" s="6" t="s">
        <v>30</v>
      </c>
      <c r="D15" s="6">
        <v>18</v>
      </c>
      <c r="E15" s="6" t="s">
        <v>31</v>
      </c>
      <c r="F15" s="6" t="s">
        <v>40</v>
      </c>
      <c r="G15" s="8">
        <v>3456</v>
      </c>
      <c r="H15" s="6" t="s">
        <v>58</v>
      </c>
      <c r="I15" s="7">
        <v>132</v>
      </c>
      <c r="J15" s="7">
        <v>245</v>
      </c>
      <c r="K15" s="7">
        <v>50</v>
      </c>
      <c r="L15" s="7">
        <v>250</v>
      </c>
      <c r="M15" s="7">
        <v>121</v>
      </c>
      <c r="N15" s="7">
        <v>65</v>
      </c>
      <c r="O15" s="7">
        <v>134</v>
      </c>
      <c r="P15" s="7">
        <v>6</v>
      </c>
      <c r="Q15" s="6" t="s">
        <v>42</v>
      </c>
      <c r="R15" s="6">
        <v>295.41000000000003</v>
      </c>
      <c r="S15" s="6">
        <v>343</v>
      </c>
      <c r="T15" s="9">
        <v>272.29999999999995</v>
      </c>
      <c r="U15" s="9">
        <v>100</v>
      </c>
      <c r="V15" s="9">
        <v>28</v>
      </c>
      <c r="W15" s="9">
        <v>54</v>
      </c>
      <c r="X15" s="9">
        <v>1579.1</v>
      </c>
      <c r="Y15" s="9">
        <v>1122.29</v>
      </c>
      <c r="Z15" s="9">
        <v>1286.6000000000001</v>
      </c>
      <c r="AA15" s="9">
        <v>1112.3100000000002</v>
      </c>
      <c r="AB15" s="9">
        <v>1694.5</v>
      </c>
      <c r="AC15" s="9">
        <f>SUM(Table2[[#This Row],[First condition type]:[Basic freight]])</f>
        <v>5215.7000000000007</v>
      </c>
    </row>
    <row r="16" spans="1:29" x14ac:dyDescent="0.35">
      <c r="A16" s="6" t="s">
        <v>56</v>
      </c>
      <c r="B16" s="6">
        <v>23</v>
      </c>
      <c r="C16" s="6" t="s">
        <v>30</v>
      </c>
      <c r="D16" s="6">
        <v>12</v>
      </c>
      <c r="E16" s="6" t="s">
        <v>31</v>
      </c>
      <c r="F16" s="6" t="s">
        <v>36</v>
      </c>
      <c r="G16" s="8">
        <v>6778</v>
      </c>
      <c r="H16" s="6" t="s">
        <v>58</v>
      </c>
      <c r="I16" s="7">
        <v>132</v>
      </c>
      <c r="J16" s="7">
        <v>400</v>
      </c>
      <c r="K16" s="7">
        <v>50</v>
      </c>
      <c r="L16" s="7">
        <v>250</v>
      </c>
      <c r="M16" s="7">
        <v>128</v>
      </c>
      <c r="N16" s="7">
        <v>0</v>
      </c>
      <c r="O16" s="7">
        <v>134</v>
      </c>
      <c r="P16" s="7">
        <v>6</v>
      </c>
      <c r="Q16" s="6" t="s">
        <v>35</v>
      </c>
      <c r="R16" s="6">
        <v>295.41000000000003</v>
      </c>
      <c r="S16" s="6">
        <v>343</v>
      </c>
      <c r="T16" s="9">
        <v>272.29999999999995</v>
      </c>
      <c r="U16" s="9">
        <v>100</v>
      </c>
      <c r="V16" s="9">
        <v>28</v>
      </c>
      <c r="W16" s="9">
        <v>57</v>
      </c>
      <c r="X16" s="9">
        <v>1520.1</v>
      </c>
      <c r="Y16" s="9">
        <v>881.14</v>
      </c>
      <c r="Z16" s="9">
        <v>1355.6000000000001</v>
      </c>
      <c r="AA16" s="9">
        <v>1093.6100000000001</v>
      </c>
      <c r="AB16" s="9">
        <v>864.5</v>
      </c>
      <c r="AC16" s="9">
        <f>SUM(Table2[[#This Row],[First condition type]:[Basic freight]])</f>
        <v>4194.8500000000004</v>
      </c>
    </row>
    <row r="17" spans="1:29" x14ac:dyDescent="0.35">
      <c r="A17" s="6" t="s">
        <v>56</v>
      </c>
      <c r="B17" s="6">
        <v>28</v>
      </c>
      <c r="C17" s="6" t="s">
        <v>30</v>
      </c>
      <c r="D17" s="6">
        <v>18</v>
      </c>
      <c r="E17" s="6" t="s">
        <v>31</v>
      </c>
      <c r="F17" s="6" t="s">
        <v>40</v>
      </c>
      <c r="G17" s="8">
        <v>3456</v>
      </c>
      <c r="H17" s="6" t="s">
        <v>58</v>
      </c>
      <c r="I17" s="7">
        <v>132</v>
      </c>
      <c r="J17" s="7">
        <v>400</v>
      </c>
      <c r="K17" s="7">
        <v>50</v>
      </c>
      <c r="L17" s="7">
        <v>250</v>
      </c>
      <c r="M17" s="7">
        <v>120</v>
      </c>
      <c r="N17" s="7">
        <v>65</v>
      </c>
      <c r="O17" s="7">
        <v>134</v>
      </c>
      <c r="P17" s="7">
        <v>6</v>
      </c>
      <c r="Q17" s="6" t="s">
        <v>37</v>
      </c>
      <c r="R17" s="6">
        <v>295.41000000000003</v>
      </c>
      <c r="S17" s="6">
        <v>343</v>
      </c>
      <c r="T17" s="9">
        <v>240.1</v>
      </c>
      <c r="U17" s="9">
        <v>100</v>
      </c>
      <c r="V17" s="9">
        <v>25</v>
      </c>
      <c r="W17" s="9">
        <v>54</v>
      </c>
      <c r="X17" s="9">
        <v>1573.1</v>
      </c>
      <c r="Y17" s="9">
        <v>687.31000000000006</v>
      </c>
      <c r="Z17" s="9">
        <v>1308.6000000000001</v>
      </c>
      <c r="AA17" s="9">
        <v>1152.26</v>
      </c>
      <c r="AB17" s="9">
        <v>1389</v>
      </c>
      <c r="AC17" s="9">
        <f>SUM(Table2[[#This Row],[First condition type]:[Basic freight]])</f>
        <v>4537.17</v>
      </c>
    </row>
    <row r="18" spans="1:29" x14ac:dyDescent="0.35">
      <c r="A18" s="6" t="s">
        <v>56</v>
      </c>
      <c r="B18" s="6">
        <v>25</v>
      </c>
      <c r="C18" s="6" t="s">
        <v>30</v>
      </c>
      <c r="D18" s="6">
        <v>12</v>
      </c>
      <c r="E18" s="6" t="s">
        <v>31</v>
      </c>
      <c r="F18" s="6" t="s">
        <v>41</v>
      </c>
      <c r="G18" s="8">
        <v>5432</v>
      </c>
      <c r="H18" s="6" t="s">
        <v>58</v>
      </c>
      <c r="I18" s="7">
        <v>132</v>
      </c>
      <c r="J18" s="7">
        <v>400</v>
      </c>
      <c r="K18" s="7">
        <v>50</v>
      </c>
      <c r="L18" s="7">
        <v>250</v>
      </c>
      <c r="M18" s="7">
        <v>120</v>
      </c>
      <c r="N18" s="7">
        <v>65</v>
      </c>
      <c r="O18" s="7">
        <v>134</v>
      </c>
      <c r="P18" s="7">
        <v>6</v>
      </c>
      <c r="Q18" s="6" t="s">
        <v>37</v>
      </c>
      <c r="R18" s="6">
        <v>295.41000000000003</v>
      </c>
      <c r="S18" s="6">
        <v>343</v>
      </c>
      <c r="T18" s="9">
        <v>272.29999999999995</v>
      </c>
      <c r="U18" s="9">
        <v>100</v>
      </c>
      <c r="V18" s="9">
        <v>23</v>
      </c>
      <c r="W18" s="9">
        <v>54</v>
      </c>
      <c r="X18" s="9">
        <v>1622.9</v>
      </c>
      <c r="Y18" s="9">
        <v>621.66</v>
      </c>
      <c r="Z18" s="9">
        <v>691.2</v>
      </c>
      <c r="AA18" s="9">
        <v>1093.6100000000001</v>
      </c>
      <c r="AB18" s="9">
        <v>864.5</v>
      </c>
      <c r="AC18" s="9">
        <f>SUM(Table2[[#This Row],[First condition type]:[Basic freight]])</f>
        <v>3270.9700000000003</v>
      </c>
    </row>
    <row r="19" spans="1:29" x14ac:dyDescent="0.35">
      <c r="A19" s="6" t="s">
        <v>56</v>
      </c>
      <c r="B19" s="6">
        <v>25</v>
      </c>
      <c r="C19" s="6" t="s">
        <v>44</v>
      </c>
      <c r="D19" s="6">
        <v>18</v>
      </c>
      <c r="E19" s="6" t="s">
        <v>31</v>
      </c>
      <c r="F19" s="6" t="s">
        <v>40</v>
      </c>
      <c r="G19" s="8">
        <v>8633</v>
      </c>
      <c r="H19" s="6" t="s">
        <v>58</v>
      </c>
      <c r="I19" s="7">
        <v>132</v>
      </c>
      <c r="J19" s="7">
        <v>400</v>
      </c>
      <c r="K19" s="7">
        <v>50</v>
      </c>
      <c r="L19" s="7">
        <v>250</v>
      </c>
      <c r="M19" s="7">
        <v>120</v>
      </c>
      <c r="N19" s="7">
        <v>0</v>
      </c>
      <c r="O19" s="7">
        <v>134</v>
      </c>
      <c r="P19" s="7">
        <v>6</v>
      </c>
      <c r="Q19" s="6" t="s">
        <v>35</v>
      </c>
      <c r="R19" s="6">
        <v>295.41000000000003</v>
      </c>
      <c r="S19" s="6">
        <v>399</v>
      </c>
      <c r="T19" s="9">
        <v>272.29999999999995</v>
      </c>
      <c r="U19" s="9">
        <v>100</v>
      </c>
      <c r="V19" s="9">
        <v>23</v>
      </c>
      <c r="W19" s="9">
        <v>56</v>
      </c>
      <c r="X19" s="9">
        <v>1579.1</v>
      </c>
      <c r="Y19" s="9">
        <v>706.16</v>
      </c>
      <c r="Z19" s="9">
        <v>1286.6000000000001</v>
      </c>
      <c r="AA19" s="9">
        <v>1152.26</v>
      </c>
      <c r="AB19" s="9">
        <v>1195.5</v>
      </c>
      <c r="AC19" s="9">
        <f>SUM(Table2[[#This Row],[First condition type]:[Basic freight]])</f>
        <v>4340.5200000000004</v>
      </c>
    </row>
    <row r="20" spans="1:29" x14ac:dyDescent="0.35">
      <c r="A20" s="6" t="s">
        <v>56</v>
      </c>
      <c r="B20" s="6">
        <v>13</v>
      </c>
      <c r="C20" s="6" t="s">
        <v>39</v>
      </c>
      <c r="D20" s="6">
        <v>14</v>
      </c>
      <c r="E20" s="6" t="s">
        <v>31</v>
      </c>
      <c r="F20" s="6" t="s">
        <v>41</v>
      </c>
      <c r="G20" s="8">
        <v>6778</v>
      </c>
      <c r="H20" s="6" t="s">
        <v>58</v>
      </c>
      <c r="I20" s="7">
        <v>132</v>
      </c>
      <c r="J20" s="7">
        <v>400</v>
      </c>
      <c r="K20" s="7">
        <v>50</v>
      </c>
      <c r="L20" s="7">
        <v>250</v>
      </c>
      <c r="M20" s="7">
        <v>134</v>
      </c>
      <c r="N20" s="7">
        <v>0</v>
      </c>
      <c r="O20" s="7">
        <v>134</v>
      </c>
      <c r="P20" s="7">
        <v>6</v>
      </c>
      <c r="Q20" s="6" t="s">
        <v>37</v>
      </c>
      <c r="R20" s="6">
        <v>295.41000000000003</v>
      </c>
      <c r="S20" s="6">
        <v>399</v>
      </c>
      <c r="T20" s="9">
        <v>240.1</v>
      </c>
      <c r="U20" s="9">
        <v>100</v>
      </c>
      <c r="V20" s="9">
        <v>25</v>
      </c>
      <c r="W20" s="9">
        <v>54</v>
      </c>
      <c r="X20" s="9">
        <v>1573.1</v>
      </c>
      <c r="Y20" s="9">
        <v>706.16</v>
      </c>
      <c r="Z20" s="9">
        <v>956.40000000000009</v>
      </c>
      <c r="AA20" s="9">
        <v>898.79000000000008</v>
      </c>
      <c r="AB20" s="9">
        <v>1195.5</v>
      </c>
      <c r="AC20" s="9">
        <f>SUM(Table2[[#This Row],[First condition type]:[Basic freight]])</f>
        <v>3756.85</v>
      </c>
    </row>
    <row r="21" spans="1:29" x14ac:dyDescent="0.35">
      <c r="A21" s="6" t="s">
        <v>57</v>
      </c>
      <c r="B21" s="6">
        <v>1</v>
      </c>
      <c r="C21" s="6" t="s">
        <v>30</v>
      </c>
      <c r="D21" s="6">
        <v>21</v>
      </c>
      <c r="E21" s="6" t="s">
        <v>31</v>
      </c>
      <c r="F21" s="6" t="s">
        <v>41</v>
      </c>
      <c r="G21" s="8">
        <v>1433</v>
      </c>
      <c r="H21" s="6" t="s">
        <v>32</v>
      </c>
      <c r="I21" s="7">
        <v>132</v>
      </c>
      <c r="J21" s="7">
        <v>400</v>
      </c>
      <c r="K21" s="7">
        <v>50</v>
      </c>
      <c r="L21" s="7">
        <v>250</v>
      </c>
      <c r="M21" s="7">
        <v>120</v>
      </c>
      <c r="N21" s="7">
        <v>65</v>
      </c>
      <c r="O21" s="7">
        <v>134</v>
      </c>
      <c r="P21" s="7">
        <v>6</v>
      </c>
      <c r="Q21" s="6" t="s">
        <v>33</v>
      </c>
      <c r="R21" s="6">
        <v>295.41000000000003</v>
      </c>
      <c r="S21" s="6">
        <v>343</v>
      </c>
      <c r="T21" s="9">
        <v>240.1</v>
      </c>
      <c r="U21" s="9">
        <v>100</v>
      </c>
      <c r="V21" s="9">
        <v>22</v>
      </c>
      <c r="W21" s="9">
        <v>54</v>
      </c>
      <c r="X21" s="9">
        <v>1573.1</v>
      </c>
      <c r="Y21" s="9">
        <v>722.28</v>
      </c>
      <c r="Z21" s="9">
        <v>1111.2</v>
      </c>
      <c r="AA21" s="9">
        <v>944.5200000000001</v>
      </c>
      <c r="AB21" s="9">
        <v>1389</v>
      </c>
      <c r="AC21" s="9">
        <f>SUM(Table2[[#This Row],[First condition type]:[Basic freight]])</f>
        <v>4167</v>
      </c>
    </row>
    <row r="22" spans="1:29" x14ac:dyDescent="0.35">
      <c r="A22" s="6" t="s">
        <v>57</v>
      </c>
      <c r="B22" s="6">
        <v>2</v>
      </c>
      <c r="C22" s="6" t="s">
        <v>30</v>
      </c>
      <c r="D22" s="6">
        <v>22</v>
      </c>
      <c r="E22" s="6" t="s">
        <v>31</v>
      </c>
      <c r="F22" s="6" t="s">
        <v>41</v>
      </c>
      <c r="G22" s="8">
        <v>5556</v>
      </c>
      <c r="H22" s="6" t="s">
        <v>32</v>
      </c>
      <c r="I22" s="7">
        <v>132</v>
      </c>
      <c r="J22" s="7">
        <v>400</v>
      </c>
      <c r="K22" s="7">
        <v>50</v>
      </c>
      <c r="L22" s="7">
        <v>250</v>
      </c>
      <c r="M22" s="7">
        <v>120</v>
      </c>
      <c r="N22" s="7">
        <v>65</v>
      </c>
      <c r="O22" s="7">
        <v>134</v>
      </c>
      <c r="P22" s="7">
        <v>6</v>
      </c>
      <c r="Q22" s="6" t="s">
        <v>33</v>
      </c>
      <c r="R22" s="6">
        <v>295.41000000000003</v>
      </c>
      <c r="S22" s="6">
        <v>343</v>
      </c>
      <c r="T22" s="9">
        <v>240.1</v>
      </c>
      <c r="U22" s="9">
        <v>100</v>
      </c>
      <c r="V22" s="9">
        <v>22</v>
      </c>
      <c r="W22" s="9">
        <v>54</v>
      </c>
      <c r="X22" s="9">
        <v>1573.1</v>
      </c>
      <c r="Y22" s="9">
        <v>722.28</v>
      </c>
      <c r="Z22" s="9">
        <v>1111.2</v>
      </c>
      <c r="AA22" s="9">
        <v>944.5200000000001</v>
      </c>
      <c r="AB22" s="9">
        <v>1389</v>
      </c>
      <c r="AC22" s="9">
        <f>SUM(Table2[[#This Row],[First condition type]:[Basic freight]])</f>
        <v>4167</v>
      </c>
    </row>
    <row r="23" spans="1:29" x14ac:dyDescent="0.35">
      <c r="A23" s="6" t="s">
        <v>57</v>
      </c>
      <c r="B23" s="6">
        <v>10</v>
      </c>
      <c r="C23" s="6" t="s">
        <v>30</v>
      </c>
      <c r="D23" s="6">
        <v>23</v>
      </c>
      <c r="E23" s="6" t="s">
        <v>31</v>
      </c>
      <c r="F23" s="6" t="s">
        <v>41</v>
      </c>
      <c r="G23" s="8">
        <v>1433</v>
      </c>
      <c r="H23" s="6" t="s">
        <v>49</v>
      </c>
      <c r="I23" s="7">
        <v>132</v>
      </c>
      <c r="J23" s="7">
        <v>399</v>
      </c>
      <c r="K23" s="7">
        <v>50</v>
      </c>
      <c r="L23" s="7">
        <v>250</v>
      </c>
      <c r="M23" s="7">
        <v>134</v>
      </c>
      <c r="N23" s="7"/>
      <c r="O23" s="7">
        <v>134</v>
      </c>
      <c r="P23" s="7">
        <v>6</v>
      </c>
      <c r="Q23" s="6" t="s">
        <v>35</v>
      </c>
      <c r="R23" s="6">
        <v>295.41000000000003</v>
      </c>
      <c r="S23" s="6">
        <v>343</v>
      </c>
      <c r="T23" s="9">
        <v>240.1</v>
      </c>
      <c r="U23" s="9">
        <v>100</v>
      </c>
      <c r="V23" s="9">
        <v>25</v>
      </c>
      <c r="W23" s="9">
        <v>57</v>
      </c>
      <c r="X23" s="9">
        <v>1527.1</v>
      </c>
      <c r="Y23" s="9">
        <v>836.29000000000008</v>
      </c>
      <c r="Z23" s="9">
        <v>1286.6000000000001</v>
      </c>
      <c r="AA23" s="9">
        <v>1093.6100000000001</v>
      </c>
      <c r="AB23" s="9">
        <v>1608.25</v>
      </c>
      <c r="AC23" s="9">
        <f>SUM(Table2[[#This Row],[First condition type]:[Basic freight]])</f>
        <v>4824.75</v>
      </c>
    </row>
    <row r="24" spans="1:29" x14ac:dyDescent="0.35">
      <c r="A24" s="6" t="s">
        <v>57</v>
      </c>
      <c r="B24" s="6">
        <v>10</v>
      </c>
      <c r="C24" s="6" t="s">
        <v>39</v>
      </c>
      <c r="D24" s="6">
        <v>18</v>
      </c>
      <c r="E24" s="6" t="s">
        <v>31</v>
      </c>
      <c r="F24" s="6" t="s">
        <v>41</v>
      </c>
      <c r="G24" s="8">
        <v>3456</v>
      </c>
      <c r="H24" s="6" t="s">
        <v>58</v>
      </c>
      <c r="I24" s="7">
        <v>132</v>
      </c>
      <c r="J24" s="7">
        <v>400</v>
      </c>
      <c r="K24" s="7">
        <v>50</v>
      </c>
      <c r="L24" s="7">
        <v>250</v>
      </c>
      <c r="M24" s="7">
        <v>128</v>
      </c>
      <c r="N24" s="7">
        <v>65</v>
      </c>
      <c r="O24" s="7">
        <v>134</v>
      </c>
      <c r="P24" s="7">
        <v>6</v>
      </c>
      <c r="Q24" s="6" t="s">
        <v>42</v>
      </c>
      <c r="R24" s="6">
        <v>295.41000000000003</v>
      </c>
      <c r="S24" s="6">
        <v>343</v>
      </c>
      <c r="T24" s="9">
        <v>240.1</v>
      </c>
      <c r="U24" s="9">
        <v>100</v>
      </c>
      <c r="V24" s="9">
        <v>24</v>
      </c>
      <c r="W24" s="9">
        <v>56</v>
      </c>
      <c r="X24" s="9">
        <v>1585.1</v>
      </c>
      <c r="Y24" s="9">
        <v>449.28000000000003</v>
      </c>
      <c r="Z24" s="9">
        <v>691.2</v>
      </c>
      <c r="AA24" s="9">
        <v>587.5200000000001</v>
      </c>
      <c r="AB24" s="9">
        <v>864</v>
      </c>
      <c r="AC24" s="9">
        <f>SUM(Table2[[#This Row],[First condition type]:[Basic freight]])</f>
        <v>2592</v>
      </c>
    </row>
    <row r="25" spans="1:29" x14ac:dyDescent="0.35">
      <c r="A25" s="6" t="s">
        <v>57</v>
      </c>
      <c r="B25" s="6">
        <v>11</v>
      </c>
      <c r="C25" s="6" t="s">
        <v>30</v>
      </c>
      <c r="D25" s="6">
        <v>13</v>
      </c>
      <c r="E25" s="6" t="s">
        <v>31</v>
      </c>
      <c r="F25" s="6" t="s">
        <v>41</v>
      </c>
      <c r="G25" s="8">
        <v>1433</v>
      </c>
      <c r="H25" s="6" t="s">
        <v>49</v>
      </c>
      <c r="I25" s="7">
        <v>132</v>
      </c>
      <c r="J25" s="7">
        <v>399</v>
      </c>
      <c r="K25" s="7">
        <v>50</v>
      </c>
      <c r="L25" s="7">
        <v>250</v>
      </c>
      <c r="M25" s="7">
        <v>134</v>
      </c>
      <c r="N25" s="7"/>
      <c r="O25" s="7">
        <v>134</v>
      </c>
      <c r="P25" s="7">
        <v>6</v>
      </c>
      <c r="Q25" s="6" t="s">
        <v>35</v>
      </c>
      <c r="R25" s="6">
        <v>295.41000000000003</v>
      </c>
      <c r="S25" s="6">
        <v>343</v>
      </c>
      <c r="T25" s="9">
        <v>240.1</v>
      </c>
      <c r="U25" s="9">
        <v>100</v>
      </c>
      <c r="V25" s="9">
        <v>25</v>
      </c>
      <c r="W25" s="9">
        <v>57</v>
      </c>
      <c r="X25" s="9">
        <v>1527.1</v>
      </c>
      <c r="Y25" s="9">
        <v>836.29000000000008</v>
      </c>
      <c r="Z25" s="9">
        <v>1286.6000000000001</v>
      </c>
      <c r="AA25" s="9">
        <v>1093.6100000000001</v>
      </c>
      <c r="AB25" s="9">
        <v>1608.25</v>
      </c>
      <c r="AC25" s="9">
        <f>SUM(Table2[[#This Row],[First condition type]:[Basic freight]])</f>
        <v>4824.75</v>
      </c>
    </row>
    <row r="26" spans="1:29" x14ac:dyDescent="0.35">
      <c r="A26" s="6" t="s">
        <v>57</v>
      </c>
      <c r="B26" s="6">
        <v>28</v>
      </c>
      <c r="C26" s="6" t="s">
        <v>39</v>
      </c>
      <c r="D26" s="6">
        <v>14</v>
      </c>
      <c r="E26" s="6" t="s">
        <v>31</v>
      </c>
      <c r="F26" s="6" t="s">
        <v>41</v>
      </c>
      <c r="G26" s="8">
        <v>3456</v>
      </c>
      <c r="H26" s="6" t="s">
        <v>58</v>
      </c>
      <c r="I26" s="7">
        <v>132</v>
      </c>
      <c r="J26" s="7">
        <v>400</v>
      </c>
      <c r="K26" s="7">
        <v>50</v>
      </c>
      <c r="L26" s="7">
        <v>250</v>
      </c>
      <c r="M26" s="7">
        <v>128</v>
      </c>
      <c r="N26" s="7"/>
      <c r="O26" s="7">
        <v>134</v>
      </c>
      <c r="P26" s="7">
        <v>6</v>
      </c>
      <c r="Q26" s="6" t="s">
        <v>42</v>
      </c>
      <c r="R26" s="6">
        <v>295.41000000000003</v>
      </c>
      <c r="S26" s="6">
        <v>343</v>
      </c>
      <c r="T26" s="9">
        <v>240.1</v>
      </c>
      <c r="U26" s="9">
        <v>100</v>
      </c>
      <c r="V26" s="9">
        <v>24</v>
      </c>
      <c r="W26" s="9">
        <v>56</v>
      </c>
      <c r="X26" s="9">
        <v>1520.1</v>
      </c>
      <c r="Y26" s="9">
        <v>449.28000000000003</v>
      </c>
      <c r="Z26" s="9">
        <v>691.2</v>
      </c>
      <c r="AA26" s="9">
        <v>587.5200000000001</v>
      </c>
      <c r="AB26" s="9">
        <v>864</v>
      </c>
      <c r="AC26" s="9">
        <f>SUM(Table2[[#This Row],[First condition type]:[Basic freight]])</f>
        <v>2592</v>
      </c>
    </row>
    <row r="27" spans="1:29" x14ac:dyDescent="0.35">
      <c r="A27" s="6" t="s">
        <v>57</v>
      </c>
      <c r="B27" s="6">
        <v>28</v>
      </c>
      <c r="C27" s="6" t="s">
        <v>39</v>
      </c>
      <c r="D27" s="6">
        <v>15</v>
      </c>
      <c r="E27" s="6" t="s">
        <v>31</v>
      </c>
      <c r="F27" s="6" t="s">
        <v>41</v>
      </c>
      <c r="G27" s="8">
        <v>3456</v>
      </c>
      <c r="H27" s="6" t="s">
        <v>58</v>
      </c>
      <c r="I27" s="7">
        <v>132</v>
      </c>
      <c r="J27" s="7">
        <v>400</v>
      </c>
      <c r="K27" s="7">
        <v>50</v>
      </c>
      <c r="L27" s="7">
        <v>250</v>
      </c>
      <c r="M27" s="7">
        <v>128</v>
      </c>
      <c r="N27" s="7"/>
      <c r="O27" s="7">
        <v>134</v>
      </c>
      <c r="P27" s="7">
        <v>6</v>
      </c>
      <c r="Q27" s="6" t="s">
        <v>42</v>
      </c>
      <c r="R27" s="6">
        <v>295.41000000000003</v>
      </c>
      <c r="S27" s="6">
        <v>343</v>
      </c>
      <c r="T27" s="9">
        <v>240.1</v>
      </c>
      <c r="U27" s="9">
        <v>100</v>
      </c>
      <c r="V27" s="9">
        <v>24</v>
      </c>
      <c r="W27" s="9">
        <v>56</v>
      </c>
      <c r="X27" s="9">
        <v>1520.1</v>
      </c>
      <c r="Y27" s="9">
        <v>449.28000000000003</v>
      </c>
      <c r="Z27" s="9">
        <v>691.2</v>
      </c>
      <c r="AA27" s="9">
        <v>587.5200000000001</v>
      </c>
      <c r="AB27" s="9">
        <v>864</v>
      </c>
      <c r="AC27" s="9">
        <f>SUM(Table2[[#This Row],[First condition type]:[Basic freight]])</f>
        <v>2592</v>
      </c>
    </row>
    <row r="28" spans="1:29" x14ac:dyDescent="0.35">
      <c r="A28" s="6" t="s">
        <v>57</v>
      </c>
      <c r="B28" s="6">
        <v>29</v>
      </c>
      <c r="C28" s="6" t="s">
        <v>39</v>
      </c>
      <c r="D28" s="6">
        <v>16</v>
      </c>
      <c r="E28" s="6" t="s">
        <v>31</v>
      </c>
      <c r="F28" s="6" t="s">
        <v>41</v>
      </c>
      <c r="G28" s="8">
        <v>3456</v>
      </c>
      <c r="H28" s="6" t="s">
        <v>58</v>
      </c>
      <c r="I28" s="7">
        <v>132</v>
      </c>
      <c r="J28" s="7">
        <v>400</v>
      </c>
      <c r="K28" s="7">
        <v>50</v>
      </c>
      <c r="L28" s="7">
        <v>250</v>
      </c>
      <c r="M28" s="7">
        <v>128</v>
      </c>
      <c r="N28" s="7"/>
      <c r="O28" s="7">
        <v>134</v>
      </c>
      <c r="P28" s="7">
        <v>6</v>
      </c>
      <c r="Q28" s="6" t="s">
        <v>42</v>
      </c>
      <c r="R28" s="6">
        <v>295.41000000000003</v>
      </c>
      <c r="S28" s="6">
        <v>343</v>
      </c>
      <c r="T28" s="9">
        <v>240.1</v>
      </c>
      <c r="U28" s="9">
        <v>100</v>
      </c>
      <c r="V28" s="9">
        <v>24</v>
      </c>
      <c r="W28" s="9">
        <v>56</v>
      </c>
      <c r="X28" s="9">
        <v>1520.1</v>
      </c>
      <c r="Y28" s="9">
        <v>449.28000000000003</v>
      </c>
      <c r="Z28" s="9">
        <v>691.2</v>
      </c>
      <c r="AA28" s="9">
        <v>587.5200000000001</v>
      </c>
      <c r="AB28" s="9">
        <v>864</v>
      </c>
      <c r="AC28" s="9">
        <f>SUM(Table2[[#This Row],[First condition type]:[Basic freight]])</f>
        <v>2592</v>
      </c>
    </row>
    <row r="29" spans="1:29" x14ac:dyDescent="0.35">
      <c r="A29" s="6" t="s">
        <v>57</v>
      </c>
      <c r="B29" s="6">
        <v>1</v>
      </c>
      <c r="C29" s="6" t="s">
        <v>30</v>
      </c>
      <c r="D29" s="6">
        <v>21</v>
      </c>
      <c r="E29" s="6" t="s">
        <v>31</v>
      </c>
      <c r="F29" s="6" t="s">
        <v>41</v>
      </c>
      <c r="G29" s="8">
        <v>1433</v>
      </c>
      <c r="H29" s="6" t="s">
        <v>32</v>
      </c>
      <c r="I29" s="7">
        <v>132</v>
      </c>
      <c r="J29" s="7">
        <v>400</v>
      </c>
      <c r="K29" s="7">
        <v>50</v>
      </c>
      <c r="L29" s="7">
        <v>250</v>
      </c>
      <c r="M29" s="7">
        <v>120</v>
      </c>
      <c r="N29" s="7">
        <v>65</v>
      </c>
      <c r="O29" s="7">
        <v>134</v>
      </c>
      <c r="P29" s="7">
        <v>6</v>
      </c>
      <c r="Q29" s="6" t="s">
        <v>33</v>
      </c>
      <c r="R29" s="6">
        <v>295.41000000000003</v>
      </c>
      <c r="S29" s="6">
        <v>343</v>
      </c>
      <c r="T29" s="9">
        <v>240.1</v>
      </c>
      <c r="U29" s="9">
        <v>100</v>
      </c>
      <c r="V29" s="9">
        <v>22</v>
      </c>
      <c r="W29" s="9">
        <v>54</v>
      </c>
      <c r="X29" s="9">
        <v>1573.1</v>
      </c>
      <c r="Y29" s="9">
        <v>722.28</v>
      </c>
      <c r="Z29" s="9">
        <v>1111.2</v>
      </c>
      <c r="AA29" s="9">
        <v>944.5200000000001</v>
      </c>
      <c r="AB29" s="9">
        <v>1389</v>
      </c>
      <c r="AC29" s="9">
        <f>SUM(Table2[[#This Row],[First condition type]:[Basic freight]])</f>
        <v>4167</v>
      </c>
    </row>
    <row r="30" spans="1:29" x14ac:dyDescent="0.35">
      <c r="A30" s="6" t="s">
        <v>57</v>
      </c>
      <c r="B30" s="6">
        <v>2</v>
      </c>
      <c r="C30" s="6" t="s">
        <v>30</v>
      </c>
      <c r="D30" s="6">
        <v>22</v>
      </c>
      <c r="E30" s="6" t="s">
        <v>31</v>
      </c>
      <c r="F30" s="6" t="s">
        <v>41</v>
      </c>
      <c r="G30" s="8">
        <v>1433</v>
      </c>
      <c r="H30" s="6" t="s">
        <v>32</v>
      </c>
      <c r="I30" s="7">
        <v>132</v>
      </c>
      <c r="J30" s="7">
        <v>400</v>
      </c>
      <c r="K30" s="7">
        <v>50</v>
      </c>
      <c r="L30" s="7">
        <v>250</v>
      </c>
      <c r="M30" s="7">
        <v>120</v>
      </c>
      <c r="N30" s="7">
        <v>65</v>
      </c>
      <c r="O30" s="7">
        <v>134</v>
      </c>
      <c r="P30" s="7">
        <v>6</v>
      </c>
      <c r="Q30" s="6" t="s">
        <v>33</v>
      </c>
      <c r="R30" s="6">
        <v>295.41000000000003</v>
      </c>
      <c r="S30" s="6">
        <v>343</v>
      </c>
      <c r="T30" s="9">
        <v>240.1</v>
      </c>
      <c r="U30" s="9">
        <v>100</v>
      </c>
      <c r="V30" s="9">
        <v>22</v>
      </c>
      <c r="W30" s="9">
        <v>54</v>
      </c>
      <c r="X30" s="9">
        <v>1573.1</v>
      </c>
      <c r="Y30" s="9">
        <v>722.28</v>
      </c>
      <c r="Z30" s="9">
        <v>1111.2</v>
      </c>
      <c r="AA30" s="9">
        <v>944.5200000000001</v>
      </c>
      <c r="AB30" s="9">
        <v>1389</v>
      </c>
      <c r="AC30" s="9">
        <f>SUM(Table2[[#This Row],[First condition type]:[Basic freight]])</f>
        <v>4167</v>
      </c>
    </row>
    <row r="31" spans="1:29" x14ac:dyDescent="0.35">
      <c r="A31" s="6" t="s">
        <v>57</v>
      </c>
      <c r="B31" s="6">
        <v>20</v>
      </c>
      <c r="C31" s="6" t="s">
        <v>30</v>
      </c>
      <c r="D31" s="6">
        <v>18</v>
      </c>
      <c r="E31" s="6" t="s">
        <v>31</v>
      </c>
      <c r="F31" s="6" t="s">
        <v>36</v>
      </c>
      <c r="G31" s="8">
        <v>1433</v>
      </c>
      <c r="H31" s="6" t="s">
        <v>54</v>
      </c>
      <c r="I31" s="7">
        <v>132</v>
      </c>
      <c r="J31" s="7">
        <v>400</v>
      </c>
      <c r="K31" s="7">
        <v>50</v>
      </c>
      <c r="L31" s="7">
        <v>250</v>
      </c>
      <c r="M31" s="7">
        <v>120</v>
      </c>
      <c r="N31" s="7">
        <v>65</v>
      </c>
      <c r="O31" s="7">
        <v>134</v>
      </c>
      <c r="P31" s="7">
        <v>6</v>
      </c>
      <c r="Q31" s="6" t="s">
        <v>35</v>
      </c>
      <c r="R31" s="6">
        <v>295.41000000000003</v>
      </c>
      <c r="S31" s="6">
        <v>389</v>
      </c>
      <c r="T31" s="9">
        <v>240.1</v>
      </c>
      <c r="U31" s="9">
        <v>100</v>
      </c>
      <c r="V31" s="9">
        <v>25</v>
      </c>
      <c r="W31" s="9">
        <v>61</v>
      </c>
      <c r="X31" s="9">
        <v>1579.1</v>
      </c>
      <c r="Y31" s="9">
        <v>881.14</v>
      </c>
      <c r="Z31" s="9">
        <v>956.40000000000009</v>
      </c>
      <c r="AA31" s="9">
        <v>898.79000000000008</v>
      </c>
      <c r="AB31" s="9">
        <v>1635.75</v>
      </c>
      <c r="AC31" s="9">
        <f>SUM(Table2[[#This Row],[First condition type]:[Basic freight]])</f>
        <v>4372.08</v>
      </c>
    </row>
    <row r="32" spans="1:29" x14ac:dyDescent="0.35">
      <c r="A32" s="6" t="s">
        <v>57</v>
      </c>
      <c r="B32" s="6">
        <v>19</v>
      </c>
      <c r="C32" s="6" t="s">
        <v>30</v>
      </c>
      <c r="D32" s="6">
        <v>20</v>
      </c>
      <c r="E32" s="6" t="s">
        <v>31</v>
      </c>
      <c r="F32" s="6" t="s">
        <v>34</v>
      </c>
      <c r="G32" s="8">
        <v>1433</v>
      </c>
      <c r="H32" s="6" t="s">
        <v>58</v>
      </c>
      <c r="I32" s="7">
        <v>132</v>
      </c>
      <c r="J32" s="7">
        <v>400</v>
      </c>
      <c r="K32" s="7">
        <v>50</v>
      </c>
      <c r="L32" s="7">
        <v>250</v>
      </c>
      <c r="M32" s="7">
        <v>134</v>
      </c>
      <c r="N32" s="7">
        <v>0</v>
      </c>
      <c r="O32" s="7">
        <v>134</v>
      </c>
      <c r="P32" s="7">
        <v>6</v>
      </c>
      <c r="Q32" s="6" t="s">
        <v>42</v>
      </c>
      <c r="R32" s="6">
        <v>295.41000000000003</v>
      </c>
      <c r="S32" s="6">
        <v>399</v>
      </c>
      <c r="T32" s="9">
        <v>279.29999999999995</v>
      </c>
      <c r="U32" s="9">
        <v>100</v>
      </c>
      <c r="V32" s="9">
        <v>23</v>
      </c>
      <c r="W32" s="9">
        <v>56</v>
      </c>
      <c r="X32" s="9">
        <v>1622.9</v>
      </c>
      <c r="Y32" s="9">
        <v>449.28000000000003</v>
      </c>
      <c r="Z32" s="9">
        <v>956.40000000000009</v>
      </c>
      <c r="AA32" s="9">
        <v>1152.26</v>
      </c>
      <c r="AB32" s="9">
        <v>1195.5</v>
      </c>
      <c r="AC32" s="9">
        <f>SUM(Table2[[#This Row],[First condition type]:[Basic freight]])</f>
        <v>3753.44</v>
      </c>
    </row>
    <row r="33" spans="1:29" x14ac:dyDescent="0.35">
      <c r="A33" s="6" t="s">
        <v>57</v>
      </c>
      <c r="B33" s="6">
        <v>10</v>
      </c>
      <c r="C33" s="6" t="s">
        <v>30</v>
      </c>
      <c r="D33" s="6">
        <v>14</v>
      </c>
      <c r="E33" s="6" t="s">
        <v>31</v>
      </c>
      <c r="F33" s="6" t="s">
        <v>50</v>
      </c>
      <c r="G33" s="8">
        <v>1433</v>
      </c>
      <c r="H33" s="6" t="s">
        <v>58</v>
      </c>
      <c r="I33" s="7">
        <v>132</v>
      </c>
      <c r="J33" s="7">
        <v>400</v>
      </c>
      <c r="K33" s="7">
        <v>50</v>
      </c>
      <c r="L33" s="7">
        <v>250</v>
      </c>
      <c r="M33" s="7">
        <v>134</v>
      </c>
      <c r="N33" s="7">
        <v>65</v>
      </c>
      <c r="O33" s="7">
        <v>134</v>
      </c>
      <c r="P33" s="7">
        <v>6</v>
      </c>
      <c r="Q33" s="6" t="s">
        <v>37</v>
      </c>
      <c r="R33" s="6">
        <v>295.41000000000003</v>
      </c>
      <c r="S33" s="6">
        <v>389</v>
      </c>
      <c r="T33" s="9">
        <v>272.29999999999995</v>
      </c>
      <c r="U33" s="9">
        <v>100</v>
      </c>
      <c r="V33" s="9">
        <v>25</v>
      </c>
      <c r="W33" s="9">
        <v>57</v>
      </c>
      <c r="X33" s="9">
        <v>1520.1</v>
      </c>
      <c r="Y33" s="9">
        <v>881.14</v>
      </c>
      <c r="Z33" s="9">
        <v>1355.6000000000001</v>
      </c>
      <c r="AA33" s="9">
        <v>1112.3100000000002</v>
      </c>
      <c r="AB33" s="9">
        <v>1694.5</v>
      </c>
      <c r="AC33" s="9">
        <f>SUM(Table2[[#This Row],[First condition type]:[Basic freight]])</f>
        <v>5043.55</v>
      </c>
    </row>
    <row r="34" spans="1:29" x14ac:dyDescent="0.35">
      <c r="A34" s="6" t="s">
        <v>57</v>
      </c>
      <c r="B34" s="6">
        <v>23</v>
      </c>
      <c r="C34" s="6" t="s">
        <v>30</v>
      </c>
      <c r="D34" s="6">
        <v>12.9</v>
      </c>
      <c r="E34" s="6" t="s">
        <v>45</v>
      </c>
      <c r="F34" s="6" t="s">
        <v>41</v>
      </c>
      <c r="G34" s="8">
        <v>1433</v>
      </c>
      <c r="H34" s="6" t="s">
        <v>54</v>
      </c>
      <c r="I34" s="7">
        <v>132</v>
      </c>
      <c r="J34" s="7">
        <v>400</v>
      </c>
      <c r="K34" s="7">
        <v>50</v>
      </c>
      <c r="L34" s="7">
        <v>250</v>
      </c>
      <c r="M34" s="7">
        <v>134</v>
      </c>
      <c r="N34" s="7">
        <v>65</v>
      </c>
      <c r="O34" s="7">
        <v>134</v>
      </c>
      <c r="P34" s="7">
        <v>6</v>
      </c>
      <c r="Q34" s="6" t="s">
        <v>35</v>
      </c>
      <c r="R34" s="6">
        <v>295.41000000000003</v>
      </c>
      <c r="S34" s="6">
        <v>234</v>
      </c>
      <c r="T34" s="9">
        <v>240.1</v>
      </c>
      <c r="U34" s="9">
        <v>100</v>
      </c>
      <c r="V34" s="9">
        <v>28</v>
      </c>
      <c r="W34" s="9">
        <v>60</v>
      </c>
      <c r="X34" s="9">
        <v>1573.1</v>
      </c>
      <c r="Y34" s="9">
        <v>722.28</v>
      </c>
      <c r="Z34" s="9">
        <v>1355.6000000000001</v>
      </c>
      <c r="AA34" s="9">
        <v>1152.26</v>
      </c>
      <c r="AB34" s="9">
        <v>1694.5</v>
      </c>
      <c r="AC34" s="9">
        <f>SUM(Table2[[#This Row],[First condition type]:[Basic freight]])</f>
        <v>4924.6400000000003</v>
      </c>
    </row>
    <row r="35" spans="1:29" x14ac:dyDescent="0.35">
      <c r="A35" s="6" t="s">
        <v>57</v>
      </c>
      <c r="B35" s="6">
        <v>28</v>
      </c>
      <c r="C35" s="6" t="s">
        <v>30</v>
      </c>
      <c r="D35" s="6">
        <v>18</v>
      </c>
      <c r="E35" s="6" t="s">
        <v>31</v>
      </c>
      <c r="F35" s="6" t="s">
        <v>36</v>
      </c>
      <c r="G35" s="8">
        <v>1433</v>
      </c>
      <c r="H35" s="6" t="s">
        <v>54</v>
      </c>
      <c r="I35" s="7">
        <v>132</v>
      </c>
      <c r="J35" s="7">
        <v>400</v>
      </c>
      <c r="K35" s="7">
        <v>50</v>
      </c>
      <c r="L35" s="7">
        <v>250</v>
      </c>
      <c r="M35" s="7">
        <v>134</v>
      </c>
      <c r="N35" s="7">
        <v>33</v>
      </c>
      <c r="O35" s="7">
        <v>134</v>
      </c>
      <c r="P35" s="7">
        <v>6</v>
      </c>
      <c r="Q35" s="6" t="s">
        <v>37</v>
      </c>
      <c r="R35" s="6">
        <v>295.41000000000003</v>
      </c>
      <c r="S35" s="6">
        <v>354</v>
      </c>
      <c r="T35" s="9">
        <v>263.89999999999998</v>
      </c>
      <c r="U35" s="9">
        <v>100</v>
      </c>
      <c r="V35" s="9">
        <v>27</v>
      </c>
      <c r="W35" s="9">
        <v>56</v>
      </c>
      <c r="X35" s="9">
        <v>1573.1</v>
      </c>
      <c r="Y35" s="9">
        <v>881.14</v>
      </c>
      <c r="Z35" s="9">
        <v>1308.6000000000001</v>
      </c>
      <c r="AA35" s="9">
        <v>1093.6100000000001</v>
      </c>
      <c r="AB35" s="9">
        <v>1321.75</v>
      </c>
      <c r="AC35" s="9">
        <f>SUM(Table2[[#This Row],[First condition type]:[Basic freight]])</f>
        <v>4605.1000000000004</v>
      </c>
    </row>
    <row r="36" spans="1:29" x14ac:dyDescent="0.35">
      <c r="A36" s="6" t="s">
        <v>57</v>
      </c>
      <c r="B36" s="6">
        <v>1</v>
      </c>
      <c r="C36" s="6" t="s">
        <v>30</v>
      </c>
      <c r="D36" s="6">
        <v>19</v>
      </c>
      <c r="E36" s="6" t="s">
        <v>31</v>
      </c>
      <c r="F36" s="6" t="s">
        <v>41</v>
      </c>
      <c r="G36" s="8">
        <v>6778</v>
      </c>
      <c r="H36" s="6" t="s">
        <v>54</v>
      </c>
      <c r="I36" s="7">
        <v>132</v>
      </c>
      <c r="J36" s="7">
        <v>400</v>
      </c>
      <c r="K36" s="7">
        <v>50</v>
      </c>
      <c r="L36" s="7">
        <v>250</v>
      </c>
      <c r="M36" s="7">
        <v>134</v>
      </c>
      <c r="N36" s="7">
        <v>65</v>
      </c>
      <c r="O36" s="7">
        <v>134</v>
      </c>
      <c r="P36" s="7">
        <v>6</v>
      </c>
      <c r="Q36" s="6" t="s">
        <v>37</v>
      </c>
      <c r="R36" s="6">
        <v>295.41000000000003</v>
      </c>
      <c r="S36" s="6">
        <v>234</v>
      </c>
      <c r="T36" s="9">
        <v>279.29999999999995</v>
      </c>
      <c r="U36" s="9">
        <v>100</v>
      </c>
      <c r="V36" s="9">
        <v>23</v>
      </c>
      <c r="W36" s="9">
        <v>54</v>
      </c>
      <c r="X36" s="9">
        <v>1579.1</v>
      </c>
      <c r="Y36" s="9">
        <v>850.59</v>
      </c>
      <c r="Z36" s="9">
        <v>1726.6000000000001</v>
      </c>
      <c r="AA36" s="9">
        <v>1093.6100000000001</v>
      </c>
      <c r="AB36" s="9">
        <v>2158.25</v>
      </c>
      <c r="AC36" s="9">
        <f>SUM(Table2[[#This Row],[First condition type]:[Basic freight]])</f>
        <v>5829.05</v>
      </c>
    </row>
    <row r="37" spans="1:29" x14ac:dyDescent="0.35">
      <c r="A37" s="6" t="s">
        <v>57</v>
      </c>
      <c r="B37" s="6">
        <v>27</v>
      </c>
      <c r="C37" s="6" t="s">
        <v>44</v>
      </c>
      <c r="D37" s="6">
        <v>17</v>
      </c>
      <c r="E37" s="6" t="s">
        <v>31</v>
      </c>
      <c r="F37" s="6" t="s">
        <v>41</v>
      </c>
      <c r="G37" s="8">
        <v>1433</v>
      </c>
      <c r="H37" s="6" t="s">
        <v>58</v>
      </c>
      <c r="I37" s="7">
        <v>132</v>
      </c>
      <c r="J37" s="7">
        <v>400</v>
      </c>
      <c r="K37" s="7">
        <v>50</v>
      </c>
      <c r="L37" s="7">
        <v>250</v>
      </c>
      <c r="M37" s="7">
        <v>134</v>
      </c>
      <c r="N37" s="7">
        <v>0</v>
      </c>
      <c r="O37" s="7">
        <v>134</v>
      </c>
      <c r="P37" s="7">
        <v>6</v>
      </c>
      <c r="Q37" s="6" t="s">
        <v>42</v>
      </c>
      <c r="R37" s="6">
        <v>295.41000000000003</v>
      </c>
      <c r="S37" s="6">
        <v>343</v>
      </c>
      <c r="T37" s="9">
        <v>240.1</v>
      </c>
      <c r="U37" s="9">
        <v>100</v>
      </c>
      <c r="V37" s="9">
        <v>23</v>
      </c>
      <c r="W37" s="9">
        <v>56</v>
      </c>
      <c r="X37" s="9">
        <v>1618.3</v>
      </c>
      <c r="Y37" s="9">
        <v>687.31000000000006</v>
      </c>
      <c r="Z37" s="9">
        <v>1726.6000000000001</v>
      </c>
      <c r="AA37" s="9">
        <v>776.3900000000001</v>
      </c>
      <c r="AB37" s="9">
        <v>1635.75</v>
      </c>
      <c r="AC37" s="9">
        <f>SUM(Table2[[#This Row],[First condition type]:[Basic freight]])</f>
        <v>4826.05</v>
      </c>
    </row>
    <row r="38" spans="1:29" x14ac:dyDescent="0.35">
      <c r="A38" s="6" t="s">
        <v>57</v>
      </c>
      <c r="B38" s="6">
        <v>24</v>
      </c>
      <c r="C38" s="6" t="s">
        <v>39</v>
      </c>
      <c r="D38" s="6">
        <v>12.9</v>
      </c>
      <c r="E38" s="6" t="s">
        <v>31</v>
      </c>
      <c r="F38" s="6" t="s">
        <v>46</v>
      </c>
      <c r="G38" s="8">
        <v>6778</v>
      </c>
      <c r="H38" s="6" t="s">
        <v>32</v>
      </c>
      <c r="I38" s="7">
        <v>132</v>
      </c>
      <c r="J38" s="7">
        <v>400</v>
      </c>
      <c r="K38" s="7">
        <v>50</v>
      </c>
      <c r="L38" s="7">
        <v>250</v>
      </c>
      <c r="M38" s="7">
        <v>134</v>
      </c>
      <c r="N38" s="7">
        <v>0</v>
      </c>
      <c r="O38" s="7">
        <v>134</v>
      </c>
      <c r="P38" s="7">
        <v>6</v>
      </c>
      <c r="Q38" s="6" t="s">
        <v>35</v>
      </c>
      <c r="R38" s="6">
        <v>295.41000000000003</v>
      </c>
      <c r="S38" s="6">
        <v>343</v>
      </c>
      <c r="T38" s="9">
        <v>163.79999999999998</v>
      </c>
      <c r="U38" s="9">
        <v>100</v>
      </c>
      <c r="V38" s="9">
        <v>23</v>
      </c>
      <c r="W38" s="9">
        <v>57</v>
      </c>
      <c r="X38" s="9">
        <v>1527.1</v>
      </c>
      <c r="Y38" s="9">
        <v>881.14</v>
      </c>
      <c r="Z38" s="9">
        <v>1308.6000000000001</v>
      </c>
      <c r="AA38" s="9">
        <v>898.79000000000008</v>
      </c>
      <c r="AB38" s="9">
        <v>1195.5</v>
      </c>
      <c r="AC38" s="9">
        <f>SUM(Table2[[#This Row],[First condition type]:[Basic freight]])</f>
        <v>4284.0300000000007</v>
      </c>
    </row>
    <row r="39" spans="1:29" x14ac:dyDescent="0.35">
      <c r="A39" s="6" t="s">
        <v>57</v>
      </c>
      <c r="B39" s="6">
        <v>1</v>
      </c>
      <c r="C39" s="6" t="s">
        <v>39</v>
      </c>
      <c r="D39" s="6">
        <v>14</v>
      </c>
      <c r="E39" s="6" t="s">
        <v>31</v>
      </c>
      <c r="F39" s="6" t="s">
        <v>36</v>
      </c>
      <c r="G39" s="8">
        <v>1433</v>
      </c>
      <c r="H39" s="6" t="s">
        <v>58</v>
      </c>
      <c r="I39" s="7">
        <v>132</v>
      </c>
      <c r="J39" s="7">
        <v>400</v>
      </c>
      <c r="K39" s="7">
        <v>50</v>
      </c>
      <c r="L39" s="7">
        <v>250</v>
      </c>
      <c r="M39" s="7">
        <v>120</v>
      </c>
      <c r="N39" s="7">
        <v>65</v>
      </c>
      <c r="O39" s="7">
        <v>134</v>
      </c>
      <c r="P39" s="7">
        <v>6</v>
      </c>
      <c r="Q39" s="6" t="s">
        <v>33</v>
      </c>
      <c r="R39" s="6">
        <v>295.41000000000003</v>
      </c>
      <c r="S39" s="6">
        <v>333</v>
      </c>
      <c r="T39" s="9">
        <v>240.1</v>
      </c>
      <c r="U39" s="9">
        <v>100</v>
      </c>
      <c r="V39" s="9">
        <v>24</v>
      </c>
      <c r="W39" s="9">
        <v>57</v>
      </c>
      <c r="X39" s="9">
        <v>1622.9</v>
      </c>
      <c r="Y39" s="9">
        <v>722.28</v>
      </c>
      <c r="Z39" s="9">
        <v>956.40000000000009</v>
      </c>
      <c r="AA39" s="9">
        <v>944.5200000000001</v>
      </c>
      <c r="AB39" s="9">
        <v>2158.25</v>
      </c>
      <c r="AC39" s="9">
        <f>SUM(Table2[[#This Row],[First condition type]:[Basic freight]])</f>
        <v>4781.4500000000007</v>
      </c>
    </row>
    <row r="40" spans="1:29" x14ac:dyDescent="0.35">
      <c r="A40" s="6" t="s">
        <v>57</v>
      </c>
      <c r="B40" s="6">
        <v>28</v>
      </c>
      <c r="C40" s="6" t="s">
        <v>44</v>
      </c>
      <c r="D40" s="6">
        <v>14</v>
      </c>
      <c r="E40" s="6" t="s">
        <v>31</v>
      </c>
      <c r="F40" s="6" t="s">
        <v>41</v>
      </c>
      <c r="G40" s="8">
        <v>3458</v>
      </c>
      <c r="H40" s="6" t="s">
        <v>58</v>
      </c>
      <c r="I40" s="7">
        <v>132</v>
      </c>
      <c r="J40" s="7">
        <v>400</v>
      </c>
      <c r="K40" s="7">
        <v>50</v>
      </c>
      <c r="L40" s="7">
        <v>250</v>
      </c>
      <c r="M40" s="7">
        <v>120</v>
      </c>
      <c r="N40" s="7">
        <v>65</v>
      </c>
      <c r="O40" s="7">
        <v>134</v>
      </c>
      <c r="P40" s="7">
        <v>6</v>
      </c>
      <c r="Q40" s="6" t="s">
        <v>42</v>
      </c>
      <c r="R40" s="6">
        <v>295.41000000000003</v>
      </c>
      <c r="S40" s="6">
        <v>399</v>
      </c>
      <c r="T40" s="9">
        <v>279.29999999999995</v>
      </c>
      <c r="U40" s="9">
        <v>100</v>
      </c>
      <c r="V40" s="9">
        <v>25</v>
      </c>
      <c r="W40" s="9">
        <v>56</v>
      </c>
      <c r="X40" s="9">
        <v>1615.1</v>
      </c>
      <c r="Y40" s="9">
        <v>722.28</v>
      </c>
      <c r="Z40" s="9">
        <v>1111.2</v>
      </c>
      <c r="AA40" s="9">
        <v>944.5200000000001</v>
      </c>
      <c r="AB40" s="9">
        <v>1694.5</v>
      </c>
      <c r="AC40" s="9">
        <f>SUM(Table2[[#This Row],[First condition type]:[Basic freight]])</f>
        <v>4472.5</v>
      </c>
    </row>
    <row r="41" spans="1:29" x14ac:dyDescent="0.35">
      <c r="A41" s="6" t="s">
        <v>57</v>
      </c>
      <c r="B41" s="6">
        <v>12</v>
      </c>
      <c r="C41" s="6" t="s">
        <v>30</v>
      </c>
      <c r="D41" s="6">
        <v>17</v>
      </c>
      <c r="E41" s="6" t="s">
        <v>31</v>
      </c>
      <c r="F41" s="6" t="s">
        <v>34</v>
      </c>
      <c r="G41" s="8">
        <v>3456</v>
      </c>
      <c r="H41" s="6" t="s">
        <v>54</v>
      </c>
      <c r="I41" s="7">
        <v>132</v>
      </c>
      <c r="J41" s="7">
        <v>400</v>
      </c>
      <c r="K41" s="7">
        <v>50</v>
      </c>
      <c r="L41" s="7">
        <v>250</v>
      </c>
      <c r="M41" s="7">
        <v>120</v>
      </c>
      <c r="N41" s="7">
        <v>0</v>
      </c>
      <c r="O41" s="7">
        <v>134</v>
      </c>
      <c r="P41" s="7">
        <v>6</v>
      </c>
      <c r="Q41" s="6" t="s">
        <v>42</v>
      </c>
      <c r="R41" s="6">
        <v>295.41000000000003</v>
      </c>
      <c r="S41" s="6">
        <v>234</v>
      </c>
      <c r="T41" s="9">
        <v>240.1</v>
      </c>
      <c r="U41" s="9">
        <v>100</v>
      </c>
      <c r="V41" s="9">
        <v>24</v>
      </c>
      <c r="W41" s="9">
        <v>57</v>
      </c>
      <c r="X41" s="9">
        <v>1557.9</v>
      </c>
      <c r="Y41" s="9">
        <v>687.31000000000006</v>
      </c>
      <c r="Z41" s="9">
        <v>1355.6000000000001</v>
      </c>
      <c r="AA41" s="9">
        <v>1093.6100000000001</v>
      </c>
      <c r="AB41" s="9">
        <v>1195.5</v>
      </c>
      <c r="AC41" s="9">
        <f>SUM(Table2[[#This Row],[First condition type]:[Basic freight]])</f>
        <v>4332.0200000000004</v>
      </c>
    </row>
    <row r="42" spans="1:29" x14ac:dyDescent="0.35">
      <c r="A42" s="6" t="s">
        <v>57</v>
      </c>
      <c r="B42" s="6">
        <v>28</v>
      </c>
      <c r="C42" s="6" t="s">
        <v>30</v>
      </c>
      <c r="D42" s="6">
        <v>17</v>
      </c>
      <c r="E42" s="6" t="s">
        <v>31</v>
      </c>
      <c r="F42" s="6" t="s">
        <v>50</v>
      </c>
      <c r="G42" s="8">
        <v>1433</v>
      </c>
      <c r="H42" s="6" t="s">
        <v>54</v>
      </c>
      <c r="I42" s="7">
        <v>132</v>
      </c>
      <c r="J42" s="7">
        <v>400</v>
      </c>
      <c r="K42" s="7">
        <v>73</v>
      </c>
      <c r="L42" s="7">
        <v>250</v>
      </c>
      <c r="M42" s="7">
        <v>121</v>
      </c>
      <c r="N42" s="7">
        <v>65</v>
      </c>
      <c r="O42" s="7">
        <v>134</v>
      </c>
      <c r="P42" s="7">
        <v>6</v>
      </c>
      <c r="Q42" s="6" t="s">
        <v>35</v>
      </c>
      <c r="R42" s="6">
        <v>295.41000000000003</v>
      </c>
      <c r="S42" s="6">
        <v>343</v>
      </c>
      <c r="T42" s="9">
        <v>240.1</v>
      </c>
      <c r="U42" s="9">
        <v>100</v>
      </c>
      <c r="V42" s="9">
        <v>25</v>
      </c>
      <c r="W42" s="9">
        <v>60</v>
      </c>
      <c r="X42" s="9">
        <v>1520.1</v>
      </c>
      <c r="Y42" s="9">
        <v>881.14</v>
      </c>
      <c r="Z42" s="9">
        <v>956.40000000000009</v>
      </c>
      <c r="AA42" s="9">
        <v>1093.6100000000001</v>
      </c>
      <c r="AB42" s="9">
        <v>2158.25</v>
      </c>
      <c r="AC42" s="9">
        <f>SUM(Table2[[#This Row],[First condition type]:[Basic freight]])</f>
        <v>5089.3999999999996</v>
      </c>
    </row>
    <row r="43" spans="1:29" x14ac:dyDescent="0.35">
      <c r="A43" s="6" t="s">
        <v>57</v>
      </c>
      <c r="B43" s="6">
        <v>20</v>
      </c>
      <c r="C43" s="6" t="s">
        <v>44</v>
      </c>
      <c r="D43" s="6">
        <v>18</v>
      </c>
      <c r="E43" s="6" t="s">
        <v>31</v>
      </c>
      <c r="F43" s="6" t="s">
        <v>50</v>
      </c>
      <c r="G43" s="8">
        <v>6778</v>
      </c>
      <c r="H43" s="6" t="s">
        <v>54</v>
      </c>
      <c r="I43" s="7">
        <v>132</v>
      </c>
      <c r="J43" s="7">
        <v>400</v>
      </c>
      <c r="K43" s="7">
        <v>50</v>
      </c>
      <c r="L43" s="7">
        <v>250</v>
      </c>
      <c r="M43" s="7">
        <v>134</v>
      </c>
      <c r="N43" s="7">
        <v>65</v>
      </c>
      <c r="O43" s="7">
        <v>134</v>
      </c>
      <c r="P43" s="7">
        <v>6</v>
      </c>
      <c r="Q43" s="6" t="s">
        <v>42</v>
      </c>
      <c r="R43" s="6">
        <v>295.41000000000003</v>
      </c>
      <c r="S43" s="6">
        <v>389</v>
      </c>
      <c r="T43" s="9">
        <v>279.29999999999995</v>
      </c>
      <c r="U43" s="9">
        <v>100</v>
      </c>
      <c r="V43" s="9">
        <v>24</v>
      </c>
      <c r="W43" s="9">
        <v>54</v>
      </c>
      <c r="X43" s="9">
        <v>1520.1</v>
      </c>
      <c r="Y43" s="9">
        <v>621.66</v>
      </c>
      <c r="Z43" s="9">
        <v>1111.2</v>
      </c>
      <c r="AA43" s="9">
        <v>587.86</v>
      </c>
      <c r="AB43" s="9">
        <v>1694.5</v>
      </c>
      <c r="AC43" s="9">
        <f>SUM(Table2[[#This Row],[First condition type]:[Basic freight]])</f>
        <v>4015.2200000000003</v>
      </c>
    </row>
    <row r="44" spans="1:29" x14ac:dyDescent="0.35">
      <c r="A44" s="6" t="s">
        <v>57</v>
      </c>
      <c r="B44" s="6">
        <v>29</v>
      </c>
      <c r="C44" s="6" t="s">
        <v>30</v>
      </c>
      <c r="D44" s="6">
        <v>17</v>
      </c>
      <c r="E44" s="6" t="s">
        <v>31</v>
      </c>
      <c r="F44" s="6" t="s">
        <v>41</v>
      </c>
      <c r="G44" s="8">
        <v>6543</v>
      </c>
      <c r="H44" s="6" t="s">
        <v>54</v>
      </c>
      <c r="I44" s="7">
        <v>132</v>
      </c>
      <c r="J44" s="7">
        <v>400</v>
      </c>
      <c r="K44" s="7">
        <v>50</v>
      </c>
      <c r="L44" s="7">
        <v>250</v>
      </c>
      <c r="M44" s="7">
        <v>134</v>
      </c>
      <c r="N44" s="7">
        <v>0</v>
      </c>
      <c r="O44" s="7">
        <v>134</v>
      </c>
      <c r="P44" s="7">
        <v>6</v>
      </c>
      <c r="Q44" s="6" t="s">
        <v>37</v>
      </c>
      <c r="R44" s="6">
        <v>295.41000000000003</v>
      </c>
      <c r="S44" s="6">
        <v>343</v>
      </c>
      <c r="T44" s="9">
        <v>272.29999999999995</v>
      </c>
      <c r="U44" s="9">
        <v>100</v>
      </c>
      <c r="V44" s="9">
        <v>25</v>
      </c>
      <c r="W44" s="9">
        <v>54</v>
      </c>
      <c r="X44" s="9">
        <v>1622.9</v>
      </c>
      <c r="Y44" s="9">
        <v>722.28</v>
      </c>
      <c r="Z44" s="9">
        <v>1286.6000000000001</v>
      </c>
      <c r="AA44" s="9">
        <v>1152.26</v>
      </c>
      <c r="AB44" s="9">
        <v>1195.5</v>
      </c>
      <c r="AC44" s="9">
        <f>SUM(Table2[[#This Row],[First condition type]:[Basic freight]])</f>
        <v>4356.6400000000003</v>
      </c>
    </row>
    <row r="45" spans="1:29" x14ac:dyDescent="0.35">
      <c r="A45" s="6" t="s">
        <v>57</v>
      </c>
      <c r="B45" s="6">
        <v>19</v>
      </c>
      <c r="C45" s="6" t="s">
        <v>39</v>
      </c>
      <c r="D45" s="6">
        <v>18</v>
      </c>
      <c r="E45" s="6" t="s">
        <v>31</v>
      </c>
      <c r="F45" s="6" t="s">
        <v>41</v>
      </c>
      <c r="G45" s="8">
        <v>3456</v>
      </c>
      <c r="H45" s="6" t="s">
        <v>54</v>
      </c>
      <c r="I45" s="7">
        <v>132</v>
      </c>
      <c r="J45" s="7">
        <v>400</v>
      </c>
      <c r="K45" s="7">
        <v>50</v>
      </c>
      <c r="L45" s="7">
        <v>250</v>
      </c>
      <c r="M45" s="7">
        <v>134</v>
      </c>
      <c r="N45" s="7">
        <v>0</v>
      </c>
      <c r="O45" s="7">
        <v>134</v>
      </c>
      <c r="P45" s="7">
        <v>6</v>
      </c>
      <c r="Q45" s="6" t="s">
        <v>42</v>
      </c>
      <c r="R45" s="6">
        <v>295.41000000000003</v>
      </c>
      <c r="S45" s="6">
        <v>389</v>
      </c>
      <c r="T45" s="9">
        <v>272.29999999999995</v>
      </c>
      <c r="U45" s="9">
        <v>100</v>
      </c>
      <c r="V45" s="9">
        <v>27</v>
      </c>
      <c r="W45" s="9">
        <v>57</v>
      </c>
      <c r="X45" s="9">
        <v>1573.1</v>
      </c>
      <c r="Y45" s="9">
        <v>881.14</v>
      </c>
      <c r="Z45" s="9">
        <v>1355.6000000000001</v>
      </c>
      <c r="AA45" s="9">
        <v>1093.6100000000001</v>
      </c>
      <c r="AB45" s="9">
        <v>1694.5</v>
      </c>
      <c r="AC45" s="9">
        <f>SUM(Table2[[#This Row],[First condition type]:[Basic freight]])</f>
        <v>5024.8500000000004</v>
      </c>
    </row>
    <row r="46" spans="1:29" x14ac:dyDescent="0.35">
      <c r="A46" s="6" t="s">
        <v>57</v>
      </c>
      <c r="B46" s="6">
        <v>12</v>
      </c>
      <c r="C46" s="6" t="s">
        <v>30</v>
      </c>
      <c r="D46" s="6">
        <v>18</v>
      </c>
      <c r="E46" s="6" t="s">
        <v>31</v>
      </c>
      <c r="F46" s="6" t="s">
        <v>40</v>
      </c>
      <c r="G46" s="8">
        <v>6433</v>
      </c>
      <c r="H46" s="6" t="s">
        <v>58</v>
      </c>
      <c r="I46" s="7">
        <v>132</v>
      </c>
      <c r="J46" s="7">
        <v>400</v>
      </c>
      <c r="K46" s="7">
        <v>50</v>
      </c>
      <c r="L46" s="7">
        <v>250</v>
      </c>
      <c r="M46" s="7">
        <v>134</v>
      </c>
      <c r="N46" s="7">
        <v>0</v>
      </c>
      <c r="O46" s="7">
        <v>134</v>
      </c>
      <c r="P46" s="7">
        <v>6</v>
      </c>
      <c r="Q46" s="6" t="s">
        <v>35</v>
      </c>
      <c r="R46" s="6">
        <v>295.41000000000003</v>
      </c>
      <c r="S46" s="6">
        <v>234</v>
      </c>
      <c r="T46" s="9">
        <v>263.89999999999998</v>
      </c>
      <c r="U46" s="9">
        <v>100</v>
      </c>
      <c r="V46" s="9">
        <v>25</v>
      </c>
      <c r="W46" s="9">
        <v>57</v>
      </c>
      <c r="X46" s="9">
        <v>1618.3</v>
      </c>
      <c r="Y46" s="9">
        <v>881.14</v>
      </c>
      <c r="Z46" s="9">
        <v>1355.6000000000001</v>
      </c>
      <c r="AA46" s="9">
        <v>898.79000000000008</v>
      </c>
      <c r="AB46" s="9">
        <v>1195.5</v>
      </c>
      <c r="AC46" s="9">
        <f>SUM(Table2[[#This Row],[First condition type]:[Basic freight]])</f>
        <v>4331.0300000000007</v>
      </c>
    </row>
    <row r="47" spans="1:29" x14ac:dyDescent="0.35">
      <c r="A47" s="6" t="s">
        <v>57</v>
      </c>
      <c r="B47" s="6">
        <v>23</v>
      </c>
      <c r="C47" s="6" t="s">
        <v>30</v>
      </c>
      <c r="D47" s="6">
        <v>18</v>
      </c>
      <c r="E47" s="6" t="s">
        <v>31</v>
      </c>
      <c r="F47" s="6" t="s">
        <v>41</v>
      </c>
      <c r="G47" s="8">
        <v>1433</v>
      </c>
      <c r="H47" s="6" t="s">
        <v>32</v>
      </c>
      <c r="I47" s="7">
        <v>132</v>
      </c>
      <c r="J47" s="7">
        <v>400</v>
      </c>
      <c r="K47" s="7">
        <v>50</v>
      </c>
      <c r="L47" s="7">
        <v>250</v>
      </c>
      <c r="M47" s="7">
        <v>121</v>
      </c>
      <c r="N47" s="7">
        <v>65</v>
      </c>
      <c r="O47" s="7">
        <v>51</v>
      </c>
      <c r="P47" s="7">
        <v>6</v>
      </c>
      <c r="Q47" s="6" t="s">
        <v>33</v>
      </c>
      <c r="R47" s="6">
        <v>295.41000000000003</v>
      </c>
      <c r="S47" s="6">
        <v>354</v>
      </c>
      <c r="T47" s="9">
        <v>240.1</v>
      </c>
      <c r="U47" s="9">
        <v>100</v>
      </c>
      <c r="V47" s="9">
        <v>24</v>
      </c>
      <c r="W47" s="9">
        <v>56</v>
      </c>
      <c r="X47" s="9">
        <v>1622.9</v>
      </c>
      <c r="Y47" s="9">
        <v>687.31000000000006</v>
      </c>
      <c r="Z47" s="9">
        <v>1308.6000000000001</v>
      </c>
      <c r="AA47" s="9">
        <v>1093.6100000000001</v>
      </c>
      <c r="AB47" s="9">
        <v>1635.75</v>
      </c>
      <c r="AC47" s="9">
        <f>SUM(Table2[[#This Row],[First condition type]:[Basic freight]])</f>
        <v>4725.2700000000004</v>
      </c>
    </row>
    <row r="48" spans="1:29" x14ac:dyDescent="0.35">
      <c r="A48" s="6" t="s">
        <v>57</v>
      </c>
      <c r="B48" s="6">
        <v>12</v>
      </c>
      <c r="C48" s="6" t="s">
        <v>30</v>
      </c>
      <c r="D48" s="6">
        <v>12</v>
      </c>
      <c r="E48" s="6" t="s">
        <v>31</v>
      </c>
      <c r="F48" s="6" t="s">
        <v>36</v>
      </c>
      <c r="G48" s="8">
        <v>6433</v>
      </c>
      <c r="H48" s="6" t="s">
        <v>58</v>
      </c>
      <c r="I48" s="7">
        <v>132</v>
      </c>
      <c r="J48" s="7">
        <v>400</v>
      </c>
      <c r="K48" s="7">
        <v>50</v>
      </c>
      <c r="L48" s="7">
        <v>250</v>
      </c>
      <c r="M48" s="7">
        <v>128</v>
      </c>
      <c r="N48" s="7">
        <v>0</v>
      </c>
      <c r="O48" s="7">
        <v>134</v>
      </c>
      <c r="P48" s="7">
        <v>6</v>
      </c>
      <c r="Q48" s="6" t="s">
        <v>35</v>
      </c>
      <c r="R48" s="6">
        <v>295.41000000000003</v>
      </c>
      <c r="S48" s="6">
        <v>377</v>
      </c>
      <c r="T48" s="9">
        <v>263.89999999999998</v>
      </c>
      <c r="U48" s="9">
        <v>100</v>
      </c>
      <c r="V48" s="9">
        <v>23</v>
      </c>
      <c r="W48" s="9">
        <v>58</v>
      </c>
      <c r="X48" s="9">
        <v>1579.1</v>
      </c>
      <c r="Y48" s="9">
        <v>1122.29</v>
      </c>
      <c r="Z48" s="9">
        <v>956.40000000000009</v>
      </c>
      <c r="AA48" s="9">
        <v>1093.6100000000001</v>
      </c>
      <c r="AB48" s="9">
        <v>1635.75</v>
      </c>
      <c r="AC48" s="9">
        <f>SUM(Table2[[#This Row],[First condition type]:[Basic freight]])</f>
        <v>4808.05</v>
      </c>
    </row>
    <row r="49" spans="1:29" x14ac:dyDescent="0.35">
      <c r="A49" s="6" t="s">
        <v>57</v>
      </c>
      <c r="B49" s="6">
        <v>25</v>
      </c>
      <c r="C49" s="6" t="s">
        <v>30</v>
      </c>
      <c r="D49" s="6">
        <v>12</v>
      </c>
      <c r="E49" s="6" t="s">
        <v>31</v>
      </c>
      <c r="F49" s="6" t="s">
        <v>41</v>
      </c>
      <c r="G49" s="8">
        <v>5556</v>
      </c>
      <c r="H49" s="6" t="s">
        <v>58</v>
      </c>
      <c r="I49" s="7">
        <v>132</v>
      </c>
      <c r="J49" s="7">
        <v>400</v>
      </c>
      <c r="K49" s="7">
        <v>50</v>
      </c>
      <c r="L49" s="7">
        <v>250</v>
      </c>
      <c r="M49" s="7">
        <v>134</v>
      </c>
      <c r="N49" s="7">
        <v>65</v>
      </c>
      <c r="O49" s="7">
        <v>134</v>
      </c>
      <c r="P49" s="7">
        <v>6</v>
      </c>
      <c r="Q49" s="6" t="s">
        <v>42</v>
      </c>
      <c r="R49" s="6">
        <v>295.41000000000003</v>
      </c>
      <c r="S49" s="6">
        <v>377</v>
      </c>
      <c r="T49" s="9">
        <v>263.89999999999998</v>
      </c>
      <c r="U49" s="9">
        <v>100</v>
      </c>
      <c r="V49" s="9">
        <v>23</v>
      </c>
      <c r="W49" s="9">
        <v>55</v>
      </c>
      <c r="X49" s="9">
        <v>1557.9</v>
      </c>
      <c r="Y49" s="9">
        <v>881.14</v>
      </c>
      <c r="Z49" s="9">
        <v>1355.6000000000001</v>
      </c>
      <c r="AA49" s="9">
        <v>1093.6100000000001</v>
      </c>
      <c r="AB49" s="9">
        <v>1195.5</v>
      </c>
      <c r="AC49" s="9">
        <f>SUM(Table2[[#This Row],[First condition type]:[Basic freight]])</f>
        <v>4525.8500000000004</v>
      </c>
    </row>
    <row r="50" spans="1:29" x14ac:dyDescent="0.35">
      <c r="A50" s="6" t="s">
        <v>57</v>
      </c>
      <c r="B50" s="6">
        <v>12</v>
      </c>
      <c r="C50" s="6" t="s">
        <v>44</v>
      </c>
      <c r="D50" s="6">
        <v>18</v>
      </c>
      <c r="E50" s="6" t="s">
        <v>31</v>
      </c>
      <c r="F50" s="6" t="s">
        <v>41</v>
      </c>
      <c r="G50" s="8">
        <v>1433</v>
      </c>
      <c r="H50" s="6" t="s">
        <v>54</v>
      </c>
      <c r="I50" s="7">
        <v>132</v>
      </c>
      <c r="J50" s="7">
        <v>400</v>
      </c>
      <c r="K50" s="7">
        <v>50</v>
      </c>
      <c r="L50" s="7">
        <v>250</v>
      </c>
      <c r="M50" s="7">
        <v>120</v>
      </c>
      <c r="N50" s="7">
        <v>0</v>
      </c>
      <c r="O50" s="7">
        <v>134</v>
      </c>
      <c r="P50" s="7">
        <v>6</v>
      </c>
      <c r="Q50" s="6" t="s">
        <v>42</v>
      </c>
      <c r="R50" s="6">
        <v>295.41000000000003</v>
      </c>
      <c r="S50" s="6">
        <v>343</v>
      </c>
      <c r="T50" s="9">
        <v>272.29999999999995</v>
      </c>
      <c r="U50" s="9">
        <v>100</v>
      </c>
      <c r="V50" s="9">
        <v>22</v>
      </c>
      <c r="W50" s="9">
        <v>56</v>
      </c>
      <c r="X50" s="9">
        <v>1527.1</v>
      </c>
      <c r="Y50" s="9">
        <v>621.66</v>
      </c>
      <c r="Z50" s="9">
        <v>956.40000000000009</v>
      </c>
      <c r="AA50" s="9">
        <v>587.86</v>
      </c>
      <c r="AB50" s="9">
        <v>1195.5</v>
      </c>
      <c r="AC50" s="9">
        <f>SUM(Table2[[#This Row],[First condition type]:[Basic freight]])</f>
        <v>3361.42</v>
      </c>
    </row>
    <row r="51" spans="1:29" x14ac:dyDescent="0.35">
      <c r="A51" s="6" t="s">
        <v>57</v>
      </c>
      <c r="B51" s="6">
        <v>23</v>
      </c>
      <c r="C51" s="6" t="s">
        <v>30</v>
      </c>
      <c r="D51" s="6">
        <v>18</v>
      </c>
      <c r="E51" s="6" t="s">
        <v>31</v>
      </c>
      <c r="F51" s="6" t="s">
        <v>40</v>
      </c>
      <c r="G51" s="8">
        <v>1433</v>
      </c>
      <c r="H51" s="6" t="s">
        <v>54</v>
      </c>
      <c r="I51" s="7">
        <v>132</v>
      </c>
      <c r="J51" s="7">
        <v>400</v>
      </c>
      <c r="K51" s="7">
        <v>50</v>
      </c>
      <c r="L51" s="7">
        <v>250</v>
      </c>
      <c r="M51" s="7">
        <v>134</v>
      </c>
      <c r="N51" s="7">
        <v>65</v>
      </c>
      <c r="O51" s="7">
        <v>134</v>
      </c>
      <c r="P51" s="7">
        <v>6</v>
      </c>
      <c r="Q51" s="6" t="s">
        <v>37</v>
      </c>
      <c r="R51" s="6">
        <v>295.41000000000003</v>
      </c>
      <c r="S51" s="6">
        <v>343</v>
      </c>
      <c r="T51" s="9">
        <v>240.1</v>
      </c>
      <c r="U51" s="9">
        <v>100</v>
      </c>
      <c r="V51" s="9">
        <v>28</v>
      </c>
      <c r="W51" s="9">
        <v>58</v>
      </c>
      <c r="X51" s="9">
        <v>1579.1</v>
      </c>
      <c r="Y51" s="9">
        <v>722.28</v>
      </c>
      <c r="Z51" s="9">
        <v>691.2</v>
      </c>
      <c r="AA51" s="9">
        <v>898.79000000000008</v>
      </c>
      <c r="AB51" s="9">
        <v>864</v>
      </c>
      <c r="AC51" s="9">
        <f>SUM(Table2[[#This Row],[First condition type]:[Basic freight]])</f>
        <v>3176.27</v>
      </c>
    </row>
    <row r="52" spans="1:29" x14ac:dyDescent="0.35">
      <c r="A52" s="6" t="s">
        <v>57</v>
      </c>
      <c r="B52" s="6">
        <v>25</v>
      </c>
      <c r="C52" s="6" t="s">
        <v>30</v>
      </c>
      <c r="D52" s="6">
        <v>12.9</v>
      </c>
      <c r="E52" s="6" t="s">
        <v>31</v>
      </c>
      <c r="F52" s="6" t="s">
        <v>50</v>
      </c>
      <c r="G52" s="8">
        <v>6778</v>
      </c>
      <c r="H52" s="6" t="s">
        <v>54</v>
      </c>
      <c r="I52" s="7">
        <v>132</v>
      </c>
      <c r="J52" s="7">
        <v>400</v>
      </c>
      <c r="K52" s="7">
        <v>50</v>
      </c>
      <c r="L52" s="7">
        <v>250</v>
      </c>
      <c r="M52" s="7">
        <v>134</v>
      </c>
      <c r="N52" s="7">
        <v>0</v>
      </c>
      <c r="O52" s="7">
        <v>134</v>
      </c>
      <c r="P52" s="7">
        <v>6</v>
      </c>
      <c r="Q52" s="6" t="s">
        <v>42</v>
      </c>
      <c r="R52" s="6">
        <v>295.41000000000003</v>
      </c>
      <c r="S52" s="6">
        <v>343</v>
      </c>
      <c r="T52" s="9">
        <v>240.1</v>
      </c>
      <c r="U52" s="9">
        <v>100</v>
      </c>
      <c r="V52" s="9">
        <v>28</v>
      </c>
      <c r="W52" s="9">
        <v>58</v>
      </c>
      <c r="X52" s="9">
        <v>1622.9</v>
      </c>
      <c r="Y52" s="9">
        <v>881.14</v>
      </c>
      <c r="Z52" s="9">
        <v>1057.4000000000001</v>
      </c>
      <c r="AA52" s="9">
        <v>1152.26</v>
      </c>
      <c r="AB52" s="9">
        <v>1321.75</v>
      </c>
      <c r="AC52" s="9">
        <f>SUM(Table2[[#This Row],[First condition type]:[Basic freight]])</f>
        <v>4412.55</v>
      </c>
    </row>
    <row r="53" spans="1:29" x14ac:dyDescent="0.35">
      <c r="A53" s="6" t="s">
        <v>57</v>
      </c>
      <c r="B53" s="6">
        <v>12</v>
      </c>
      <c r="C53" s="6" t="s">
        <v>30</v>
      </c>
      <c r="D53" s="6">
        <v>18</v>
      </c>
      <c r="E53" s="6" t="s">
        <v>31</v>
      </c>
      <c r="F53" s="6" t="s">
        <v>41</v>
      </c>
      <c r="G53" s="8">
        <v>3456</v>
      </c>
      <c r="H53" s="6" t="s">
        <v>32</v>
      </c>
      <c r="I53" s="7">
        <v>132</v>
      </c>
      <c r="J53" s="7">
        <v>400</v>
      </c>
      <c r="K53" s="7">
        <v>50</v>
      </c>
      <c r="L53" s="7">
        <v>250</v>
      </c>
      <c r="M53" s="7">
        <v>121</v>
      </c>
      <c r="N53" s="7">
        <v>0</v>
      </c>
      <c r="O53" s="7">
        <v>134</v>
      </c>
      <c r="P53" s="7">
        <v>6</v>
      </c>
      <c r="Q53" s="6" t="s">
        <v>33</v>
      </c>
      <c r="R53" s="6">
        <v>295.41000000000003</v>
      </c>
      <c r="S53" s="6">
        <v>354</v>
      </c>
      <c r="T53" s="9">
        <v>240.1</v>
      </c>
      <c r="U53" s="9">
        <v>100</v>
      </c>
      <c r="V53" s="9">
        <v>25</v>
      </c>
      <c r="W53" s="9">
        <v>58</v>
      </c>
      <c r="X53" s="9">
        <v>1573.1</v>
      </c>
      <c r="Y53" s="9">
        <v>449.28000000000003</v>
      </c>
      <c r="Z53" s="9">
        <v>1286.6000000000001</v>
      </c>
      <c r="AA53" s="9">
        <v>944.5200000000001</v>
      </c>
      <c r="AB53" s="9">
        <v>1195.5</v>
      </c>
      <c r="AC53" s="9">
        <f>SUM(Table2[[#This Row],[First condition type]:[Basic freight]])</f>
        <v>3875.9</v>
      </c>
    </row>
    <row r="54" spans="1:29" x14ac:dyDescent="0.35">
      <c r="A54" s="6" t="s">
        <v>57</v>
      </c>
      <c r="B54" s="6">
        <v>12</v>
      </c>
      <c r="C54" s="6" t="s">
        <v>39</v>
      </c>
      <c r="D54" s="6">
        <v>12.9</v>
      </c>
      <c r="E54" s="6" t="s">
        <v>31</v>
      </c>
      <c r="F54" s="6" t="s">
        <v>40</v>
      </c>
      <c r="G54" s="8">
        <v>3456</v>
      </c>
      <c r="H54" s="6" t="s">
        <v>32</v>
      </c>
      <c r="I54" s="7">
        <v>132</v>
      </c>
      <c r="J54" s="7">
        <v>400</v>
      </c>
      <c r="K54" s="7">
        <v>50</v>
      </c>
      <c r="L54" s="7">
        <v>250</v>
      </c>
      <c r="M54" s="7">
        <v>134</v>
      </c>
      <c r="N54" s="7">
        <v>0</v>
      </c>
      <c r="O54" s="7">
        <v>134</v>
      </c>
      <c r="P54" s="7">
        <v>6</v>
      </c>
      <c r="Q54" s="6" t="s">
        <v>42</v>
      </c>
      <c r="R54" s="6">
        <v>295.41000000000003</v>
      </c>
      <c r="S54" s="6">
        <v>234</v>
      </c>
      <c r="T54" s="9">
        <v>279.29999999999995</v>
      </c>
      <c r="U54" s="9">
        <v>100</v>
      </c>
      <c r="V54" s="9">
        <v>25</v>
      </c>
      <c r="W54" s="9">
        <v>56</v>
      </c>
      <c r="X54" s="9">
        <v>1520.1</v>
      </c>
      <c r="Y54" s="9">
        <v>722.28</v>
      </c>
      <c r="Z54" s="9">
        <v>1308.6000000000001</v>
      </c>
      <c r="AA54" s="9">
        <v>776.3900000000001</v>
      </c>
      <c r="AB54" s="9">
        <v>1694.5</v>
      </c>
      <c r="AC54" s="9">
        <f>SUM(Table2[[#This Row],[First condition type]:[Basic freight]])</f>
        <v>4501.7700000000004</v>
      </c>
    </row>
    <row r="55" spans="1:29" x14ac:dyDescent="0.35">
      <c r="A55" s="6" t="s">
        <v>57</v>
      </c>
      <c r="B55" s="6">
        <v>23</v>
      </c>
      <c r="C55" s="6" t="s">
        <v>30</v>
      </c>
      <c r="D55" s="6">
        <v>18</v>
      </c>
      <c r="E55" s="6" t="s">
        <v>31</v>
      </c>
      <c r="F55" s="6" t="s">
        <v>50</v>
      </c>
      <c r="G55" s="8">
        <v>1433</v>
      </c>
      <c r="H55" s="6" t="s">
        <v>54</v>
      </c>
      <c r="I55" s="7">
        <v>132</v>
      </c>
      <c r="J55" s="7">
        <v>400</v>
      </c>
      <c r="K55" s="7">
        <v>50</v>
      </c>
      <c r="L55" s="7">
        <v>250</v>
      </c>
      <c r="M55" s="7">
        <v>134</v>
      </c>
      <c r="N55" s="7">
        <v>0</v>
      </c>
      <c r="O55" s="7">
        <v>134</v>
      </c>
      <c r="P55" s="7">
        <v>6</v>
      </c>
      <c r="Q55" s="6" t="s">
        <v>37</v>
      </c>
      <c r="R55" s="6">
        <v>295.41000000000003</v>
      </c>
      <c r="S55" s="6">
        <v>343</v>
      </c>
      <c r="T55" s="9">
        <v>279.29999999999995</v>
      </c>
      <c r="U55" s="9">
        <v>100</v>
      </c>
      <c r="V55" s="9">
        <v>28</v>
      </c>
      <c r="W55" s="9">
        <v>58</v>
      </c>
      <c r="X55" s="9">
        <v>1579.1</v>
      </c>
      <c r="Y55" s="9">
        <v>1122.29</v>
      </c>
      <c r="Z55" s="9">
        <v>1308.6000000000001</v>
      </c>
      <c r="AA55" s="9">
        <v>1152.26</v>
      </c>
      <c r="AB55" s="9">
        <v>864.5</v>
      </c>
      <c r="AC55" s="9">
        <f>SUM(Table2[[#This Row],[First condition type]:[Basic freight]])</f>
        <v>4447.6500000000005</v>
      </c>
    </row>
    <row r="56" spans="1:29" x14ac:dyDescent="0.35">
      <c r="A56" s="6" t="s">
        <v>57</v>
      </c>
      <c r="B56" s="6">
        <v>25</v>
      </c>
      <c r="C56" s="6" t="s">
        <v>30</v>
      </c>
      <c r="D56" s="6">
        <v>18</v>
      </c>
      <c r="E56" s="6" t="s">
        <v>31</v>
      </c>
      <c r="F56" s="6" t="s">
        <v>34</v>
      </c>
      <c r="G56" s="8">
        <v>5556</v>
      </c>
      <c r="H56" s="6" t="s">
        <v>58</v>
      </c>
      <c r="I56" s="7">
        <v>132</v>
      </c>
      <c r="J56" s="7">
        <v>400</v>
      </c>
      <c r="K56" s="7">
        <v>50</v>
      </c>
      <c r="L56" s="7">
        <v>250</v>
      </c>
      <c r="M56" s="7">
        <v>120</v>
      </c>
      <c r="N56" s="7">
        <v>0</v>
      </c>
      <c r="O56" s="7">
        <v>51</v>
      </c>
      <c r="P56" s="7">
        <v>56</v>
      </c>
      <c r="Q56" s="6" t="s">
        <v>42</v>
      </c>
      <c r="R56" s="6">
        <v>295.41000000000003</v>
      </c>
      <c r="S56" s="6">
        <v>354</v>
      </c>
      <c r="T56" s="9">
        <v>240.1</v>
      </c>
      <c r="U56" s="9">
        <v>100</v>
      </c>
      <c r="V56" s="9">
        <v>28</v>
      </c>
      <c r="W56" s="9">
        <v>54</v>
      </c>
      <c r="X56" s="9">
        <v>1557.9</v>
      </c>
      <c r="Y56" s="9">
        <v>881.14</v>
      </c>
      <c r="Z56" s="9">
        <v>1286.6000000000001</v>
      </c>
      <c r="AA56" s="9">
        <v>1152.26</v>
      </c>
      <c r="AB56" s="9">
        <v>1195.5</v>
      </c>
      <c r="AC56" s="9">
        <f>SUM(Table2[[#This Row],[First condition type]:[Basic freight]])</f>
        <v>4515.5</v>
      </c>
    </row>
    <row r="57" spans="1:29" x14ac:dyDescent="0.35">
      <c r="A57" s="6" t="s">
        <v>59</v>
      </c>
      <c r="B57" s="6">
        <v>29</v>
      </c>
      <c r="C57" s="6" t="s">
        <v>44</v>
      </c>
      <c r="D57" s="6">
        <v>18</v>
      </c>
      <c r="E57" s="6" t="s">
        <v>31</v>
      </c>
      <c r="F57" s="6" t="s">
        <v>41</v>
      </c>
      <c r="G57" s="8">
        <v>4782</v>
      </c>
      <c r="H57" s="6" t="s">
        <v>58</v>
      </c>
      <c r="I57" s="7">
        <v>132</v>
      </c>
      <c r="J57" s="7">
        <v>400</v>
      </c>
      <c r="K57" s="7">
        <v>50</v>
      </c>
      <c r="L57" s="7">
        <v>250</v>
      </c>
      <c r="M57" s="7">
        <v>120</v>
      </c>
      <c r="N57" s="7">
        <v>65</v>
      </c>
      <c r="O57" s="7">
        <v>134</v>
      </c>
      <c r="P57" s="7">
        <v>6</v>
      </c>
      <c r="Q57" s="6" t="s">
        <v>42</v>
      </c>
      <c r="R57" s="6">
        <v>295.41000000000003</v>
      </c>
      <c r="S57" s="6">
        <v>399</v>
      </c>
      <c r="T57" s="9">
        <v>279.29999999999995</v>
      </c>
      <c r="U57" s="9">
        <v>100</v>
      </c>
      <c r="V57" s="9">
        <v>25</v>
      </c>
      <c r="W57" s="9">
        <v>57</v>
      </c>
      <c r="X57" s="9">
        <v>1618.3</v>
      </c>
      <c r="Y57" s="9">
        <v>621.66</v>
      </c>
      <c r="Z57" s="9">
        <v>956.40000000000009</v>
      </c>
      <c r="AA57" s="9">
        <v>812.94</v>
      </c>
      <c r="AB57" s="9">
        <v>1195.5</v>
      </c>
      <c r="AC57" s="9">
        <f>SUM(Table2[[#This Row],[First condition type]:[Basic freight]])</f>
        <v>3586.5</v>
      </c>
    </row>
    <row r="58" spans="1:29" x14ac:dyDescent="0.35">
      <c r="A58" s="6" t="s">
        <v>59</v>
      </c>
      <c r="B58" s="6">
        <v>11</v>
      </c>
      <c r="C58" s="6" t="s">
        <v>44</v>
      </c>
      <c r="D58" s="6">
        <v>17</v>
      </c>
      <c r="E58" s="6" t="s">
        <v>31</v>
      </c>
      <c r="F58" s="6" t="s">
        <v>41</v>
      </c>
      <c r="G58" s="8">
        <v>4782</v>
      </c>
      <c r="H58" s="6" t="s">
        <v>58</v>
      </c>
      <c r="I58" s="7">
        <v>132</v>
      </c>
      <c r="J58" s="7">
        <v>400</v>
      </c>
      <c r="K58" s="7">
        <v>50</v>
      </c>
      <c r="L58" s="7">
        <v>250</v>
      </c>
      <c r="M58" s="7">
        <v>120</v>
      </c>
      <c r="N58" s="7">
        <v>65</v>
      </c>
      <c r="O58" s="7">
        <v>134</v>
      </c>
      <c r="P58" s="7">
        <v>6</v>
      </c>
      <c r="Q58" s="6" t="s">
        <v>42</v>
      </c>
      <c r="R58" s="6">
        <v>295.41000000000003</v>
      </c>
      <c r="S58" s="6">
        <v>399</v>
      </c>
      <c r="T58" s="9">
        <v>279.29999999999995</v>
      </c>
      <c r="U58" s="9">
        <v>100</v>
      </c>
      <c r="V58" s="9">
        <v>25</v>
      </c>
      <c r="W58" s="9">
        <v>57</v>
      </c>
      <c r="X58" s="9">
        <v>1618.3</v>
      </c>
      <c r="Y58" s="9">
        <v>621.66</v>
      </c>
      <c r="Z58" s="9">
        <v>956.40000000000009</v>
      </c>
      <c r="AA58" s="9">
        <v>812.94</v>
      </c>
      <c r="AB58" s="9">
        <v>1195.5</v>
      </c>
      <c r="AC58" s="9">
        <f>SUM(Table2[[#This Row],[First condition type]:[Basic freight]])</f>
        <v>3586.5</v>
      </c>
    </row>
    <row r="59" spans="1:29" x14ac:dyDescent="0.35">
      <c r="A59" s="6" t="s">
        <v>59</v>
      </c>
      <c r="B59" s="6">
        <v>23</v>
      </c>
      <c r="C59" s="6" t="s">
        <v>44</v>
      </c>
      <c r="D59" s="6">
        <v>18</v>
      </c>
      <c r="E59" s="6" t="s">
        <v>31</v>
      </c>
      <c r="F59" s="6" t="s">
        <v>41</v>
      </c>
      <c r="G59" s="8">
        <v>4782</v>
      </c>
      <c r="H59" s="6" t="s">
        <v>58</v>
      </c>
      <c r="I59" s="7">
        <v>132</v>
      </c>
      <c r="J59" s="7">
        <v>400</v>
      </c>
      <c r="K59" s="7">
        <v>50</v>
      </c>
      <c r="L59" s="7">
        <v>250</v>
      </c>
      <c r="M59" s="7">
        <v>120</v>
      </c>
      <c r="N59" s="7">
        <v>65</v>
      </c>
      <c r="O59" s="7">
        <v>134</v>
      </c>
      <c r="P59" s="7">
        <v>6</v>
      </c>
      <c r="Q59" s="6" t="s">
        <v>42</v>
      </c>
      <c r="R59" s="6">
        <v>295.41000000000003</v>
      </c>
      <c r="S59" s="6">
        <v>399</v>
      </c>
      <c r="T59" s="9">
        <v>279.29999999999995</v>
      </c>
      <c r="U59" s="9">
        <v>100</v>
      </c>
      <c r="V59" s="9">
        <v>25</v>
      </c>
      <c r="W59" s="9">
        <v>57</v>
      </c>
      <c r="X59" s="9">
        <v>1618.3</v>
      </c>
      <c r="Y59" s="9">
        <v>621.66</v>
      </c>
      <c r="Z59" s="9">
        <v>956.40000000000009</v>
      </c>
      <c r="AA59" s="9">
        <v>812.94</v>
      </c>
      <c r="AB59" s="9">
        <v>1195.5</v>
      </c>
      <c r="AC59" s="9">
        <f>SUM(Table2[[#This Row],[First condition type]:[Basic freight]])</f>
        <v>3586.5</v>
      </c>
    </row>
    <row r="60" spans="1:29" x14ac:dyDescent="0.35">
      <c r="A60" s="6" t="s">
        <v>59</v>
      </c>
      <c r="B60" s="6">
        <v>23</v>
      </c>
      <c r="C60" s="6" t="s">
        <v>44</v>
      </c>
      <c r="D60" s="6">
        <v>18</v>
      </c>
      <c r="E60" s="6" t="s">
        <v>31</v>
      </c>
      <c r="F60" s="6" t="s">
        <v>41</v>
      </c>
      <c r="G60" s="8">
        <v>4782</v>
      </c>
      <c r="H60" s="6" t="s">
        <v>58</v>
      </c>
      <c r="I60" s="7">
        <v>132</v>
      </c>
      <c r="J60" s="7">
        <v>400</v>
      </c>
      <c r="K60" s="7">
        <v>50</v>
      </c>
      <c r="L60" s="7">
        <v>250</v>
      </c>
      <c r="M60" s="7">
        <v>120</v>
      </c>
      <c r="N60" s="7">
        <v>65</v>
      </c>
      <c r="O60" s="7">
        <v>134</v>
      </c>
      <c r="P60" s="7">
        <v>6</v>
      </c>
      <c r="Q60" s="6" t="s">
        <v>42</v>
      </c>
      <c r="R60" s="6">
        <v>295.41000000000003</v>
      </c>
      <c r="S60" s="6">
        <v>399</v>
      </c>
      <c r="T60" s="9">
        <v>279.29999999999995</v>
      </c>
      <c r="U60" s="9">
        <v>100</v>
      </c>
      <c r="V60" s="9">
        <v>25</v>
      </c>
      <c r="W60" s="9">
        <v>57</v>
      </c>
      <c r="X60" s="9">
        <v>1618.3</v>
      </c>
      <c r="Y60" s="9">
        <v>621.66</v>
      </c>
      <c r="Z60" s="9">
        <v>956.40000000000009</v>
      </c>
      <c r="AA60" s="9">
        <v>812.94</v>
      </c>
      <c r="AB60" s="9">
        <v>1195.5</v>
      </c>
      <c r="AC60" s="9">
        <f>SUM(Table2[[#This Row],[First condition type]:[Basic freight]])</f>
        <v>3586.5</v>
      </c>
    </row>
    <row r="61" spans="1:29" x14ac:dyDescent="0.35">
      <c r="A61" s="6" t="s">
        <v>59</v>
      </c>
      <c r="B61" s="6">
        <v>29</v>
      </c>
      <c r="C61" s="6" t="s">
        <v>44</v>
      </c>
      <c r="D61" s="6">
        <v>18</v>
      </c>
      <c r="E61" s="6" t="s">
        <v>31</v>
      </c>
      <c r="F61" s="6" t="s">
        <v>41</v>
      </c>
      <c r="G61" s="8">
        <v>4782</v>
      </c>
      <c r="H61" s="6" t="s">
        <v>58</v>
      </c>
      <c r="I61" s="7">
        <v>132</v>
      </c>
      <c r="J61" s="7">
        <v>400</v>
      </c>
      <c r="K61" s="7">
        <v>50</v>
      </c>
      <c r="L61" s="7">
        <v>250</v>
      </c>
      <c r="M61" s="7">
        <v>120</v>
      </c>
      <c r="N61" s="7">
        <v>65</v>
      </c>
      <c r="O61" s="7">
        <v>134</v>
      </c>
      <c r="P61" s="7">
        <v>6</v>
      </c>
      <c r="Q61" s="6" t="s">
        <v>42</v>
      </c>
      <c r="R61" s="6">
        <v>295.41000000000003</v>
      </c>
      <c r="S61" s="6">
        <v>399</v>
      </c>
      <c r="T61" s="9">
        <v>279.29999999999995</v>
      </c>
      <c r="U61" s="9">
        <v>100</v>
      </c>
      <c r="V61" s="9">
        <v>25</v>
      </c>
      <c r="W61" s="9">
        <v>57</v>
      </c>
      <c r="X61" s="9">
        <v>1618.3</v>
      </c>
      <c r="Y61" s="9">
        <v>621.66</v>
      </c>
      <c r="Z61" s="9">
        <v>956.40000000000009</v>
      </c>
      <c r="AA61" s="9">
        <v>812.94</v>
      </c>
      <c r="AB61" s="9">
        <v>1195.5</v>
      </c>
      <c r="AC61" s="9">
        <f>SUM(Table2[[#This Row],[First condition type]:[Basic freight]])</f>
        <v>3586.5</v>
      </c>
    </row>
    <row r="62" spans="1:29" x14ac:dyDescent="0.35">
      <c r="A62" s="6" t="s">
        <v>59</v>
      </c>
      <c r="B62" s="6">
        <v>10</v>
      </c>
      <c r="C62" s="6" t="s">
        <v>30</v>
      </c>
      <c r="D62" s="6">
        <v>17</v>
      </c>
      <c r="E62" s="6" t="s">
        <v>31</v>
      </c>
      <c r="F62" s="6" t="s">
        <v>41</v>
      </c>
      <c r="G62" s="8">
        <v>6778</v>
      </c>
      <c r="H62" s="6" t="s">
        <v>32</v>
      </c>
      <c r="I62" s="7">
        <v>132</v>
      </c>
      <c r="J62" s="7">
        <v>400</v>
      </c>
      <c r="K62" s="7">
        <v>73</v>
      </c>
      <c r="L62" s="7">
        <v>250</v>
      </c>
      <c r="M62" s="7">
        <v>134</v>
      </c>
      <c r="N62" s="7">
        <v>65</v>
      </c>
      <c r="O62" s="7">
        <v>134</v>
      </c>
      <c r="P62" s="7">
        <v>6</v>
      </c>
      <c r="Q62" s="6" t="s">
        <v>33</v>
      </c>
      <c r="R62" s="6">
        <v>295.41000000000003</v>
      </c>
      <c r="S62" s="6">
        <v>377</v>
      </c>
      <c r="T62" s="9">
        <v>240.1</v>
      </c>
      <c r="U62" s="9">
        <v>100</v>
      </c>
      <c r="V62" s="9">
        <v>25</v>
      </c>
      <c r="W62" s="9">
        <v>60</v>
      </c>
      <c r="X62" s="9">
        <v>1622.9</v>
      </c>
      <c r="Y62" s="9">
        <v>881.14</v>
      </c>
      <c r="Z62" s="9">
        <v>1355.6000000000001</v>
      </c>
      <c r="AA62" s="9">
        <v>1112.3100000000002</v>
      </c>
      <c r="AB62" s="9">
        <v>1694.5</v>
      </c>
      <c r="AC62" s="9">
        <f>SUM(Table2[[#This Row],[First condition type]:[Basic freight]])</f>
        <v>5043.55</v>
      </c>
    </row>
    <row r="63" spans="1:29" x14ac:dyDescent="0.35">
      <c r="A63" s="6" t="s">
        <v>59</v>
      </c>
      <c r="B63" s="6">
        <v>25</v>
      </c>
      <c r="C63" s="6" t="s">
        <v>39</v>
      </c>
      <c r="D63" s="6">
        <v>18</v>
      </c>
      <c r="E63" s="6" t="s">
        <v>31</v>
      </c>
      <c r="F63" s="6" t="s">
        <v>41</v>
      </c>
      <c r="G63" s="8">
        <v>6433</v>
      </c>
      <c r="H63" s="6" t="s">
        <v>54</v>
      </c>
      <c r="I63" s="7">
        <v>132</v>
      </c>
      <c r="J63" s="7">
        <v>400</v>
      </c>
      <c r="K63" s="7">
        <v>50</v>
      </c>
      <c r="L63" s="7">
        <v>250</v>
      </c>
      <c r="M63" s="7">
        <v>128</v>
      </c>
      <c r="N63" s="7">
        <v>0</v>
      </c>
      <c r="O63" s="7">
        <v>134</v>
      </c>
      <c r="P63" s="7">
        <v>6</v>
      </c>
      <c r="Q63" s="6" t="s">
        <v>35</v>
      </c>
      <c r="R63" s="6">
        <v>295.41000000000003</v>
      </c>
      <c r="S63" s="6">
        <v>343</v>
      </c>
      <c r="T63" s="9">
        <v>240.1</v>
      </c>
      <c r="U63" s="9">
        <v>100</v>
      </c>
      <c r="V63" s="9">
        <v>29</v>
      </c>
      <c r="W63" s="9">
        <v>59</v>
      </c>
      <c r="X63" s="9">
        <v>1622.9</v>
      </c>
      <c r="Y63" s="9">
        <v>836.29000000000008</v>
      </c>
      <c r="Z63" s="9">
        <v>1111.2</v>
      </c>
      <c r="AA63" s="9">
        <v>944.5200000000001</v>
      </c>
      <c r="AB63" s="9">
        <v>1358</v>
      </c>
      <c r="AC63" s="9">
        <f>SUM(Table2[[#This Row],[First condition type]:[Basic freight]])</f>
        <v>4250.01</v>
      </c>
    </row>
    <row r="64" spans="1:29" x14ac:dyDescent="0.35">
      <c r="A64" s="6" t="s">
        <v>59</v>
      </c>
      <c r="B64" s="6">
        <v>22</v>
      </c>
      <c r="C64" s="6" t="s">
        <v>30</v>
      </c>
      <c r="D64" s="6">
        <v>14</v>
      </c>
      <c r="E64" s="6" t="s">
        <v>31</v>
      </c>
      <c r="F64" s="6" t="s">
        <v>36</v>
      </c>
      <c r="G64" s="8">
        <v>8633</v>
      </c>
      <c r="H64" s="6" t="s">
        <v>54</v>
      </c>
      <c r="I64" s="7">
        <v>132</v>
      </c>
      <c r="J64" s="7">
        <v>400</v>
      </c>
      <c r="K64" s="7">
        <v>50</v>
      </c>
      <c r="L64" s="7">
        <v>250</v>
      </c>
      <c r="M64" s="7">
        <v>134</v>
      </c>
      <c r="N64" s="7">
        <v>65</v>
      </c>
      <c r="O64" s="7">
        <v>134</v>
      </c>
      <c r="P64" s="7">
        <v>6</v>
      </c>
      <c r="Q64" s="6" t="s">
        <v>42</v>
      </c>
      <c r="R64" s="6">
        <v>295.41000000000003</v>
      </c>
      <c r="S64" s="6">
        <v>343</v>
      </c>
      <c r="T64" s="9">
        <v>279.29999999999995</v>
      </c>
      <c r="U64" s="9">
        <v>100</v>
      </c>
      <c r="V64" s="9">
        <v>23</v>
      </c>
      <c r="W64" s="9">
        <v>59</v>
      </c>
      <c r="X64" s="9">
        <v>1527.1</v>
      </c>
      <c r="Y64" s="9">
        <v>850.59</v>
      </c>
      <c r="Z64" s="9">
        <v>1111.2</v>
      </c>
      <c r="AA64" s="9">
        <v>1467.6100000000001</v>
      </c>
      <c r="AB64" s="9">
        <v>1389</v>
      </c>
      <c r="AC64" s="9">
        <f>SUM(Table2[[#This Row],[First condition type]:[Basic freight]])</f>
        <v>4818.3999999999996</v>
      </c>
    </row>
    <row r="65" spans="1:29" x14ac:dyDescent="0.35">
      <c r="A65" s="6" t="s">
        <v>59</v>
      </c>
      <c r="B65" s="6">
        <v>23</v>
      </c>
      <c r="C65" s="6" t="s">
        <v>30</v>
      </c>
      <c r="D65" s="6">
        <v>12.9</v>
      </c>
      <c r="E65" s="6" t="s">
        <v>31</v>
      </c>
      <c r="F65" s="6" t="s">
        <v>46</v>
      </c>
      <c r="G65" s="8">
        <v>5556</v>
      </c>
      <c r="H65" s="6" t="s">
        <v>32</v>
      </c>
      <c r="I65" s="7">
        <v>132</v>
      </c>
      <c r="J65" s="7">
        <v>400</v>
      </c>
      <c r="K65" s="7">
        <v>50</v>
      </c>
      <c r="L65" s="7">
        <v>250</v>
      </c>
      <c r="M65" s="7">
        <v>120</v>
      </c>
      <c r="N65" s="7">
        <v>0</v>
      </c>
      <c r="O65" s="7">
        <v>51</v>
      </c>
      <c r="P65" s="7">
        <v>6</v>
      </c>
      <c r="Q65" s="6" t="s">
        <v>33</v>
      </c>
      <c r="R65" s="6">
        <v>295.41000000000003</v>
      </c>
      <c r="S65" s="6">
        <v>343</v>
      </c>
      <c r="T65" s="9">
        <v>240.1</v>
      </c>
      <c r="U65" s="9">
        <v>100</v>
      </c>
      <c r="V65" s="9">
        <v>24</v>
      </c>
      <c r="W65" s="9">
        <v>58</v>
      </c>
      <c r="X65" s="9">
        <v>1573.1</v>
      </c>
      <c r="Y65" s="9">
        <v>850.59</v>
      </c>
      <c r="Z65" s="9">
        <v>1286.6000000000001</v>
      </c>
      <c r="AA65" s="9">
        <v>1467.6100000000001</v>
      </c>
      <c r="AB65" s="9">
        <v>1358</v>
      </c>
      <c r="AC65" s="9">
        <f>SUM(Table2[[#This Row],[First condition type]:[Basic freight]])</f>
        <v>4962.8</v>
      </c>
    </row>
    <row r="66" spans="1:29" x14ac:dyDescent="0.35">
      <c r="A66" s="6" t="s">
        <v>59</v>
      </c>
      <c r="B66" s="6">
        <v>25</v>
      </c>
      <c r="C66" s="6" t="s">
        <v>30</v>
      </c>
      <c r="D66" s="6">
        <v>18</v>
      </c>
      <c r="E66" s="6" t="s">
        <v>31</v>
      </c>
      <c r="F66" s="6" t="s">
        <v>41</v>
      </c>
      <c r="G66" s="8">
        <v>3458</v>
      </c>
      <c r="H66" s="6" t="s">
        <v>49</v>
      </c>
      <c r="I66" s="7">
        <v>132</v>
      </c>
      <c r="J66" s="7">
        <v>400</v>
      </c>
      <c r="K66" s="7">
        <v>50</v>
      </c>
      <c r="L66" s="7">
        <v>250</v>
      </c>
      <c r="M66" s="7">
        <v>121</v>
      </c>
      <c r="N66" s="7">
        <v>65</v>
      </c>
      <c r="O66" s="7">
        <v>134</v>
      </c>
      <c r="P66" s="7">
        <v>6</v>
      </c>
      <c r="Q66" s="6" t="s">
        <v>42</v>
      </c>
      <c r="R66" s="6">
        <v>295.41000000000003</v>
      </c>
      <c r="S66" s="6">
        <v>343</v>
      </c>
      <c r="T66" s="9">
        <v>240.1</v>
      </c>
      <c r="U66" s="9">
        <v>100</v>
      </c>
      <c r="V66" s="9">
        <v>25</v>
      </c>
      <c r="W66" s="9">
        <v>57</v>
      </c>
      <c r="X66" s="9">
        <v>1615.1</v>
      </c>
      <c r="Y66" s="9">
        <v>706.16</v>
      </c>
      <c r="Z66" s="9">
        <v>691.2</v>
      </c>
      <c r="AA66" s="9">
        <v>898.79000000000008</v>
      </c>
      <c r="AB66" s="9">
        <v>1195.5</v>
      </c>
      <c r="AC66" s="9">
        <f>SUM(Table2[[#This Row],[First condition type]:[Basic freight]])</f>
        <v>3491.65</v>
      </c>
    </row>
    <row r="67" spans="1:29" x14ac:dyDescent="0.35">
      <c r="A67" s="6" t="s">
        <v>59</v>
      </c>
      <c r="B67" s="6">
        <v>23</v>
      </c>
      <c r="C67" s="6" t="s">
        <v>30</v>
      </c>
      <c r="D67" s="6">
        <v>14</v>
      </c>
      <c r="E67" s="6" t="s">
        <v>31</v>
      </c>
      <c r="F67" s="6" t="s">
        <v>41</v>
      </c>
      <c r="G67" s="8">
        <v>6778</v>
      </c>
      <c r="H67" s="6" t="s">
        <v>58</v>
      </c>
      <c r="I67" s="7">
        <v>132</v>
      </c>
      <c r="J67" s="7">
        <v>400</v>
      </c>
      <c r="K67" s="7">
        <v>50</v>
      </c>
      <c r="L67" s="7">
        <v>250</v>
      </c>
      <c r="M67" s="7">
        <v>121</v>
      </c>
      <c r="N67" s="7">
        <v>0</v>
      </c>
      <c r="O67" s="7">
        <v>134</v>
      </c>
      <c r="P67" s="7">
        <v>6</v>
      </c>
      <c r="Q67" s="6" t="s">
        <v>42</v>
      </c>
      <c r="R67" s="6">
        <v>295.41000000000003</v>
      </c>
      <c r="S67" s="6">
        <v>354</v>
      </c>
      <c r="T67" s="9">
        <v>240.1</v>
      </c>
      <c r="U67" s="9">
        <v>100</v>
      </c>
      <c r="V67" s="9">
        <v>29</v>
      </c>
      <c r="W67" s="9">
        <v>57</v>
      </c>
      <c r="X67" s="9">
        <v>1573.1</v>
      </c>
      <c r="Y67" s="9">
        <v>687.31000000000006</v>
      </c>
      <c r="Z67" s="9">
        <v>1111.2</v>
      </c>
      <c r="AA67" s="9">
        <v>923.44</v>
      </c>
      <c r="AB67" s="9">
        <v>1195.5</v>
      </c>
      <c r="AC67" s="9">
        <f>SUM(Table2[[#This Row],[First condition type]:[Basic freight]])</f>
        <v>3917.4500000000003</v>
      </c>
    </row>
    <row r="68" spans="1:29" x14ac:dyDescent="0.35">
      <c r="A68" s="6" t="s">
        <v>59</v>
      </c>
      <c r="B68" s="6">
        <v>23</v>
      </c>
      <c r="C68" s="6" t="s">
        <v>30</v>
      </c>
      <c r="D68" s="6">
        <v>17</v>
      </c>
      <c r="E68" s="6" t="s">
        <v>31</v>
      </c>
      <c r="F68" s="6" t="s">
        <v>41</v>
      </c>
      <c r="G68" s="8">
        <v>3456</v>
      </c>
      <c r="H68" s="6" t="s">
        <v>58</v>
      </c>
      <c r="I68" s="7">
        <v>132</v>
      </c>
      <c r="J68" s="7">
        <v>400</v>
      </c>
      <c r="K68" s="7">
        <v>50</v>
      </c>
      <c r="L68" s="7">
        <v>250</v>
      </c>
      <c r="M68" s="7">
        <v>134</v>
      </c>
      <c r="N68" s="7">
        <v>0</v>
      </c>
      <c r="O68" s="7">
        <v>134</v>
      </c>
      <c r="P68" s="7">
        <v>6</v>
      </c>
      <c r="Q68" s="6" t="s">
        <v>37</v>
      </c>
      <c r="R68" s="6">
        <v>295.41000000000003</v>
      </c>
      <c r="S68" s="6">
        <v>343</v>
      </c>
      <c r="T68" s="9">
        <v>263.89999999999998</v>
      </c>
      <c r="U68" s="9">
        <v>100</v>
      </c>
      <c r="V68" s="9">
        <v>29</v>
      </c>
      <c r="W68" s="9">
        <v>56</v>
      </c>
      <c r="X68" s="9">
        <v>1573.1</v>
      </c>
      <c r="Y68" s="9">
        <v>687.31000000000006</v>
      </c>
      <c r="Z68" s="9">
        <v>1286.6000000000001</v>
      </c>
      <c r="AA68" s="9">
        <v>1093.6100000000001</v>
      </c>
      <c r="AB68" s="9">
        <v>1389</v>
      </c>
      <c r="AC68" s="9">
        <f>SUM(Table2[[#This Row],[First condition type]:[Basic freight]])</f>
        <v>4456.5200000000004</v>
      </c>
    </row>
    <row r="69" spans="1:29" x14ac:dyDescent="0.35">
      <c r="A69" s="6" t="s">
        <v>59</v>
      </c>
      <c r="B69" s="6">
        <v>12</v>
      </c>
      <c r="C69" s="6" t="s">
        <v>30</v>
      </c>
      <c r="D69" s="6">
        <v>12</v>
      </c>
      <c r="E69" s="6" t="s">
        <v>31</v>
      </c>
      <c r="F69" s="6" t="s">
        <v>34</v>
      </c>
      <c r="G69" s="8">
        <v>6433</v>
      </c>
      <c r="H69" s="6" t="s">
        <v>58</v>
      </c>
      <c r="I69" s="7">
        <v>132</v>
      </c>
      <c r="J69" s="7">
        <v>400</v>
      </c>
      <c r="K69" s="7">
        <v>50</v>
      </c>
      <c r="L69" s="7">
        <v>250</v>
      </c>
      <c r="M69" s="7">
        <v>134</v>
      </c>
      <c r="N69" s="7">
        <v>0</v>
      </c>
      <c r="O69" s="7">
        <v>134</v>
      </c>
      <c r="P69" s="7">
        <v>6</v>
      </c>
      <c r="Q69" s="6" t="s">
        <v>42</v>
      </c>
      <c r="R69" s="6">
        <v>295.41000000000003</v>
      </c>
      <c r="S69" s="6">
        <v>343</v>
      </c>
      <c r="T69" s="9">
        <v>240.1</v>
      </c>
      <c r="U69" s="9">
        <v>100</v>
      </c>
      <c r="V69" s="9">
        <v>28</v>
      </c>
      <c r="W69" s="9">
        <v>58</v>
      </c>
      <c r="X69" s="9">
        <v>1622.9</v>
      </c>
      <c r="Y69" s="9">
        <v>881.14</v>
      </c>
      <c r="Z69" s="9">
        <v>1355.6000000000001</v>
      </c>
      <c r="AA69" s="9">
        <v>944.5200000000001</v>
      </c>
      <c r="AB69" s="9">
        <v>2158.25</v>
      </c>
      <c r="AC69" s="9">
        <f>SUM(Table2[[#This Row],[First condition type]:[Basic freight]])</f>
        <v>5339.51</v>
      </c>
    </row>
    <row r="70" spans="1:29" x14ac:dyDescent="0.35">
      <c r="A70" s="6" t="s">
        <v>59</v>
      </c>
      <c r="B70" s="6">
        <v>12</v>
      </c>
      <c r="C70" s="6" t="s">
        <v>30</v>
      </c>
      <c r="D70" s="6">
        <v>14</v>
      </c>
      <c r="E70" s="6" t="s">
        <v>31</v>
      </c>
      <c r="F70" s="6" t="s">
        <v>41</v>
      </c>
      <c r="G70" s="8">
        <v>5556</v>
      </c>
      <c r="H70" s="6" t="s">
        <v>58</v>
      </c>
      <c r="I70" s="7">
        <v>132</v>
      </c>
      <c r="J70" s="7">
        <v>400</v>
      </c>
      <c r="K70" s="7">
        <v>73</v>
      </c>
      <c r="L70" s="7">
        <v>250</v>
      </c>
      <c r="M70" s="7">
        <v>134</v>
      </c>
      <c r="N70" s="7">
        <v>34</v>
      </c>
      <c r="O70" s="7">
        <v>134</v>
      </c>
      <c r="P70" s="7">
        <v>6</v>
      </c>
      <c r="Q70" s="6" t="s">
        <v>33</v>
      </c>
      <c r="R70" s="6">
        <v>295.41000000000003</v>
      </c>
      <c r="S70" s="6">
        <v>343</v>
      </c>
      <c r="T70" s="9">
        <v>240.1</v>
      </c>
      <c r="U70" s="9">
        <v>100</v>
      </c>
      <c r="V70" s="9">
        <v>28</v>
      </c>
      <c r="W70" s="9">
        <v>54</v>
      </c>
      <c r="X70" s="9">
        <v>1622.9</v>
      </c>
      <c r="Y70" s="9">
        <v>706.16</v>
      </c>
      <c r="Z70" s="9">
        <v>1111.2</v>
      </c>
      <c r="AA70" s="9">
        <v>1467.6100000000001</v>
      </c>
      <c r="AB70" s="9">
        <v>1694.5</v>
      </c>
      <c r="AC70" s="9">
        <f>SUM(Table2[[#This Row],[First condition type]:[Basic freight]])</f>
        <v>4979.47</v>
      </c>
    </row>
    <row r="71" spans="1:29" x14ac:dyDescent="0.35">
      <c r="A71" s="6" t="s">
        <v>59</v>
      </c>
      <c r="B71" s="6">
        <v>22</v>
      </c>
      <c r="C71" s="6" t="s">
        <v>30</v>
      </c>
      <c r="D71" s="6">
        <v>12</v>
      </c>
      <c r="E71" s="6" t="s">
        <v>31</v>
      </c>
      <c r="F71" s="6" t="s">
        <v>41</v>
      </c>
      <c r="G71" s="8">
        <v>5556</v>
      </c>
      <c r="H71" s="6" t="s">
        <v>49</v>
      </c>
      <c r="I71" s="7">
        <v>132</v>
      </c>
      <c r="J71" s="7">
        <v>400</v>
      </c>
      <c r="K71" s="7">
        <v>50</v>
      </c>
      <c r="L71" s="7">
        <v>250</v>
      </c>
      <c r="M71" s="7">
        <v>134</v>
      </c>
      <c r="N71" s="7">
        <v>65</v>
      </c>
      <c r="O71" s="7">
        <v>134</v>
      </c>
      <c r="P71" s="7">
        <v>6</v>
      </c>
      <c r="Q71" s="6" t="s">
        <v>37</v>
      </c>
      <c r="R71" s="6">
        <v>295.41000000000003</v>
      </c>
      <c r="S71" s="6">
        <v>377</v>
      </c>
      <c r="T71" s="9">
        <v>240.1</v>
      </c>
      <c r="U71" s="9">
        <v>100</v>
      </c>
      <c r="V71" s="9">
        <v>25</v>
      </c>
      <c r="W71" s="9">
        <v>58</v>
      </c>
      <c r="X71" s="9">
        <v>1557.9</v>
      </c>
      <c r="Y71" s="9">
        <v>449.28000000000003</v>
      </c>
      <c r="Z71" s="9">
        <v>1355.6000000000001</v>
      </c>
      <c r="AA71" s="9">
        <v>944.5200000000001</v>
      </c>
      <c r="AB71" s="9">
        <v>1389</v>
      </c>
      <c r="AC71" s="9">
        <f>SUM(Table2[[#This Row],[First condition type]:[Basic freight]])</f>
        <v>4138.3999999999996</v>
      </c>
    </row>
    <row r="72" spans="1:29" x14ac:dyDescent="0.35">
      <c r="A72" s="6" t="s">
        <v>59</v>
      </c>
      <c r="B72" s="6">
        <v>12</v>
      </c>
      <c r="C72" s="6" t="s">
        <v>39</v>
      </c>
      <c r="D72" s="6">
        <v>14</v>
      </c>
      <c r="E72" s="6" t="s">
        <v>31</v>
      </c>
      <c r="F72" s="6" t="s">
        <v>41</v>
      </c>
      <c r="G72" s="8">
        <v>3456</v>
      </c>
      <c r="H72" s="6" t="s">
        <v>32</v>
      </c>
      <c r="I72" s="7">
        <v>132</v>
      </c>
      <c r="J72" s="7">
        <v>400</v>
      </c>
      <c r="K72" s="7">
        <v>50</v>
      </c>
      <c r="L72" s="7">
        <v>250</v>
      </c>
      <c r="M72" s="7">
        <v>120</v>
      </c>
      <c r="N72" s="7">
        <v>65</v>
      </c>
      <c r="O72" s="7">
        <v>134</v>
      </c>
      <c r="P72" s="7">
        <v>66</v>
      </c>
      <c r="Q72" s="6" t="s">
        <v>35</v>
      </c>
      <c r="R72" s="6">
        <v>295.41000000000003</v>
      </c>
      <c r="S72" s="6">
        <v>389</v>
      </c>
      <c r="T72" s="9">
        <v>240.1</v>
      </c>
      <c r="U72" s="9">
        <v>100</v>
      </c>
      <c r="V72" s="9">
        <v>25</v>
      </c>
      <c r="W72" s="9">
        <v>60</v>
      </c>
      <c r="X72" s="9">
        <v>1573.1</v>
      </c>
      <c r="Y72" s="9">
        <v>687.31000000000006</v>
      </c>
      <c r="Z72" s="9">
        <v>1308.6000000000001</v>
      </c>
      <c r="AA72" s="9">
        <v>812.94</v>
      </c>
      <c r="AB72" s="9">
        <v>1195.5</v>
      </c>
      <c r="AC72" s="9">
        <f>SUM(Table2[[#This Row],[First condition type]:[Basic freight]])</f>
        <v>4004.3500000000004</v>
      </c>
    </row>
    <row r="73" spans="1:29" x14ac:dyDescent="0.35">
      <c r="A73" s="6" t="s">
        <v>59</v>
      </c>
      <c r="B73" s="6">
        <v>1</v>
      </c>
      <c r="C73" s="6" t="s">
        <v>30</v>
      </c>
      <c r="D73" s="6">
        <v>12.9</v>
      </c>
      <c r="E73" s="6" t="s">
        <v>31</v>
      </c>
      <c r="F73" s="6" t="s">
        <v>41</v>
      </c>
      <c r="G73" s="8">
        <v>5556</v>
      </c>
      <c r="H73" s="6" t="s">
        <v>32</v>
      </c>
      <c r="I73" s="7">
        <v>132</v>
      </c>
      <c r="J73" s="7">
        <v>400</v>
      </c>
      <c r="K73" s="7">
        <v>50</v>
      </c>
      <c r="L73" s="7">
        <v>250</v>
      </c>
      <c r="M73" s="7">
        <v>120</v>
      </c>
      <c r="N73" s="7">
        <v>0</v>
      </c>
      <c r="O73" s="7">
        <v>134</v>
      </c>
      <c r="P73" s="7">
        <v>6</v>
      </c>
      <c r="Q73" s="6" t="s">
        <v>35</v>
      </c>
      <c r="R73" s="6">
        <v>295.41000000000003</v>
      </c>
      <c r="S73" s="6">
        <v>343</v>
      </c>
      <c r="T73" s="9">
        <v>263.89999999999998</v>
      </c>
      <c r="U73" s="9">
        <v>100</v>
      </c>
      <c r="V73" s="9">
        <v>23</v>
      </c>
      <c r="W73" s="9">
        <v>60</v>
      </c>
      <c r="X73" s="9">
        <v>1579.1</v>
      </c>
      <c r="Y73" s="9">
        <v>722.28</v>
      </c>
      <c r="Z73" s="9">
        <v>691.2</v>
      </c>
      <c r="AA73" s="9">
        <v>776.3900000000001</v>
      </c>
      <c r="AB73" s="9">
        <v>1195.5</v>
      </c>
      <c r="AC73" s="9">
        <f>SUM(Table2[[#This Row],[First condition type]:[Basic freight]])</f>
        <v>3385.37</v>
      </c>
    </row>
    <row r="74" spans="1:29" x14ac:dyDescent="0.35">
      <c r="A74" s="6" t="s">
        <v>59</v>
      </c>
      <c r="B74" s="6">
        <v>23</v>
      </c>
      <c r="C74" s="6" t="s">
        <v>39</v>
      </c>
      <c r="D74" s="6">
        <v>17</v>
      </c>
      <c r="E74" s="6" t="s">
        <v>31</v>
      </c>
      <c r="F74" s="6" t="s">
        <v>41</v>
      </c>
      <c r="G74" s="8">
        <v>6778</v>
      </c>
      <c r="H74" s="6" t="s">
        <v>58</v>
      </c>
      <c r="I74" s="7">
        <v>132</v>
      </c>
      <c r="J74" s="7">
        <v>400</v>
      </c>
      <c r="K74" s="7">
        <v>50</v>
      </c>
      <c r="L74" s="7">
        <v>250</v>
      </c>
      <c r="M74" s="7">
        <v>134</v>
      </c>
      <c r="N74" s="7">
        <v>65</v>
      </c>
      <c r="O74" s="7">
        <v>134</v>
      </c>
      <c r="P74" s="7">
        <v>6</v>
      </c>
      <c r="Q74" s="6" t="s">
        <v>37</v>
      </c>
      <c r="R74" s="6">
        <v>295.41000000000003</v>
      </c>
      <c r="S74" s="6">
        <v>343</v>
      </c>
      <c r="T74" s="9">
        <v>240.1</v>
      </c>
      <c r="U74" s="9">
        <v>100</v>
      </c>
      <c r="V74" s="9">
        <v>25</v>
      </c>
      <c r="W74" s="9">
        <v>57</v>
      </c>
      <c r="X74" s="9">
        <v>1557.9</v>
      </c>
      <c r="Y74" s="9">
        <v>706.16</v>
      </c>
      <c r="Z74" s="9">
        <v>1753</v>
      </c>
      <c r="AA74" s="9">
        <v>944.5200000000001</v>
      </c>
      <c r="AB74" s="9">
        <v>2191.25</v>
      </c>
      <c r="AC74" s="9">
        <f>SUM(Table2[[#This Row],[First condition type]:[Basic freight]])</f>
        <v>5594.93</v>
      </c>
    </row>
    <row r="75" spans="1:29" x14ac:dyDescent="0.35">
      <c r="A75" s="6" t="s">
        <v>59</v>
      </c>
      <c r="B75" s="6">
        <v>23</v>
      </c>
      <c r="C75" s="6" t="s">
        <v>30</v>
      </c>
      <c r="D75" s="6">
        <v>17</v>
      </c>
      <c r="E75" s="6" t="s">
        <v>31</v>
      </c>
      <c r="F75" s="6" t="s">
        <v>41</v>
      </c>
      <c r="G75" s="8">
        <v>3456</v>
      </c>
      <c r="H75" s="6" t="s">
        <v>54</v>
      </c>
      <c r="I75" s="7">
        <v>132</v>
      </c>
      <c r="J75" s="7">
        <v>400</v>
      </c>
      <c r="K75" s="7">
        <v>50</v>
      </c>
      <c r="L75" s="7">
        <v>250</v>
      </c>
      <c r="M75" s="7">
        <v>134</v>
      </c>
      <c r="N75" s="7">
        <v>0</v>
      </c>
      <c r="O75" s="7">
        <v>134</v>
      </c>
      <c r="P75" s="7">
        <v>6</v>
      </c>
      <c r="Q75" s="6" t="s">
        <v>42</v>
      </c>
      <c r="R75" s="6">
        <v>295.41000000000003</v>
      </c>
      <c r="S75" s="6">
        <v>343</v>
      </c>
      <c r="T75" s="9">
        <v>240.1</v>
      </c>
      <c r="U75" s="9">
        <v>100</v>
      </c>
      <c r="V75" s="9">
        <v>24</v>
      </c>
      <c r="W75" s="9">
        <v>57</v>
      </c>
      <c r="X75" s="9">
        <v>1550.3</v>
      </c>
      <c r="Y75" s="9">
        <v>1122.29</v>
      </c>
      <c r="Z75" s="9">
        <v>1111.2</v>
      </c>
      <c r="AA75" s="9">
        <v>1467.6100000000001</v>
      </c>
      <c r="AB75" s="9">
        <v>1195.5</v>
      </c>
      <c r="AC75" s="9">
        <f>SUM(Table2[[#This Row],[First condition type]:[Basic freight]])</f>
        <v>4896.6000000000004</v>
      </c>
    </row>
    <row r="76" spans="1:29" x14ac:dyDescent="0.35">
      <c r="A76" s="6" t="s">
        <v>59</v>
      </c>
      <c r="B76" s="6">
        <v>23</v>
      </c>
      <c r="C76" s="6" t="s">
        <v>30</v>
      </c>
      <c r="D76" s="6">
        <v>18</v>
      </c>
      <c r="E76" s="6" t="s">
        <v>31</v>
      </c>
      <c r="F76" s="6" t="s">
        <v>34</v>
      </c>
      <c r="G76" s="8">
        <v>5556</v>
      </c>
      <c r="H76" s="6" t="s">
        <v>32</v>
      </c>
      <c r="I76" s="7">
        <v>132</v>
      </c>
      <c r="J76" s="7">
        <v>400</v>
      </c>
      <c r="K76" s="7">
        <v>50</v>
      </c>
      <c r="L76" s="7">
        <v>250</v>
      </c>
      <c r="M76" s="7">
        <v>121</v>
      </c>
      <c r="N76" s="7">
        <v>0</v>
      </c>
      <c r="O76" s="7">
        <v>134</v>
      </c>
      <c r="P76" s="7">
        <v>6</v>
      </c>
      <c r="Q76" s="6" t="s">
        <v>35</v>
      </c>
      <c r="R76" s="6">
        <v>295.41000000000003</v>
      </c>
      <c r="S76" s="6">
        <v>343</v>
      </c>
      <c r="T76" s="9">
        <v>240.1</v>
      </c>
      <c r="U76" s="9">
        <v>100</v>
      </c>
      <c r="V76" s="9">
        <v>23</v>
      </c>
      <c r="W76" s="9">
        <v>56</v>
      </c>
      <c r="X76" s="9">
        <v>1527.1</v>
      </c>
      <c r="Y76" s="9">
        <v>621.66</v>
      </c>
      <c r="Z76" s="9">
        <v>1355.6000000000001</v>
      </c>
      <c r="AA76" s="9">
        <v>776.3900000000001</v>
      </c>
      <c r="AB76" s="9">
        <v>1389</v>
      </c>
      <c r="AC76" s="9">
        <f>SUM(Table2[[#This Row],[First condition type]:[Basic freight]])</f>
        <v>4142.6500000000005</v>
      </c>
    </row>
    <row r="77" spans="1:29" x14ac:dyDescent="0.35">
      <c r="A77" s="6" t="s">
        <v>59</v>
      </c>
      <c r="B77" s="6">
        <v>1</v>
      </c>
      <c r="C77" s="6" t="s">
        <v>44</v>
      </c>
      <c r="D77" s="6">
        <v>17</v>
      </c>
      <c r="E77" s="6" t="s">
        <v>31</v>
      </c>
      <c r="F77" s="6" t="s">
        <v>46</v>
      </c>
      <c r="G77" s="8">
        <v>5556</v>
      </c>
      <c r="H77" s="6" t="s">
        <v>32</v>
      </c>
      <c r="I77" s="7">
        <v>132</v>
      </c>
      <c r="J77" s="7">
        <v>400</v>
      </c>
      <c r="K77" s="7">
        <v>50</v>
      </c>
      <c r="L77" s="7">
        <v>250</v>
      </c>
      <c r="M77" s="7">
        <v>128</v>
      </c>
      <c r="N77" s="7">
        <v>0</v>
      </c>
      <c r="O77" s="7">
        <v>51</v>
      </c>
      <c r="P77" s="7">
        <v>6</v>
      </c>
      <c r="Q77" s="6" t="s">
        <v>33</v>
      </c>
      <c r="R77" s="6">
        <v>295.41000000000003</v>
      </c>
      <c r="S77" s="6">
        <v>343</v>
      </c>
      <c r="T77" s="9">
        <v>240.1</v>
      </c>
      <c r="U77" s="9">
        <v>100</v>
      </c>
      <c r="V77" s="9">
        <v>24</v>
      </c>
      <c r="W77" s="9">
        <v>56</v>
      </c>
      <c r="X77" s="9">
        <v>1622.9</v>
      </c>
      <c r="Y77" s="9">
        <v>1122.29</v>
      </c>
      <c r="Z77" s="9">
        <v>1355.6000000000001</v>
      </c>
      <c r="AA77" s="9">
        <v>1093.6100000000001</v>
      </c>
      <c r="AB77" s="9">
        <v>1195.5</v>
      </c>
      <c r="AC77" s="9">
        <f>SUM(Table2[[#This Row],[First condition type]:[Basic freight]])</f>
        <v>4767</v>
      </c>
    </row>
    <row r="78" spans="1:29" x14ac:dyDescent="0.35">
      <c r="A78" s="6" t="s">
        <v>59</v>
      </c>
      <c r="B78" s="6">
        <v>12</v>
      </c>
      <c r="C78" s="6" t="s">
        <v>30</v>
      </c>
      <c r="D78" s="6">
        <v>18</v>
      </c>
      <c r="E78" s="6" t="s">
        <v>31</v>
      </c>
      <c r="F78" s="6" t="s">
        <v>36</v>
      </c>
      <c r="G78" s="8">
        <v>6778</v>
      </c>
      <c r="H78" s="6" t="s">
        <v>58</v>
      </c>
      <c r="I78" s="7">
        <v>132</v>
      </c>
      <c r="J78" s="7">
        <v>400</v>
      </c>
      <c r="K78" s="7">
        <v>50</v>
      </c>
      <c r="L78" s="7">
        <v>250</v>
      </c>
      <c r="M78" s="7">
        <v>120</v>
      </c>
      <c r="N78" s="7">
        <v>0</v>
      </c>
      <c r="O78" s="7">
        <v>134</v>
      </c>
      <c r="P78" s="7">
        <v>6</v>
      </c>
      <c r="Q78" s="6" t="s">
        <v>35</v>
      </c>
      <c r="R78" s="6">
        <v>295.41000000000003</v>
      </c>
      <c r="S78" s="6">
        <v>343</v>
      </c>
      <c r="T78" s="9">
        <v>279.29999999999995</v>
      </c>
      <c r="U78" s="9">
        <v>100</v>
      </c>
      <c r="V78" s="9">
        <v>25</v>
      </c>
      <c r="W78" s="9">
        <v>56</v>
      </c>
      <c r="X78" s="9">
        <v>1520.1</v>
      </c>
      <c r="Y78" s="9">
        <v>621.66</v>
      </c>
      <c r="Z78" s="9">
        <v>1355.6000000000001</v>
      </c>
      <c r="AA78" s="9">
        <v>1093.6100000000001</v>
      </c>
      <c r="AB78" s="9">
        <v>864.5</v>
      </c>
      <c r="AC78" s="9">
        <f>SUM(Table2[[#This Row],[First condition type]:[Basic freight]])</f>
        <v>3935.3700000000003</v>
      </c>
    </row>
    <row r="79" spans="1:29" x14ac:dyDescent="0.35">
      <c r="A79" s="6" t="s">
        <v>59</v>
      </c>
      <c r="B79" s="6">
        <v>23</v>
      </c>
      <c r="C79" s="6" t="s">
        <v>30</v>
      </c>
      <c r="D79" s="6">
        <v>18</v>
      </c>
      <c r="E79" s="6" t="s">
        <v>31</v>
      </c>
      <c r="F79" s="6" t="s">
        <v>41</v>
      </c>
      <c r="G79" s="8">
        <v>6778</v>
      </c>
      <c r="H79" s="6" t="s">
        <v>54</v>
      </c>
      <c r="I79" s="7">
        <v>132</v>
      </c>
      <c r="J79" s="7">
        <v>400</v>
      </c>
      <c r="K79" s="7">
        <v>50</v>
      </c>
      <c r="L79" s="7">
        <v>250</v>
      </c>
      <c r="M79" s="7">
        <v>128</v>
      </c>
      <c r="N79" s="7">
        <v>0</v>
      </c>
      <c r="O79" s="7">
        <v>134</v>
      </c>
      <c r="P79" s="7">
        <v>6</v>
      </c>
      <c r="Q79" s="6" t="s">
        <v>37</v>
      </c>
      <c r="R79" s="6">
        <v>295.41000000000003</v>
      </c>
      <c r="S79" s="6">
        <v>399</v>
      </c>
      <c r="T79" s="9">
        <v>240.1</v>
      </c>
      <c r="U79" s="9">
        <v>100</v>
      </c>
      <c r="V79" s="9">
        <v>25</v>
      </c>
      <c r="W79" s="9">
        <v>56</v>
      </c>
      <c r="X79" s="9">
        <v>1568.1</v>
      </c>
      <c r="Y79" s="9">
        <v>449.28000000000003</v>
      </c>
      <c r="Z79" s="9">
        <v>1057.4000000000001</v>
      </c>
      <c r="AA79" s="9">
        <v>1093.6100000000001</v>
      </c>
      <c r="AB79" s="9">
        <v>1195.5</v>
      </c>
      <c r="AC79" s="9">
        <f>SUM(Table2[[#This Row],[First condition type]:[Basic freight]])</f>
        <v>3795.79</v>
      </c>
    </row>
    <row r="80" spans="1:29" x14ac:dyDescent="0.35">
      <c r="A80" s="6" t="s">
        <v>51</v>
      </c>
      <c r="B80" s="6">
        <v>5</v>
      </c>
      <c r="C80" s="6" t="s">
        <v>39</v>
      </c>
      <c r="D80" s="6">
        <v>11</v>
      </c>
      <c r="E80" s="6" t="s">
        <v>31</v>
      </c>
      <c r="F80" s="6" t="s">
        <v>41</v>
      </c>
      <c r="G80" s="8">
        <v>8765</v>
      </c>
      <c r="H80" s="6" t="s">
        <v>49</v>
      </c>
      <c r="I80" s="7">
        <v>132</v>
      </c>
      <c r="J80" s="7">
        <v>387</v>
      </c>
      <c r="K80" s="7">
        <v>50</v>
      </c>
      <c r="L80" s="7">
        <v>250</v>
      </c>
      <c r="M80" s="7">
        <v>128</v>
      </c>
      <c r="N80" s="7">
        <v>34</v>
      </c>
      <c r="O80" s="7">
        <v>128</v>
      </c>
      <c r="P80" s="7">
        <v>46</v>
      </c>
      <c r="Q80" s="6" t="s">
        <v>33</v>
      </c>
      <c r="R80" s="6">
        <v>333</v>
      </c>
      <c r="S80" s="6">
        <v>343</v>
      </c>
      <c r="T80" s="9">
        <v>240.1</v>
      </c>
      <c r="U80" s="9">
        <v>100</v>
      </c>
      <c r="V80" s="9">
        <v>26</v>
      </c>
      <c r="W80" s="9">
        <v>58</v>
      </c>
      <c r="X80" s="9">
        <v>1579.1</v>
      </c>
      <c r="Y80" s="9">
        <v>1139.45</v>
      </c>
      <c r="Z80" s="9">
        <v>1753</v>
      </c>
      <c r="AA80" s="9">
        <v>1490.0500000000002</v>
      </c>
      <c r="AB80" s="9">
        <v>2191.25</v>
      </c>
      <c r="AC80" s="9">
        <f>SUM(Table2[[#This Row],[First condition type]:[Basic freight]])</f>
        <v>6573.75</v>
      </c>
    </row>
    <row r="81" spans="1:29" x14ac:dyDescent="0.35">
      <c r="A81" s="6" t="s">
        <v>51</v>
      </c>
      <c r="B81" s="6">
        <v>13</v>
      </c>
      <c r="C81" s="6" t="s">
        <v>39</v>
      </c>
      <c r="D81" s="6">
        <v>21</v>
      </c>
      <c r="E81" s="6" t="s">
        <v>31</v>
      </c>
      <c r="F81" s="6" t="s">
        <v>50</v>
      </c>
      <c r="G81" s="8">
        <v>8765</v>
      </c>
      <c r="H81" s="6" t="s">
        <v>49</v>
      </c>
      <c r="I81" s="7">
        <v>132</v>
      </c>
      <c r="J81" s="7">
        <v>387</v>
      </c>
      <c r="K81" s="7">
        <v>50</v>
      </c>
      <c r="L81" s="7">
        <v>250</v>
      </c>
      <c r="M81" s="7">
        <v>128</v>
      </c>
      <c r="N81" s="7">
        <v>34</v>
      </c>
      <c r="O81" s="7">
        <v>128</v>
      </c>
      <c r="P81" s="7">
        <v>46</v>
      </c>
      <c r="Q81" s="6" t="s">
        <v>35</v>
      </c>
      <c r="R81" s="6">
        <v>333</v>
      </c>
      <c r="S81" s="6">
        <v>343</v>
      </c>
      <c r="T81" s="9">
        <v>240.1</v>
      </c>
      <c r="U81" s="9">
        <v>100</v>
      </c>
      <c r="V81" s="9">
        <v>26</v>
      </c>
      <c r="W81" s="9">
        <v>58</v>
      </c>
      <c r="X81" s="9">
        <v>1579.1</v>
      </c>
      <c r="Y81" s="9">
        <v>1139.45</v>
      </c>
      <c r="Z81" s="9">
        <v>1753</v>
      </c>
      <c r="AA81" s="9">
        <v>1490.0500000000002</v>
      </c>
      <c r="AB81" s="9">
        <v>2191.25</v>
      </c>
      <c r="AC81" s="9">
        <f>SUM(Table2[[#This Row],[First condition type]:[Basic freight]])</f>
        <v>6573.75</v>
      </c>
    </row>
    <row r="82" spans="1:29" x14ac:dyDescent="0.35">
      <c r="A82" s="6" t="s">
        <v>51</v>
      </c>
      <c r="B82" s="6">
        <v>14</v>
      </c>
      <c r="C82" s="6" t="s">
        <v>39</v>
      </c>
      <c r="D82" s="6">
        <v>22</v>
      </c>
      <c r="E82" s="6" t="s">
        <v>31</v>
      </c>
      <c r="F82" s="6" t="s">
        <v>40</v>
      </c>
      <c r="G82" s="8">
        <v>8765</v>
      </c>
      <c r="H82" s="6" t="s">
        <v>49</v>
      </c>
      <c r="I82" s="7">
        <v>132</v>
      </c>
      <c r="J82" s="7">
        <v>387</v>
      </c>
      <c r="K82" s="7">
        <v>50</v>
      </c>
      <c r="L82" s="7">
        <v>250</v>
      </c>
      <c r="M82" s="7">
        <v>128</v>
      </c>
      <c r="N82" s="7">
        <v>34</v>
      </c>
      <c r="O82" s="7">
        <v>128</v>
      </c>
      <c r="P82" s="7">
        <v>46</v>
      </c>
      <c r="Q82" s="6" t="s">
        <v>37</v>
      </c>
      <c r="R82" s="6">
        <v>333</v>
      </c>
      <c r="S82" s="6">
        <v>343</v>
      </c>
      <c r="T82" s="9">
        <v>240.1</v>
      </c>
      <c r="U82" s="9">
        <v>100</v>
      </c>
      <c r="V82" s="9">
        <v>26</v>
      </c>
      <c r="W82" s="9">
        <v>58</v>
      </c>
      <c r="X82" s="9">
        <v>1579.1</v>
      </c>
      <c r="Y82" s="9">
        <v>1139.45</v>
      </c>
      <c r="Z82" s="9">
        <v>1753</v>
      </c>
      <c r="AA82" s="9">
        <v>1490.0500000000002</v>
      </c>
      <c r="AB82" s="9">
        <v>2191.25</v>
      </c>
      <c r="AC82" s="9">
        <f>SUM(Table2[[#This Row],[First condition type]:[Basic freight]])</f>
        <v>6573.75</v>
      </c>
    </row>
    <row r="83" spans="1:29" x14ac:dyDescent="0.35">
      <c r="A83" s="6" t="s">
        <v>51</v>
      </c>
      <c r="B83" s="6">
        <v>15</v>
      </c>
      <c r="C83" s="6" t="s">
        <v>44</v>
      </c>
      <c r="D83" s="6">
        <v>23</v>
      </c>
      <c r="E83" s="6" t="s">
        <v>45</v>
      </c>
      <c r="F83" s="6" t="s">
        <v>41</v>
      </c>
      <c r="G83" s="8">
        <v>8765</v>
      </c>
      <c r="H83" s="6" t="s">
        <v>49</v>
      </c>
      <c r="I83" s="7">
        <v>132</v>
      </c>
      <c r="J83" s="7">
        <v>387</v>
      </c>
      <c r="K83" s="7">
        <v>50</v>
      </c>
      <c r="L83" s="7">
        <v>250</v>
      </c>
      <c r="M83" s="7">
        <v>128</v>
      </c>
      <c r="N83" s="7">
        <v>34</v>
      </c>
      <c r="O83" s="7">
        <v>128</v>
      </c>
      <c r="P83" s="7">
        <v>46</v>
      </c>
      <c r="Q83" s="6" t="s">
        <v>42</v>
      </c>
      <c r="R83" s="6">
        <v>333</v>
      </c>
      <c r="S83" s="6">
        <v>343</v>
      </c>
      <c r="T83" s="9">
        <v>240.1</v>
      </c>
      <c r="U83" s="9">
        <v>100</v>
      </c>
      <c r="V83" s="9">
        <v>26</v>
      </c>
      <c r="W83" s="9">
        <v>58</v>
      </c>
      <c r="X83" s="9">
        <v>1579.1</v>
      </c>
      <c r="Y83" s="9">
        <v>1139.45</v>
      </c>
      <c r="Z83" s="9">
        <v>1753</v>
      </c>
      <c r="AA83" s="9">
        <v>1490.0500000000002</v>
      </c>
      <c r="AB83" s="9">
        <v>2191.25</v>
      </c>
      <c r="AC83" s="9">
        <f>SUM(Table2[[#This Row],[First condition type]:[Basic freight]])</f>
        <v>6573.75</v>
      </c>
    </row>
    <row r="84" spans="1:29" x14ac:dyDescent="0.35">
      <c r="A84" s="6" t="s">
        <v>51</v>
      </c>
      <c r="B84" s="6">
        <v>12</v>
      </c>
      <c r="C84" s="6" t="s">
        <v>39</v>
      </c>
      <c r="D84" s="6">
        <v>17</v>
      </c>
      <c r="E84" s="6" t="s">
        <v>31</v>
      </c>
      <c r="F84" s="6" t="s">
        <v>41</v>
      </c>
      <c r="G84" s="8">
        <v>6778</v>
      </c>
      <c r="H84" s="6" t="s">
        <v>58</v>
      </c>
      <c r="I84" s="7">
        <v>132</v>
      </c>
      <c r="J84" s="7">
        <v>400</v>
      </c>
      <c r="K84" s="7">
        <v>50</v>
      </c>
      <c r="L84" s="7">
        <v>250</v>
      </c>
      <c r="M84" s="7">
        <v>121</v>
      </c>
      <c r="N84" s="7">
        <v>0</v>
      </c>
      <c r="O84" s="7">
        <v>134</v>
      </c>
      <c r="P84" s="7">
        <v>6</v>
      </c>
      <c r="Q84" s="6" t="s">
        <v>35</v>
      </c>
      <c r="R84" s="6">
        <v>295.41000000000003</v>
      </c>
      <c r="S84" s="6">
        <v>343</v>
      </c>
      <c r="T84" s="9">
        <v>272.29999999999995</v>
      </c>
      <c r="U84" s="9">
        <v>100</v>
      </c>
      <c r="V84" s="9">
        <v>29</v>
      </c>
      <c r="W84" s="9">
        <v>60</v>
      </c>
      <c r="X84" s="9">
        <v>1520.1</v>
      </c>
      <c r="Y84" s="9">
        <v>621.66</v>
      </c>
      <c r="Z84" s="9">
        <v>1057.4000000000001</v>
      </c>
      <c r="AA84" s="9">
        <v>1093.6100000000001</v>
      </c>
      <c r="AB84" s="9">
        <v>1389</v>
      </c>
      <c r="AC84" s="9">
        <f>SUM(Table2[[#This Row],[First condition type]:[Basic freight]])</f>
        <v>4161.67</v>
      </c>
    </row>
    <row r="85" spans="1:29" x14ac:dyDescent="0.35">
      <c r="A85" s="6" t="s">
        <v>51</v>
      </c>
      <c r="B85" s="6">
        <v>25</v>
      </c>
      <c r="C85" s="6" t="s">
        <v>30</v>
      </c>
      <c r="D85" s="6">
        <v>12.9</v>
      </c>
      <c r="E85" s="6" t="s">
        <v>31</v>
      </c>
      <c r="F85" s="6" t="s">
        <v>41</v>
      </c>
      <c r="G85" s="8">
        <v>3456</v>
      </c>
      <c r="H85" s="6" t="s">
        <v>54</v>
      </c>
      <c r="I85" s="7">
        <v>132</v>
      </c>
      <c r="J85" s="7">
        <v>400</v>
      </c>
      <c r="K85" s="7">
        <v>50</v>
      </c>
      <c r="L85" s="7">
        <v>250</v>
      </c>
      <c r="M85" s="7">
        <v>134</v>
      </c>
      <c r="N85" s="7">
        <v>65</v>
      </c>
      <c r="O85" s="7">
        <v>120</v>
      </c>
      <c r="P85" s="7">
        <v>6</v>
      </c>
      <c r="Q85" s="6" t="s">
        <v>37</v>
      </c>
      <c r="R85" s="6">
        <v>295.41000000000003</v>
      </c>
      <c r="S85" s="6">
        <v>389</v>
      </c>
      <c r="T85" s="9">
        <v>279.29999999999995</v>
      </c>
      <c r="U85" s="9">
        <v>100</v>
      </c>
      <c r="V85" s="9">
        <v>25</v>
      </c>
      <c r="W85" s="9">
        <v>60</v>
      </c>
      <c r="X85" s="9">
        <v>1573.1</v>
      </c>
      <c r="Y85" s="9">
        <v>1139.45</v>
      </c>
      <c r="Z85" s="9">
        <v>1726.6000000000001</v>
      </c>
      <c r="AA85" s="9">
        <v>1152.26</v>
      </c>
      <c r="AB85" s="9">
        <v>1694.5</v>
      </c>
      <c r="AC85" s="9">
        <f>SUM(Table2[[#This Row],[First condition type]:[Basic freight]])</f>
        <v>5712.81</v>
      </c>
    </row>
    <row r="86" spans="1:29" x14ac:dyDescent="0.35">
      <c r="A86" s="6" t="s">
        <v>51</v>
      </c>
      <c r="B86" s="6">
        <v>1</v>
      </c>
      <c r="C86" s="6" t="s">
        <v>30</v>
      </c>
      <c r="D86" s="6">
        <v>18</v>
      </c>
      <c r="E86" s="6" t="s">
        <v>31</v>
      </c>
      <c r="F86" s="6" t="s">
        <v>40</v>
      </c>
      <c r="G86" s="8">
        <v>3456</v>
      </c>
      <c r="H86" s="6" t="s">
        <v>58</v>
      </c>
      <c r="I86" s="7">
        <v>132</v>
      </c>
      <c r="J86" s="7">
        <v>400</v>
      </c>
      <c r="K86" s="7">
        <v>50</v>
      </c>
      <c r="L86" s="7">
        <v>250</v>
      </c>
      <c r="M86" s="7">
        <v>128</v>
      </c>
      <c r="N86" s="7">
        <v>0</v>
      </c>
      <c r="O86" s="7">
        <v>134</v>
      </c>
      <c r="P86" s="7">
        <v>6</v>
      </c>
      <c r="Q86" s="6" t="s">
        <v>37</v>
      </c>
      <c r="R86" s="6">
        <v>295.41000000000003</v>
      </c>
      <c r="S86" s="6">
        <v>234</v>
      </c>
      <c r="T86" s="9">
        <v>240.1</v>
      </c>
      <c r="U86" s="9">
        <v>100</v>
      </c>
      <c r="V86" s="9">
        <v>23</v>
      </c>
      <c r="W86" s="9">
        <v>55</v>
      </c>
      <c r="X86" s="9">
        <v>1622.9</v>
      </c>
      <c r="Y86" s="9">
        <v>1122.29</v>
      </c>
      <c r="Z86" s="9">
        <v>956.40000000000009</v>
      </c>
      <c r="AA86" s="9">
        <v>923.44</v>
      </c>
      <c r="AB86" s="9">
        <v>864</v>
      </c>
      <c r="AC86" s="9">
        <f>SUM(Table2[[#This Row],[First condition type]:[Basic freight]])</f>
        <v>3866.13</v>
      </c>
    </row>
    <row r="87" spans="1:29" x14ac:dyDescent="0.35">
      <c r="A87" s="6" t="s">
        <v>51</v>
      </c>
      <c r="B87" s="6">
        <v>25</v>
      </c>
      <c r="C87" s="6" t="s">
        <v>44</v>
      </c>
      <c r="D87" s="6">
        <v>17</v>
      </c>
      <c r="E87" s="6" t="s">
        <v>31</v>
      </c>
      <c r="F87" s="6" t="s">
        <v>41</v>
      </c>
      <c r="G87" s="8">
        <v>6778</v>
      </c>
      <c r="H87" s="6" t="s">
        <v>54</v>
      </c>
      <c r="I87" s="7">
        <v>132</v>
      </c>
      <c r="J87" s="7">
        <v>400</v>
      </c>
      <c r="K87" s="7">
        <v>73</v>
      </c>
      <c r="L87" s="7">
        <v>250</v>
      </c>
      <c r="M87" s="7">
        <v>121</v>
      </c>
      <c r="N87" s="7">
        <v>65</v>
      </c>
      <c r="O87" s="7">
        <v>134</v>
      </c>
      <c r="P87" s="7">
        <v>6</v>
      </c>
      <c r="Q87" s="6" t="s">
        <v>37</v>
      </c>
      <c r="R87" s="6">
        <v>295.41000000000003</v>
      </c>
      <c r="S87" s="6">
        <v>354</v>
      </c>
      <c r="T87" s="9">
        <v>279.29999999999995</v>
      </c>
      <c r="U87" s="9">
        <v>100</v>
      </c>
      <c r="V87" s="9">
        <v>23</v>
      </c>
      <c r="W87" s="9">
        <v>56</v>
      </c>
      <c r="X87" s="9">
        <v>1520.1</v>
      </c>
      <c r="Y87" s="9">
        <v>881.14</v>
      </c>
      <c r="Z87" s="9">
        <v>1111.2</v>
      </c>
      <c r="AA87" s="9">
        <v>1152.26</v>
      </c>
      <c r="AB87" s="9">
        <v>1694.5</v>
      </c>
      <c r="AC87" s="9">
        <f>SUM(Table2[[#This Row],[First condition type]:[Basic freight]])</f>
        <v>4839.1000000000004</v>
      </c>
    </row>
    <row r="88" spans="1:29" x14ac:dyDescent="0.35">
      <c r="A88" s="6" t="s">
        <v>51</v>
      </c>
      <c r="B88" s="6">
        <v>2</v>
      </c>
      <c r="C88" s="6" t="s">
        <v>30</v>
      </c>
      <c r="D88" s="6">
        <v>17</v>
      </c>
      <c r="E88" s="6" t="s">
        <v>31</v>
      </c>
      <c r="F88" s="6" t="s">
        <v>46</v>
      </c>
      <c r="G88" s="8">
        <v>3458</v>
      </c>
      <c r="H88" s="6" t="s">
        <v>54</v>
      </c>
      <c r="I88" s="7">
        <v>132</v>
      </c>
      <c r="J88" s="7">
        <v>400</v>
      </c>
      <c r="K88" s="7">
        <v>50</v>
      </c>
      <c r="L88" s="7">
        <v>250</v>
      </c>
      <c r="M88" s="7">
        <v>120</v>
      </c>
      <c r="N88" s="7">
        <v>0</v>
      </c>
      <c r="O88" s="7">
        <v>134</v>
      </c>
      <c r="P88" s="7">
        <v>6</v>
      </c>
      <c r="Q88" s="6" t="s">
        <v>37</v>
      </c>
      <c r="R88" s="6">
        <v>295.41000000000003</v>
      </c>
      <c r="S88" s="6">
        <v>343</v>
      </c>
      <c r="T88" s="9">
        <v>263.89999999999998</v>
      </c>
      <c r="U88" s="9">
        <v>100</v>
      </c>
      <c r="V88" s="9">
        <v>29</v>
      </c>
      <c r="W88" s="9">
        <v>58</v>
      </c>
      <c r="X88" s="9">
        <v>1557.9</v>
      </c>
      <c r="Y88" s="9">
        <v>687.31000000000006</v>
      </c>
      <c r="Z88" s="9">
        <v>1286.6000000000001</v>
      </c>
      <c r="AA88" s="9">
        <v>944.5200000000001</v>
      </c>
      <c r="AB88" s="9">
        <v>1321.75</v>
      </c>
      <c r="AC88" s="9">
        <f>SUM(Table2[[#This Row],[First condition type]:[Basic freight]])</f>
        <v>4240.18</v>
      </c>
    </row>
    <row r="89" spans="1:29" x14ac:dyDescent="0.35">
      <c r="A89" s="6" t="s">
        <v>43</v>
      </c>
      <c r="B89" s="6">
        <v>2</v>
      </c>
      <c r="C89" s="6" t="s">
        <v>44</v>
      </c>
      <c r="D89" s="6">
        <v>21</v>
      </c>
      <c r="E89" s="6" t="s">
        <v>31</v>
      </c>
      <c r="F89" s="6" t="s">
        <v>36</v>
      </c>
      <c r="G89" s="8">
        <v>3458</v>
      </c>
      <c r="H89" s="6" t="s">
        <v>32</v>
      </c>
      <c r="I89" s="7">
        <v>132</v>
      </c>
      <c r="J89" s="7">
        <v>453</v>
      </c>
      <c r="K89" s="7">
        <v>55</v>
      </c>
      <c r="L89" s="7">
        <v>250</v>
      </c>
      <c r="M89" s="7">
        <v>121</v>
      </c>
      <c r="N89" s="7">
        <v>32</v>
      </c>
      <c r="O89" s="7">
        <v>56</v>
      </c>
      <c r="P89" s="7">
        <v>56</v>
      </c>
      <c r="Q89" s="6" t="s">
        <v>33</v>
      </c>
      <c r="R89" s="6">
        <v>295.41000000000003</v>
      </c>
      <c r="S89" s="6">
        <v>333</v>
      </c>
      <c r="T89" s="9">
        <v>233.1</v>
      </c>
      <c r="U89" s="9">
        <v>100</v>
      </c>
      <c r="V89" s="9">
        <v>24</v>
      </c>
      <c r="W89" s="9">
        <v>56</v>
      </c>
      <c r="X89" s="9">
        <v>1568.1</v>
      </c>
      <c r="Y89" s="9">
        <v>449.54</v>
      </c>
      <c r="Z89" s="9">
        <v>691.6</v>
      </c>
      <c r="AA89" s="9">
        <v>587.86</v>
      </c>
      <c r="AB89" s="9">
        <v>864.5</v>
      </c>
      <c r="AC89" s="9">
        <f>SUM(Table2[[#This Row],[First condition type]:[Basic freight]])</f>
        <v>2593.5</v>
      </c>
    </row>
    <row r="90" spans="1:29" x14ac:dyDescent="0.35">
      <c r="A90" s="6" t="s">
        <v>43</v>
      </c>
      <c r="B90" s="6">
        <v>3</v>
      </c>
      <c r="C90" s="6" t="s">
        <v>44</v>
      </c>
      <c r="D90" s="6">
        <v>22</v>
      </c>
      <c r="E90" s="6" t="s">
        <v>45</v>
      </c>
      <c r="F90" s="6" t="s">
        <v>34</v>
      </c>
      <c r="G90" s="8">
        <v>3458</v>
      </c>
      <c r="H90" s="6" t="s">
        <v>32</v>
      </c>
      <c r="I90" s="7">
        <v>132</v>
      </c>
      <c r="J90" s="7">
        <v>453</v>
      </c>
      <c r="K90" s="7">
        <v>56</v>
      </c>
      <c r="L90" s="7">
        <v>250</v>
      </c>
      <c r="M90" s="7">
        <v>121</v>
      </c>
      <c r="N90" s="7">
        <v>32</v>
      </c>
      <c r="O90" s="7">
        <v>56</v>
      </c>
      <c r="P90" s="7">
        <v>56</v>
      </c>
      <c r="Q90" s="6" t="s">
        <v>35</v>
      </c>
      <c r="R90" s="6">
        <v>295.41000000000003</v>
      </c>
      <c r="S90" s="6">
        <v>333</v>
      </c>
      <c r="T90" s="9">
        <v>233.1</v>
      </c>
      <c r="U90" s="9">
        <v>100</v>
      </c>
      <c r="V90" s="9">
        <v>24</v>
      </c>
      <c r="W90" s="9">
        <v>56</v>
      </c>
      <c r="X90" s="9">
        <v>1569.1</v>
      </c>
      <c r="Y90" s="9">
        <v>449.54</v>
      </c>
      <c r="Z90" s="9">
        <v>691.6</v>
      </c>
      <c r="AA90" s="9">
        <v>587.86</v>
      </c>
      <c r="AB90" s="9">
        <v>864.5</v>
      </c>
      <c r="AC90" s="9">
        <f>SUM(Table2[[#This Row],[First condition type]:[Basic freight]])</f>
        <v>2593.5</v>
      </c>
    </row>
    <row r="91" spans="1:29" x14ac:dyDescent="0.35">
      <c r="A91" s="6" t="s">
        <v>43</v>
      </c>
      <c r="B91" s="6">
        <v>7</v>
      </c>
      <c r="C91" s="6" t="s">
        <v>39</v>
      </c>
      <c r="D91" s="6">
        <v>22.7</v>
      </c>
      <c r="E91" s="6" t="s">
        <v>45</v>
      </c>
      <c r="F91" s="6" t="s">
        <v>36</v>
      </c>
      <c r="G91" s="8">
        <v>3458</v>
      </c>
      <c r="H91" s="6" t="s">
        <v>32</v>
      </c>
      <c r="I91" s="7">
        <v>132</v>
      </c>
      <c r="J91" s="7">
        <v>453</v>
      </c>
      <c r="K91" s="7">
        <v>57</v>
      </c>
      <c r="L91" s="7">
        <v>250</v>
      </c>
      <c r="M91" s="7">
        <v>121</v>
      </c>
      <c r="N91" s="7">
        <v>32</v>
      </c>
      <c r="O91" s="7">
        <v>56</v>
      </c>
      <c r="P91" s="7">
        <v>56</v>
      </c>
      <c r="Q91" s="6" t="s">
        <v>42</v>
      </c>
      <c r="R91" s="6">
        <v>295.41000000000003</v>
      </c>
      <c r="S91" s="6">
        <v>333</v>
      </c>
      <c r="T91" s="9">
        <v>233.1</v>
      </c>
      <c r="U91" s="9">
        <v>100</v>
      </c>
      <c r="V91" s="9">
        <v>24</v>
      </c>
      <c r="W91" s="9">
        <v>56</v>
      </c>
      <c r="X91" s="9">
        <v>1570.1</v>
      </c>
      <c r="Y91" s="9">
        <v>449.54</v>
      </c>
      <c r="Z91" s="9">
        <v>691.6</v>
      </c>
      <c r="AA91" s="9">
        <v>587.86</v>
      </c>
      <c r="AB91" s="9">
        <v>864.5</v>
      </c>
      <c r="AC91" s="9">
        <f>SUM(Table2[[#This Row],[First condition type]:[Basic freight]])</f>
        <v>2593.5</v>
      </c>
    </row>
    <row r="92" spans="1:29" x14ac:dyDescent="0.35">
      <c r="A92" s="6" t="s">
        <v>43</v>
      </c>
      <c r="B92" s="6">
        <v>8</v>
      </c>
      <c r="C92" s="6" t="s">
        <v>44</v>
      </c>
      <c r="D92" s="6">
        <v>12</v>
      </c>
      <c r="E92" s="6" t="s">
        <v>31</v>
      </c>
      <c r="F92" s="6" t="s">
        <v>40</v>
      </c>
      <c r="G92" s="8">
        <v>3458</v>
      </c>
      <c r="H92" s="6" t="s">
        <v>32</v>
      </c>
      <c r="I92" s="7">
        <v>132</v>
      </c>
      <c r="J92" s="7">
        <v>453</v>
      </c>
      <c r="K92" s="7">
        <v>58</v>
      </c>
      <c r="L92" s="7">
        <v>250</v>
      </c>
      <c r="M92" s="7">
        <v>121</v>
      </c>
      <c r="N92" s="7">
        <v>32</v>
      </c>
      <c r="O92" s="7">
        <v>56</v>
      </c>
      <c r="P92" s="7">
        <v>56</v>
      </c>
      <c r="Q92" s="6" t="s">
        <v>42</v>
      </c>
      <c r="R92" s="6">
        <v>295.41000000000003</v>
      </c>
      <c r="S92" s="6">
        <v>333</v>
      </c>
      <c r="T92" s="9">
        <v>233.1</v>
      </c>
      <c r="U92" s="9">
        <v>100</v>
      </c>
      <c r="V92" s="9">
        <v>24</v>
      </c>
      <c r="W92" s="9">
        <v>56</v>
      </c>
      <c r="X92" s="9">
        <v>1571.1</v>
      </c>
      <c r="Y92" s="9">
        <v>449.54</v>
      </c>
      <c r="Z92" s="9">
        <v>691.6</v>
      </c>
      <c r="AA92" s="9">
        <v>587.86</v>
      </c>
      <c r="AB92" s="9">
        <v>864.5</v>
      </c>
      <c r="AC92" s="9">
        <f>SUM(Table2[[#This Row],[First condition type]:[Basic freight]])</f>
        <v>2593.5</v>
      </c>
    </row>
    <row r="93" spans="1:29" x14ac:dyDescent="0.35">
      <c r="A93" s="6" t="s">
        <v>43</v>
      </c>
      <c r="B93" s="6">
        <v>9</v>
      </c>
      <c r="C93" s="6" t="s">
        <v>30</v>
      </c>
      <c r="D93" s="6">
        <v>13</v>
      </c>
      <c r="E93" s="6" t="s">
        <v>45</v>
      </c>
      <c r="F93" s="6" t="s">
        <v>46</v>
      </c>
      <c r="G93" s="8">
        <v>3458</v>
      </c>
      <c r="H93" s="6" t="s">
        <v>32</v>
      </c>
      <c r="I93" s="7">
        <v>132</v>
      </c>
      <c r="J93" s="7">
        <v>453</v>
      </c>
      <c r="K93" s="7">
        <v>59</v>
      </c>
      <c r="L93" s="7">
        <v>250</v>
      </c>
      <c r="M93" s="7">
        <v>121</v>
      </c>
      <c r="N93" s="7"/>
      <c r="O93" s="7">
        <v>56</v>
      </c>
      <c r="P93" s="7">
        <v>56</v>
      </c>
      <c r="Q93" s="6" t="s">
        <v>33</v>
      </c>
      <c r="R93" s="6">
        <v>295.41000000000003</v>
      </c>
      <c r="S93" s="6">
        <v>333</v>
      </c>
      <c r="T93" s="9">
        <v>233.1</v>
      </c>
      <c r="U93" s="9">
        <v>100</v>
      </c>
      <c r="V93" s="9">
        <v>24</v>
      </c>
      <c r="W93" s="9">
        <v>56</v>
      </c>
      <c r="X93" s="9">
        <v>1540.1</v>
      </c>
      <c r="Y93" s="9">
        <v>449.54</v>
      </c>
      <c r="Z93" s="9">
        <v>691.6</v>
      </c>
      <c r="AA93" s="9">
        <v>587.86</v>
      </c>
      <c r="AB93" s="9">
        <v>864.5</v>
      </c>
      <c r="AC93" s="9">
        <f>SUM(Table2[[#This Row],[First condition type]:[Basic freight]])</f>
        <v>2593.5</v>
      </c>
    </row>
    <row r="94" spans="1:29" x14ac:dyDescent="0.35">
      <c r="A94" s="6" t="s">
        <v>43</v>
      </c>
      <c r="B94" s="6">
        <v>13</v>
      </c>
      <c r="C94" s="6" t="s">
        <v>30</v>
      </c>
      <c r="D94" s="6">
        <v>12.9</v>
      </c>
      <c r="E94" s="6" t="s">
        <v>31</v>
      </c>
      <c r="F94" s="6" t="s">
        <v>50</v>
      </c>
      <c r="G94" s="8">
        <v>6543</v>
      </c>
      <c r="H94" s="6" t="s">
        <v>58</v>
      </c>
      <c r="I94" s="7">
        <v>132</v>
      </c>
      <c r="J94" s="7">
        <v>400</v>
      </c>
      <c r="K94" s="7">
        <v>50</v>
      </c>
      <c r="L94" s="7">
        <v>250</v>
      </c>
      <c r="M94" s="7">
        <v>120</v>
      </c>
      <c r="N94" s="7">
        <v>32</v>
      </c>
      <c r="O94" s="7">
        <v>51</v>
      </c>
      <c r="P94" s="7">
        <v>6</v>
      </c>
      <c r="Q94" s="6" t="s">
        <v>33</v>
      </c>
      <c r="R94" s="6">
        <v>295.41000000000003</v>
      </c>
      <c r="S94" s="6">
        <v>343</v>
      </c>
      <c r="T94" s="9">
        <v>247.79999999999998</v>
      </c>
      <c r="U94" s="9">
        <v>100</v>
      </c>
      <c r="V94" s="9">
        <v>26</v>
      </c>
      <c r="W94" s="9">
        <v>58</v>
      </c>
      <c r="X94" s="9">
        <v>1568.1</v>
      </c>
      <c r="Y94" s="9">
        <v>881.14</v>
      </c>
      <c r="Z94" s="9">
        <v>956.40000000000009</v>
      </c>
      <c r="AA94" s="9">
        <v>776.3900000000001</v>
      </c>
      <c r="AB94" s="9">
        <v>864.5</v>
      </c>
      <c r="AC94" s="9">
        <f>SUM(Table2[[#This Row],[First condition type]:[Basic freight]])</f>
        <v>3478.4300000000003</v>
      </c>
    </row>
    <row r="95" spans="1:29" x14ac:dyDescent="0.35">
      <c r="A95" s="6" t="s">
        <v>43</v>
      </c>
      <c r="B95" s="6">
        <v>28</v>
      </c>
      <c r="C95" s="6" t="s">
        <v>30</v>
      </c>
      <c r="D95" s="6">
        <v>18</v>
      </c>
      <c r="E95" s="6" t="s">
        <v>45</v>
      </c>
      <c r="F95" s="6" t="s">
        <v>36</v>
      </c>
      <c r="G95" s="8">
        <v>6433</v>
      </c>
      <c r="H95" s="6" t="s">
        <v>32</v>
      </c>
      <c r="I95" s="7">
        <v>132</v>
      </c>
      <c r="J95" s="7">
        <v>400</v>
      </c>
      <c r="K95" s="7">
        <v>50</v>
      </c>
      <c r="L95" s="7">
        <v>250</v>
      </c>
      <c r="M95" s="7">
        <v>134</v>
      </c>
      <c r="N95" s="7">
        <v>65</v>
      </c>
      <c r="O95" s="7">
        <v>134</v>
      </c>
      <c r="P95" s="7">
        <v>6</v>
      </c>
      <c r="Q95" s="6" t="s">
        <v>37</v>
      </c>
      <c r="R95" s="6">
        <v>295.41000000000003</v>
      </c>
      <c r="S95" s="6">
        <v>333</v>
      </c>
      <c r="T95" s="9">
        <v>240.1</v>
      </c>
      <c r="U95" s="9">
        <v>100</v>
      </c>
      <c r="V95" s="9">
        <v>28</v>
      </c>
      <c r="W95" s="9">
        <v>57</v>
      </c>
      <c r="X95" s="9">
        <v>1568.1</v>
      </c>
      <c r="Y95" s="9">
        <v>449.54</v>
      </c>
      <c r="Z95" s="9">
        <v>1355.6000000000001</v>
      </c>
      <c r="AA95" s="9">
        <v>587.86</v>
      </c>
      <c r="AB95" s="9">
        <v>2158.25</v>
      </c>
      <c r="AC95" s="9">
        <f>SUM(Table2[[#This Row],[First condition type]:[Basic freight]])</f>
        <v>4551.25</v>
      </c>
    </row>
    <row r="96" spans="1:29" x14ac:dyDescent="0.35">
      <c r="A96" s="6" t="s">
        <v>52</v>
      </c>
      <c r="B96" s="6">
        <v>17</v>
      </c>
      <c r="C96" s="6" t="s">
        <v>44</v>
      </c>
      <c r="D96" s="6">
        <v>12.9</v>
      </c>
      <c r="E96" s="6" t="s">
        <v>31</v>
      </c>
      <c r="F96" s="6" t="s">
        <v>36</v>
      </c>
      <c r="G96" s="8">
        <v>5432</v>
      </c>
      <c r="H96" s="6" t="s">
        <v>49</v>
      </c>
      <c r="I96" s="7">
        <v>132</v>
      </c>
      <c r="J96" s="7">
        <v>245</v>
      </c>
      <c r="K96" s="7">
        <v>50</v>
      </c>
      <c r="L96" s="7">
        <v>250</v>
      </c>
      <c r="M96" s="7">
        <v>120</v>
      </c>
      <c r="N96" s="7"/>
      <c r="O96" s="7">
        <v>120</v>
      </c>
      <c r="P96" s="7">
        <v>66</v>
      </c>
      <c r="Q96" s="6" t="s">
        <v>33</v>
      </c>
      <c r="R96" s="6">
        <v>295.41000000000003</v>
      </c>
      <c r="S96" s="6">
        <v>343</v>
      </c>
      <c r="T96" s="9">
        <v>240.1</v>
      </c>
      <c r="U96" s="9">
        <v>100</v>
      </c>
      <c r="V96" s="9">
        <v>27</v>
      </c>
      <c r="W96" s="9">
        <v>59</v>
      </c>
      <c r="X96" s="9">
        <v>1409.1</v>
      </c>
      <c r="Y96" s="9">
        <v>706.16</v>
      </c>
      <c r="Z96" s="9">
        <v>1086.4000000000001</v>
      </c>
      <c r="AA96" s="9">
        <v>923.44</v>
      </c>
      <c r="AB96" s="9">
        <v>1358</v>
      </c>
      <c r="AC96" s="9">
        <f>SUM(Table2[[#This Row],[First condition type]:[Basic freight]])</f>
        <v>4074</v>
      </c>
    </row>
    <row r="97" spans="1:29" x14ac:dyDescent="0.35">
      <c r="A97" s="6" t="s">
        <v>52</v>
      </c>
      <c r="B97" s="6">
        <v>18</v>
      </c>
      <c r="C97" s="6" t="s">
        <v>44</v>
      </c>
      <c r="D97" s="6">
        <v>12.9</v>
      </c>
      <c r="E97" s="6" t="s">
        <v>31</v>
      </c>
      <c r="F97" s="6" t="s">
        <v>40</v>
      </c>
      <c r="G97" s="8">
        <v>5432</v>
      </c>
      <c r="H97" s="6" t="s">
        <v>49</v>
      </c>
      <c r="I97" s="7">
        <v>132</v>
      </c>
      <c r="J97" s="7">
        <v>245</v>
      </c>
      <c r="K97" s="7">
        <v>50</v>
      </c>
      <c r="L97" s="7">
        <v>250</v>
      </c>
      <c r="M97" s="7">
        <v>120</v>
      </c>
      <c r="N97" s="7"/>
      <c r="O97" s="7">
        <v>120</v>
      </c>
      <c r="P97" s="7">
        <v>66</v>
      </c>
      <c r="Q97" s="6" t="s">
        <v>35</v>
      </c>
      <c r="R97" s="6">
        <v>295.41000000000003</v>
      </c>
      <c r="S97" s="6">
        <v>343</v>
      </c>
      <c r="T97" s="9">
        <v>240.1</v>
      </c>
      <c r="U97" s="9">
        <v>100</v>
      </c>
      <c r="V97" s="9">
        <v>27</v>
      </c>
      <c r="W97" s="9">
        <v>59</v>
      </c>
      <c r="X97" s="9">
        <v>1409.1</v>
      </c>
      <c r="Y97" s="9">
        <v>706.16</v>
      </c>
      <c r="Z97" s="9">
        <v>1086.4000000000001</v>
      </c>
      <c r="AA97" s="9">
        <v>923.44</v>
      </c>
      <c r="AB97" s="9">
        <v>1358</v>
      </c>
      <c r="AC97" s="9">
        <f>SUM(Table2[[#This Row],[First condition type]:[Basic freight]])</f>
        <v>4074</v>
      </c>
    </row>
    <row r="98" spans="1:29" x14ac:dyDescent="0.35">
      <c r="A98" s="6" t="s">
        <v>52</v>
      </c>
      <c r="B98" s="6">
        <v>18</v>
      </c>
      <c r="C98" s="6" t="s">
        <v>44</v>
      </c>
      <c r="D98" s="6">
        <v>21</v>
      </c>
      <c r="E98" s="6" t="s">
        <v>31</v>
      </c>
      <c r="F98" s="6" t="s">
        <v>50</v>
      </c>
      <c r="G98" s="8">
        <v>5432</v>
      </c>
      <c r="H98" s="6" t="s">
        <v>49</v>
      </c>
      <c r="I98" s="7">
        <v>132</v>
      </c>
      <c r="J98" s="7">
        <v>245</v>
      </c>
      <c r="K98" s="7">
        <v>50</v>
      </c>
      <c r="L98" s="7">
        <v>250</v>
      </c>
      <c r="M98" s="7">
        <v>120</v>
      </c>
      <c r="N98" s="7"/>
      <c r="O98" s="7">
        <v>120</v>
      </c>
      <c r="P98" s="7">
        <v>66</v>
      </c>
      <c r="Q98" s="6" t="s">
        <v>37</v>
      </c>
      <c r="R98" s="6">
        <v>295.41000000000003</v>
      </c>
      <c r="S98" s="6">
        <v>343</v>
      </c>
      <c r="T98" s="9">
        <v>240.1</v>
      </c>
      <c r="U98" s="9">
        <v>100</v>
      </c>
      <c r="V98" s="9">
        <v>27</v>
      </c>
      <c r="W98" s="9">
        <v>59</v>
      </c>
      <c r="X98" s="9">
        <v>1409.1</v>
      </c>
      <c r="Y98" s="9">
        <v>706.16</v>
      </c>
      <c r="Z98" s="9">
        <v>1086.4000000000001</v>
      </c>
      <c r="AA98" s="9">
        <v>923.44</v>
      </c>
      <c r="AB98" s="9">
        <v>1358</v>
      </c>
      <c r="AC98" s="9">
        <f>SUM(Table2[[#This Row],[First condition type]:[Basic freight]])</f>
        <v>4074</v>
      </c>
    </row>
    <row r="99" spans="1:29" x14ac:dyDescent="0.35">
      <c r="A99" s="6" t="s">
        <v>52</v>
      </c>
      <c r="B99" s="6">
        <v>24</v>
      </c>
      <c r="C99" s="6" t="s">
        <v>44</v>
      </c>
      <c r="D99" s="6">
        <v>22</v>
      </c>
      <c r="E99" s="6" t="s">
        <v>45</v>
      </c>
      <c r="F99" s="6" t="s">
        <v>50</v>
      </c>
      <c r="G99" s="8">
        <v>5432</v>
      </c>
      <c r="H99" s="6" t="s">
        <v>49</v>
      </c>
      <c r="I99" s="7">
        <v>132</v>
      </c>
      <c r="J99" s="7">
        <v>245</v>
      </c>
      <c r="K99" s="7">
        <v>50</v>
      </c>
      <c r="L99" s="7">
        <v>250</v>
      </c>
      <c r="M99" s="7">
        <v>120</v>
      </c>
      <c r="N99" s="7"/>
      <c r="O99" s="7">
        <v>120</v>
      </c>
      <c r="P99" s="7">
        <v>66</v>
      </c>
      <c r="Q99" s="6" t="s">
        <v>42</v>
      </c>
      <c r="R99" s="6">
        <v>295.41000000000003</v>
      </c>
      <c r="S99" s="6">
        <v>343</v>
      </c>
      <c r="T99" s="9">
        <v>240.1</v>
      </c>
      <c r="U99" s="9">
        <v>100</v>
      </c>
      <c r="V99" s="9">
        <v>27</v>
      </c>
      <c r="W99" s="9">
        <v>59</v>
      </c>
      <c r="X99" s="9">
        <v>1409.1</v>
      </c>
      <c r="Y99" s="9">
        <v>706.16</v>
      </c>
      <c r="Z99" s="9">
        <v>1086.4000000000001</v>
      </c>
      <c r="AA99" s="9">
        <v>923.44</v>
      </c>
      <c r="AB99" s="9">
        <v>1358</v>
      </c>
      <c r="AC99" s="9">
        <f>SUM(Table2[[#This Row],[First condition type]:[Basic freight]])</f>
        <v>4074</v>
      </c>
    </row>
    <row r="100" spans="1:29" x14ac:dyDescent="0.35">
      <c r="A100" s="6" t="s">
        <v>52</v>
      </c>
      <c r="B100" s="6">
        <v>2</v>
      </c>
      <c r="C100" s="6" t="s">
        <v>30</v>
      </c>
      <c r="D100" s="6">
        <v>17</v>
      </c>
      <c r="E100" s="6" t="s">
        <v>31</v>
      </c>
      <c r="F100" s="6" t="s">
        <v>50</v>
      </c>
      <c r="G100" s="8">
        <v>3456</v>
      </c>
      <c r="H100" s="6" t="s">
        <v>54</v>
      </c>
      <c r="I100" s="7">
        <v>132</v>
      </c>
      <c r="J100" s="7">
        <v>400</v>
      </c>
      <c r="K100" s="7">
        <v>73</v>
      </c>
      <c r="L100" s="7">
        <v>250</v>
      </c>
      <c r="M100" s="7">
        <v>120</v>
      </c>
      <c r="N100" s="7">
        <v>0</v>
      </c>
      <c r="O100" s="7">
        <v>134</v>
      </c>
      <c r="P100" s="7">
        <v>6</v>
      </c>
      <c r="Q100" s="6" t="s">
        <v>35</v>
      </c>
      <c r="R100" s="6">
        <v>295.41000000000003</v>
      </c>
      <c r="S100" s="6">
        <v>354</v>
      </c>
      <c r="T100" s="9">
        <v>240.1</v>
      </c>
      <c r="U100" s="9">
        <v>100</v>
      </c>
      <c r="V100" s="9">
        <v>28</v>
      </c>
      <c r="W100" s="9">
        <v>59</v>
      </c>
      <c r="X100" s="9">
        <v>1557.9</v>
      </c>
      <c r="Y100" s="9">
        <v>706.16</v>
      </c>
      <c r="Z100" s="9">
        <v>1308.6000000000001</v>
      </c>
      <c r="AA100" s="9">
        <v>1093.6100000000001</v>
      </c>
      <c r="AB100" s="9">
        <v>1195.5</v>
      </c>
      <c r="AC100" s="9">
        <f>SUM(Table2[[#This Row],[First condition type]:[Basic freight]])</f>
        <v>4303.8700000000008</v>
      </c>
    </row>
    <row r="101" spans="1:29" x14ac:dyDescent="0.35">
      <c r="A101" s="6" t="s">
        <v>52</v>
      </c>
      <c r="B101" s="6">
        <v>23</v>
      </c>
      <c r="C101" s="6" t="s">
        <v>30</v>
      </c>
      <c r="D101" s="6">
        <v>18</v>
      </c>
      <c r="E101" s="6" t="s">
        <v>31</v>
      </c>
      <c r="F101" s="6" t="s">
        <v>41</v>
      </c>
      <c r="G101" s="8">
        <v>6778</v>
      </c>
      <c r="H101" s="6" t="s">
        <v>49</v>
      </c>
      <c r="I101" s="7">
        <v>132</v>
      </c>
      <c r="J101" s="7">
        <v>400</v>
      </c>
      <c r="K101" s="7">
        <v>73</v>
      </c>
      <c r="L101" s="7">
        <v>250</v>
      </c>
      <c r="M101" s="7">
        <v>120</v>
      </c>
      <c r="N101" s="7">
        <v>0</v>
      </c>
      <c r="O101" s="7">
        <v>120</v>
      </c>
      <c r="P101" s="7">
        <v>6</v>
      </c>
      <c r="Q101" s="6" t="s">
        <v>37</v>
      </c>
      <c r="R101" s="6">
        <v>295.41000000000003</v>
      </c>
      <c r="S101" s="6">
        <v>343</v>
      </c>
      <c r="T101" s="9">
        <v>272.29999999999995</v>
      </c>
      <c r="U101" s="9">
        <v>100</v>
      </c>
      <c r="V101" s="9">
        <v>26</v>
      </c>
      <c r="W101" s="9">
        <v>60</v>
      </c>
      <c r="X101" s="9">
        <v>1557.9</v>
      </c>
      <c r="Y101" s="9">
        <v>881.14</v>
      </c>
      <c r="Z101" s="9">
        <v>956.40000000000009</v>
      </c>
      <c r="AA101" s="9">
        <v>1467.6100000000001</v>
      </c>
      <c r="AB101" s="9">
        <v>2158.25</v>
      </c>
      <c r="AC101" s="9">
        <f>SUM(Table2[[#This Row],[First condition type]:[Basic freight]])</f>
        <v>5463.4</v>
      </c>
    </row>
    <row r="102" spans="1:29" x14ac:dyDescent="0.35">
      <c r="A102" s="6" t="s">
        <v>52</v>
      </c>
      <c r="B102" s="6">
        <v>28</v>
      </c>
      <c r="C102" s="6" t="s">
        <v>30</v>
      </c>
      <c r="D102" s="6">
        <v>17</v>
      </c>
      <c r="E102" s="6" t="s">
        <v>31</v>
      </c>
      <c r="F102" s="6" t="s">
        <v>46</v>
      </c>
      <c r="G102" s="8">
        <v>6543</v>
      </c>
      <c r="H102" s="6" t="s">
        <v>54</v>
      </c>
      <c r="I102" s="7">
        <v>132</v>
      </c>
      <c r="J102" s="7">
        <v>400</v>
      </c>
      <c r="K102" s="7">
        <v>50</v>
      </c>
      <c r="L102" s="7">
        <v>250</v>
      </c>
      <c r="M102" s="7">
        <v>121</v>
      </c>
      <c r="N102" s="7">
        <v>0</v>
      </c>
      <c r="O102" s="7">
        <v>134</v>
      </c>
      <c r="P102" s="7">
        <v>6</v>
      </c>
      <c r="Q102" s="6" t="s">
        <v>42</v>
      </c>
      <c r="R102" s="6">
        <v>295.41000000000003</v>
      </c>
      <c r="S102" s="6">
        <v>377</v>
      </c>
      <c r="T102" s="9">
        <v>272.29999999999995</v>
      </c>
      <c r="U102" s="9">
        <v>100</v>
      </c>
      <c r="V102" s="9">
        <v>24</v>
      </c>
      <c r="W102" s="9">
        <v>60</v>
      </c>
      <c r="X102" s="9">
        <v>1520.1</v>
      </c>
      <c r="Y102" s="9">
        <v>449.28000000000003</v>
      </c>
      <c r="Z102" s="9">
        <v>956.40000000000009</v>
      </c>
      <c r="AA102" s="9">
        <v>1093.6100000000001</v>
      </c>
      <c r="AB102" s="9">
        <v>1321.75</v>
      </c>
      <c r="AC102" s="9">
        <f>SUM(Table2[[#This Row],[First condition type]:[Basic freight]])</f>
        <v>3821.04</v>
      </c>
    </row>
    <row r="103" spans="1:29" x14ac:dyDescent="0.35">
      <c r="A103" s="6" t="s">
        <v>52</v>
      </c>
      <c r="B103" s="6">
        <v>29</v>
      </c>
      <c r="C103" s="6" t="s">
        <v>44</v>
      </c>
      <c r="D103" s="6">
        <v>12.9</v>
      </c>
      <c r="E103" s="6" t="s">
        <v>31</v>
      </c>
      <c r="F103" s="6" t="s">
        <v>34</v>
      </c>
      <c r="G103" s="8">
        <v>6778</v>
      </c>
      <c r="H103" s="6" t="s">
        <v>58</v>
      </c>
      <c r="I103" s="7">
        <v>132</v>
      </c>
      <c r="J103" s="7">
        <v>400</v>
      </c>
      <c r="K103" s="7">
        <v>50</v>
      </c>
      <c r="L103" s="7">
        <v>250</v>
      </c>
      <c r="M103" s="7">
        <v>120</v>
      </c>
      <c r="N103" s="7">
        <v>65</v>
      </c>
      <c r="O103" s="7">
        <v>134</v>
      </c>
      <c r="P103" s="7">
        <v>56</v>
      </c>
      <c r="Q103" s="6" t="s">
        <v>35</v>
      </c>
      <c r="R103" s="6">
        <v>295.41000000000003</v>
      </c>
      <c r="S103" s="6">
        <v>343</v>
      </c>
      <c r="T103" s="9">
        <v>240.1</v>
      </c>
      <c r="U103" s="9">
        <v>100</v>
      </c>
      <c r="V103" s="9">
        <v>28</v>
      </c>
      <c r="W103" s="9">
        <v>58</v>
      </c>
      <c r="X103" s="9">
        <v>1520.1</v>
      </c>
      <c r="Y103" s="9">
        <v>449.28000000000003</v>
      </c>
      <c r="Z103" s="9">
        <v>1057.4000000000001</v>
      </c>
      <c r="AA103" s="9">
        <v>1093.6100000000001</v>
      </c>
      <c r="AB103" s="9">
        <v>2191.25</v>
      </c>
      <c r="AC103" s="9">
        <f>SUM(Table2[[#This Row],[First condition type]:[Basic freight]])</f>
        <v>4791.54</v>
      </c>
    </row>
    <row r="104" spans="1:29" x14ac:dyDescent="0.35">
      <c r="A104" s="6" t="s">
        <v>52</v>
      </c>
      <c r="B104" s="6">
        <v>13</v>
      </c>
      <c r="C104" s="6" t="s">
        <v>30</v>
      </c>
      <c r="D104" s="6">
        <v>12</v>
      </c>
      <c r="E104" s="6" t="s">
        <v>31</v>
      </c>
      <c r="F104" s="6" t="s">
        <v>41</v>
      </c>
      <c r="G104" s="8">
        <v>5287</v>
      </c>
      <c r="H104" s="6" t="s">
        <v>58</v>
      </c>
      <c r="I104" s="7">
        <v>132</v>
      </c>
      <c r="J104" s="7">
        <v>400</v>
      </c>
      <c r="K104" s="7">
        <v>50</v>
      </c>
      <c r="L104" s="7">
        <v>250</v>
      </c>
      <c r="M104" s="7">
        <v>134</v>
      </c>
      <c r="N104" s="7">
        <v>0</v>
      </c>
      <c r="O104" s="7">
        <v>120</v>
      </c>
      <c r="P104" s="7">
        <v>6</v>
      </c>
      <c r="Q104" s="6" t="s">
        <v>35</v>
      </c>
      <c r="R104" s="6">
        <v>295.41000000000003</v>
      </c>
      <c r="S104" s="6">
        <v>343</v>
      </c>
      <c r="T104" s="9">
        <v>279.29999999999995</v>
      </c>
      <c r="U104" s="9">
        <v>100</v>
      </c>
      <c r="V104" s="9">
        <v>23</v>
      </c>
      <c r="W104" s="9">
        <v>60</v>
      </c>
      <c r="X104" s="9">
        <v>1550.3</v>
      </c>
      <c r="Y104" s="9">
        <v>621.66</v>
      </c>
      <c r="Z104" s="9">
        <v>1057.4000000000001</v>
      </c>
      <c r="AA104" s="9">
        <v>1152.26</v>
      </c>
      <c r="AB104" s="9">
        <v>1694.5</v>
      </c>
      <c r="AC104" s="9">
        <f>SUM(Table2[[#This Row],[First condition type]:[Basic freight]])</f>
        <v>4525.82</v>
      </c>
    </row>
    <row r="105" spans="1:29" x14ac:dyDescent="0.35">
      <c r="A105" s="6" t="s">
        <v>52</v>
      </c>
      <c r="B105" s="6">
        <v>23</v>
      </c>
      <c r="C105" s="6" t="s">
        <v>30</v>
      </c>
      <c r="D105" s="6">
        <v>17</v>
      </c>
      <c r="E105" s="6" t="s">
        <v>31</v>
      </c>
      <c r="F105" s="6" t="s">
        <v>46</v>
      </c>
      <c r="G105" s="8">
        <v>3456</v>
      </c>
      <c r="H105" s="6" t="s">
        <v>32</v>
      </c>
      <c r="I105" s="7">
        <v>132</v>
      </c>
      <c r="J105" s="7">
        <v>400</v>
      </c>
      <c r="K105" s="7">
        <v>50</v>
      </c>
      <c r="L105" s="7">
        <v>250</v>
      </c>
      <c r="M105" s="7">
        <v>120</v>
      </c>
      <c r="N105" s="7">
        <v>0</v>
      </c>
      <c r="O105" s="7">
        <v>134</v>
      </c>
      <c r="P105" s="7">
        <v>6</v>
      </c>
      <c r="Q105" s="6" t="s">
        <v>35</v>
      </c>
      <c r="R105" s="6">
        <v>295.41000000000003</v>
      </c>
      <c r="S105" s="6">
        <v>354</v>
      </c>
      <c r="T105" s="9">
        <v>240.1</v>
      </c>
      <c r="U105" s="9">
        <v>100</v>
      </c>
      <c r="V105" s="9">
        <v>28</v>
      </c>
      <c r="W105" s="9">
        <v>58</v>
      </c>
      <c r="X105" s="9">
        <v>1527.1</v>
      </c>
      <c r="Y105" s="9">
        <v>621.66</v>
      </c>
      <c r="Z105" s="9">
        <v>1111.2</v>
      </c>
      <c r="AA105" s="9">
        <v>1152.26</v>
      </c>
      <c r="AB105" s="9">
        <v>1321.75</v>
      </c>
      <c r="AC105" s="9">
        <f>SUM(Table2[[#This Row],[First condition type]:[Basic freight]])</f>
        <v>4206.87</v>
      </c>
    </row>
    <row r="106" spans="1:29" x14ac:dyDescent="0.35">
      <c r="A106" s="6" t="s">
        <v>52</v>
      </c>
      <c r="B106" s="6">
        <v>27</v>
      </c>
      <c r="C106" s="6" t="s">
        <v>44</v>
      </c>
      <c r="D106" s="6">
        <v>18</v>
      </c>
      <c r="E106" s="6" t="s">
        <v>31</v>
      </c>
      <c r="F106" s="6" t="s">
        <v>34</v>
      </c>
      <c r="G106" s="8">
        <v>3456</v>
      </c>
      <c r="H106" s="6" t="s">
        <v>32</v>
      </c>
      <c r="I106" s="7">
        <v>132</v>
      </c>
      <c r="J106" s="7">
        <v>400</v>
      </c>
      <c r="K106" s="7">
        <v>50</v>
      </c>
      <c r="L106" s="7">
        <v>250</v>
      </c>
      <c r="M106" s="7">
        <v>134</v>
      </c>
      <c r="N106" s="7">
        <v>0</v>
      </c>
      <c r="O106" s="7">
        <v>134</v>
      </c>
      <c r="P106" s="7">
        <v>6</v>
      </c>
      <c r="Q106" s="6" t="s">
        <v>35</v>
      </c>
      <c r="R106" s="6">
        <v>295.41000000000003</v>
      </c>
      <c r="S106" s="6">
        <v>389</v>
      </c>
      <c r="T106" s="9">
        <v>279.29999999999995</v>
      </c>
      <c r="U106" s="9">
        <v>100</v>
      </c>
      <c r="V106" s="9">
        <v>25</v>
      </c>
      <c r="W106" s="9">
        <v>60</v>
      </c>
      <c r="X106" s="9">
        <v>1615.1</v>
      </c>
      <c r="Y106" s="9">
        <v>449.28000000000003</v>
      </c>
      <c r="Z106" s="9">
        <v>691.2</v>
      </c>
      <c r="AA106" s="9">
        <v>1152.26</v>
      </c>
      <c r="AB106" s="9">
        <v>1195.5</v>
      </c>
      <c r="AC106" s="9">
        <f>SUM(Table2[[#This Row],[First condition type]:[Basic freight]])</f>
        <v>3488.24</v>
      </c>
    </row>
    <row r="107" spans="1:29" x14ac:dyDescent="0.35">
      <c r="A107" s="6" t="s">
        <v>52</v>
      </c>
      <c r="B107" s="6">
        <v>20</v>
      </c>
      <c r="C107" s="6" t="s">
        <v>39</v>
      </c>
      <c r="D107" s="6">
        <v>12.9</v>
      </c>
      <c r="E107" s="6" t="s">
        <v>31</v>
      </c>
      <c r="F107" s="6" t="s">
        <v>46</v>
      </c>
      <c r="G107" s="8">
        <v>5556</v>
      </c>
      <c r="H107" s="6" t="s">
        <v>54</v>
      </c>
      <c r="I107" s="7">
        <v>132</v>
      </c>
      <c r="J107" s="7">
        <v>400</v>
      </c>
      <c r="K107" s="7">
        <v>50</v>
      </c>
      <c r="L107" s="7">
        <v>250</v>
      </c>
      <c r="M107" s="7">
        <v>121</v>
      </c>
      <c r="N107" s="7">
        <v>0</v>
      </c>
      <c r="O107" s="7">
        <v>134</v>
      </c>
      <c r="P107" s="7">
        <v>6</v>
      </c>
      <c r="Q107" s="6" t="s">
        <v>42</v>
      </c>
      <c r="R107" s="6">
        <v>295.41000000000003</v>
      </c>
      <c r="S107" s="6">
        <v>343</v>
      </c>
      <c r="T107" s="9">
        <v>240.1</v>
      </c>
      <c r="U107" s="9">
        <v>100</v>
      </c>
      <c r="V107" s="9">
        <v>25</v>
      </c>
      <c r="W107" s="9">
        <v>54</v>
      </c>
      <c r="X107" s="9">
        <v>1579.1</v>
      </c>
      <c r="Y107" s="9">
        <v>687.31000000000006</v>
      </c>
      <c r="Z107" s="9">
        <v>1286.6000000000001</v>
      </c>
      <c r="AA107" s="9">
        <v>898.79000000000008</v>
      </c>
      <c r="AB107" s="9">
        <v>1694.5</v>
      </c>
      <c r="AC107" s="9">
        <f>SUM(Table2[[#This Row],[First condition type]:[Basic freight]])</f>
        <v>4567.2000000000007</v>
      </c>
    </row>
    <row r="108" spans="1:29" x14ac:dyDescent="0.35">
      <c r="A108" s="6" t="s">
        <v>52</v>
      </c>
      <c r="B108" s="6">
        <v>12</v>
      </c>
      <c r="C108" s="6" t="s">
        <v>30</v>
      </c>
      <c r="D108" s="6">
        <v>18</v>
      </c>
      <c r="E108" s="6" t="s">
        <v>31</v>
      </c>
      <c r="F108" s="6" t="s">
        <v>46</v>
      </c>
      <c r="G108" s="8">
        <v>3456</v>
      </c>
      <c r="H108" s="6" t="s">
        <v>58</v>
      </c>
      <c r="I108" s="7">
        <v>132</v>
      </c>
      <c r="J108" s="7">
        <v>400</v>
      </c>
      <c r="K108" s="7">
        <v>50</v>
      </c>
      <c r="L108" s="7">
        <v>250</v>
      </c>
      <c r="M108" s="7">
        <v>134</v>
      </c>
      <c r="N108" s="7">
        <v>0</v>
      </c>
      <c r="O108" s="7">
        <v>134</v>
      </c>
      <c r="P108" s="7">
        <v>6</v>
      </c>
      <c r="Q108" s="6" t="s">
        <v>42</v>
      </c>
      <c r="R108" s="6">
        <v>295.41000000000003</v>
      </c>
      <c r="S108" s="6">
        <v>343</v>
      </c>
      <c r="T108" s="9">
        <v>240.1</v>
      </c>
      <c r="U108" s="9">
        <v>100</v>
      </c>
      <c r="V108" s="9">
        <v>25</v>
      </c>
      <c r="W108" s="9">
        <v>54</v>
      </c>
      <c r="X108" s="9">
        <v>1618.3</v>
      </c>
      <c r="Y108" s="9">
        <v>881.14</v>
      </c>
      <c r="Z108" s="9">
        <v>1286.6000000000001</v>
      </c>
      <c r="AA108" s="9">
        <v>898.79000000000008</v>
      </c>
      <c r="AB108" s="9">
        <v>1195.5</v>
      </c>
      <c r="AC108" s="9">
        <f>SUM(Table2[[#This Row],[First condition type]:[Basic freight]])</f>
        <v>4262.0300000000007</v>
      </c>
    </row>
    <row r="109" spans="1:29" x14ac:dyDescent="0.35">
      <c r="A109" s="6" t="s">
        <v>53</v>
      </c>
      <c r="B109" s="6">
        <v>19</v>
      </c>
      <c r="C109" s="6" t="s">
        <v>30</v>
      </c>
      <c r="D109" s="6">
        <v>13</v>
      </c>
      <c r="E109" s="6" t="s">
        <v>31</v>
      </c>
      <c r="F109" s="6" t="s">
        <v>40</v>
      </c>
      <c r="G109" s="8">
        <v>1778</v>
      </c>
      <c r="H109" s="6" t="s">
        <v>54</v>
      </c>
      <c r="I109" s="7">
        <v>132</v>
      </c>
      <c r="J109" s="7">
        <v>400</v>
      </c>
      <c r="K109" s="7">
        <v>50</v>
      </c>
      <c r="L109" s="7">
        <v>250</v>
      </c>
      <c r="M109" s="7">
        <v>134</v>
      </c>
      <c r="N109" s="7">
        <v>65</v>
      </c>
      <c r="O109" s="7">
        <v>134</v>
      </c>
      <c r="P109" s="7">
        <v>6</v>
      </c>
      <c r="Q109" s="6" t="s">
        <v>33</v>
      </c>
      <c r="R109" s="6">
        <v>295.41000000000003</v>
      </c>
      <c r="S109" s="6">
        <v>377</v>
      </c>
      <c r="T109" s="9">
        <v>263.89999999999998</v>
      </c>
      <c r="U109" s="9">
        <v>100</v>
      </c>
      <c r="V109" s="9">
        <v>28</v>
      </c>
      <c r="W109" s="9">
        <v>60</v>
      </c>
      <c r="X109" s="9">
        <v>1622.9</v>
      </c>
      <c r="Y109" s="9">
        <v>881.14</v>
      </c>
      <c r="Z109" s="9">
        <v>1355.6000000000001</v>
      </c>
      <c r="AA109" s="9">
        <v>1152.26</v>
      </c>
      <c r="AB109" s="9">
        <v>1694.5</v>
      </c>
      <c r="AC109" s="9">
        <f>SUM(Table2[[#This Row],[First condition type]:[Basic freight]])</f>
        <v>5083.5</v>
      </c>
    </row>
    <row r="110" spans="1:29" x14ac:dyDescent="0.35">
      <c r="A110" s="6" t="s">
        <v>53</v>
      </c>
      <c r="B110" s="6">
        <v>20</v>
      </c>
      <c r="C110" s="6" t="s">
        <v>30</v>
      </c>
      <c r="D110" s="6">
        <v>14</v>
      </c>
      <c r="E110" s="6" t="s">
        <v>31</v>
      </c>
      <c r="F110" s="6" t="s">
        <v>41</v>
      </c>
      <c r="G110" s="8">
        <v>1778</v>
      </c>
      <c r="H110" s="6" t="s">
        <v>54</v>
      </c>
      <c r="I110" s="7">
        <v>132</v>
      </c>
      <c r="J110" s="7">
        <v>400</v>
      </c>
      <c r="K110" s="7">
        <v>50</v>
      </c>
      <c r="L110" s="7">
        <v>250</v>
      </c>
      <c r="M110" s="7">
        <v>134</v>
      </c>
      <c r="N110" s="7">
        <v>65</v>
      </c>
      <c r="O110" s="7">
        <v>134</v>
      </c>
      <c r="P110" s="7">
        <v>6</v>
      </c>
      <c r="Q110" s="6" t="s">
        <v>35</v>
      </c>
      <c r="R110" s="6">
        <v>295.41000000000003</v>
      </c>
      <c r="S110" s="6">
        <v>377</v>
      </c>
      <c r="T110" s="9">
        <v>263.89999999999998</v>
      </c>
      <c r="U110" s="9">
        <v>100</v>
      </c>
      <c r="V110" s="9">
        <v>28</v>
      </c>
      <c r="W110" s="9">
        <v>60</v>
      </c>
      <c r="X110" s="9">
        <v>1622.9</v>
      </c>
      <c r="Y110" s="9">
        <v>881.14</v>
      </c>
      <c r="Z110" s="9">
        <v>1355.6000000000001</v>
      </c>
      <c r="AA110" s="9">
        <v>1152.26</v>
      </c>
      <c r="AB110" s="9">
        <v>1694.5</v>
      </c>
      <c r="AC110" s="9">
        <f>SUM(Table2[[#This Row],[First condition type]:[Basic freight]])</f>
        <v>5083.5</v>
      </c>
    </row>
    <row r="111" spans="1:29" x14ac:dyDescent="0.35">
      <c r="A111" s="6" t="s">
        <v>53</v>
      </c>
      <c r="B111" s="6">
        <v>21</v>
      </c>
      <c r="C111" s="6" t="s">
        <v>30</v>
      </c>
      <c r="D111" s="6">
        <v>15</v>
      </c>
      <c r="E111" s="6" t="s">
        <v>31</v>
      </c>
      <c r="F111" s="6" t="s">
        <v>46</v>
      </c>
      <c r="G111" s="8">
        <v>1778</v>
      </c>
      <c r="H111" s="6" t="s">
        <v>54</v>
      </c>
      <c r="I111" s="7">
        <v>132</v>
      </c>
      <c r="J111" s="7">
        <v>400</v>
      </c>
      <c r="K111" s="7">
        <v>50</v>
      </c>
      <c r="L111" s="7">
        <v>250</v>
      </c>
      <c r="M111" s="7">
        <v>134</v>
      </c>
      <c r="N111" s="7">
        <v>65</v>
      </c>
      <c r="O111" s="7">
        <v>134</v>
      </c>
      <c r="P111" s="7">
        <v>6</v>
      </c>
      <c r="Q111" s="6" t="s">
        <v>37</v>
      </c>
      <c r="R111" s="6">
        <v>295.41000000000003</v>
      </c>
      <c r="S111" s="6">
        <v>377</v>
      </c>
      <c r="T111" s="9">
        <v>263.89999999999998</v>
      </c>
      <c r="U111" s="9">
        <v>100</v>
      </c>
      <c r="V111" s="9">
        <v>28</v>
      </c>
      <c r="W111" s="9">
        <v>60</v>
      </c>
      <c r="X111" s="9">
        <v>1622.9</v>
      </c>
      <c r="Y111" s="9">
        <v>881.14</v>
      </c>
      <c r="Z111" s="9">
        <v>1355.6000000000001</v>
      </c>
      <c r="AA111" s="9">
        <v>1152.26</v>
      </c>
      <c r="AB111" s="9">
        <v>1694.5</v>
      </c>
      <c r="AC111" s="9">
        <f>SUM(Table2[[#This Row],[First condition type]:[Basic freight]])</f>
        <v>5083.5</v>
      </c>
    </row>
    <row r="112" spans="1:29" x14ac:dyDescent="0.35">
      <c r="A112" s="6" t="s">
        <v>53</v>
      </c>
      <c r="B112" s="6">
        <v>25</v>
      </c>
      <c r="C112" s="6" t="s">
        <v>30</v>
      </c>
      <c r="D112" s="6">
        <v>16</v>
      </c>
      <c r="E112" s="6" t="s">
        <v>31</v>
      </c>
      <c r="F112" s="6" t="s">
        <v>41</v>
      </c>
      <c r="G112" s="8">
        <v>1778</v>
      </c>
      <c r="H112" s="6" t="s">
        <v>54</v>
      </c>
      <c r="I112" s="7">
        <v>132</v>
      </c>
      <c r="J112" s="7">
        <v>400</v>
      </c>
      <c r="K112" s="7">
        <v>50</v>
      </c>
      <c r="L112" s="7">
        <v>250</v>
      </c>
      <c r="M112" s="7">
        <v>134</v>
      </c>
      <c r="N112" s="7">
        <v>65</v>
      </c>
      <c r="O112" s="7">
        <v>134</v>
      </c>
      <c r="P112" s="7">
        <v>6</v>
      </c>
      <c r="Q112" s="6" t="s">
        <v>42</v>
      </c>
      <c r="R112" s="6">
        <v>295.41000000000003</v>
      </c>
      <c r="S112" s="6">
        <v>377</v>
      </c>
      <c r="T112" s="9">
        <v>263.89999999999998</v>
      </c>
      <c r="U112" s="9">
        <v>100</v>
      </c>
      <c r="V112" s="9">
        <v>28</v>
      </c>
      <c r="W112" s="9">
        <v>60</v>
      </c>
      <c r="X112" s="9">
        <v>1622.9</v>
      </c>
      <c r="Y112" s="9">
        <v>881.14</v>
      </c>
      <c r="Z112" s="9">
        <v>1355.6000000000001</v>
      </c>
      <c r="AA112" s="9">
        <v>1152.26</v>
      </c>
      <c r="AB112" s="9">
        <v>1694.5</v>
      </c>
      <c r="AC112" s="9">
        <f>SUM(Table2[[#This Row],[First condition type]:[Basic freight]])</f>
        <v>5083.5</v>
      </c>
    </row>
    <row r="113" spans="1:29" x14ac:dyDescent="0.35">
      <c r="A113" s="6" t="s">
        <v>53</v>
      </c>
      <c r="B113" s="6">
        <v>10</v>
      </c>
      <c r="C113" s="6" t="s">
        <v>44</v>
      </c>
      <c r="D113" s="6">
        <v>18</v>
      </c>
      <c r="E113" s="6" t="s">
        <v>31</v>
      </c>
      <c r="F113" s="6" t="s">
        <v>34</v>
      </c>
      <c r="G113" s="8">
        <v>1778</v>
      </c>
      <c r="H113" s="6" t="s">
        <v>32</v>
      </c>
      <c r="I113" s="7">
        <v>132</v>
      </c>
      <c r="J113" s="7">
        <v>400</v>
      </c>
      <c r="K113" s="7">
        <v>50</v>
      </c>
      <c r="L113" s="7">
        <v>250</v>
      </c>
      <c r="M113" s="7">
        <v>134</v>
      </c>
      <c r="N113" s="7">
        <v>65</v>
      </c>
      <c r="O113" s="7">
        <v>51</v>
      </c>
      <c r="P113" s="7">
        <v>6</v>
      </c>
      <c r="Q113" s="6" t="s">
        <v>37</v>
      </c>
      <c r="R113" s="6">
        <v>295.41000000000003</v>
      </c>
      <c r="S113" s="6">
        <v>377</v>
      </c>
      <c r="T113" s="9">
        <v>263.89999999999998</v>
      </c>
      <c r="U113" s="9">
        <v>100</v>
      </c>
      <c r="V113" s="9">
        <v>23</v>
      </c>
      <c r="W113" s="9">
        <v>56</v>
      </c>
      <c r="X113" s="9">
        <v>1622.9</v>
      </c>
      <c r="Y113" s="9">
        <v>881.14</v>
      </c>
      <c r="Z113" s="9">
        <v>1726.6000000000001</v>
      </c>
      <c r="AA113" s="9">
        <v>898.79000000000008</v>
      </c>
      <c r="AB113" s="9">
        <v>1635.75</v>
      </c>
      <c r="AC113" s="9">
        <f>SUM(Table2[[#This Row],[First condition type]:[Basic freight]])</f>
        <v>5142.2800000000007</v>
      </c>
    </row>
    <row r="114" spans="1:29" x14ac:dyDescent="0.35">
      <c r="A114" s="6" t="s">
        <v>53</v>
      </c>
      <c r="B114" s="6">
        <v>1</v>
      </c>
      <c r="C114" s="6" t="s">
        <v>30</v>
      </c>
      <c r="D114" s="6">
        <v>12.9</v>
      </c>
      <c r="E114" s="6" t="s">
        <v>31</v>
      </c>
      <c r="F114" s="6" t="s">
        <v>41</v>
      </c>
      <c r="G114" s="8">
        <v>3456</v>
      </c>
      <c r="H114" s="6" t="s">
        <v>58</v>
      </c>
      <c r="I114" s="7">
        <v>132</v>
      </c>
      <c r="J114" s="7">
        <v>400</v>
      </c>
      <c r="K114" s="7">
        <v>50</v>
      </c>
      <c r="L114" s="7">
        <v>250</v>
      </c>
      <c r="M114" s="7">
        <v>128</v>
      </c>
      <c r="N114" s="7">
        <v>0</v>
      </c>
      <c r="O114" s="7">
        <v>134</v>
      </c>
      <c r="P114" s="7">
        <v>6</v>
      </c>
      <c r="Q114" s="6" t="s">
        <v>33</v>
      </c>
      <c r="R114" s="6">
        <v>295.41000000000003</v>
      </c>
      <c r="S114" s="6">
        <v>234</v>
      </c>
      <c r="T114" s="9">
        <v>263.89999999999998</v>
      </c>
      <c r="U114" s="9">
        <v>100</v>
      </c>
      <c r="V114" s="9">
        <v>28</v>
      </c>
      <c r="W114" s="9">
        <v>59</v>
      </c>
      <c r="X114" s="9">
        <v>1409.1</v>
      </c>
      <c r="Y114" s="9">
        <v>722.28</v>
      </c>
      <c r="Z114" s="9">
        <v>1308.6000000000001</v>
      </c>
      <c r="AA114" s="9">
        <v>1093.6100000000001</v>
      </c>
      <c r="AB114" s="9">
        <v>1694.5</v>
      </c>
      <c r="AC114" s="9">
        <f>SUM(Table2[[#This Row],[First condition type]:[Basic freight]])</f>
        <v>4818.99</v>
      </c>
    </row>
    <row r="115" spans="1:29" x14ac:dyDescent="0.35">
      <c r="A115" s="6" t="s">
        <v>53</v>
      </c>
      <c r="B115" s="6">
        <v>2</v>
      </c>
      <c r="C115" s="6" t="s">
        <v>30</v>
      </c>
      <c r="D115" s="6">
        <v>12.9</v>
      </c>
      <c r="E115" s="6" t="s">
        <v>31</v>
      </c>
      <c r="F115" s="6" t="s">
        <v>36</v>
      </c>
      <c r="G115" s="8">
        <v>8765</v>
      </c>
      <c r="H115" s="6" t="s">
        <v>58</v>
      </c>
      <c r="I115" s="7">
        <v>132</v>
      </c>
      <c r="J115" s="7">
        <v>400</v>
      </c>
      <c r="K115" s="7">
        <v>50</v>
      </c>
      <c r="L115" s="7">
        <v>250</v>
      </c>
      <c r="M115" s="7">
        <v>120</v>
      </c>
      <c r="N115" s="7">
        <v>0</v>
      </c>
      <c r="O115" s="7">
        <v>134</v>
      </c>
      <c r="P115" s="7">
        <v>6</v>
      </c>
      <c r="Q115" s="6" t="s">
        <v>33</v>
      </c>
      <c r="R115" s="6">
        <v>295.41000000000003</v>
      </c>
      <c r="S115" s="6">
        <v>343</v>
      </c>
      <c r="T115" s="9">
        <v>240.1</v>
      </c>
      <c r="U115" s="9">
        <v>100</v>
      </c>
      <c r="V115" s="9">
        <v>22</v>
      </c>
      <c r="W115" s="9">
        <v>60</v>
      </c>
      <c r="X115" s="9">
        <v>1622.9</v>
      </c>
      <c r="Y115" s="9">
        <v>621.66</v>
      </c>
      <c r="Z115" s="9">
        <v>1057.4000000000001</v>
      </c>
      <c r="AA115" s="9">
        <v>1467.6100000000001</v>
      </c>
      <c r="AB115" s="9">
        <v>1694.5</v>
      </c>
      <c r="AC115" s="9">
        <f>SUM(Table2[[#This Row],[First condition type]:[Basic freight]])</f>
        <v>4841.17</v>
      </c>
    </row>
    <row r="116" spans="1:29" x14ac:dyDescent="0.35">
      <c r="A116" s="6" t="s">
        <v>53</v>
      </c>
      <c r="B116" s="6">
        <v>23</v>
      </c>
      <c r="C116" s="6" t="s">
        <v>30</v>
      </c>
      <c r="D116" s="6">
        <v>18</v>
      </c>
      <c r="E116" s="6" t="s">
        <v>31</v>
      </c>
      <c r="F116" s="6" t="s">
        <v>34</v>
      </c>
      <c r="G116" s="8">
        <v>6778</v>
      </c>
      <c r="H116" s="6" t="s">
        <v>58</v>
      </c>
      <c r="I116" s="7">
        <v>132</v>
      </c>
      <c r="J116" s="7">
        <v>400</v>
      </c>
      <c r="K116" s="7">
        <v>50</v>
      </c>
      <c r="L116" s="7">
        <v>250</v>
      </c>
      <c r="M116" s="7">
        <v>121</v>
      </c>
      <c r="N116" s="7">
        <v>32</v>
      </c>
      <c r="O116" s="7">
        <v>134</v>
      </c>
      <c r="P116" s="7">
        <v>6</v>
      </c>
      <c r="Q116" s="6" t="s">
        <v>35</v>
      </c>
      <c r="R116" s="6">
        <v>295.41000000000003</v>
      </c>
      <c r="S116" s="6">
        <v>343</v>
      </c>
      <c r="T116" s="9">
        <v>240.1</v>
      </c>
      <c r="U116" s="9">
        <v>100</v>
      </c>
      <c r="V116" s="9">
        <v>25</v>
      </c>
      <c r="W116" s="9">
        <v>60</v>
      </c>
      <c r="X116" s="9">
        <v>1618.3</v>
      </c>
      <c r="Y116" s="9">
        <v>850.59</v>
      </c>
      <c r="Z116" s="9">
        <v>1753</v>
      </c>
      <c r="AA116" s="9">
        <v>1467.6100000000001</v>
      </c>
      <c r="AB116" s="9">
        <v>1389</v>
      </c>
      <c r="AC116" s="9">
        <f>SUM(Table2[[#This Row],[First condition type]:[Basic freight]])</f>
        <v>5460.2000000000007</v>
      </c>
    </row>
    <row r="117" spans="1:29" x14ac:dyDescent="0.35">
      <c r="A117" s="6" t="s">
        <v>53</v>
      </c>
      <c r="B117" s="6">
        <v>23</v>
      </c>
      <c r="C117" s="6" t="s">
        <v>39</v>
      </c>
      <c r="D117" s="6">
        <v>18</v>
      </c>
      <c r="E117" s="6" t="s">
        <v>31</v>
      </c>
      <c r="F117" s="6" t="s">
        <v>50</v>
      </c>
      <c r="G117" s="8">
        <v>5556</v>
      </c>
      <c r="H117" s="6" t="s">
        <v>58</v>
      </c>
      <c r="I117" s="7">
        <v>132</v>
      </c>
      <c r="J117" s="7">
        <v>400</v>
      </c>
      <c r="K117" s="7">
        <v>50</v>
      </c>
      <c r="L117" s="7">
        <v>250</v>
      </c>
      <c r="M117" s="7">
        <v>134</v>
      </c>
      <c r="N117" s="7">
        <v>0</v>
      </c>
      <c r="O117" s="7">
        <v>134</v>
      </c>
      <c r="P117" s="7">
        <v>6</v>
      </c>
      <c r="Q117" s="6" t="s">
        <v>33</v>
      </c>
      <c r="R117" s="6">
        <v>295.41000000000003</v>
      </c>
      <c r="S117" s="6">
        <v>389</v>
      </c>
      <c r="T117" s="9">
        <v>240.1</v>
      </c>
      <c r="U117" s="9">
        <v>100</v>
      </c>
      <c r="V117" s="9">
        <v>25</v>
      </c>
      <c r="W117" s="9">
        <v>57</v>
      </c>
      <c r="X117" s="9">
        <v>1615.1</v>
      </c>
      <c r="Y117" s="9">
        <v>687.31000000000006</v>
      </c>
      <c r="Z117" s="9">
        <v>1111.2</v>
      </c>
      <c r="AA117" s="9">
        <v>587.86</v>
      </c>
      <c r="AB117" s="9">
        <v>1195.5</v>
      </c>
      <c r="AC117" s="9">
        <f>SUM(Table2[[#This Row],[First condition type]:[Basic freight]])</f>
        <v>3581.8700000000003</v>
      </c>
    </row>
    <row r="118" spans="1:29" x14ac:dyDescent="0.35">
      <c r="A118" s="6" t="s">
        <v>53</v>
      </c>
      <c r="B118" s="6">
        <v>25</v>
      </c>
      <c r="C118" s="6" t="s">
        <v>39</v>
      </c>
      <c r="D118" s="6">
        <v>18</v>
      </c>
      <c r="E118" s="6" t="s">
        <v>31</v>
      </c>
      <c r="F118" s="6" t="s">
        <v>41</v>
      </c>
      <c r="G118" s="8">
        <v>1778</v>
      </c>
      <c r="H118" s="6" t="s">
        <v>54</v>
      </c>
      <c r="I118" s="7">
        <v>132</v>
      </c>
      <c r="J118" s="7">
        <v>400</v>
      </c>
      <c r="K118" s="7">
        <v>50</v>
      </c>
      <c r="L118" s="7">
        <v>250</v>
      </c>
      <c r="M118" s="7">
        <v>128</v>
      </c>
      <c r="N118" s="7">
        <v>0</v>
      </c>
      <c r="O118" s="7">
        <v>134</v>
      </c>
      <c r="P118" s="7">
        <v>6</v>
      </c>
      <c r="Q118" s="6" t="s">
        <v>42</v>
      </c>
      <c r="R118" s="6">
        <v>295.41000000000003</v>
      </c>
      <c r="S118" s="6">
        <v>377</v>
      </c>
      <c r="T118" s="9">
        <v>279.29999999999995</v>
      </c>
      <c r="U118" s="9">
        <v>100</v>
      </c>
      <c r="V118" s="9">
        <v>25</v>
      </c>
      <c r="W118" s="9">
        <v>56</v>
      </c>
      <c r="X118" s="9">
        <v>1520.1</v>
      </c>
      <c r="Y118" s="9">
        <v>621.66</v>
      </c>
      <c r="Z118" s="9">
        <v>956.40000000000009</v>
      </c>
      <c r="AA118" s="9">
        <v>812.94</v>
      </c>
      <c r="AB118" s="9">
        <v>1195.5</v>
      </c>
      <c r="AC118" s="9">
        <f>SUM(Table2[[#This Row],[First condition type]:[Basic freight]])</f>
        <v>3586.5</v>
      </c>
    </row>
    <row r="119" spans="1:29" x14ac:dyDescent="0.35">
      <c r="A119" s="6" t="s">
        <v>53</v>
      </c>
      <c r="B119" s="6">
        <v>13</v>
      </c>
      <c r="C119" s="6" t="s">
        <v>39</v>
      </c>
      <c r="D119" s="6">
        <v>18</v>
      </c>
      <c r="E119" s="6" t="s">
        <v>31</v>
      </c>
      <c r="F119" s="6" t="s">
        <v>41</v>
      </c>
      <c r="G119" s="8">
        <v>6778</v>
      </c>
      <c r="H119" s="6" t="s">
        <v>54</v>
      </c>
      <c r="I119" s="7">
        <v>132</v>
      </c>
      <c r="J119" s="7">
        <v>400</v>
      </c>
      <c r="K119" s="7">
        <v>50</v>
      </c>
      <c r="L119" s="7">
        <v>250</v>
      </c>
      <c r="M119" s="7">
        <v>120</v>
      </c>
      <c r="N119" s="7">
        <v>0</v>
      </c>
      <c r="O119" s="7">
        <v>134</v>
      </c>
      <c r="P119" s="7">
        <v>6</v>
      </c>
      <c r="Q119" s="6" t="s">
        <v>42</v>
      </c>
      <c r="R119" s="6">
        <v>295.41000000000003</v>
      </c>
      <c r="S119" s="6">
        <v>343</v>
      </c>
      <c r="T119" s="9">
        <v>279.29999999999995</v>
      </c>
      <c r="U119" s="9">
        <v>100</v>
      </c>
      <c r="V119" s="9">
        <v>25</v>
      </c>
      <c r="W119" s="9">
        <v>57</v>
      </c>
      <c r="X119" s="9">
        <v>1557.9</v>
      </c>
      <c r="Y119" s="9">
        <v>881.14</v>
      </c>
      <c r="Z119" s="9">
        <v>956.40000000000009</v>
      </c>
      <c r="AA119" s="9">
        <v>1093.6100000000001</v>
      </c>
      <c r="AB119" s="9">
        <v>864.5</v>
      </c>
      <c r="AC119" s="9">
        <f>SUM(Table2[[#This Row],[First condition type]:[Basic freight]])</f>
        <v>3795.65</v>
      </c>
    </row>
    <row r="120" spans="1:29" x14ac:dyDescent="0.35">
      <c r="A120" s="6" t="s">
        <v>53</v>
      </c>
      <c r="B120" s="6">
        <v>23</v>
      </c>
      <c r="C120" s="6" t="s">
        <v>30</v>
      </c>
      <c r="D120" s="6">
        <v>12.9</v>
      </c>
      <c r="E120" s="6" t="s">
        <v>31</v>
      </c>
      <c r="F120" s="6" t="s">
        <v>34</v>
      </c>
      <c r="G120" s="8">
        <v>1778</v>
      </c>
      <c r="H120" s="6" t="s">
        <v>58</v>
      </c>
      <c r="I120" s="7">
        <v>132</v>
      </c>
      <c r="J120" s="7">
        <v>400</v>
      </c>
      <c r="K120" s="7">
        <v>50</v>
      </c>
      <c r="L120" s="7">
        <v>250</v>
      </c>
      <c r="M120" s="7">
        <v>120</v>
      </c>
      <c r="N120" s="7">
        <v>0</v>
      </c>
      <c r="O120" s="7">
        <v>134</v>
      </c>
      <c r="P120" s="7">
        <v>6</v>
      </c>
      <c r="Q120" s="6" t="s">
        <v>35</v>
      </c>
      <c r="R120" s="6">
        <v>295.41000000000003</v>
      </c>
      <c r="S120" s="6">
        <v>343</v>
      </c>
      <c r="T120" s="9">
        <v>240.1</v>
      </c>
      <c r="U120" s="9">
        <v>100</v>
      </c>
      <c r="V120" s="9">
        <v>25</v>
      </c>
      <c r="W120" s="9">
        <v>60</v>
      </c>
      <c r="X120" s="9">
        <v>1615.1</v>
      </c>
      <c r="Y120" s="9">
        <v>881.14</v>
      </c>
      <c r="Z120" s="9">
        <v>1726.6000000000001</v>
      </c>
      <c r="AA120" s="9">
        <v>898.79000000000008</v>
      </c>
      <c r="AB120" s="9">
        <v>864.5</v>
      </c>
      <c r="AC120" s="9">
        <f>SUM(Table2[[#This Row],[First condition type]:[Basic freight]])</f>
        <v>4371.0300000000007</v>
      </c>
    </row>
    <row r="121" spans="1:29" x14ac:dyDescent="0.35">
      <c r="A121" s="6" t="s">
        <v>53</v>
      </c>
      <c r="B121" s="6">
        <v>25</v>
      </c>
      <c r="C121" s="6" t="s">
        <v>39</v>
      </c>
      <c r="D121" s="6">
        <v>12.9</v>
      </c>
      <c r="E121" s="6" t="s">
        <v>31</v>
      </c>
      <c r="F121" s="6" t="s">
        <v>50</v>
      </c>
      <c r="G121" s="8">
        <v>1778</v>
      </c>
      <c r="H121" s="6" t="s">
        <v>54</v>
      </c>
      <c r="I121" s="7">
        <v>132</v>
      </c>
      <c r="J121" s="7">
        <v>400</v>
      </c>
      <c r="K121" s="7">
        <v>73</v>
      </c>
      <c r="L121" s="7">
        <v>250</v>
      </c>
      <c r="M121" s="7">
        <v>120</v>
      </c>
      <c r="N121" s="7">
        <v>0</v>
      </c>
      <c r="O121" s="7">
        <v>134</v>
      </c>
      <c r="P121" s="7">
        <v>6</v>
      </c>
      <c r="Q121" s="6" t="s">
        <v>37</v>
      </c>
      <c r="R121" s="6">
        <v>295.41000000000003</v>
      </c>
      <c r="S121" s="6">
        <v>343</v>
      </c>
      <c r="T121" s="9">
        <v>240.1</v>
      </c>
      <c r="U121" s="9">
        <v>100</v>
      </c>
      <c r="V121" s="9">
        <v>23</v>
      </c>
      <c r="W121" s="9">
        <v>56</v>
      </c>
      <c r="X121" s="9">
        <v>1573.1</v>
      </c>
      <c r="Y121" s="9">
        <v>621.66</v>
      </c>
      <c r="Z121" s="9">
        <v>1057.4000000000001</v>
      </c>
      <c r="AA121" s="9">
        <v>1152.26</v>
      </c>
      <c r="AB121" s="9">
        <v>1389</v>
      </c>
      <c r="AC121" s="9">
        <f>SUM(Table2[[#This Row],[First condition type]:[Basic freight]])</f>
        <v>4220.32</v>
      </c>
    </row>
    <row r="122" spans="1:29" x14ac:dyDescent="0.35">
      <c r="A122" s="6" t="s">
        <v>53</v>
      </c>
      <c r="B122" s="6">
        <v>28</v>
      </c>
      <c r="C122" s="6" t="s">
        <v>30</v>
      </c>
      <c r="D122" s="6">
        <v>12.9</v>
      </c>
      <c r="E122" s="6" t="s">
        <v>31</v>
      </c>
      <c r="F122" s="6" t="s">
        <v>41</v>
      </c>
      <c r="G122" s="8">
        <v>5556</v>
      </c>
      <c r="H122" s="6" t="s">
        <v>58</v>
      </c>
      <c r="I122" s="7">
        <v>132</v>
      </c>
      <c r="J122" s="7">
        <v>400</v>
      </c>
      <c r="K122" s="7">
        <v>50</v>
      </c>
      <c r="L122" s="7">
        <v>250</v>
      </c>
      <c r="M122" s="7">
        <v>134</v>
      </c>
      <c r="N122" s="7">
        <v>0</v>
      </c>
      <c r="O122" s="7">
        <v>134</v>
      </c>
      <c r="P122" s="7">
        <v>6</v>
      </c>
      <c r="Q122" s="6" t="s">
        <v>42</v>
      </c>
      <c r="R122" s="6">
        <v>295.41000000000003</v>
      </c>
      <c r="S122" s="6">
        <v>389</v>
      </c>
      <c r="T122" s="9">
        <v>240.1</v>
      </c>
      <c r="U122" s="9">
        <v>100</v>
      </c>
      <c r="V122" s="9">
        <v>23</v>
      </c>
      <c r="W122" s="9">
        <v>54</v>
      </c>
      <c r="X122" s="9">
        <v>1618.3</v>
      </c>
      <c r="Y122" s="9">
        <v>881.14</v>
      </c>
      <c r="Z122" s="9">
        <v>956.40000000000009</v>
      </c>
      <c r="AA122" s="9">
        <v>898.79000000000008</v>
      </c>
      <c r="AB122" s="9">
        <v>2191.25</v>
      </c>
      <c r="AC122" s="9">
        <f>SUM(Table2[[#This Row],[First condition type]:[Basic freight]])</f>
        <v>4927.58</v>
      </c>
    </row>
    <row r="123" spans="1:29" x14ac:dyDescent="0.35">
      <c r="A123" s="6" t="s">
        <v>53</v>
      </c>
      <c r="B123" s="6">
        <v>28</v>
      </c>
      <c r="C123" s="6" t="s">
        <v>39</v>
      </c>
      <c r="D123" s="6">
        <v>14</v>
      </c>
      <c r="E123" s="6" t="s">
        <v>31</v>
      </c>
      <c r="F123" s="6" t="s">
        <v>41</v>
      </c>
      <c r="G123" s="8">
        <v>3458</v>
      </c>
      <c r="H123" s="6" t="s">
        <v>54</v>
      </c>
      <c r="I123" s="7">
        <v>132</v>
      </c>
      <c r="J123" s="7">
        <v>400</v>
      </c>
      <c r="K123" s="7">
        <v>73</v>
      </c>
      <c r="L123" s="7">
        <v>250</v>
      </c>
      <c r="M123" s="7">
        <v>120</v>
      </c>
      <c r="N123" s="7">
        <v>0</v>
      </c>
      <c r="O123" s="7">
        <v>134</v>
      </c>
      <c r="P123" s="7">
        <v>6</v>
      </c>
      <c r="Q123" s="6" t="s">
        <v>35</v>
      </c>
      <c r="R123" s="6">
        <v>295.41000000000003</v>
      </c>
      <c r="S123" s="6">
        <v>343</v>
      </c>
      <c r="T123" s="9">
        <v>279.29999999999995</v>
      </c>
      <c r="U123" s="9">
        <v>100</v>
      </c>
      <c r="V123" s="9">
        <v>26</v>
      </c>
      <c r="W123" s="9">
        <v>56</v>
      </c>
      <c r="X123" s="9">
        <v>1615.1</v>
      </c>
      <c r="Y123" s="9">
        <v>621.66</v>
      </c>
      <c r="Z123" s="9">
        <v>1355.6000000000001</v>
      </c>
      <c r="AA123" s="9">
        <v>898.79000000000008</v>
      </c>
      <c r="AB123" s="9">
        <v>1694.5</v>
      </c>
      <c r="AC123" s="9">
        <f>SUM(Table2[[#This Row],[First condition type]:[Basic freight]])</f>
        <v>4570.55</v>
      </c>
    </row>
    <row r="124" spans="1:29" x14ac:dyDescent="0.35">
      <c r="A124" s="6" t="s">
        <v>53</v>
      </c>
      <c r="B124" s="6">
        <v>25</v>
      </c>
      <c r="C124" s="6" t="s">
        <v>30</v>
      </c>
      <c r="D124" s="6">
        <v>12.9</v>
      </c>
      <c r="E124" s="6" t="s">
        <v>31</v>
      </c>
      <c r="F124" s="6" t="s">
        <v>41</v>
      </c>
      <c r="G124" s="8">
        <v>1778</v>
      </c>
      <c r="H124" s="6" t="s">
        <v>58</v>
      </c>
      <c r="I124" s="7">
        <v>132</v>
      </c>
      <c r="J124" s="7">
        <v>400</v>
      </c>
      <c r="K124" s="7">
        <v>50</v>
      </c>
      <c r="L124" s="7">
        <v>250</v>
      </c>
      <c r="M124" s="7">
        <v>120</v>
      </c>
      <c r="N124" s="7">
        <v>0</v>
      </c>
      <c r="O124" s="7">
        <v>134</v>
      </c>
      <c r="P124" s="7">
        <v>6</v>
      </c>
      <c r="Q124" s="6" t="s">
        <v>35</v>
      </c>
      <c r="R124" s="6">
        <v>295.41000000000003</v>
      </c>
      <c r="S124" s="6">
        <v>343</v>
      </c>
      <c r="T124" s="9">
        <v>240.1</v>
      </c>
      <c r="U124" s="9">
        <v>100</v>
      </c>
      <c r="V124" s="9">
        <v>23</v>
      </c>
      <c r="W124" s="9">
        <v>56</v>
      </c>
      <c r="X124" s="9">
        <v>1618.3</v>
      </c>
      <c r="Y124" s="9">
        <v>881.14</v>
      </c>
      <c r="Z124" s="9">
        <v>1057.4000000000001</v>
      </c>
      <c r="AA124" s="9">
        <v>1093.6100000000001</v>
      </c>
      <c r="AB124" s="9">
        <v>1389</v>
      </c>
      <c r="AC124" s="9">
        <f>SUM(Table2[[#This Row],[First condition type]:[Basic freight]])</f>
        <v>4421.1499999999996</v>
      </c>
    </row>
    <row r="125" spans="1:29" x14ac:dyDescent="0.35">
      <c r="A125" s="6" t="s">
        <v>53</v>
      </c>
      <c r="B125" s="6">
        <v>22</v>
      </c>
      <c r="C125" s="6" t="s">
        <v>30</v>
      </c>
      <c r="D125" s="6">
        <v>12.9</v>
      </c>
      <c r="E125" s="6" t="s">
        <v>31</v>
      </c>
      <c r="F125" s="6" t="s">
        <v>50</v>
      </c>
      <c r="G125" s="8">
        <v>6778</v>
      </c>
      <c r="H125" s="6" t="s">
        <v>58</v>
      </c>
      <c r="I125" s="7">
        <v>132</v>
      </c>
      <c r="J125" s="7">
        <v>400</v>
      </c>
      <c r="K125" s="7">
        <v>50</v>
      </c>
      <c r="L125" s="7">
        <v>250</v>
      </c>
      <c r="M125" s="7">
        <v>134</v>
      </c>
      <c r="N125" s="7">
        <v>0</v>
      </c>
      <c r="O125" s="7">
        <v>134</v>
      </c>
      <c r="P125" s="7">
        <v>6</v>
      </c>
      <c r="Q125" s="6" t="s">
        <v>42</v>
      </c>
      <c r="R125" s="6">
        <v>295.41000000000003</v>
      </c>
      <c r="S125" s="6">
        <v>377</v>
      </c>
      <c r="T125" s="9">
        <v>240.1</v>
      </c>
      <c r="U125" s="9">
        <v>100</v>
      </c>
      <c r="V125" s="9">
        <v>28</v>
      </c>
      <c r="W125" s="9">
        <v>54</v>
      </c>
      <c r="X125" s="9">
        <v>1573.1</v>
      </c>
      <c r="Y125" s="9">
        <v>449.28000000000003</v>
      </c>
      <c r="Z125" s="9">
        <v>691.2</v>
      </c>
      <c r="AA125" s="9">
        <v>1093.6100000000001</v>
      </c>
      <c r="AB125" s="9">
        <v>1195.5</v>
      </c>
      <c r="AC125" s="9">
        <f>SUM(Table2[[#This Row],[First condition type]:[Basic freight]])</f>
        <v>3429.59</v>
      </c>
    </row>
    <row r="126" spans="1:29" x14ac:dyDescent="0.35">
      <c r="A126" s="6" t="s">
        <v>53</v>
      </c>
      <c r="B126" s="6">
        <v>23</v>
      </c>
      <c r="C126" s="6" t="s">
        <v>39</v>
      </c>
      <c r="D126" s="6">
        <v>14</v>
      </c>
      <c r="E126" s="6" t="s">
        <v>31</v>
      </c>
      <c r="F126" s="6" t="s">
        <v>36</v>
      </c>
      <c r="G126" s="8">
        <v>1778</v>
      </c>
      <c r="H126" s="6" t="s">
        <v>32</v>
      </c>
      <c r="I126" s="7">
        <v>132</v>
      </c>
      <c r="J126" s="7">
        <v>400</v>
      </c>
      <c r="K126" s="7">
        <v>50</v>
      </c>
      <c r="L126" s="7">
        <v>250</v>
      </c>
      <c r="M126" s="7">
        <v>134</v>
      </c>
      <c r="N126" s="7">
        <v>0</v>
      </c>
      <c r="O126" s="7">
        <v>134</v>
      </c>
      <c r="P126" s="7">
        <v>6</v>
      </c>
      <c r="Q126" s="6" t="s">
        <v>37</v>
      </c>
      <c r="R126" s="6">
        <v>295.41000000000003</v>
      </c>
      <c r="S126" s="6">
        <v>343</v>
      </c>
      <c r="T126" s="9">
        <v>240.1</v>
      </c>
      <c r="U126" s="9">
        <v>100</v>
      </c>
      <c r="V126" s="9">
        <v>23</v>
      </c>
      <c r="W126" s="9">
        <v>60</v>
      </c>
      <c r="X126" s="9">
        <v>1557.9</v>
      </c>
      <c r="Y126" s="9">
        <v>1122.29</v>
      </c>
      <c r="Z126" s="9">
        <v>1355.6000000000001</v>
      </c>
      <c r="AA126" s="9">
        <v>944.5200000000001</v>
      </c>
      <c r="AB126" s="9">
        <v>1321.75</v>
      </c>
      <c r="AC126" s="9">
        <f>SUM(Table2[[#This Row],[First condition type]:[Basic freight]])</f>
        <v>4744.16</v>
      </c>
    </row>
    <row r="127" spans="1:29" x14ac:dyDescent="0.35">
      <c r="A127" s="6" t="s">
        <v>53</v>
      </c>
      <c r="B127" s="6">
        <v>27</v>
      </c>
      <c r="C127" s="6" t="s">
        <v>39</v>
      </c>
      <c r="D127" s="6">
        <v>17</v>
      </c>
      <c r="E127" s="6" t="s">
        <v>31</v>
      </c>
      <c r="F127" s="6" t="s">
        <v>36</v>
      </c>
      <c r="G127" s="8">
        <v>6433</v>
      </c>
      <c r="H127" s="6" t="s">
        <v>58</v>
      </c>
      <c r="I127" s="7">
        <v>132</v>
      </c>
      <c r="J127" s="7">
        <v>400</v>
      </c>
      <c r="K127" s="7">
        <v>50</v>
      </c>
      <c r="L127" s="7">
        <v>250</v>
      </c>
      <c r="M127" s="7">
        <v>121</v>
      </c>
      <c r="N127" s="7">
        <v>0</v>
      </c>
      <c r="O127" s="7">
        <v>134</v>
      </c>
      <c r="P127" s="7">
        <v>6</v>
      </c>
      <c r="Q127" s="6" t="s">
        <v>42</v>
      </c>
      <c r="R127" s="6">
        <v>295.41000000000003</v>
      </c>
      <c r="S127" s="6">
        <v>377</v>
      </c>
      <c r="T127" s="9">
        <v>279.29999999999995</v>
      </c>
      <c r="U127" s="9">
        <v>100</v>
      </c>
      <c r="V127" s="9">
        <v>28</v>
      </c>
      <c r="W127" s="9">
        <v>60</v>
      </c>
      <c r="X127" s="9">
        <v>1622.9</v>
      </c>
      <c r="Y127" s="9">
        <v>722.28</v>
      </c>
      <c r="Z127" s="9">
        <v>1286.6000000000001</v>
      </c>
      <c r="AA127" s="9">
        <v>1152.26</v>
      </c>
      <c r="AB127" s="9">
        <v>1195.5</v>
      </c>
      <c r="AC127" s="9">
        <f>SUM(Table2[[#This Row],[First condition type]:[Basic freight]])</f>
        <v>4356.6400000000003</v>
      </c>
    </row>
    <row r="128" spans="1:29" x14ac:dyDescent="0.35">
      <c r="A128" s="6" t="s">
        <v>53</v>
      </c>
      <c r="B128" s="6">
        <v>29</v>
      </c>
      <c r="C128" s="6" t="s">
        <v>30</v>
      </c>
      <c r="D128" s="6">
        <v>17</v>
      </c>
      <c r="E128" s="6" t="s">
        <v>31</v>
      </c>
      <c r="F128" s="6" t="s">
        <v>50</v>
      </c>
      <c r="G128" s="8">
        <v>5287</v>
      </c>
      <c r="H128" s="6" t="s">
        <v>54</v>
      </c>
      <c r="I128" s="7">
        <v>132</v>
      </c>
      <c r="J128" s="7">
        <v>400</v>
      </c>
      <c r="K128" s="7">
        <v>50</v>
      </c>
      <c r="L128" s="7">
        <v>250</v>
      </c>
      <c r="M128" s="7">
        <v>134</v>
      </c>
      <c r="N128" s="7">
        <v>0</v>
      </c>
      <c r="O128" s="7">
        <v>134</v>
      </c>
      <c r="P128" s="7">
        <v>6</v>
      </c>
      <c r="Q128" s="6" t="s">
        <v>42</v>
      </c>
      <c r="R128" s="6">
        <v>295.41000000000003</v>
      </c>
      <c r="S128" s="6">
        <v>343</v>
      </c>
      <c r="T128" s="9">
        <v>240.1</v>
      </c>
      <c r="U128" s="9">
        <v>100</v>
      </c>
      <c r="V128" s="9">
        <v>25</v>
      </c>
      <c r="W128" s="9">
        <v>56</v>
      </c>
      <c r="X128" s="9">
        <v>1520.1</v>
      </c>
      <c r="Y128" s="9">
        <v>881.14</v>
      </c>
      <c r="Z128" s="9">
        <v>1111.2</v>
      </c>
      <c r="AA128" s="9">
        <v>587.86</v>
      </c>
      <c r="AB128" s="9">
        <v>1389</v>
      </c>
      <c r="AC128" s="9">
        <f>SUM(Table2[[#This Row],[First condition type]:[Basic freight]])</f>
        <v>3969.2000000000003</v>
      </c>
    </row>
    <row r="129" spans="1:29" x14ac:dyDescent="0.35">
      <c r="A129" s="6" t="s">
        <v>53</v>
      </c>
      <c r="B129" s="6">
        <v>23</v>
      </c>
      <c r="C129" s="6" t="s">
        <v>44</v>
      </c>
      <c r="D129" s="6">
        <v>18</v>
      </c>
      <c r="E129" s="6" t="s">
        <v>31</v>
      </c>
      <c r="F129" s="6" t="s">
        <v>41</v>
      </c>
      <c r="G129" s="8">
        <v>5556</v>
      </c>
      <c r="H129" s="6" t="s">
        <v>54</v>
      </c>
      <c r="I129" s="7">
        <v>132</v>
      </c>
      <c r="J129" s="7">
        <v>400</v>
      </c>
      <c r="K129" s="7">
        <v>50</v>
      </c>
      <c r="L129" s="7">
        <v>250</v>
      </c>
      <c r="M129" s="7">
        <v>134</v>
      </c>
      <c r="N129" s="7">
        <v>0</v>
      </c>
      <c r="O129" s="7">
        <v>134</v>
      </c>
      <c r="P129" s="7">
        <v>6</v>
      </c>
      <c r="Q129" s="6" t="s">
        <v>33</v>
      </c>
      <c r="R129" s="6">
        <v>295.41000000000003</v>
      </c>
      <c r="S129" s="6">
        <v>343</v>
      </c>
      <c r="T129" s="9">
        <v>263.89999999999998</v>
      </c>
      <c r="U129" s="9">
        <v>100</v>
      </c>
      <c r="V129" s="9">
        <v>25</v>
      </c>
      <c r="W129" s="9">
        <v>60</v>
      </c>
      <c r="X129" s="9">
        <v>1520.1</v>
      </c>
      <c r="Y129" s="9">
        <v>850.59</v>
      </c>
      <c r="Z129" s="9">
        <v>1355.6000000000001</v>
      </c>
      <c r="AA129" s="9">
        <v>944.5200000000001</v>
      </c>
      <c r="AB129" s="9">
        <v>1389</v>
      </c>
      <c r="AC129" s="9">
        <f>SUM(Table2[[#This Row],[First condition type]:[Basic freight]])</f>
        <v>4539.71</v>
      </c>
    </row>
    <row r="130" spans="1:29" x14ac:dyDescent="0.35">
      <c r="A130" s="6" t="s">
        <v>53</v>
      </c>
      <c r="B130" s="6">
        <v>22</v>
      </c>
      <c r="C130" s="6" t="s">
        <v>44</v>
      </c>
      <c r="D130" s="6">
        <v>12.9</v>
      </c>
      <c r="E130" s="6" t="s">
        <v>31</v>
      </c>
      <c r="F130" s="6" t="s">
        <v>40</v>
      </c>
      <c r="G130" s="8">
        <v>1778</v>
      </c>
      <c r="H130" s="6" t="s">
        <v>58</v>
      </c>
      <c r="I130" s="7">
        <v>132</v>
      </c>
      <c r="J130" s="7">
        <v>400</v>
      </c>
      <c r="K130" s="7">
        <v>50</v>
      </c>
      <c r="L130" s="7">
        <v>250</v>
      </c>
      <c r="M130" s="7">
        <v>120</v>
      </c>
      <c r="N130" s="7">
        <v>65</v>
      </c>
      <c r="O130" s="7">
        <v>51</v>
      </c>
      <c r="P130" s="7">
        <v>6</v>
      </c>
      <c r="Q130" s="6" t="s">
        <v>42</v>
      </c>
      <c r="R130" s="6">
        <v>295.41000000000003</v>
      </c>
      <c r="S130" s="6">
        <v>389</v>
      </c>
      <c r="T130" s="9">
        <v>272.29999999999995</v>
      </c>
      <c r="U130" s="9">
        <v>100</v>
      </c>
      <c r="V130" s="9">
        <v>24</v>
      </c>
      <c r="W130" s="9">
        <v>58</v>
      </c>
      <c r="X130" s="9">
        <v>1557.9</v>
      </c>
      <c r="Y130" s="9">
        <v>706.16</v>
      </c>
      <c r="Z130" s="9">
        <v>1111.2</v>
      </c>
      <c r="AA130" s="9">
        <v>812.94</v>
      </c>
      <c r="AB130" s="9">
        <v>1195.5</v>
      </c>
      <c r="AC130" s="9">
        <f>SUM(Table2[[#This Row],[First condition type]:[Basic freight]])</f>
        <v>3825.8</v>
      </c>
    </row>
    <row r="131" spans="1:29" x14ac:dyDescent="0.35">
      <c r="A131" s="6" t="s">
        <v>29</v>
      </c>
      <c r="B131" s="6">
        <v>3</v>
      </c>
      <c r="C131" s="6" t="s">
        <v>30</v>
      </c>
      <c r="D131" s="6">
        <v>21.3</v>
      </c>
      <c r="E131" s="6" t="s">
        <v>31</v>
      </c>
      <c r="F131" s="6" t="s">
        <v>34</v>
      </c>
      <c r="G131" s="8">
        <v>5556</v>
      </c>
      <c r="H131" s="6" t="s">
        <v>32</v>
      </c>
      <c r="I131" s="7">
        <v>132</v>
      </c>
      <c r="J131" s="7">
        <v>400</v>
      </c>
      <c r="K131" s="7">
        <v>50</v>
      </c>
      <c r="L131" s="7">
        <v>250</v>
      </c>
      <c r="M131" s="7">
        <v>120</v>
      </c>
      <c r="N131" s="7">
        <v>65</v>
      </c>
      <c r="O131" s="7">
        <v>134</v>
      </c>
      <c r="P131" s="7">
        <v>6</v>
      </c>
      <c r="Q131" s="6" t="s">
        <v>35</v>
      </c>
      <c r="R131" s="6">
        <v>295.41000000000003</v>
      </c>
      <c r="S131" s="6">
        <v>343</v>
      </c>
      <c r="T131" s="9">
        <v>240.1</v>
      </c>
      <c r="U131" s="9">
        <v>100</v>
      </c>
      <c r="V131" s="9">
        <v>22</v>
      </c>
      <c r="W131" s="9">
        <v>54</v>
      </c>
      <c r="X131" s="9">
        <v>1573.1</v>
      </c>
      <c r="Y131" s="9">
        <v>722.28</v>
      </c>
      <c r="Z131" s="9">
        <v>1111.2</v>
      </c>
      <c r="AA131" s="9">
        <v>944.5200000000001</v>
      </c>
      <c r="AB131" s="9">
        <v>1389</v>
      </c>
      <c r="AC131" s="9">
        <f>SUM(Table2[[#This Row],[First condition type]:[Basic freight]])</f>
        <v>4167</v>
      </c>
    </row>
    <row r="132" spans="1:29" x14ac:dyDescent="0.35">
      <c r="A132" s="6" t="s">
        <v>29</v>
      </c>
      <c r="B132" s="6">
        <v>13</v>
      </c>
      <c r="C132" s="6" t="s">
        <v>30</v>
      </c>
      <c r="D132" s="6">
        <v>22</v>
      </c>
      <c r="E132" s="6" t="s">
        <v>31</v>
      </c>
      <c r="F132" s="6" t="s">
        <v>36</v>
      </c>
      <c r="G132" s="8">
        <v>5556</v>
      </c>
      <c r="H132" s="6" t="s">
        <v>32</v>
      </c>
      <c r="I132" s="7">
        <v>132</v>
      </c>
      <c r="J132" s="7">
        <v>400</v>
      </c>
      <c r="K132" s="7">
        <v>50</v>
      </c>
      <c r="L132" s="7">
        <v>250</v>
      </c>
      <c r="M132" s="7">
        <v>120</v>
      </c>
      <c r="N132" s="7">
        <v>65</v>
      </c>
      <c r="O132" s="7">
        <v>134</v>
      </c>
      <c r="P132" s="7">
        <v>6</v>
      </c>
      <c r="Q132" s="6" t="s">
        <v>37</v>
      </c>
      <c r="R132" s="6">
        <v>295.41000000000003</v>
      </c>
      <c r="S132" s="6">
        <v>343</v>
      </c>
      <c r="T132" s="9">
        <v>240.1</v>
      </c>
      <c r="U132" s="9">
        <v>100</v>
      </c>
      <c r="V132" s="9">
        <v>22</v>
      </c>
      <c r="W132" s="9">
        <v>54</v>
      </c>
      <c r="X132" s="9">
        <v>1573.1</v>
      </c>
      <c r="Y132" s="9">
        <v>722.28</v>
      </c>
      <c r="Z132" s="9">
        <v>1111.2</v>
      </c>
      <c r="AA132" s="9">
        <v>944.5200000000001</v>
      </c>
      <c r="AB132" s="9">
        <v>1389</v>
      </c>
      <c r="AC132" s="9">
        <f>SUM(Table2[[#This Row],[First condition type]:[Basic freight]])</f>
        <v>4167</v>
      </c>
    </row>
    <row r="133" spans="1:29" x14ac:dyDescent="0.35">
      <c r="A133" s="6" t="s">
        <v>38</v>
      </c>
      <c r="B133" s="6">
        <v>4</v>
      </c>
      <c r="C133" s="6" t="s">
        <v>39</v>
      </c>
      <c r="D133" s="6">
        <v>14.5</v>
      </c>
      <c r="E133" s="6" t="s">
        <v>31</v>
      </c>
      <c r="F133" s="6" t="s">
        <v>34</v>
      </c>
      <c r="G133" s="8">
        <v>4567</v>
      </c>
      <c r="H133" s="6" t="s">
        <v>32</v>
      </c>
      <c r="I133" s="7">
        <v>132</v>
      </c>
      <c r="J133" s="7">
        <v>333</v>
      </c>
      <c r="K133" s="7">
        <v>51</v>
      </c>
      <c r="L133" s="7">
        <v>250</v>
      </c>
      <c r="M133" s="7">
        <v>134</v>
      </c>
      <c r="N133" s="7">
        <v>65</v>
      </c>
      <c r="O133" s="7">
        <v>134</v>
      </c>
      <c r="P133" s="7">
        <v>6</v>
      </c>
      <c r="Q133" s="6" t="s">
        <v>33</v>
      </c>
      <c r="R133" s="6">
        <v>295.41000000000003</v>
      </c>
      <c r="S133" s="6">
        <v>354</v>
      </c>
      <c r="T133" s="9">
        <v>247.79999999999998</v>
      </c>
      <c r="U133" s="9">
        <v>100</v>
      </c>
      <c r="V133" s="9">
        <v>23</v>
      </c>
      <c r="W133" s="9">
        <v>55</v>
      </c>
      <c r="X133" s="9">
        <v>1530.8</v>
      </c>
      <c r="Y133" s="9">
        <v>593.71</v>
      </c>
      <c r="Z133" s="9">
        <v>913.40000000000009</v>
      </c>
      <c r="AA133" s="9">
        <v>776.3900000000001</v>
      </c>
      <c r="AB133" s="9">
        <v>1141.75</v>
      </c>
      <c r="AC133" s="9">
        <f>SUM(Table2[[#This Row],[First condition type]:[Basic freight]])</f>
        <v>3425.25</v>
      </c>
    </row>
    <row r="134" spans="1:29" x14ac:dyDescent="0.35">
      <c r="A134" s="6" t="s">
        <v>38</v>
      </c>
      <c r="B134" s="6">
        <v>5</v>
      </c>
      <c r="C134" s="6" t="s">
        <v>39</v>
      </c>
      <c r="D134" s="6">
        <v>18</v>
      </c>
      <c r="E134" s="6" t="s">
        <v>31</v>
      </c>
      <c r="F134" s="6" t="s">
        <v>36</v>
      </c>
      <c r="G134" s="8">
        <v>4567</v>
      </c>
      <c r="H134" s="6" t="s">
        <v>32</v>
      </c>
      <c r="I134" s="7">
        <v>132</v>
      </c>
      <c r="J134" s="7">
        <v>333</v>
      </c>
      <c r="K134" s="7">
        <v>52</v>
      </c>
      <c r="L134" s="7">
        <v>250</v>
      </c>
      <c r="M134" s="7">
        <v>134</v>
      </c>
      <c r="N134" s="7">
        <v>65</v>
      </c>
      <c r="O134" s="7">
        <v>134</v>
      </c>
      <c r="P134" s="7">
        <v>6</v>
      </c>
      <c r="Q134" s="6" t="s">
        <v>35</v>
      </c>
      <c r="R134" s="6">
        <v>295.41000000000003</v>
      </c>
      <c r="S134" s="6">
        <v>354</v>
      </c>
      <c r="T134" s="9">
        <v>247.79999999999998</v>
      </c>
      <c r="U134" s="9">
        <v>100</v>
      </c>
      <c r="V134" s="9">
        <v>23</v>
      </c>
      <c r="W134" s="9">
        <v>55</v>
      </c>
      <c r="X134" s="9">
        <v>1531.8</v>
      </c>
      <c r="Y134" s="9">
        <v>593.71</v>
      </c>
      <c r="Z134" s="9">
        <v>913.40000000000009</v>
      </c>
      <c r="AA134" s="9">
        <v>776.3900000000001</v>
      </c>
      <c r="AB134" s="9">
        <v>1141.75</v>
      </c>
      <c r="AC134" s="9">
        <f>SUM(Table2[[#This Row],[First condition type]:[Basic freight]])</f>
        <v>3425.25</v>
      </c>
    </row>
    <row r="135" spans="1:29" x14ac:dyDescent="0.35">
      <c r="A135" s="6" t="s">
        <v>38</v>
      </c>
      <c r="B135" s="6">
        <v>6</v>
      </c>
      <c r="C135" s="6" t="s">
        <v>39</v>
      </c>
      <c r="D135" s="6">
        <v>19</v>
      </c>
      <c r="E135" s="6" t="s">
        <v>31</v>
      </c>
      <c r="F135" s="6" t="s">
        <v>40</v>
      </c>
      <c r="G135" s="8">
        <v>4567</v>
      </c>
      <c r="H135" s="6" t="s">
        <v>32</v>
      </c>
      <c r="I135" s="7">
        <v>132</v>
      </c>
      <c r="J135" s="7">
        <v>333</v>
      </c>
      <c r="K135" s="7">
        <v>53</v>
      </c>
      <c r="L135" s="7">
        <v>250</v>
      </c>
      <c r="M135" s="7">
        <v>134</v>
      </c>
      <c r="N135" s="7">
        <v>65</v>
      </c>
      <c r="O135" s="7">
        <v>134</v>
      </c>
      <c r="P135" s="7">
        <v>6</v>
      </c>
      <c r="Q135" s="6" t="s">
        <v>37</v>
      </c>
      <c r="R135" s="6">
        <v>295.41000000000003</v>
      </c>
      <c r="S135" s="6">
        <v>354</v>
      </c>
      <c r="T135" s="9">
        <v>247.79999999999998</v>
      </c>
      <c r="U135" s="9">
        <v>100</v>
      </c>
      <c r="V135" s="9">
        <v>23</v>
      </c>
      <c r="W135" s="9">
        <v>55</v>
      </c>
      <c r="X135" s="9">
        <v>1532.8</v>
      </c>
      <c r="Y135" s="9">
        <v>593.71</v>
      </c>
      <c r="Z135" s="9">
        <v>913.40000000000009</v>
      </c>
      <c r="AA135" s="9">
        <v>776.3900000000001</v>
      </c>
      <c r="AB135" s="9">
        <v>1141.75</v>
      </c>
      <c r="AC135" s="9">
        <f>SUM(Table2[[#This Row],[First condition type]:[Basic freight]])</f>
        <v>3425.25</v>
      </c>
    </row>
    <row r="136" spans="1:29" x14ac:dyDescent="0.35">
      <c r="A136" s="6" t="s">
        <v>38</v>
      </c>
      <c r="B136" s="6">
        <v>14</v>
      </c>
      <c r="C136" s="6" t="s">
        <v>39</v>
      </c>
      <c r="D136" s="6">
        <v>20</v>
      </c>
      <c r="E136" s="6" t="s">
        <v>31</v>
      </c>
      <c r="F136" s="6" t="s">
        <v>41</v>
      </c>
      <c r="G136" s="8">
        <v>4567</v>
      </c>
      <c r="H136" s="6" t="s">
        <v>32</v>
      </c>
      <c r="I136" s="7">
        <v>132</v>
      </c>
      <c r="J136" s="7">
        <v>333</v>
      </c>
      <c r="K136" s="7">
        <v>54</v>
      </c>
      <c r="L136" s="7">
        <v>250</v>
      </c>
      <c r="M136" s="7">
        <v>134</v>
      </c>
      <c r="N136" s="7">
        <v>65</v>
      </c>
      <c r="O136" s="7">
        <v>134</v>
      </c>
      <c r="P136" s="7">
        <v>6</v>
      </c>
      <c r="Q136" s="6" t="s">
        <v>42</v>
      </c>
      <c r="R136" s="6">
        <v>295.41000000000003</v>
      </c>
      <c r="S136" s="6">
        <v>354</v>
      </c>
      <c r="T136" s="9">
        <v>247.79999999999998</v>
      </c>
      <c r="U136" s="9">
        <v>100</v>
      </c>
      <c r="V136" s="9">
        <v>23</v>
      </c>
      <c r="W136" s="9">
        <v>55</v>
      </c>
      <c r="X136" s="9">
        <v>1533.8</v>
      </c>
      <c r="Y136" s="9">
        <v>593.71</v>
      </c>
      <c r="Z136" s="9">
        <v>913.40000000000009</v>
      </c>
      <c r="AA136" s="9">
        <v>776.3900000000001</v>
      </c>
      <c r="AB136" s="9">
        <v>1141.75</v>
      </c>
      <c r="AC136" s="9">
        <f>SUM(Table2[[#This Row],[First condition type]:[Basic freight]])</f>
        <v>3425.25</v>
      </c>
    </row>
    <row r="137" spans="1:29" x14ac:dyDescent="0.35">
      <c r="A137" s="6" t="s">
        <v>60</v>
      </c>
      <c r="B137" s="6">
        <v>7</v>
      </c>
      <c r="C137" s="6" t="s">
        <v>30</v>
      </c>
      <c r="D137" s="6">
        <v>23</v>
      </c>
      <c r="E137" s="6" t="s">
        <v>45</v>
      </c>
      <c r="F137" s="6" t="s">
        <v>34</v>
      </c>
      <c r="G137" s="8">
        <v>6778</v>
      </c>
      <c r="H137" s="6" t="s">
        <v>54</v>
      </c>
      <c r="I137" s="7">
        <v>132</v>
      </c>
      <c r="J137" s="7">
        <v>400</v>
      </c>
      <c r="K137" s="7">
        <v>50</v>
      </c>
      <c r="L137" s="7">
        <v>250</v>
      </c>
      <c r="M137" s="7">
        <v>134</v>
      </c>
      <c r="N137" s="7"/>
      <c r="O137" s="7">
        <v>134</v>
      </c>
      <c r="P137" s="7">
        <v>6</v>
      </c>
      <c r="Q137" s="6" t="s">
        <v>33</v>
      </c>
      <c r="R137" s="6">
        <v>295.41000000000003</v>
      </c>
      <c r="S137" s="6">
        <v>377</v>
      </c>
      <c r="T137" s="9">
        <v>263.89999999999998</v>
      </c>
      <c r="U137" s="9">
        <v>100</v>
      </c>
      <c r="V137" s="9">
        <v>28</v>
      </c>
      <c r="W137" s="9">
        <v>60</v>
      </c>
      <c r="X137" s="9">
        <v>1557.9</v>
      </c>
      <c r="Y137" s="9">
        <v>881.14</v>
      </c>
      <c r="Z137" s="9">
        <v>1355.6000000000001</v>
      </c>
      <c r="AA137" s="9">
        <v>1152.26</v>
      </c>
      <c r="AB137" s="9">
        <v>1694.5</v>
      </c>
      <c r="AC137" s="9">
        <f>SUM(Table2[[#This Row],[First condition type]:[Basic freight]])</f>
        <v>5083.5</v>
      </c>
    </row>
    <row r="138" spans="1:29" x14ac:dyDescent="0.35">
      <c r="A138" s="6" t="s">
        <v>60</v>
      </c>
      <c r="B138" s="6">
        <v>19</v>
      </c>
      <c r="C138" s="6" t="s">
        <v>30</v>
      </c>
      <c r="D138" s="6">
        <v>12</v>
      </c>
      <c r="E138" s="6" t="s">
        <v>45</v>
      </c>
      <c r="F138" s="6" t="s">
        <v>36</v>
      </c>
      <c r="G138" s="8">
        <v>6778</v>
      </c>
      <c r="H138" s="6" t="s">
        <v>54</v>
      </c>
      <c r="I138" s="7">
        <v>132</v>
      </c>
      <c r="J138" s="7">
        <v>400</v>
      </c>
      <c r="K138" s="7">
        <v>50</v>
      </c>
      <c r="L138" s="7">
        <v>250</v>
      </c>
      <c r="M138" s="7">
        <v>134</v>
      </c>
      <c r="N138" s="7">
        <v>65</v>
      </c>
      <c r="O138" s="7">
        <v>134</v>
      </c>
      <c r="P138" s="7">
        <v>6</v>
      </c>
      <c r="Q138" s="6" t="s">
        <v>35</v>
      </c>
      <c r="R138" s="6">
        <v>295.41000000000003</v>
      </c>
      <c r="S138" s="6">
        <v>377</v>
      </c>
      <c r="T138" s="9">
        <v>263.89999999999998</v>
      </c>
      <c r="U138" s="9">
        <v>100</v>
      </c>
      <c r="V138" s="9">
        <v>28</v>
      </c>
      <c r="W138" s="9">
        <v>60</v>
      </c>
      <c r="X138" s="9">
        <v>1622.9</v>
      </c>
      <c r="Y138" s="9">
        <v>881.14</v>
      </c>
      <c r="Z138" s="9">
        <v>1355.6000000000001</v>
      </c>
      <c r="AA138" s="9">
        <v>1152.26</v>
      </c>
      <c r="AB138" s="9">
        <v>1694.5</v>
      </c>
      <c r="AC138" s="9">
        <f>SUM(Table2[[#This Row],[First condition type]:[Basic freight]])</f>
        <v>5083.5</v>
      </c>
    </row>
    <row r="139" spans="1:29" x14ac:dyDescent="0.35">
      <c r="A139" s="6" t="s">
        <v>60</v>
      </c>
      <c r="B139" s="6">
        <v>19</v>
      </c>
      <c r="C139" s="6" t="s">
        <v>30</v>
      </c>
      <c r="D139" s="6">
        <v>13</v>
      </c>
      <c r="E139" s="6" t="s">
        <v>31</v>
      </c>
      <c r="F139" s="6" t="s">
        <v>40</v>
      </c>
      <c r="G139" s="8">
        <v>6778</v>
      </c>
      <c r="H139" s="6" t="s">
        <v>54</v>
      </c>
      <c r="I139" s="7">
        <v>132</v>
      </c>
      <c r="J139" s="7">
        <v>400</v>
      </c>
      <c r="K139" s="7">
        <v>50</v>
      </c>
      <c r="L139" s="7">
        <v>250</v>
      </c>
      <c r="M139" s="7">
        <v>134</v>
      </c>
      <c r="N139" s="7">
        <v>65</v>
      </c>
      <c r="O139" s="7">
        <v>134</v>
      </c>
      <c r="P139" s="7">
        <v>6</v>
      </c>
      <c r="Q139" s="6" t="s">
        <v>37</v>
      </c>
      <c r="R139" s="6">
        <v>295.41000000000003</v>
      </c>
      <c r="S139" s="6">
        <v>377</v>
      </c>
      <c r="T139" s="9">
        <v>263.89999999999998</v>
      </c>
      <c r="U139" s="9">
        <v>100</v>
      </c>
      <c r="V139" s="9">
        <v>28</v>
      </c>
      <c r="W139" s="9">
        <v>60</v>
      </c>
      <c r="X139" s="9">
        <v>1622.9</v>
      </c>
      <c r="Y139" s="9">
        <v>881.14</v>
      </c>
      <c r="Z139" s="9">
        <v>1355.6000000000001</v>
      </c>
      <c r="AA139" s="9">
        <v>1152.26</v>
      </c>
      <c r="AB139" s="9">
        <v>1694.5</v>
      </c>
      <c r="AC139" s="9">
        <f>SUM(Table2[[#This Row],[First condition type]:[Basic freight]])</f>
        <v>5083.5</v>
      </c>
    </row>
    <row r="140" spans="1:29" x14ac:dyDescent="0.35">
      <c r="A140" s="6" t="s">
        <v>60</v>
      </c>
      <c r="B140" s="6">
        <v>20</v>
      </c>
      <c r="C140" s="6" t="s">
        <v>30</v>
      </c>
      <c r="D140" s="6">
        <v>14</v>
      </c>
      <c r="E140" s="6" t="s">
        <v>31</v>
      </c>
      <c r="F140" s="6" t="s">
        <v>41</v>
      </c>
      <c r="G140" s="8">
        <v>6778</v>
      </c>
      <c r="H140" s="6" t="s">
        <v>54</v>
      </c>
      <c r="I140" s="7">
        <v>132</v>
      </c>
      <c r="J140" s="7">
        <v>400</v>
      </c>
      <c r="K140" s="7">
        <v>50</v>
      </c>
      <c r="L140" s="7">
        <v>250</v>
      </c>
      <c r="M140" s="7">
        <v>134</v>
      </c>
      <c r="N140" s="7">
        <v>65</v>
      </c>
      <c r="O140" s="7">
        <v>134</v>
      </c>
      <c r="P140" s="7">
        <v>6</v>
      </c>
      <c r="Q140" s="6" t="s">
        <v>42</v>
      </c>
      <c r="R140" s="6">
        <v>295.41000000000003</v>
      </c>
      <c r="S140" s="6">
        <v>377</v>
      </c>
      <c r="T140" s="9">
        <v>263.89999999999998</v>
      </c>
      <c r="U140" s="9">
        <v>100</v>
      </c>
      <c r="V140" s="9">
        <v>28</v>
      </c>
      <c r="W140" s="9">
        <v>60</v>
      </c>
      <c r="X140" s="9">
        <v>1622.9</v>
      </c>
      <c r="Y140" s="9">
        <v>881.14</v>
      </c>
      <c r="Z140" s="9">
        <v>1355.6000000000001</v>
      </c>
      <c r="AA140" s="9">
        <v>1152.26</v>
      </c>
      <c r="AB140" s="9">
        <v>1694.5</v>
      </c>
      <c r="AC140" s="9">
        <f>SUM(Table2[[#This Row],[First condition type]:[Basic freight]])</f>
        <v>5083.5</v>
      </c>
    </row>
    <row r="141" spans="1:29" x14ac:dyDescent="0.35">
      <c r="A141" s="6" t="s">
        <v>60</v>
      </c>
      <c r="B141" s="6">
        <v>21</v>
      </c>
      <c r="C141" s="6" t="s">
        <v>30</v>
      </c>
      <c r="D141" s="6">
        <v>15</v>
      </c>
      <c r="E141" s="6" t="s">
        <v>31</v>
      </c>
      <c r="F141" s="6" t="s">
        <v>46</v>
      </c>
      <c r="G141" s="8">
        <v>6778</v>
      </c>
      <c r="H141" s="6" t="s">
        <v>54</v>
      </c>
      <c r="I141" s="7">
        <v>132</v>
      </c>
      <c r="J141" s="7">
        <v>400</v>
      </c>
      <c r="K141" s="7">
        <v>50</v>
      </c>
      <c r="L141" s="7">
        <v>250</v>
      </c>
      <c r="M141" s="7">
        <v>134</v>
      </c>
      <c r="N141" s="7">
        <v>65</v>
      </c>
      <c r="O141" s="7">
        <v>134</v>
      </c>
      <c r="P141" s="7">
        <v>6</v>
      </c>
      <c r="Q141" s="6" t="s">
        <v>33</v>
      </c>
      <c r="R141" s="6">
        <v>295.41000000000003</v>
      </c>
      <c r="S141" s="6">
        <v>377</v>
      </c>
      <c r="T141" s="9">
        <v>263.89999999999998</v>
      </c>
      <c r="U141" s="9">
        <v>100</v>
      </c>
      <c r="V141" s="9">
        <v>28</v>
      </c>
      <c r="W141" s="9">
        <v>60</v>
      </c>
      <c r="X141" s="9">
        <v>1622.9</v>
      </c>
      <c r="Y141" s="9">
        <v>881.14</v>
      </c>
      <c r="Z141" s="9">
        <v>1355.6000000000001</v>
      </c>
      <c r="AA141" s="9">
        <v>1152.26</v>
      </c>
      <c r="AB141" s="9">
        <v>1694.5</v>
      </c>
      <c r="AC141" s="9">
        <f>SUM(Table2[[#This Row],[First condition type]:[Basic freight]])</f>
        <v>5083.5</v>
      </c>
    </row>
    <row r="142" spans="1:29" x14ac:dyDescent="0.35">
      <c r="A142" s="6" t="s">
        <v>60</v>
      </c>
      <c r="B142" s="6">
        <v>25</v>
      </c>
      <c r="C142" s="6" t="s">
        <v>30</v>
      </c>
      <c r="D142" s="6">
        <v>16</v>
      </c>
      <c r="E142" s="6" t="s">
        <v>31</v>
      </c>
      <c r="F142" s="6" t="s">
        <v>41</v>
      </c>
      <c r="G142" s="8">
        <v>6778</v>
      </c>
      <c r="H142" s="6" t="s">
        <v>54</v>
      </c>
      <c r="I142" s="7">
        <v>132</v>
      </c>
      <c r="J142" s="7">
        <v>400</v>
      </c>
      <c r="K142" s="7">
        <v>50</v>
      </c>
      <c r="L142" s="7">
        <v>250</v>
      </c>
      <c r="M142" s="7">
        <v>134</v>
      </c>
      <c r="N142" s="7">
        <v>65</v>
      </c>
      <c r="O142" s="7">
        <v>134</v>
      </c>
      <c r="P142" s="7">
        <v>6</v>
      </c>
      <c r="Q142" s="6" t="s">
        <v>35</v>
      </c>
      <c r="R142" s="6">
        <v>295.41000000000003</v>
      </c>
      <c r="S142" s="6">
        <v>377</v>
      </c>
      <c r="T142" s="9">
        <v>263.89999999999998</v>
      </c>
      <c r="U142" s="9">
        <v>100</v>
      </c>
      <c r="V142" s="9">
        <v>28</v>
      </c>
      <c r="W142" s="9">
        <v>60</v>
      </c>
      <c r="X142" s="9">
        <v>1622.9</v>
      </c>
      <c r="Y142" s="9">
        <v>881.14</v>
      </c>
      <c r="Z142" s="9">
        <v>1355.6000000000001</v>
      </c>
      <c r="AA142" s="9">
        <v>1152.26</v>
      </c>
      <c r="AB142" s="9">
        <v>1694.5</v>
      </c>
      <c r="AC142" s="9">
        <f>SUM(Table2[[#This Row],[First condition type]:[Basic freight]])</f>
        <v>5083.5</v>
      </c>
    </row>
    <row r="143" spans="1:29" x14ac:dyDescent="0.35">
      <c r="A143" s="6" t="s">
        <v>60</v>
      </c>
      <c r="B143" s="6">
        <v>7</v>
      </c>
      <c r="C143" s="6" t="s">
        <v>30</v>
      </c>
      <c r="D143" s="6">
        <v>23</v>
      </c>
      <c r="E143" s="6" t="s">
        <v>45</v>
      </c>
      <c r="F143" s="6" t="s">
        <v>34</v>
      </c>
      <c r="G143" s="8">
        <v>6778</v>
      </c>
      <c r="H143" s="6" t="s">
        <v>54</v>
      </c>
      <c r="I143" s="7">
        <v>132</v>
      </c>
      <c r="J143" s="7">
        <v>400</v>
      </c>
      <c r="K143" s="7">
        <v>50</v>
      </c>
      <c r="L143" s="7">
        <v>250</v>
      </c>
      <c r="M143" s="7">
        <v>134</v>
      </c>
      <c r="N143" s="7"/>
      <c r="O143" s="7">
        <v>134</v>
      </c>
      <c r="P143" s="7">
        <v>6</v>
      </c>
      <c r="Q143" s="6" t="s">
        <v>37</v>
      </c>
      <c r="R143" s="6">
        <v>295.41000000000003</v>
      </c>
      <c r="S143" s="6">
        <v>377</v>
      </c>
      <c r="T143" s="9">
        <v>263.89999999999998</v>
      </c>
      <c r="U143" s="9">
        <v>100</v>
      </c>
      <c r="V143" s="9">
        <v>28</v>
      </c>
      <c r="W143" s="9">
        <v>60</v>
      </c>
      <c r="X143" s="9">
        <v>1557.9</v>
      </c>
      <c r="Y143" s="9">
        <v>881.14</v>
      </c>
      <c r="Z143" s="9">
        <v>1355.6000000000001</v>
      </c>
      <c r="AA143" s="9">
        <v>1152.26</v>
      </c>
      <c r="AB143" s="9">
        <v>1694.5</v>
      </c>
      <c r="AC143" s="9">
        <f>SUM(Table2[[#This Row],[First condition type]:[Basic freight]])</f>
        <v>5083.5</v>
      </c>
    </row>
    <row r="144" spans="1:29" x14ac:dyDescent="0.35">
      <c r="A144" s="6" t="s">
        <v>60</v>
      </c>
      <c r="B144" s="6">
        <v>19</v>
      </c>
      <c r="C144" s="6" t="s">
        <v>30</v>
      </c>
      <c r="D144" s="6">
        <v>12</v>
      </c>
      <c r="E144" s="6" t="s">
        <v>45</v>
      </c>
      <c r="F144" s="6" t="s">
        <v>36</v>
      </c>
      <c r="G144" s="8">
        <v>6778</v>
      </c>
      <c r="H144" s="6" t="s">
        <v>54</v>
      </c>
      <c r="I144" s="7">
        <v>132</v>
      </c>
      <c r="J144" s="7">
        <v>400</v>
      </c>
      <c r="K144" s="7">
        <v>50</v>
      </c>
      <c r="L144" s="7">
        <v>250</v>
      </c>
      <c r="M144" s="7">
        <v>134</v>
      </c>
      <c r="N144" s="7">
        <v>65</v>
      </c>
      <c r="O144" s="7">
        <v>134</v>
      </c>
      <c r="P144" s="7">
        <v>6</v>
      </c>
      <c r="Q144" s="6" t="s">
        <v>42</v>
      </c>
      <c r="R144" s="6">
        <v>295.41000000000003</v>
      </c>
      <c r="S144" s="6">
        <v>377</v>
      </c>
      <c r="T144" s="9">
        <v>263.89999999999998</v>
      </c>
      <c r="U144" s="9">
        <v>100</v>
      </c>
      <c r="V144" s="9">
        <v>28</v>
      </c>
      <c r="W144" s="9">
        <v>60</v>
      </c>
      <c r="X144" s="9">
        <v>1622.9</v>
      </c>
      <c r="Y144" s="9">
        <v>881.14</v>
      </c>
      <c r="Z144" s="9">
        <v>1355.6000000000001</v>
      </c>
      <c r="AA144" s="9">
        <v>1152.26</v>
      </c>
      <c r="AB144" s="9">
        <v>1694.5</v>
      </c>
      <c r="AC144" s="9">
        <f>SUM(Table2[[#This Row],[First condition type]:[Basic freight]])</f>
        <v>5083.5</v>
      </c>
    </row>
    <row r="145" spans="1:29" x14ac:dyDescent="0.35">
      <c r="A145" s="6" t="s">
        <v>60</v>
      </c>
      <c r="B145" s="6">
        <v>12</v>
      </c>
      <c r="C145" s="6" t="s">
        <v>30</v>
      </c>
      <c r="D145" s="6">
        <v>12.9</v>
      </c>
      <c r="E145" s="6" t="s">
        <v>31</v>
      </c>
      <c r="F145" s="6" t="s">
        <v>41</v>
      </c>
      <c r="G145" s="8">
        <v>5287</v>
      </c>
      <c r="H145" s="6" t="s">
        <v>58</v>
      </c>
      <c r="I145" s="7">
        <v>132</v>
      </c>
      <c r="J145" s="7">
        <v>400</v>
      </c>
      <c r="K145" s="7">
        <v>50</v>
      </c>
      <c r="L145" s="7">
        <v>250</v>
      </c>
      <c r="M145" s="7">
        <v>134</v>
      </c>
      <c r="N145" s="7"/>
      <c r="O145" s="7">
        <v>134</v>
      </c>
      <c r="P145" s="7">
        <v>6</v>
      </c>
      <c r="Q145" s="6" t="s">
        <v>42</v>
      </c>
      <c r="R145" s="6">
        <v>295.41000000000003</v>
      </c>
      <c r="S145" s="6">
        <v>343</v>
      </c>
      <c r="T145" s="9">
        <v>240.1</v>
      </c>
      <c r="U145" s="9">
        <v>100</v>
      </c>
      <c r="V145" s="9">
        <v>26</v>
      </c>
      <c r="W145" s="9">
        <v>58</v>
      </c>
      <c r="X145" s="9">
        <v>1530.1</v>
      </c>
      <c r="Y145" s="9">
        <v>687.31000000000006</v>
      </c>
      <c r="Z145" s="9">
        <v>1057.4000000000001</v>
      </c>
      <c r="AA145" s="9">
        <v>898.79000000000008</v>
      </c>
      <c r="AB145" s="9">
        <v>1321.75</v>
      </c>
      <c r="AC145" s="9">
        <f>SUM(Table2[[#This Row],[First condition type]:[Basic freight]])</f>
        <v>3965.25</v>
      </c>
    </row>
    <row r="146" spans="1:29" x14ac:dyDescent="0.35">
      <c r="A146" s="6" t="s">
        <v>60</v>
      </c>
      <c r="B146" s="6">
        <v>24</v>
      </c>
      <c r="C146" s="6" t="s">
        <v>30</v>
      </c>
      <c r="D146" s="6">
        <v>18</v>
      </c>
      <c r="E146" s="6" t="s">
        <v>31</v>
      </c>
      <c r="F146" s="6" t="s">
        <v>41</v>
      </c>
      <c r="G146" s="8">
        <v>5287</v>
      </c>
      <c r="H146" s="6" t="s">
        <v>58</v>
      </c>
      <c r="I146" s="7">
        <v>132</v>
      </c>
      <c r="J146" s="7">
        <v>400</v>
      </c>
      <c r="K146" s="7">
        <v>50</v>
      </c>
      <c r="L146" s="7">
        <v>250</v>
      </c>
      <c r="M146" s="7">
        <v>134</v>
      </c>
      <c r="N146" s="7"/>
      <c r="O146" s="7">
        <v>134</v>
      </c>
      <c r="P146" s="7">
        <v>6</v>
      </c>
      <c r="Q146" s="6" t="s">
        <v>42</v>
      </c>
      <c r="R146" s="6">
        <v>295.41000000000003</v>
      </c>
      <c r="S146" s="6">
        <v>343</v>
      </c>
      <c r="T146" s="9">
        <v>240.1</v>
      </c>
      <c r="U146" s="9">
        <v>100</v>
      </c>
      <c r="V146" s="9">
        <v>26</v>
      </c>
      <c r="W146" s="9">
        <v>58</v>
      </c>
      <c r="X146" s="9">
        <v>1530.1</v>
      </c>
      <c r="Y146" s="9">
        <v>687.31000000000006</v>
      </c>
      <c r="Z146" s="9">
        <v>1057.4000000000001</v>
      </c>
      <c r="AA146" s="9">
        <v>898.79000000000008</v>
      </c>
      <c r="AB146" s="9">
        <v>1321.75</v>
      </c>
      <c r="AC146" s="9">
        <f>SUM(Table2[[#This Row],[First condition type]:[Basic freight]])</f>
        <v>3965.25</v>
      </c>
    </row>
    <row r="147" spans="1:29" x14ac:dyDescent="0.35">
      <c r="A147" s="6" t="s">
        <v>60</v>
      </c>
      <c r="B147" s="6">
        <v>25</v>
      </c>
      <c r="C147" s="6" t="s">
        <v>30</v>
      </c>
      <c r="D147" s="6">
        <v>18</v>
      </c>
      <c r="E147" s="6" t="s">
        <v>31</v>
      </c>
      <c r="F147" s="6" t="s">
        <v>41</v>
      </c>
      <c r="G147" s="8">
        <v>5287</v>
      </c>
      <c r="H147" s="6" t="s">
        <v>58</v>
      </c>
      <c r="I147" s="7">
        <v>132</v>
      </c>
      <c r="J147" s="7">
        <v>400</v>
      </c>
      <c r="K147" s="7">
        <v>50</v>
      </c>
      <c r="L147" s="7">
        <v>250</v>
      </c>
      <c r="M147" s="7">
        <v>134</v>
      </c>
      <c r="N147" s="7"/>
      <c r="O147" s="7">
        <v>134</v>
      </c>
      <c r="P147" s="7">
        <v>6</v>
      </c>
      <c r="Q147" s="6" t="s">
        <v>42</v>
      </c>
      <c r="R147" s="6">
        <v>295.41000000000003</v>
      </c>
      <c r="S147" s="6">
        <v>343</v>
      </c>
      <c r="T147" s="9">
        <v>240.1</v>
      </c>
      <c r="U147" s="9">
        <v>100</v>
      </c>
      <c r="V147" s="9">
        <v>26</v>
      </c>
      <c r="W147" s="9">
        <v>58</v>
      </c>
      <c r="X147" s="9">
        <v>1530.1</v>
      </c>
      <c r="Y147" s="9">
        <v>687.31000000000006</v>
      </c>
      <c r="Z147" s="9">
        <v>1057.4000000000001</v>
      </c>
      <c r="AA147" s="9">
        <v>898.79000000000008</v>
      </c>
      <c r="AB147" s="9">
        <v>1321.75</v>
      </c>
      <c r="AC147" s="9">
        <f>SUM(Table2[[#This Row],[First condition type]:[Basic freight]])</f>
        <v>3965.25</v>
      </c>
    </row>
    <row r="148" spans="1:29" x14ac:dyDescent="0.35">
      <c r="A148" s="6" t="s">
        <v>60</v>
      </c>
      <c r="B148" s="6">
        <v>7</v>
      </c>
      <c r="C148" s="6" t="s">
        <v>30</v>
      </c>
      <c r="D148" s="6">
        <v>14</v>
      </c>
      <c r="E148" s="6" t="s">
        <v>31</v>
      </c>
      <c r="F148" s="6" t="s">
        <v>36</v>
      </c>
      <c r="G148" s="8">
        <v>3458</v>
      </c>
      <c r="H148" s="6" t="s">
        <v>58</v>
      </c>
      <c r="I148" s="7">
        <v>132</v>
      </c>
      <c r="J148" s="7">
        <v>400</v>
      </c>
      <c r="K148" s="7">
        <v>58</v>
      </c>
      <c r="L148" s="7">
        <v>250</v>
      </c>
      <c r="M148" s="7">
        <v>134</v>
      </c>
      <c r="N148" s="7">
        <v>32</v>
      </c>
      <c r="O148" s="7">
        <v>134</v>
      </c>
      <c r="P148" s="7">
        <v>6</v>
      </c>
      <c r="Q148" s="6" t="s">
        <v>35</v>
      </c>
      <c r="R148" s="6">
        <v>295.41000000000003</v>
      </c>
      <c r="S148" s="6">
        <v>343</v>
      </c>
      <c r="T148" s="9">
        <v>240.1</v>
      </c>
      <c r="U148" s="9">
        <v>100</v>
      </c>
      <c r="V148" s="9">
        <v>22</v>
      </c>
      <c r="W148" s="9">
        <v>54</v>
      </c>
      <c r="X148" s="9">
        <v>1530.1</v>
      </c>
      <c r="Y148" s="9">
        <v>687.31000000000006</v>
      </c>
      <c r="Z148" s="9">
        <v>956.40000000000009</v>
      </c>
      <c r="AA148" s="9">
        <v>1152.26</v>
      </c>
      <c r="AB148" s="9">
        <v>1389</v>
      </c>
      <c r="AC148" s="9">
        <f>SUM(Table2[[#This Row],[First condition type]:[Basic freight]])</f>
        <v>4184.97</v>
      </c>
    </row>
    <row r="149" spans="1:29" x14ac:dyDescent="0.35">
      <c r="A149" s="6" t="s">
        <v>60</v>
      </c>
      <c r="B149" s="6">
        <v>29</v>
      </c>
      <c r="C149" s="6" t="s">
        <v>39</v>
      </c>
      <c r="D149" s="6">
        <v>17</v>
      </c>
      <c r="E149" s="6" t="s">
        <v>31</v>
      </c>
      <c r="F149" s="6" t="s">
        <v>40</v>
      </c>
      <c r="G149" s="8">
        <v>3456</v>
      </c>
      <c r="H149" s="6" t="s">
        <v>49</v>
      </c>
      <c r="I149" s="7">
        <v>132</v>
      </c>
      <c r="J149" s="7">
        <v>400</v>
      </c>
      <c r="K149" s="7">
        <v>50</v>
      </c>
      <c r="L149" s="7">
        <v>250</v>
      </c>
      <c r="M149" s="7">
        <v>120</v>
      </c>
      <c r="N149" s="7">
        <v>0</v>
      </c>
      <c r="O149" s="7">
        <v>134</v>
      </c>
      <c r="P149" s="7">
        <v>6</v>
      </c>
      <c r="Q149" s="6" t="s">
        <v>42</v>
      </c>
      <c r="R149" s="6">
        <v>295.41000000000003</v>
      </c>
      <c r="S149" s="6">
        <v>234</v>
      </c>
      <c r="T149" s="9">
        <v>263.89999999999998</v>
      </c>
      <c r="U149" s="9">
        <v>100</v>
      </c>
      <c r="V149" s="9">
        <v>23</v>
      </c>
      <c r="W149" s="9">
        <v>54</v>
      </c>
      <c r="X149" s="9">
        <v>1520.1</v>
      </c>
      <c r="Y149" s="9">
        <v>687.31000000000006</v>
      </c>
      <c r="Z149" s="9">
        <v>1286.6000000000001</v>
      </c>
      <c r="AA149" s="9">
        <v>1467.6100000000001</v>
      </c>
      <c r="AB149" s="9">
        <v>2191.25</v>
      </c>
      <c r="AC149" s="9">
        <f>SUM(Table2[[#This Row],[First condition type]:[Basic freight]])</f>
        <v>5632.77</v>
      </c>
    </row>
    <row r="150" spans="1:29" x14ac:dyDescent="0.35">
      <c r="A150" s="6" t="s">
        <v>60</v>
      </c>
      <c r="B150" s="6">
        <v>12</v>
      </c>
      <c r="C150" s="6" t="s">
        <v>39</v>
      </c>
      <c r="D150" s="6">
        <v>18</v>
      </c>
      <c r="E150" s="6" t="s">
        <v>31</v>
      </c>
      <c r="F150" s="6" t="s">
        <v>34</v>
      </c>
      <c r="G150" s="8">
        <v>5287</v>
      </c>
      <c r="H150" s="6" t="s">
        <v>32</v>
      </c>
      <c r="I150" s="7">
        <v>132</v>
      </c>
      <c r="J150" s="7">
        <v>400</v>
      </c>
      <c r="K150" s="7">
        <v>50</v>
      </c>
      <c r="L150" s="7">
        <v>250</v>
      </c>
      <c r="M150" s="7">
        <v>121</v>
      </c>
      <c r="N150" s="7">
        <v>33</v>
      </c>
      <c r="O150" s="7">
        <v>120</v>
      </c>
      <c r="P150" s="7">
        <v>51</v>
      </c>
      <c r="Q150" s="6" t="s">
        <v>42</v>
      </c>
      <c r="R150" s="6">
        <v>295.41000000000003</v>
      </c>
      <c r="S150" s="6">
        <v>234</v>
      </c>
      <c r="T150" s="9">
        <v>240.1</v>
      </c>
      <c r="U150" s="9">
        <v>100</v>
      </c>
      <c r="V150" s="9">
        <v>25</v>
      </c>
      <c r="W150" s="9">
        <v>57</v>
      </c>
      <c r="X150" s="9">
        <v>1409.1</v>
      </c>
      <c r="Y150" s="9">
        <v>687.31000000000006</v>
      </c>
      <c r="Z150" s="9">
        <v>1355.6000000000001</v>
      </c>
      <c r="AA150" s="9">
        <v>944.5200000000001</v>
      </c>
      <c r="AB150" s="9">
        <v>1195.5</v>
      </c>
      <c r="AC150" s="9">
        <f>SUM(Table2[[#This Row],[First condition type]:[Basic freight]])</f>
        <v>4182.93</v>
      </c>
    </row>
    <row r="151" spans="1:29" x14ac:dyDescent="0.35">
      <c r="A151" s="6" t="s">
        <v>60</v>
      </c>
      <c r="B151" s="6">
        <v>23</v>
      </c>
      <c r="C151" s="6" t="s">
        <v>44</v>
      </c>
      <c r="D151" s="6">
        <v>12.9</v>
      </c>
      <c r="E151" s="6" t="s">
        <v>31</v>
      </c>
      <c r="F151" s="6" t="s">
        <v>46</v>
      </c>
      <c r="G151" s="8">
        <v>3456</v>
      </c>
      <c r="H151" s="6" t="s">
        <v>58</v>
      </c>
      <c r="I151" s="7">
        <v>132</v>
      </c>
      <c r="J151" s="7">
        <v>400</v>
      </c>
      <c r="K151" s="7">
        <v>50</v>
      </c>
      <c r="L151" s="7">
        <v>250</v>
      </c>
      <c r="M151" s="7">
        <v>134</v>
      </c>
      <c r="N151" s="7">
        <v>65</v>
      </c>
      <c r="O151" s="7">
        <v>134</v>
      </c>
      <c r="P151" s="7">
        <v>66</v>
      </c>
      <c r="Q151" s="6" t="s">
        <v>42</v>
      </c>
      <c r="R151" s="6">
        <v>295.41000000000003</v>
      </c>
      <c r="S151" s="6">
        <v>343</v>
      </c>
      <c r="T151" s="9">
        <v>279.29999999999995</v>
      </c>
      <c r="U151" s="9">
        <v>100</v>
      </c>
      <c r="V151" s="9">
        <v>28</v>
      </c>
      <c r="W151" s="9">
        <v>60</v>
      </c>
      <c r="X151" s="9">
        <v>1622.9</v>
      </c>
      <c r="Y151" s="9">
        <v>621.66</v>
      </c>
      <c r="Z151" s="9">
        <v>691.2</v>
      </c>
      <c r="AA151" s="9">
        <v>944.5200000000001</v>
      </c>
      <c r="AB151" s="9">
        <v>1321.75</v>
      </c>
      <c r="AC151" s="9">
        <f>SUM(Table2[[#This Row],[First condition type]:[Basic freight]])</f>
        <v>3579.13</v>
      </c>
    </row>
    <row r="152" spans="1:29" x14ac:dyDescent="0.35">
      <c r="A152" s="6" t="s">
        <v>60</v>
      </c>
      <c r="B152" s="6">
        <v>28</v>
      </c>
      <c r="C152" s="6" t="s">
        <v>30</v>
      </c>
      <c r="D152" s="6">
        <v>14</v>
      </c>
      <c r="E152" s="6" t="s">
        <v>31</v>
      </c>
      <c r="F152" s="6" t="s">
        <v>41</v>
      </c>
      <c r="G152" s="8">
        <v>6433</v>
      </c>
      <c r="H152" s="6" t="s">
        <v>54</v>
      </c>
      <c r="I152" s="7">
        <v>132</v>
      </c>
      <c r="J152" s="7">
        <v>400</v>
      </c>
      <c r="K152" s="7">
        <v>50</v>
      </c>
      <c r="L152" s="7">
        <v>250</v>
      </c>
      <c r="M152" s="7">
        <v>134</v>
      </c>
      <c r="N152" s="7">
        <v>0</v>
      </c>
      <c r="O152" s="7">
        <v>134</v>
      </c>
      <c r="P152" s="7">
        <v>6</v>
      </c>
      <c r="Q152" s="6" t="s">
        <v>37</v>
      </c>
      <c r="R152" s="6">
        <v>295.41000000000003</v>
      </c>
      <c r="S152" s="6">
        <v>343</v>
      </c>
      <c r="T152" s="9">
        <v>240.1</v>
      </c>
      <c r="U152" s="9">
        <v>100</v>
      </c>
      <c r="V152" s="9">
        <v>23</v>
      </c>
      <c r="W152" s="9">
        <v>60</v>
      </c>
      <c r="X152" s="9">
        <v>1568.1</v>
      </c>
      <c r="Y152" s="9">
        <v>722.28</v>
      </c>
      <c r="Z152" s="9">
        <v>1057.4000000000001</v>
      </c>
      <c r="AA152" s="9">
        <v>1093.6100000000001</v>
      </c>
      <c r="AB152" s="9">
        <v>1389</v>
      </c>
      <c r="AC152" s="9">
        <f>SUM(Table2[[#This Row],[First condition type]:[Basic freight]])</f>
        <v>4262.29</v>
      </c>
    </row>
    <row r="153" spans="1:29" x14ac:dyDescent="0.35">
      <c r="A153" s="6" t="s">
        <v>60</v>
      </c>
      <c r="B153" s="6">
        <v>19</v>
      </c>
      <c r="C153" s="6" t="s">
        <v>30</v>
      </c>
      <c r="D153" s="6">
        <v>18</v>
      </c>
      <c r="E153" s="6" t="s">
        <v>31</v>
      </c>
      <c r="F153" s="6" t="s">
        <v>41</v>
      </c>
      <c r="G153" s="8">
        <v>4782</v>
      </c>
      <c r="H153" s="6" t="s">
        <v>54</v>
      </c>
      <c r="I153" s="7">
        <v>132</v>
      </c>
      <c r="J153" s="7">
        <v>400</v>
      </c>
      <c r="K153" s="7">
        <v>50</v>
      </c>
      <c r="L153" s="7">
        <v>250</v>
      </c>
      <c r="M153" s="7">
        <v>120</v>
      </c>
      <c r="N153" s="7">
        <v>0</v>
      </c>
      <c r="O153" s="7">
        <v>134</v>
      </c>
      <c r="P153" s="7">
        <v>6</v>
      </c>
      <c r="Q153" s="6" t="s">
        <v>35</v>
      </c>
      <c r="R153" s="6">
        <v>295.41000000000003</v>
      </c>
      <c r="S153" s="6">
        <v>343</v>
      </c>
      <c r="T153" s="9">
        <v>240.1</v>
      </c>
      <c r="U153" s="9">
        <v>100</v>
      </c>
      <c r="V153" s="9">
        <v>25</v>
      </c>
      <c r="W153" s="9">
        <v>58</v>
      </c>
      <c r="X153" s="9">
        <v>1520.1</v>
      </c>
      <c r="Y153" s="9">
        <v>881.14</v>
      </c>
      <c r="Z153" s="9">
        <v>1111.2</v>
      </c>
      <c r="AA153" s="9">
        <v>1467.6100000000001</v>
      </c>
      <c r="AB153" s="9">
        <v>1694.5</v>
      </c>
      <c r="AC153" s="9">
        <f>SUM(Table2[[#This Row],[First condition type]:[Basic freight]])</f>
        <v>5154.4500000000007</v>
      </c>
    </row>
    <row r="154" spans="1:29" x14ac:dyDescent="0.35">
      <c r="A154" s="6" t="s">
        <v>60</v>
      </c>
      <c r="B154" s="6">
        <v>12</v>
      </c>
      <c r="C154" s="6" t="s">
        <v>30</v>
      </c>
      <c r="D154" s="6">
        <v>14</v>
      </c>
      <c r="E154" s="6" t="s">
        <v>31</v>
      </c>
      <c r="F154" s="6" t="s">
        <v>36</v>
      </c>
      <c r="G154" s="8">
        <v>6778</v>
      </c>
      <c r="H154" s="6" t="s">
        <v>54</v>
      </c>
      <c r="I154" s="7">
        <v>132</v>
      </c>
      <c r="J154" s="7">
        <v>400</v>
      </c>
      <c r="K154" s="7">
        <v>50</v>
      </c>
      <c r="L154" s="7">
        <v>250</v>
      </c>
      <c r="M154" s="7">
        <v>121</v>
      </c>
      <c r="N154" s="7">
        <v>65</v>
      </c>
      <c r="O154" s="7">
        <v>134</v>
      </c>
      <c r="P154" s="7">
        <v>6</v>
      </c>
      <c r="Q154" s="6" t="s">
        <v>42</v>
      </c>
      <c r="R154" s="6">
        <v>295.41000000000003</v>
      </c>
      <c r="S154" s="6">
        <v>234</v>
      </c>
      <c r="T154" s="9">
        <v>240.1</v>
      </c>
      <c r="U154" s="9">
        <v>100</v>
      </c>
      <c r="V154" s="9">
        <v>25</v>
      </c>
      <c r="W154" s="9">
        <v>56</v>
      </c>
      <c r="X154" s="9">
        <v>1622.9</v>
      </c>
      <c r="Y154" s="9">
        <v>881.14</v>
      </c>
      <c r="Z154" s="9">
        <v>1057.4000000000001</v>
      </c>
      <c r="AA154" s="9">
        <v>1152.26</v>
      </c>
      <c r="AB154" s="9">
        <v>1694.5</v>
      </c>
      <c r="AC154" s="9">
        <f>SUM(Table2[[#This Row],[First condition type]:[Basic freight]])</f>
        <v>4785.3</v>
      </c>
    </row>
    <row r="155" spans="1:29" x14ac:dyDescent="0.35">
      <c r="A155" s="6" t="s">
        <v>55</v>
      </c>
      <c r="B155" s="6">
        <v>8</v>
      </c>
      <c r="C155" s="6" t="s">
        <v>39</v>
      </c>
      <c r="D155" s="6">
        <v>17</v>
      </c>
      <c r="E155" s="6" t="s">
        <v>31</v>
      </c>
      <c r="F155" s="6" t="s">
        <v>50</v>
      </c>
      <c r="G155" s="8">
        <v>6543</v>
      </c>
      <c r="H155" s="6" t="s">
        <v>54</v>
      </c>
      <c r="I155" s="7">
        <v>132</v>
      </c>
      <c r="J155" s="7">
        <v>400</v>
      </c>
      <c r="K155" s="7">
        <v>50</v>
      </c>
      <c r="L155" s="7">
        <v>250</v>
      </c>
      <c r="M155" s="7">
        <v>121</v>
      </c>
      <c r="N155" s="7"/>
      <c r="O155" s="7">
        <v>51</v>
      </c>
      <c r="P155" s="7">
        <v>51</v>
      </c>
      <c r="Q155" s="6" t="s">
        <v>33</v>
      </c>
      <c r="R155" s="6">
        <v>295.41000000000003</v>
      </c>
      <c r="S155" s="6">
        <v>389</v>
      </c>
      <c r="T155" s="9">
        <v>272.29999999999995</v>
      </c>
      <c r="U155" s="9">
        <v>100</v>
      </c>
      <c r="V155" s="9">
        <v>29</v>
      </c>
      <c r="W155" s="9">
        <v>61</v>
      </c>
      <c r="X155" s="9">
        <v>1517.3</v>
      </c>
      <c r="Y155" s="9">
        <v>850.59</v>
      </c>
      <c r="Z155" s="9">
        <v>1308.6000000000001</v>
      </c>
      <c r="AA155" s="9">
        <v>1112.3100000000002</v>
      </c>
      <c r="AB155" s="9">
        <v>1635.75</v>
      </c>
      <c r="AC155" s="9">
        <f>SUM(Table2[[#This Row],[First condition type]:[Basic freight]])</f>
        <v>4907.25</v>
      </c>
    </row>
    <row r="156" spans="1:29" x14ac:dyDescent="0.35">
      <c r="A156" s="6" t="s">
        <v>55</v>
      </c>
      <c r="B156" s="6">
        <v>20</v>
      </c>
      <c r="C156" s="6" t="s">
        <v>39</v>
      </c>
      <c r="D156" s="6">
        <v>18</v>
      </c>
      <c r="E156" s="6" t="s">
        <v>31</v>
      </c>
      <c r="F156" s="6" t="s">
        <v>46</v>
      </c>
      <c r="G156" s="8">
        <v>6543</v>
      </c>
      <c r="H156" s="6" t="s">
        <v>54</v>
      </c>
      <c r="I156" s="7">
        <v>132</v>
      </c>
      <c r="J156" s="7">
        <v>400</v>
      </c>
      <c r="K156" s="7">
        <v>50</v>
      </c>
      <c r="L156" s="7">
        <v>250</v>
      </c>
      <c r="M156" s="7">
        <v>121</v>
      </c>
      <c r="N156" s="7"/>
      <c r="O156" s="7">
        <v>51</v>
      </c>
      <c r="P156" s="7">
        <v>51</v>
      </c>
      <c r="Q156" s="6" t="s">
        <v>35</v>
      </c>
      <c r="R156" s="6">
        <v>295.41000000000003</v>
      </c>
      <c r="S156" s="6">
        <v>389</v>
      </c>
      <c r="T156" s="9">
        <v>272.29999999999995</v>
      </c>
      <c r="U156" s="9">
        <v>100</v>
      </c>
      <c r="V156" s="9">
        <v>29</v>
      </c>
      <c r="W156" s="9">
        <v>61</v>
      </c>
      <c r="X156" s="9">
        <v>1517.3</v>
      </c>
      <c r="Y156" s="9">
        <v>850.59</v>
      </c>
      <c r="Z156" s="9">
        <v>1308.6000000000001</v>
      </c>
      <c r="AA156" s="9">
        <v>1112.3100000000002</v>
      </c>
      <c r="AB156" s="9">
        <v>1635.75</v>
      </c>
      <c r="AC156" s="9">
        <f>SUM(Table2[[#This Row],[First condition type]:[Basic freight]])</f>
        <v>4907.25</v>
      </c>
    </row>
    <row r="157" spans="1:29" x14ac:dyDescent="0.35">
      <c r="A157" s="6" t="s">
        <v>55</v>
      </c>
      <c r="B157" s="6">
        <v>22</v>
      </c>
      <c r="C157" s="6" t="s">
        <v>39</v>
      </c>
      <c r="D157" s="6">
        <v>12.9</v>
      </c>
      <c r="E157" s="6" t="s">
        <v>31</v>
      </c>
      <c r="F157" s="6" t="s">
        <v>34</v>
      </c>
      <c r="G157" s="8">
        <v>6543</v>
      </c>
      <c r="H157" s="6" t="s">
        <v>54</v>
      </c>
      <c r="I157" s="7">
        <v>132</v>
      </c>
      <c r="J157" s="7">
        <v>400</v>
      </c>
      <c r="K157" s="7">
        <v>50</v>
      </c>
      <c r="L157" s="7">
        <v>250</v>
      </c>
      <c r="M157" s="7">
        <v>121</v>
      </c>
      <c r="N157" s="7">
        <v>33</v>
      </c>
      <c r="O157" s="7">
        <v>51</v>
      </c>
      <c r="P157" s="7">
        <v>51</v>
      </c>
      <c r="Q157" s="6" t="s">
        <v>37</v>
      </c>
      <c r="R157" s="6">
        <v>295.41000000000003</v>
      </c>
      <c r="S157" s="6">
        <v>389</v>
      </c>
      <c r="T157" s="9">
        <v>272.29999999999995</v>
      </c>
      <c r="U157" s="9">
        <v>100</v>
      </c>
      <c r="V157" s="9">
        <v>29</v>
      </c>
      <c r="W157" s="9">
        <v>61</v>
      </c>
      <c r="X157" s="9">
        <v>1550.3</v>
      </c>
      <c r="Y157" s="9">
        <v>850.59</v>
      </c>
      <c r="Z157" s="9">
        <v>1308.6000000000001</v>
      </c>
      <c r="AA157" s="9">
        <v>1112.3100000000002</v>
      </c>
      <c r="AB157" s="9">
        <v>1635.75</v>
      </c>
      <c r="AC157" s="9">
        <f>SUM(Table2[[#This Row],[First condition type]:[Basic freight]])</f>
        <v>4907.25</v>
      </c>
    </row>
    <row r="158" spans="1:29" x14ac:dyDescent="0.35">
      <c r="A158" s="6" t="s">
        <v>55</v>
      </c>
      <c r="B158" s="6">
        <v>23</v>
      </c>
      <c r="C158" s="6" t="s">
        <v>39</v>
      </c>
      <c r="D158" s="6">
        <v>12.9</v>
      </c>
      <c r="E158" s="6" t="s">
        <v>31</v>
      </c>
      <c r="F158" s="6" t="s">
        <v>36</v>
      </c>
      <c r="G158" s="8">
        <v>6543</v>
      </c>
      <c r="H158" s="6" t="s">
        <v>54</v>
      </c>
      <c r="I158" s="7">
        <v>132</v>
      </c>
      <c r="J158" s="7">
        <v>400</v>
      </c>
      <c r="K158" s="7">
        <v>50</v>
      </c>
      <c r="L158" s="7">
        <v>250</v>
      </c>
      <c r="M158" s="7">
        <v>121</v>
      </c>
      <c r="N158" s="7">
        <v>33</v>
      </c>
      <c r="O158" s="7">
        <v>51</v>
      </c>
      <c r="P158" s="7">
        <v>51</v>
      </c>
      <c r="Q158" s="6" t="s">
        <v>42</v>
      </c>
      <c r="R158" s="6">
        <v>295.41000000000003</v>
      </c>
      <c r="S158" s="6">
        <v>389</v>
      </c>
      <c r="T158" s="9">
        <v>272.29999999999995</v>
      </c>
      <c r="U158" s="9">
        <v>100</v>
      </c>
      <c r="V158" s="9">
        <v>29</v>
      </c>
      <c r="W158" s="9">
        <v>61</v>
      </c>
      <c r="X158" s="9">
        <v>1550.3</v>
      </c>
      <c r="Y158" s="9">
        <v>850.59</v>
      </c>
      <c r="Z158" s="9">
        <v>1308.6000000000001</v>
      </c>
      <c r="AA158" s="9">
        <v>1112.3100000000002</v>
      </c>
      <c r="AB158" s="9">
        <v>1635.75</v>
      </c>
      <c r="AC158" s="9">
        <f>SUM(Table2[[#This Row],[First condition type]:[Basic freight]])</f>
        <v>4907.25</v>
      </c>
    </row>
    <row r="159" spans="1:29" x14ac:dyDescent="0.35">
      <c r="A159" s="6" t="s">
        <v>55</v>
      </c>
      <c r="B159" s="6">
        <v>23</v>
      </c>
      <c r="C159" s="6" t="s">
        <v>44</v>
      </c>
      <c r="D159" s="6">
        <v>16</v>
      </c>
      <c r="E159" s="6" t="s">
        <v>31</v>
      </c>
      <c r="F159" s="6" t="s">
        <v>36</v>
      </c>
      <c r="G159" s="8">
        <v>4567</v>
      </c>
      <c r="H159" s="6" t="s">
        <v>32</v>
      </c>
      <c r="I159" s="7">
        <v>132</v>
      </c>
      <c r="J159" s="7">
        <v>400</v>
      </c>
      <c r="K159" s="7">
        <v>50</v>
      </c>
      <c r="L159" s="7">
        <v>250</v>
      </c>
      <c r="M159" s="7">
        <v>120</v>
      </c>
      <c r="N159" s="7">
        <v>0</v>
      </c>
      <c r="O159" s="7">
        <v>134</v>
      </c>
      <c r="P159" s="7">
        <v>6</v>
      </c>
      <c r="Q159" s="6" t="s">
        <v>42</v>
      </c>
      <c r="R159" s="6">
        <v>295.41000000000003</v>
      </c>
      <c r="S159" s="6">
        <v>343</v>
      </c>
      <c r="T159" s="9">
        <v>240.1</v>
      </c>
      <c r="U159" s="9">
        <v>100</v>
      </c>
      <c r="V159" s="9">
        <v>24</v>
      </c>
      <c r="W159" s="9">
        <v>61</v>
      </c>
      <c r="X159" s="9">
        <v>1615.1</v>
      </c>
      <c r="Y159" s="9">
        <v>881.14</v>
      </c>
      <c r="Z159" s="9">
        <v>1286.6000000000001</v>
      </c>
      <c r="AA159" s="9">
        <v>587.86</v>
      </c>
      <c r="AB159" s="9">
        <v>864.5</v>
      </c>
      <c r="AC159" s="9">
        <f>SUM(Table2[[#This Row],[First condition type]:[Basic freight]])</f>
        <v>3620.1000000000004</v>
      </c>
    </row>
    <row r="160" spans="1:29" x14ac:dyDescent="0.35">
      <c r="A160" s="6" t="s">
        <v>55</v>
      </c>
      <c r="B160" s="6">
        <v>12</v>
      </c>
      <c r="C160" s="6" t="s">
        <v>30</v>
      </c>
      <c r="D160" s="6">
        <v>17</v>
      </c>
      <c r="E160" s="6" t="s">
        <v>31</v>
      </c>
      <c r="F160" s="6" t="s">
        <v>41</v>
      </c>
      <c r="G160" s="8">
        <v>6433</v>
      </c>
      <c r="H160" s="6" t="s">
        <v>54</v>
      </c>
      <c r="I160" s="7">
        <v>132</v>
      </c>
      <c r="J160" s="7">
        <v>400</v>
      </c>
      <c r="K160" s="7">
        <v>50</v>
      </c>
      <c r="L160" s="7">
        <v>250</v>
      </c>
      <c r="M160" s="7">
        <v>128</v>
      </c>
      <c r="N160" s="7">
        <v>0</v>
      </c>
      <c r="O160" s="7">
        <v>134</v>
      </c>
      <c r="P160" s="7">
        <v>56</v>
      </c>
      <c r="Q160" s="6" t="s">
        <v>42</v>
      </c>
      <c r="R160" s="6">
        <v>295.41000000000003</v>
      </c>
      <c r="S160" s="6">
        <v>343</v>
      </c>
      <c r="T160" s="9">
        <v>240.1</v>
      </c>
      <c r="U160" s="9">
        <v>100</v>
      </c>
      <c r="V160" s="9">
        <v>28</v>
      </c>
      <c r="W160" s="9">
        <v>58</v>
      </c>
      <c r="X160" s="9">
        <v>1573.1</v>
      </c>
      <c r="Y160" s="9">
        <v>881.14</v>
      </c>
      <c r="Z160" s="9">
        <v>1355.6000000000001</v>
      </c>
      <c r="AA160" s="9">
        <v>1490.0500000000002</v>
      </c>
      <c r="AB160" s="9">
        <v>2158.25</v>
      </c>
      <c r="AC160" s="9">
        <f>SUM(Table2[[#This Row],[First condition type]:[Basic freight]])</f>
        <v>5885.0400000000009</v>
      </c>
    </row>
    <row r="161" spans="1:29" x14ac:dyDescent="0.35">
      <c r="A161" s="6" t="s">
        <v>55</v>
      </c>
      <c r="B161" s="6">
        <v>28</v>
      </c>
      <c r="C161" s="6" t="s">
        <v>39</v>
      </c>
      <c r="D161" s="6">
        <v>14</v>
      </c>
      <c r="E161" s="6" t="s">
        <v>31</v>
      </c>
      <c r="F161" s="6" t="s">
        <v>41</v>
      </c>
      <c r="G161" s="8">
        <v>6778</v>
      </c>
      <c r="H161" s="6" t="s">
        <v>54</v>
      </c>
      <c r="I161" s="7">
        <v>132</v>
      </c>
      <c r="J161" s="7">
        <v>400</v>
      </c>
      <c r="K161" s="7">
        <v>50</v>
      </c>
      <c r="L161" s="7">
        <v>250</v>
      </c>
      <c r="M161" s="7">
        <v>120</v>
      </c>
      <c r="N161" s="7">
        <v>65</v>
      </c>
      <c r="O161" s="7">
        <v>134</v>
      </c>
      <c r="P161" s="7">
        <v>6</v>
      </c>
      <c r="Q161" s="6" t="s">
        <v>42</v>
      </c>
      <c r="R161" s="6">
        <v>295.41000000000003</v>
      </c>
      <c r="S161" s="6">
        <v>343</v>
      </c>
      <c r="T161" s="9">
        <v>240.1</v>
      </c>
      <c r="U161" s="9">
        <v>100</v>
      </c>
      <c r="V161" s="9">
        <v>28</v>
      </c>
      <c r="W161" s="9">
        <v>57</v>
      </c>
      <c r="X161" s="9">
        <v>1622.9</v>
      </c>
      <c r="Y161" s="9">
        <v>850.59</v>
      </c>
      <c r="Z161" s="9">
        <v>1308.6000000000001</v>
      </c>
      <c r="AA161" s="9">
        <v>1467.6100000000001</v>
      </c>
      <c r="AB161" s="9">
        <v>1694.5</v>
      </c>
      <c r="AC161" s="9">
        <f>SUM(Table2[[#This Row],[First condition type]:[Basic freight]])</f>
        <v>5321.3</v>
      </c>
    </row>
    <row r="162" spans="1:29" x14ac:dyDescent="0.35">
      <c r="A162" s="6" t="s">
        <v>55</v>
      </c>
      <c r="B162" s="6">
        <v>25</v>
      </c>
      <c r="C162" s="6" t="s">
        <v>44</v>
      </c>
      <c r="D162" s="6">
        <v>12.9</v>
      </c>
      <c r="E162" s="6" t="s">
        <v>31</v>
      </c>
      <c r="F162" s="6" t="s">
        <v>36</v>
      </c>
      <c r="G162" s="8">
        <v>3456</v>
      </c>
      <c r="H162" s="6" t="s">
        <v>32</v>
      </c>
      <c r="I162" s="7">
        <v>132</v>
      </c>
      <c r="J162" s="7">
        <v>400</v>
      </c>
      <c r="K162" s="7">
        <v>50</v>
      </c>
      <c r="L162" s="7">
        <v>250</v>
      </c>
      <c r="M162" s="7">
        <v>121</v>
      </c>
      <c r="N162" s="7">
        <v>0</v>
      </c>
      <c r="O162" s="7">
        <v>134</v>
      </c>
      <c r="P162" s="7">
        <v>6</v>
      </c>
      <c r="Q162" s="6" t="s">
        <v>37</v>
      </c>
      <c r="R162" s="6">
        <v>295.41000000000003</v>
      </c>
      <c r="S162" s="6">
        <v>343</v>
      </c>
      <c r="T162" s="9">
        <v>240.1</v>
      </c>
      <c r="U162" s="9">
        <v>100</v>
      </c>
      <c r="V162" s="9">
        <v>24</v>
      </c>
      <c r="W162" s="9">
        <v>56</v>
      </c>
      <c r="X162" s="9">
        <v>1520.1</v>
      </c>
      <c r="Y162" s="9">
        <v>1122.29</v>
      </c>
      <c r="Z162" s="9">
        <v>1753</v>
      </c>
      <c r="AA162" s="9">
        <v>898.79000000000008</v>
      </c>
      <c r="AB162" s="9">
        <v>1195.5</v>
      </c>
      <c r="AC162" s="9">
        <f>SUM(Table2[[#This Row],[First condition type]:[Basic freight]])</f>
        <v>4969.58</v>
      </c>
    </row>
    <row r="163" spans="1:29" x14ac:dyDescent="0.35">
      <c r="A163" s="6" t="s">
        <v>55</v>
      </c>
      <c r="B163" s="6">
        <v>19</v>
      </c>
      <c r="C163" s="6" t="s">
        <v>30</v>
      </c>
      <c r="D163" s="6">
        <v>12.9</v>
      </c>
      <c r="E163" s="6" t="s">
        <v>31</v>
      </c>
      <c r="F163" s="6" t="s">
        <v>40</v>
      </c>
      <c r="G163" s="8">
        <v>6778</v>
      </c>
      <c r="H163" s="6" t="s">
        <v>32</v>
      </c>
      <c r="I163" s="7">
        <v>132</v>
      </c>
      <c r="J163" s="7">
        <v>400</v>
      </c>
      <c r="K163" s="7">
        <v>73</v>
      </c>
      <c r="L163" s="7">
        <v>250</v>
      </c>
      <c r="M163" s="7">
        <v>134</v>
      </c>
      <c r="N163" s="7">
        <v>0</v>
      </c>
      <c r="O163" s="7">
        <v>134</v>
      </c>
      <c r="P163" s="7">
        <v>6</v>
      </c>
      <c r="Q163" s="6" t="s">
        <v>42</v>
      </c>
      <c r="R163" s="6">
        <v>295.41000000000003</v>
      </c>
      <c r="S163" s="6">
        <v>333</v>
      </c>
      <c r="T163" s="9">
        <v>272.29999999999995</v>
      </c>
      <c r="U163" s="9">
        <v>100</v>
      </c>
      <c r="V163" s="9">
        <v>23</v>
      </c>
      <c r="W163" s="9">
        <v>60</v>
      </c>
      <c r="X163" s="9">
        <v>1520.1</v>
      </c>
      <c r="Y163" s="9">
        <v>1122.29</v>
      </c>
      <c r="Z163" s="9">
        <v>1753</v>
      </c>
      <c r="AA163" s="9">
        <v>898.79000000000008</v>
      </c>
      <c r="AB163" s="9">
        <v>2158.25</v>
      </c>
      <c r="AC163" s="9">
        <f>SUM(Table2[[#This Row],[First condition type]:[Basic freight]])</f>
        <v>5932.33</v>
      </c>
    </row>
    <row r="164" spans="1:29" x14ac:dyDescent="0.35">
      <c r="A164" s="6" t="s">
        <v>55</v>
      </c>
      <c r="B164" s="6">
        <v>12</v>
      </c>
      <c r="C164" s="6" t="s">
        <v>30</v>
      </c>
      <c r="D164" s="6">
        <v>12.9</v>
      </c>
      <c r="E164" s="6" t="s">
        <v>31</v>
      </c>
      <c r="F164" s="6" t="s">
        <v>41</v>
      </c>
      <c r="G164" s="8">
        <v>6778</v>
      </c>
      <c r="H164" s="6" t="s">
        <v>32</v>
      </c>
      <c r="I164" s="7">
        <v>132</v>
      </c>
      <c r="J164" s="7">
        <v>400</v>
      </c>
      <c r="K164" s="7">
        <v>50</v>
      </c>
      <c r="L164" s="7">
        <v>250</v>
      </c>
      <c r="M164" s="7">
        <v>120</v>
      </c>
      <c r="N164" s="7">
        <v>0</v>
      </c>
      <c r="O164" s="7">
        <v>134</v>
      </c>
      <c r="P164" s="7">
        <v>6</v>
      </c>
      <c r="Q164" s="6" t="s">
        <v>37</v>
      </c>
      <c r="R164" s="6">
        <v>295.41000000000003</v>
      </c>
      <c r="S164" s="6">
        <v>343</v>
      </c>
      <c r="T164" s="9">
        <v>240.1</v>
      </c>
      <c r="U164" s="9">
        <v>100</v>
      </c>
      <c r="V164" s="9">
        <v>23</v>
      </c>
      <c r="W164" s="9">
        <v>56</v>
      </c>
      <c r="X164" s="9">
        <v>1579.1</v>
      </c>
      <c r="Y164" s="9">
        <v>621.66</v>
      </c>
      <c r="Z164" s="9">
        <v>956.40000000000009</v>
      </c>
      <c r="AA164" s="9">
        <v>944.5200000000001</v>
      </c>
      <c r="AB164" s="9">
        <v>1694.5</v>
      </c>
      <c r="AC164" s="9">
        <f>SUM(Table2[[#This Row],[First condition type]:[Basic freight]])</f>
        <v>4217.08</v>
      </c>
    </row>
    <row r="165" spans="1:29" x14ac:dyDescent="0.35">
      <c r="A165" s="6" t="s">
        <v>55</v>
      </c>
      <c r="B165" s="6">
        <v>28</v>
      </c>
      <c r="C165" s="6" t="s">
        <v>39</v>
      </c>
      <c r="D165" s="6">
        <v>17</v>
      </c>
      <c r="E165" s="6" t="s">
        <v>31</v>
      </c>
      <c r="F165" s="6" t="s">
        <v>40</v>
      </c>
      <c r="G165" s="8">
        <v>5556</v>
      </c>
      <c r="H165" s="6" t="s">
        <v>32</v>
      </c>
      <c r="I165" s="7">
        <v>132</v>
      </c>
      <c r="J165" s="7">
        <v>400</v>
      </c>
      <c r="K165" s="7">
        <v>50</v>
      </c>
      <c r="L165" s="7">
        <v>250</v>
      </c>
      <c r="M165" s="7">
        <v>120</v>
      </c>
      <c r="N165" s="7">
        <v>0</v>
      </c>
      <c r="O165" s="7">
        <v>134</v>
      </c>
      <c r="P165" s="7">
        <v>6</v>
      </c>
      <c r="Q165" s="6" t="s">
        <v>42</v>
      </c>
      <c r="R165" s="6">
        <v>295.41000000000003</v>
      </c>
      <c r="S165" s="6">
        <v>343</v>
      </c>
      <c r="T165" s="9">
        <v>263.89999999999998</v>
      </c>
      <c r="U165" s="9">
        <v>100</v>
      </c>
      <c r="V165" s="9">
        <v>23</v>
      </c>
      <c r="W165" s="9">
        <v>58</v>
      </c>
      <c r="X165" s="9">
        <v>1573.1</v>
      </c>
      <c r="Y165" s="9">
        <v>1122.29</v>
      </c>
      <c r="Z165" s="9">
        <v>1308.6000000000001</v>
      </c>
      <c r="AA165" s="9">
        <v>1467.6100000000001</v>
      </c>
      <c r="AB165" s="9">
        <v>1195.5</v>
      </c>
      <c r="AC165" s="9">
        <f>SUM(Table2[[#This Row],[First condition type]:[Basic freight]])</f>
        <v>5094</v>
      </c>
    </row>
    <row r="166" spans="1:29" x14ac:dyDescent="0.35">
      <c r="A166" s="6" t="s">
        <v>47</v>
      </c>
      <c r="B166" s="6">
        <v>12</v>
      </c>
      <c r="C166" s="6" t="s">
        <v>30</v>
      </c>
      <c r="D166" s="6">
        <v>16</v>
      </c>
      <c r="E166" s="6" t="s">
        <v>31</v>
      </c>
      <c r="F166" s="6" t="s">
        <v>48</v>
      </c>
      <c r="G166" s="8">
        <v>6433</v>
      </c>
      <c r="H166" s="6" t="s">
        <v>49</v>
      </c>
      <c r="I166" s="7">
        <v>132</v>
      </c>
      <c r="J166" s="7">
        <v>399</v>
      </c>
      <c r="K166" s="7">
        <v>72</v>
      </c>
      <c r="L166" s="7">
        <v>250</v>
      </c>
      <c r="M166" s="7">
        <v>134</v>
      </c>
      <c r="N166" s="7"/>
      <c r="O166" s="7">
        <v>134</v>
      </c>
      <c r="P166" s="7">
        <v>6</v>
      </c>
      <c r="Q166" s="6" t="s">
        <v>35</v>
      </c>
      <c r="R166" s="6">
        <v>295.41000000000003</v>
      </c>
      <c r="S166" s="6">
        <v>343</v>
      </c>
      <c r="T166" s="9">
        <v>240.1</v>
      </c>
      <c r="U166" s="9">
        <v>100</v>
      </c>
      <c r="V166" s="9">
        <v>25</v>
      </c>
      <c r="W166" s="9">
        <v>57</v>
      </c>
      <c r="X166" s="9">
        <v>8549.1</v>
      </c>
      <c r="Y166" s="9">
        <v>836.29000000000008</v>
      </c>
      <c r="Z166" s="9">
        <v>1286.6000000000001</v>
      </c>
      <c r="AA166" s="9">
        <v>1093.6100000000001</v>
      </c>
      <c r="AB166" s="9">
        <v>1608.25</v>
      </c>
      <c r="AC166" s="9">
        <f>SUM(Table2[[#This Row],[First condition type]:[Basic freight]])</f>
        <v>4824.75</v>
      </c>
    </row>
    <row r="167" spans="1:29" x14ac:dyDescent="0.35">
      <c r="A167" s="6" t="s">
        <v>47</v>
      </c>
      <c r="B167" s="6">
        <v>16</v>
      </c>
      <c r="C167" s="6" t="s">
        <v>39</v>
      </c>
      <c r="D167" s="6">
        <v>17</v>
      </c>
      <c r="E167" s="6" t="s">
        <v>45</v>
      </c>
      <c r="F167" s="6" t="s">
        <v>50</v>
      </c>
      <c r="G167" s="8">
        <v>6433</v>
      </c>
      <c r="H167" s="6" t="s">
        <v>49</v>
      </c>
      <c r="I167" s="7">
        <v>132</v>
      </c>
      <c r="J167" s="7">
        <v>399</v>
      </c>
      <c r="K167" s="7">
        <v>73</v>
      </c>
      <c r="L167" s="7">
        <v>250</v>
      </c>
      <c r="M167" s="7">
        <v>134</v>
      </c>
      <c r="N167" s="7">
        <v>65</v>
      </c>
      <c r="O167" s="7">
        <v>134</v>
      </c>
      <c r="P167" s="7">
        <v>6</v>
      </c>
      <c r="Q167" s="6" t="s">
        <v>37</v>
      </c>
      <c r="R167" s="6">
        <v>295.41000000000003</v>
      </c>
      <c r="S167" s="6">
        <v>343</v>
      </c>
      <c r="T167" s="9">
        <v>240.1</v>
      </c>
      <c r="U167" s="9">
        <v>100</v>
      </c>
      <c r="V167" s="9">
        <v>25</v>
      </c>
      <c r="W167" s="9">
        <v>57</v>
      </c>
      <c r="X167" s="9">
        <v>1615.1</v>
      </c>
      <c r="Y167" s="9">
        <v>836.29000000000008</v>
      </c>
      <c r="Z167" s="9">
        <v>1286.6000000000001</v>
      </c>
      <c r="AA167" s="9">
        <v>1093.6100000000001</v>
      </c>
      <c r="AB167" s="9">
        <v>1608.25</v>
      </c>
      <c r="AC167" s="9">
        <f>SUM(Table2[[#This Row],[First condition type]:[Basic freight]])</f>
        <v>4824.75</v>
      </c>
    </row>
    <row r="168" spans="1:29" x14ac:dyDescent="0.35">
      <c r="A168" s="6" t="s">
        <v>47</v>
      </c>
      <c r="B168" s="6">
        <v>22</v>
      </c>
      <c r="C168" s="6" t="s">
        <v>30</v>
      </c>
      <c r="D168" s="6">
        <v>18</v>
      </c>
      <c r="E168" s="6" t="s">
        <v>45</v>
      </c>
      <c r="F168" s="6" t="s">
        <v>36</v>
      </c>
      <c r="G168" s="8">
        <v>6433</v>
      </c>
      <c r="H168" s="6" t="s">
        <v>49</v>
      </c>
      <c r="I168" s="7">
        <v>132</v>
      </c>
      <c r="J168" s="7">
        <v>399</v>
      </c>
      <c r="K168" s="7">
        <v>74</v>
      </c>
      <c r="L168" s="7">
        <v>250</v>
      </c>
      <c r="M168" s="7">
        <v>134</v>
      </c>
      <c r="N168" s="7">
        <v>65</v>
      </c>
      <c r="O168" s="7">
        <v>134</v>
      </c>
      <c r="P168" s="7">
        <v>6</v>
      </c>
      <c r="Q168" s="6" t="s">
        <v>42</v>
      </c>
      <c r="R168" s="6">
        <v>295.41000000000003</v>
      </c>
      <c r="S168" s="6">
        <v>343</v>
      </c>
      <c r="T168" s="9">
        <v>240.1</v>
      </c>
      <c r="U168" s="9">
        <v>100</v>
      </c>
      <c r="V168" s="9">
        <v>25</v>
      </c>
      <c r="W168" s="9">
        <v>57</v>
      </c>
      <c r="X168" s="9">
        <v>1616.1</v>
      </c>
      <c r="Y168" s="9">
        <v>836.29000000000008</v>
      </c>
      <c r="Z168" s="9">
        <v>1286.6000000000001</v>
      </c>
      <c r="AA168" s="9">
        <v>1093.6100000000001</v>
      </c>
      <c r="AB168" s="9">
        <v>1608.25</v>
      </c>
      <c r="AC168" s="9">
        <f>SUM(Table2[[#This Row],[First condition type]:[Basic freight]])</f>
        <v>4824.75</v>
      </c>
    </row>
    <row r="169" spans="1:29" x14ac:dyDescent="0.35">
      <c r="A169" s="6" t="s">
        <v>55</v>
      </c>
      <c r="B169" s="6">
        <v>12</v>
      </c>
      <c r="C169" s="6" t="s">
        <v>30</v>
      </c>
      <c r="D169" s="6">
        <v>17</v>
      </c>
      <c r="E169" s="6" t="s">
        <v>31</v>
      </c>
      <c r="F169" s="6" t="s">
        <v>41</v>
      </c>
      <c r="G169" s="8">
        <v>6433</v>
      </c>
      <c r="H169" s="6" t="s">
        <v>54</v>
      </c>
      <c r="I169" s="7">
        <v>132</v>
      </c>
      <c r="J169" s="7">
        <v>400</v>
      </c>
      <c r="K169" s="7">
        <v>50</v>
      </c>
      <c r="L169" s="7">
        <v>250</v>
      </c>
      <c r="M169" s="7">
        <v>128</v>
      </c>
      <c r="N169" s="7">
        <v>0</v>
      </c>
      <c r="O169" s="7">
        <v>134</v>
      </c>
      <c r="P169" s="7">
        <v>56</v>
      </c>
      <c r="Q169" s="6" t="s">
        <v>42</v>
      </c>
      <c r="R169" s="6">
        <v>295.41000000000003</v>
      </c>
      <c r="S169" s="6">
        <v>343</v>
      </c>
      <c r="T169" s="9">
        <v>240.1</v>
      </c>
      <c r="U169" s="9">
        <v>100</v>
      </c>
      <c r="V169" s="9">
        <v>28</v>
      </c>
      <c r="W169" s="9">
        <v>58</v>
      </c>
      <c r="X169" s="9">
        <v>1573.1</v>
      </c>
      <c r="Y169" s="9">
        <v>881.14</v>
      </c>
      <c r="Z169" s="9">
        <v>1355.6000000000001</v>
      </c>
      <c r="AA169" s="9">
        <v>1490.0500000000002</v>
      </c>
      <c r="AB169" s="9">
        <v>2158.25</v>
      </c>
      <c r="AC169" s="9">
        <f>SUM(Table2[[#This Row],[First condition type]:[Basic freight]])</f>
        <v>5885.0400000000009</v>
      </c>
    </row>
  </sheetData>
  <sheetProtection selectLockedCells="1"/>
  <phoneticPr fontId="1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6FF1-BD27-479C-93CE-74D72495FBB1}">
  <sheetPr codeName="Sheet2">
    <tabColor rgb="FFFF0000"/>
  </sheetPr>
  <dimension ref="B1:BN29"/>
  <sheetViews>
    <sheetView topLeftCell="AP1" zoomScale="40" zoomScaleNormal="40" workbookViewId="0">
      <selection activeCell="BJ14" sqref="BJ14:BN14"/>
    </sheetView>
  </sheetViews>
  <sheetFormatPr defaultRowHeight="21" x14ac:dyDescent="0.35"/>
  <cols>
    <col min="2" max="2" width="16.453125" bestFit="1" customWidth="1"/>
    <col min="3" max="3" width="29.1796875" bestFit="1" customWidth="1"/>
    <col min="4" max="4" width="20.54296875" bestFit="1" customWidth="1"/>
    <col min="7" max="7" width="12.1796875" bestFit="1" customWidth="1"/>
    <col min="8" max="8" width="13.453125" bestFit="1" customWidth="1"/>
    <col min="11" max="11" width="20.81640625" bestFit="1" customWidth="1"/>
    <col min="12" max="12" width="31.26953125" bestFit="1" customWidth="1"/>
    <col min="13" max="13" width="20" bestFit="1" customWidth="1"/>
    <col min="15" max="15" width="11.90625" bestFit="1" customWidth="1"/>
    <col min="16" max="16" width="22.36328125" bestFit="1" customWidth="1"/>
    <col min="17" max="17" width="16" bestFit="1" customWidth="1"/>
    <col min="18" max="18" width="35.36328125" bestFit="1" customWidth="1"/>
    <col min="19" max="19" width="21.26953125" bestFit="1" customWidth="1"/>
    <col min="20" max="20" width="14" bestFit="1" customWidth="1"/>
    <col min="23" max="23" width="11.90625" bestFit="1" customWidth="1"/>
    <col min="24" max="24" width="24" bestFit="1" customWidth="1"/>
    <col min="25" max="25" width="19.90625" bestFit="1" customWidth="1"/>
    <col min="26" max="26" width="16.90625" bestFit="1" customWidth="1"/>
    <col min="27" max="27" width="21.7265625" bestFit="1" customWidth="1"/>
    <col min="28" max="28" width="14" bestFit="1" customWidth="1"/>
    <col min="30" max="30" width="6.54296875" customWidth="1"/>
    <col min="31" max="31" width="10.08984375" customWidth="1"/>
    <col min="32" max="32" width="16" bestFit="1" customWidth="1"/>
    <col min="33" max="33" width="13.26953125" bestFit="1" customWidth="1"/>
    <col min="34" max="34" width="23.7265625" bestFit="1" customWidth="1"/>
    <col min="35" max="36" width="19.453125" bestFit="1" customWidth="1"/>
    <col min="37" max="37" width="18.7265625" bestFit="1" customWidth="1"/>
    <col min="38" max="38" width="26.90625" bestFit="1" customWidth="1"/>
    <col min="39" max="39" width="10.453125" bestFit="1" customWidth="1"/>
    <col min="40" max="40" width="21.7265625" bestFit="1" customWidth="1"/>
    <col min="41" max="42" width="19.453125" bestFit="1" customWidth="1"/>
    <col min="43" max="43" width="18.7265625" bestFit="1" customWidth="1"/>
    <col min="44" max="44" width="21.26953125" bestFit="1" customWidth="1"/>
    <col min="45" max="45" width="18.7265625" bestFit="1" customWidth="1"/>
    <col min="46" max="46" width="19.453125" bestFit="1" customWidth="1"/>
    <col min="47" max="47" width="18.7265625" bestFit="1" customWidth="1"/>
    <col min="48" max="48" width="22.6328125" bestFit="1" customWidth="1"/>
    <col min="49" max="49" width="17.36328125" bestFit="1" customWidth="1"/>
    <col min="50" max="50" width="28.7265625" bestFit="1" customWidth="1"/>
    <col min="51" max="51" width="24.6328125" bestFit="1" customWidth="1"/>
    <col min="52" max="52" width="22.1796875" bestFit="1" customWidth="1"/>
    <col min="53" max="53" width="32.36328125" bestFit="1" customWidth="1"/>
    <col min="54" max="54" width="29.1796875" bestFit="1" customWidth="1"/>
    <col min="55" max="55" width="19.453125" bestFit="1" customWidth="1"/>
    <col min="56" max="56" width="15.26953125" bestFit="1" customWidth="1"/>
    <col min="57" max="57" width="19.453125" bestFit="1" customWidth="1"/>
    <col min="58" max="58" width="26.90625" bestFit="1" customWidth="1"/>
    <col min="59" max="60" width="18.90625" bestFit="1" customWidth="1"/>
    <col min="62" max="62" width="34.1796875" bestFit="1" customWidth="1"/>
    <col min="63" max="63" width="40.81640625" bestFit="1" customWidth="1"/>
    <col min="64" max="64" width="23.54296875" bestFit="1" customWidth="1"/>
    <col min="65" max="65" width="26.26953125" bestFit="1" customWidth="1"/>
    <col min="66" max="66" width="26.90625" bestFit="1" customWidth="1"/>
    <col min="67" max="67" width="17.90625" bestFit="1" customWidth="1"/>
  </cols>
  <sheetData>
    <row r="1" spans="2:66" x14ac:dyDescent="0.35">
      <c r="G1" s="45"/>
      <c r="H1" s="46"/>
      <c r="I1" s="46"/>
      <c r="J1" s="46"/>
    </row>
    <row r="4" spans="2:66" ht="24" x14ac:dyDescent="0.4">
      <c r="B4" s="43" t="s">
        <v>66</v>
      </c>
      <c r="C4" s="44"/>
      <c r="D4" s="44"/>
      <c r="G4" s="47" t="s">
        <v>67</v>
      </c>
      <c r="H4" s="48"/>
      <c r="K4" s="17" t="s">
        <v>70</v>
      </c>
      <c r="M4" s="17" t="s">
        <v>71</v>
      </c>
      <c r="O4" s="19" t="s">
        <v>8</v>
      </c>
      <c r="P4" s="19" t="s">
        <v>9</v>
      </c>
      <c r="Q4" s="19" t="s">
        <v>72</v>
      </c>
      <c r="R4" s="19" t="s">
        <v>11</v>
      </c>
      <c r="W4" s="19" t="s">
        <v>12</v>
      </c>
      <c r="X4" s="19" t="s">
        <v>81</v>
      </c>
      <c r="Y4" s="19" t="s">
        <v>14</v>
      </c>
      <c r="Z4" s="19" t="s">
        <v>15</v>
      </c>
      <c r="AE4" s="19" t="s">
        <v>12</v>
      </c>
      <c r="AF4" s="19" t="s">
        <v>81</v>
      </c>
      <c r="AG4" s="19" t="s">
        <v>14</v>
      </c>
      <c r="AH4" s="19" t="s">
        <v>15</v>
      </c>
    </row>
    <row r="5" spans="2:66" x14ac:dyDescent="0.35">
      <c r="B5" s="14" t="s">
        <v>6</v>
      </c>
      <c r="C5" s="14" t="s">
        <v>64</v>
      </c>
      <c r="D5" s="14" t="s">
        <v>65</v>
      </c>
      <c r="G5" s="33" t="s">
        <v>68</v>
      </c>
      <c r="H5" s="33" t="s">
        <v>63</v>
      </c>
      <c r="I5" s="14"/>
      <c r="O5" s="20">
        <f>GETPIVOTDATA("Sum of Insurance",$P$10)</f>
        <v>22176</v>
      </c>
      <c r="P5" s="20">
        <f>GETPIVOTDATA("Sum of Fuel",$P$10)</f>
        <v>66210</v>
      </c>
      <c r="Q5" s="20">
        <f>GETPIVOTDATA("Sum of Diesel Exhaust Fluid",$P$10)</f>
        <v>8752</v>
      </c>
      <c r="R5" s="20">
        <f>GETPIVOTDATA("Sum of Advance",$P$10)</f>
        <v>42000</v>
      </c>
      <c r="W5" s="20">
        <f>GETPIVOTDATA("Sum of Warehouse",$X$10)</f>
        <v>21408</v>
      </c>
      <c r="X5" s="20">
        <f>GETPIVOTDATA("Sum of Repairs",$X$10)</f>
        <v>4362</v>
      </c>
      <c r="Y5" s="20">
        <f>GETPIVOTDATA("Sum of Tolls",$X$10)</f>
        <v>20990</v>
      </c>
      <c r="Z5" s="20">
        <f>GETPIVOTDATA("Sum of Fundings",$X$10)</f>
        <v>2288</v>
      </c>
      <c r="AE5" s="20">
        <f>GETPIVOTDATA("Sum of Warehouse",$X$10)</f>
        <v>21408</v>
      </c>
      <c r="AF5" s="20">
        <f>GETPIVOTDATA("Sum of Repairs",$X$10)</f>
        <v>4362</v>
      </c>
      <c r="AG5" s="20">
        <f>GETPIVOTDATA("Sum of Tolls",$X$10)</f>
        <v>20990</v>
      </c>
      <c r="AH5" s="20">
        <f>GETPIVOTDATA("Sum of Fundings",$X$10)</f>
        <v>2288</v>
      </c>
    </row>
    <row r="6" spans="2:66" x14ac:dyDescent="0.35">
      <c r="B6" s="13">
        <f>GETPIVOTDATA("Sum of Rate",$B$10)</f>
        <v>834018</v>
      </c>
      <c r="C6" s="13">
        <f>GETPIVOTDATA("Sum of Total Expenses",$B$10)</f>
        <v>269769.49999999994</v>
      </c>
      <c r="D6" s="13">
        <f>GETPIVOTDATA("Sum of Balance",$B$10)</f>
        <v>564248.5</v>
      </c>
      <c r="G6" s="16" t="s">
        <v>29</v>
      </c>
      <c r="H6" s="12">
        <v>7965.8</v>
      </c>
      <c r="I6" s="13"/>
      <c r="K6" s="18">
        <f>IF(ISERROR(GETPIVOTDATA("Customer Type",$K$10,"Customer Type","New Customer")), 0, GETPIVOTDATA("Customer Type",$K$10,"Customer Type","New Customer"))</f>
        <v>14</v>
      </c>
      <c r="M6" s="18">
        <f>GETPIVOTDATA("Customer Type",$K$10,"Customer Type","Retaining Customer")</f>
        <v>154</v>
      </c>
      <c r="P6" s="18"/>
      <c r="R6" s="18"/>
      <c r="X6" s="18"/>
      <c r="Z6" s="18"/>
      <c r="AF6" s="18"/>
      <c r="AH6" s="18"/>
    </row>
    <row r="7" spans="2:66" x14ac:dyDescent="0.35">
      <c r="B7" s="15">
        <f>(B6)/(C6+B6)</f>
        <v>0.75559652559935675</v>
      </c>
      <c r="C7" s="15">
        <f>(C6)/(B6+C6)</f>
        <v>0.24440347440064319</v>
      </c>
      <c r="D7" s="15">
        <f>(D6)/(E6+D6)</f>
        <v>1</v>
      </c>
      <c r="G7" s="16" t="s">
        <v>38</v>
      </c>
      <c r="H7" s="12">
        <v>12138.8</v>
      </c>
      <c r="I7" s="15"/>
      <c r="AJ7" s="19" t="s">
        <v>12</v>
      </c>
      <c r="AK7" s="19" t="s">
        <v>81</v>
      </c>
      <c r="AL7" s="19" t="s">
        <v>14</v>
      </c>
      <c r="AM7" s="19" t="s">
        <v>15</v>
      </c>
    </row>
    <row r="8" spans="2:66" x14ac:dyDescent="0.35">
      <c r="G8" s="16" t="s">
        <v>43</v>
      </c>
      <c r="H8" s="12">
        <v>19311.3</v>
      </c>
      <c r="AJ8" s="20">
        <f>GETPIVOTDATA("Sum of Warehouse",$X$10)</f>
        <v>21408</v>
      </c>
      <c r="AK8" s="20">
        <f>GETPIVOTDATA("Sum of Repairs",$X$10)</f>
        <v>4362</v>
      </c>
      <c r="AL8" s="20">
        <f>GETPIVOTDATA("Sum of Tolls",$X$10)</f>
        <v>20990</v>
      </c>
      <c r="AM8" s="20">
        <f>GETPIVOTDATA("Sum of Fundings",$X$10)</f>
        <v>2288</v>
      </c>
    </row>
    <row r="9" spans="2:66" x14ac:dyDescent="0.35">
      <c r="G9" s="16" t="s">
        <v>47</v>
      </c>
      <c r="H9" s="12">
        <v>7518.6999999999989</v>
      </c>
      <c r="K9" s="49" t="s">
        <v>100</v>
      </c>
      <c r="L9" s="49"/>
      <c r="AK9" s="18"/>
      <c r="AM9" s="18"/>
      <c r="AQ9" s="33" t="s">
        <v>68</v>
      </c>
      <c r="AR9" s="33" t="s">
        <v>85</v>
      </c>
      <c r="AS9" s="33" t="s">
        <v>83</v>
      </c>
    </row>
    <row r="10" spans="2:66" s="10" customFormat="1" x14ac:dyDescent="0.35">
      <c r="B10" s="11" t="s">
        <v>61</v>
      </c>
      <c r="C10" s="11" t="s">
        <v>62</v>
      </c>
      <c r="D10" s="11" t="s">
        <v>63</v>
      </c>
      <c r="G10" s="16" t="s">
        <v>51</v>
      </c>
      <c r="H10" s="12">
        <v>44875.5</v>
      </c>
      <c r="I10"/>
      <c r="K10" s="33" t="s">
        <v>68</v>
      </c>
      <c r="L10" s="33" t="s">
        <v>82</v>
      </c>
      <c r="M10"/>
      <c r="P10" s="33" t="s">
        <v>73</v>
      </c>
      <c r="Q10" s="33" t="s">
        <v>74</v>
      </c>
      <c r="R10" s="33" t="s">
        <v>75</v>
      </c>
      <c r="S10" s="33" t="s">
        <v>76</v>
      </c>
      <c r="T10"/>
      <c r="X10" s="33" t="s">
        <v>77</v>
      </c>
      <c r="Y10" s="33" t="s">
        <v>78</v>
      </c>
      <c r="Z10" s="33" t="s">
        <v>79</v>
      </c>
      <c r="AA10" s="33" t="s">
        <v>80</v>
      </c>
      <c r="AB10"/>
      <c r="AF10" s="37" t="s">
        <v>68</v>
      </c>
      <c r="AG10" s="37" t="s">
        <v>61</v>
      </c>
      <c r="AH10" s="38" t="s">
        <v>62</v>
      </c>
      <c r="AI10"/>
      <c r="AJ10"/>
      <c r="AK10"/>
      <c r="AL10"/>
      <c r="AM10"/>
      <c r="AN10"/>
      <c r="AO10"/>
      <c r="AP10"/>
      <c r="AQ10" s="16" t="s">
        <v>44</v>
      </c>
      <c r="AR10" s="12">
        <v>503.39999999999986</v>
      </c>
      <c r="AS10" s="12">
        <v>30</v>
      </c>
      <c r="AT10"/>
      <c r="AU10"/>
      <c r="AV10"/>
      <c r="AW10"/>
      <c r="AX10"/>
      <c r="AY10"/>
      <c r="AZ10"/>
      <c r="BA10"/>
      <c r="BB10"/>
      <c r="BC10"/>
      <c r="BD10"/>
      <c r="BE10"/>
      <c r="BF10"/>
      <c r="BG10"/>
    </row>
    <row r="11" spans="2:66" x14ac:dyDescent="0.35">
      <c r="B11" s="12">
        <v>834018</v>
      </c>
      <c r="C11" s="12">
        <v>269769.49999999994</v>
      </c>
      <c r="D11" s="12">
        <v>564248.5</v>
      </c>
      <c r="G11" s="16" t="s">
        <v>52</v>
      </c>
      <c r="H11" s="12">
        <v>46811.700000000004</v>
      </c>
      <c r="K11" s="16" t="s">
        <v>45</v>
      </c>
      <c r="L11" s="12">
        <v>14</v>
      </c>
      <c r="P11" s="36">
        <v>22176</v>
      </c>
      <c r="Q11" s="36">
        <v>66210</v>
      </c>
      <c r="R11" s="36">
        <v>8752</v>
      </c>
      <c r="S11" s="36">
        <v>42000</v>
      </c>
      <c r="X11" s="12">
        <v>21408</v>
      </c>
      <c r="Y11" s="12">
        <v>4362</v>
      </c>
      <c r="Z11" s="12">
        <v>20990</v>
      </c>
      <c r="AA11" s="12">
        <v>2288</v>
      </c>
      <c r="AF11" s="22" t="s">
        <v>29</v>
      </c>
      <c r="AG11" s="24">
        <v>11112</v>
      </c>
      <c r="AH11" s="25">
        <v>3146.2</v>
      </c>
      <c r="AQ11" s="16" t="s">
        <v>39</v>
      </c>
      <c r="AR11" s="12">
        <v>687.5</v>
      </c>
      <c r="AS11" s="12">
        <v>42</v>
      </c>
    </row>
    <row r="12" spans="2:66" x14ac:dyDescent="0.35">
      <c r="G12" s="16" t="s">
        <v>53</v>
      </c>
      <c r="H12" s="12">
        <v>49109.200000000004</v>
      </c>
      <c r="K12" s="16" t="s">
        <v>31</v>
      </c>
      <c r="L12" s="12">
        <v>154</v>
      </c>
      <c r="AF12" s="23" t="s">
        <v>38</v>
      </c>
      <c r="AG12" s="21">
        <v>18268</v>
      </c>
      <c r="AH12" s="26">
        <v>6129.2</v>
      </c>
      <c r="AQ12" s="16" t="s">
        <v>30</v>
      </c>
      <c r="AR12" s="12">
        <v>1522.5000000000007</v>
      </c>
      <c r="AS12" s="12">
        <v>96</v>
      </c>
      <c r="BE12" s="49" t="s">
        <v>101</v>
      </c>
      <c r="BF12" s="49"/>
    </row>
    <row r="13" spans="2:66" x14ac:dyDescent="0.35">
      <c r="G13" s="16" t="s">
        <v>55</v>
      </c>
      <c r="H13" s="12">
        <v>54239.199999999997</v>
      </c>
      <c r="K13" s="34" t="s">
        <v>69</v>
      </c>
      <c r="L13" s="35">
        <v>168</v>
      </c>
      <c r="AF13" s="23" t="s">
        <v>43</v>
      </c>
      <c r="AG13" s="21">
        <v>30266</v>
      </c>
      <c r="AH13" s="26">
        <v>10954.7</v>
      </c>
      <c r="AJ13" s="10"/>
      <c r="AK13" s="33" t="s">
        <v>68</v>
      </c>
      <c r="AL13" s="33" t="s">
        <v>84</v>
      </c>
      <c r="AQ13" s="34" t="s">
        <v>69</v>
      </c>
      <c r="AR13" s="35">
        <v>2713.4000000000019</v>
      </c>
      <c r="AS13" s="35">
        <v>168</v>
      </c>
      <c r="BE13" s="33" t="s">
        <v>68</v>
      </c>
      <c r="BF13" s="33" t="s">
        <v>84</v>
      </c>
    </row>
    <row r="14" spans="2:66" x14ac:dyDescent="0.35">
      <c r="G14" s="16" t="s">
        <v>56</v>
      </c>
      <c r="H14" s="12">
        <v>94618.6</v>
      </c>
      <c r="AF14" s="23" t="s">
        <v>47</v>
      </c>
      <c r="AG14" s="21">
        <v>19299</v>
      </c>
      <c r="AH14" s="26">
        <v>11780.300000000001</v>
      </c>
      <c r="AK14" s="16" t="s">
        <v>46</v>
      </c>
      <c r="AL14" s="12">
        <v>14</v>
      </c>
      <c r="BE14" s="16" t="s">
        <v>33</v>
      </c>
      <c r="BF14" s="12">
        <v>25</v>
      </c>
      <c r="BJ14" s="42" t="s">
        <v>102</v>
      </c>
      <c r="BK14" s="42"/>
      <c r="BL14" s="42"/>
      <c r="BM14" s="42"/>
      <c r="BN14" s="42"/>
    </row>
    <row r="15" spans="2:66" x14ac:dyDescent="0.35">
      <c r="G15" s="16" t="s">
        <v>57</v>
      </c>
      <c r="H15" s="12">
        <v>62201.600000000006</v>
      </c>
      <c r="AF15" s="23" t="s">
        <v>51</v>
      </c>
      <c r="AG15" s="21">
        <v>58986</v>
      </c>
      <c r="AH15" s="26">
        <v>14110.5</v>
      </c>
      <c r="AK15" s="16" t="s">
        <v>34</v>
      </c>
      <c r="AL15" s="12">
        <v>18</v>
      </c>
      <c r="AN15" s="16" t="s">
        <v>46</v>
      </c>
      <c r="AO15" s="12">
        <f xml:space="preserve">  IFERROR(GETPIVOTDATA("Destination",$AK$13,"Destination","Alberta"), "- ")</f>
        <v>14</v>
      </c>
      <c r="AQ15" s="16" t="str">
        <f>AQ10</f>
        <v>Iron</v>
      </c>
      <c r="AR15" s="12">
        <f xml:space="preserve"> IFERROR(GETPIVOTDATA("Sum of Tonnage",$AQ$9,"Load","Iron"),"-")</f>
        <v>503.39999999999986</v>
      </c>
      <c r="AS15" s="12">
        <f xml:space="preserve"> IFERROR(GETPIVOTDATA("Count of Load",$AQ$9,"Load","Iron"),"-")</f>
        <v>30</v>
      </c>
      <c r="BE15" s="16" t="s">
        <v>35</v>
      </c>
      <c r="BF15" s="12">
        <v>38</v>
      </c>
      <c r="BJ15" s="33" t="s">
        <v>95</v>
      </c>
      <c r="BK15" s="33" t="s">
        <v>96</v>
      </c>
      <c r="BL15" s="33" t="s">
        <v>97</v>
      </c>
      <c r="BM15" s="33" t="s">
        <v>98</v>
      </c>
      <c r="BN15" s="33" t="s">
        <v>99</v>
      </c>
    </row>
    <row r="16" spans="2:66" x14ac:dyDescent="0.35">
      <c r="G16" s="16" t="s">
        <v>59</v>
      </c>
      <c r="H16" s="12">
        <v>89959.9</v>
      </c>
      <c r="AF16" s="23" t="s">
        <v>52</v>
      </c>
      <c r="AG16" s="21">
        <v>66494</v>
      </c>
      <c r="AH16" s="26">
        <v>19682.299999999996</v>
      </c>
      <c r="AK16" s="16" t="s">
        <v>36</v>
      </c>
      <c r="AL16" s="12">
        <v>27</v>
      </c>
      <c r="AN16" s="16" t="s">
        <v>34</v>
      </c>
      <c r="AO16" s="12">
        <f xml:space="preserve"> IFERROR(GETPIVOTDATA("Destination",$AK$13,"Destination","British Columbia"), "- ")</f>
        <v>18</v>
      </c>
      <c r="AQ16" s="16" t="str">
        <f>AQ11</f>
        <v>Sand</v>
      </c>
      <c r="AR16" s="12">
        <f xml:space="preserve"> IFERROR(GETPIVOTDATA("Sum of Tonnage",$AQ$9,"Load","Sand"),"-")</f>
        <v>687.5</v>
      </c>
      <c r="AS16" s="12">
        <f xml:space="preserve"> IFERROR(GETPIVOTDATA("Count of Load",$AQ$9,"Load","Sand"),"-")</f>
        <v>42</v>
      </c>
      <c r="AU16" s="33" t="s">
        <v>68</v>
      </c>
      <c r="AV16" s="33" t="s">
        <v>88</v>
      </c>
      <c r="AW16" s="33" t="s">
        <v>89</v>
      </c>
      <c r="AX16" s="33" t="s">
        <v>90</v>
      </c>
      <c r="AY16" s="33" t="s">
        <v>91</v>
      </c>
      <c r="AZ16" s="33" t="s">
        <v>92</v>
      </c>
      <c r="BA16" s="33" t="s">
        <v>93</v>
      </c>
      <c r="BB16" s="33" t="s">
        <v>62</v>
      </c>
      <c r="BE16" s="16" t="s">
        <v>42</v>
      </c>
      <c r="BF16" s="12">
        <v>63</v>
      </c>
      <c r="BJ16" s="12">
        <v>129814.61999999991</v>
      </c>
      <c r="BK16" s="12">
        <v>201411.00000000015</v>
      </c>
      <c r="BL16" s="12">
        <v>172622.24999999997</v>
      </c>
      <c r="BM16" s="12">
        <v>245409.75</v>
      </c>
      <c r="BN16" s="12">
        <v>302106.30000000016</v>
      </c>
    </row>
    <row r="17" spans="7:66" x14ac:dyDescent="0.35">
      <c r="G17" s="16" t="s">
        <v>60</v>
      </c>
      <c r="H17" s="12">
        <v>75498.200000000012</v>
      </c>
      <c r="AF17" s="23" t="s">
        <v>53</v>
      </c>
      <c r="AG17" s="21">
        <v>83959</v>
      </c>
      <c r="AH17" s="26">
        <v>34849.799999999996</v>
      </c>
      <c r="AK17" s="16" t="s">
        <v>40</v>
      </c>
      <c r="AL17" s="12">
        <v>18</v>
      </c>
      <c r="AN17" s="16" t="s">
        <v>36</v>
      </c>
      <c r="AO17" s="12">
        <f xml:space="preserve"> IFERROR(GETPIVOTDATA("Destination",$AK$13,"Destination","Manitoba"), "- ")</f>
        <v>27</v>
      </c>
      <c r="AQ17" s="16" t="str">
        <f>AQ12</f>
        <v>Wood</v>
      </c>
      <c r="AR17" s="12">
        <f xml:space="preserve"> IFERROR(GETPIVOTDATA("Sum of Tonnage",$AQ$9,"Load","Wood"),"-")</f>
        <v>1522.5000000000007</v>
      </c>
      <c r="AS17" s="12">
        <f xml:space="preserve"> IFERROR(GETPIVOTDATA("Count of Load",$AQ$9,"Load","Wood"),"-")</f>
        <v>96</v>
      </c>
      <c r="AU17" s="16" t="s">
        <v>44</v>
      </c>
      <c r="AV17" s="12">
        <v>8899.8899999999976</v>
      </c>
      <c r="AW17" s="12">
        <v>10915</v>
      </c>
      <c r="AX17" s="12">
        <v>7718.2000000000044</v>
      </c>
      <c r="AY17" s="12">
        <v>3000</v>
      </c>
      <c r="AZ17" s="12">
        <v>752</v>
      </c>
      <c r="BA17" s="12">
        <v>1725</v>
      </c>
      <c r="BB17" s="12">
        <v>46764.399999999987</v>
      </c>
      <c r="BE17" s="16" t="s">
        <v>37</v>
      </c>
      <c r="BF17" s="12">
        <v>42</v>
      </c>
      <c r="BJ17" s="32">
        <f>GETPIVOTDATA("Sum of First condition type",$BJ$15)</f>
        <v>129814.61999999991</v>
      </c>
      <c r="BK17" s="32">
        <f>GETPIVOTDATA("Sum of Shipment cost sub-items",$BJ$15)</f>
        <v>201411.00000000015</v>
      </c>
      <c r="BL17" s="32">
        <f>GETPIVOTDATA("Sum of ERE Stage",$BJ$15)</f>
        <v>172622.24999999997</v>
      </c>
      <c r="BM17" s="32">
        <f>GETPIVOTDATA("Sum of Basic freight",$BJ$15)</f>
        <v>245409.75</v>
      </c>
      <c r="BN17" s="32">
        <f>GETPIVOTDATA("Sum of Final Amount",$BJ$15)</f>
        <v>302106.30000000016</v>
      </c>
    </row>
    <row r="18" spans="7:66" x14ac:dyDescent="0.35">
      <c r="G18" s="34" t="s">
        <v>69</v>
      </c>
      <c r="H18" s="35">
        <v>564248.5</v>
      </c>
      <c r="AF18" s="23" t="s">
        <v>55</v>
      </c>
      <c r="AG18" s="21">
        <v>72951</v>
      </c>
      <c r="AH18" s="26">
        <v>18711.8</v>
      </c>
      <c r="AK18" s="16" t="s">
        <v>50</v>
      </c>
      <c r="AL18" s="12">
        <v>16</v>
      </c>
      <c r="AN18" s="16" t="s">
        <v>40</v>
      </c>
      <c r="AO18" s="12">
        <f xml:space="preserve"> IFERROR(GETPIVOTDATA("Destination",$AK$13,"Destination","New Brunswick"), "- ")</f>
        <v>18</v>
      </c>
      <c r="AQ18" s="28" t="s">
        <v>69</v>
      </c>
      <c r="AR18" s="29">
        <f>IFERROR(GETPIVOTDATA("Sum of Tonnage",$AQ$9),"-")</f>
        <v>2713.4000000000019</v>
      </c>
      <c r="AS18" s="29">
        <f>IFERROR(GETPIVOTDATA("Count of Load",$AQ$9),"-")</f>
        <v>168</v>
      </c>
      <c r="AU18" s="16" t="s">
        <v>39</v>
      </c>
      <c r="AV18" s="12">
        <v>12557.579999999996</v>
      </c>
      <c r="AW18" s="12">
        <v>14595</v>
      </c>
      <c r="AX18" s="12">
        <v>10594.5</v>
      </c>
      <c r="AY18" s="12">
        <v>4200</v>
      </c>
      <c r="AZ18" s="12">
        <v>1061</v>
      </c>
      <c r="BA18" s="12">
        <v>2399</v>
      </c>
      <c r="BB18" s="12">
        <v>65296.30000000001</v>
      </c>
      <c r="BE18" s="34" t="s">
        <v>69</v>
      </c>
      <c r="BF18" s="35">
        <v>168</v>
      </c>
    </row>
    <row r="19" spans="7:66" x14ac:dyDescent="0.35">
      <c r="AF19" s="23" t="s">
        <v>56</v>
      </c>
      <c r="AG19" s="21">
        <v>123831</v>
      </c>
      <c r="AH19" s="26">
        <v>29212.399999999991</v>
      </c>
      <c r="AK19" s="16" t="s">
        <v>41</v>
      </c>
      <c r="AL19" s="12">
        <v>74</v>
      </c>
      <c r="AN19" s="16" t="s">
        <v>50</v>
      </c>
      <c r="AO19" s="12">
        <f xml:space="preserve"> IFERROR(GETPIVOTDATA("Destination",$AK$13,"Destination","Nova Scotia"), "- ")</f>
        <v>16</v>
      </c>
      <c r="AU19" s="16" t="s">
        <v>30</v>
      </c>
      <c r="AV19" s="12">
        <v>28359.35999999999</v>
      </c>
      <c r="AW19" s="12">
        <v>32621</v>
      </c>
      <c r="AX19" s="12">
        <v>23785.299999999981</v>
      </c>
      <c r="AY19" s="12">
        <v>9600</v>
      </c>
      <c r="AZ19" s="12">
        <v>2439</v>
      </c>
      <c r="BA19" s="12">
        <v>5496</v>
      </c>
      <c r="BB19" s="12">
        <v>157708.80000000005</v>
      </c>
    </row>
    <row r="20" spans="7:66" x14ac:dyDescent="0.35">
      <c r="AF20" s="23" t="s">
        <v>57</v>
      </c>
      <c r="AG20" s="21">
        <v>118656</v>
      </c>
      <c r="AH20" s="26">
        <v>56454.399999999994</v>
      </c>
      <c r="AK20" s="16" t="s">
        <v>48</v>
      </c>
      <c r="AL20" s="12">
        <v>1</v>
      </c>
      <c r="AN20" s="16" t="s">
        <v>41</v>
      </c>
      <c r="AO20" s="12">
        <f xml:space="preserve"> IFERROR(GETPIVOTDATA("Destination",$AK$13,"Destination","Nunavut"), "- ")</f>
        <v>74</v>
      </c>
      <c r="AU20" s="34" t="s">
        <v>69</v>
      </c>
      <c r="AV20" s="35">
        <v>49816.829999999987</v>
      </c>
      <c r="AW20" s="35">
        <v>58131</v>
      </c>
      <c r="AX20" s="35">
        <v>42097.999999999985</v>
      </c>
      <c r="AY20" s="35">
        <v>16800</v>
      </c>
      <c r="AZ20" s="35">
        <v>4252</v>
      </c>
      <c r="BA20" s="35">
        <v>9620</v>
      </c>
      <c r="BB20" s="35">
        <v>269769.50000000006</v>
      </c>
    </row>
    <row r="21" spans="7:66" x14ac:dyDescent="0.35">
      <c r="AF21" s="23" t="s">
        <v>59</v>
      </c>
      <c r="AG21" s="21">
        <v>126461</v>
      </c>
      <c r="AH21" s="26">
        <v>36501.1</v>
      </c>
      <c r="AK21" s="34" t="s">
        <v>69</v>
      </c>
      <c r="AL21" s="35">
        <v>168</v>
      </c>
      <c r="AN21" s="16" t="s">
        <v>48</v>
      </c>
      <c r="AO21" s="12">
        <f xml:space="preserve"> IFERROR(GETPIVOTDATA("Destination",$AK$13,"Destination","Yukon"), "- ")</f>
        <v>1</v>
      </c>
    </row>
    <row r="22" spans="7:66" x14ac:dyDescent="0.35">
      <c r="AF22" s="23" t="s">
        <v>60</v>
      </c>
      <c r="AG22" s="21">
        <v>103735</v>
      </c>
      <c r="AH22" s="26">
        <v>28236.799999999996</v>
      </c>
      <c r="AN22" s="16" t="s">
        <v>86</v>
      </c>
      <c r="AO22" s="12">
        <f xml:space="preserve"> IFERROR(GETPIVOTDATA("Destination",$AK$13), "- ")</f>
        <v>168</v>
      </c>
      <c r="BE22" t="str">
        <f>BE14</f>
        <v>Alessandro Smith</v>
      </c>
      <c r="BF22">
        <f>GETPIVOTDATA("Destination",$BE$13,"Driver Name","Alessandro Smith")</f>
        <v>25</v>
      </c>
    </row>
    <row r="23" spans="7:66" ht="25.5" x14ac:dyDescent="0.35">
      <c r="AF23" s="39" t="s">
        <v>69</v>
      </c>
      <c r="AG23" s="40">
        <v>834018</v>
      </c>
      <c r="AH23" s="41">
        <v>269769.5</v>
      </c>
      <c r="AU23" s="30" t="s">
        <v>17</v>
      </c>
      <c r="AW23" s="30" t="s">
        <v>18</v>
      </c>
      <c r="AY23" s="30" t="s">
        <v>19</v>
      </c>
      <c r="BA23" s="30" t="s">
        <v>20</v>
      </c>
      <c r="BE23" t="str">
        <f>BE15</f>
        <v>Beauregard Mike</v>
      </c>
      <c r="BF23">
        <f>GETPIVOTDATA("Destination",$BE$13,"Driver Name","Beauregard Mike")</f>
        <v>38</v>
      </c>
    </row>
    <row r="24" spans="7:66" x14ac:dyDescent="0.35">
      <c r="AN24" s="16" t="s">
        <v>87</v>
      </c>
      <c r="AO24">
        <f xml:space="preserve"> COUNT(AO15:AO21)</f>
        <v>7</v>
      </c>
      <c r="AU24" s="31">
        <f>GETPIVOTDATA("Sum of Odometer",$AU$16)</f>
        <v>49816.829999999987</v>
      </c>
      <c r="AW24" s="18">
        <f>GETPIVOTDATA("Sum of Miles",$AU$16)</f>
        <v>58131</v>
      </c>
      <c r="AY24" s="27">
        <f>GETPIVOTDATA("Sum of Rate Per Miles",$AU$16)</f>
        <v>42097.999999999985</v>
      </c>
      <c r="BA24" s="27">
        <f>GETPIVOTDATA("Sum of Extra Stops",$AU$16)</f>
        <v>16800</v>
      </c>
      <c r="BE24" t="str">
        <f>BE16</f>
        <v>Jaison Augustine</v>
      </c>
      <c r="BF24">
        <f>GETPIVOTDATA("Destination",$BE$13,"Driver Name","Jaison Augustine")</f>
        <v>63</v>
      </c>
    </row>
    <row r="25" spans="7:66" x14ac:dyDescent="0.35">
      <c r="BE25" t="str">
        <f>BE17</f>
        <v>Jean Bartholomew</v>
      </c>
      <c r="BF25">
        <f>GETPIVOTDATA("Destination",$BE$13,"Driver Name","Jean Bartholomew")</f>
        <v>42</v>
      </c>
    </row>
    <row r="26" spans="7:66" ht="25.5" x14ac:dyDescent="0.35">
      <c r="AU26" s="30" t="s">
        <v>21</v>
      </c>
      <c r="AW26" s="30" t="s">
        <v>22</v>
      </c>
      <c r="AY26" s="30" t="s">
        <v>94</v>
      </c>
    </row>
    <row r="27" spans="7:66" x14ac:dyDescent="0.35">
      <c r="AU27" s="27">
        <f>GETPIVOTDATA("Sum of Extra Pay",$AU$16)</f>
        <v>4252</v>
      </c>
      <c r="AW27" s="27">
        <f>GETPIVOTDATA("Sum of Costs Driver Paid",$AU$16)</f>
        <v>9620</v>
      </c>
      <c r="AY27" s="27">
        <f>SUM(AY24,BA24,AU27,AW27)</f>
        <v>72769.999999999985</v>
      </c>
    </row>
    <row r="29" spans="7:66" x14ac:dyDescent="0.35">
      <c r="AN29" s="16"/>
      <c r="AO29" s="12"/>
    </row>
  </sheetData>
  <sheetProtection selectLockedCells="1" selectUnlockedCells="1"/>
  <mergeCells count="6">
    <mergeCell ref="BJ14:BN14"/>
    <mergeCell ref="B4:D4"/>
    <mergeCell ref="G1:J1"/>
    <mergeCell ref="G4:H4"/>
    <mergeCell ref="K9:L9"/>
    <mergeCell ref="BE12:BF12"/>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77816-580C-4A78-A1AF-CA10AA14A2D3}">
  <sheetPr codeName="Sheet3">
    <tabColor rgb="FFD3BBC0"/>
    <pageSetUpPr autoPageBreaks="0"/>
  </sheetPr>
  <dimension ref="A1"/>
  <sheetViews>
    <sheetView showGridLines="0" showRowColHeaders="0" tabSelected="1" topLeftCell="A4" zoomScale="90" zoomScaleNormal="90" workbookViewId="0">
      <selection activeCell="B5" sqref="B5"/>
    </sheetView>
  </sheetViews>
  <sheetFormatPr defaultRowHeight="21" x14ac:dyDescent="0.35"/>
  <sheetData/>
  <sheetProtection sheet="1" objects="1" scenarios="1"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FC5536567C954D98036FB1DBEE0D33" ma:contentTypeVersion="6" ma:contentTypeDescription="Create a new document." ma:contentTypeScope="" ma:versionID="80e528dd376b5b38a789b7a610422d84">
  <xsd:schema xmlns:xsd="http://www.w3.org/2001/XMLSchema" xmlns:xs="http://www.w3.org/2001/XMLSchema" xmlns:p="http://schemas.microsoft.com/office/2006/metadata/properties" xmlns:ns3="bf09d35a-0861-4a9f-a689-5769588d03e9" targetNamespace="http://schemas.microsoft.com/office/2006/metadata/properties" ma:root="true" ma:fieldsID="d54478f5515a44979c4ebee448161c1c" ns3:_="">
    <xsd:import namespace="bf09d35a-0861-4a9f-a689-5769588d03e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09d35a-0861-4a9f-a689-5769588d03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42B09D-6DA7-4FFB-B986-3E93C896D841}">
  <ds:schemaRefs>
    <ds:schemaRef ds:uri="http://schemas.microsoft.com/sharepoint/v3/contenttype/forms"/>
  </ds:schemaRefs>
</ds:datastoreItem>
</file>

<file path=customXml/itemProps2.xml><?xml version="1.0" encoding="utf-8"?>
<ds:datastoreItem xmlns:ds="http://schemas.openxmlformats.org/officeDocument/2006/customXml" ds:itemID="{47E6B711-4362-458E-B10E-22A34424B6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09d35a-0861-4a9f-a689-5769588d03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83628A-E99F-405E-B2B3-80D7FF7F7055}">
  <ds:schemaRefs>
    <ds:schemaRef ds:uri="http://www.w3.org/XML/1998/namespace"/>
    <ds:schemaRef ds:uri="http://purl.org/dc/elements/1.1/"/>
    <ds:schemaRef ds:uri="http://purl.org/dc/terms/"/>
    <ds:schemaRef ds:uri="http://purl.org/dc/dcmitype/"/>
    <ds:schemaRef ds:uri="bf09d35a-0861-4a9f-a689-5769588d03e9"/>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Database</vt:lpstr>
      <vt:lpstr>Pivottables</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عبد الرحمن حاتم محمد احمد ابو حسين ( 123190385 )</dc:creator>
  <cp:lastModifiedBy>عبد الرحمن حاتم محمد احمد ابو حسين ( 123190385 )</cp:lastModifiedBy>
  <cp:lastPrinted>2024-03-17T01:00:00Z</cp:lastPrinted>
  <dcterms:created xsi:type="dcterms:W3CDTF">2024-02-18T05:39:52Z</dcterms:created>
  <dcterms:modified xsi:type="dcterms:W3CDTF">2024-03-17T01:14:18Z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0x010100D6FC5536567C954D98036FB1DBEE0D33</vt:lpwstr>
  </property>
</Properties>
</file>