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y\Data\"/>
    </mc:Choice>
  </mc:AlternateContent>
  <xr:revisionPtr revIDLastSave="0" documentId="13_ncr:1_{3CAFB902-C1D0-43A6-A438-8CF8531616EF}" xr6:coauthVersionLast="47" xr6:coauthVersionMax="47" xr10:uidLastSave="{00000000-0000-0000-0000-000000000000}"/>
  <bookViews>
    <workbookView xWindow="-108" yWindow="-108" windowWidth="23256" windowHeight="13176" activeTab="5" xr2:uid="{00000000-000D-0000-FFFF-FFFF00000000}"/>
  </bookViews>
  <sheets>
    <sheet name="IND Staff" sheetId="5" r:id="rId1"/>
    <sheet name="NZ Staff" sheetId="6" r:id="rId2"/>
    <sheet name="All Staff" sheetId="7" r:id="rId3"/>
    <sheet name="Quick Analysis" sheetId="8" r:id="rId4"/>
    <sheet name="Pivot tables" sheetId="10" r:id="rId5"/>
    <sheet name="Visuals" sheetId="9" r:id="rId6"/>
  </sheets>
  <definedNames>
    <definedName name="_xlchart.v1.0" hidden="1">'All Staff'!$G$2:$G$184</definedName>
    <definedName name="_xlcn.WorksheetConnection_blankdatafile.xlsxsruff1" hidden="1">sruff[]</definedName>
    <definedName name="ExternalData_1" localSheetId="2" hidden="1">'All Staff'!$A$1:$H$184</definedName>
    <definedName name="ExternalData_1" localSheetId="0" hidden="1">'IND Staff'!$A$1:$H$114</definedName>
    <definedName name="ExternalData_1" localSheetId="1" hidden="1">'NZ Staff'!$A$1:$H$102</definedName>
    <definedName name="Slicer_Age">#N/A</definedName>
    <definedName name="Slicer_Country1">#N/A</definedName>
    <definedName name="Slicer_Date_Joined">#N/A</definedName>
    <definedName name="Slicer_Gender">#N/A</definedName>
    <definedName name="Slicer_Years">#N/A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ruff" name="sruff" connection="WorksheetConnection_blank-data-file.xlsx!sru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8" l="1"/>
  <c r="G9" i="8"/>
  <c r="K2"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J85" i="7"/>
  <c r="E15" i="8"/>
  <c r="B17" i="8" a="1"/>
  <c r="B17" i="8" s="1"/>
  <c r="B9" i="8"/>
  <c r="C9" i="8"/>
  <c r="D9" i="8"/>
  <c r="E9" i="8"/>
  <c r="H9" i="8"/>
  <c r="I9" i="8"/>
  <c r="G10" i="9"/>
  <c r="K10" i="9"/>
  <c r="I10" i="9"/>
  <c r="R10" i="9"/>
  <c r="E10" i="9"/>
  <c r="J2" i="8" l="1"/>
  <c r="G2" i="8"/>
  <c r="F2" i="8"/>
  <c r="I162" i="7"/>
  <c r="I18" i="7"/>
  <c r="J18" i="7" s="1"/>
  <c r="I142" i="7"/>
  <c r="J142" i="7" s="1"/>
  <c r="I20" i="7"/>
  <c r="J20" i="7" s="1"/>
  <c r="I175" i="7"/>
  <c r="J175" i="7" s="1"/>
  <c r="I46" i="7"/>
  <c r="I130" i="7"/>
  <c r="J130" i="7" s="1"/>
  <c r="I124" i="7"/>
  <c r="J124" i="7" s="1"/>
  <c r="I90" i="7"/>
  <c r="J90" i="7" s="1"/>
  <c r="I156" i="7"/>
  <c r="J156" i="7" s="1"/>
  <c r="I146" i="7"/>
  <c r="J146" i="7" s="1"/>
  <c r="I134" i="7"/>
  <c r="J134" i="7" s="1"/>
  <c r="I24" i="7"/>
  <c r="J24" i="7" s="1"/>
  <c r="I8" i="7"/>
  <c r="J8" i="7" s="1"/>
  <c r="I163" i="7"/>
  <c r="J163" i="7" s="1"/>
  <c r="I32" i="7"/>
  <c r="J32" i="7" s="1"/>
  <c r="I181" i="7"/>
  <c r="J181" i="7" s="1"/>
  <c r="I82" i="7"/>
  <c r="J82" i="7" s="1"/>
  <c r="I108" i="7"/>
  <c r="J108" i="7" s="1"/>
  <c r="I102" i="7"/>
  <c r="J102" i="7" s="1"/>
  <c r="I44" i="7"/>
  <c r="J44" i="7" s="1"/>
  <c r="I120" i="7"/>
  <c r="J120" i="7" s="1"/>
  <c r="I6" i="7"/>
  <c r="J6" i="7" s="1"/>
  <c r="I92" i="7"/>
  <c r="J92" i="7" s="1"/>
  <c r="I10" i="7"/>
  <c r="J10" i="7" s="1"/>
  <c r="I140" i="7"/>
  <c r="J140" i="7" s="1"/>
  <c r="I50" i="7"/>
  <c r="J50" i="7" s="1"/>
  <c r="I171" i="7"/>
  <c r="J171" i="7" s="1"/>
  <c r="I12" i="7"/>
  <c r="J12" i="7" s="1"/>
  <c r="I160" i="7"/>
  <c r="J160" i="7" s="1"/>
  <c r="I22" i="7"/>
  <c r="J22" i="7" s="1"/>
  <c r="I70" i="7"/>
  <c r="J70" i="7" s="1"/>
  <c r="I138" i="7"/>
  <c r="J138" i="7" s="1"/>
  <c r="I110" i="7"/>
  <c r="J110" i="7" s="1"/>
  <c r="I34" i="7"/>
  <c r="J34" i="7" s="1"/>
  <c r="I158" i="7"/>
  <c r="J158" i="7" s="1"/>
  <c r="I183" i="7"/>
  <c r="J183" i="7" s="1"/>
  <c r="I165" i="7"/>
  <c r="J165" i="7" s="1"/>
  <c r="I173" i="7"/>
  <c r="J173" i="7" s="1"/>
  <c r="I30" i="7"/>
  <c r="J30" i="7" s="1"/>
  <c r="I98" i="7"/>
  <c r="J98" i="7" s="1"/>
  <c r="I36" i="7"/>
  <c r="J36" i="7" s="1"/>
  <c r="I114" i="7"/>
  <c r="J114" i="7" s="1"/>
  <c r="I2" i="7"/>
  <c r="J2" i="7" s="1"/>
  <c r="I94" i="7"/>
  <c r="J94" i="7" s="1"/>
  <c r="I52" i="7"/>
  <c r="J52" i="7" s="1"/>
  <c r="I148" i="7"/>
  <c r="J148" i="7" s="1"/>
  <c r="I48" i="7"/>
  <c r="J48" i="7" s="1"/>
  <c r="I126" i="7"/>
  <c r="J126" i="7" s="1"/>
  <c r="I84" i="7"/>
  <c r="J84" i="7" s="1"/>
  <c r="I100" i="7"/>
  <c r="J100" i="7" s="1"/>
  <c r="I122" i="7"/>
  <c r="J122" i="7" s="1"/>
  <c r="I60" i="7"/>
  <c r="J60" i="7" s="1"/>
  <c r="I177" i="7"/>
  <c r="J177" i="7" s="1"/>
  <c r="I66" i="7"/>
  <c r="J66" i="7" s="1"/>
  <c r="I64" i="7"/>
  <c r="J64" i="7" s="1"/>
  <c r="I128" i="7"/>
  <c r="J128" i="7" s="1"/>
  <c r="I28" i="7"/>
  <c r="J28" i="7" s="1"/>
  <c r="I112" i="7"/>
  <c r="J112" i="7" s="1"/>
  <c r="I118" i="7"/>
  <c r="J118" i="7" s="1"/>
  <c r="I76" i="7"/>
  <c r="J76" i="7" s="1"/>
  <c r="I38" i="7"/>
  <c r="J38" i="7" s="1"/>
  <c r="I16" i="7"/>
  <c r="J16" i="7" s="1"/>
  <c r="I154" i="7"/>
  <c r="J154" i="7" s="1"/>
  <c r="I136" i="7"/>
  <c r="J136" i="7" s="1"/>
  <c r="I14" i="7"/>
  <c r="J14" i="7" s="1"/>
  <c r="I88" i="7"/>
  <c r="J88" i="7" s="1"/>
  <c r="I167" i="7"/>
  <c r="J167" i="7" s="1"/>
  <c r="I116" i="7"/>
  <c r="J116" i="7" s="1"/>
  <c r="I39" i="7"/>
  <c r="J39" i="7" s="1"/>
  <c r="I78" i="7"/>
  <c r="J78" i="7" s="1"/>
  <c r="I72" i="7"/>
  <c r="J72" i="7" s="1"/>
  <c r="I80" i="7"/>
  <c r="J80" i="7" s="1"/>
  <c r="I58" i="7"/>
  <c r="J58" i="7" s="1"/>
  <c r="I150" i="7"/>
  <c r="J150" i="7" s="1"/>
  <c r="I179" i="7"/>
  <c r="J179" i="7" s="1"/>
  <c r="I104" i="7"/>
  <c r="J104" i="7" s="1"/>
  <c r="I169" i="7"/>
  <c r="J169" i="7" s="1"/>
  <c r="I144" i="7"/>
  <c r="J144" i="7" s="1"/>
  <c r="I74" i="7"/>
  <c r="J74" i="7" s="1"/>
  <c r="I4" i="7"/>
  <c r="J4" i="7" s="1"/>
  <c r="I62" i="7"/>
  <c r="J62" i="7" s="1"/>
  <c r="I152" i="7"/>
  <c r="J152" i="7" s="1"/>
  <c r="I68" i="7"/>
  <c r="J68" i="7" s="1"/>
  <c r="I96" i="7"/>
  <c r="J96" i="7" s="1"/>
  <c r="I42" i="7"/>
  <c r="J42" i="7" s="1"/>
  <c r="I106" i="7"/>
  <c r="J106" i="7" s="1"/>
  <c r="I54" i="7"/>
  <c r="J54" i="7" s="1"/>
  <c r="I86" i="7"/>
  <c r="J86" i="7" s="1"/>
  <c r="I56" i="7"/>
  <c r="J56" i="7" s="1"/>
  <c r="I26" i="7"/>
  <c r="J26" i="7" s="1"/>
  <c r="I132" i="7"/>
  <c r="J132" i="7" s="1"/>
  <c r="I166" i="7"/>
  <c r="J166" i="7" s="1"/>
  <c r="I87" i="7"/>
  <c r="J87" i="7" s="1"/>
  <c r="I37" i="7"/>
  <c r="J37" i="7" s="1"/>
  <c r="I176" i="7"/>
  <c r="J176" i="7" s="1"/>
  <c r="I40" i="7"/>
  <c r="J40" i="7" s="1"/>
  <c r="I161" i="7"/>
  <c r="J161" i="7" s="1"/>
  <c r="I27" i="7"/>
  <c r="J27" i="7" s="1"/>
  <c r="I63" i="7"/>
  <c r="J63" i="7" s="1"/>
  <c r="I43" i="7"/>
  <c r="J43" i="7" s="1"/>
  <c r="I184" i="7"/>
  <c r="J184" i="7" s="1"/>
  <c r="I159" i="7"/>
  <c r="J159" i="7" s="1"/>
  <c r="I69" i="7"/>
  <c r="J69" i="7" s="1"/>
  <c r="I79" i="7"/>
  <c r="J79" i="7" s="1"/>
  <c r="I153" i="7"/>
  <c r="J153" i="7" s="1"/>
  <c r="I19" i="7"/>
  <c r="J19" i="7" s="1"/>
  <c r="I137" i="7"/>
  <c r="J137" i="7" s="1"/>
  <c r="I9" i="7"/>
  <c r="J9" i="7" s="1"/>
  <c r="I49" i="7"/>
  <c r="J49" i="7" s="1"/>
  <c r="I15" i="7"/>
  <c r="J15" i="7" s="1"/>
  <c r="I99" i="7"/>
  <c r="J99" i="7" s="1"/>
  <c r="I53" i="7"/>
  <c r="J53" i="7" s="1"/>
  <c r="I73" i="7"/>
  <c r="J73" i="7" s="1"/>
  <c r="I51" i="7"/>
  <c r="J51" i="7" s="1"/>
  <c r="I31" i="7"/>
  <c r="J31" i="7" s="1"/>
  <c r="I65" i="7"/>
  <c r="J65" i="7" s="1"/>
  <c r="I93" i="7"/>
  <c r="J93" i="7" s="1"/>
  <c r="I119" i="7"/>
  <c r="J119" i="7" s="1"/>
  <c r="I5" i="7"/>
  <c r="J5" i="7" s="1"/>
  <c r="I101" i="7"/>
  <c r="J101" i="7" s="1"/>
  <c r="I59" i="7"/>
  <c r="J59" i="7" s="1"/>
  <c r="I97" i="7"/>
  <c r="J97" i="7" s="1"/>
  <c r="I178" i="7"/>
  <c r="J178" i="7" s="1"/>
  <c r="I107" i="7"/>
  <c r="J107" i="7" s="1"/>
  <c r="I157" i="7"/>
  <c r="J157" i="7" s="1"/>
  <c r="I33" i="7"/>
  <c r="J33" i="7" s="1"/>
  <c r="I139" i="7"/>
  <c r="J139" i="7" s="1"/>
  <c r="I133" i="7"/>
  <c r="J133" i="7" s="1"/>
  <c r="I143" i="7"/>
  <c r="J143" i="7" s="1"/>
  <c r="I29" i="7"/>
  <c r="J29" i="7" s="1"/>
  <c r="I35" i="7"/>
  <c r="J35" i="7" s="1"/>
  <c r="I105" i="7"/>
  <c r="J105" i="7" s="1"/>
  <c r="I117" i="7"/>
  <c r="J117" i="7" s="1"/>
  <c r="I113" i="7"/>
  <c r="J113" i="7" s="1"/>
  <c r="I129" i="7"/>
  <c r="J129" i="7" s="1"/>
  <c r="I164" i="7"/>
  <c r="J164" i="7" s="1"/>
  <c r="I109" i="7"/>
  <c r="J109" i="7" s="1"/>
  <c r="I77" i="7"/>
  <c r="J77" i="7" s="1"/>
  <c r="I111" i="7"/>
  <c r="J111" i="7" s="1"/>
  <c r="I55" i="7"/>
  <c r="J55" i="7" s="1"/>
  <c r="I182" i="7"/>
  <c r="J182" i="7" s="1"/>
  <c r="I25" i="7"/>
  <c r="J25" i="7" s="1"/>
  <c r="I21" i="7"/>
  <c r="J21" i="7" s="1"/>
  <c r="I174" i="7"/>
  <c r="J174" i="7" s="1"/>
  <c r="I83" i="7"/>
  <c r="J83" i="7" s="1"/>
  <c r="I89" i="7"/>
  <c r="J89" i="7" s="1"/>
  <c r="I155" i="7"/>
  <c r="J155" i="7" s="1"/>
  <c r="I168" i="7"/>
  <c r="J168" i="7" s="1"/>
  <c r="I81" i="7"/>
  <c r="J81" i="7" s="1"/>
  <c r="I180" i="7"/>
  <c r="J180" i="7" s="1"/>
  <c r="I103" i="7"/>
  <c r="J103" i="7" s="1"/>
  <c r="I172" i="7"/>
  <c r="J172" i="7" s="1"/>
  <c r="I125" i="7"/>
  <c r="J125" i="7" s="1"/>
  <c r="I149" i="7"/>
  <c r="J149" i="7" s="1"/>
  <c r="I45" i="7"/>
  <c r="J45" i="7" s="1"/>
  <c r="I123" i="7"/>
  <c r="J123" i="7" s="1"/>
  <c r="I47" i="7"/>
  <c r="J47" i="7" s="1"/>
  <c r="I131" i="7"/>
  <c r="J131" i="7" s="1"/>
  <c r="I71" i="7"/>
  <c r="J71" i="7" s="1"/>
  <c r="I23" i="7"/>
  <c r="J23" i="7" s="1"/>
  <c r="I61" i="7"/>
  <c r="J61" i="7" s="1"/>
  <c r="I145" i="7"/>
  <c r="J145" i="7" s="1"/>
  <c r="I121" i="7"/>
  <c r="J121" i="7" s="1"/>
  <c r="I141" i="7"/>
  <c r="J141" i="7" s="1"/>
  <c r="I170" i="7"/>
  <c r="J170" i="7" s="1"/>
  <c r="I3" i="7"/>
  <c r="J3" i="7" s="1"/>
  <c r="I151" i="7"/>
  <c r="J151" i="7" s="1"/>
  <c r="I11" i="7"/>
  <c r="J11" i="7" s="1"/>
  <c r="I127" i="7"/>
  <c r="J127" i="7" s="1"/>
  <c r="I7" i="7"/>
  <c r="J7" i="7" s="1"/>
  <c r="I147" i="7"/>
  <c r="J147" i="7" s="1"/>
  <c r="I135" i="7"/>
  <c r="J135" i="7" s="1"/>
  <c r="I115" i="7"/>
  <c r="J115" i="7" s="1"/>
  <c r="I17" i="7"/>
  <c r="J17" i="7" s="1"/>
  <c r="I57" i="7"/>
  <c r="J57" i="7" s="1"/>
  <c r="I67" i="7"/>
  <c r="J67" i="7" s="1"/>
  <c r="I13" i="7"/>
  <c r="J13" i="7" s="1"/>
  <c r="I95" i="7"/>
  <c r="J95" i="7" s="1"/>
  <c r="I91" i="7"/>
  <c r="J91" i="7" s="1"/>
  <c r="I75" i="7"/>
  <c r="J75" i="7" s="1"/>
  <c r="I41" i="7"/>
  <c r="C2" i="8"/>
  <c r="D2" i="8"/>
  <c r="B2" i="8"/>
  <c r="J41" i="7" l="1"/>
  <c r="B10" i="8" a="1"/>
  <c r="B10" i="8" s="1"/>
  <c r="B18" i="8" a="1"/>
  <c r="B18" i="8" s="1"/>
  <c r="J162" i="7"/>
  <c r="J46" i="7"/>
  <c r="K2" i="8"/>
  <c r="H2" i="8"/>
  <c r="I2" i="8"/>
  <c r="E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ndia" description="Connection to the 'India' query in the workbook." type="5" refreshedVersion="6" background="1" saveData="1">
    <dbPr connection="Provider=Microsoft.Mashup.OleDb.1;Data Source=$Workbook$;Location=India;Extended Properties=&quot;&quot;" command="SELECT * FROM [India]"/>
  </connection>
  <connection id="2" xr16:uid="{00000000-0015-0000-FFFF-FFFF01000000}" keepAlive="1" name="Query - Nz" description="Connection to the 'Nz' query in the workbook." type="5" refreshedVersion="6" background="1" saveData="1">
    <dbPr connection="Provider=Microsoft.Mashup.OleDb.1;Data Source=$Workbook$;Location=Nz;Extended Properties=&quot;&quot;" command="SELECT * FROM [Nz]"/>
  </connection>
  <connection id="3" xr16:uid="{00000000-0015-0000-FFFF-FFFF02000000}" keepAlive="1" name="Query - sruff" description="Connection to the 'sruff' query in the workbook." type="5" refreshedVersion="7" background="1" saveData="1">
    <dbPr connection="Provider=Microsoft.Mashup.OleDb.1;Data Source=$Workbook$;Location=sruff;Extended Properties=&quot;&quot;" command="SELECT * FROM [sruff]"/>
  </connection>
  <connection id="4" xr16:uid="{BB27F3B7-76E0-4022-B183-A96BE602E78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79E72301-9CA5-42AD-895A-F2F925FC37C9}" name="WorksheetConnection_blank-data-file.xlsx!sruff" type="102" refreshedVersion="7" minRefreshableVersion="5">
    <extLst>
      <ext xmlns:x15="http://schemas.microsoft.com/office/spreadsheetml/2010/11/main" uri="{DE250136-89BD-433C-8126-D09CA5730AF9}">
        <x15:connection id="sruff" autoDelete="1">
          <x15:rangePr sourceName="_xlcn.WorksheetConnection_blankdatafile.xlsxsru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<sst xmlns="http://schemas.openxmlformats.org/spreadsheetml/2006/main" count="2142" uniqueCount="268">
  <si>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</si>
  <si>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</si>
  <si>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</si>
  <si>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</si>
  <si>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</si>
  <si>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</si>
  <si>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</si>
  <si>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</si>
  <si>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</si>
  <si>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</si>
  <si>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</si>
  <si>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</si>
  <si>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</si>
  <si>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</si>
  <si>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</si>
  <si>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</si>
  <si>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</si>
  <si>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</si>
  <si>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</si>
  <si>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</si>
  <si>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</si>
  <si>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</si>
  <si>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</si>
  <si>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</si>
  <si>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</si>
  <si>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</si>
  <si>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</si>
  <si>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</si>
  <si>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</si>
  <si>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</si>
  <si>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</si>
  <si>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</si>
  <si>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</si>
  <si>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</si>
  <si>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</si>
  <si>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</si>
  <si>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</si>
  <si>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</si>
  <si>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</si>
  <si>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</si>
  <si>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</si>
  <si>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</si>
  <si>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</si>
  <si>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</si>
  <si>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</si>
  <si>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</si>
  <si>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</si>
  <si>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</si>
  <si>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</si>
  <si>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</si>
  <si>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</si>
  <si>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</si>
  <si>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</si>
  <si>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</si>
  <si>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</si>
  <si>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</si>
  <si>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</si>
  <si>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</si>
  <si>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</si>
  <si>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</si>
  <si>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</si>
  <si>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</si>
  <si>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</si>
  <si>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</si>
  <si>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</si>
  <si>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</si>
  <si>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</si>
  <si>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</si>
  <si>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</si>
  <si>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</si>
  <si>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</si>
  <si>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</si>
  <si>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</si>
  <si>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</si>
  <si>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</si>
  <si>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</si>
  <si>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</si>
  <si>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</si>
  <si>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</si>
  <si>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</si>
  <si>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</si>
  <si>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</si>
  <si>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</si>
  <si>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</si>
  <si>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</si>
  <si>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</si>
  <si>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</si>
  <si>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</si>
  <si>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</si>
  <si>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</si>
  <si>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</si>
  <si>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</si>
  <si>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</si>
  <si>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</si>
  <si>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</si>
  <si>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</si>
  <si>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</si>
  <si>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</si>
  <si>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</si>
  <si>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</si>
  <si>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</si>
  <si>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</si>
  <si>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</si>
  <si>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</si>
  <si>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</si>
  <si>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</si>
  <si>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</si>
  <si>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</si>
  <si>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</si>
  <si>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</si>
  <si>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</si>
  <si>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</si>
  <si>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</si>
  <si>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</si>
  <si>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</si>
  <si>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</si>
  <si>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</si>
  <si>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</si>
  <si>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</si>
  <si>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</si>
  <si>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</si>
  <si>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</si>
  <si>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</si>
  <si>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</si>
  <si>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</si>
  <si>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</si>
  <si>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</si>
  <si>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</si>
  <si>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</si>
  <si>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</si>
  <si>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</si>
  <si>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</si>
  <si>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</si>
  <si>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</si>
  <si>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</si>
  <si>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</si>
  <si>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</si>
  <si>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</si>
  <si>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</si>
  <si>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</si>
  <si>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</si>
  <si>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</si>
  <si>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</si>
  <si>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</si>
  <si>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</si>
  <si>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</si>
  <si>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</si>
  <si>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</si>
  <si>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</si>
  <si>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</si>
  <si>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</si>
  <si>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</si>
  <si>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</si>
  <si>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</si>
  <si>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</si>
  <si>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</si>
  <si>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</si>
  <si>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</si>
  <si>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</si>
  <si>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</si>
  <si>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</si>
  <si>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</si>
  <si>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</si>
  <si>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</si>
  <si>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</si>
  <si>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</si>
  <si>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</si>
  <si>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</si>
  <si>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</si>
  <si>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</si>
  <si>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</si>
  <si>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</si>
  <si>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</si>
  <si>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</si>
  <si>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</si>
  <si>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</si>
  <si>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</si>
  <si>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</si>
  <si>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</si>
  <si>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</si>
  <si>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</si>
  <si>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</si>
  <si>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</si>
  <si>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</si>
  <si>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</si>
  <si>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</si>
  <si>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</si>
  <si>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</si>
  <si>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</si>
  <si>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</si>
  <si>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</si>
  <si>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</si>
  <si>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</si>
  <si>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</si>
  <si>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</si>
  <si>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</si>
  <si>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</si>
  <si>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</si>
  <si>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</si>
  <si>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</si>
  <si>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</si>
  <si>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</si>
  <si>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</si>
  <si>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India</t>
  </si>
  <si>
    <t>Country</t>
  </si>
  <si>
    <t>other</t>
  </si>
  <si>
    <t>NZ</t>
  </si>
  <si>
    <t>Emp_count</t>
  </si>
  <si>
    <t>Avg_age</t>
  </si>
  <si>
    <t>Avg_salary</t>
  </si>
  <si>
    <t>Avg_tenure</t>
  </si>
  <si>
    <t>Female Ratio%</t>
  </si>
  <si>
    <t>Male Ratio%</t>
  </si>
  <si>
    <t>Females</t>
  </si>
  <si>
    <t xml:space="preserve">males </t>
  </si>
  <si>
    <t>Tenuer Years</t>
  </si>
  <si>
    <t>90000$&gt;Emp_count</t>
  </si>
  <si>
    <t>Ratio</t>
  </si>
  <si>
    <t>Statistical infos</t>
  </si>
  <si>
    <t>Employees Info</t>
  </si>
  <si>
    <t>Department Info</t>
  </si>
  <si>
    <t>Emp_Name:</t>
  </si>
  <si>
    <t>Dep_Name:</t>
  </si>
  <si>
    <t>Emp_count:</t>
  </si>
  <si>
    <t>IND</t>
  </si>
  <si>
    <t>Row Labels</t>
  </si>
  <si>
    <t>Count of Gender</t>
  </si>
  <si>
    <t>Average of Age</t>
  </si>
  <si>
    <t>Average of Salary</t>
  </si>
  <si>
    <t>Bonuses</t>
  </si>
  <si>
    <t>website</t>
  </si>
  <si>
    <t xml:space="preserve">Rating Number </t>
  </si>
  <si>
    <t>Grand Total</t>
  </si>
  <si>
    <t>2020</t>
  </si>
  <si>
    <t>May</t>
  </si>
  <si>
    <t>Jun</t>
  </si>
  <si>
    <t>Jul</t>
  </si>
  <si>
    <t>Aug</t>
  </si>
  <si>
    <t>Sep</t>
  </si>
  <si>
    <t>Oct</t>
  </si>
  <si>
    <t>Nov</t>
  </si>
  <si>
    <t>Dec</t>
  </si>
  <si>
    <t>2021</t>
  </si>
  <si>
    <t>Jan</t>
  </si>
  <si>
    <t>Feb</t>
  </si>
  <si>
    <t>Mar</t>
  </si>
  <si>
    <t>Apr</t>
  </si>
  <si>
    <t>2022</t>
  </si>
  <si>
    <t>2023</t>
  </si>
  <si>
    <t>Count of Name</t>
  </si>
  <si>
    <t>Sum of Salary</t>
  </si>
  <si>
    <t>(All)</t>
  </si>
  <si>
    <t>Sum of Bonuses</t>
  </si>
  <si>
    <t>Total_employees</t>
  </si>
  <si>
    <t>Males</t>
  </si>
  <si>
    <t>Years</t>
  </si>
  <si>
    <t>Company Status Dashboard</t>
  </si>
  <si>
    <t>19-23</t>
  </si>
  <si>
    <t>24-28</t>
  </si>
  <si>
    <t>29-33</t>
  </si>
  <si>
    <t>34-38</t>
  </si>
  <si>
    <t>39-43</t>
  </si>
  <si>
    <t>44-48</t>
  </si>
  <si>
    <t>Administrative expenses(Salarys)</t>
  </si>
  <si>
    <t>Click to view</t>
  </si>
  <si>
    <t>Dashboard</t>
  </si>
  <si>
    <t>Data</t>
  </si>
  <si>
    <t>Quick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</si>
</sst>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 numFmtId="167" formatCode="mm/dd/yy;@"/>
    <numFmt numFmtId="168" formatCode="[$-409]d\-mmm;@"/>
  </numFmts>
  <fonts count="22" x14ac:knownFonts="1">
    <font>
      <sz val="11"/>
      <color theme="1"/>
      <name val="Calibri"/>
      <family val="2"/>
      <scheme val="minor"/>
    </font>
    <font>
      <sz val="11"/>
      <color theme="1"/>
      <name val="Calibri"/>
      <family val="2"/>
      <scheme val="minor"/>
    </font>
    <font>
      <b/>
      <sz val="11"/>
      <color theme="3"/>
      <name val="Calibri"/>
      <family val="2"/>
      <scheme val="minor"/>
    </font>
    <font>
      <b/>
      <sz val="11"/>
      <color rgb="FFFA7D00"/>
      <name val="Calibri"/>
      <family val="2"/>
      <scheme val="minor"/>
    </font>
    <font>
      <sz val="18"/>
      <color theme="3"/>
      <name val="Calibri Light"/>
      <family val="2"/>
      <scheme val="major"/>
    </font>
    <font>
      <sz val="11"/>
      <color rgb="FF9C6500"/>
      <name val="Calibri"/>
      <family val="2"/>
      <scheme val="minor"/>
    </font>
    <font>
      <i/>
      <sz val="11"/>
      <color rgb="FF7F7F7F"/>
      <name val="Calibri"/>
      <family val="2"/>
      <scheme val="minor"/>
    </font>
    <font>
      <b/>
      <sz val="11"/>
      <color theme="1"/>
      <name val="Calibri"/>
      <family val="2"/>
      <scheme val="minor"/>
    </font>
    <font>
      <sz val="11"/>
      <color theme="6"/>
      <name val="Calibri"/>
      <family val="2"/>
      <scheme val="minor"/>
    </font>
    <font>
      <b/>
      <sz val="36"/>
      <color theme="0"/>
      <name val="Calibri"/>
      <family val="2"/>
      <scheme val="minor"/>
    </font>
    <font>
      <b/>
      <sz val="12"/>
      <color theme="1"/>
      <name val="Adobe Fan Heiti Std B"/>
      <family val="2"/>
      <charset val="128"/>
    </font>
    <font>
      <b/>
      <sz val="48"/>
      <color theme="0"/>
      <name val="Kozuka Mincho Pro B"/>
      <family val="1"/>
      <charset val="128"/>
    </font>
    <font>
      <u/>
      <sz val="11"/>
      <color theme="10"/>
      <name val="Calibri"/>
      <family val="2"/>
      <scheme val="minor"/>
    </font>
    <font>
      <b/>
      <sz val="14"/>
      <color theme="1"/>
      <name val="Adobe Fan Heiti Std B"/>
      <family val="2"/>
      <charset val="128"/>
    </font>
    <font>
      <sz val="22"/>
      <name val="Calibri"/>
      <family val="2"/>
      <scheme val="minor"/>
    </font>
    <font>
      <sz val="20"/>
      <name val="Calibri"/>
      <family val="2"/>
      <scheme val="minor"/>
    </font>
    <font>
      <b/>
      <u/>
      <sz val="16"/>
      <name val="Century Gothic"/>
      <family val="2"/>
    </font>
    <font>
      <b/>
      <sz val="22"/>
      <name val="Calibri"/>
      <family val="2"/>
      <scheme val="minor"/>
    </font>
    <font>
      <sz val="22"/>
      <color theme="9"/>
      <name val="Calibri"/>
      <family val="2"/>
      <scheme val="minor"/>
    </font>
    <font>
      <b/>
      <sz val="22"/>
      <color theme="4"/>
      <name val="Calibri"/>
      <family val="2"/>
      <scheme val="minor"/>
    </font>
    <font>
      <sz val="22"/>
      <color theme="5"/>
      <name val="Calibri"/>
      <family val="2"/>
      <scheme val="minor"/>
    </font>
    <font>
      <sz val="20"/>
      <color theme="4"/>
      <name val="Calibri"/>
      <family val="2"/>
      <scheme val="minor"/>
    </font>
  </fonts>
  <fills count="8">
    <fill>
      <patternFill patternType="none"/>
    </fill>
    <fill>
      <patternFill patternType="gray125"/>
    </fill>
    <fill>
      <patternFill patternType="solid">
        <fgColor rgb="FFF2F2F2"/>
      </patternFill>
    </fill>
    <fill>
      <patternFill patternType="solid">
        <fgColor rgb="FFFFEB9C"/>
      </patternFill>
    </fill>
    <fill>
      <patternFill patternType="solid">
        <fgColor theme="4"/>
        <bgColor indexed="64"/>
      </patternFill>
    </fill>
    <fill>
      <patternFill patternType="solid">
        <fgColor theme="0"/>
        <bgColor indexed="64"/>
      </patternFill>
    </fill>
    <fill>
      <patternFill patternType="solid">
        <fgColor theme="1" tint="0.249977111117893"/>
        <bgColor indexed="64"/>
      </patternFill>
    </fill>
    <fill>
      <patternFill patternType="solid">
        <fgColor theme="0" tint="-4.9989318521683403E-2"/>
        <bgColor indexed="64"/>
      </patternFill>
    </fill>
  </fills>
  <borders count="22">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style="thin">
        <color theme="4"/>
      </top>
      <bottom/>
      <diagonal/>
    </border>
    <border>
      <left/>
      <right/>
      <top/>
      <bottom style="double">
        <color theme="4"/>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11">
    <xf numFmtId="0" fontId="0" fillId="0" borderId="0"/>
    <xf numFmtId="44"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xf numFmtId="0" fontId="7" fillId="0" borderId="3" applyNumberFormat="0" applyFill="0" applyAlignment="0" applyProtection="0"/>
    <xf numFmtId="9" fontId="1" fillId="0" borderId="0" applyFont="0" applyFill="0" applyBorder="0" applyAlignment="0" applyProtection="0"/>
    <xf numFmtId="0" fontId="12" fillId="0" borderId="0" applyNumberFormat="0" applyFill="0" applyBorder="0" applyAlignment="0" applyProtection="0"/>
    <xf numFmtId="0" fontId="1" fillId="0" borderId="0"/>
  </cellStyleXfs>
  <cellXfs count="121">
    <xf numFmtId="0" fontId="0" fillId="0" borderId="0" xfId="0"/>
    <xf numFmtId="8" fontId="0" fillId="0" borderId="0" xfId="0" applyNumberFormat="1"/>
    <xf numFmtId="0" fontId="0" fillId="0" borderId="0" xfId="0" applyNumberFormat="1"/>
    <xf numFmtId="22" fontId="0" fillId="0" borderId="0" xfId="0" applyNumberFormat="1"/>
    <xf numFmtId="0" fontId="2" fillId="0" borderId="1" xfId="2" applyNumberFormat="1"/>
    <xf numFmtId="0" fontId="2" fillId="0" borderId="1" xfId="2"/>
    <xf numFmtId="1" fontId="0" fillId="0" borderId="0" xfId="0" applyNumberFormat="1"/>
    <xf numFmtId="0" fontId="2" fillId="0" borderId="0" xfId="2" applyFill="1" applyBorder="1"/>
    <xf numFmtId="0" fontId="3" fillId="2" borderId="2" xfId="3"/>
    <xf numFmtId="1" fontId="3" fillId="2" borderId="2" xfId="3" applyNumberFormat="1"/>
    <xf numFmtId="6" fontId="3" fillId="2" borderId="2" xfId="3" applyNumberFormat="1"/>
    <xf numFmtId="164" fontId="3" fillId="2" borderId="2" xfId="3" applyNumberFormat="1"/>
    <xf numFmtId="9" fontId="3" fillId="2" borderId="2" xfId="3" applyNumberFormat="1"/>
    <xf numFmtId="0" fontId="4" fillId="0" borderId="0" xfId="4" applyAlignment="1">
      <alignment vertical="center" wrapText="1"/>
    </xf>
    <xf numFmtId="0" fontId="3" fillId="2" borderId="2" xfId="3" applyAlignment="1">
      <alignment horizontal="center" vertical="center"/>
    </xf>
    <xf numFmtId="6" fontId="3" fillId="2" borderId="2" xfId="3" applyNumberFormat="1" applyAlignment="1">
      <alignment horizontal="center" vertical="center"/>
    </xf>
    <xf numFmtId="15" fontId="3" fillId="2" borderId="2" xfId="3" applyNumberFormat="1" applyAlignment="1">
      <alignment horizontal="center" vertical="center"/>
    </xf>
    <xf numFmtId="164" fontId="3" fillId="2" borderId="2" xfId="3" applyNumberFormat="1" applyAlignment="1">
      <alignment horizontal="center" vertical="center"/>
    </xf>
    <xf numFmtId="15" fontId="0" fillId="0" borderId="0" xfId="0" applyNumberFormat="1" applyFont="1"/>
    <xf numFmtId="0" fontId="0" fillId="0" borderId="0" xfId="0" pivotButton="1"/>
    <xf numFmtId="0" fontId="0" fillId="0" borderId="0" xfId="0" applyAlignment="1">
      <alignment horizontal="left"/>
    </xf>
    <xf numFmtId="165" fontId="0" fillId="0" borderId="0" xfId="0" applyNumberFormat="1" applyFont="1"/>
    <xf numFmtId="165" fontId="0" fillId="0" borderId="0" xfId="0" applyNumberFormat="1"/>
    <xf numFmtId="165" fontId="2" fillId="0" borderId="1" xfId="2" applyNumberFormat="1" applyFill="1"/>
    <xf numFmtId="1" fontId="2" fillId="0" borderId="1" xfId="2" applyNumberFormat="1" applyFill="1"/>
    <xf numFmtId="3" fontId="2" fillId="0" borderId="1" xfId="1" applyNumberFormat="1" applyFont="1" applyBorder="1"/>
    <xf numFmtId="3" fontId="0" fillId="0" borderId="0" xfId="1" applyNumberFormat="1" applyFont="1"/>
    <xf numFmtId="3" fontId="0" fillId="0" borderId="0" xfId="0" applyNumberFormat="1"/>
    <xf numFmtId="167" fontId="2" fillId="0" borderId="1" xfId="2" applyNumberFormat="1"/>
    <xf numFmtId="167" fontId="0" fillId="0" borderId="0" xfId="0" applyNumberFormat="1"/>
    <xf numFmtId="164" fontId="0" fillId="0" borderId="0" xfId="0" applyNumberFormat="1"/>
    <xf numFmtId="166" fontId="0" fillId="0" borderId="0" xfId="1" applyNumberFormat="1" applyFont="1"/>
    <xf numFmtId="0" fontId="2" fillId="0" borderId="1" xfId="2" applyBorder="1"/>
    <xf numFmtId="0" fontId="0" fillId="0" borderId="0" xfId="0" applyBorder="1"/>
    <xf numFmtId="15" fontId="0" fillId="0" borderId="0" xfId="0" applyNumberFormat="1" applyFont="1" applyBorder="1"/>
    <xf numFmtId="8" fontId="0" fillId="0" borderId="0" xfId="0" applyNumberFormat="1" applyBorder="1"/>
    <xf numFmtId="164" fontId="0" fillId="0" borderId="0" xfId="0" applyNumberFormat="1" applyBorder="1"/>
    <xf numFmtId="166" fontId="0" fillId="0" borderId="0" xfId="1" applyNumberFormat="1" applyFont="1" applyBorder="1"/>
    <xf numFmtId="0" fontId="0" fillId="0" borderId="9" xfId="0" applyBorder="1"/>
    <xf numFmtId="15" fontId="0" fillId="0" borderId="9" xfId="0" applyNumberFormat="1" applyFont="1" applyBorder="1"/>
    <xf numFmtId="8" fontId="0" fillId="0" borderId="9" xfId="0" applyNumberFormat="1" applyBorder="1"/>
    <xf numFmtId="164" fontId="0" fillId="0" borderId="9" xfId="0" applyNumberFormat="1" applyBorder="1"/>
    <xf numFmtId="166" fontId="0" fillId="0" borderId="9" xfId="1" applyNumberFormat="1" applyFont="1" applyBorder="1"/>
    <xf numFmtId="15" fontId="0" fillId="0" borderId="10" xfId="0" applyNumberFormat="1" applyFont="1" applyBorder="1"/>
    <xf numFmtId="0" fontId="0" fillId="0" borderId="0" xfId="0" applyAlignment="1">
      <alignment horizontal="left" indent="1"/>
    </xf>
    <xf numFmtId="0" fontId="7" fillId="0" borderId="8" xfId="0" applyFont="1" applyBorder="1" applyAlignment="1">
      <alignment horizontal="left"/>
    </xf>
    <xf numFmtId="0" fontId="7" fillId="0" borderId="8" xfId="0" applyNumberFormat="1" applyFont="1" applyBorder="1"/>
    <xf numFmtId="0" fontId="2" fillId="0" borderId="1" xfId="2" applyFill="1"/>
    <xf numFmtId="0" fontId="0" fillId="0" borderId="10" xfId="0" applyBorder="1"/>
    <xf numFmtId="0" fontId="0" fillId="0" borderId="10" xfId="0" applyBorder="1" applyAlignment="1">
      <alignment horizontal="left"/>
    </xf>
    <xf numFmtId="168" fontId="0" fillId="0" borderId="0" xfId="0" pivotButton="1" applyNumberFormat="1"/>
    <xf numFmtId="167" fontId="0" fillId="0" borderId="0" xfId="0" applyNumberFormat="1" applyAlignment="1">
      <alignment horizontal="left" indent="1"/>
    </xf>
    <xf numFmtId="6" fontId="0" fillId="0" borderId="0" xfId="0" applyNumberFormat="1"/>
    <xf numFmtId="0" fontId="0" fillId="0" borderId="0" xfId="0" pivotButton="1" applyFont="1"/>
    <xf numFmtId="0" fontId="0" fillId="0" borderId="0" xfId="0" applyFont="1"/>
    <xf numFmtId="0" fontId="0" fillId="0" borderId="0" xfId="0" applyNumberFormat="1" applyFont="1"/>
    <xf numFmtId="0" fontId="0" fillId="0" borderId="0" xfId="0" applyFont="1" applyBorder="1" applyAlignment="1">
      <alignment horizontal="left"/>
    </xf>
    <xf numFmtId="0" fontId="0" fillId="0" borderId="0" xfId="0" applyNumberFormat="1" applyFont="1" applyBorder="1"/>
    <xf numFmtId="165" fontId="0" fillId="0" borderId="0" xfId="0" pivotButton="1" applyNumberFormat="1"/>
    <xf numFmtId="0" fontId="9" fillId="4" borderId="0" xfId="0" applyFont="1" applyFill="1" applyBorder="1" applyAlignment="1">
      <alignment horizontal="center" vertical="center"/>
    </xf>
    <xf numFmtId="6" fontId="9" fillId="4" borderId="0" xfId="0" applyNumberFormat="1" applyFont="1" applyFill="1" applyBorder="1" applyAlignment="1">
      <alignment horizontal="center" vertical="center"/>
    </xf>
    <xf numFmtId="9" fontId="9" fillId="4" borderId="0" xfId="8" applyFont="1" applyFill="1" applyBorder="1" applyAlignment="1">
      <alignment horizontal="center" vertical="center"/>
    </xf>
    <xf numFmtId="0" fontId="10" fillId="5" borderId="0" xfId="0" applyFont="1" applyFill="1" applyBorder="1" applyAlignment="1">
      <alignment horizontal="center"/>
    </xf>
    <xf numFmtId="0" fontId="0" fillId="4" borderId="0" xfId="0" applyFill="1"/>
    <xf numFmtId="0" fontId="8" fillId="4" borderId="0" xfId="0" applyFont="1" applyFill="1" applyAlignment="1">
      <alignment vertical="center"/>
    </xf>
    <xf numFmtId="0" fontId="0" fillId="6" borderId="11" xfId="0" applyFill="1" applyBorder="1"/>
    <xf numFmtId="0" fontId="8" fillId="6" borderId="11" xfId="0" applyFont="1" applyFill="1" applyBorder="1" applyAlignment="1">
      <alignment vertical="center"/>
    </xf>
    <xf numFmtId="0" fontId="0" fillId="6" borderId="12" xfId="0" applyFill="1" applyBorder="1"/>
    <xf numFmtId="0" fontId="0" fillId="6" borderId="13" xfId="0" applyFill="1" applyBorder="1"/>
    <xf numFmtId="0" fontId="0" fillId="6" borderId="0" xfId="0" applyFill="1" applyBorder="1"/>
    <xf numFmtId="0" fontId="8" fillId="6" borderId="0" xfId="0" applyFont="1" applyFill="1" applyBorder="1" applyAlignment="1">
      <alignment vertical="center"/>
    </xf>
    <xf numFmtId="0" fontId="0" fillId="6" borderId="14" xfId="0" applyFill="1" applyBorder="1"/>
    <xf numFmtId="9" fontId="0" fillId="6" borderId="0" xfId="8" applyFont="1" applyFill="1" applyBorder="1"/>
    <xf numFmtId="0" fontId="7" fillId="6" borderId="13" xfId="0" applyFont="1" applyFill="1" applyBorder="1" applyAlignment="1">
      <alignment horizontal="left"/>
    </xf>
    <xf numFmtId="0" fontId="7" fillId="6" borderId="0" xfId="0" applyNumberFormat="1" applyFont="1" applyFill="1" applyBorder="1"/>
    <xf numFmtId="0" fontId="0" fillId="6" borderId="13" xfId="0" applyFill="1" applyBorder="1" applyAlignment="1">
      <alignment horizontal="left" indent="1"/>
    </xf>
    <xf numFmtId="0" fontId="0" fillId="6" borderId="0" xfId="0" applyNumberFormat="1" applyFill="1" applyBorder="1"/>
    <xf numFmtId="0" fontId="0" fillId="6" borderId="15" xfId="0" applyFill="1" applyBorder="1" applyAlignment="1">
      <alignment horizontal="left" indent="1"/>
    </xf>
    <xf numFmtId="0" fontId="0" fillId="6" borderId="9" xfId="0" applyNumberFormat="1" applyFill="1" applyBorder="1"/>
    <xf numFmtId="0" fontId="0" fillId="6" borderId="9" xfId="0" applyFill="1" applyBorder="1"/>
    <xf numFmtId="0" fontId="0" fillId="6" borderId="16" xfId="0" applyFill="1" applyBorder="1"/>
    <xf numFmtId="0" fontId="13" fillId="5" borderId="0" xfId="0" applyFont="1" applyFill="1" applyBorder="1" applyAlignment="1">
      <alignment horizontal="center"/>
    </xf>
    <xf numFmtId="0" fontId="0" fillId="6" borderId="0" xfId="0" applyFill="1"/>
    <xf numFmtId="0" fontId="16" fillId="0" borderId="10" xfId="10" applyFont="1" applyFill="1" applyBorder="1" applyAlignment="1">
      <alignment horizontal="center" vertical="center"/>
    </xf>
    <xf numFmtId="0" fontId="18" fillId="0" borderId="10" xfId="9" applyFont="1" applyFill="1" applyBorder="1" applyAlignment="1">
      <alignment horizontal="center" vertical="center"/>
    </xf>
    <xf numFmtId="0" fontId="14" fillId="0" borderId="10" xfId="9" applyFont="1" applyFill="1" applyBorder="1" applyAlignment="1">
      <alignment horizontal="center" vertical="center"/>
    </xf>
    <xf numFmtId="0" fontId="21" fillId="0" borderId="10" xfId="9" applyFont="1" applyFill="1" applyBorder="1" applyAlignment="1">
      <alignment horizontal="center" vertical="center"/>
    </xf>
    <xf numFmtId="0" fontId="15" fillId="0" borderId="10" xfId="9" applyFont="1" applyFill="1" applyBorder="1" applyAlignment="1">
      <alignment horizontal="center" vertical="center"/>
    </xf>
    <xf numFmtId="0" fontId="20" fillId="0" borderId="10" xfId="9" applyFont="1" applyFill="1" applyBorder="1" applyAlignment="1">
      <alignment horizontal="center" vertical="center"/>
    </xf>
    <xf numFmtId="0" fontId="16" fillId="0" borderId="17" xfId="10" applyFont="1" applyFill="1" applyBorder="1" applyAlignment="1">
      <alignment horizontal="center" vertical="center"/>
    </xf>
    <xf numFmtId="0" fontId="16" fillId="0" borderId="18" xfId="10" applyFont="1" applyFill="1" applyBorder="1" applyAlignment="1">
      <alignment horizontal="center" vertical="center"/>
    </xf>
    <xf numFmtId="0" fontId="18" fillId="0" borderId="19" xfId="9" applyFont="1" applyFill="1" applyBorder="1" applyAlignment="1">
      <alignment horizontal="center" vertical="center"/>
    </xf>
    <xf numFmtId="0" fontId="14" fillId="0" borderId="19" xfId="9" applyFont="1" applyFill="1" applyBorder="1" applyAlignment="1">
      <alignment horizontal="center" vertical="center"/>
    </xf>
    <xf numFmtId="0" fontId="19" fillId="0" borderId="19" xfId="9" applyFont="1" applyFill="1" applyBorder="1" applyAlignment="1">
      <alignment horizontal="center" vertical="center"/>
    </xf>
    <xf numFmtId="0" fontId="17" fillId="0" borderId="19" xfId="9" applyFont="1" applyFill="1" applyBorder="1" applyAlignment="1">
      <alignment horizontal="center" vertical="center"/>
    </xf>
    <xf numFmtId="0" fontId="17" fillId="0" borderId="10" xfId="9" applyFont="1" applyFill="1" applyBorder="1" applyAlignment="1">
      <alignment horizontal="center" vertical="center"/>
    </xf>
    <xf numFmtId="0" fontId="20" fillId="0" borderId="19" xfId="9" applyFont="1" applyFill="1" applyBorder="1" applyAlignment="1">
      <alignment horizontal="center" vertical="center"/>
    </xf>
    <xf numFmtId="0" fontId="6" fillId="0" borderId="4" xfId="6" applyBorder="1" applyAlignment="1">
      <alignment horizontal="center" vertical="center" wrapText="1"/>
    </xf>
    <xf numFmtId="0" fontId="6" fillId="0" borderId="0" xfId="6" applyBorder="1" applyAlignment="1">
      <alignment horizontal="center" vertical="center" wrapText="1"/>
    </xf>
    <xf numFmtId="0" fontId="3" fillId="2" borderId="6" xfId="3" applyBorder="1" applyAlignment="1">
      <alignment horizontal="center" vertical="center"/>
    </xf>
    <xf numFmtId="0" fontId="3" fillId="2" borderId="7" xfId="3" applyBorder="1" applyAlignment="1">
      <alignment horizontal="center" vertical="center"/>
    </xf>
    <xf numFmtId="0" fontId="7" fillId="0" borderId="4" xfId="7" applyBorder="1" applyAlignment="1">
      <alignment horizontal="center" vertical="center" wrapText="1"/>
    </xf>
    <xf numFmtId="0" fontId="7" fillId="0" borderId="5" xfId="7" applyBorder="1" applyAlignment="1">
      <alignment horizontal="center" vertical="center" wrapText="1"/>
    </xf>
    <xf numFmtId="0" fontId="7" fillId="0" borderId="3" xfId="7" applyAlignment="1">
      <alignment horizontal="center" vertical="center" wrapText="1"/>
    </xf>
    <xf numFmtId="0" fontId="5" fillId="3" borderId="0" xfId="5" applyAlignment="1">
      <alignment horizontal="center" vertical="center"/>
    </xf>
    <xf numFmtId="0" fontId="16" fillId="0" borderId="0" xfId="10" applyFont="1" applyFill="1" applyBorder="1" applyAlignment="1">
      <alignment horizontal="center" vertical="center"/>
    </xf>
    <xf numFmtId="0" fontId="14" fillId="0" borderId="0" xfId="9" applyFont="1" applyFill="1" applyBorder="1" applyAlignment="1">
      <alignment horizontal="center" vertical="center"/>
    </xf>
    <xf numFmtId="0" fontId="15" fillId="0" borderId="0" xfId="9" applyFont="1" applyFill="1" applyBorder="1" applyAlignment="1">
      <alignment horizontal="center" vertical="center"/>
    </xf>
    <xf numFmtId="0" fontId="11" fillId="4" borderId="0" xfId="0" applyFont="1" applyFill="1" applyAlignment="1">
      <alignment horizontal="center" vertical="center"/>
    </xf>
    <xf numFmtId="0" fontId="19" fillId="7" borderId="19" xfId="9" applyFont="1" applyFill="1" applyBorder="1" applyAlignment="1">
      <alignment horizontal="center" vertical="center"/>
    </xf>
    <xf numFmtId="0" fontId="17" fillId="7" borderId="19" xfId="9" applyFont="1" applyFill="1" applyBorder="1" applyAlignment="1">
      <alignment horizontal="center" vertical="center"/>
    </xf>
    <xf numFmtId="0" fontId="17" fillId="7" borderId="10" xfId="9" applyFont="1" applyFill="1" applyBorder="1" applyAlignment="1">
      <alignment horizontal="center" vertical="center"/>
    </xf>
    <xf numFmtId="0" fontId="20" fillId="7" borderId="19" xfId="9" applyFont="1" applyFill="1" applyBorder="1" applyAlignment="1">
      <alignment horizontal="center" vertical="center"/>
    </xf>
    <xf numFmtId="0" fontId="14" fillId="7" borderId="19" xfId="9" applyFont="1" applyFill="1" applyBorder="1" applyAlignment="1">
      <alignment horizontal="center" vertical="center"/>
    </xf>
    <xf numFmtId="0" fontId="14" fillId="7" borderId="10" xfId="9" applyFont="1" applyFill="1" applyBorder="1" applyAlignment="1">
      <alignment horizontal="center" vertical="center"/>
    </xf>
    <xf numFmtId="0" fontId="16" fillId="7" borderId="17" xfId="10" applyFont="1" applyFill="1" applyBorder="1" applyAlignment="1">
      <alignment horizontal="center" vertical="center"/>
    </xf>
    <xf numFmtId="0" fontId="16" fillId="7" borderId="18" xfId="10" applyFont="1" applyFill="1" applyBorder="1" applyAlignment="1">
      <alignment horizontal="center" vertical="center"/>
    </xf>
    <xf numFmtId="0" fontId="18" fillId="7" borderId="20" xfId="9" applyFont="1" applyFill="1" applyBorder="1" applyAlignment="1">
      <alignment horizontal="center" vertical="center"/>
    </xf>
    <xf numFmtId="0" fontId="14" fillId="7" borderId="21" xfId="9" applyFont="1" applyFill="1" applyBorder="1" applyAlignment="1">
      <alignment horizontal="center" vertical="center"/>
    </xf>
    <xf numFmtId="0" fontId="14" fillId="7" borderId="15" xfId="9" applyFont="1" applyFill="1" applyBorder="1" applyAlignment="1">
      <alignment horizontal="center" vertical="center"/>
    </xf>
    <xf numFmtId="0" fontId="14" fillId="7" borderId="16" xfId="9" applyFont="1" applyFill="1" applyBorder="1" applyAlignment="1">
      <alignment horizontal="center" vertical="center"/>
    </xf>
  </cellXfs>
  <cellStyles count="11">
    <cellStyle name="Calculation" xfId="3" builtinId="22"/>
    <cellStyle name="Currency" xfId="1" builtinId="4"/>
    <cellStyle name="Explanatory Text" xfId="6" builtinId="53"/>
    <cellStyle name="Heading 3" xfId="2" builtinId="18"/>
    <cellStyle name="Hyperlink" xfId="9" builtinId="8"/>
    <cellStyle name="Neutral" xfId="5" builtinId="28"/>
    <cellStyle name="Normal" xfId="0" builtinId="0"/>
    <cellStyle name="Normal 2" xfId="10" xr:uid="{92A75B61-360B-4E5B-9A34-942D50A04599}"/>
    <cellStyle name="Percent" xfId="8" builtinId="5"/>
    <cellStyle name="Title" xfId="4" builtinId="15"/>
    <cellStyle name="Total" xfId="7" builtinId="25"/>
  </cellStyles>
  <dxfs count="656">
    <dxf>
      <numFmt numFmtId="10" formatCode="&quot;$&quot;#,##0_);[Red]\(&quot;$&quot;#,##0\)"/>
    </dxf>
    <dxf>
      <numFmt numFmtId="10" formatCode="&quot;$&quot;#,##0_);[Red]\(&quot;$&quot;#,##0\)"/>
    </dxf>
    <dxf>
      <numFmt numFmtId="165" formatCode="&quot;$&quot;#,##0"/>
    </dxf>
    <dxf>
      <numFmt numFmtId="165" formatCode="&quot;$&quot;#,##0"/>
    </dxf>
    <dxf>
      <numFmt numFmtId="0" formatCode="General"/>
    </dxf>
    <dxf>
      <numFmt numFmtId="0" formatCode="General"/>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68" formatCode="[$-409]d\-mmm;@"/>
    </dxf>
    <dxf>
      <numFmt numFmtId="0" formatCode="General"/>
    </dxf>
    <dxf>
      <numFmt numFmtId="10" formatCode="&quot;$&quot;#,##0_);[Red]\(&quot;$&quot;#,##0\)"/>
    </dxf>
    <dxf>
      <numFmt numFmtId="10" formatCode="&quot;$&quot;#,##0_);[Red]\(&quot;$&quot;#,##0\)"/>
    </dxf>
    <dxf>
      <numFmt numFmtId="165" formatCode="&quot;$&quot;#,##0"/>
    </dxf>
    <dxf>
      <numFmt numFmtId="165" formatCode="&quot;$&quot;#,##0"/>
    </dxf>
    <dxf>
      <numFmt numFmtId="0" formatCode="General"/>
    </dxf>
    <dxf>
      <numFmt numFmtId="0" formatCode="General"/>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68" formatCode="[$-409]d\-mmm;@"/>
    </dxf>
    <dxf>
      <numFmt numFmtId="0" formatCode="General"/>
    </dxf>
    <dxf>
      <numFmt numFmtId="10" formatCode="&quot;$&quot;#,##0_);[Red]\(&quot;$&quot;#,##0\)"/>
    </dxf>
    <dxf>
      <numFmt numFmtId="10" formatCode="&quot;$&quot;#,##0_);[Red]\(&quot;$&quot;#,##0\)"/>
    </dxf>
    <dxf>
      <numFmt numFmtId="165" formatCode="&quot;$&quot;#,##0"/>
    </dxf>
    <dxf>
      <numFmt numFmtId="165" formatCode="&quot;$&quot;#,##0"/>
    </dxf>
    <dxf>
      <numFmt numFmtId="0" formatCode="General"/>
    </dxf>
    <dxf>
      <numFmt numFmtId="0" formatCode="General"/>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68" formatCode="[$-409]d\-mmm;@"/>
    </dxf>
    <dxf>
      <numFmt numFmtId="0" formatCode="General"/>
    </dxf>
    <dxf>
      <numFmt numFmtId="10" formatCode="&quot;$&quot;#,##0_);[Red]\(&quot;$&quot;#,##0\)"/>
    </dxf>
    <dxf>
      <numFmt numFmtId="10" formatCode="&quot;$&quot;#,##0_);[Red]\(&quot;$&quot;#,##0\)"/>
    </dxf>
    <dxf>
      <numFmt numFmtId="165" formatCode="&quot;$&quot;#,##0"/>
    </dxf>
    <dxf>
      <numFmt numFmtId="165" formatCode="&quot;$&quot;#,##0"/>
    </dxf>
    <dxf>
      <numFmt numFmtId="0" formatCode="General"/>
    </dxf>
    <dxf>
      <numFmt numFmtId="0" formatCode="General"/>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68" formatCode="[$-409]d\-mmm;@"/>
    </dxf>
    <dxf>
      <numFmt numFmtId="0" formatCode="General"/>
    </dxf>
    <dxf>
      <numFmt numFmtId="10" formatCode="&quot;$&quot;#,##0_);[Red]\(&quot;$&quot;#,##0\)"/>
    </dxf>
    <dxf>
      <numFmt numFmtId="10" formatCode="&quot;$&quot;#,##0_);[Red]\(&quot;$&quot;#,##0\)"/>
    </dxf>
    <dxf>
      <numFmt numFmtId="165" formatCode="&quot;$&quot;#,##0"/>
    </dxf>
    <dxf>
      <numFmt numFmtId="165" formatCode="&quot;$&quot;#,##0"/>
    </dxf>
    <dxf>
      <numFmt numFmtId="0" formatCode="General"/>
    </dxf>
    <dxf>
      <numFmt numFmtId="0" formatCode="General"/>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68" formatCode="[$-409]d\-mmm;@"/>
    </dxf>
    <dxf>
      <numFmt numFmtId="0" formatCode="General"/>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165" formatCode="&quot;$&quot;#,##0"/>
    </dxf>
    <dxf>
      <numFmt numFmtId="165" formatCode="&quot;$&quot;#,##0"/>
    </dxf>
    <dxf>
      <numFmt numFmtId="0" formatCode="General"/>
    </dxf>
    <dxf>
      <numFmt numFmtId="0" formatCode="General"/>
    </dxf>
    <dxf>
      <numFmt numFmtId="0" formatCode="General"/>
    </dxf>
    <dxf>
      <font>
        <b val="0"/>
      </font>
    </dxf>
    <dxf>
      <font>
        <b val="0"/>
      </font>
    </dxf>
    <dxf>
      <font>
        <b val="0"/>
      </font>
    </dxf>
    <dxf>
      <font>
        <b val="0"/>
      </font>
    </dxf>
    <dxf>
      <numFmt numFmtId="165" formatCode="&quot;$&quot;#,##0"/>
    </dxf>
    <dxf>
      <numFmt numFmtId="165" formatCode="&quot;$&quot;#,##0"/>
    </dxf>
    <dxf>
      <numFmt numFmtId="165" formatCode="&quot;$&quot;#,##0"/>
    </dxf>
    <dxf>
      <numFmt numFmtId="0" formatCode="General"/>
    </dxf>
    <dxf>
      <numFmt numFmtId="0" formatCode="General"/>
    </dxf>
    <dxf>
      <numFmt numFmtId="10" formatCode="&quot;$&quot;#,##0_);[Red]\(&quot;$&quot;#,##0\)"/>
    </dxf>
    <dxf>
      <numFmt numFmtId="10" formatCode="&quot;$&quot;#,##0_);[Red]\(&quot;$&quot;#,##0\)"/>
    </dxf>
    <dxf>
      <numFmt numFmtId="168" formatCode="[$-409]d\-mmm;@"/>
    </dxf>
    <dxf>
      <numFmt numFmtId="10" formatCode="&quot;$&quot;#,##0_);[Red]\(&quot;$&quot;#,##0\)"/>
    </dxf>
    <dxf>
      <numFmt numFmtId="0" formatCode="General"/>
    </dxf>
    <dxf>
      <numFmt numFmtId="0" formatCode="General"/>
    </dxf>
    <dxf>
      <numFmt numFmtId="165" formatCode="&quot;$&quot;#,##0"/>
    </dxf>
    <dxf>
      <numFmt numFmtId="165" formatCode="&quot;$&quot;#,##0"/>
    </dxf>
    <dxf>
      <numFmt numFmtId="0" formatCode="General"/>
    </dxf>
    <dxf>
      <numFmt numFmtId="10" formatCode="&quot;$&quot;#,##0_);[Red]\(&quot;$&quot;#,##0\)"/>
    </dxf>
    <dxf>
      <numFmt numFmtId="165" formatCode="&quot;$&quot;#,##0"/>
    </dxf>
    <dxf>
      <numFmt numFmtId="165" formatCode="&quot;$&quot;#,##0"/>
    </dxf>
    <dxf>
      <numFmt numFmtId="165" formatCode="&quot;$&quot;#,##0"/>
    </dxf>
    <dxf>
      <numFmt numFmtId="10" formatCode="&quot;$&quot;#,##0_);[Red]\(&quot;$&quot;#,##0\)"/>
    </dxf>
    <dxf>
      <font>
        <b val="0"/>
      </font>
    </dxf>
    <dxf>
      <font>
        <b val="0"/>
      </font>
    </dxf>
    <dxf>
      <font>
        <b val="0"/>
      </font>
    </dxf>
    <dxf>
      <font>
        <b val="0"/>
      </font>
    </dxf>
    <dxf>
      <numFmt numFmtId="0" formatCode="General"/>
    </dxf>
    <dxf>
      <numFmt numFmtId="10" formatCode="&quot;$&quot;#,##0_);[Red]\(&quot;$&quot;#,##0\)"/>
    </dxf>
    <dxf>
      <numFmt numFmtId="0" formatCode="General"/>
    </dxf>
    <dxf>
      <numFmt numFmtId="168" formatCode="[$-409]d\-mmm;@"/>
    </dxf>
    <dxf>
      <numFmt numFmtId="0" formatCode="General"/>
    </dxf>
    <dxf>
      <numFmt numFmtId="10" formatCode="&quot;$&quot;#,##0_);[Red]\(&quot;$&quot;#,##0\)"/>
    </dxf>
    <dxf>
      <numFmt numFmtId="1" formatCode="0"/>
    </dxf>
    <dxf>
      <numFmt numFmtId="165" formatCode="&quot;$&quot;#,##0"/>
    </dxf>
    <dxf>
      <numFmt numFmtId="166" formatCode="_(&quot;$&quot;* #,##0_);_(&quot;$&quot;* \(#,##0\);_(&quot;$&quot;* &quot;-&quot;??_);_(@_)"/>
    </dxf>
    <dxf>
      <numFmt numFmtId="165" formatCode="&quot;$&quot;#,##0"/>
    </dxf>
    <dxf>
      <numFmt numFmtId="1" formatCode="0"/>
    </dxf>
    <dxf>
      <numFmt numFmtId="1" formatCode="0"/>
    </dxf>
    <dxf>
      <font>
        <u val="none"/>
      </font>
    </dxf>
    <dxf>
      <numFmt numFmtId="0" formatCode="General"/>
    </dxf>
    <dxf>
      <numFmt numFmtId="165" formatCode="&quot;$&quot;#,##0"/>
    </dxf>
    <dxf>
      <numFmt numFmtId="1" formatCode="0"/>
    </dxf>
    <dxf>
      <numFmt numFmtId="0" formatCode="General"/>
    </dxf>
    <dxf>
      <font>
        <b val="0"/>
        <i val="0"/>
        <strike val="0"/>
        <condense val="0"/>
        <extend val="0"/>
        <outline val="0"/>
        <shadow val="0"/>
        <u val="none"/>
        <vertAlign val="baseline"/>
        <sz val="11"/>
        <color theme="1"/>
        <name val="Calibri"/>
        <family val="2"/>
        <scheme val="minor"/>
      </font>
      <numFmt numFmtId="3" formatCode="#,##0"/>
    </dxf>
    <dxf>
      <numFmt numFmtId="0" formatCode="General"/>
    </dxf>
    <dxf>
      <numFmt numFmtId="167" formatCode="mm/d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r>
              <a:rPr lang="en-US" sz="1800" b="1" i="0" baseline="0">
                <a:effectLst/>
              </a:rPr>
              <a:t>Salarys And Ratings</a:t>
            </a:r>
            <a:endParaRPr lang="en-US" sz="1400" b="1" i="0" baseline="0">
              <a:effectLst/>
            </a:endParaRPr>
          </a:p>
        </c:rich>
      </c:tx>
      <c:layout>
        <c:manualLayout>
          <c:xMode val="edge"/>
          <c:yMode val="edge"/>
          <c:x val="0.38858898042162521"/>
          <c:y val="2.441156518942568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Number </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'All Staff'!$G$2:$G$184</c:f>
              <c:numCache>
                <c:formatCode>#,##0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1</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14B5-4299-9806-BAB82DE73A0D}"/>
            </c:ext>
          </c:extLst>
        </c:ser>
        <c:dLbls>
          <c:showLegendKey val="0"/>
          <c:showVal val="0"/>
          <c:showCatName val="0"/>
          <c:showSerName val="0"/>
          <c:showPercent val="0"/>
          <c:showBubbleSize val="0"/>
        </c:dLbls>
        <c:axId val="942673968"/>
        <c:axId val="942674624"/>
      </c:scatterChart>
      <c:valAx>
        <c:axId val="94267396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2674624"/>
        <c:crosses val="autoZero"/>
        <c:crossBetween val="midCat"/>
      </c:valAx>
      <c:valAx>
        <c:axId val="942674624"/>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2673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 tables!PivotTable1</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Company Grouss  By Month</a:t>
            </a:r>
          </a:p>
        </c:rich>
      </c:tx>
      <c:layout>
        <c:manualLayout>
          <c:xMode val="edge"/>
          <c:yMode val="edge"/>
          <c:x val="0.28565104166666666"/>
          <c:y val="7.305336832895889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2795275590551E-2"/>
          <c:y val="0.18097222222222226"/>
          <c:w val="0.9089345472440945"/>
          <c:h val="0.61999270924467775"/>
        </c:manualLayout>
      </c:layout>
      <c:lineChart>
        <c:grouping val="standard"/>
        <c:varyColors val="0"/>
        <c:ser>
          <c:idx val="0"/>
          <c:order val="0"/>
          <c:tx>
            <c:strRef>
              <c:f>'Pivot tables'!$I$41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tables'!$H$42:$H$76</c:f>
              <c:multiLvlStrCache>
                <c:ptCount val="31"/>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lvl>
                <c:lvl>
                  <c:pt idx="0">
                    <c:v>2020</c:v>
                  </c:pt>
                  <c:pt idx="8">
                    <c:v>2021</c:v>
                  </c:pt>
                  <c:pt idx="20">
                    <c:v>2022</c:v>
                  </c:pt>
                  <c:pt idx="30">
                    <c:v>2023</c:v>
                  </c:pt>
                </c:lvl>
              </c:multiLvlStrCache>
            </c:multiLvlStrRef>
          </c:cat>
          <c:val>
            <c:numRef>
              <c:f>'Pivot tables'!$I$42:$I$76</c:f>
              <c:numCache>
                <c:formatCode>General</c:formatCode>
                <c:ptCount val="31"/>
                <c:pt idx="0">
                  <c:v>3</c:v>
                </c:pt>
                <c:pt idx="1">
                  <c:v>1</c:v>
                </c:pt>
                <c:pt idx="2">
                  <c:v>5</c:v>
                </c:pt>
                <c:pt idx="3">
                  <c:v>3</c:v>
                </c:pt>
                <c:pt idx="4">
                  <c:v>6</c:v>
                </c:pt>
                <c:pt idx="5">
                  <c:v>6</c:v>
                </c:pt>
                <c:pt idx="6">
                  <c:v>6</c:v>
                </c:pt>
                <c:pt idx="7">
                  <c:v>7</c:v>
                </c:pt>
                <c:pt idx="8">
                  <c:v>6</c:v>
                </c:pt>
                <c:pt idx="9">
                  <c:v>4</c:v>
                </c:pt>
                <c:pt idx="10">
                  <c:v>9</c:v>
                </c:pt>
                <c:pt idx="11">
                  <c:v>5</c:v>
                </c:pt>
                <c:pt idx="12">
                  <c:v>10</c:v>
                </c:pt>
                <c:pt idx="13">
                  <c:v>6</c:v>
                </c:pt>
                <c:pt idx="14">
                  <c:v>13</c:v>
                </c:pt>
                <c:pt idx="15">
                  <c:v>4</c:v>
                </c:pt>
                <c:pt idx="16">
                  <c:v>11</c:v>
                </c:pt>
                <c:pt idx="17">
                  <c:v>3</c:v>
                </c:pt>
                <c:pt idx="18">
                  <c:v>4</c:v>
                </c:pt>
                <c:pt idx="19">
                  <c:v>7</c:v>
                </c:pt>
                <c:pt idx="20">
                  <c:v>3</c:v>
                </c:pt>
                <c:pt idx="21">
                  <c:v>10</c:v>
                </c:pt>
                <c:pt idx="22">
                  <c:v>9</c:v>
                </c:pt>
                <c:pt idx="23">
                  <c:v>9</c:v>
                </c:pt>
                <c:pt idx="24">
                  <c:v>9</c:v>
                </c:pt>
                <c:pt idx="25">
                  <c:v>7</c:v>
                </c:pt>
                <c:pt idx="26">
                  <c:v>5</c:v>
                </c:pt>
                <c:pt idx="27">
                  <c:v>5</c:v>
                </c:pt>
                <c:pt idx="28">
                  <c:v>2</c:v>
                </c:pt>
                <c:pt idx="29">
                  <c:v>3</c:v>
                </c:pt>
                <c:pt idx="30">
                  <c:v>2</c:v>
                </c:pt>
              </c:numCache>
            </c:numRef>
          </c:val>
          <c:smooth val="0"/>
          <c:extLst>
            <c:ext xmlns:c16="http://schemas.microsoft.com/office/drawing/2014/chart" uri="{C3380CC4-5D6E-409C-BE32-E72D297353CC}">
              <c16:uniqueId val="{00000000-C948-45AE-81E9-306C795F8917}"/>
            </c:ext>
          </c:extLst>
        </c:ser>
        <c:dLbls>
          <c:showLegendKey val="0"/>
          <c:showVal val="0"/>
          <c:showCatName val="0"/>
          <c:showSerName val="0"/>
          <c:showPercent val="0"/>
          <c:showBubbleSize val="0"/>
        </c:dLbls>
        <c:marker val="1"/>
        <c:smooth val="0"/>
        <c:axId val="582382000"/>
        <c:axId val="582378720"/>
      </c:lineChart>
      <c:catAx>
        <c:axId val="5823820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378720"/>
        <c:crosses val="autoZero"/>
        <c:auto val="1"/>
        <c:lblAlgn val="ctr"/>
        <c:lblOffset val="100"/>
        <c:noMultiLvlLbl val="0"/>
      </c:catAx>
      <c:valAx>
        <c:axId val="582378720"/>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382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 tables!PivotTable3</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Highest Emp Salarys</a:t>
            </a:r>
            <a:endParaRPr lang="en-US" sz="1600" b="1" i="0" baseline="0">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75085140293976"/>
          <c:y val="0.18831166543601652"/>
          <c:w val="0.83378388631957268"/>
          <c:h val="0.73026885008426667"/>
        </c:manualLayout>
      </c:layout>
      <c:barChart>
        <c:barDir val="bar"/>
        <c:grouping val="clustered"/>
        <c:varyColors val="0"/>
        <c:ser>
          <c:idx val="0"/>
          <c:order val="0"/>
          <c:tx>
            <c:strRef>
              <c:f>'Pivot tables'!$F$4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tables'!$E$5:$E$14</c:f>
              <c:strCache>
                <c:ptCount val="10"/>
                <c:pt idx="0">
                  <c:v>Anjushri Chandiramani</c:v>
                </c:pt>
                <c:pt idx="1">
                  <c:v>Ewart Laphorn</c:v>
                </c:pt>
                <c:pt idx="2">
                  <c:v>Tawnya Tickel</c:v>
                </c:pt>
                <c:pt idx="3">
                  <c:v>Heer Pennathur</c:v>
                </c:pt>
                <c:pt idx="4">
                  <c:v>Valentia Etteridge</c:v>
                </c:pt>
                <c:pt idx="5">
                  <c:v>Kaishori Harathi Kateel</c:v>
                </c:pt>
                <c:pt idx="6">
                  <c:v>Roddy Speechley</c:v>
                </c:pt>
                <c:pt idx="7">
                  <c:v>Sarayu Ragunathan</c:v>
                </c:pt>
                <c:pt idx="8">
                  <c:v>Sahila Chandrasekhar</c:v>
                </c:pt>
                <c:pt idx="9">
                  <c:v>Benny Karolovsky</c:v>
                </c:pt>
              </c:strCache>
            </c:strRef>
          </c:cat>
          <c:val>
            <c:numRef>
              <c:f>'Pivot tables'!$F$5:$F$14</c:f>
              <c:numCache>
                <c:formatCode>"$"#,##0_);[Red]\("$"#,##0\)</c:formatCode>
                <c:ptCount val="10"/>
                <c:pt idx="0">
                  <c:v>119110</c:v>
                </c:pt>
                <c:pt idx="1">
                  <c:v>119110</c:v>
                </c:pt>
                <c:pt idx="2">
                  <c:v>118840</c:v>
                </c:pt>
                <c:pt idx="3">
                  <c:v>118840</c:v>
                </c:pt>
                <c:pt idx="4">
                  <c:v>118100</c:v>
                </c:pt>
                <c:pt idx="5">
                  <c:v>118100</c:v>
                </c:pt>
                <c:pt idx="6">
                  <c:v>115920</c:v>
                </c:pt>
                <c:pt idx="7">
                  <c:v>115920</c:v>
                </c:pt>
                <c:pt idx="8">
                  <c:v>115440</c:v>
                </c:pt>
                <c:pt idx="9">
                  <c:v>115440</c:v>
                </c:pt>
              </c:numCache>
            </c:numRef>
          </c:val>
          <c:extLst>
            <c:ext xmlns:c16="http://schemas.microsoft.com/office/drawing/2014/chart" uri="{C3380CC4-5D6E-409C-BE32-E72D297353CC}">
              <c16:uniqueId val="{00000001-2231-4C5F-8500-4DD21D81E4EF}"/>
            </c:ext>
          </c:extLst>
        </c:ser>
        <c:dLbls>
          <c:showLegendKey val="0"/>
          <c:showVal val="0"/>
          <c:showCatName val="0"/>
          <c:showSerName val="0"/>
          <c:showPercent val="0"/>
          <c:showBubbleSize val="0"/>
        </c:dLbls>
        <c:gapWidth val="115"/>
        <c:overlap val="-20"/>
        <c:axId val="624126128"/>
        <c:axId val="624126456"/>
      </c:barChart>
      <c:catAx>
        <c:axId val="62412612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126456"/>
        <c:crosses val="autoZero"/>
        <c:auto val="1"/>
        <c:lblAlgn val="ctr"/>
        <c:lblOffset val="100"/>
        <c:noMultiLvlLbl val="0"/>
      </c:catAx>
      <c:valAx>
        <c:axId val="624126456"/>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4126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 tables!PivotTable9</c:name>
    <c:fmtId val="2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Top 10 Emp Bonuses </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77579354524077"/>
          <c:y val="0.16578553970908616"/>
          <c:w val="0.72377722732172911"/>
          <c:h val="0.69685541028477671"/>
        </c:manualLayout>
      </c:layout>
      <c:barChart>
        <c:barDir val="bar"/>
        <c:grouping val="clustered"/>
        <c:varyColors val="0"/>
        <c:ser>
          <c:idx val="0"/>
          <c:order val="0"/>
          <c:tx>
            <c:strRef>
              <c:f>'Pivot tables'!$F$22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tables'!$E$23:$E$32</c:f>
              <c:strCache>
                <c:ptCount val="10"/>
                <c:pt idx="0">
                  <c:v>Anjushri Chandiramani</c:v>
                </c:pt>
                <c:pt idx="1">
                  <c:v>Ewart Laphorn</c:v>
                </c:pt>
                <c:pt idx="2">
                  <c:v>Tawnya Tickel</c:v>
                </c:pt>
                <c:pt idx="3">
                  <c:v>Heer Pennathur</c:v>
                </c:pt>
                <c:pt idx="4">
                  <c:v>Sarayu Ragunathan</c:v>
                </c:pt>
                <c:pt idx="5">
                  <c:v>Roddy Speechley</c:v>
                </c:pt>
                <c:pt idx="6">
                  <c:v>Benny Karolovsky</c:v>
                </c:pt>
                <c:pt idx="7">
                  <c:v>Sahila Chandrasekhar</c:v>
                </c:pt>
                <c:pt idx="8">
                  <c:v>Tracy Renad</c:v>
                </c:pt>
                <c:pt idx="9">
                  <c:v>Dhruv Manjunath</c:v>
                </c:pt>
              </c:strCache>
            </c:strRef>
          </c:cat>
          <c:val>
            <c:numRef>
              <c:f>'Pivot tables'!$F$23:$F$32</c:f>
              <c:numCache>
                <c:formatCode>"$"#,##0_);[Red]\("$"#,##0\)</c:formatCode>
                <c:ptCount val="10"/>
                <c:pt idx="0">
                  <c:v>3573.2999999999997</c:v>
                </c:pt>
                <c:pt idx="1">
                  <c:v>3573.2999999999997</c:v>
                </c:pt>
                <c:pt idx="2">
                  <c:v>3565.2</c:v>
                </c:pt>
                <c:pt idx="3">
                  <c:v>3565.2</c:v>
                </c:pt>
                <c:pt idx="4">
                  <c:v>3477.6</c:v>
                </c:pt>
                <c:pt idx="5">
                  <c:v>3477.6</c:v>
                </c:pt>
                <c:pt idx="6">
                  <c:v>3463.2</c:v>
                </c:pt>
                <c:pt idx="7">
                  <c:v>3463.2</c:v>
                </c:pt>
                <c:pt idx="8">
                  <c:v>3446.7</c:v>
                </c:pt>
                <c:pt idx="9">
                  <c:v>3446.7</c:v>
                </c:pt>
              </c:numCache>
            </c:numRef>
          </c:val>
          <c:extLst>
            <c:ext xmlns:c16="http://schemas.microsoft.com/office/drawing/2014/chart" uri="{C3380CC4-5D6E-409C-BE32-E72D297353CC}">
              <c16:uniqueId val="{00000001-97C4-4B61-80AF-5E703AEF4EEF}"/>
            </c:ext>
          </c:extLst>
        </c:ser>
        <c:dLbls>
          <c:showLegendKey val="0"/>
          <c:showVal val="0"/>
          <c:showCatName val="0"/>
          <c:showSerName val="0"/>
          <c:showPercent val="0"/>
          <c:showBubbleSize val="0"/>
        </c:dLbls>
        <c:gapWidth val="115"/>
        <c:overlap val="-20"/>
        <c:axId val="544016360"/>
        <c:axId val="544016688"/>
      </c:barChart>
      <c:catAx>
        <c:axId val="5440163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016688"/>
        <c:crosses val="autoZero"/>
        <c:auto val="1"/>
        <c:lblAlgn val="ctr"/>
        <c:lblOffset val="100"/>
        <c:noMultiLvlLbl val="0"/>
      </c:catAx>
      <c:valAx>
        <c:axId val="544016688"/>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4016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 tables!PivotTable11</c:name>
    <c:fmtId val="3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Sales by Department </a:t>
            </a:r>
            <a:endParaRPr lang="en-US" sz="1600" b="1" i="0" baseline="0">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tables'!$I$21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tables'!$H$22:$H$26</c:f>
              <c:strCache>
                <c:ptCount val="5"/>
                <c:pt idx="0">
                  <c:v>Finance</c:v>
                </c:pt>
                <c:pt idx="1">
                  <c:v>HR</c:v>
                </c:pt>
                <c:pt idx="2">
                  <c:v>Procurement</c:v>
                </c:pt>
                <c:pt idx="3">
                  <c:v>Sales</c:v>
                </c:pt>
                <c:pt idx="4">
                  <c:v>Website</c:v>
                </c:pt>
              </c:strCache>
            </c:strRef>
          </c:cat>
          <c:val>
            <c:numRef>
              <c:f>'Pivot tables'!$I$22:$I$26</c:f>
              <c:numCache>
                <c:formatCode>"$"#,##0_);[Red]\("$"#,##0\)</c:formatCode>
                <c:ptCount val="5"/>
                <c:pt idx="0">
                  <c:v>72472.631578947374</c:v>
                </c:pt>
                <c:pt idx="1">
                  <c:v>89650</c:v>
                </c:pt>
                <c:pt idx="2">
                  <c:v>81794</c:v>
                </c:pt>
                <c:pt idx="3">
                  <c:v>67866.428571428565</c:v>
                </c:pt>
                <c:pt idx="4">
                  <c:v>78753.703703703708</c:v>
                </c:pt>
              </c:numCache>
            </c:numRef>
          </c:val>
          <c:extLst>
            <c:ext xmlns:c16="http://schemas.microsoft.com/office/drawing/2014/chart" uri="{C3380CC4-5D6E-409C-BE32-E72D297353CC}">
              <c16:uniqueId val="{00000001-F254-4BF4-A886-E8C0B29910F4}"/>
            </c:ext>
          </c:extLst>
        </c:ser>
        <c:dLbls>
          <c:showLegendKey val="0"/>
          <c:showVal val="0"/>
          <c:showCatName val="0"/>
          <c:showSerName val="0"/>
          <c:showPercent val="0"/>
          <c:showBubbleSize val="0"/>
        </c:dLbls>
        <c:gapWidth val="115"/>
        <c:overlap val="-20"/>
        <c:axId val="695799016"/>
        <c:axId val="695798360"/>
      </c:barChart>
      <c:catAx>
        <c:axId val="6957990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798360"/>
        <c:crosses val="autoZero"/>
        <c:auto val="1"/>
        <c:lblAlgn val="ctr"/>
        <c:lblOffset val="100"/>
        <c:noMultiLvlLbl val="0"/>
      </c:catAx>
      <c:valAx>
        <c:axId val="695798360"/>
        <c:scaling>
          <c:orientation val="minMax"/>
          <c:min val="4000"/>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799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900" b="0" i="0" u="none" strike="noStrike" kern="1200" baseline="0">
                <a:solidFill>
                  <a:schemeClr val="lt1">
                    <a:lumMod val="75000"/>
                  </a:schemeClr>
                </a:solidFill>
                <a:latin typeface="+mn-lt"/>
                <a:ea typeface="+mn-ea"/>
                <a:cs typeface="+mn-cs"/>
              </a:defRPr>
            </a:pPr>
            <a:r>
              <a:rPr lang="en-US" sz="1800" b="1" i="0" u="none" strike="noStrike" kern="1200" cap="none" baseline="0" dirty="0">
                <a:solidFill>
                  <a:sysClr val="window" lastClr="FFFFFF">
                    <a:lumMod val="85000"/>
                  </a:sysClr>
                </a:solidFill>
                <a:effectLst/>
                <a:latin typeface="+mn-lt"/>
                <a:ea typeface="+mn-ea"/>
                <a:cs typeface="+mn-cs"/>
              </a:rPr>
              <a:t>Salary</a:t>
            </a:r>
            <a:r>
              <a:rPr lang="en-US" sz="900" b="0" i="0" u="none" strike="noStrike" kern="1200" baseline="0" dirty="0">
                <a:solidFill>
                  <a:schemeClr val="lt1">
                    <a:lumMod val="75000"/>
                  </a:schemeClr>
                </a:solidFill>
                <a:latin typeface="+mn-lt"/>
                <a:ea typeface="+mn-ea"/>
                <a:cs typeface="+mn-cs"/>
              </a:rPr>
              <a:t> </a:t>
            </a:r>
            <a:r>
              <a:rPr lang="en-US" sz="1800" b="1" i="0" u="none" strike="noStrike" kern="1200" cap="none" spc="100" baseline="0">
                <a:solidFill>
                  <a:sysClr val="window" lastClr="FFFFFF">
                    <a:lumMod val="85000"/>
                  </a:sysClr>
                </a:solidFill>
                <a:effectLst/>
                <a:latin typeface="+mn-lt"/>
                <a:ea typeface="+mn-ea"/>
                <a:cs typeface="+mn-cs"/>
              </a:rPr>
              <a:t>Spread</a:t>
            </a:r>
            <a:r>
              <a:rPr lang="en-US" sz="900" b="0" i="0" u="none" strike="noStrike" kern="1200" baseline="0" dirty="0">
                <a:solidFill>
                  <a:schemeClr val="lt1">
                    <a:lumMod val="75000"/>
                  </a:schemeClr>
                </a:solidFill>
                <a:latin typeface="+mn-lt"/>
                <a:ea typeface="+mn-ea"/>
                <a:cs typeface="+mn-cs"/>
              </a:rPr>
              <a:t> </a:t>
            </a:r>
          </a:p>
        </cx:rich>
      </cx:tx>
      <cx:spPr>
        <a:effectLst>
          <a:outerShdw blurRad="50800" dist="38100" dir="2700000" algn="tl" rotWithShape="0">
            <a:prstClr val="black">
              <a:alpha val="40000"/>
            </a:prstClr>
          </a:outerShdw>
        </a:effectLst>
      </cx:spPr>
    </cx:title>
    <cx:plotArea>
      <cx:plotAreaRegion>
        <cx:plotSurface>
          <cx:spPr>
            <a:ln>
              <a:noFill/>
            </a:ln>
          </cx:spPr>
        </cx:plotSurface>
        <cx:series layoutId="clusteredColumn" uniqueId="{25B51246-8E77-4E99-92CB-5E914E1DD5C3}">
          <cx:spPr>
            <a:effectLst>
              <a:outerShdw blurRad="50800" dist="38100" algn="l" rotWithShape="0">
                <a:prstClr val="black">
                  <a:alpha val="40000"/>
                </a:prstClr>
              </a:outerShdw>
            </a:effectLst>
          </cx:spPr>
          <cx:dataId val="0"/>
          <cx:layoutPr>
            <cx:binning intervalClosed="r" underflow="40000">
              <cx:binSize val="10000"/>
            </cx:binning>
          </cx:layoutPr>
        </cx:series>
      </cx:plotAreaRegion>
      <cx:axis id="0">
        <cx:catScaling gapWidth="0"/>
        <cx:tickLabels/>
        <cx:spPr>
          <a:ln>
            <a:solidFill>
              <a:schemeClr val="bg1"/>
            </a:solidFill>
          </a:ln>
        </cx:spPr>
        <cx:txPr>
          <a:bodyPr spcFirstLastPara="1" vertOverflow="ellipsis" horzOverflow="overflow" wrap="square" lIns="0" tIns="0" rIns="0" bIns="0" anchor="ctr" anchorCtr="1"/>
          <a:lstStyle/>
          <a:p>
            <a:pPr algn="ctr" rtl="0">
              <a:defRPr lang="en-US" sz="900" b="0" i="0" u="none" strike="noStrike" kern="1200" baseline="0">
                <a:solidFill>
                  <a:schemeClr val="lt1">
                    <a:lumMod val="75000"/>
                  </a:schemeClr>
                </a:solidFill>
                <a:latin typeface="+mn-lt"/>
                <a:ea typeface="+mn-ea"/>
                <a:cs typeface="+mn-cs"/>
              </a:defRPr>
            </a:pPr>
            <a:endParaRPr lang="en-US" sz="900" b="0" i="0" u="none" strike="noStrike" kern="1200" baseline="0">
              <a:solidFill>
                <a:schemeClr val="lt1">
                  <a:lumMod val="75000"/>
                </a:schemeClr>
              </a:solidFill>
              <a:latin typeface="+mn-lt"/>
              <a:ea typeface="+mn-ea"/>
              <a:cs typeface="+mn-cs"/>
            </a:endParaRPr>
          </a:p>
        </cx:txPr>
      </cx:axis>
      <cx:axis id="1">
        <cx:valScaling/>
        <cx:majorGridlines/>
        <cx:tickLabels/>
        <cx:txPr>
          <a:bodyPr vertOverflow="overflow" horzOverflow="overflow" wrap="square" lIns="0" tIns="0" rIns="0" bIns="0"/>
          <a:lstStyle/>
          <a:p>
            <a:pPr algn="ctr" rtl="0">
              <a:defRPr lang="en-US" sz="900" b="0" i="0" u="none" strike="noStrike" kern="1200" baseline="0">
                <a:solidFill>
                  <a:schemeClr val="lt1">
                    <a:lumMod val="75000"/>
                  </a:schemeClr>
                </a:solidFill>
                <a:latin typeface="+mn-lt"/>
                <a:ea typeface="+mn-ea"/>
                <a:cs typeface="+mn-cs"/>
              </a:defRPr>
            </a:pPr>
            <a:endParaRPr lang="en-US" sz="900" b="0" i="0" u="none" strike="noStrike" kern="1200" baseline="0">
              <a:solidFill>
                <a:schemeClr val="lt1">
                  <a:lumMod val="75000"/>
                </a:schemeClr>
              </a:solidFill>
              <a:latin typeface="+mn-lt"/>
              <a:ea typeface="+mn-ea"/>
              <a:cs typeface="+mn-cs"/>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1.png"/><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65300</xdr:colOff>
      <xdr:row>15</xdr:row>
      <xdr:rowOff>13354</xdr:rowOff>
    </xdr:from>
    <xdr:to>
      <xdr:col>8</xdr:col>
      <xdr:colOff>728586</xdr:colOff>
      <xdr:row>34</xdr:row>
      <xdr:rowOff>188614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64287F1-9E87-4789-B62C-435498B65C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6360" y="3952894"/>
              <a:ext cx="7742266" cy="36423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8</xdr:col>
      <xdr:colOff>876300</xdr:colOff>
      <xdr:row>12</xdr:row>
      <xdr:rowOff>99060</xdr:rowOff>
    </xdr:from>
    <xdr:ext cx="184731" cy="264560"/>
    <xdr:sp macro="" textlink="">
      <xdr:nvSpPr>
        <xdr:cNvPr id="4" name="TextBox 3">
          <a:extLst>
            <a:ext uri="{FF2B5EF4-FFF2-40B4-BE49-F238E27FC236}">
              <a16:creationId xmlns:a16="http://schemas.microsoft.com/office/drawing/2014/main" id="{CF113539-3A3F-43EC-9D19-062E91348F66}"/>
            </a:ext>
          </a:extLst>
        </xdr:cNvPr>
        <xdr:cNvSpPr txBox="1"/>
      </xdr:nvSpPr>
      <xdr:spPr>
        <a:xfrm>
          <a:off x="6934200" y="22936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9</xdr:col>
      <xdr:colOff>195855</xdr:colOff>
      <xdr:row>15</xdr:row>
      <xdr:rowOff>54428</xdr:rowOff>
    </xdr:from>
    <xdr:to>
      <xdr:col>25</xdr:col>
      <xdr:colOff>308117</xdr:colOff>
      <xdr:row>35</xdr:row>
      <xdr:rowOff>142877</xdr:rowOff>
    </xdr:to>
    <xdr:graphicFrame macro="">
      <xdr:nvGraphicFramePr>
        <xdr:cNvPr id="7" name="Chart 6">
          <a:extLst>
            <a:ext uri="{FF2B5EF4-FFF2-40B4-BE49-F238E27FC236}">
              <a16:creationId xmlns:a16="http://schemas.microsoft.com/office/drawing/2014/main" id="{3B89D9CA-FFD7-48A4-8CB9-6C0F4A288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48855</xdr:colOff>
      <xdr:row>35</xdr:row>
      <xdr:rowOff>87419</xdr:rowOff>
    </xdr:from>
    <xdr:to>
      <xdr:col>8</xdr:col>
      <xdr:colOff>783772</xdr:colOff>
      <xdr:row>51</xdr:row>
      <xdr:rowOff>76200</xdr:rowOff>
    </xdr:to>
    <xdr:graphicFrame macro="">
      <xdr:nvGraphicFramePr>
        <xdr:cNvPr id="5" name="Chart 4">
          <a:extLst>
            <a:ext uri="{FF2B5EF4-FFF2-40B4-BE49-F238E27FC236}">
              <a16:creationId xmlns:a16="http://schemas.microsoft.com/office/drawing/2014/main" id="{726C8FA6-2178-4413-8488-D2F3F79693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74278</xdr:colOff>
      <xdr:row>11</xdr:row>
      <xdr:rowOff>24270</xdr:rowOff>
    </xdr:from>
    <xdr:to>
      <xdr:col>6</xdr:col>
      <xdr:colOff>541084</xdr:colOff>
      <xdr:row>14</xdr:row>
      <xdr:rowOff>136713</xdr:rowOff>
    </xdr:to>
    <mc:AlternateContent xmlns:mc="http://schemas.openxmlformats.org/markup-compatibility/2006" xmlns:a14="http://schemas.microsoft.com/office/drawing/2010/main">
      <mc:Choice Requires="a14">
        <xdr:graphicFrame macro="">
          <xdr:nvGraphicFramePr>
            <xdr:cNvPr id="6" name="Years 1">
              <a:extLst>
                <a:ext uri="{FF2B5EF4-FFF2-40B4-BE49-F238E27FC236}">
                  <a16:creationId xmlns:a16="http://schemas.microsoft.com/office/drawing/2014/main" id="{FA15BA62-B6E4-439C-9389-233996E7829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2150728" y="3281820"/>
              <a:ext cx="3705306" cy="683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689642</xdr:colOff>
      <xdr:row>11</xdr:row>
      <xdr:rowOff>15964</xdr:rowOff>
    </xdr:from>
    <xdr:to>
      <xdr:col>17</xdr:col>
      <xdr:colOff>546729</xdr:colOff>
      <xdr:row>14</xdr:row>
      <xdr:rowOff>67075</xdr:rowOff>
    </xdr:to>
    <mc:AlternateContent xmlns:mc="http://schemas.openxmlformats.org/markup-compatibility/2006" xmlns:a14="http://schemas.microsoft.com/office/drawing/2010/main">
      <mc:Choice Requires="a14">
        <xdr:graphicFrame macro="">
          <xdr:nvGraphicFramePr>
            <xdr:cNvPr id="8" name="Date Joined">
              <a:extLst>
                <a:ext uri="{FF2B5EF4-FFF2-40B4-BE49-F238E27FC236}">
                  <a16:creationId xmlns:a16="http://schemas.microsoft.com/office/drawing/2014/main" id="{215CBA97-E068-4340-BFF7-AA8A43FB8D75}"/>
                </a:ext>
              </a:extLst>
            </xdr:cNvPr>
            <xdr:cNvGraphicFramePr/>
          </xdr:nvGraphicFramePr>
          <xdr:xfrm>
            <a:off x="0" y="0"/>
            <a:ext cx="0" cy="0"/>
          </xdr:xfrm>
          <a:graphic>
            <a:graphicData uri="http://schemas.microsoft.com/office/drawing/2010/slicer">
              <sle:slicer xmlns:sle="http://schemas.microsoft.com/office/drawing/2010/slicer" name="Date Joined"/>
            </a:graphicData>
          </a:graphic>
        </xdr:graphicFrame>
      </mc:Choice>
      <mc:Fallback xmlns="">
        <xdr:sp macro="" textlink="">
          <xdr:nvSpPr>
            <xdr:cNvPr id="0" name=""/>
            <xdr:cNvSpPr>
              <a:spLocks noTextEdit="1"/>
            </xdr:cNvSpPr>
          </xdr:nvSpPr>
          <xdr:spPr>
            <a:xfrm>
              <a:off x="6004592" y="3273514"/>
              <a:ext cx="8562937" cy="622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169208</xdr:colOff>
      <xdr:row>36</xdr:row>
      <xdr:rowOff>111579</xdr:rowOff>
    </xdr:from>
    <xdr:to>
      <xdr:col>25</xdr:col>
      <xdr:colOff>323850</xdr:colOff>
      <xdr:row>51</xdr:row>
      <xdr:rowOff>174330</xdr:rowOff>
    </xdr:to>
    <xdr:graphicFrame macro="">
      <xdr:nvGraphicFramePr>
        <xdr:cNvPr id="9" name="Chart 8">
          <a:extLst>
            <a:ext uri="{FF2B5EF4-FFF2-40B4-BE49-F238E27FC236}">
              <a16:creationId xmlns:a16="http://schemas.microsoft.com/office/drawing/2014/main" id="{6C0C0D25-B9A7-4F25-873D-EC7F47EB9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25631</xdr:colOff>
      <xdr:row>7</xdr:row>
      <xdr:rowOff>262890</xdr:rowOff>
    </xdr:from>
    <xdr:to>
      <xdr:col>29</xdr:col>
      <xdr:colOff>164177</xdr:colOff>
      <xdr:row>9</xdr:row>
      <xdr:rowOff>1104900</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2C57B590-62DF-4853-9A62-BE8049BEB37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847031" y="1596390"/>
              <a:ext cx="2424546" cy="13754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46262</xdr:colOff>
      <xdr:row>52</xdr:row>
      <xdr:rowOff>160083</xdr:rowOff>
    </xdr:from>
    <xdr:to>
      <xdr:col>8</xdr:col>
      <xdr:colOff>919843</xdr:colOff>
      <xdr:row>68</xdr:row>
      <xdr:rowOff>119742</xdr:rowOff>
    </xdr:to>
    <xdr:graphicFrame macro="">
      <xdr:nvGraphicFramePr>
        <xdr:cNvPr id="15" name="Chart 14">
          <a:extLst>
            <a:ext uri="{FF2B5EF4-FFF2-40B4-BE49-F238E27FC236}">
              <a16:creationId xmlns:a16="http://schemas.microsoft.com/office/drawing/2014/main" id="{A8870C4C-1CDC-4DF6-AB1E-C755337C1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193913</xdr:colOff>
      <xdr:row>8</xdr:row>
      <xdr:rowOff>83127</xdr:rowOff>
    </xdr:from>
    <xdr:to>
      <xdr:col>23</xdr:col>
      <xdr:colOff>159080</xdr:colOff>
      <xdr:row>9</xdr:row>
      <xdr:rowOff>1080654</xdr:rowOff>
    </xdr:to>
    <mc:AlternateContent xmlns:mc="http://schemas.openxmlformats.org/markup-compatibility/2006" xmlns:a14="http://schemas.microsoft.com/office/drawing/2010/main">
      <mc:Choice Requires="a14">
        <xdr:graphicFrame macro="">
          <xdr:nvGraphicFramePr>
            <xdr:cNvPr id="16" name="Country 1">
              <a:extLst>
                <a:ext uri="{FF2B5EF4-FFF2-40B4-BE49-F238E27FC236}">
                  <a16:creationId xmlns:a16="http://schemas.microsoft.com/office/drawing/2014/main" id="{BFED5153-8DF0-4113-A619-E5A6982E4D9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6272113" y="1721427"/>
              <a:ext cx="2251167" cy="1226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105334</xdr:colOff>
      <xdr:row>53</xdr:row>
      <xdr:rowOff>129508</xdr:rowOff>
    </xdr:from>
    <xdr:to>
      <xdr:col>27</xdr:col>
      <xdr:colOff>57150</xdr:colOff>
      <xdr:row>68</xdr:row>
      <xdr:rowOff>76200</xdr:rowOff>
    </xdr:to>
    <xdr:graphicFrame macro="">
      <xdr:nvGraphicFramePr>
        <xdr:cNvPr id="17" name="Chart 16">
          <a:extLst>
            <a:ext uri="{FF2B5EF4-FFF2-40B4-BE49-F238E27FC236}">
              <a16:creationId xmlns:a16="http://schemas.microsoft.com/office/drawing/2014/main" id="{89DA5E23-A78E-4ECC-9A44-86C93A9BE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696685</xdr:colOff>
      <xdr:row>11</xdr:row>
      <xdr:rowOff>0</xdr:rowOff>
    </xdr:from>
    <xdr:to>
      <xdr:col>25</xdr:col>
      <xdr:colOff>152400</xdr:colOff>
      <xdr:row>14</xdr:row>
      <xdr:rowOff>41564</xdr:rowOff>
    </xdr:to>
    <mc:AlternateContent xmlns:mc="http://schemas.openxmlformats.org/markup-compatibility/2006" xmlns:a14="http://schemas.microsoft.com/office/drawing/2010/main">
      <mc:Choice Requires="a14">
        <xdr:graphicFrame macro="">
          <xdr:nvGraphicFramePr>
            <xdr:cNvPr id="18" name="Age Distribution">
              <a:extLst>
                <a:ext uri="{FF2B5EF4-FFF2-40B4-BE49-F238E27FC236}">
                  <a16:creationId xmlns:a16="http://schemas.microsoft.com/office/drawing/2014/main" id="{0C784B83-10C9-4274-A571-C3B71D90F0B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ge Distribution"/>
            </a:graphicData>
          </a:graphic>
        </xdr:graphicFrame>
      </mc:Choice>
      <mc:Fallback xmlns="">
        <xdr:sp macro="" textlink="">
          <xdr:nvSpPr>
            <xdr:cNvPr id="0" name=""/>
            <xdr:cNvSpPr>
              <a:spLocks noTextEdit="1"/>
            </xdr:cNvSpPr>
          </xdr:nvSpPr>
          <xdr:spPr>
            <a:xfrm>
              <a:off x="14717485" y="3257550"/>
              <a:ext cx="4713515" cy="6130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247650</xdr:colOff>
      <xdr:row>10</xdr:row>
      <xdr:rowOff>171450</xdr:rowOff>
    </xdr:from>
    <xdr:ext cx="2038350" cy="800100"/>
    <xdr:sp macro="" textlink="">
      <xdr:nvSpPr>
        <xdr:cNvPr id="2" name="TextBox 1">
          <a:extLst>
            <a:ext uri="{FF2B5EF4-FFF2-40B4-BE49-F238E27FC236}">
              <a16:creationId xmlns:a16="http://schemas.microsoft.com/office/drawing/2014/main" id="{EA8C6824-55EA-4518-87AC-0E7FE1B856B0}"/>
            </a:ext>
          </a:extLst>
        </xdr:cNvPr>
        <xdr:cNvSpPr txBox="1"/>
      </xdr:nvSpPr>
      <xdr:spPr>
        <a:xfrm>
          <a:off x="247650" y="3238500"/>
          <a:ext cx="2038350" cy="800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600" b="0">
              <a:solidFill>
                <a:schemeClr val="bg1"/>
              </a:solidFill>
              <a:latin typeface="Adobe Caslon Pro Bold" panose="0205070206050A020403" pitchFamily="18" charset="0"/>
              <a:ea typeface="+mn-ea"/>
              <a:cs typeface="+mn-cs"/>
            </a:rPr>
            <a:t>Filters </a:t>
          </a:r>
          <a:r>
            <a:rPr lang="en-US" sz="4400">
              <a:solidFill>
                <a:schemeClr val="bg1"/>
              </a:solidFill>
            </a:rPr>
            <a:t>:</a:t>
          </a:r>
        </a:p>
      </xdr:txBody>
    </xdr:sp>
    <xdr:clientData/>
  </xdr:oneCellAnchor>
  <xdr:oneCellAnchor>
    <xdr:from>
      <xdr:col>0</xdr:col>
      <xdr:colOff>361950</xdr:colOff>
      <xdr:row>9</xdr:row>
      <xdr:rowOff>0</xdr:rowOff>
    </xdr:from>
    <xdr:ext cx="2038350" cy="800100"/>
    <xdr:sp macro="" textlink="">
      <xdr:nvSpPr>
        <xdr:cNvPr id="19" name="TextBox 18">
          <a:extLst>
            <a:ext uri="{FF2B5EF4-FFF2-40B4-BE49-F238E27FC236}">
              <a16:creationId xmlns:a16="http://schemas.microsoft.com/office/drawing/2014/main" id="{EAFCE625-0962-4E11-A8B5-43E18A37065F}"/>
            </a:ext>
          </a:extLst>
        </xdr:cNvPr>
        <xdr:cNvSpPr txBox="1"/>
      </xdr:nvSpPr>
      <xdr:spPr>
        <a:xfrm>
          <a:off x="361950" y="1866900"/>
          <a:ext cx="2038350" cy="800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600" b="0">
              <a:solidFill>
                <a:schemeClr val="bg1"/>
              </a:solidFill>
              <a:latin typeface="Adobe Caslon Pro Bold" panose="0205070206050A020403" pitchFamily="18" charset="0"/>
            </a:rPr>
            <a:t>Insights :</a:t>
          </a:r>
        </a:p>
      </xdr:txBody>
    </xdr:sp>
    <xdr:clientData/>
  </xdr:oneCellAnchor>
  <xdr:twoCellAnchor editAs="oneCell">
    <xdr:from>
      <xdr:col>0</xdr:col>
      <xdr:colOff>800101</xdr:colOff>
      <xdr:row>0</xdr:row>
      <xdr:rowOff>95251</xdr:rowOff>
    </xdr:from>
    <xdr:to>
      <xdr:col>1</xdr:col>
      <xdr:colOff>1181100</xdr:colOff>
      <xdr:row>7</xdr:row>
      <xdr:rowOff>0</xdr:rowOff>
    </xdr:to>
    <xdr:pic>
      <xdr:nvPicPr>
        <xdr:cNvPr id="13" name="Picture 12">
          <a:extLst>
            <a:ext uri="{FF2B5EF4-FFF2-40B4-BE49-F238E27FC236}">
              <a16:creationId xmlns:a16="http://schemas.microsoft.com/office/drawing/2014/main" id="{B2ECBCAC-127B-4798-872B-06B040B5392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00101" y="95251"/>
          <a:ext cx="1238249" cy="1238249"/>
        </a:xfrm>
        <a:prstGeom prst="rect">
          <a:avLst/>
        </a:prstGeom>
        <a:ln>
          <a:noFill/>
        </a:ln>
        <a:effectLst>
          <a:outerShdw blurRad="292100" dist="139700" dir="2700000" algn="tl" rotWithShape="0">
            <a:srgbClr val="333333">
              <a:alpha val="65000"/>
            </a:srgb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o Sadk" refreshedDate="45114.598401620373" createdVersion="7" refreshedVersion="7" minRefreshableVersion="3" recordCount="183" xr:uid="{52991963-471F-46F2-88E5-0D5EA017D232}">
  <cacheSource type="worksheet">
    <worksheetSource name="sruff"/>
  </cacheSource>
  <cacheFields count="13">
    <cacheField name="Name" numFmtId="0">
      <sharedItems count="183">
        <s v="Shubhra Potla"/>
        <s v="Gretchen Callow"/>
        <s v="Suchira Bhanupriya Tapti"/>
        <s v="Niall Selesnick"/>
        <s v="Waheeda Vasuman"/>
        <s v="Bili Sizey"/>
        <s v="Akbar Sorabhjee"/>
        <s v="Orton Livick"/>
        <s v="Shobhana Samuel"/>
        <s v="Archibald Filliskirk"/>
        <s v="Prerana Nishita"/>
        <s v="Crissie Cordel"/>
        <s v="Jagajeet Viraj"/>
        <s v="Dotty Strutley"/>
        <s v="Rupak Mehra"/>
        <s v="Drusy MacCombe"/>
        <s v="Yagna Sujeev"/>
        <s v="Kassi Jonson"/>
        <s v="Madhavdas Buhpathi"/>
        <s v="Florinda Crace"/>
        <s v="Shiuli Sapna"/>
        <s v="Dell Molloy"/>
        <s v="Ardhendu Abhichandra Jayakar"/>
        <s v="Jan Morforth"/>
        <s v="Piyali Mahanthapa"/>
        <s v="Erin Androsik"/>
        <s v="Amal Nimesh"/>
        <s v="Gunar Cockshoot"/>
        <s v="Vanmala Shriharsha"/>
        <s v="Esmaria Denecamp"/>
        <s v="Daruka Ghazali"/>
        <s v="Violante Courtonne"/>
        <s v="Gumwant Veera"/>
        <s v="Kaye Crocroft"/>
        <s v="Anumati Shyamari Meherhomji"/>
        <s v="Tatum Hush"/>
        <s v="Geena Raghavanpillai"/>
        <s v="Chitrasen Laul"/>
        <s v="Hoyt D'Alesco"/>
        <s v="Zach Polon"/>
        <s v="Pragya Nilufar"/>
        <s v="William Reeveley"/>
        <s v="Sanchali Shirish"/>
        <s v="Alta Kaszper"/>
        <s v="Mirium Seemantini Shivakumar"/>
        <s v="Oran Buxcy"/>
        <s v="Shattesh Utpat"/>
        <s v="Kelci Walkden"/>
        <s v="Pratigya Rema"/>
        <s v="Brien Boise"/>
        <s v="Krittika Gaekwad"/>
        <s v="Oby Sorrel"/>
        <s v="Vinanti Choudhari"/>
        <s v="Lilyan Klimpt"/>
        <s v="Asija Pothireddy"/>
        <s v="My Hanscome"/>
        <s v="Lalit Kothari"/>
        <s v="Jehu Rudeforth"/>
        <s v="Mardav Ramaswami"/>
        <s v="Mallorie Waber"/>
        <s v="Fullara Sushanti Mokate"/>
        <s v="Vic Radolf"/>
        <s v="Upendra Swati"/>
        <s v="Curtice Advani"/>
        <s v="Kevalkumar Solanki"/>
        <s v="Teressa Udden"/>
        <s v="Abhaya Priyavardhan"/>
        <s v="Kath Bletsoe"/>
        <s v="Agrata Rajarama"/>
        <s v="Marney O'Breen"/>
        <s v="Kantimoy Pritish"/>
        <s v="Husein Augar"/>
        <s v="Mahindra Sreedharan"/>
        <s v="Ebonee Roxburgh"/>
        <s v="Devasree Fullara Saurin"/>
        <s v="Hyacinthie Braybrooke"/>
        <s v="Jaishree Atasi Yavatkar"/>
        <s v="Murry Dryburgh"/>
        <s v="Rameshwari Chikodi"/>
        <s v="Andria Kimpton"/>
        <s v="Shekhar Eswara"/>
        <s v="Myer McCory"/>
        <s v="Chandana Sannidhi Surnilla"/>
        <s v="Shayne Stegel"/>
        <s v="Ranajay Kailashnath Richa"/>
        <s v="Ambros Murthwaite"/>
        <s v="Kulbhushan Moorthy"/>
        <s v="Bennie Pepis"/>
        <s v="Yauvani Tarpa"/>
        <s v="Gigi Bohling"/>
        <s v="Nanak Sapna"/>
        <s v="Barr Faughny"/>
        <s v="Hemavati Muthiah"/>
        <s v="Elia Cockton"/>
        <s v="Ayog Chakrabarti"/>
        <s v="Camilla Castle"/>
        <s v="Sameer Shashank Sapra"/>
        <s v="Shari McNee"/>
        <s v="Indu Varada Sumedh"/>
        <s v="Beverie Moffet"/>
        <s v="Shreela Ramasubraman"/>
        <s v="Virginia McConville"/>
        <s v="Rushil Kripa"/>
        <s v="Allene Gobbet"/>
        <s v="Shulabh Qutub Sundaramoorthy"/>
        <s v="Gray Seamon"/>
        <s v="Udyan Lanka"/>
        <s v="Kellsie Waby"/>
        <s v="Bhuvan Pals"/>
        <s v="Van Tuxwell"/>
        <s v="Kunja Prashanta Vibha"/>
        <s v="Agnes Collicott"/>
        <s v="Tarala Vishaal"/>
        <s v="Karlen McCaffrey"/>
        <s v="Madhumati Gazala Soumitra"/>
        <s v="Sibyl Dunkirk"/>
        <s v="Godavari Veena"/>
        <s v="Merrilee Plenty"/>
        <s v="Gangadutt Ragha"/>
        <s v="Ches Bonnell"/>
        <s v="Karuna Pashupathy"/>
        <s v="Dennison Crosswaite"/>
        <s v="Rukma Vinita"/>
        <s v="Madge McCloughen"/>
        <s v="Kamalakshi Mukundan"/>
        <s v="Enoch Dowrey"/>
        <s v="Deepit Ranjana"/>
        <s v="Leilah Yesinin"/>
        <s v="Purnendu Vijayarangan"/>
        <s v="Hinda Label"/>
        <s v="Sukhdev Nageshwar"/>
        <s v="Torrance Collier"/>
        <s v="Mithil Nadkarni"/>
        <s v="Constantino Espley"/>
        <s v="Baruna Ogale"/>
        <s v="Simon Kembery"/>
        <s v="Vasu Nandin"/>
        <s v="Bernie Gorges"/>
        <s v="Amlankusum Rajabhushan"/>
        <s v="Collin Jagson"/>
        <s v="Satyendra Venkatadri"/>
        <s v="Dyna Doucette"/>
        <s v="Sartaj Probal"/>
        <s v="Cherlyn Barter"/>
        <s v="Manjusri Ruchi"/>
        <s v="Caro Chappel"/>
        <s v="Shevantilal Muppala"/>
        <s v="Janene Hairsine"/>
        <s v="Sahas Sanabhi Shrikant"/>
        <s v="Kissiah Maydway"/>
        <s v="Hridaynath Tendulkar"/>
        <s v="Kaine Padly"/>
        <s v="Sawini Chandan"/>
        <s v="Rafaelita Blaksland"/>
        <s v="Damayanti Thangavadivelu"/>
        <s v="Madelene Upcott"/>
        <s v="Narois Motiwala"/>
        <s v="Bev Lashley"/>
        <s v="Makshi Vinutha"/>
        <s v="Halimeda Kuscha"/>
        <s v="Deepali Charan"/>
        <s v="Bandhula Sathyanna"/>
        <s v="Mollie Hanway"/>
        <s v="Krishnakanta Vellanki"/>
        <s v="Lindy Guillet"/>
        <s v="Ilesh Dasgupta"/>
        <s v="Mahalia Larcher"/>
        <s v="Sarojini Naueshwara"/>
        <s v="Hogan Iles"/>
        <s v="Ramnath Ravuri"/>
        <s v="Wilone O'Kielt"/>
        <s v="Dhruv Manjunath"/>
        <s v="Tracy Renad"/>
        <s v="Sahila Chandrasekhar"/>
        <s v="Benny Karolovsky"/>
        <s v="Sarayu Ragunathan"/>
        <s v="Roddy Speechley"/>
        <s v="Kaishori Harathi Kateel"/>
        <s v="Valentia Etteridge"/>
        <s v="Heer Pennathur"/>
        <s v="Tawnya Tickel"/>
        <s v="Anjushri Chandiramani"/>
        <s v="Ewart Laphorn"/>
      </sharedItems>
    </cacheField>
    <cacheField name="Gender" numFmtId="0">
      <sharedItems count="3">
        <s v="Female"/>
        <s v="Male"/>
        <s v="other"/>
      </sharedItems>
    </cacheField>
    <cacheField name="Age" numFmtId="0">
      <sharedItems containsSemiMixedTypes="0" containsString="0" containsNumber="1" containsInteger="1" minValue="19" maxValue="46" count="25">
        <n v="21"/>
        <n v="29"/>
        <n v="43"/>
        <n v="35"/>
        <n v="32"/>
        <n v="31"/>
        <n v="28"/>
        <n v="26"/>
        <n v="33"/>
        <n v="27"/>
        <n v="34"/>
        <n v="24"/>
        <n v="38"/>
        <n v="19"/>
        <n v="30"/>
        <n v="25"/>
        <n v="20"/>
        <n v="37"/>
        <n v="42"/>
        <n v="46"/>
        <n v="36"/>
        <n v="22"/>
        <n v="40"/>
        <n v="23"/>
        <n v="44"/>
      </sharedItems>
      <fieldGroup base="2">
        <rangePr startNum="19" endNum="46" groupInterval="5"/>
        <groupItems count="8">
          <s v="&lt;19"/>
          <s v="19-23"/>
          <s v="24-28"/>
          <s v="29-33"/>
          <s v="34-38"/>
          <s v="39-43"/>
          <s v="44-48"/>
          <s v="&gt;49"/>
        </groupItems>
      </fieldGroup>
    </cacheField>
    <cacheField name="Rating" numFmtId="0">
      <sharedItems count="5">
        <s v="Average"/>
        <s v="Very poor"/>
        <s v="Above average"/>
        <s v="Poor"/>
        <s v="Exceptional"/>
      </sharedItems>
    </cacheField>
    <cacheField name="Date Joined" numFmtId="167">
      <sharedItems containsSemiMixedTypes="0" containsNonDate="0" containsDate="1" containsString="0" minDate="2020-05-07T00:00:00" maxDate="2023-04-30T00:00:00" count="160">
        <d v="2022-02-27T00:00:00"/>
        <d v="2022-04-27T00:00:00"/>
        <d v="2020-05-11T00:00:00"/>
        <d v="2020-07-11T00:00:00"/>
        <d v="2021-12-28T00:00:00"/>
        <d v="2022-02-28T00:00:00"/>
        <d v="2020-07-30T00:00:00"/>
        <d v="2020-09-30T00:00:00"/>
        <d v="2022-04-15T00:00:00"/>
        <d v="2022-06-15T00:00:00"/>
        <d v="2021-12-19T00:00:00"/>
        <d v="2022-02-19T00:00:00"/>
        <d v="2020-09-10T00:00:00"/>
        <d v="2020-11-10T00:00:00"/>
        <d v="2022-07-16T00:00:00"/>
        <d v="2022-09-16T00:00:00"/>
        <d v="2021-04-07T00:00:00"/>
        <d v="2021-06-07T00:00:00"/>
        <d v="2021-05-23T00:00:00"/>
        <d v="2021-07-23T00:00:00"/>
        <d v="2020-11-29T00:00:00"/>
        <d v="2021-01-29T00:00:00"/>
        <d v="2020-05-29T00:00:00"/>
        <d v="2020-07-29T00:00:00"/>
        <d v="2022-03-20T00:00:00"/>
        <d v="2022-05-20T00:00:00"/>
        <d v="2021-09-11T00:00:00"/>
        <d v="2021-11-11T00:00:00"/>
        <d v="2021-11-06T00:00:00"/>
        <d v="2022-01-06T00:00:00"/>
        <d v="2022-04-09T00:00:00"/>
        <d v="2022-06-09T00:00:00"/>
        <d v="2021-06-28T00:00:00"/>
        <d v="2021-08-28T00:00:00"/>
        <d v="2021-04-10T00:00:00"/>
        <d v="2021-06-10T00:00:00"/>
        <d v="2021-07-26T00:00:00"/>
        <d v="2021-06-03T00:00:00"/>
        <d v="2021-09-26T00:00:00"/>
        <d v="2021-08-03T00:00:00"/>
        <d v="2021-09-09T00:00:00"/>
        <d v="2021-11-09T00:00:00"/>
        <d v="2020-08-30T00:00:00"/>
        <d v="2020-10-30T00:00:00"/>
        <d v="2021-03-13T00:00:00"/>
        <d v="2021-05-13T00:00:00"/>
        <d v="2022-07-20T00:00:00"/>
        <d v="2022-02-12T00:00:00"/>
        <d v="2022-04-12T00:00:00"/>
        <d v="2022-02-02T00:00:00"/>
        <d v="2022-04-02T00:00:00"/>
        <d v="2021-01-22T00:00:00"/>
        <d v="2021-03-22T00:00:00"/>
        <d v="2020-12-16T00:00:00"/>
        <d v="2021-02-16T00:00:00"/>
        <d v="2021-12-20T00:00:00"/>
        <d v="2022-02-20T00:00:00"/>
        <d v="2022-02-15T00:00:00"/>
        <d v="2020-09-13T00:00:00"/>
        <d v="2020-11-13T00:00:00"/>
        <d v="2021-12-05T00:00:00"/>
        <d v="2022-02-05T00:00:00"/>
        <d v="2020-06-24T00:00:00"/>
        <d v="2020-08-24T00:00:00"/>
        <d v="2021-05-06T00:00:00"/>
        <d v="2021-07-06T00:00:00"/>
        <d v="2021-03-01T00:00:00"/>
        <d v="2021-05-01T00:00:00"/>
        <d v="2021-05-12T00:00:00"/>
        <d v="2021-07-12T00:00:00"/>
        <d v="2021-10-07T00:00:00"/>
        <d v="2021-12-07T00:00:00"/>
        <d v="2021-01-18T00:00:00"/>
        <d v="2021-03-18T00:00:00"/>
        <d v="2022-08-16T00:00:00"/>
        <d v="2022-10-16T00:00:00"/>
        <d v="2022-04-19T00:00:00"/>
        <d v="2022-06-19T00:00:00"/>
        <d v="2022-05-16T00:00:00"/>
        <d v="2021-03-17T00:00:00"/>
        <d v="2021-05-17T00:00:00"/>
        <d v="2021-05-08T00:00:00"/>
        <d v="2021-07-08T00:00:00"/>
        <d v="2022-06-06T00:00:00"/>
        <d v="2022-08-06T00:00:00"/>
        <d v="2021-02-26T00:00:00"/>
        <d v="2021-04-26T00:00:00"/>
        <d v="2021-04-27T00:00:00"/>
        <d v="2021-06-27T00:00:00"/>
        <d v="2020-12-15T00:00:00"/>
        <d v="2021-02-15T00:00:00"/>
        <d v="2020-10-20T00:00:00"/>
        <d v="2020-12-20T00:00:00"/>
        <d v="2021-07-11T00:00:00"/>
        <d v="2021-09-29T00:00:00"/>
        <d v="2021-11-29T00:00:00"/>
        <d v="2021-08-25T00:00:00"/>
        <d v="2021-10-25T00:00:00"/>
        <d v="2022-05-02T00:00:00"/>
        <d v="2022-07-02T00:00:00"/>
        <d v="2022-03-13T00:00:00"/>
        <d v="2022-05-13T00:00:00"/>
        <d v="2022-03-05T00:00:00"/>
        <d v="2022-05-05T00:00:00"/>
        <d v="2021-07-20T00:00:00"/>
        <d v="2021-09-20T00:00:00"/>
        <d v="2022-07-05T00:00:00"/>
        <d v="2022-09-05T00:00:00"/>
        <d v="2021-03-21T00:00:00"/>
        <d v="2021-05-21T00:00:00"/>
        <d v="2021-05-22T00:00:00"/>
        <d v="2021-01-16T00:00:00"/>
        <d v="2021-03-16T00:00:00"/>
        <d v="2022-06-01T00:00:00"/>
        <d v="2022-08-01T00:00:00"/>
        <d v="2020-12-09T00:00:00"/>
        <d v="2021-02-09T00:00:00"/>
        <d v="2021-09-06T00:00:00"/>
        <d v="2020-11-09T00:00:00"/>
        <d v="2021-01-09T00:00:00"/>
        <d v="2020-10-25T00:00:00"/>
        <d v="2020-12-25T00:00:00"/>
        <d v="2021-12-14T00:00:00"/>
        <d v="2022-02-14T00:00:00"/>
        <d v="2021-01-08T00:00:00"/>
        <d v="2021-03-08T00:00:00"/>
        <d v="2022-01-10T00:00:00"/>
        <d v="2022-03-10T00:00:00"/>
        <d v="2022-06-12T00:00:00"/>
        <d v="2022-01-29T00:00:00"/>
        <d v="2022-03-29T00:00:00"/>
        <d v="2021-05-04T00:00:00"/>
        <d v="2021-07-04T00:00:00"/>
        <d v="2021-08-17T00:00:00"/>
        <d v="2021-10-17T00:00:00"/>
        <d v="2021-07-01T00:00:00"/>
        <d v="2021-09-01T00:00:00"/>
        <d v="2021-04-30T00:00:00"/>
        <d v="2021-06-30T00:00:00"/>
        <d v="2022-04-14T00:00:00"/>
        <d v="2022-06-14T00:00:00"/>
        <d v="2020-10-15T00:00:00"/>
        <d v="2022-08-27T00:00:00"/>
        <d v="2022-10-27T00:00:00"/>
        <d v="2020-10-18T00:00:00"/>
        <d v="2022-03-22T00:00:00"/>
        <d v="2020-12-18T00:00:00"/>
        <d v="2021-07-07T00:00:00"/>
        <d v="2021-09-07T00:00:00"/>
        <d v="2021-12-17T00:00:00"/>
        <d v="2022-02-17T00:00:00"/>
        <d v="2023-02-28T00:00:00"/>
        <d v="2023-04-29T00:00:00"/>
        <d v="2020-09-11T00:00:00"/>
        <d v="2020-11-11T00:00:00"/>
        <d v="2020-09-29T00:00:00"/>
        <d v="2021-09-12T00:00:00"/>
        <d v="2020-05-07T00:00:00"/>
        <d v="2020-07-07T00:00:00"/>
        <d v="2020-08-18T00:00:00"/>
      </sharedItems>
      <fieldGroup par="12" base="4">
        <rangePr groupBy="months" startDate="2020-05-07T00:00:00" endDate="2023-04-30T00:00:00"/>
        <groupItems count="14">
          <s v="&lt;5/7/2020"/>
          <s v="Jan"/>
          <s v="Feb"/>
          <s v="Mar"/>
          <s v="Apr"/>
          <s v="May"/>
          <s v="Jun"/>
          <s v="Jul"/>
          <s v="Aug"/>
          <s v="Sep"/>
          <s v="Oct"/>
          <s v="Nov"/>
          <s v="Dec"/>
          <s v="&gt;4/30/2023"/>
        </groupItems>
      </fieldGroup>
    </cacheField>
    <cacheField name="Department" numFmtId="0">
      <sharedItems count="5">
        <s v="Website"/>
        <s v="Sales"/>
        <s v="Procurement"/>
        <s v="HR"/>
        <s v="Finance"/>
      </sharedItems>
    </cacheField>
    <cacheField name="Salary" numFmtId="3">
      <sharedItems containsSemiMixedTypes="0" containsString="0" containsNumber="1" containsInteger="1" minValue="33920" maxValue="119110" count="90">
        <n v="33920"/>
        <n v="34980"/>
        <n v="36040"/>
        <n v="37920"/>
        <n v="40400"/>
        <n v="41570"/>
        <n v="41980"/>
        <n v="43510"/>
        <n v="43840"/>
        <n v="45510"/>
        <n v="47360"/>
        <n v="48170"/>
        <n v="48530"/>
        <n v="48950"/>
        <n v="48980"/>
        <n v="49630"/>
        <n v="52610"/>
        <n v="53240"/>
        <n v="53540"/>
        <n v="53870"/>
        <n v="54970"/>
        <n v="56870"/>
        <n v="57090"/>
        <n v="58100"/>
        <n v="58940"/>
        <n v="58960"/>
        <n v="59430"/>
        <n v="60130"/>
        <n v="60570"/>
        <n v="62780"/>
        <n v="64000"/>
        <n v="65360"/>
        <n v="65700"/>
        <n v="65920"/>
        <n v="67910"/>
        <n v="67950"/>
        <n v="68900"/>
        <n v="69070"/>
        <n v="69120"/>
        <n v="69710"/>
        <n v="70270"/>
        <n v="70610"/>
        <n v="71380"/>
        <n v="74550"/>
        <n v="75000"/>
        <n v="75280"/>
        <n v="75480"/>
        <n v="75880"/>
        <n v="75970"/>
        <n v="76900"/>
        <n v="78390"/>
        <n v="78540"/>
        <n v="79570"/>
        <n v="80700"/>
        <n v="83750"/>
        <n v="85000"/>
        <n v="86570"/>
        <n v="87620"/>
        <n v="88050"/>
        <n v="90700"/>
        <n v="91310"/>
        <n v="91650"/>
        <n v="92450"/>
        <n v="92700"/>
        <n v="96140"/>
        <n v="96800"/>
        <n v="99750"/>
        <n v="99970"/>
        <n v="100420"/>
        <n v="103550"/>
        <n v="104120"/>
        <n v="104410"/>
        <n v="104770"/>
        <n v="106460"/>
        <n v="107700"/>
        <n v="109160"/>
        <n v="109190"/>
        <n v="112110"/>
        <n v="112570"/>
        <n v="112650"/>
        <n v="112780"/>
        <n v="113280"/>
        <n v="114180"/>
        <n v="114870"/>
        <n v="114890"/>
        <n v="115440"/>
        <n v="115920"/>
        <n v="118100"/>
        <n v="118840"/>
        <n v="119110"/>
      </sharedItems>
    </cacheField>
    <cacheField name="Country" numFmtId="0">
      <sharedItems count="2">
        <s v="IND"/>
        <s v="NZ"/>
      </sharedItems>
    </cacheField>
    <cacheField name="Tenuer Years" numFmtId="1">
      <sharedItems containsSemiMixedTypes="0" containsString="0" containsNumber="1" minValue="0.18904109589041096" maxValue="3.1671232876712327"/>
    </cacheField>
    <cacheField name="Bonuses" numFmtId="165">
      <sharedItems containsSemiMixedTypes="0" containsString="0" containsNumber="1" minValue="678.4" maxValue="3573.2999999999997"/>
    </cacheField>
    <cacheField name="Rating Number " numFmtId="0">
      <sharedItems containsSemiMixedTypes="0" containsString="0" containsNumber="1" containsInteger="1" minValue="1" maxValue="5"/>
    </cacheField>
    <cacheField name="Quarters" numFmtId="0" databaseField="0">
      <fieldGroup base="4">
        <rangePr groupBy="quarters" startDate="2020-05-07T00:00:00" endDate="2023-04-30T00:00:00"/>
        <groupItems count="6">
          <s v="&lt;5/7/2020"/>
          <s v="Qtr1"/>
          <s v="Qtr2"/>
          <s v="Qtr3"/>
          <s v="Qtr4"/>
          <s v="&gt;4/30/2023"/>
        </groupItems>
      </fieldGroup>
    </cacheField>
    <cacheField name="Years" numFmtId="0" databaseField="0">
      <fieldGroup base="4">
        <rangePr groupBy="years" startDate="2020-05-07T00:00:00" endDate="2023-04-30T00:00:00"/>
        <groupItems count="6">
          <s v="&lt;5/7/2020"/>
          <s v="2020"/>
          <s v="2021"/>
          <s v="2022"/>
          <s v="2023"/>
          <s v="&gt;4/30/2023"/>
        </groupItems>
      </fieldGroup>
    </cacheField>
  </cacheFields>
  <extLst>
    <ext xmlns:x14="http://schemas.microsoft.com/office/spreadsheetml/2009/9/main" uri="{725AE2AE-9491-48be-B2B4-4EB974FC3084}">
      <x14:pivotCacheDefinition pivotCacheId="14248399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o Sadk" refreshedDate="45114.836900925926" backgroundQuery="1" createdVersion="7" refreshedVersion="7" minRefreshableVersion="3" recordCount="0" supportSubquery="1" supportAdvancedDrill="1" xr:uid="{7C45F84B-9336-4738-8E29-C7CB82A44FF7}">
  <cacheSource type="external" connectionId="4"/>
  <cacheFields count="4">
    <cacheField name="[sruff].[Gender].[Gender]" caption="Gender" numFmtId="0" hierarchy="1" level="1">
      <sharedItems count="3">
        <s v="Female"/>
        <s v="Male"/>
        <s v="other"/>
      </sharedItems>
    </cacheField>
    <cacheField name="[Measures].[Count of Gender]" caption="Count of Gender" numFmtId="0" hierarchy="13" level="32767"/>
    <cacheField name="[Measures].[Average of Age]" caption="Average of Age" numFmtId="0" hierarchy="15" level="32767"/>
    <cacheField name="[Measures].[Average of Salary]" caption="Average of Salary" numFmtId="0" hierarchy="16" level="32767"/>
  </cacheFields>
  <cacheHierarchies count="17">
    <cacheHierarchy uniqueName="[sruff].[Name]" caption="Name" attribute="1" defaultMemberUniqueName="[sruff].[Name].[All]" allUniqueName="[sruff].[Name].[All]" dimensionUniqueName="[sruff]" displayFolder="" count="2" memberValueDatatype="130" unbalanced="0"/>
    <cacheHierarchy uniqueName="[sruff].[Gender]" caption="Gender" attribute="1" defaultMemberUniqueName="[sruff].[Gender].[All]" allUniqueName="[sruff].[Gender].[All]" dimensionUniqueName="[sruff]" displayFolder="" count="2" memberValueDatatype="130" unbalanced="0">
      <fieldsUsage count="2">
        <fieldUsage x="-1"/>
        <fieldUsage x="0"/>
      </fieldsUsage>
    </cacheHierarchy>
    <cacheHierarchy uniqueName="[sruff].[Age]" caption="Age" attribute="1" defaultMemberUniqueName="[sruff].[Age].[All]" allUniqueName="[sruff].[Age].[All]" dimensionUniqueName="[sruff]" displayFolder="" count="2" memberValueDatatype="20" unbalanced="0"/>
    <cacheHierarchy uniqueName="[sruff].[Rating]" caption="Rating" attribute="1" defaultMemberUniqueName="[sruff].[Rating].[All]" allUniqueName="[sruff].[Rating].[All]" dimensionUniqueName="[sruff]" displayFolder="" count="2" memberValueDatatype="130" unbalanced="0"/>
    <cacheHierarchy uniqueName="[sruff].[Date Joined]" caption="Date Joined" attribute="1" defaultMemberUniqueName="[sruff].[Date Joined].[All]" allUniqueName="[sruff].[Date Joined].[All]" dimensionUniqueName="[sruff]" displayFolder="" count="2" memberValueDatatype="130" unbalanced="0"/>
    <cacheHierarchy uniqueName="[sruff].[Department]" caption="Department" attribute="1" defaultMemberUniqueName="[sruff].[Department].[All]" allUniqueName="[sruff].[Department].[All]" dimensionUniqueName="[sruff]" displayFolder="" count="2" memberValueDatatype="130" unbalanced="0"/>
    <cacheHierarchy uniqueName="[sruff].[Salary]" caption="Salary" attribute="1" defaultMemberUniqueName="[sruff].[Salary].[All]" allUniqueName="[sruff].[Salary].[All]" dimensionUniqueName="[sruff]" displayFolder="" count="2" memberValueDatatype="5" unbalanced="0"/>
    <cacheHierarchy uniqueName="[sruff].[Country]" caption="Country" attribute="1" defaultMemberUniqueName="[sruff].[Country].[All]" allUniqueName="[sruff].[Country].[All]" dimensionUniqueName="[sruff]" displayFolder="" count="2" memberValueDatatype="130" unbalanced="0"/>
    <cacheHierarchy uniqueName="[sruff].[Tenuer Years]" caption="Tenuer Years" attribute="1" defaultMemberUniqueName="[sruff].[Tenuer Years].[All]" allUniqueName="[sruff].[Tenuer Years].[All]" dimensionUniqueName="[sruff]" displayFolder="" count="2" memberValueDatatype="5" unbalanced="0"/>
    <cacheHierarchy uniqueName="[Measures].[__XL_Count sruff]" caption="__XL_Count sruff" measure="1" displayFolder="" measureGroup="sruff" count="0" hidden="1"/>
    <cacheHierarchy uniqueName="[Measures].[__No measures defined]" caption="__No measures defined" measure="1" displayFolder="" count="0" hidden="1"/>
    <cacheHierarchy uniqueName="[Measures].[Sum of Salary]" caption="Sum of Salary" measure="1" displayFolder="" measureGroup="sruff" count="0" hidden="1">
      <extLst>
        <ext xmlns:x15="http://schemas.microsoft.com/office/spreadsheetml/2010/11/main" uri="{B97F6D7D-B522-45F9-BDA1-12C45D357490}">
          <x15:cacheHierarchy aggregatedColumn="6"/>
        </ext>
      </extLst>
    </cacheHierarchy>
    <cacheHierarchy uniqueName="[Measures].[Count of Name]" caption="Count of Name" measure="1" displayFolder="" measureGroup="sruff" count="0" hidden="1">
      <extLst>
        <ext xmlns:x15="http://schemas.microsoft.com/office/spreadsheetml/2010/11/main" uri="{B97F6D7D-B522-45F9-BDA1-12C45D357490}">
          <x15:cacheHierarchy aggregatedColumn="0"/>
        </ext>
      </extLst>
    </cacheHierarchy>
    <cacheHierarchy uniqueName="[Measures].[Count of Gender]" caption="Count of Gender" measure="1" displayFolder="" measureGroup="sruff"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Age]" caption="Sum of Age" measure="1" displayFolder="" measureGroup="sru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ruff" count="0" oneField="1" hidden="1">
      <fieldsUsage count="1">
        <fieldUsage x="2"/>
      </fieldsUsage>
      <extLst>
        <ext xmlns:x15="http://schemas.microsoft.com/office/spreadsheetml/2010/11/main" uri="{B97F6D7D-B522-45F9-BDA1-12C45D357490}">
          <x15:cacheHierarchy aggregatedColumn="2"/>
        </ext>
      </extLst>
    </cacheHierarchy>
    <cacheHierarchy uniqueName="[Measures].[Average of Salary]" caption="Average of Salary" measure="1" displayFolder="" measureGroup="sruff"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ruff" uniqueName="[sruff]" caption="sruff"/>
  </dimensions>
  <measureGroups count="1">
    <measureGroup name="sruff" caption="sru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o Sadk" refreshedDate="45115.649874305556" createdVersion="7" refreshedVersion="7" minRefreshableVersion="3" recordCount="184" xr:uid="{7127F156-7B95-4408-83E3-10BF30211135}">
  <cacheSource type="worksheet">
    <worksheetSource ref="A1:K1048576" sheet="All Staff"/>
  </cacheSource>
  <cacheFields count="11">
    <cacheField name="Name" numFmtId="0">
      <sharedItems containsBlank="1" count="184">
        <s v="Shubhra Potla"/>
        <s v="Gretchen Callow"/>
        <s v="Suchira Bhanupriya Tapti"/>
        <s v="Niall Selesnick"/>
        <s v="Waheeda Vasuman"/>
        <s v="Bili Sizey"/>
        <s v="Akbar Sorabhjee"/>
        <s v="Orton Livick"/>
        <s v="Shobhana Samuel"/>
        <s v="Archibald Filliskirk"/>
        <s v="Prerana Nishita"/>
        <s v="Crissie Cordel"/>
        <s v="Jagajeet Viraj"/>
        <s v="Dotty Strutley"/>
        <s v="Rupak Mehra"/>
        <s v="Drusy MacCombe"/>
        <s v="Yagna Sujeev"/>
        <s v="Kassi Jonson"/>
        <s v="Madhavdas Buhpathi"/>
        <s v="Florinda Crace"/>
        <s v="Shiuli Sapna"/>
        <s v="Dell Molloy"/>
        <s v="Ardhendu Abhichandra Jayakar"/>
        <s v="Jan Morforth"/>
        <s v="Piyali Mahanthapa"/>
        <s v="Erin Androsik"/>
        <s v="Amal Nimesh"/>
        <s v="Gunar Cockshoot"/>
        <s v="Vanmala Shriharsha"/>
        <s v="Esmaria Denecamp"/>
        <s v="Daruka Ghazali"/>
        <s v="Violante Courtonne"/>
        <s v="Gumwant Veera"/>
        <s v="Kaye Crocroft"/>
        <s v="Anumati Shyamari Meherhomji"/>
        <s v="Tatum Hush"/>
        <s v="Geena Raghavanpillai"/>
        <s v="Chitrasen Laul"/>
        <s v="Hoyt D'Alesco"/>
        <s v="Zach Polon"/>
        <s v="Pragya Nilufar"/>
        <s v="William Reeveley"/>
        <s v="Sanchali Shirish"/>
        <s v="Alta Kaszper"/>
        <s v="Mirium Seemantini Shivakumar"/>
        <s v="Oran Buxcy"/>
        <s v="Shattesh Utpat"/>
        <s v="Kelci Walkden"/>
        <s v="Pratigya Rema"/>
        <s v="Brien Boise"/>
        <s v="Krittika Gaekwad"/>
        <s v="Oby Sorrel"/>
        <s v="Vinanti Choudhari"/>
        <s v="Lilyan Klimpt"/>
        <s v="Asija Pothireddy"/>
        <s v="My Hanscome"/>
        <s v="Lalit Kothari"/>
        <s v="Jehu Rudeforth"/>
        <s v="Mardav Ramaswami"/>
        <s v="Mallorie Waber"/>
        <s v="Fullara Sushanti Mokate"/>
        <s v="Vic Radolf"/>
        <s v="Upendra Swati"/>
        <s v="Curtice Advani"/>
        <s v="Kevalkumar Solanki"/>
        <s v="Teressa Udden"/>
        <s v="Abhaya Priyavardhan"/>
        <s v="Kath Bletsoe"/>
        <s v="Agrata Rajarama"/>
        <s v="Marney O'Breen"/>
        <s v="Kantimoy Pritish"/>
        <s v="Husein Augar"/>
        <s v="Mahindra Sreedharan"/>
        <s v="Ebonee Roxburgh"/>
        <s v="Devasree Fullara Saurin"/>
        <s v="Hyacinthie Braybrooke"/>
        <s v="Jaishree Atasi Yavatkar"/>
        <s v="Murry Dryburgh"/>
        <s v="Rameshwari Chikodi"/>
        <s v="Andria Kimpton"/>
        <s v="Shekhar Eswara"/>
        <s v="Myer McCory"/>
        <s v="Chandana Sannidhi Surnilla"/>
        <s v="Shayne Stegel"/>
        <s v="Ranajay Kailashnath Richa"/>
        <s v="Ambros Murthwaite"/>
        <s v="Kulbhushan Moorthy"/>
        <s v="Bennie Pepis"/>
        <s v="Yauvani Tarpa"/>
        <s v="Gigi Bohling"/>
        <s v="Nanak Sapna"/>
        <s v="Barr Faughny"/>
        <s v="Hemavati Muthiah"/>
        <s v="Elia Cockton"/>
        <s v="Ayog Chakrabarti"/>
        <s v="Camilla Castle"/>
        <s v="Sameer Shashank Sapra"/>
        <s v="Shari McNee"/>
        <s v="Indu Varada Sumedh"/>
        <s v="Beverie Moffet"/>
        <s v="Shreela Ramasubraman"/>
        <s v="Virginia McConville"/>
        <s v="Rushil Kripa"/>
        <s v="Allene Gobbet"/>
        <s v="Shulabh Qutub Sundaramoorthy"/>
        <s v="Gray Seamon"/>
        <s v="Udyan Lanka"/>
        <s v="Kellsie Waby"/>
        <s v="Bhuvan Pals"/>
        <s v="Van Tuxwell"/>
        <s v="Kunja Prashanta Vibha"/>
        <s v="Agnes Collicott"/>
        <s v="Tarala Vishaal"/>
        <s v="Karlen McCaffrey"/>
        <s v="Madhumati Gazala Soumitra"/>
        <s v="Sibyl Dunkirk"/>
        <s v="Godavari Veena"/>
        <s v="Merrilee Plenty"/>
        <s v="Gangadutt Ragha"/>
        <s v="Ches Bonnell"/>
        <s v="Karuna Pashupathy"/>
        <s v="Dennison Crosswaite"/>
        <s v="Rukma Vinita"/>
        <s v="Madge McCloughen"/>
        <s v="Kamalakshi Mukundan"/>
        <s v="Enoch Dowrey"/>
        <s v="Deepit Ranjana"/>
        <s v="Leilah Yesinin"/>
        <s v="Purnendu Vijayarangan"/>
        <s v="Hinda Label"/>
        <s v="Sukhdev Nageshwar"/>
        <s v="Torrance Collier"/>
        <s v="Mithil Nadkarni"/>
        <s v="Constantino Espley"/>
        <s v="Baruna Ogale"/>
        <s v="Simon Kembery"/>
        <s v="Vasu Nandin"/>
        <s v="Bernie Gorges"/>
        <s v="Amlankusum Rajabhushan"/>
        <s v="Collin Jagson"/>
        <s v="Satyendra Venkatadri"/>
        <s v="Dyna Doucette"/>
        <s v="Sartaj Probal"/>
        <s v="Cherlyn Barter"/>
        <s v="Manjusri Ruchi"/>
        <s v="Caro Chappel"/>
        <s v="Shevantilal Muppala"/>
        <s v="Janene Hairsine"/>
        <s v="Sahas Sanabhi Shrikant"/>
        <s v="Kissiah Maydway"/>
        <s v="Hridaynath Tendulkar"/>
        <s v="Kaine Padly"/>
        <s v="Sawini Chandan"/>
        <s v="Rafaelita Blaksland"/>
        <s v="Damayanti Thangavadivelu"/>
        <s v="Madelene Upcott"/>
        <s v="Narois Motiwala"/>
        <s v="Bev Lashley"/>
        <s v="Makshi Vinutha"/>
        <s v="Halimeda Kuscha"/>
        <s v="Deepali Charan"/>
        <s v="Bandhula Sathyanna"/>
        <s v="Mollie Hanway"/>
        <s v="Krishnakanta Vellanki"/>
        <s v="Lindy Guillet"/>
        <s v="Ilesh Dasgupta"/>
        <s v="Mahalia Larcher"/>
        <s v="Sarojini Naueshwara"/>
        <s v="Hogan Iles"/>
        <s v="Ramnath Ravuri"/>
        <s v="Wilone O'Kielt"/>
        <s v="Dhruv Manjunath"/>
        <s v="Tracy Renad"/>
        <s v="Sahila Chandrasekhar"/>
        <s v="Benny Karolovsky"/>
        <s v="Sarayu Ragunathan"/>
        <s v="Roddy Speechley"/>
        <s v="Kaishori Harathi Kateel"/>
        <s v="Valentia Etteridge"/>
        <s v="Heer Pennathur"/>
        <s v="Tawnya Tickel"/>
        <s v="Anjushri Chandiramani"/>
        <s v="Ewart Laphorn"/>
        <m/>
      </sharedItems>
    </cacheField>
    <cacheField name="Gender" numFmtId="0">
      <sharedItems containsBlank="1"/>
    </cacheField>
    <cacheField name="Age" numFmtId="0">
      <sharedItems containsString="0" containsBlank="1" containsNumber="1" containsInteger="1" minValue="19" maxValue="46" count="26">
        <n v="21"/>
        <n v="29"/>
        <n v="43"/>
        <n v="35"/>
        <n v="32"/>
        <n v="31"/>
        <n v="28"/>
        <n v="26"/>
        <n v="33"/>
        <n v="27"/>
        <n v="34"/>
        <n v="24"/>
        <n v="38"/>
        <n v="19"/>
        <n v="30"/>
        <n v="25"/>
        <n v="20"/>
        <n v="37"/>
        <n v="42"/>
        <n v="46"/>
        <n v="36"/>
        <n v="22"/>
        <n v="40"/>
        <n v="23"/>
        <n v="44"/>
        <m/>
      </sharedItems>
      <fieldGroup base="2">
        <rangePr startNum="19" endNum="46" groupInterval="5"/>
        <groupItems count="8">
          <s v="(blank)"/>
          <s v="19-23"/>
          <s v="24-28"/>
          <s v="29-33"/>
          <s v="34-38"/>
          <s v="39-43"/>
          <s v="44-48"/>
          <s v="&gt;49"/>
        </groupItems>
      </fieldGroup>
    </cacheField>
    <cacheField name="Rating" numFmtId="0">
      <sharedItems containsBlank="1"/>
    </cacheField>
    <cacheField name="Date Joined" numFmtId="167">
      <sharedItems containsNonDate="0" containsDate="1" containsString="0" containsBlank="1" minDate="2020-05-07T00:00:00" maxDate="2023-04-30T00:00:00" count="161">
        <d v="2022-02-27T00:00:00"/>
        <d v="2022-04-27T00:00:00"/>
        <d v="2020-05-11T00:00:00"/>
        <d v="2020-07-11T00:00:00"/>
        <d v="2021-12-28T00:00:00"/>
        <d v="2022-02-28T00:00:00"/>
        <d v="2020-07-30T00:00:00"/>
        <d v="2020-09-30T00:00:00"/>
        <d v="2022-04-15T00:00:00"/>
        <d v="2022-06-15T00:00:00"/>
        <d v="2021-12-19T00:00:00"/>
        <d v="2022-02-19T00:00:00"/>
        <d v="2020-09-10T00:00:00"/>
        <d v="2020-11-10T00:00:00"/>
        <d v="2022-07-16T00:00:00"/>
        <d v="2022-09-16T00:00:00"/>
        <d v="2021-04-07T00:00:00"/>
        <d v="2021-06-07T00:00:00"/>
        <d v="2021-05-23T00:00:00"/>
        <d v="2021-07-23T00:00:00"/>
        <d v="2020-11-29T00:00:00"/>
        <d v="2021-01-29T00:00:00"/>
        <d v="2020-05-29T00:00:00"/>
        <d v="2020-07-29T00:00:00"/>
        <d v="2022-03-20T00:00:00"/>
        <d v="2022-05-20T00:00:00"/>
        <d v="2021-09-11T00:00:00"/>
        <d v="2021-11-11T00:00:00"/>
        <d v="2021-11-06T00:00:00"/>
        <d v="2022-01-06T00:00:00"/>
        <d v="2022-04-09T00:00:00"/>
        <d v="2022-06-09T00:00:00"/>
        <d v="2021-06-28T00:00:00"/>
        <d v="2021-08-28T00:00:00"/>
        <d v="2021-04-10T00:00:00"/>
        <d v="2021-06-10T00:00:00"/>
        <d v="2021-07-26T00:00:00"/>
        <d v="2021-06-03T00:00:00"/>
        <d v="2021-09-26T00:00:00"/>
        <d v="2021-08-03T00:00:00"/>
        <d v="2021-09-09T00:00:00"/>
        <d v="2021-11-09T00:00:00"/>
        <d v="2020-08-30T00:00:00"/>
        <d v="2020-10-30T00:00:00"/>
        <d v="2021-03-13T00:00:00"/>
        <d v="2021-05-13T00:00:00"/>
        <d v="2022-07-20T00:00:00"/>
        <d v="2022-02-12T00:00:00"/>
        <d v="2022-04-12T00:00:00"/>
        <d v="2022-02-02T00:00:00"/>
        <d v="2022-04-02T00:00:00"/>
        <d v="2021-01-22T00:00:00"/>
        <d v="2021-03-22T00:00:00"/>
        <d v="2020-12-16T00:00:00"/>
        <d v="2021-02-16T00:00:00"/>
        <d v="2021-12-20T00:00:00"/>
        <d v="2022-02-20T00:00:00"/>
        <d v="2022-02-15T00:00:00"/>
        <d v="2020-09-13T00:00:00"/>
        <d v="2020-11-13T00:00:00"/>
        <d v="2021-12-05T00:00:00"/>
        <d v="2022-02-05T00:00:00"/>
        <d v="2020-06-24T00:00:00"/>
        <d v="2020-08-24T00:00:00"/>
        <d v="2021-05-06T00:00:00"/>
        <d v="2021-07-06T00:00:00"/>
        <d v="2021-03-01T00:00:00"/>
        <d v="2021-05-01T00:00:00"/>
        <d v="2021-05-12T00:00:00"/>
        <d v="2021-07-12T00:00:00"/>
        <d v="2021-10-07T00:00:00"/>
        <d v="2021-12-07T00:00:00"/>
        <d v="2021-01-18T00:00:00"/>
        <d v="2021-03-18T00:00:00"/>
        <d v="2022-08-16T00:00:00"/>
        <d v="2022-10-16T00:00:00"/>
        <d v="2022-04-19T00:00:00"/>
        <d v="2022-06-19T00:00:00"/>
        <d v="2022-05-16T00:00:00"/>
        <d v="2021-03-17T00:00:00"/>
        <d v="2021-05-17T00:00:00"/>
        <d v="2021-05-08T00:00:00"/>
        <d v="2021-07-08T00:00:00"/>
        <d v="2022-06-06T00:00:00"/>
        <d v="2022-08-06T00:00:00"/>
        <d v="2021-02-26T00:00:00"/>
        <d v="2021-04-26T00:00:00"/>
        <d v="2021-04-27T00:00:00"/>
        <d v="2021-06-27T00:00:00"/>
        <d v="2020-12-15T00:00:00"/>
        <d v="2021-02-15T00:00:00"/>
        <d v="2020-10-20T00:00:00"/>
        <d v="2020-12-20T00:00:00"/>
        <d v="2021-07-11T00:00:00"/>
        <d v="2021-09-29T00:00:00"/>
        <d v="2021-11-29T00:00:00"/>
        <d v="2021-08-25T00:00:00"/>
        <d v="2021-10-25T00:00:00"/>
        <d v="2022-05-02T00:00:00"/>
        <d v="2022-07-02T00:00:00"/>
        <d v="2022-03-13T00:00:00"/>
        <d v="2022-05-13T00:00:00"/>
        <d v="2022-03-05T00:00:00"/>
        <d v="2022-05-05T00:00:00"/>
        <d v="2021-07-20T00:00:00"/>
        <d v="2021-09-20T00:00:00"/>
        <d v="2022-07-05T00:00:00"/>
        <d v="2022-09-05T00:00:00"/>
        <d v="2021-03-21T00:00:00"/>
        <d v="2021-05-21T00:00:00"/>
        <d v="2021-05-22T00:00:00"/>
        <d v="2021-01-16T00:00:00"/>
        <d v="2021-03-16T00:00:00"/>
        <d v="2022-06-01T00:00:00"/>
        <d v="2022-08-01T00:00:00"/>
        <d v="2020-12-09T00:00:00"/>
        <d v="2021-02-09T00:00:00"/>
        <d v="2021-09-06T00:00:00"/>
        <d v="2020-11-09T00:00:00"/>
        <d v="2021-01-09T00:00:00"/>
        <d v="2020-10-25T00:00:00"/>
        <d v="2020-12-25T00:00:00"/>
        <d v="2021-12-14T00:00:00"/>
        <d v="2022-02-14T00:00:00"/>
        <d v="2021-01-08T00:00:00"/>
        <d v="2021-03-08T00:00:00"/>
        <d v="2022-01-10T00:00:00"/>
        <d v="2022-03-10T00:00:00"/>
        <d v="2022-06-12T00:00:00"/>
        <d v="2022-01-29T00:00:00"/>
        <d v="2022-03-29T00:00:00"/>
        <d v="2021-05-04T00:00:00"/>
        <d v="2021-07-04T00:00:00"/>
        <d v="2021-08-17T00:00:00"/>
        <d v="2021-10-17T00:00:00"/>
        <d v="2021-07-01T00:00:00"/>
        <d v="2021-09-01T00:00:00"/>
        <d v="2021-04-30T00:00:00"/>
        <d v="2021-06-30T00:00:00"/>
        <d v="2022-04-14T00:00:00"/>
        <d v="2022-06-14T00:00:00"/>
        <d v="2020-10-15T00:00:00"/>
        <d v="2022-08-27T00:00:00"/>
        <d v="2022-10-27T00:00:00"/>
        <d v="2020-10-18T00:00:00"/>
        <d v="2022-03-22T00:00:00"/>
        <d v="2020-12-18T00:00:00"/>
        <d v="2021-07-07T00:00:00"/>
        <d v="2021-09-07T00:00:00"/>
        <d v="2021-12-17T00:00:00"/>
        <d v="2022-02-17T00:00:00"/>
        <d v="2023-02-28T00:00:00"/>
        <d v="2023-04-29T00:00:00"/>
        <d v="2020-09-11T00:00:00"/>
        <d v="2020-11-11T00:00:00"/>
        <d v="2020-09-29T00:00:00"/>
        <d v="2021-09-12T00:00:00"/>
        <d v="2020-05-07T00:00:00"/>
        <d v="2020-07-07T00:00:00"/>
        <d v="2020-08-18T00:00:00"/>
        <m/>
      </sharedItems>
    </cacheField>
    <cacheField name="Department" numFmtId="0">
      <sharedItems containsBlank="1"/>
    </cacheField>
    <cacheField name="Salary" numFmtId="3">
      <sharedItems containsString="0" containsBlank="1" containsNumber="1" containsInteger="1" minValue="33920" maxValue="119110"/>
    </cacheField>
    <cacheField name="Country" numFmtId="0">
      <sharedItems containsBlank="1"/>
    </cacheField>
    <cacheField name="Tenuer Years" numFmtId="1">
      <sharedItems containsString="0" containsBlank="1" containsNumber="1" minValue="0.19178082191780821" maxValue="3.1698630136986301"/>
    </cacheField>
    <cacheField name="Bonuses" numFmtId="165">
      <sharedItems containsString="0" containsBlank="1" containsNumber="1" minValue="678.4" maxValue="3573.2999999999997"/>
    </cacheField>
    <cacheField name="Rating Number " numFmtId="0">
      <sharedItems containsString="0" containsBlank="1" containsNumber="1" containsInteger="1" minValue="1" maxValue="5"/>
    </cacheField>
  </cacheFields>
  <extLst>
    <ext xmlns:x14="http://schemas.microsoft.com/office/spreadsheetml/2009/9/main" uri="{725AE2AE-9491-48be-B2B4-4EB974FC3084}">
      <x14:pivotCacheDefinition pivotCacheId="1940636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x v="0"/>
    <x v="0"/>
    <x v="0"/>
    <x v="0"/>
    <x v="0"/>
    <n v="1.3561643835616439"/>
    <n v="678.4"/>
    <n v="3"/>
  </r>
  <r>
    <x v="1"/>
    <x v="0"/>
    <x v="0"/>
    <x v="0"/>
    <x v="1"/>
    <x v="0"/>
    <x v="0"/>
    <x v="1"/>
    <n v="1.1945205479452055"/>
    <n v="678.4"/>
    <n v="3"/>
  </r>
  <r>
    <x v="2"/>
    <x v="0"/>
    <x v="1"/>
    <x v="0"/>
    <x v="2"/>
    <x v="0"/>
    <x v="1"/>
    <x v="0"/>
    <n v="3.1561643835616437"/>
    <n v="1049.3999999999999"/>
    <n v="3"/>
  </r>
  <r>
    <x v="3"/>
    <x v="0"/>
    <x v="1"/>
    <x v="0"/>
    <x v="3"/>
    <x v="0"/>
    <x v="1"/>
    <x v="1"/>
    <n v="2.989041095890411"/>
    <n v="1049.3999999999999"/>
    <n v="3"/>
  </r>
  <r>
    <x v="4"/>
    <x v="1"/>
    <x v="2"/>
    <x v="0"/>
    <x v="4"/>
    <x v="1"/>
    <x v="2"/>
    <x v="0"/>
    <n v="1.5232876712328767"/>
    <n v="720.80000000000007"/>
    <n v="3"/>
  </r>
  <r>
    <x v="5"/>
    <x v="1"/>
    <x v="2"/>
    <x v="0"/>
    <x v="5"/>
    <x v="1"/>
    <x v="2"/>
    <x v="1"/>
    <n v="1.3534246575342466"/>
    <n v="720.80000000000007"/>
    <n v="3"/>
  </r>
  <r>
    <x v="6"/>
    <x v="1"/>
    <x v="0"/>
    <x v="0"/>
    <x v="6"/>
    <x v="2"/>
    <x v="3"/>
    <x v="0"/>
    <n v="2.9369863013698629"/>
    <n v="1137.5999999999999"/>
    <n v="3"/>
  </r>
  <r>
    <x v="7"/>
    <x v="1"/>
    <x v="0"/>
    <x v="0"/>
    <x v="7"/>
    <x v="2"/>
    <x v="3"/>
    <x v="1"/>
    <n v="2.7671232876712328"/>
    <n v="1137.5999999999999"/>
    <n v="3"/>
  </r>
  <r>
    <x v="8"/>
    <x v="1"/>
    <x v="3"/>
    <x v="0"/>
    <x v="8"/>
    <x v="2"/>
    <x v="4"/>
    <x v="0"/>
    <n v="1.2273972602739727"/>
    <n v="808"/>
    <n v="3"/>
  </r>
  <r>
    <x v="9"/>
    <x v="1"/>
    <x v="3"/>
    <x v="0"/>
    <x v="9"/>
    <x v="2"/>
    <x v="4"/>
    <x v="1"/>
    <n v="1.0602739726027397"/>
    <n v="808"/>
    <n v="3"/>
  </r>
  <r>
    <x v="10"/>
    <x v="0"/>
    <x v="4"/>
    <x v="0"/>
    <x v="10"/>
    <x v="2"/>
    <x v="5"/>
    <x v="0"/>
    <n v="1.547945205479452"/>
    <n v="831.4"/>
    <n v="3"/>
  </r>
  <r>
    <x v="11"/>
    <x v="0"/>
    <x v="4"/>
    <x v="0"/>
    <x v="11"/>
    <x v="2"/>
    <x v="5"/>
    <x v="1"/>
    <n v="1.3780821917808219"/>
    <n v="831.4"/>
    <n v="3"/>
  </r>
  <r>
    <x v="12"/>
    <x v="0"/>
    <x v="5"/>
    <x v="0"/>
    <x v="12"/>
    <x v="0"/>
    <x v="6"/>
    <x v="0"/>
    <n v="2.8219178082191783"/>
    <n v="1259.3999999999999"/>
    <n v="3"/>
  </r>
  <r>
    <x v="13"/>
    <x v="0"/>
    <x v="5"/>
    <x v="0"/>
    <x v="13"/>
    <x v="0"/>
    <x v="6"/>
    <x v="1"/>
    <n v="2.6547945205479451"/>
    <n v="1259.3999999999999"/>
    <n v="3"/>
  </r>
  <r>
    <x v="14"/>
    <x v="1"/>
    <x v="6"/>
    <x v="1"/>
    <x v="14"/>
    <x v="1"/>
    <x v="7"/>
    <x v="0"/>
    <n v="0.97534246575342465"/>
    <n v="870.2"/>
    <n v="1"/>
  </r>
  <r>
    <x v="15"/>
    <x v="1"/>
    <x v="6"/>
    <x v="1"/>
    <x v="15"/>
    <x v="1"/>
    <x v="7"/>
    <x v="1"/>
    <n v="0.80547945205479454"/>
    <n v="870.2"/>
    <n v="1"/>
  </r>
  <r>
    <x v="16"/>
    <x v="0"/>
    <x v="4"/>
    <x v="2"/>
    <x v="16"/>
    <x v="0"/>
    <x v="8"/>
    <x v="0"/>
    <n v="2.2493150684931509"/>
    <n v="1315.2"/>
    <n v="4"/>
  </r>
  <r>
    <x v="17"/>
    <x v="0"/>
    <x v="4"/>
    <x v="2"/>
    <x v="17"/>
    <x v="0"/>
    <x v="8"/>
    <x v="1"/>
    <n v="2.0821917808219177"/>
    <n v="1315.2"/>
    <n v="4"/>
  </r>
  <r>
    <x v="18"/>
    <x v="0"/>
    <x v="4"/>
    <x v="0"/>
    <x v="18"/>
    <x v="3"/>
    <x v="9"/>
    <x v="0"/>
    <n v="2.1232876712328768"/>
    <n v="1365.3"/>
    <n v="3"/>
  </r>
  <r>
    <x v="19"/>
    <x v="0"/>
    <x v="4"/>
    <x v="0"/>
    <x v="19"/>
    <x v="3"/>
    <x v="9"/>
    <x v="1"/>
    <n v="1.9561643835616438"/>
    <n v="910.2"/>
    <n v="3"/>
  </r>
  <r>
    <x v="20"/>
    <x v="1"/>
    <x v="7"/>
    <x v="0"/>
    <x v="20"/>
    <x v="2"/>
    <x v="10"/>
    <x v="0"/>
    <n v="2.6027397260273974"/>
    <n v="1420.8"/>
    <n v="3"/>
  </r>
  <r>
    <x v="21"/>
    <x v="1"/>
    <x v="7"/>
    <x v="0"/>
    <x v="21"/>
    <x v="2"/>
    <x v="10"/>
    <x v="1"/>
    <n v="2.4356164383561643"/>
    <n v="1420.8"/>
    <n v="3"/>
  </r>
  <r>
    <x v="22"/>
    <x v="1"/>
    <x v="6"/>
    <x v="2"/>
    <x v="22"/>
    <x v="4"/>
    <x v="11"/>
    <x v="0"/>
    <n v="3.106849315068493"/>
    <n v="1445.1"/>
    <n v="4"/>
  </r>
  <r>
    <x v="23"/>
    <x v="1"/>
    <x v="6"/>
    <x v="2"/>
    <x v="23"/>
    <x v="4"/>
    <x v="11"/>
    <x v="1"/>
    <n v="2.9397260273972603"/>
    <n v="1445.1"/>
    <n v="4"/>
  </r>
  <r>
    <x v="24"/>
    <x v="1"/>
    <x v="8"/>
    <x v="2"/>
    <x v="24"/>
    <x v="2"/>
    <x v="12"/>
    <x v="0"/>
    <n v="1.2986301369863014"/>
    <n v="970.6"/>
    <n v="4"/>
  </r>
  <r>
    <x v="25"/>
    <x v="1"/>
    <x v="8"/>
    <x v="2"/>
    <x v="25"/>
    <x v="2"/>
    <x v="12"/>
    <x v="1"/>
    <n v="1.1315068493150684"/>
    <n v="970.6"/>
    <n v="4"/>
  </r>
  <r>
    <x v="26"/>
    <x v="1"/>
    <x v="5"/>
    <x v="0"/>
    <x v="26"/>
    <x v="0"/>
    <x v="13"/>
    <x v="0"/>
    <n v="1.8191780821917809"/>
    <n v="979"/>
    <n v="3"/>
  </r>
  <r>
    <x v="27"/>
    <x v="1"/>
    <x v="5"/>
    <x v="0"/>
    <x v="27"/>
    <x v="0"/>
    <x v="13"/>
    <x v="1"/>
    <n v="1.6520547945205479"/>
    <n v="979"/>
    <n v="3"/>
  </r>
  <r>
    <x v="28"/>
    <x v="1"/>
    <x v="9"/>
    <x v="0"/>
    <x v="28"/>
    <x v="4"/>
    <x v="14"/>
    <x v="0"/>
    <n v="1.6657534246575343"/>
    <n v="979.6"/>
    <n v="3"/>
  </r>
  <r>
    <x v="29"/>
    <x v="1"/>
    <x v="9"/>
    <x v="0"/>
    <x v="29"/>
    <x v="4"/>
    <x v="14"/>
    <x v="1"/>
    <n v="1.4986301369863013"/>
    <n v="979.6"/>
    <n v="3"/>
  </r>
  <r>
    <x v="30"/>
    <x v="0"/>
    <x v="10"/>
    <x v="3"/>
    <x v="30"/>
    <x v="1"/>
    <x v="15"/>
    <x v="0"/>
    <n v="1.2438356164383562"/>
    <n v="992.6"/>
    <n v="2"/>
  </r>
  <r>
    <x v="31"/>
    <x v="0"/>
    <x v="10"/>
    <x v="3"/>
    <x v="31"/>
    <x v="1"/>
    <x v="15"/>
    <x v="1"/>
    <n v="1.0767123287671232"/>
    <n v="992.6"/>
    <n v="2"/>
  </r>
  <r>
    <x v="32"/>
    <x v="1"/>
    <x v="11"/>
    <x v="3"/>
    <x v="32"/>
    <x v="4"/>
    <x v="16"/>
    <x v="0"/>
    <n v="2.0246575342465754"/>
    <n v="1578.3"/>
    <n v="2"/>
  </r>
  <r>
    <x v="33"/>
    <x v="1"/>
    <x v="11"/>
    <x v="3"/>
    <x v="33"/>
    <x v="4"/>
    <x v="16"/>
    <x v="1"/>
    <n v="1.8575342465753424"/>
    <n v="1052.2"/>
    <n v="2"/>
  </r>
  <r>
    <x v="34"/>
    <x v="0"/>
    <x v="6"/>
    <x v="0"/>
    <x v="34"/>
    <x v="1"/>
    <x v="17"/>
    <x v="0"/>
    <n v="2.2410958904109588"/>
    <n v="1597.2"/>
    <n v="3"/>
  </r>
  <r>
    <x v="35"/>
    <x v="0"/>
    <x v="6"/>
    <x v="0"/>
    <x v="35"/>
    <x v="1"/>
    <x v="17"/>
    <x v="1"/>
    <n v="2.0739726027397261"/>
    <n v="1597.2"/>
    <n v="3"/>
  </r>
  <r>
    <x v="36"/>
    <x v="1"/>
    <x v="4"/>
    <x v="0"/>
    <x v="36"/>
    <x v="1"/>
    <x v="18"/>
    <x v="0"/>
    <n v="1.9479452054794522"/>
    <n v="1070.8"/>
    <n v="3"/>
  </r>
  <r>
    <x v="37"/>
    <x v="1"/>
    <x v="7"/>
    <x v="0"/>
    <x v="37"/>
    <x v="2"/>
    <x v="18"/>
    <x v="0"/>
    <n v="2.0931506849315067"/>
    <n v="1606.2"/>
    <n v="3"/>
  </r>
  <r>
    <x v="38"/>
    <x v="1"/>
    <x v="4"/>
    <x v="0"/>
    <x v="38"/>
    <x v="1"/>
    <x v="18"/>
    <x v="1"/>
    <n v="1.7780821917808218"/>
    <n v="1070.8"/>
    <n v="3"/>
  </r>
  <r>
    <x v="39"/>
    <x v="1"/>
    <x v="7"/>
    <x v="0"/>
    <x v="39"/>
    <x v="2"/>
    <x v="18"/>
    <x v="1"/>
    <n v="1.9260273972602739"/>
    <n v="1070.8"/>
    <n v="3"/>
  </r>
  <r>
    <x v="40"/>
    <x v="1"/>
    <x v="8"/>
    <x v="0"/>
    <x v="40"/>
    <x v="0"/>
    <x v="19"/>
    <x v="0"/>
    <n v="1.8246575342465754"/>
    <n v="1077.4000000000001"/>
    <n v="3"/>
  </r>
  <r>
    <x v="41"/>
    <x v="1"/>
    <x v="8"/>
    <x v="0"/>
    <x v="41"/>
    <x v="0"/>
    <x v="19"/>
    <x v="1"/>
    <n v="1.6575342465753424"/>
    <n v="1077.4000000000001"/>
    <n v="3"/>
  </r>
  <r>
    <x v="42"/>
    <x v="1"/>
    <x v="9"/>
    <x v="0"/>
    <x v="42"/>
    <x v="1"/>
    <x v="20"/>
    <x v="0"/>
    <n v="2.8520547945205479"/>
    <n v="1649.1"/>
    <n v="3"/>
  </r>
  <r>
    <x v="43"/>
    <x v="1"/>
    <x v="9"/>
    <x v="0"/>
    <x v="43"/>
    <x v="1"/>
    <x v="20"/>
    <x v="1"/>
    <n v="2.6849315068493151"/>
    <n v="1649.1"/>
    <n v="3"/>
  </r>
  <r>
    <x v="44"/>
    <x v="0"/>
    <x v="12"/>
    <x v="2"/>
    <x v="44"/>
    <x v="1"/>
    <x v="21"/>
    <x v="0"/>
    <n v="2.3178082191780822"/>
    <n v="1706.1"/>
    <n v="4"/>
  </r>
  <r>
    <x v="45"/>
    <x v="0"/>
    <x v="12"/>
    <x v="2"/>
    <x v="45"/>
    <x v="1"/>
    <x v="21"/>
    <x v="1"/>
    <n v="2.1506849315068495"/>
    <n v="1706.1"/>
    <n v="4"/>
  </r>
  <r>
    <x v="46"/>
    <x v="1"/>
    <x v="0"/>
    <x v="0"/>
    <x v="25"/>
    <x v="2"/>
    <x v="22"/>
    <x v="0"/>
    <n v="1.1315068493150684"/>
    <n v="1141.8"/>
    <n v="3"/>
  </r>
  <r>
    <x v="47"/>
    <x v="1"/>
    <x v="0"/>
    <x v="0"/>
    <x v="46"/>
    <x v="2"/>
    <x v="22"/>
    <x v="1"/>
    <n v="0.96438356164383565"/>
    <n v="1141.8"/>
    <n v="3"/>
  </r>
  <r>
    <x v="48"/>
    <x v="0"/>
    <x v="5"/>
    <x v="0"/>
    <x v="47"/>
    <x v="0"/>
    <x v="23"/>
    <x v="0"/>
    <n v="1.3972602739726028"/>
    <n v="1162"/>
    <n v="3"/>
  </r>
  <r>
    <x v="49"/>
    <x v="0"/>
    <x v="5"/>
    <x v="0"/>
    <x v="48"/>
    <x v="0"/>
    <x v="23"/>
    <x v="1"/>
    <n v="1.2356164383561643"/>
    <n v="1162"/>
    <n v="3"/>
  </r>
  <r>
    <x v="50"/>
    <x v="0"/>
    <x v="10"/>
    <x v="0"/>
    <x v="49"/>
    <x v="4"/>
    <x v="24"/>
    <x v="0"/>
    <n v="1.4246575342465753"/>
    <n v="1178.8"/>
    <n v="3"/>
  </r>
  <r>
    <x v="51"/>
    <x v="0"/>
    <x v="10"/>
    <x v="0"/>
    <x v="50"/>
    <x v="4"/>
    <x v="24"/>
    <x v="1"/>
    <n v="1.263013698630137"/>
    <n v="1178.8"/>
    <n v="3"/>
  </r>
  <r>
    <x v="52"/>
    <x v="1"/>
    <x v="13"/>
    <x v="0"/>
    <x v="51"/>
    <x v="2"/>
    <x v="25"/>
    <x v="0"/>
    <n v="2.4547945205479453"/>
    <n v="1768.8"/>
    <n v="3"/>
  </r>
  <r>
    <x v="53"/>
    <x v="1"/>
    <x v="13"/>
    <x v="0"/>
    <x v="52"/>
    <x v="2"/>
    <x v="25"/>
    <x v="1"/>
    <n v="2.2931506849315069"/>
    <n v="1768.8"/>
    <n v="3"/>
  </r>
  <r>
    <x v="54"/>
    <x v="1"/>
    <x v="8"/>
    <x v="0"/>
    <x v="53"/>
    <x v="4"/>
    <x v="26"/>
    <x v="0"/>
    <n v="2.5561643835616437"/>
    <n v="1782.8999999999999"/>
    <n v="3"/>
  </r>
  <r>
    <x v="55"/>
    <x v="1"/>
    <x v="8"/>
    <x v="0"/>
    <x v="54"/>
    <x v="4"/>
    <x v="26"/>
    <x v="1"/>
    <n v="2.3863013698630136"/>
    <n v="1782.8999999999999"/>
    <n v="3"/>
  </r>
  <r>
    <x v="56"/>
    <x v="0"/>
    <x v="10"/>
    <x v="0"/>
    <x v="55"/>
    <x v="4"/>
    <x v="27"/>
    <x v="0"/>
    <n v="1.5452054794520549"/>
    <n v="1202.6000000000001"/>
    <n v="3"/>
  </r>
  <r>
    <x v="57"/>
    <x v="0"/>
    <x v="10"/>
    <x v="0"/>
    <x v="56"/>
    <x v="4"/>
    <x v="27"/>
    <x v="1"/>
    <n v="1.3753424657534246"/>
    <n v="1202.6000000000001"/>
    <n v="3"/>
  </r>
  <r>
    <x v="58"/>
    <x v="1"/>
    <x v="14"/>
    <x v="0"/>
    <x v="57"/>
    <x v="2"/>
    <x v="28"/>
    <x v="0"/>
    <n v="1.3890410958904109"/>
    <n v="1211.4000000000001"/>
    <n v="3"/>
  </r>
  <r>
    <x v="59"/>
    <x v="1"/>
    <x v="14"/>
    <x v="0"/>
    <x v="8"/>
    <x v="2"/>
    <x v="28"/>
    <x v="1"/>
    <n v="1.2273972602739727"/>
    <n v="1211.4000000000001"/>
    <n v="3"/>
  </r>
  <r>
    <x v="60"/>
    <x v="0"/>
    <x v="11"/>
    <x v="0"/>
    <x v="58"/>
    <x v="0"/>
    <x v="29"/>
    <x v="0"/>
    <n v="2.8136986301369862"/>
    <n v="1883.3999999999999"/>
    <n v="3"/>
  </r>
  <r>
    <x v="61"/>
    <x v="0"/>
    <x v="11"/>
    <x v="0"/>
    <x v="59"/>
    <x v="0"/>
    <x v="29"/>
    <x v="1"/>
    <n v="2.6465753424657534"/>
    <n v="1883.3999999999999"/>
    <n v="3"/>
  </r>
  <r>
    <x v="62"/>
    <x v="2"/>
    <x v="14"/>
    <x v="0"/>
    <x v="60"/>
    <x v="4"/>
    <x v="30"/>
    <x v="0"/>
    <n v="1.5863013698630137"/>
    <n v="1280"/>
    <n v="3"/>
  </r>
  <r>
    <x v="63"/>
    <x v="2"/>
    <x v="14"/>
    <x v="0"/>
    <x v="61"/>
    <x v="4"/>
    <x v="30"/>
    <x v="1"/>
    <n v="1.4164383561643836"/>
    <n v="1280"/>
    <n v="3"/>
  </r>
  <r>
    <x v="64"/>
    <x v="0"/>
    <x v="8"/>
    <x v="0"/>
    <x v="62"/>
    <x v="4"/>
    <x v="31"/>
    <x v="0"/>
    <n v="3.0356164383561643"/>
    <n v="1960.8"/>
    <n v="3"/>
  </r>
  <r>
    <x v="65"/>
    <x v="0"/>
    <x v="8"/>
    <x v="0"/>
    <x v="63"/>
    <x v="4"/>
    <x v="31"/>
    <x v="1"/>
    <n v="2.8684931506849316"/>
    <n v="1960.8"/>
    <n v="3"/>
  </r>
  <r>
    <x v="66"/>
    <x v="1"/>
    <x v="15"/>
    <x v="0"/>
    <x v="64"/>
    <x v="1"/>
    <x v="32"/>
    <x v="0"/>
    <n v="2.1698630136986301"/>
    <n v="1971"/>
    <n v="3"/>
  </r>
  <r>
    <x v="67"/>
    <x v="1"/>
    <x v="15"/>
    <x v="0"/>
    <x v="65"/>
    <x v="1"/>
    <x v="32"/>
    <x v="1"/>
    <n v="2.0027397260273974"/>
    <n v="1971"/>
    <n v="3"/>
  </r>
  <r>
    <x v="68"/>
    <x v="0"/>
    <x v="0"/>
    <x v="0"/>
    <x v="66"/>
    <x v="4"/>
    <x v="33"/>
    <x v="0"/>
    <n v="2.3506849315068492"/>
    <n v="1977.6"/>
    <n v="3"/>
  </r>
  <r>
    <x v="69"/>
    <x v="0"/>
    <x v="0"/>
    <x v="0"/>
    <x v="67"/>
    <x v="4"/>
    <x v="33"/>
    <x v="1"/>
    <n v="2.1835616438356165"/>
    <n v="1977.6"/>
    <n v="3"/>
  </r>
  <r>
    <x v="70"/>
    <x v="0"/>
    <x v="14"/>
    <x v="3"/>
    <x v="68"/>
    <x v="4"/>
    <x v="34"/>
    <x v="0"/>
    <n v="2.1534246575342464"/>
    <n v="2037.3"/>
    <n v="2"/>
  </r>
  <r>
    <x v="71"/>
    <x v="0"/>
    <x v="14"/>
    <x v="3"/>
    <x v="69"/>
    <x v="4"/>
    <x v="34"/>
    <x v="1"/>
    <n v="1.9863013698630136"/>
    <n v="1358.2"/>
    <n v="2"/>
  </r>
  <r>
    <x v="72"/>
    <x v="1"/>
    <x v="14"/>
    <x v="0"/>
    <x v="24"/>
    <x v="2"/>
    <x v="35"/>
    <x v="0"/>
    <n v="1.2986301369863014"/>
    <n v="1359"/>
    <n v="3"/>
  </r>
  <r>
    <x v="73"/>
    <x v="1"/>
    <x v="14"/>
    <x v="0"/>
    <x v="25"/>
    <x v="2"/>
    <x v="35"/>
    <x v="1"/>
    <n v="1.1315068493150684"/>
    <n v="1359"/>
    <n v="3"/>
  </r>
  <r>
    <x v="74"/>
    <x v="0"/>
    <x v="16"/>
    <x v="3"/>
    <x v="70"/>
    <x v="1"/>
    <x v="36"/>
    <x v="0"/>
    <n v="1.747945205479452"/>
    <n v="1378"/>
    <n v="2"/>
  </r>
  <r>
    <x v="75"/>
    <x v="0"/>
    <x v="16"/>
    <x v="3"/>
    <x v="71"/>
    <x v="1"/>
    <x v="36"/>
    <x v="1"/>
    <n v="1.5808219178082192"/>
    <n v="1378"/>
    <n v="2"/>
  </r>
  <r>
    <x v="76"/>
    <x v="1"/>
    <x v="17"/>
    <x v="0"/>
    <x v="24"/>
    <x v="0"/>
    <x v="37"/>
    <x v="0"/>
    <n v="1.2986301369863014"/>
    <n v="1381.4"/>
    <n v="3"/>
  </r>
  <r>
    <x v="77"/>
    <x v="1"/>
    <x v="17"/>
    <x v="0"/>
    <x v="25"/>
    <x v="0"/>
    <x v="37"/>
    <x v="1"/>
    <n v="1.1315068493150684"/>
    <n v="1381.4"/>
    <n v="3"/>
  </r>
  <r>
    <x v="78"/>
    <x v="1"/>
    <x v="14"/>
    <x v="0"/>
    <x v="72"/>
    <x v="0"/>
    <x v="38"/>
    <x v="0"/>
    <n v="2.4657534246575343"/>
    <n v="2073.6"/>
    <n v="3"/>
  </r>
  <r>
    <x v="79"/>
    <x v="1"/>
    <x v="14"/>
    <x v="0"/>
    <x v="73"/>
    <x v="0"/>
    <x v="38"/>
    <x v="1"/>
    <n v="2.3041095890410959"/>
    <n v="2073.6"/>
    <n v="3"/>
  </r>
  <r>
    <x v="80"/>
    <x v="1"/>
    <x v="14"/>
    <x v="0"/>
    <x v="74"/>
    <x v="0"/>
    <x v="39"/>
    <x v="0"/>
    <n v="0.8904109589041096"/>
    <n v="1394.2"/>
    <n v="3"/>
  </r>
  <r>
    <x v="81"/>
    <x v="1"/>
    <x v="14"/>
    <x v="0"/>
    <x v="75"/>
    <x v="0"/>
    <x v="39"/>
    <x v="1"/>
    <n v="0.72328767123287674"/>
    <n v="1394.2"/>
    <n v="3"/>
  </r>
  <r>
    <x v="82"/>
    <x v="1"/>
    <x v="18"/>
    <x v="3"/>
    <x v="76"/>
    <x v="4"/>
    <x v="40"/>
    <x v="0"/>
    <n v="1.2164383561643837"/>
    <n v="1405.4"/>
    <n v="2"/>
  </r>
  <r>
    <x v="83"/>
    <x v="1"/>
    <x v="18"/>
    <x v="3"/>
    <x v="77"/>
    <x v="4"/>
    <x v="40"/>
    <x v="1"/>
    <n v="1"/>
    <n v="1405.4"/>
    <n v="2"/>
  </r>
  <r>
    <x v="84"/>
    <x v="1"/>
    <x v="19"/>
    <x v="0"/>
    <x v="78"/>
    <x v="2"/>
    <x v="41"/>
    <x v="0"/>
    <n v="1.1424657534246576"/>
    <n v="1412.2"/>
    <n v="3"/>
  </r>
  <r>
    <x v="85"/>
    <x v="1"/>
    <x v="19"/>
    <x v="0"/>
    <x v="14"/>
    <x v="2"/>
    <x v="41"/>
    <x v="1"/>
    <n v="0.97534246575342465"/>
    <n v="1412.2"/>
    <n v="3"/>
  </r>
  <r>
    <x v="86"/>
    <x v="1"/>
    <x v="20"/>
    <x v="0"/>
    <x v="79"/>
    <x v="4"/>
    <x v="42"/>
    <x v="0"/>
    <n v="2.3068493150684932"/>
    <n v="2141.4"/>
    <n v="3"/>
  </r>
  <r>
    <x v="87"/>
    <x v="1"/>
    <x v="20"/>
    <x v="0"/>
    <x v="80"/>
    <x v="4"/>
    <x v="42"/>
    <x v="1"/>
    <n v="2.1397260273972605"/>
    <n v="2141.4"/>
    <n v="3"/>
  </r>
  <r>
    <x v="88"/>
    <x v="1"/>
    <x v="8"/>
    <x v="0"/>
    <x v="81"/>
    <x v="1"/>
    <x v="43"/>
    <x v="0"/>
    <n v="2.1643835616438358"/>
    <n v="2236.5"/>
    <n v="3"/>
  </r>
  <r>
    <x v="89"/>
    <x v="1"/>
    <x v="8"/>
    <x v="0"/>
    <x v="82"/>
    <x v="1"/>
    <x v="43"/>
    <x v="1"/>
    <n v="1.9972602739726026"/>
    <n v="1491"/>
    <n v="3"/>
  </r>
  <r>
    <x v="90"/>
    <x v="0"/>
    <x v="18"/>
    <x v="4"/>
    <x v="83"/>
    <x v="2"/>
    <x v="44"/>
    <x v="0"/>
    <n v="1.0849315068493151"/>
    <n v="1500"/>
    <n v="5"/>
  </r>
  <r>
    <x v="91"/>
    <x v="0"/>
    <x v="18"/>
    <x v="1"/>
    <x v="84"/>
    <x v="2"/>
    <x v="44"/>
    <x v="1"/>
    <n v="0.9178082191780822"/>
    <n v="1500"/>
    <n v="1"/>
  </r>
  <r>
    <x v="92"/>
    <x v="0"/>
    <x v="8"/>
    <x v="0"/>
    <x v="85"/>
    <x v="0"/>
    <x v="45"/>
    <x v="0"/>
    <n v="2.3589041095890413"/>
    <n v="2258.4"/>
    <n v="3"/>
  </r>
  <r>
    <x v="93"/>
    <x v="0"/>
    <x v="8"/>
    <x v="0"/>
    <x v="86"/>
    <x v="0"/>
    <x v="45"/>
    <x v="1"/>
    <n v="2.1972602739726028"/>
    <n v="2258.4"/>
    <n v="3"/>
  </r>
  <r>
    <x v="94"/>
    <x v="0"/>
    <x v="8"/>
    <x v="1"/>
    <x v="87"/>
    <x v="0"/>
    <x v="46"/>
    <x v="0"/>
    <n v="2.1945205479452055"/>
    <n v="2264.4"/>
    <n v="1"/>
  </r>
  <r>
    <x v="95"/>
    <x v="0"/>
    <x v="8"/>
    <x v="1"/>
    <x v="88"/>
    <x v="0"/>
    <x v="46"/>
    <x v="1"/>
    <n v="2.0273972602739727"/>
    <n v="2264.4"/>
    <n v="1"/>
  </r>
  <r>
    <x v="96"/>
    <x v="1"/>
    <x v="0"/>
    <x v="0"/>
    <x v="89"/>
    <x v="3"/>
    <x v="47"/>
    <x v="0"/>
    <n v="2.558904109589041"/>
    <n v="2276.4"/>
    <n v="3"/>
  </r>
  <r>
    <x v="97"/>
    <x v="1"/>
    <x v="0"/>
    <x v="0"/>
    <x v="90"/>
    <x v="3"/>
    <x v="47"/>
    <x v="1"/>
    <n v="2.3890410958904109"/>
    <n v="2276.4"/>
    <n v="3"/>
  </r>
  <r>
    <x v="98"/>
    <x v="0"/>
    <x v="6"/>
    <x v="0"/>
    <x v="91"/>
    <x v="4"/>
    <x v="48"/>
    <x v="0"/>
    <n v="2.7123287671232879"/>
    <n v="2279.1"/>
    <n v="3"/>
  </r>
  <r>
    <x v="99"/>
    <x v="0"/>
    <x v="6"/>
    <x v="0"/>
    <x v="92"/>
    <x v="4"/>
    <x v="48"/>
    <x v="1"/>
    <n v="2.5452054794520547"/>
    <n v="2279.1"/>
    <n v="3"/>
  </r>
  <r>
    <x v="100"/>
    <x v="0"/>
    <x v="21"/>
    <x v="2"/>
    <x v="93"/>
    <x v="2"/>
    <x v="49"/>
    <x v="0"/>
    <n v="1.989041095890411"/>
    <n v="1538"/>
    <n v="4"/>
  </r>
  <r>
    <x v="101"/>
    <x v="0"/>
    <x v="21"/>
    <x v="2"/>
    <x v="26"/>
    <x v="2"/>
    <x v="49"/>
    <x v="1"/>
    <n v="1.8191780821917809"/>
    <n v="1538"/>
    <n v="4"/>
  </r>
  <r>
    <x v="102"/>
    <x v="0"/>
    <x v="20"/>
    <x v="0"/>
    <x v="94"/>
    <x v="2"/>
    <x v="50"/>
    <x v="0"/>
    <n v="1.7698630136986302"/>
    <n v="1567.8"/>
    <n v="3"/>
  </r>
  <r>
    <x v="103"/>
    <x v="0"/>
    <x v="20"/>
    <x v="0"/>
    <x v="95"/>
    <x v="2"/>
    <x v="50"/>
    <x v="1"/>
    <n v="1.6027397260273972"/>
    <n v="1567.8"/>
    <n v="3"/>
  </r>
  <r>
    <x v="104"/>
    <x v="0"/>
    <x v="20"/>
    <x v="0"/>
    <x v="96"/>
    <x v="1"/>
    <x v="51"/>
    <x v="0"/>
    <n v="1.8657534246575342"/>
    <n v="1570.8"/>
    <n v="3"/>
  </r>
  <r>
    <x v="105"/>
    <x v="0"/>
    <x v="20"/>
    <x v="0"/>
    <x v="97"/>
    <x v="1"/>
    <x v="51"/>
    <x v="1"/>
    <n v="1.6986301369863013"/>
    <n v="1570.8"/>
    <n v="3"/>
  </r>
  <r>
    <x v="106"/>
    <x v="1"/>
    <x v="16"/>
    <x v="0"/>
    <x v="98"/>
    <x v="2"/>
    <x v="52"/>
    <x v="0"/>
    <n v="1.1808219178082191"/>
    <n v="1591.4"/>
    <n v="3"/>
  </r>
  <r>
    <x v="107"/>
    <x v="1"/>
    <x v="16"/>
    <x v="0"/>
    <x v="99"/>
    <x v="2"/>
    <x v="52"/>
    <x v="1"/>
    <n v="1.0136986301369864"/>
    <n v="1591.4"/>
    <n v="3"/>
  </r>
  <r>
    <x v="108"/>
    <x v="0"/>
    <x v="15"/>
    <x v="2"/>
    <x v="100"/>
    <x v="0"/>
    <x v="53"/>
    <x v="0"/>
    <n v="1.3178082191780822"/>
    <n v="1614"/>
    <n v="4"/>
  </r>
  <r>
    <x v="109"/>
    <x v="0"/>
    <x v="15"/>
    <x v="2"/>
    <x v="101"/>
    <x v="0"/>
    <x v="53"/>
    <x v="1"/>
    <n v="1.1506849315068493"/>
    <n v="1614"/>
    <n v="4"/>
  </r>
  <r>
    <x v="110"/>
    <x v="0"/>
    <x v="9"/>
    <x v="0"/>
    <x v="102"/>
    <x v="0"/>
    <x v="54"/>
    <x v="0"/>
    <n v="1.3397260273972602"/>
    <n v="1675"/>
    <n v="3"/>
  </r>
  <r>
    <x v="111"/>
    <x v="0"/>
    <x v="9"/>
    <x v="0"/>
    <x v="103"/>
    <x v="0"/>
    <x v="54"/>
    <x v="1"/>
    <n v="1.1726027397260275"/>
    <n v="1675"/>
    <n v="3"/>
  </r>
  <r>
    <x v="112"/>
    <x v="0"/>
    <x v="10"/>
    <x v="0"/>
    <x v="104"/>
    <x v="4"/>
    <x v="55"/>
    <x v="0"/>
    <n v="1.9643835616438357"/>
    <n v="1700"/>
    <n v="3"/>
  </r>
  <r>
    <x v="113"/>
    <x v="0"/>
    <x v="10"/>
    <x v="0"/>
    <x v="105"/>
    <x v="4"/>
    <x v="55"/>
    <x v="1"/>
    <n v="1.7945205479452055"/>
    <n v="1700"/>
    <n v="3"/>
  </r>
  <r>
    <x v="114"/>
    <x v="0"/>
    <x v="8"/>
    <x v="0"/>
    <x v="106"/>
    <x v="4"/>
    <x v="56"/>
    <x v="0"/>
    <n v="1.0054794520547945"/>
    <n v="1731.4"/>
    <n v="3"/>
  </r>
  <r>
    <x v="115"/>
    <x v="0"/>
    <x v="8"/>
    <x v="0"/>
    <x v="107"/>
    <x v="4"/>
    <x v="56"/>
    <x v="1"/>
    <n v="0.83561643835616439"/>
    <n v="1731.4"/>
    <n v="3"/>
  </r>
  <r>
    <x v="116"/>
    <x v="0"/>
    <x v="22"/>
    <x v="0"/>
    <x v="108"/>
    <x v="0"/>
    <x v="57"/>
    <x v="0"/>
    <n v="2.2958904109589042"/>
    <n v="2628.6"/>
    <n v="3"/>
  </r>
  <r>
    <x v="117"/>
    <x v="0"/>
    <x v="22"/>
    <x v="0"/>
    <x v="109"/>
    <x v="0"/>
    <x v="57"/>
    <x v="1"/>
    <n v="2.128767123287671"/>
    <n v="2628.6"/>
    <n v="3"/>
  </r>
  <r>
    <x v="118"/>
    <x v="1"/>
    <x v="17"/>
    <x v="3"/>
    <x v="52"/>
    <x v="0"/>
    <x v="58"/>
    <x v="0"/>
    <n v="2.2931506849315069"/>
    <n v="2641.5"/>
    <n v="2"/>
  </r>
  <r>
    <x v="119"/>
    <x v="1"/>
    <x v="17"/>
    <x v="3"/>
    <x v="110"/>
    <x v="0"/>
    <x v="58"/>
    <x v="1"/>
    <n v="2.1260273972602741"/>
    <n v="2641.5"/>
    <n v="2"/>
  </r>
  <r>
    <x v="120"/>
    <x v="2"/>
    <x v="9"/>
    <x v="2"/>
    <x v="111"/>
    <x v="0"/>
    <x v="59"/>
    <x v="0"/>
    <n v="2.4712328767123286"/>
    <n v="2721"/>
    <n v="4"/>
  </r>
  <r>
    <x v="121"/>
    <x v="2"/>
    <x v="7"/>
    <x v="2"/>
    <x v="112"/>
    <x v="0"/>
    <x v="59"/>
    <x v="1"/>
    <n v="2.3095890410958906"/>
    <n v="2721"/>
    <n v="4"/>
  </r>
  <r>
    <x v="122"/>
    <x v="2"/>
    <x v="4"/>
    <x v="0"/>
    <x v="113"/>
    <x v="0"/>
    <x v="60"/>
    <x v="0"/>
    <n v="1.0986301369863014"/>
    <n v="1826.2"/>
    <n v="3"/>
  </r>
  <r>
    <x v="123"/>
    <x v="2"/>
    <x v="4"/>
    <x v="0"/>
    <x v="114"/>
    <x v="0"/>
    <x v="60"/>
    <x v="1"/>
    <n v="0.93150684931506844"/>
    <n v="1826.2"/>
    <n v="3"/>
  </r>
  <r>
    <x v="124"/>
    <x v="1"/>
    <x v="9"/>
    <x v="2"/>
    <x v="115"/>
    <x v="4"/>
    <x v="61"/>
    <x v="0"/>
    <n v="2.5753424657534247"/>
    <n v="2749.5"/>
    <n v="4"/>
  </r>
  <r>
    <x v="125"/>
    <x v="1"/>
    <x v="9"/>
    <x v="2"/>
    <x v="116"/>
    <x v="4"/>
    <x v="61"/>
    <x v="1"/>
    <n v="2.4054794520547946"/>
    <n v="2749.5"/>
    <n v="4"/>
  </r>
  <r>
    <x v="126"/>
    <x v="0"/>
    <x v="10"/>
    <x v="0"/>
    <x v="65"/>
    <x v="4"/>
    <x v="62"/>
    <x v="0"/>
    <n v="2.0027397260273974"/>
    <n v="2773.5"/>
    <n v="3"/>
  </r>
  <r>
    <x v="127"/>
    <x v="0"/>
    <x v="10"/>
    <x v="0"/>
    <x v="117"/>
    <x v="4"/>
    <x v="62"/>
    <x v="1"/>
    <n v="1.832876712328767"/>
    <n v="1849"/>
    <n v="3"/>
  </r>
  <r>
    <x v="128"/>
    <x v="0"/>
    <x v="15"/>
    <x v="0"/>
    <x v="118"/>
    <x v="1"/>
    <x v="63"/>
    <x v="0"/>
    <n v="2.6575342465753424"/>
    <n v="2781"/>
    <n v="3"/>
  </r>
  <r>
    <x v="129"/>
    <x v="0"/>
    <x v="15"/>
    <x v="0"/>
    <x v="119"/>
    <x v="1"/>
    <x v="63"/>
    <x v="1"/>
    <n v="2.4904109589041097"/>
    <n v="2781"/>
    <n v="3"/>
  </r>
  <r>
    <x v="130"/>
    <x v="0"/>
    <x v="8"/>
    <x v="0"/>
    <x v="120"/>
    <x v="0"/>
    <x v="64"/>
    <x v="0"/>
    <n v="2.6986301369863015"/>
    <n v="2884.2"/>
    <n v="3"/>
  </r>
  <r>
    <x v="131"/>
    <x v="0"/>
    <x v="8"/>
    <x v="0"/>
    <x v="121"/>
    <x v="0"/>
    <x v="64"/>
    <x v="1"/>
    <n v="2.5315068493150683"/>
    <n v="2884.2"/>
    <n v="3"/>
  </r>
  <r>
    <x v="132"/>
    <x v="1"/>
    <x v="14"/>
    <x v="0"/>
    <x v="122"/>
    <x v="4"/>
    <x v="65"/>
    <x v="0"/>
    <n v="1.5616438356164384"/>
    <n v="1936"/>
    <n v="3"/>
  </r>
  <r>
    <x v="133"/>
    <x v="1"/>
    <x v="14"/>
    <x v="0"/>
    <x v="123"/>
    <x v="4"/>
    <x v="65"/>
    <x v="1"/>
    <n v="1.3917808219178083"/>
    <n v="1936"/>
    <n v="3"/>
  </r>
  <r>
    <x v="134"/>
    <x v="1"/>
    <x v="22"/>
    <x v="0"/>
    <x v="124"/>
    <x v="2"/>
    <x v="66"/>
    <x v="0"/>
    <n v="2.493150684931507"/>
    <n v="2992.5"/>
    <n v="3"/>
  </r>
  <r>
    <x v="135"/>
    <x v="1"/>
    <x v="22"/>
    <x v="0"/>
    <x v="125"/>
    <x v="2"/>
    <x v="66"/>
    <x v="1"/>
    <n v="2.3315068493150686"/>
    <n v="2992.5"/>
    <n v="3"/>
  </r>
  <r>
    <x v="136"/>
    <x v="0"/>
    <x v="6"/>
    <x v="0"/>
    <x v="126"/>
    <x v="2"/>
    <x v="67"/>
    <x v="0"/>
    <n v="1.4876712328767123"/>
    <n v="1999.4"/>
    <n v="3"/>
  </r>
  <r>
    <x v="137"/>
    <x v="0"/>
    <x v="6"/>
    <x v="0"/>
    <x v="127"/>
    <x v="2"/>
    <x v="67"/>
    <x v="1"/>
    <n v="1.3260273972602741"/>
    <n v="1999.4"/>
    <n v="3"/>
  </r>
  <r>
    <x v="138"/>
    <x v="1"/>
    <x v="11"/>
    <x v="0"/>
    <x v="102"/>
    <x v="0"/>
    <x v="68"/>
    <x v="0"/>
    <n v="1.3397260273972602"/>
    <n v="2008.4"/>
    <n v="3"/>
  </r>
  <r>
    <x v="139"/>
    <x v="1"/>
    <x v="11"/>
    <x v="0"/>
    <x v="103"/>
    <x v="0"/>
    <x v="68"/>
    <x v="1"/>
    <n v="1.1726027397260275"/>
    <n v="2008.4"/>
    <n v="3"/>
  </r>
  <r>
    <x v="140"/>
    <x v="1"/>
    <x v="5"/>
    <x v="0"/>
    <x v="48"/>
    <x v="2"/>
    <x v="69"/>
    <x v="0"/>
    <n v="1.2356164383561643"/>
    <n v="2071"/>
    <n v="3"/>
  </r>
  <r>
    <x v="141"/>
    <x v="1"/>
    <x v="5"/>
    <x v="0"/>
    <x v="128"/>
    <x v="2"/>
    <x v="69"/>
    <x v="1"/>
    <n v="1.0684931506849316"/>
    <n v="2071"/>
    <n v="3"/>
  </r>
  <r>
    <x v="142"/>
    <x v="0"/>
    <x v="6"/>
    <x v="0"/>
    <x v="129"/>
    <x v="2"/>
    <x v="70"/>
    <x v="0"/>
    <n v="1.4356164383561645"/>
    <n v="2082.4"/>
    <n v="3"/>
  </r>
  <r>
    <x v="143"/>
    <x v="0"/>
    <x v="6"/>
    <x v="0"/>
    <x v="130"/>
    <x v="2"/>
    <x v="70"/>
    <x v="1"/>
    <n v="1.273972602739726"/>
    <n v="2082.4"/>
    <n v="3"/>
  </r>
  <r>
    <x v="144"/>
    <x v="0"/>
    <x v="22"/>
    <x v="0"/>
    <x v="131"/>
    <x v="0"/>
    <x v="71"/>
    <x v="0"/>
    <n v="2.1753424657534248"/>
    <n v="3132.2999999999997"/>
    <n v="3"/>
  </r>
  <r>
    <x v="145"/>
    <x v="0"/>
    <x v="22"/>
    <x v="0"/>
    <x v="132"/>
    <x v="0"/>
    <x v="71"/>
    <x v="1"/>
    <n v="2.0082191780821916"/>
    <n v="3132.2999999999997"/>
    <n v="3"/>
  </r>
  <r>
    <x v="146"/>
    <x v="0"/>
    <x v="6"/>
    <x v="0"/>
    <x v="133"/>
    <x v="2"/>
    <x v="72"/>
    <x v="0"/>
    <n v="1.8876712328767122"/>
    <n v="2095.4"/>
    <n v="3"/>
  </r>
  <r>
    <x v="147"/>
    <x v="0"/>
    <x v="6"/>
    <x v="0"/>
    <x v="134"/>
    <x v="2"/>
    <x v="72"/>
    <x v="1"/>
    <n v="1.7205479452054795"/>
    <n v="2095.4"/>
    <n v="3"/>
  </r>
  <r>
    <x v="148"/>
    <x v="1"/>
    <x v="23"/>
    <x v="0"/>
    <x v="135"/>
    <x v="2"/>
    <x v="73"/>
    <x v="0"/>
    <n v="2.0164383561643837"/>
    <n v="3193.7999999999997"/>
    <n v="3"/>
  </r>
  <r>
    <x v="149"/>
    <x v="1"/>
    <x v="23"/>
    <x v="0"/>
    <x v="136"/>
    <x v="2"/>
    <x v="73"/>
    <x v="1"/>
    <n v="1.8465753424657534"/>
    <n v="2129.1999999999998"/>
    <n v="3"/>
  </r>
  <r>
    <x v="150"/>
    <x v="1"/>
    <x v="16"/>
    <x v="0"/>
    <x v="104"/>
    <x v="0"/>
    <x v="74"/>
    <x v="0"/>
    <n v="1.9643835616438357"/>
    <n v="2154"/>
    <n v="3"/>
  </r>
  <r>
    <x v="151"/>
    <x v="1"/>
    <x v="16"/>
    <x v="0"/>
    <x v="105"/>
    <x v="0"/>
    <x v="74"/>
    <x v="1"/>
    <n v="1.7945205479452055"/>
    <n v="2154"/>
    <n v="3"/>
  </r>
  <r>
    <x v="152"/>
    <x v="0"/>
    <x v="12"/>
    <x v="4"/>
    <x v="137"/>
    <x v="1"/>
    <x v="75"/>
    <x v="0"/>
    <n v="2.1863013698630138"/>
    <n v="3274.7999999999997"/>
    <n v="5"/>
  </r>
  <r>
    <x v="153"/>
    <x v="0"/>
    <x v="12"/>
    <x v="4"/>
    <x v="138"/>
    <x v="1"/>
    <x v="75"/>
    <x v="1"/>
    <n v="2.0191780821917806"/>
    <n v="3274.7999999999997"/>
    <n v="5"/>
  </r>
  <r>
    <x v="154"/>
    <x v="1"/>
    <x v="15"/>
    <x v="2"/>
    <x v="139"/>
    <x v="2"/>
    <x v="76"/>
    <x v="0"/>
    <n v="1.2301369863013698"/>
    <n v="2183.8000000000002"/>
    <n v="4"/>
  </r>
  <r>
    <x v="155"/>
    <x v="1"/>
    <x v="15"/>
    <x v="2"/>
    <x v="140"/>
    <x v="2"/>
    <x v="76"/>
    <x v="1"/>
    <n v="1.0630136986301371"/>
    <n v="2183.8000000000002"/>
    <n v="4"/>
  </r>
  <r>
    <x v="156"/>
    <x v="1"/>
    <x v="1"/>
    <x v="3"/>
    <x v="141"/>
    <x v="0"/>
    <x v="77"/>
    <x v="0"/>
    <n v="2.7260273972602738"/>
    <n v="3363.2999999999997"/>
    <n v="2"/>
  </r>
  <r>
    <x v="157"/>
    <x v="1"/>
    <x v="1"/>
    <x v="3"/>
    <x v="89"/>
    <x v="0"/>
    <x v="77"/>
    <x v="1"/>
    <n v="2.558904109589041"/>
    <n v="3363.2999999999997"/>
    <n v="2"/>
  </r>
  <r>
    <x v="158"/>
    <x v="0"/>
    <x v="14"/>
    <x v="0"/>
    <x v="142"/>
    <x v="2"/>
    <x v="78"/>
    <x v="0"/>
    <n v="0.86027397260273974"/>
    <n v="2251.4"/>
    <n v="3"/>
  </r>
  <r>
    <x v="159"/>
    <x v="0"/>
    <x v="14"/>
    <x v="0"/>
    <x v="143"/>
    <x v="2"/>
    <x v="78"/>
    <x v="1"/>
    <n v="0.69315068493150689"/>
    <n v="2251.4"/>
    <n v="3"/>
  </r>
  <r>
    <x v="160"/>
    <x v="1"/>
    <x v="16"/>
    <x v="0"/>
    <x v="144"/>
    <x v="0"/>
    <x v="79"/>
    <x v="0"/>
    <n v="2.7178082191780821"/>
    <n v="3379.5"/>
    <n v="3"/>
  </r>
  <r>
    <x v="161"/>
    <x v="1"/>
    <x v="10"/>
    <x v="0"/>
    <x v="145"/>
    <x v="2"/>
    <x v="79"/>
    <x v="0"/>
    <n v="1.2931506849315069"/>
    <n v="2253"/>
    <n v="3"/>
  </r>
  <r>
    <x v="162"/>
    <x v="1"/>
    <x v="16"/>
    <x v="0"/>
    <x v="146"/>
    <x v="0"/>
    <x v="79"/>
    <x v="1"/>
    <n v="2.5506849315068494"/>
    <n v="3379.5"/>
    <n v="3"/>
  </r>
  <r>
    <x v="163"/>
    <x v="1"/>
    <x v="21"/>
    <x v="2"/>
    <x v="147"/>
    <x v="1"/>
    <x v="80"/>
    <x v="0"/>
    <n v="2"/>
    <n v="3383.4"/>
    <n v="4"/>
  </r>
  <r>
    <x v="164"/>
    <x v="1"/>
    <x v="21"/>
    <x v="2"/>
    <x v="148"/>
    <x v="1"/>
    <x v="80"/>
    <x v="1"/>
    <n v="1.8301369863013699"/>
    <n v="2255.6"/>
    <n v="4"/>
  </r>
  <r>
    <x v="165"/>
    <x v="1"/>
    <x v="9"/>
    <x v="1"/>
    <x v="149"/>
    <x v="2"/>
    <x v="81"/>
    <x v="0"/>
    <n v="1.5534246575342465"/>
    <n v="2265.6"/>
    <n v="1"/>
  </r>
  <r>
    <x v="166"/>
    <x v="1"/>
    <x v="9"/>
    <x v="1"/>
    <x v="150"/>
    <x v="2"/>
    <x v="81"/>
    <x v="1"/>
    <n v="1.3835616438356164"/>
    <n v="2265.6"/>
    <n v="1"/>
  </r>
  <r>
    <x v="167"/>
    <x v="0"/>
    <x v="14"/>
    <x v="0"/>
    <x v="74"/>
    <x v="2"/>
    <x v="82"/>
    <x v="0"/>
    <n v="0.8904109589041096"/>
    <n v="2283.6"/>
    <n v="3"/>
  </r>
  <r>
    <x v="168"/>
    <x v="0"/>
    <x v="14"/>
    <x v="0"/>
    <x v="75"/>
    <x v="2"/>
    <x v="82"/>
    <x v="1"/>
    <n v="0.72328767123287674"/>
    <n v="2283.6"/>
    <n v="3"/>
  </r>
  <r>
    <x v="169"/>
    <x v="0"/>
    <x v="24"/>
    <x v="0"/>
    <x v="151"/>
    <x v="0"/>
    <x v="83"/>
    <x v="0"/>
    <n v="0.35342465753424657"/>
    <n v="2297.4"/>
    <n v="3"/>
  </r>
  <r>
    <x v="170"/>
    <x v="0"/>
    <x v="2"/>
    <x v="0"/>
    <x v="152"/>
    <x v="0"/>
    <x v="83"/>
    <x v="1"/>
    <n v="0.18904109589041096"/>
    <n v="2297.4"/>
    <n v="3"/>
  </r>
  <r>
    <x v="171"/>
    <x v="0"/>
    <x v="20"/>
    <x v="0"/>
    <x v="3"/>
    <x v="2"/>
    <x v="84"/>
    <x v="0"/>
    <n v="2.989041095890411"/>
    <n v="3446.7"/>
    <n v="3"/>
  </r>
  <r>
    <x v="172"/>
    <x v="0"/>
    <x v="20"/>
    <x v="0"/>
    <x v="153"/>
    <x v="2"/>
    <x v="84"/>
    <x v="1"/>
    <n v="2.8191780821917809"/>
    <n v="3446.7"/>
    <n v="3"/>
  </r>
  <r>
    <x v="173"/>
    <x v="2"/>
    <x v="17"/>
    <x v="3"/>
    <x v="153"/>
    <x v="4"/>
    <x v="85"/>
    <x v="0"/>
    <n v="2.8191780821917809"/>
    <n v="3463.2"/>
    <n v="2"/>
  </r>
  <r>
    <x v="174"/>
    <x v="2"/>
    <x v="17"/>
    <x v="3"/>
    <x v="154"/>
    <x v="4"/>
    <x v="85"/>
    <x v="1"/>
    <n v="2.6520547945205482"/>
    <n v="3463.2"/>
    <n v="2"/>
  </r>
  <r>
    <x v="175"/>
    <x v="1"/>
    <x v="8"/>
    <x v="0"/>
    <x v="155"/>
    <x v="2"/>
    <x v="86"/>
    <x v="0"/>
    <n v="2.7698630136986302"/>
    <n v="3477.6"/>
    <n v="3"/>
  </r>
  <r>
    <x v="176"/>
    <x v="1"/>
    <x v="8"/>
    <x v="0"/>
    <x v="20"/>
    <x v="2"/>
    <x v="86"/>
    <x v="1"/>
    <n v="2.6027397260273974"/>
    <n v="3477.6"/>
    <n v="3"/>
  </r>
  <r>
    <x v="177"/>
    <x v="0"/>
    <x v="17"/>
    <x v="0"/>
    <x v="69"/>
    <x v="3"/>
    <x v="87"/>
    <x v="0"/>
    <n v="1.9863013698630136"/>
    <n v="2362"/>
    <n v="3"/>
  </r>
  <r>
    <x v="178"/>
    <x v="0"/>
    <x v="17"/>
    <x v="0"/>
    <x v="156"/>
    <x v="3"/>
    <x v="87"/>
    <x v="1"/>
    <n v="1.8164383561643835"/>
    <n v="2362"/>
    <n v="3"/>
  </r>
  <r>
    <x v="179"/>
    <x v="1"/>
    <x v="20"/>
    <x v="0"/>
    <x v="157"/>
    <x v="0"/>
    <x v="88"/>
    <x v="0"/>
    <n v="3.1671232876712327"/>
    <n v="3565.2"/>
    <n v="3"/>
  </r>
  <r>
    <x v="180"/>
    <x v="1"/>
    <x v="20"/>
    <x v="0"/>
    <x v="158"/>
    <x v="0"/>
    <x v="88"/>
    <x v="1"/>
    <n v="3"/>
    <n v="3565.2"/>
    <n v="3"/>
  </r>
  <r>
    <x v="181"/>
    <x v="0"/>
    <x v="9"/>
    <x v="0"/>
    <x v="159"/>
    <x v="3"/>
    <x v="89"/>
    <x v="0"/>
    <n v="2.8849315068493149"/>
    <n v="3573.2999999999997"/>
    <n v="3"/>
  </r>
  <r>
    <x v="182"/>
    <x v="0"/>
    <x v="9"/>
    <x v="0"/>
    <x v="144"/>
    <x v="3"/>
    <x v="89"/>
    <x v="1"/>
    <n v="2.7178082191780821"/>
    <n v="3573.2999999999997"/>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
  <r>
    <x v="0"/>
    <s v="Female"/>
    <x v="0"/>
    <s v="Average"/>
    <x v="0"/>
    <s v="Website"/>
    <n v="33920"/>
    <s v="IND"/>
    <n v="1.3589041095890411"/>
    <n v="678.4"/>
    <n v="3"/>
  </r>
  <r>
    <x v="1"/>
    <s v="Female"/>
    <x v="0"/>
    <s v="Average"/>
    <x v="1"/>
    <s v="Website"/>
    <n v="33920"/>
    <s v="NZ"/>
    <n v="1.1972602739726028"/>
    <n v="678.4"/>
    <n v="3"/>
  </r>
  <r>
    <x v="2"/>
    <s v="Female"/>
    <x v="1"/>
    <s v="Average"/>
    <x v="2"/>
    <s v="Website"/>
    <n v="34980"/>
    <s v="IND"/>
    <n v="3.1589041095890411"/>
    <n v="1049.3999999999999"/>
    <n v="3"/>
  </r>
  <r>
    <x v="3"/>
    <s v="Female"/>
    <x v="1"/>
    <s v="Average"/>
    <x v="3"/>
    <s v="Website"/>
    <n v="34980"/>
    <s v="NZ"/>
    <n v="2.9917808219178084"/>
    <n v="1049.3999999999999"/>
    <n v="3"/>
  </r>
  <r>
    <x v="4"/>
    <s v="Male"/>
    <x v="2"/>
    <s v="Average"/>
    <x v="4"/>
    <s v="Sales"/>
    <n v="36040"/>
    <s v="IND"/>
    <n v="1.526027397260274"/>
    <n v="720.80000000000007"/>
    <n v="3"/>
  </r>
  <r>
    <x v="5"/>
    <s v="Male"/>
    <x v="2"/>
    <s v="Average"/>
    <x v="5"/>
    <s v="Sales"/>
    <n v="36040"/>
    <s v="NZ"/>
    <n v="1.3561643835616439"/>
    <n v="720.80000000000007"/>
    <n v="3"/>
  </r>
  <r>
    <x v="6"/>
    <s v="Male"/>
    <x v="0"/>
    <s v="Average"/>
    <x v="6"/>
    <s v="Procurement"/>
    <n v="37920"/>
    <s v="IND"/>
    <n v="2.9397260273972603"/>
    <n v="1137.5999999999999"/>
    <n v="3"/>
  </r>
  <r>
    <x v="7"/>
    <s v="Male"/>
    <x v="0"/>
    <s v="Average"/>
    <x v="7"/>
    <s v="Procurement"/>
    <n v="37920"/>
    <s v="NZ"/>
    <n v="2.7698630136986302"/>
    <n v="1137.5999999999999"/>
    <n v="3"/>
  </r>
  <r>
    <x v="8"/>
    <s v="Male"/>
    <x v="3"/>
    <s v="Average"/>
    <x v="8"/>
    <s v="Procurement"/>
    <n v="40400"/>
    <s v="IND"/>
    <n v="1.2301369863013698"/>
    <n v="808"/>
    <n v="3"/>
  </r>
  <r>
    <x v="9"/>
    <s v="Male"/>
    <x v="3"/>
    <s v="Average"/>
    <x v="9"/>
    <s v="Procurement"/>
    <n v="40400"/>
    <s v="NZ"/>
    <n v="1.0630136986301371"/>
    <n v="808"/>
    <n v="3"/>
  </r>
  <r>
    <x v="10"/>
    <s v="Female"/>
    <x v="4"/>
    <s v="Average"/>
    <x v="10"/>
    <s v="Procurement"/>
    <n v="41570"/>
    <s v="IND"/>
    <n v="1.5506849315068494"/>
    <n v="831.4"/>
    <n v="3"/>
  </r>
  <r>
    <x v="11"/>
    <s v="Female"/>
    <x v="4"/>
    <s v="Average"/>
    <x v="11"/>
    <s v="Procurement"/>
    <n v="41570"/>
    <s v="NZ"/>
    <n v="1.3808219178082193"/>
    <n v="831.4"/>
    <n v="3"/>
  </r>
  <r>
    <x v="12"/>
    <s v="Female"/>
    <x v="5"/>
    <s v="Average"/>
    <x v="12"/>
    <s v="Website"/>
    <n v="41980"/>
    <s v="IND"/>
    <n v="2.8246575342465752"/>
    <n v="1259.3999999999999"/>
    <n v="3"/>
  </r>
  <r>
    <x v="13"/>
    <s v="Female"/>
    <x v="5"/>
    <s v="Average"/>
    <x v="13"/>
    <s v="Website"/>
    <n v="41980"/>
    <s v="NZ"/>
    <n v="2.6575342465753424"/>
    <n v="1259.3999999999999"/>
    <n v="3"/>
  </r>
  <r>
    <x v="14"/>
    <s v="Male"/>
    <x v="6"/>
    <s v="Very poor"/>
    <x v="14"/>
    <s v="Sales"/>
    <n v="43510"/>
    <s v="IND"/>
    <n v="0.9780821917808219"/>
    <n v="870.2"/>
    <n v="1"/>
  </r>
  <r>
    <x v="15"/>
    <s v="Male"/>
    <x v="6"/>
    <s v="Very poor"/>
    <x v="15"/>
    <s v="Sales"/>
    <n v="43510"/>
    <s v="NZ"/>
    <n v="0.80821917808219179"/>
    <n v="870.2"/>
    <n v="1"/>
  </r>
  <r>
    <x v="16"/>
    <s v="Female"/>
    <x v="4"/>
    <s v="Above average"/>
    <x v="16"/>
    <s v="Website"/>
    <n v="43840"/>
    <s v="IND"/>
    <n v="2.2520547945205478"/>
    <n v="1315.2"/>
    <n v="4"/>
  </r>
  <r>
    <x v="17"/>
    <s v="Female"/>
    <x v="4"/>
    <s v="Above average"/>
    <x v="17"/>
    <s v="Website"/>
    <n v="43840"/>
    <s v="NZ"/>
    <n v="2.0849315068493151"/>
    <n v="1315.2"/>
    <n v="4"/>
  </r>
  <r>
    <x v="18"/>
    <s v="Female"/>
    <x v="4"/>
    <s v="Average"/>
    <x v="18"/>
    <s v="HR"/>
    <n v="45510"/>
    <s v="IND"/>
    <n v="2.1260273972602741"/>
    <n v="1365.3"/>
    <n v="3"/>
  </r>
  <r>
    <x v="19"/>
    <s v="Female"/>
    <x v="4"/>
    <s v="Average"/>
    <x v="19"/>
    <s v="HR"/>
    <n v="45510"/>
    <s v="NZ"/>
    <n v="1.9589041095890412"/>
    <n v="910.2"/>
    <n v="3"/>
  </r>
  <r>
    <x v="20"/>
    <s v="Male"/>
    <x v="7"/>
    <s v="Average"/>
    <x v="20"/>
    <s v="Procurement"/>
    <n v="47360"/>
    <s v="IND"/>
    <n v="2.6054794520547944"/>
    <n v="1420.8"/>
    <n v="3"/>
  </r>
  <r>
    <x v="21"/>
    <s v="Male"/>
    <x v="7"/>
    <s v="Average"/>
    <x v="21"/>
    <s v="Procurement"/>
    <n v="47360"/>
    <s v="NZ"/>
    <n v="2.4383561643835616"/>
    <n v="1420.8"/>
    <n v="3"/>
  </r>
  <r>
    <x v="22"/>
    <s v="Male"/>
    <x v="6"/>
    <s v="Above average"/>
    <x v="22"/>
    <s v="Finance"/>
    <n v="48170"/>
    <s v="IND"/>
    <n v="3.1095890410958904"/>
    <n v="1445.1"/>
    <n v="4"/>
  </r>
  <r>
    <x v="23"/>
    <s v="Male"/>
    <x v="6"/>
    <s v="Above average"/>
    <x v="23"/>
    <s v="Finance"/>
    <n v="48170"/>
    <s v="NZ"/>
    <n v="2.9424657534246577"/>
    <n v="1445.1"/>
    <n v="4"/>
  </r>
  <r>
    <x v="24"/>
    <s v="Male"/>
    <x v="8"/>
    <s v="Above average"/>
    <x v="24"/>
    <s v="Procurement"/>
    <n v="48530"/>
    <s v="IND"/>
    <n v="1.3013698630136987"/>
    <n v="970.6"/>
    <n v="4"/>
  </r>
  <r>
    <x v="25"/>
    <s v="Male"/>
    <x v="8"/>
    <s v="Above average"/>
    <x v="25"/>
    <s v="Procurement"/>
    <n v="48530"/>
    <s v="NZ"/>
    <n v="1.1342465753424658"/>
    <n v="970.6"/>
    <n v="4"/>
  </r>
  <r>
    <x v="26"/>
    <s v="Male"/>
    <x v="5"/>
    <s v="Average"/>
    <x v="26"/>
    <s v="Website"/>
    <n v="48950"/>
    <s v="IND"/>
    <n v="1.821917808219178"/>
    <n v="979"/>
    <n v="3"/>
  </r>
  <r>
    <x v="27"/>
    <s v="Male"/>
    <x v="5"/>
    <s v="Average"/>
    <x v="27"/>
    <s v="Website"/>
    <n v="48950"/>
    <s v="NZ"/>
    <n v="1.6547945205479453"/>
    <n v="979"/>
    <n v="3"/>
  </r>
  <r>
    <x v="28"/>
    <s v="Male"/>
    <x v="9"/>
    <s v="Average"/>
    <x v="28"/>
    <s v="Finance"/>
    <n v="48980"/>
    <s v="IND"/>
    <n v="1.6684931506849314"/>
    <n v="979.6"/>
    <n v="3"/>
  </r>
  <r>
    <x v="29"/>
    <s v="Male"/>
    <x v="9"/>
    <s v="Average"/>
    <x v="29"/>
    <s v="Finance"/>
    <n v="48980"/>
    <s v="NZ"/>
    <n v="1.5013698630136987"/>
    <n v="979.6"/>
    <n v="3"/>
  </r>
  <r>
    <x v="30"/>
    <s v="Female"/>
    <x v="10"/>
    <s v="Poor"/>
    <x v="30"/>
    <s v="Sales"/>
    <n v="49630"/>
    <s v="IND"/>
    <n v="1.2465753424657535"/>
    <n v="992.6"/>
    <n v="2"/>
  </r>
  <r>
    <x v="31"/>
    <s v="Female"/>
    <x v="10"/>
    <s v="Poor"/>
    <x v="31"/>
    <s v="Sales"/>
    <n v="49630"/>
    <s v="NZ"/>
    <n v="1.0794520547945206"/>
    <n v="992.6"/>
    <n v="2"/>
  </r>
  <r>
    <x v="32"/>
    <s v="Male"/>
    <x v="11"/>
    <s v="Poor"/>
    <x v="32"/>
    <s v="Finance"/>
    <n v="52610"/>
    <s v="IND"/>
    <n v="2.0273972602739727"/>
    <n v="1578.3"/>
    <n v="2"/>
  </r>
  <r>
    <x v="33"/>
    <s v="Male"/>
    <x v="11"/>
    <s v="Poor"/>
    <x v="33"/>
    <s v="Finance"/>
    <n v="52610"/>
    <s v="NZ"/>
    <n v="1.8602739726027397"/>
    <n v="1052.2"/>
    <n v="2"/>
  </r>
  <r>
    <x v="34"/>
    <s v="Female"/>
    <x v="6"/>
    <s v="Average"/>
    <x v="34"/>
    <s v="Sales"/>
    <n v="53240"/>
    <s v="IND"/>
    <n v="2.2438356164383562"/>
    <n v="1597.2"/>
    <n v="3"/>
  </r>
  <r>
    <x v="35"/>
    <s v="Female"/>
    <x v="6"/>
    <s v="Average"/>
    <x v="35"/>
    <s v="Sales"/>
    <n v="53240"/>
    <s v="NZ"/>
    <n v="2.0767123287671234"/>
    <n v="1597.2"/>
    <n v="3"/>
  </r>
  <r>
    <x v="36"/>
    <s v="Male"/>
    <x v="4"/>
    <s v="Average"/>
    <x v="36"/>
    <s v="Sales"/>
    <n v="53540"/>
    <s v="IND"/>
    <n v="1.9506849315068493"/>
    <n v="1070.8"/>
    <n v="3"/>
  </r>
  <r>
    <x v="37"/>
    <s v="Male"/>
    <x v="7"/>
    <s v="Average"/>
    <x v="37"/>
    <s v="Procurement"/>
    <n v="53540"/>
    <s v="IND"/>
    <n v="2.095890410958904"/>
    <n v="1606.2"/>
    <n v="3"/>
  </r>
  <r>
    <x v="38"/>
    <s v="Male"/>
    <x v="4"/>
    <s v="Average"/>
    <x v="38"/>
    <s v="Sales"/>
    <n v="53540"/>
    <s v="NZ"/>
    <n v="1.7808219178082192"/>
    <n v="1070.8"/>
    <n v="3"/>
  </r>
  <r>
    <x v="39"/>
    <s v="Male"/>
    <x v="7"/>
    <s v="Average"/>
    <x v="39"/>
    <s v="Procurement"/>
    <n v="53540"/>
    <s v="NZ"/>
    <n v="1.9287671232876713"/>
    <n v="1070.8"/>
    <n v="3"/>
  </r>
  <r>
    <x v="40"/>
    <s v="Male"/>
    <x v="8"/>
    <s v="Average"/>
    <x v="40"/>
    <s v="Website"/>
    <n v="53870"/>
    <s v="IND"/>
    <n v="1.8273972602739725"/>
    <n v="1077.4000000000001"/>
    <n v="3"/>
  </r>
  <r>
    <x v="41"/>
    <s v="Male"/>
    <x v="8"/>
    <s v="Average"/>
    <x v="41"/>
    <s v="Website"/>
    <n v="53870"/>
    <s v="NZ"/>
    <n v="1.6602739726027398"/>
    <n v="1077.4000000000001"/>
    <n v="3"/>
  </r>
  <r>
    <x v="42"/>
    <s v="Male"/>
    <x v="9"/>
    <s v="Average"/>
    <x v="42"/>
    <s v="Sales"/>
    <n v="54970"/>
    <s v="IND"/>
    <n v="2.8547945205479452"/>
    <n v="1649.1"/>
    <n v="3"/>
  </r>
  <r>
    <x v="43"/>
    <s v="Male"/>
    <x v="9"/>
    <s v="Average"/>
    <x v="43"/>
    <s v="Sales"/>
    <n v="54970"/>
    <s v="NZ"/>
    <n v="2.6876712328767125"/>
    <n v="1649.1"/>
    <n v="3"/>
  </r>
  <r>
    <x v="44"/>
    <s v="Female"/>
    <x v="12"/>
    <s v="Above average"/>
    <x v="44"/>
    <s v="Sales"/>
    <n v="56870"/>
    <s v="IND"/>
    <n v="2.3205479452054796"/>
    <n v="1706.1"/>
    <n v="4"/>
  </r>
  <r>
    <x v="45"/>
    <s v="Female"/>
    <x v="12"/>
    <s v="Above average"/>
    <x v="45"/>
    <s v="Sales"/>
    <n v="56870"/>
    <s v="NZ"/>
    <n v="2.1534246575342464"/>
    <n v="1706.1"/>
    <n v="4"/>
  </r>
  <r>
    <x v="46"/>
    <s v="Male"/>
    <x v="0"/>
    <s v="Average"/>
    <x v="25"/>
    <s v="Procurement"/>
    <n v="57090"/>
    <s v="IND"/>
    <n v="1.1342465753424658"/>
    <n v="1141.8"/>
    <n v="3"/>
  </r>
  <r>
    <x v="47"/>
    <s v="Male"/>
    <x v="0"/>
    <s v="Average"/>
    <x v="46"/>
    <s v="Procurement"/>
    <n v="57090"/>
    <s v="NZ"/>
    <n v="0.9671232876712329"/>
    <n v="1141.8"/>
    <n v="3"/>
  </r>
  <r>
    <x v="48"/>
    <s v="Female"/>
    <x v="5"/>
    <s v="Average"/>
    <x v="47"/>
    <s v="Website"/>
    <n v="58100"/>
    <s v="IND"/>
    <n v="1.4"/>
    <n v="1162"/>
    <n v="3"/>
  </r>
  <r>
    <x v="49"/>
    <s v="Female"/>
    <x v="5"/>
    <s v="Average"/>
    <x v="48"/>
    <s v="Website"/>
    <n v="58100"/>
    <s v="NZ"/>
    <n v="1.2383561643835617"/>
    <n v="1162"/>
    <n v="3"/>
  </r>
  <r>
    <x v="50"/>
    <s v="Female"/>
    <x v="10"/>
    <s v="Average"/>
    <x v="49"/>
    <s v="Finance"/>
    <n v="58940"/>
    <s v="IND"/>
    <n v="1.4273972602739726"/>
    <n v="1178.8"/>
    <n v="3"/>
  </r>
  <r>
    <x v="51"/>
    <s v="Female"/>
    <x v="10"/>
    <s v="Average"/>
    <x v="50"/>
    <s v="Finance"/>
    <n v="58940"/>
    <s v="NZ"/>
    <n v="1.2657534246575342"/>
    <n v="1178.8"/>
    <n v="3"/>
  </r>
  <r>
    <x v="52"/>
    <s v="Male"/>
    <x v="13"/>
    <s v="Average"/>
    <x v="51"/>
    <s v="Procurement"/>
    <n v="58960"/>
    <s v="IND"/>
    <n v="2.4575342465753423"/>
    <n v="1768.8"/>
    <n v="3"/>
  </r>
  <r>
    <x v="53"/>
    <s v="Male"/>
    <x v="13"/>
    <s v="Average"/>
    <x v="52"/>
    <s v="Procurement"/>
    <n v="58960"/>
    <s v="NZ"/>
    <n v="2.2958904109589042"/>
    <n v="1768.8"/>
    <n v="3"/>
  </r>
  <r>
    <x v="54"/>
    <s v="Male"/>
    <x v="8"/>
    <s v="Average"/>
    <x v="53"/>
    <s v="Finance"/>
    <n v="59430"/>
    <s v="IND"/>
    <n v="2.558904109589041"/>
    <n v="1782.8999999999999"/>
    <n v="3"/>
  </r>
  <r>
    <x v="55"/>
    <s v="Male"/>
    <x v="8"/>
    <s v="Average"/>
    <x v="54"/>
    <s v="Finance"/>
    <n v="59430"/>
    <s v="NZ"/>
    <n v="2.3890410958904109"/>
    <n v="1782.8999999999999"/>
    <n v="3"/>
  </r>
  <r>
    <x v="56"/>
    <s v="Female"/>
    <x v="10"/>
    <s v="Average"/>
    <x v="55"/>
    <s v="Finance"/>
    <n v="60130"/>
    <s v="IND"/>
    <n v="1.547945205479452"/>
    <n v="1202.6000000000001"/>
    <n v="3"/>
  </r>
  <r>
    <x v="57"/>
    <s v="Female"/>
    <x v="10"/>
    <s v="Average"/>
    <x v="56"/>
    <s v="Finance"/>
    <n v="60130"/>
    <s v="NZ"/>
    <n v="1.3780821917808219"/>
    <n v="1202.6000000000001"/>
    <n v="3"/>
  </r>
  <r>
    <x v="58"/>
    <s v="Male"/>
    <x v="14"/>
    <s v="Average"/>
    <x v="57"/>
    <s v="Procurement"/>
    <n v="60570"/>
    <s v="IND"/>
    <n v="1.3917808219178083"/>
    <n v="1211.4000000000001"/>
    <n v="3"/>
  </r>
  <r>
    <x v="59"/>
    <s v="Male"/>
    <x v="14"/>
    <s v="Average"/>
    <x v="8"/>
    <s v="Procurement"/>
    <n v="60570"/>
    <s v="NZ"/>
    <n v="1.2301369863013698"/>
    <n v="1211.4000000000001"/>
    <n v="3"/>
  </r>
  <r>
    <x v="60"/>
    <s v="Female"/>
    <x v="11"/>
    <s v="Average"/>
    <x v="58"/>
    <s v="Website"/>
    <n v="62780"/>
    <s v="IND"/>
    <n v="2.8164383561643835"/>
    <n v="1883.3999999999999"/>
    <n v="3"/>
  </r>
  <r>
    <x v="61"/>
    <s v="Female"/>
    <x v="11"/>
    <s v="Average"/>
    <x v="59"/>
    <s v="Website"/>
    <n v="62780"/>
    <s v="NZ"/>
    <n v="2.6493150684931508"/>
    <n v="1883.3999999999999"/>
    <n v="3"/>
  </r>
  <r>
    <x v="62"/>
    <s v="other"/>
    <x v="14"/>
    <s v="Average"/>
    <x v="60"/>
    <s v="Finance"/>
    <n v="64000"/>
    <s v="IND"/>
    <n v="1.5890410958904109"/>
    <n v="1280"/>
    <n v="3"/>
  </r>
  <r>
    <x v="63"/>
    <s v="other"/>
    <x v="14"/>
    <s v="Average"/>
    <x v="61"/>
    <s v="Finance"/>
    <n v="64000"/>
    <s v="NZ"/>
    <n v="1.4191780821917808"/>
    <n v="1280"/>
    <n v="3"/>
  </r>
  <r>
    <x v="64"/>
    <s v="Female"/>
    <x v="8"/>
    <s v="Average"/>
    <x v="62"/>
    <s v="Finance"/>
    <n v="65360"/>
    <s v="IND"/>
    <n v="3.0383561643835617"/>
    <n v="1960.8"/>
    <n v="3"/>
  </r>
  <r>
    <x v="65"/>
    <s v="Female"/>
    <x v="8"/>
    <s v="Average"/>
    <x v="63"/>
    <s v="Finance"/>
    <n v="65360"/>
    <s v="NZ"/>
    <n v="2.871232876712329"/>
    <n v="1960.8"/>
    <n v="3"/>
  </r>
  <r>
    <x v="66"/>
    <s v="Male"/>
    <x v="15"/>
    <s v="Average"/>
    <x v="64"/>
    <s v="Sales"/>
    <n v="65700"/>
    <s v="IND"/>
    <n v="2.1726027397260275"/>
    <n v="1971"/>
    <n v="3"/>
  </r>
  <r>
    <x v="67"/>
    <s v="Male"/>
    <x v="15"/>
    <s v="Average"/>
    <x v="65"/>
    <s v="Sales"/>
    <n v="65700"/>
    <s v="NZ"/>
    <n v="2.0054794520547947"/>
    <n v="1971"/>
    <n v="3"/>
  </r>
  <r>
    <x v="68"/>
    <s v="Female"/>
    <x v="0"/>
    <s v="Average"/>
    <x v="66"/>
    <s v="Finance"/>
    <n v="65920"/>
    <s v="IND"/>
    <n v="2.3534246575342466"/>
    <n v="1977.6"/>
    <n v="3"/>
  </r>
  <r>
    <x v="69"/>
    <s v="Female"/>
    <x v="0"/>
    <s v="Average"/>
    <x v="67"/>
    <s v="Finance"/>
    <n v="65920"/>
    <s v="NZ"/>
    <n v="2.1863013698630138"/>
    <n v="1977.6"/>
    <n v="3"/>
  </r>
  <r>
    <x v="70"/>
    <s v="Female"/>
    <x v="14"/>
    <s v="Poor"/>
    <x v="68"/>
    <s v="Finance"/>
    <n v="67910"/>
    <s v="IND"/>
    <n v="2.1561643835616437"/>
    <n v="2037.3"/>
    <n v="2"/>
  </r>
  <r>
    <x v="71"/>
    <s v="Female"/>
    <x v="14"/>
    <s v="Poor"/>
    <x v="69"/>
    <s v="Finance"/>
    <n v="67910"/>
    <s v="NZ"/>
    <n v="1.989041095890411"/>
    <n v="1358.2"/>
    <n v="2"/>
  </r>
  <r>
    <x v="72"/>
    <s v="Male"/>
    <x v="14"/>
    <s v="Average"/>
    <x v="24"/>
    <s v="Procurement"/>
    <n v="67950"/>
    <s v="IND"/>
    <n v="1.3013698630136987"/>
    <n v="1359"/>
    <n v="3"/>
  </r>
  <r>
    <x v="73"/>
    <s v="Male"/>
    <x v="14"/>
    <s v="Average"/>
    <x v="25"/>
    <s v="Procurement"/>
    <n v="67950"/>
    <s v="NZ"/>
    <n v="1.1342465753424658"/>
    <n v="1359"/>
    <n v="3"/>
  </r>
  <r>
    <x v="74"/>
    <s v="Female"/>
    <x v="16"/>
    <s v="Poor"/>
    <x v="70"/>
    <s v="Sales"/>
    <n v="68900"/>
    <s v="IND"/>
    <n v="1.7506849315068493"/>
    <n v="1378"/>
    <n v="2"/>
  </r>
  <r>
    <x v="75"/>
    <s v="Female"/>
    <x v="16"/>
    <s v="Poor"/>
    <x v="71"/>
    <s v="Sales"/>
    <n v="68900"/>
    <s v="NZ"/>
    <n v="1.5835616438356164"/>
    <n v="1378"/>
    <n v="2"/>
  </r>
  <r>
    <x v="76"/>
    <s v="Male"/>
    <x v="17"/>
    <s v="Average"/>
    <x v="24"/>
    <s v="Website"/>
    <n v="69070"/>
    <s v="IND"/>
    <n v="1.3013698630136987"/>
    <n v="1381.4"/>
    <n v="3"/>
  </r>
  <r>
    <x v="77"/>
    <s v="Male"/>
    <x v="17"/>
    <s v="Average"/>
    <x v="25"/>
    <s v="Website"/>
    <n v="69070"/>
    <s v="NZ"/>
    <n v="1.1342465753424658"/>
    <n v="1381.4"/>
    <n v="3"/>
  </r>
  <r>
    <x v="78"/>
    <s v="Male"/>
    <x v="14"/>
    <s v="Average"/>
    <x v="72"/>
    <s v="Website"/>
    <n v="69120"/>
    <s v="IND"/>
    <n v="2.4684931506849317"/>
    <n v="2073.6"/>
    <n v="3"/>
  </r>
  <r>
    <x v="79"/>
    <s v="Male"/>
    <x v="14"/>
    <s v="Average"/>
    <x v="73"/>
    <s v="Website"/>
    <n v="69120"/>
    <s v="NZ"/>
    <n v="2.3068493150684932"/>
    <n v="2073.6"/>
    <n v="3"/>
  </r>
  <r>
    <x v="80"/>
    <s v="Male"/>
    <x v="14"/>
    <s v="Average"/>
    <x v="74"/>
    <s v="Website"/>
    <n v="69710"/>
    <s v="IND"/>
    <n v="0.89315068493150684"/>
    <n v="1394.2"/>
    <n v="3"/>
  </r>
  <r>
    <x v="81"/>
    <s v="Male"/>
    <x v="14"/>
    <s v="Average"/>
    <x v="75"/>
    <s v="Website"/>
    <n v="69710"/>
    <s v="NZ"/>
    <n v="0.72602739726027399"/>
    <n v="1394.2"/>
    <n v="3"/>
  </r>
  <r>
    <x v="82"/>
    <s v="Male"/>
    <x v="18"/>
    <s v="Poor"/>
    <x v="76"/>
    <s v="Finance"/>
    <n v="70270"/>
    <s v="IND"/>
    <n v="1.2191780821917808"/>
    <n v="1405.4"/>
    <n v="2"/>
  </r>
  <r>
    <x v="83"/>
    <s v="Male"/>
    <x v="18"/>
    <s v="Poor"/>
    <x v="77"/>
    <s v="Finance"/>
    <n v="70270"/>
    <s v="NZ"/>
    <n v="1"/>
    <n v="1405.4"/>
    <n v="2"/>
  </r>
  <r>
    <x v="84"/>
    <s v="Male"/>
    <x v="19"/>
    <s v="Average"/>
    <x v="78"/>
    <s v="Procurement"/>
    <n v="70610"/>
    <s v="IND"/>
    <n v="1.1452054794520548"/>
    <n v="1412.2"/>
    <n v="3"/>
  </r>
  <r>
    <x v="85"/>
    <s v="Male"/>
    <x v="19"/>
    <s v="Average"/>
    <x v="14"/>
    <s v="Procurement"/>
    <n v="70610"/>
    <s v="NZ"/>
    <n v="0.9780821917808219"/>
    <n v="1412.2"/>
    <n v="3"/>
  </r>
  <r>
    <x v="86"/>
    <s v="Male"/>
    <x v="20"/>
    <s v="Average"/>
    <x v="79"/>
    <s v="Finance"/>
    <n v="71380"/>
    <s v="IND"/>
    <n v="2.3095890410958906"/>
    <n v="2141.4"/>
    <n v="3"/>
  </r>
  <r>
    <x v="87"/>
    <s v="Male"/>
    <x v="20"/>
    <s v="Average"/>
    <x v="80"/>
    <s v="Finance"/>
    <n v="71380"/>
    <s v="NZ"/>
    <n v="2.1424657534246574"/>
    <n v="2141.4"/>
    <n v="3"/>
  </r>
  <r>
    <x v="88"/>
    <s v="Male"/>
    <x v="8"/>
    <s v="Average"/>
    <x v="81"/>
    <s v="Sales"/>
    <n v="74550"/>
    <s v="IND"/>
    <n v="2.1671232876712327"/>
    <n v="2236.5"/>
    <n v="3"/>
  </r>
  <r>
    <x v="89"/>
    <s v="Male"/>
    <x v="8"/>
    <s v="Average"/>
    <x v="82"/>
    <s v="Sales"/>
    <n v="74550"/>
    <s v="NZ"/>
    <n v="2"/>
    <n v="2236.5"/>
    <n v="3"/>
  </r>
  <r>
    <x v="90"/>
    <s v="Female"/>
    <x v="18"/>
    <s v="Exceptional"/>
    <x v="83"/>
    <s v="Procurement"/>
    <n v="75000"/>
    <s v="IND"/>
    <n v="1.0876712328767124"/>
    <n v="1500"/>
    <n v="5"/>
  </r>
  <r>
    <x v="91"/>
    <s v="Female"/>
    <x v="18"/>
    <s v="Very poor"/>
    <x v="84"/>
    <s v="Procurement"/>
    <n v="75000"/>
    <s v="NZ"/>
    <n v="0.92054794520547945"/>
    <n v="1500"/>
    <n v="1"/>
  </r>
  <r>
    <x v="92"/>
    <s v="Female"/>
    <x v="8"/>
    <s v="Average"/>
    <x v="85"/>
    <s v="Website"/>
    <n v="75280"/>
    <s v="IND"/>
    <n v="2.3616438356164382"/>
    <n v="2258.4"/>
    <n v="3"/>
  </r>
  <r>
    <x v="93"/>
    <s v="Female"/>
    <x v="8"/>
    <s v="Average"/>
    <x v="86"/>
    <s v="Website"/>
    <n v="75280"/>
    <s v="NZ"/>
    <n v="2.2000000000000002"/>
    <n v="2258.4"/>
    <n v="3"/>
  </r>
  <r>
    <x v="94"/>
    <s v="Female"/>
    <x v="8"/>
    <s v="Very poor"/>
    <x v="87"/>
    <s v="Website"/>
    <n v="75480"/>
    <s v="IND"/>
    <n v="2.1972602739726028"/>
    <n v="2264.4"/>
    <n v="1"/>
  </r>
  <r>
    <x v="95"/>
    <s v="Female"/>
    <x v="8"/>
    <s v="Very poor"/>
    <x v="88"/>
    <s v="Website"/>
    <n v="75480"/>
    <s v="NZ"/>
    <n v="2.0301369863013701"/>
    <n v="2264.4"/>
    <n v="1"/>
  </r>
  <r>
    <x v="96"/>
    <s v="Male"/>
    <x v="0"/>
    <s v="Average"/>
    <x v="89"/>
    <s v="HR"/>
    <n v="75880"/>
    <s v="IND"/>
    <n v="2.5616438356164384"/>
    <n v="2276.4"/>
    <n v="3"/>
  </r>
  <r>
    <x v="97"/>
    <s v="Male"/>
    <x v="0"/>
    <s v="Average"/>
    <x v="90"/>
    <s v="HR"/>
    <n v="75880"/>
    <s v="NZ"/>
    <n v="2.3917808219178083"/>
    <n v="2276.4"/>
    <n v="3"/>
  </r>
  <r>
    <x v="98"/>
    <s v="Female"/>
    <x v="6"/>
    <s v="Average"/>
    <x v="91"/>
    <s v="Finance"/>
    <n v="75970"/>
    <s v="IND"/>
    <n v="2.7150684931506848"/>
    <n v="2279.1"/>
    <n v="3"/>
  </r>
  <r>
    <x v="99"/>
    <s v="Female"/>
    <x v="6"/>
    <s v="Average"/>
    <x v="92"/>
    <s v="Finance"/>
    <n v="75970"/>
    <s v="NZ"/>
    <n v="2.547945205479452"/>
    <n v="2279.1"/>
    <n v="3"/>
  </r>
  <r>
    <x v="100"/>
    <s v="Female"/>
    <x v="21"/>
    <s v="Above average"/>
    <x v="93"/>
    <s v="Procurement"/>
    <n v="76900"/>
    <s v="IND"/>
    <n v="1.9917808219178081"/>
    <n v="1538"/>
    <n v="4"/>
  </r>
  <r>
    <x v="101"/>
    <s v="Female"/>
    <x v="21"/>
    <s v="Above average"/>
    <x v="26"/>
    <s v="Procurement"/>
    <n v="76900"/>
    <s v="NZ"/>
    <n v="1.821917808219178"/>
    <n v="1538"/>
    <n v="4"/>
  </r>
  <r>
    <x v="102"/>
    <s v="Female"/>
    <x v="20"/>
    <s v="Average"/>
    <x v="94"/>
    <s v="Procurement"/>
    <n v="78390"/>
    <s v="IND"/>
    <n v="1.7726027397260273"/>
    <n v="1567.8"/>
    <n v="3"/>
  </r>
  <r>
    <x v="103"/>
    <s v="Female"/>
    <x v="20"/>
    <s v="Average"/>
    <x v="95"/>
    <s v="Procurement"/>
    <n v="78390"/>
    <s v="NZ"/>
    <n v="1.6054794520547946"/>
    <n v="1567.8"/>
    <n v="3"/>
  </r>
  <r>
    <x v="104"/>
    <s v="Female"/>
    <x v="20"/>
    <s v="Average"/>
    <x v="96"/>
    <s v="Sales"/>
    <n v="78540"/>
    <s v="IND"/>
    <n v="1.8684931506849316"/>
    <n v="1570.8"/>
    <n v="3"/>
  </r>
  <r>
    <x v="105"/>
    <s v="Female"/>
    <x v="20"/>
    <s v="Average"/>
    <x v="97"/>
    <s v="Sales"/>
    <n v="78540"/>
    <s v="NZ"/>
    <n v="1.7013698630136986"/>
    <n v="1570.8"/>
    <n v="3"/>
  </r>
  <r>
    <x v="106"/>
    <s v="Male"/>
    <x v="16"/>
    <s v="Average"/>
    <x v="98"/>
    <s v="Procurement"/>
    <n v="79570"/>
    <s v="IND"/>
    <n v="1.1835616438356165"/>
    <n v="1591.4"/>
    <n v="3"/>
  </r>
  <r>
    <x v="107"/>
    <s v="Male"/>
    <x v="16"/>
    <s v="Average"/>
    <x v="99"/>
    <s v="Procurement"/>
    <n v="79570"/>
    <s v="NZ"/>
    <n v="1.0164383561643835"/>
    <n v="1591.4"/>
    <n v="3"/>
  </r>
  <r>
    <x v="108"/>
    <s v="Female"/>
    <x v="15"/>
    <s v="Above average"/>
    <x v="100"/>
    <s v="Website"/>
    <n v="80700"/>
    <s v="IND"/>
    <n v="1.3205479452054794"/>
    <n v="1614"/>
    <n v="4"/>
  </r>
  <r>
    <x v="109"/>
    <s v="Female"/>
    <x v="15"/>
    <s v="Above average"/>
    <x v="101"/>
    <s v="Website"/>
    <n v="80700"/>
    <s v="NZ"/>
    <n v="1.1534246575342466"/>
    <n v="1614"/>
    <n v="4"/>
  </r>
  <r>
    <x v="110"/>
    <s v="Female"/>
    <x v="9"/>
    <s v="Average"/>
    <x v="102"/>
    <s v="Website"/>
    <n v="83750"/>
    <s v="IND"/>
    <n v="1.3424657534246576"/>
    <n v="1675"/>
    <n v="3"/>
  </r>
  <r>
    <x v="111"/>
    <s v="Female"/>
    <x v="9"/>
    <s v="Average"/>
    <x v="103"/>
    <s v="Website"/>
    <n v="83750"/>
    <s v="NZ"/>
    <n v="1.1753424657534246"/>
    <n v="1675"/>
    <n v="3"/>
  </r>
  <r>
    <x v="112"/>
    <s v="Female"/>
    <x v="10"/>
    <s v="Average"/>
    <x v="104"/>
    <s v="Finance"/>
    <n v="85000"/>
    <s v="IND"/>
    <n v="1.9671232876712328"/>
    <n v="1700"/>
    <n v="3"/>
  </r>
  <r>
    <x v="113"/>
    <s v="Female"/>
    <x v="10"/>
    <s v="Average"/>
    <x v="105"/>
    <s v="Finance"/>
    <n v="85000"/>
    <s v="NZ"/>
    <n v="1.7972602739726027"/>
    <n v="1700"/>
    <n v="3"/>
  </r>
  <r>
    <x v="114"/>
    <s v="Female"/>
    <x v="8"/>
    <s v="Average"/>
    <x v="106"/>
    <s v="Finance"/>
    <n v="86570"/>
    <s v="IND"/>
    <n v="1.0082191780821919"/>
    <n v="1731.4"/>
    <n v="3"/>
  </r>
  <r>
    <x v="115"/>
    <s v="Female"/>
    <x v="8"/>
    <s v="Average"/>
    <x v="107"/>
    <s v="Finance"/>
    <n v="86570"/>
    <s v="NZ"/>
    <n v="0.83835616438356164"/>
    <n v="1731.4"/>
    <n v="3"/>
  </r>
  <r>
    <x v="116"/>
    <s v="Female"/>
    <x v="22"/>
    <s v="Average"/>
    <x v="108"/>
    <s v="Website"/>
    <n v="87620"/>
    <s v="IND"/>
    <n v="2.2986301369863016"/>
    <n v="2628.6"/>
    <n v="3"/>
  </r>
  <r>
    <x v="117"/>
    <s v="Female"/>
    <x v="22"/>
    <s v="Average"/>
    <x v="109"/>
    <s v="Website"/>
    <n v="87620"/>
    <s v="NZ"/>
    <n v="2.1315068493150684"/>
    <n v="2628.6"/>
    <n v="3"/>
  </r>
  <r>
    <x v="118"/>
    <s v="Male"/>
    <x v="17"/>
    <s v="Poor"/>
    <x v="52"/>
    <s v="Website"/>
    <n v="88050"/>
    <s v="IND"/>
    <n v="2.2958904109589042"/>
    <n v="2641.5"/>
    <n v="2"/>
  </r>
  <r>
    <x v="119"/>
    <s v="Male"/>
    <x v="17"/>
    <s v="Poor"/>
    <x v="110"/>
    <s v="Website"/>
    <n v="88050"/>
    <s v="NZ"/>
    <n v="2.128767123287671"/>
    <n v="2641.5"/>
    <n v="2"/>
  </r>
  <r>
    <x v="120"/>
    <s v="other"/>
    <x v="9"/>
    <s v="Above average"/>
    <x v="111"/>
    <s v="Website"/>
    <n v="90700"/>
    <s v="IND"/>
    <n v="2.473972602739726"/>
    <n v="2721"/>
    <n v="4"/>
  </r>
  <r>
    <x v="121"/>
    <s v="other"/>
    <x v="7"/>
    <s v="Above average"/>
    <x v="112"/>
    <s v="Website"/>
    <n v="90700"/>
    <s v="NZ"/>
    <n v="2.3123287671232875"/>
    <n v="2721"/>
    <n v="4"/>
  </r>
  <r>
    <x v="122"/>
    <s v="other"/>
    <x v="4"/>
    <s v="Average"/>
    <x v="113"/>
    <s v="Website"/>
    <n v="91310"/>
    <s v="IND"/>
    <n v="1.1013698630136985"/>
    <n v="1826.2"/>
    <n v="3"/>
  </r>
  <r>
    <x v="123"/>
    <s v="other"/>
    <x v="4"/>
    <s v="Average"/>
    <x v="114"/>
    <s v="Website"/>
    <n v="91310"/>
    <s v="NZ"/>
    <n v="0.9342465753424658"/>
    <n v="1826.2"/>
    <n v="3"/>
  </r>
  <r>
    <x v="124"/>
    <s v="Male"/>
    <x v="9"/>
    <s v="Above average"/>
    <x v="115"/>
    <s v="Finance"/>
    <n v="91650"/>
    <s v="IND"/>
    <n v="2.5780821917808221"/>
    <n v="2749.5"/>
    <n v="4"/>
  </r>
  <r>
    <x v="125"/>
    <s v="Male"/>
    <x v="9"/>
    <s v="Above average"/>
    <x v="116"/>
    <s v="Finance"/>
    <n v="91650"/>
    <s v="NZ"/>
    <n v="2.408219178082192"/>
    <n v="2749.5"/>
    <n v="4"/>
  </r>
  <r>
    <x v="126"/>
    <s v="Female"/>
    <x v="10"/>
    <s v="Average"/>
    <x v="65"/>
    <s v="Finance"/>
    <n v="92450"/>
    <s v="IND"/>
    <n v="2.0054794520547947"/>
    <n v="2773.5"/>
    <n v="3"/>
  </r>
  <r>
    <x v="127"/>
    <s v="Female"/>
    <x v="10"/>
    <s v="Average"/>
    <x v="117"/>
    <s v="Finance"/>
    <n v="92450"/>
    <s v="NZ"/>
    <n v="1.8356164383561644"/>
    <n v="1849"/>
    <n v="3"/>
  </r>
  <r>
    <x v="128"/>
    <s v="Female"/>
    <x v="15"/>
    <s v="Average"/>
    <x v="118"/>
    <s v="Sales"/>
    <n v="92700"/>
    <s v="IND"/>
    <n v="2.6602739726027398"/>
    <n v="2781"/>
    <n v="3"/>
  </r>
  <r>
    <x v="129"/>
    <s v="Female"/>
    <x v="15"/>
    <s v="Average"/>
    <x v="119"/>
    <s v="Sales"/>
    <n v="92700"/>
    <s v="NZ"/>
    <n v="2.493150684931507"/>
    <n v="2781"/>
    <n v="3"/>
  </r>
  <r>
    <x v="130"/>
    <s v="Female"/>
    <x v="8"/>
    <s v="Average"/>
    <x v="120"/>
    <s v="Website"/>
    <n v="96140"/>
    <s v="IND"/>
    <n v="2.7013698630136984"/>
    <n v="2884.2"/>
    <n v="3"/>
  </r>
  <r>
    <x v="131"/>
    <s v="Female"/>
    <x v="8"/>
    <s v="Average"/>
    <x v="121"/>
    <s v="Website"/>
    <n v="96140"/>
    <s v="NZ"/>
    <n v="2.5342465753424657"/>
    <n v="2884.2"/>
    <n v="3"/>
  </r>
  <r>
    <x v="132"/>
    <s v="Male"/>
    <x v="14"/>
    <s v="Average"/>
    <x v="122"/>
    <s v="Finance"/>
    <n v="96800"/>
    <s v="IND"/>
    <n v="1.5643835616438355"/>
    <n v="1936"/>
    <n v="3"/>
  </r>
  <r>
    <x v="133"/>
    <s v="Male"/>
    <x v="14"/>
    <s v="Average"/>
    <x v="123"/>
    <s v="Finance"/>
    <n v="96800"/>
    <s v="NZ"/>
    <n v="1.3945205479452054"/>
    <n v="1936"/>
    <n v="3"/>
  </r>
  <r>
    <x v="134"/>
    <s v="Male"/>
    <x v="22"/>
    <s v="Average"/>
    <x v="124"/>
    <s v="Procurement"/>
    <n v="99750"/>
    <s v="IND"/>
    <n v="2.495890410958904"/>
    <n v="2992.5"/>
    <n v="3"/>
  </r>
  <r>
    <x v="135"/>
    <s v="Male"/>
    <x v="22"/>
    <s v="Average"/>
    <x v="125"/>
    <s v="Procurement"/>
    <n v="99750"/>
    <s v="NZ"/>
    <n v="2.3342465753424659"/>
    <n v="2992.5"/>
    <n v="3"/>
  </r>
  <r>
    <x v="136"/>
    <s v="Female"/>
    <x v="6"/>
    <s v="Average"/>
    <x v="126"/>
    <s v="Procurement"/>
    <n v="99970"/>
    <s v="IND"/>
    <n v="1.4904109589041097"/>
    <n v="1999.4"/>
    <n v="3"/>
  </r>
  <r>
    <x v="137"/>
    <s v="Female"/>
    <x v="6"/>
    <s v="Average"/>
    <x v="127"/>
    <s v="Procurement"/>
    <n v="99970"/>
    <s v="NZ"/>
    <n v="1.3287671232876712"/>
    <n v="1999.4"/>
    <n v="3"/>
  </r>
  <r>
    <x v="138"/>
    <s v="Male"/>
    <x v="11"/>
    <s v="Average"/>
    <x v="102"/>
    <s v="Website"/>
    <n v="100420"/>
    <s v="IND"/>
    <n v="1.3424657534246576"/>
    <n v="2008.4"/>
    <n v="3"/>
  </r>
  <r>
    <x v="139"/>
    <s v="Male"/>
    <x v="11"/>
    <s v="Average"/>
    <x v="103"/>
    <s v="Website"/>
    <n v="100420"/>
    <s v="NZ"/>
    <n v="1.1753424657534246"/>
    <n v="2008.4"/>
    <n v="3"/>
  </r>
  <r>
    <x v="140"/>
    <s v="Male"/>
    <x v="5"/>
    <s v="Average"/>
    <x v="48"/>
    <s v="Procurement"/>
    <n v="103550"/>
    <s v="IND"/>
    <n v="1.2383561643835617"/>
    <n v="2071"/>
    <n v="3"/>
  </r>
  <r>
    <x v="141"/>
    <s v="Male"/>
    <x v="5"/>
    <s v="Average"/>
    <x v="128"/>
    <s v="Procurement"/>
    <n v="103550"/>
    <s v="NZ"/>
    <n v="1.0712328767123287"/>
    <n v="2071"/>
    <n v="3"/>
  </r>
  <r>
    <x v="142"/>
    <s v="Female"/>
    <x v="6"/>
    <s v="Average"/>
    <x v="129"/>
    <s v="Procurement"/>
    <n v="104120"/>
    <s v="IND"/>
    <n v="1.4383561643835616"/>
    <n v="2082.4"/>
    <n v="3"/>
  </r>
  <r>
    <x v="143"/>
    <s v="Female"/>
    <x v="6"/>
    <s v="Average"/>
    <x v="130"/>
    <s v="Procurement"/>
    <n v="104120"/>
    <s v="NZ"/>
    <n v="1.2767123287671234"/>
    <n v="2082.4"/>
    <n v="3"/>
  </r>
  <r>
    <x v="144"/>
    <s v="Female"/>
    <x v="22"/>
    <s v="Average"/>
    <x v="131"/>
    <s v="Website"/>
    <n v="104410"/>
    <s v="IND"/>
    <n v="2.1780821917808217"/>
    <n v="3132.2999999999997"/>
    <n v="3"/>
  </r>
  <r>
    <x v="145"/>
    <s v="Female"/>
    <x v="22"/>
    <s v="Average"/>
    <x v="132"/>
    <s v="Website"/>
    <n v="104410"/>
    <s v="NZ"/>
    <n v="2.010958904109589"/>
    <n v="3132.2999999999997"/>
    <n v="3"/>
  </r>
  <r>
    <x v="146"/>
    <s v="Female"/>
    <x v="6"/>
    <s v="Average"/>
    <x v="133"/>
    <s v="Procurement"/>
    <n v="104770"/>
    <s v="IND"/>
    <n v="1.8904109589041096"/>
    <n v="2095.4"/>
    <n v="3"/>
  </r>
  <r>
    <x v="147"/>
    <s v="Female"/>
    <x v="6"/>
    <s v="Average"/>
    <x v="134"/>
    <s v="Procurement"/>
    <n v="104770"/>
    <s v="NZ"/>
    <n v="1.7232876712328766"/>
    <n v="2095.4"/>
    <n v="3"/>
  </r>
  <r>
    <x v="148"/>
    <s v="Male"/>
    <x v="23"/>
    <s v="Average"/>
    <x v="135"/>
    <s v="Procurement"/>
    <n v="106460"/>
    <s v="IND"/>
    <n v="2.0191780821917806"/>
    <n v="3193.7999999999997"/>
    <n v="3"/>
  </r>
  <r>
    <x v="149"/>
    <s v="Male"/>
    <x v="23"/>
    <s v="Average"/>
    <x v="136"/>
    <s v="Procurement"/>
    <n v="106460"/>
    <s v="NZ"/>
    <n v="1.8493150684931507"/>
    <n v="2129.1999999999998"/>
    <n v="3"/>
  </r>
  <r>
    <x v="150"/>
    <s v="Male"/>
    <x v="16"/>
    <s v="Average"/>
    <x v="104"/>
    <s v="Website"/>
    <n v="107700"/>
    <s v="IND"/>
    <n v="1.9671232876712328"/>
    <n v="2154"/>
    <n v="3"/>
  </r>
  <r>
    <x v="151"/>
    <s v="Male"/>
    <x v="16"/>
    <s v="Average"/>
    <x v="105"/>
    <s v="Website"/>
    <n v="107700"/>
    <s v="NZ"/>
    <n v="1.7972602739726027"/>
    <n v="2154"/>
    <n v="3"/>
  </r>
  <r>
    <x v="152"/>
    <s v="Female"/>
    <x v="12"/>
    <s v="Exceptional"/>
    <x v="137"/>
    <s v="Sales"/>
    <n v="109160"/>
    <s v="IND"/>
    <n v="2.1890410958904107"/>
    <n v="3274.7999999999997"/>
    <n v="5"/>
  </r>
  <r>
    <x v="153"/>
    <s v="Female"/>
    <x v="12"/>
    <s v="Exceptional"/>
    <x v="138"/>
    <s v="Sales"/>
    <n v="109160"/>
    <s v="NZ"/>
    <n v="2.021917808219178"/>
    <n v="3274.7999999999997"/>
    <n v="5"/>
  </r>
  <r>
    <x v="154"/>
    <s v="Male"/>
    <x v="15"/>
    <s v="Above average"/>
    <x v="139"/>
    <s v="Procurement"/>
    <n v="109190"/>
    <s v="IND"/>
    <n v="1.2328767123287672"/>
    <n v="2183.8000000000002"/>
    <n v="4"/>
  </r>
  <r>
    <x v="155"/>
    <s v="Male"/>
    <x v="15"/>
    <s v="Above average"/>
    <x v="140"/>
    <s v="Procurement"/>
    <n v="109190"/>
    <s v="NZ"/>
    <n v="1.0657534246575342"/>
    <n v="2183.8000000000002"/>
    <n v="4"/>
  </r>
  <r>
    <x v="156"/>
    <s v="Male"/>
    <x v="1"/>
    <s v="Poor"/>
    <x v="141"/>
    <s v="Website"/>
    <n v="112110"/>
    <s v="IND"/>
    <n v="2.7287671232876711"/>
    <n v="3363.2999999999997"/>
    <n v="2"/>
  </r>
  <r>
    <x v="157"/>
    <s v="Male"/>
    <x v="1"/>
    <s v="Poor"/>
    <x v="89"/>
    <s v="Website"/>
    <n v="112110"/>
    <s v="NZ"/>
    <n v="2.5616438356164384"/>
    <n v="3363.2999999999997"/>
    <n v="2"/>
  </r>
  <r>
    <x v="158"/>
    <s v="Female"/>
    <x v="14"/>
    <s v="Average"/>
    <x v="142"/>
    <s v="Procurement"/>
    <n v="112570"/>
    <s v="IND"/>
    <n v="0.86301369863013699"/>
    <n v="2251.4"/>
    <n v="3"/>
  </r>
  <r>
    <x v="159"/>
    <s v="Female"/>
    <x v="14"/>
    <s v="Average"/>
    <x v="143"/>
    <s v="Procurement"/>
    <n v="112570"/>
    <s v="NZ"/>
    <n v="0.69589041095890414"/>
    <n v="2251.4"/>
    <n v="3"/>
  </r>
  <r>
    <x v="160"/>
    <s v="Male"/>
    <x v="16"/>
    <s v="Average"/>
    <x v="144"/>
    <s v="Website"/>
    <n v="112650"/>
    <s v="IND"/>
    <n v="2.7205479452054795"/>
    <n v="3379.5"/>
    <n v="3"/>
  </r>
  <r>
    <x v="161"/>
    <s v="Male"/>
    <x v="10"/>
    <s v="Average"/>
    <x v="145"/>
    <s v="Procurement"/>
    <n v="112650"/>
    <s v="IND"/>
    <n v="1.295890410958904"/>
    <n v="2253"/>
    <n v="3"/>
  </r>
  <r>
    <x v="162"/>
    <s v="Male"/>
    <x v="16"/>
    <s v="Average"/>
    <x v="146"/>
    <s v="Website"/>
    <n v="112650"/>
    <s v="NZ"/>
    <n v="2.5534246575342467"/>
    <n v="3379.5"/>
    <n v="3"/>
  </r>
  <r>
    <x v="163"/>
    <s v="Male"/>
    <x v="21"/>
    <s v="Above average"/>
    <x v="147"/>
    <s v="Sales"/>
    <n v="112780"/>
    <s v="IND"/>
    <n v="2.0027397260273974"/>
    <n v="3383.4"/>
    <n v="4"/>
  </r>
  <r>
    <x v="164"/>
    <s v="Male"/>
    <x v="21"/>
    <s v="Above average"/>
    <x v="148"/>
    <s v="Sales"/>
    <n v="112780"/>
    <s v="NZ"/>
    <n v="1.832876712328767"/>
    <n v="2255.6"/>
    <n v="4"/>
  </r>
  <r>
    <x v="165"/>
    <s v="Male"/>
    <x v="9"/>
    <s v="Very poor"/>
    <x v="149"/>
    <s v="Procurement"/>
    <n v="113280"/>
    <s v="IND"/>
    <n v="1.5561643835616439"/>
    <n v="2265.6"/>
    <n v="1"/>
  </r>
  <r>
    <x v="166"/>
    <s v="Male"/>
    <x v="9"/>
    <s v="Very poor"/>
    <x v="150"/>
    <s v="Procurement"/>
    <n v="113280"/>
    <s v="NZ"/>
    <n v="1.3863013698630138"/>
    <n v="2265.6"/>
    <n v="1"/>
  </r>
  <r>
    <x v="167"/>
    <s v="Female"/>
    <x v="14"/>
    <s v="Average"/>
    <x v="74"/>
    <s v="Procurement"/>
    <n v="114180"/>
    <s v="IND"/>
    <n v="0.89315068493150684"/>
    <n v="2283.6"/>
    <n v="3"/>
  </r>
  <r>
    <x v="168"/>
    <s v="Female"/>
    <x v="14"/>
    <s v="Average"/>
    <x v="75"/>
    <s v="Procurement"/>
    <n v="114180"/>
    <s v="NZ"/>
    <n v="0.72602739726027399"/>
    <n v="2283.6"/>
    <n v="3"/>
  </r>
  <r>
    <x v="169"/>
    <s v="Female"/>
    <x v="24"/>
    <s v="Average"/>
    <x v="151"/>
    <s v="Website"/>
    <n v="114870"/>
    <s v="IND"/>
    <n v="0.35616438356164382"/>
    <n v="2297.4"/>
    <n v="3"/>
  </r>
  <r>
    <x v="170"/>
    <s v="Female"/>
    <x v="2"/>
    <s v="Average"/>
    <x v="152"/>
    <s v="Website"/>
    <n v="114870"/>
    <s v="NZ"/>
    <n v="0.19178082191780821"/>
    <n v="2297.4"/>
    <n v="3"/>
  </r>
  <r>
    <x v="171"/>
    <s v="Female"/>
    <x v="20"/>
    <s v="Average"/>
    <x v="3"/>
    <s v="Procurement"/>
    <n v="114890"/>
    <s v="IND"/>
    <n v="2.9917808219178084"/>
    <n v="3446.7"/>
    <n v="3"/>
  </r>
  <r>
    <x v="172"/>
    <s v="Female"/>
    <x v="20"/>
    <s v="Average"/>
    <x v="153"/>
    <s v="Procurement"/>
    <n v="114890"/>
    <s v="NZ"/>
    <n v="2.8219178082191783"/>
    <n v="3446.7"/>
    <n v="3"/>
  </r>
  <r>
    <x v="173"/>
    <s v="other"/>
    <x v="17"/>
    <s v="Poor"/>
    <x v="153"/>
    <s v="Finance"/>
    <n v="115440"/>
    <s v="IND"/>
    <n v="2.8219178082191783"/>
    <n v="3463.2"/>
    <n v="2"/>
  </r>
  <r>
    <x v="174"/>
    <s v="other"/>
    <x v="17"/>
    <s v="Poor"/>
    <x v="154"/>
    <s v="Finance"/>
    <n v="115440"/>
    <s v="NZ"/>
    <n v="2.6547945205479451"/>
    <n v="3463.2"/>
    <n v="2"/>
  </r>
  <r>
    <x v="175"/>
    <s v="Male"/>
    <x v="8"/>
    <s v="Average"/>
    <x v="155"/>
    <s v="Procurement"/>
    <n v="115920"/>
    <s v="IND"/>
    <n v="2.7726027397260276"/>
    <n v="3477.6"/>
    <n v="3"/>
  </r>
  <r>
    <x v="176"/>
    <s v="Male"/>
    <x v="8"/>
    <s v="Average"/>
    <x v="20"/>
    <s v="Procurement"/>
    <n v="115920"/>
    <s v="NZ"/>
    <n v="2.6054794520547944"/>
    <n v="3477.6"/>
    <n v="3"/>
  </r>
  <r>
    <x v="177"/>
    <s v="Female"/>
    <x v="17"/>
    <s v="Average"/>
    <x v="69"/>
    <s v="HR"/>
    <n v="118100"/>
    <s v="IND"/>
    <n v="1.989041095890411"/>
    <n v="2362"/>
    <n v="3"/>
  </r>
  <r>
    <x v="178"/>
    <s v="Female"/>
    <x v="17"/>
    <s v="Average"/>
    <x v="156"/>
    <s v="HR"/>
    <n v="118100"/>
    <s v="NZ"/>
    <n v="1.8191780821917809"/>
    <n v="2362"/>
    <n v="3"/>
  </r>
  <r>
    <x v="179"/>
    <s v="Male"/>
    <x v="20"/>
    <s v="Average"/>
    <x v="157"/>
    <s v="Website"/>
    <n v="118840"/>
    <s v="IND"/>
    <n v="3.1698630136986301"/>
    <n v="3565.2"/>
    <n v="3"/>
  </r>
  <r>
    <x v="180"/>
    <s v="Male"/>
    <x v="20"/>
    <s v="Average"/>
    <x v="158"/>
    <s v="Website"/>
    <n v="118840"/>
    <s v="NZ"/>
    <n v="3.0027397260273974"/>
    <n v="3565.2"/>
    <n v="3"/>
  </r>
  <r>
    <x v="181"/>
    <s v="Female"/>
    <x v="9"/>
    <s v="Average"/>
    <x v="159"/>
    <s v="HR"/>
    <n v="119110"/>
    <s v="IND"/>
    <n v="2.8876712328767122"/>
    <n v="3573.2999999999997"/>
    <n v="3"/>
  </r>
  <r>
    <x v="182"/>
    <s v="Female"/>
    <x v="9"/>
    <s v="Average"/>
    <x v="144"/>
    <s v="HR"/>
    <n v="119110"/>
    <s v="NZ"/>
    <n v="2.7205479452054795"/>
    <n v="3573.2999999999997"/>
    <n v="3"/>
  </r>
  <r>
    <x v="183"/>
    <m/>
    <x v="25"/>
    <m/>
    <x v="16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6AEEED-877E-4183-B50F-4ED96214A5E5}" name="PivotTable1"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J5:M8" firstHeaderRow="0" firstDataRow="1" firstDataCol="1"/>
  <pivotFields count="4">
    <pivotField axis="axisRow" allDrilled="1" subtotalTop="0" showAll="0" dataSourceSort="1" defaultAttributeDrillState="1">
      <items count="4">
        <item x="0"/>
        <item x="1"/>
        <item x="2"/>
        <item t="default"/>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name="Count of Gender" fld="1" subtotal="count" baseField="0" baseItem="0"/>
    <dataField name="Average of Salary" fld="3" subtotal="average" baseField="0" baseItem="0" numFmtId="165"/>
    <dataField name="Average of Age" fld="2" subtotal="average" baseField="0" baseItem="0" numFmtId="1"/>
  </dataFields>
  <formats count="7">
    <format dxfId="628">
      <pivotArea collapsedLevelsAreSubtotals="1" fieldPosition="0">
        <references count="2">
          <reference field="4294967294" count="1" selected="0">
            <x v="1"/>
          </reference>
          <reference field="0" count="0"/>
        </references>
      </pivotArea>
    </format>
    <format dxfId="627">
      <pivotArea collapsedLevelsAreSubtotals="1" fieldPosition="0">
        <references count="2">
          <reference field="4294967294" count="1" selected="0">
            <x v="2"/>
          </reference>
          <reference field="0" count="0"/>
        </references>
      </pivotArea>
    </format>
    <format dxfId="626">
      <pivotArea field="0" grandRow="1" outline="0" collapsedLevelsAreSubtotals="1" axis="axisRow" fieldPosition="0">
        <references count="1">
          <reference field="4294967294" count="1" selected="0">
            <x v="2"/>
          </reference>
        </references>
      </pivotArea>
    </format>
    <format dxfId="625">
      <pivotArea collapsedLevelsAreSubtotals="1" fieldPosition="0">
        <references count="2">
          <reference field="4294967294" count="1" selected="0">
            <x v="1"/>
          </reference>
          <reference field="0" count="0"/>
        </references>
      </pivotArea>
    </format>
    <format dxfId="624">
      <pivotArea field="0" grandRow="1" outline="0" collapsedLevelsAreSubtotals="1" axis="axisRow" fieldPosition="0">
        <references count="1">
          <reference field="4294967294" count="1" selected="0">
            <x v="1"/>
          </reference>
        </references>
      </pivotArea>
    </format>
    <format dxfId="623">
      <pivotArea outline="0" fieldPosition="0">
        <references count="1">
          <reference field="4294967294" count="1">
            <x v="1"/>
          </reference>
        </references>
      </pivotArea>
    </format>
    <format dxfId="622">
      <pivotArea outline="0" fieldPosition="0">
        <references count="1">
          <reference field="4294967294" count="1">
            <x v="2"/>
          </reference>
        </references>
      </pivotArea>
    </format>
  </formats>
  <pivotHierarchies count="17">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Age"/>
    <pivotHierarchy dragToData="1" caption="Average of Salary"/>
  </pivotHierarchies>
  <pivotTableStyleInfo name="PivotStyleMedium2" showRowHeaders="1" showColHeaders="1" showRowStripes="1" showColStripes="1"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ruff">
        <x15:activeTabTopLevelEntity name="[sru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C9B6B9-E568-420B-B006-3F83B14426C8}"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E18:E19" firstHeaderRow="1" firstDataRow="1" firstDataCol="0" rowPageCount="1" colPageCount="1"/>
  <pivotFields count="13">
    <pivotField dataField="1"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axis="axisPage" showAll="0" defaultSubtotal="0">
      <items count="6">
        <item x="0"/>
        <item x="1"/>
        <item x="2"/>
        <item x="3"/>
        <item x="4"/>
        <item x="5"/>
      </items>
    </pivotField>
  </pivotFields>
  <rowItems count="1">
    <i/>
  </rowItems>
  <colItems count="1">
    <i/>
  </colItems>
  <pageFields count="1">
    <pageField fld="12" hier="-1"/>
  </pageFields>
  <dataFields count="1">
    <dataField name="Count of Name" fld="0" subtotal="count" baseField="0" baseItem="0"/>
  </dataFields>
  <formats count="4">
    <format dxfId="605">
      <pivotArea type="all" dataOnly="0" outline="0" fieldPosition="0"/>
    </format>
    <format dxfId="604">
      <pivotArea dataOnly="0" labelOnly="1" outline="0" axis="axisValues" fieldPosition="0"/>
    </format>
    <format dxfId="603">
      <pivotArea outline="0" collapsedLevelsAreSubtotals="1" fieldPosition="0"/>
    </format>
    <format dxfId="60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172232-863D-4ACB-8C52-4F31BCDA33C5}"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5">
  <location ref="K27:L33" firstHeaderRow="1" firstDataRow="1" firstDataCol="1"/>
  <pivotFields count="13">
    <pivotField dataField="1"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axis="axisRow"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Fields count="1">
    <field x="2"/>
  </rowFields>
  <rowItems count="6">
    <i>
      <x v="1"/>
    </i>
    <i>
      <x v="2"/>
    </i>
    <i>
      <x v="3"/>
    </i>
    <i>
      <x v="4"/>
    </i>
    <i>
      <x v="5"/>
    </i>
    <i>
      <x v="6"/>
    </i>
  </rowItems>
  <colItems count="1">
    <i/>
  </colItems>
  <dataFields count="1">
    <dataField name="Count of Name" fld="0" subtotal="count" baseField="0" baseItem="0"/>
  </dataFields>
  <formats count="1">
    <format dxfId="60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80D83E-6209-496A-B7D8-872321937D50}"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2">
  <location ref="E4:F14" firstHeaderRow="1" firstDataRow="1" firstDataCol="1"/>
  <pivotFields count="13">
    <pivotField axis="axisRow" showAll="0" measureFilter="1" sortType="descending">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pivotField dataField="1"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Fields count="1">
    <field x="0"/>
  </rowFields>
  <rowItems count="10">
    <i>
      <x v="10"/>
    </i>
    <i>
      <x v="53"/>
    </i>
    <i>
      <x v="163"/>
    </i>
    <i>
      <x v="65"/>
    </i>
    <i>
      <x v="169"/>
    </i>
    <i>
      <x v="81"/>
    </i>
    <i>
      <x v="134"/>
    </i>
    <i>
      <x v="142"/>
    </i>
    <i>
      <x v="139"/>
    </i>
    <i>
      <x v="20"/>
    </i>
  </rowItems>
  <colItems count="1">
    <i/>
  </colItems>
  <dataFields count="1">
    <dataField name="Sum of Salary" fld="6" baseField="0" baseItem="0" numFmtId="6"/>
  </dataFields>
  <formats count="1">
    <format dxfId="607">
      <pivotArea outline="0" collapsedLevelsAreSubtotals="1" fieldPosition="0"/>
    </format>
  </format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98BCA3-2F1C-4B6E-B31E-D61D9C39AD30}" name="PivotTable1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H32:H33" firstHeaderRow="1" firstDataRow="1" firstDataCol="0"/>
  <pivotFields count="13">
    <pivotField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dataField="1"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Items count="1">
    <i/>
  </rowItems>
  <colItems count="1">
    <i/>
  </colItems>
  <dataFields count="1">
    <dataField name="Sum of Salary" fld="6" baseField="0" baseItem="0" numFmtId="165"/>
  </dataFields>
  <formats count="3">
    <format dxfId="610">
      <pivotArea type="all" dataOnly="0" outline="0" fieldPosition="0"/>
    </format>
    <format dxfId="609">
      <pivotArea outline="0" collapsedLevelsAreSubtotals="1" fieldPosition="0"/>
    </format>
    <format dxfId="6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AF0B02-FC91-4C10-BB2E-CD09B10E8AA3}" name="PivotTable4"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chartFormat="4">
  <location ref="I6:J16" firstHeaderRow="1" firstDataRow="1" firstDataCol="1"/>
  <pivotFields count="11">
    <pivotField axis="axisRow" showAll="0" measureFilter="1" sortType="descending">
      <items count="185">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x="1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s>
  <rowFields count="1">
    <field x="0"/>
  </rowFields>
  <rowItems count="10">
    <i>
      <x v="10"/>
    </i>
    <i>
      <x v="53"/>
    </i>
    <i>
      <x v="163"/>
    </i>
    <i>
      <x v="65"/>
    </i>
    <i>
      <x v="142"/>
    </i>
    <i>
      <x v="134"/>
    </i>
    <i>
      <x v="20"/>
    </i>
    <i>
      <x v="139"/>
    </i>
    <i>
      <x v="166"/>
    </i>
    <i>
      <x v="44"/>
    </i>
  </rowItems>
  <colItems count="1">
    <i/>
  </colItems>
  <dataFields count="1">
    <dataField name="Sum of Bonuses" fld="9" baseField="0" baseItem="0"/>
  </dataFields>
  <formats count="1">
    <format dxfId="611">
      <pivotArea collapsedLevelsAreSubtotals="1" fieldPosition="0">
        <references count="1">
          <reference field="0" count="183">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reference>
        </references>
      </pivotArea>
    </format>
  </formats>
  <pivotTableStyleInfo name="PivotStyleLight16" showRowHeaders="1" showColHeaders="1" showRowStripes="0" showColStripes="0" showLastColumn="1"/>
  <filters count="1">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345FB5-7FB8-48EA-ACE1-2BB5A4828EAF}" name="PivotTable1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E44:E45" firstHeaderRow="1" firstDataRow="1" firstDataCol="0" rowPageCount="1" colPageCount="1"/>
  <pivotFields count="13">
    <pivotField dataField="1"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items count="6">
        <item sd="0" x="0"/>
        <item sd="0" x="1"/>
        <item sd="0" x="2"/>
        <item sd="0" x="3"/>
        <item sd="0" x="4"/>
        <item sd="0" x="5"/>
      </items>
    </pivotField>
    <pivotField axis="axisPage" showAll="0" defaultSubtotal="0">
      <items count="6">
        <item sd="0" x="0"/>
        <item sd="0" x="1"/>
        <item sd="0" x="2"/>
        <item sd="0" x="3"/>
        <item sd="0" x="4"/>
        <item sd="0" x="5"/>
      </items>
    </pivotField>
  </pivotFields>
  <rowItems count="1">
    <i/>
  </rowItems>
  <colItems count="1">
    <i/>
  </colItems>
  <pageFields count="1">
    <pageField fld="12" hier="-1"/>
  </pageFields>
  <dataFields count="1">
    <dataField name="Count of Name" fld="0" subtotal="count" baseField="0" baseItem="0"/>
  </dataFields>
  <formats count="5">
    <format dxfId="616">
      <pivotArea outline="0" collapsedLevelsAreSubtotals="1" fieldPosition="0"/>
    </format>
    <format dxfId="615">
      <pivotArea type="all" dataOnly="0" outline="0" fieldPosition="0"/>
    </format>
    <format dxfId="614">
      <pivotArea outline="0" collapsedLevelsAreSubtotals="1" fieldPosition="0"/>
    </format>
    <format dxfId="613">
      <pivotArea field="1" type="button" dataOnly="0" labelOnly="1" outline="0"/>
    </format>
    <format dxfId="6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D86A84-DA96-4ABF-B2E5-1FF04CDFCB51}" name="PivotTable1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4">
  <location ref="H21:I26" firstHeaderRow="1" firstDataRow="1" firstDataCol="1"/>
  <pivotFields count="13">
    <pivotField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axis="axisRow" showAll="0">
      <items count="6">
        <item x="4"/>
        <item x="3"/>
        <item x="2"/>
        <item x="1"/>
        <item x="0"/>
        <item t="default"/>
      </items>
    </pivotField>
    <pivotField dataField="1"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Fields count="1">
    <field x="5"/>
  </rowFields>
  <rowItems count="5">
    <i>
      <x/>
    </i>
    <i>
      <x v="1"/>
    </i>
    <i>
      <x v="2"/>
    </i>
    <i>
      <x v="3"/>
    </i>
    <i>
      <x v="4"/>
    </i>
  </rowItems>
  <colItems count="1">
    <i/>
  </colItems>
  <dataFields count="1">
    <dataField name="Average of Salary" fld="6" subtotal="average" baseField="5" baseItem="0"/>
  </dataFields>
  <formats count="1">
    <format dxfId="617">
      <pivotArea outline="0" collapsedLevelsAreSubtotals="1" fieldPosition="0"/>
    </format>
  </formats>
  <chartFormats count="1">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12F198-4D06-422B-9647-9A6BD95EAF35}"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G36:H39" firstHeaderRow="1" firstDataRow="1" firstDataCol="1"/>
  <pivotFields count="13">
    <pivotField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axis="axisRow" dataField="1"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Fields count="1">
    <field x="1"/>
  </rowFields>
  <rowItems count="3">
    <i>
      <x/>
    </i>
    <i>
      <x v="1"/>
    </i>
    <i>
      <x v="2"/>
    </i>
  </rowItems>
  <colItems count="1">
    <i/>
  </colItems>
  <dataFields count="1">
    <dataField name="Count of Gender" fld="1" subtotal="count" baseField="0" baseItem="0"/>
  </dataFields>
  <formats count="1">
    <format dxfId="6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888C3A9-8526-4815-B211-FE481EBC70A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6">
  <location ref="H41:I76" firstHeaderRow="1" firstDataRow="1" firstDataCol="1"/>
  <pivotFields count="13">
    <pivotField dataField="1" showAll="0"/>
    <pivotField showAll="0">
      <items count="4">
        <item x="0"/>
        <item x="1"/>
        <item x="2"/>
        <item t="default"/>
      </items>
    </pivotField>
    <pivotField showAll="0">
      <items count="9">
        <item x="0"/>
        <item x="1"/>
        <item x="2"/>
        <item x="3"/>
        <item x="4"/>
        <item x="5"/>
        <item x="6"/>
        <item x="7"/>
        <item t="default"/>
      </items>
    </pivotField>
    <pivotField showAll="0"/>
    <pivotField axis="axisRow" numFmtId="167" showAll="0">
      <items count="15">
        <item x="0"/>
        <item x="1"/>
        <item x="2"/>
        <item x="3"/>
        <item x="4"/>
        <item x="5"/>
        <item x="6"/>
        <item x="7"/>
        <item x="8"/>
        <item x="9"/>
        <item x="10"/>
        <item x="11"/>
        <item x="12"/>
        <item x="13"/>
        <item t="default"/>
      </items>
    </pivotField>
    <pivotField showAll="0"/>
    <pivotField numFmtId="3" showAll="0"/>
    <pivotField showAll="0">
      <items count="3">
        <item x="0"/>
        <item x="1"/>
        <item t="default"/>
      </items>
    </pivotField>
    <pivotField numFmtId="1" showAll="0"/>
    <pivotField numFmtId="165"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2"/>
    <field x="4"/>
  </rowFields>
  <rowItems count="35">
    <i>
      <x v="1"/>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x v="4"/>
    </i>
    <i t="grand">
      <x/>
    </i>
  </rowItems>
  <colItems count="1">
    <i/>
  </colItems>
  <dataFields count="1">
    <dataField name="Count of Name" fld="0" subtotal="count" baseField="0" baseItem="0"/>
  </dataFields>
  <formats count="1">
    <format dxfId="619">
      <pivotArea field="12" type="button" dataOnly="0" labelOnly="1" outline="0" axis="axisRow"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F7069C-8CF8-4E93-AE7D-6DF761E476AA}"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4">
  <location ref="E36:E37" firstHeaderRow="1" firstDataRow="1" firstDataCol="0"/>
  <pivotFields count="13">
    <pivotField dataField="1" showAll="0">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numFmtId="165" showAll="0"/>
    <pivotField showAll="0"/>
    <pivotField showAll="0" defaultSubtotal="0"/>
    <pivotField showAll="0" defaultSubtotal="0">
      <items count="6">
        <item x="0"/>
        <item x="1"/>
        <item x="2"/>
        <item x="3"/>
        <item x="4"/>
        <item x="5"/>
      </items>
    </pivotField>
  </pivotFields>
  <rowItems count="1">
    <i/>
  </rowItems>
  <colItems count="1">
    <i/>
  </colItems>
  <dataFields count="1">
    <dataField name="Count of Name" fld="0" subtotal="count" baseField="0" baseItem="0"/>
  </dataFields>
  <formats count="1">
    <format dxfId="6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D5EEE64-9856-45AB-80C4-EB87677DFC7D}" name="PivotTable9"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51">
  <location ref="E22:F32" firstHeaderRow="1" firstDataRow="1" firstDataCol="1"/>
  <pivotFields count="13">
    <pivotField axis="axisRow" showAll="0" measureFilter="1" sortType="descending">
      <items count="184">
        <item x="66"/>
        <item x="111"/>
        <item x="68"/>
        <item x="6"/>
        <item x="103"/>
        <item x="43"/>
        <item x="26"/>
        <item x="85"/>
        <item x="138"/>
        <item x="79"/>
        <item x="181"/>
        <item x="34"/>
        <item x="9"/>
        <item x="22"/>
        <item x="54"/>
        <item x="94"/>
        <item x="161"/>
        <item x="91"/>
        <item x="134"/>
        <item x="87"/>
        <item x="174"/>
        <item x="137"/>
        <item x="157"/>
        <item x="99"/>
        <item x="108"/>
        <item x="5"/>
        <item x="49"/>
        <item x="95"/>
        <item x="145"/>
        <item x="82"/>
        <item x="143"/>
        <item x="119"/>
        <item x="37"/>
        <item x="139"/>
        <item x="133"/>
        <item x="11"/>
        <item x="63"/>
        <item x="154"/>
        <item x="30"/>
        <item x="160"/>
        <item x="126"/>
        <item x="21"/>
        <item x="121"/>
        <item x="74"/>
        <item x="171"/>
        <item x="13"/>
        <item x="15"/>
        <item x="141"/>
        <item x="73"/>
        <item x="93"/>
        <item x="125"/>
        <item x="25"/>
        <item x="29"/>
        <item x="182"/>
        <item x="19"/>
        <item x="60"/>
        <item x="118"/>
        <item x="36"/>
        <item x="89"/>
        <item x="116"/>
        <item x="105"/>
        <item x="1"/>
        <item x="32"/>
        <item x="27"/>
        <item x="159"/>
        <item x="179"/>
        <item x="92"/>
        <item x="129"/>
        <item x="168"/>
        <item x="38"/>
        <item x="150"/>
        <item x="71"/>
        <item x="75"/>
        <item x="165"/>
        <item x="98"/>
        <item x="12"/>
        <item x="76"/>
        <item x="23"/>
        <item x="147"/>
        <item x="57"/>
        <item x="151"/>
        <item x="177"/>
        <item x="124"/>
        <item x="70"/>
        <item x="113"/>
        <item x="120"/>
        <item x="17"/>
        <item x="67"/>
        <item x="33"/>
        <item x="47"/>
        <item x="107"/>
        <item x="64"/>
        <item x="149"/>
        <item x="163"/>
        <item x="50"/>
        <item x="86"/>
        <item x="110"/>
        <item x="56"/>
        <item x="127"/>
        <item x="53"/>
        <item x="164"/>
        <item x="155"/>
        <item x="123"/>
        <item x="18"/>
        <item x="114"/>
        <item x="166"/>
        <item x="72"/>
        <item x="158"/>
        <item x="59"/>
        <item x="144"/>
        <item x="58"/>
        <item x="69"/>
        <item x="117"/>
        <item x="44"/>
        <item x="132"/>
        <item x="162"/>
        <item x="77"/>
        <item x="55"/>
        <item x="81"/>
        <item x="90"/>
        <item x="156"/>
        <item x="3"/>
        <item x="51"/>
        <item x="45"/>
        <item x="7"/>
        <item x="24"/>
        <item x="40"/>
        <item x="48"/>
        <item x="10"/>
        <item x="128"/>
        <item x="153"/>
        <item x="78"/>
        <item x="169"/>
        <item x="84"/>
        <item x="176"/>
        <item x="122"/>
        <item x="14"/>
        <item x="102"/>
        <item x="148"/>
        <item x="173"/>
        <item x="96"/>
        <item x="42"/>
        <item x="175"/>
        <item x="167"/>
        <item x="142"/>
        <item x="140"/>
        <item x="152"/>
        <item x="97"/>
        <item x="46"/>
        <item x="83"/>
        <item x="80"/>
        <item x="146"/>
        <item x="20"/>
        <item x="8"/>
        <item x="100"/>
        <item x="0"/>
        <item x="104"/>
        <item x="115"/>
        <item x="135"/>
        <item x="2"/>
        <item x="130"/>
        <item x="112"/>
        <item x="35"/>
        <item x="180"/>
        <item x="65"/>
        <item x="131"/>
        <item x="172"/>
        <item x="106"/>
        <item x="62"/>
        <item x="178"/>
        <item x="109"/>
        <item x="28"/>
        <item x="136"/>
        <item x="61"/>
        <item x="52"/>
        <item x="31"/>
        <item x="101"/>
        <item x="4"/>
        <item x="41"/>
        <item x="170"/>
        <item x="16"/>
        <item x="88"/>
        <item x="39"/>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9">
        <item x="0"/>
        <item x="1"/>
        <item x="2"/>
        <item x="3"/>
        <item x="4"/>
        <item x="5"/>
        <item x="6"/>
        <item x="7"/>
        <item t="default"/>
      </items>
    </pivotField>
    <pivotField showAll="0">
      <items count="6">
        <item x="2"/>
        <item x="0"/>
        <item x="4"/>
        <item x="3"/>
        <item x="1"/>
        <item t="default"/>
      </items>
    </pivotField>
    <pivotField numFmtId="167" showAll="0">
      <items count="15">
        <item x="0"/>
        <item x="1"/>
        <item x="2"/>
        <item x="3"/>
        <item x="4"/>
        <item x="5"/>
        <item x="6"/>
        <item x="7"/>
        <item x="8"/>
        <item x="9"/>
        <item x="10"/>
        <item x="11"/>
        <item x="12"/>
        <item x="13"/>
        <item t="default"/>
      </items>
    </pivotField>
    <pivotField showAll="0">
      <items count="6">
        <item x="4"/>
        <item x="3"/>
        <item x="2"/>
        <item x="1"/>
        <item x="0"/>
        <item t="default"/>
      </items>
    </pivotField>
    <pivotField numFmtId="3"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items count="3">
        <item x="0"/>
        <item x="1"/>
        <item t="default"/>
      </items>
    </pivotField>
    <pivotField numFmtId="1" showAll="0"/>
    <pivotField dataField="1" numFmtId="165" showAll="0"/>
    <pivotField showAll="0"/>
    <pivotField showAll="0" defaultSubtotal="0"/>
    <pivotField showAll="0" defaultSubtotal="0">
      <items count="6">
        <item x="0"/>
        <item x="1"/>
        <item x="2"/>
        <item x="3"/>
        <item x="4"/>
        <item x="5"/>
      </items>
    </pivotField>
  </pivotFields>
  <rowFields count="1">
    <field x="0"/>
  </rowFields>
  <rowItems count="10">
    <i>
      <x v="10"/>
    </i>
    <i>
      <x v="53"/>
    </i>
    <i>
      <x v="163"/>
    </i>
    <i>
      <x v="65"/>
    </i>
    <i>
      <x v="142"/>
    </i>
    <i>
      <x v="134"/>
    </i>
    <i>
      <x v="20"/>
    </i>
    <i>
      <x v="139"/>
    </i>
    <i>
      <x v="166"/>
    </i>
    <i>
      <x v="44"/>
    </i>
  </rowItems>
  <colItems count="1">
    <i/>
  </colItems>
  <dataFields count="1">
    <dataField name="Sum of Bonuses" fld="9" baseField="0" baseItem="0"/>
  </dataFields>
  <formats count="1">
    <format dxfId="621">
      <pivotArea outline="0" collapsedLevelsAreSubtotals="1" fieldPosition="0"/>
    </format>
  </format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0" applyNumberFormats="0" applyBorderFormats="0" applyFontFormats="1" applyPatternFormats="1" applyAlignmentFormats="0" applyWidthHeightFormats="0">
  <queryTableRefresh preserveSortFilterLayout="0" nextId="9">
    <queryTableFields count="8">
      <queryTableField id="1" name="Name" tableColumnId="23"/>
      <queryTableField id="2" name="Gender" tableColumnId="24"/>
      <queryTableField id="3" name="Age" tableColumnId="25"/>
      <queryTableField id="4" name="Rating" tableColumnId="26"/>
      <queryTableField id="5" name="Date Joined" tableColumnId="27"/>
      <queryTableField id="6" name="Department" tableColumnId="28"/>
      <queryTableField id="7" name="Salary" tableColumnId="29"/>
      <queryTableField id="8" name="Country"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300-000001000000}" autoFormatId="0" applyNumberFormats="0" applyBorderFormats="0" applyFontFormats="1" applyPatternFormats="1" applyAlignmentFormats="0" applyWidthHeightFormats="0">
  <queryTableRefresh preserveSortFilterLayout="0" nextId="9">
    <queryTableFields count="8">
      <queryTableField id="1" name="Name" tableColumnId="23"/>
      <queryTableField id="2" name="Gender" tableColumnId="24"/>
      <queryTableField id="3" name="Department" tableColumnId="25"/>
      <queryTableField id="4" name="Age" tableColumnId="26"/>
      <queryTableField id="5" name="Date Joined" tableColumnId="27"/>
      <queryTableField id="6" name="Salary" tableColumnId="28"/>
      <queryTableField id="7" name="Rating" tableColumnId="29"/>
      <queryTableField id="8" name="Country" tableColumnId="3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400-000002000000}" autoFormatId="0" applyNumberFormats="0" applyBorderFormats="0" applyFontFormats="1" applyPatternFormats="1" applyAlignmentFormats="0" applyWidthHeightFormats="0">
  <queryTableRefresh preserveSortFilterLayout="0"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3E0B6DE-DC7D-4D7A-A531-C522D530F61C}" sourceName="Years">
  <pivotTables>
    <pivotTable tabId="10" name="PivotTable1"/>
    <pivotTable tabId="10" name="PivotTable3"/>
    <pivotTable tabId="10" name="PivotTable9"/>
    <pivotTable tabId="10" name="PivotTable11"/>
    <pivotTable tabId="10" name="PivotTable12"/>
    <pivotTable tabId="10" name="PivotTable13"/>
    <pivotTable tabId="10" name="PivotTable15"/>
    <pivotTable tabId="10" name="PivotTable18"/>
    <pivotTable tabId="10" name="PivotTable2"/>
    <pivotTable tabId="10" name="PivotTable6"/>
  </pivotTables>
  <data>
    <tabular pivotCacheId="1424839970">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Joined" xr10:uid="{ACB44631-8C0A-44F6-9173-CDB9943FF110}" sourceName="Date Joined">
  <pivotTables>
    <pivotTable tabId="10" name="PivotTable1"/>
    <pivotTable tabId="10" name="PivotTable3"/>
    <pivotTable tabId="10" name="PivotTable9"/>
    <pivotTable tabId="10" name="PivotTable11"/>
    <pivotTable tabId="10" name="PivotTable12"/>
    <pivotTable tabId="10" name="PivotTable13"/>
    <pivotTable tabId="10" name="PivotTable15"/>
    <pivotTable tabId="10" name="PivotTable18"/>
    <pivotTable tabId="10" name="PivotTable2"/>
    <pivotTable tabId="10" name="PivotTable6"/>
  </pivotTables>
  <data>
    <tabular pivotCacheId="1424839970">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929CFC2-E79C-4455-89BF-DA50F5DB96A9}" sourceName="Gender">
  <pivotTables>
    <pivotTable tabId="10" name="PivotTable3"/>
    <pivotTable tabId="10" name="PivotTable1"/>
    <pivotTable tabId="10" name="PivotTable9"/>
    <pivotTable tabId="10" name="PivotTable11"/>
    <pivotTable tabId="10" name="PivotTable12"/>
    <pivotTable tabId="10" name="PivotTable13"/>
    <pivotTable tabId="10" name="PivotTable15"/>
    <pivotTable tabId="10" name="PivotTable18"/>
    <pivotTable tabId="10" name="PivotTable2"/>
    <pivotTable tabId="10" name="PivotTable6"/>
  </pivotTables>
  <data>
    <tabular pivotCacheId="1424839970">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9EFB4428-CBF7-4344-89DC-7B18A473D4DE}" sourceName="Country">
  <pivotTables>
    <pivotTable tabId="10" name="PivotTable11"/>
    <pivotTable tabId="10" name="PivotTable1"/>
    <pivotTable tabId="10" name="PivotTable3"/>
    <pivotTable tabId="10" name="PivotTable9"/>
    <pivotTable tabId="10" name="PivotTable12"/>
    <pivotTable tabId="10" name="PivotTable13"/>
    <pivotTable tabId="10" name="PivotTable15"/>
    <pivotTable tabId="10" name="PivotTable18"/>
    <pivotTable tabId="10" name="PivotTable2"/>
    <pivotTable tabId="10" name="PivotTable6"/>
  </pivotTables>
  <data>
    <tabular pivotCacheId="142483997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31DE394D-519A-4238-94AF-48A7F0DD8946}" sourceName="Age">
  <pivotTables>
    <pivotTable tabId="10" name="PivotTable6"/>
    <pivotTable tabId="10" name="PivotTable1"/>
    <pivotTable tabId="10" name="PivotTable11"/>
    <pivotTable tabId="10" name="PivotTable12"/>
    <pivotTable tabId="10" name="PivotTable13"/>
    <pivotTable tabId="10" name="PivotTable15"/>
    <pivotTable tabId="10" name="PivotTable2"/>
    <pivotTable tabId="10" name="PivotTable3"/>
    <pivotTable tabId="10" name="PivotTable9"/>
  </pivotTables>
  <data>
    <tabular pivotCacheId="1424839970">
      <items count="8">
        <i x="1" s="1"/>
        <i x="2" s="1"/>
        <i x="3" s="1"/>
        <i x="4" s="1"/>
        <i x="5" s="1"/>
        <i x="6" s="1"/>
        <i x="0" s="1" nd="1"/>
        <i x="7"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70C7E628-012C-42D0-AD91-1FF07E9DDC11}" cache="Slicer_Years" caption="Years" columnCount="4" rowHeight="274320"/>
  <slicer name="Date Joined" xr10:uid="{875838AD-D9C9-4524-8B52-584EACF76CBB}" cache="Slicer_Date_Joined" caption="Months" columnCount="12" rowHeight="234950"/>
  <slicer name="Gender" xr10:uid="{251ADE24-5F3A-4D9F-B12E-07665D51E8BB}" cache="Slicer_Gender" caption="Gender" style="SlicerStyleOther2" rowHeight="457200"/>
  <slicer name="Country 1" xr10:uid="{9EFBB345-F590-4F9B-A516-56F45D5C43E4}" cache="Slicer_Country1" caption="Country" rowHeight="365760"/>
  <slicer name="Age Distribution" xr10:uid="{25A74806-CF67-4EAE-B968-BBD1B54A41DF}" cache="Slicer_Age" caption="Age Distribution" columnCount="6"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India_2" displayName="India_2" ref="A1:H114" tableType="queryTable" totalsRowShown="0">
  <autoFilter ref="A1:H114" xr:uid="{00000000-0009-0000-0100-000005000000}"/>
  <tableColumns count="8">
    <tableColumn id="23" xr3:uid="{00000000-0010-0000-0200-000017000000}" uniqueName="23" name="Name" queryTableFieldId="1" dataDxfId="655"/>
    <tableColumn id="24" xr3:uid="{00000000-0010-0000-0200-000018000000}" uniqueName="24" name="Gender" queryTableFieldId="2" dataDxfId="654"/>
    <tableColumn id="25" xr3:uid="{00000000-0010-0000-0200-000019000000}" uniqueName="25" name="Age" queryTableFieldId="3" dataDxfId="653"/>
    <tableColumn id="26" xr3:uid="{00000000-0010-0000-0200-00001A000000}" uniqueName="26" name="Rating" queryTableFieldId="4" dataDxfId="652"/>
    <tableColumn id="27" xr3:uid="{00000000-0010-0000-0200-00001B000000}" uniqueName="27" name="Date Joined" queryTableFieldId="5" dataDxfId="651"/>
    <tableColumn id="28" xr3:uid="{00000000-0010-0000-0200-00001C000000}" uniqueName="28" name="Department" queryTableFieldId="6" dataDxfId="650"/>
    <tableColumn id="29" xr3:uid="{00000000-0010-0000-0200-00001D000000}" uniqueName="29" name="Salary" queryTableFieldId="7" dataDxfId="649"/>
    <tableColumn id="30" xr3:uid="{00000000-0010-0000-0200-00001E000000}" uniqueName="30" name="Country" queryTableFieldId="8" dataDxfId="64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Nz_2" displayName="Nz_2" ref="A1:H102" tableType="queryTable" totalsRowShown="0">
  <autoFilter ref="A1:H102" xr:uid="{00000000-0009-0000-0100-000006000000}"/>
  <tableColumns count="8">
    <tableColumn id="23" xr3:uid="{00000000-0010-0000-0300-000017000000}" uniqueName="23" name="Name" queryTableFieldId="1" dataDxfId="647"/>
    <tableColumn id="24" xr3:uid="{00000000-0010-0000-0300-000018000000}" uniqueName="24" name="Gender" queryTableFieldId="2" dataDxfId="646"/>
    <tableColumn id="25" xr3:uid="{00000000-0010-0000-0300-000019000000}" uniqueName="25" name="Department" queryTableFieldId="3" dataDxfId="645"/>
    <tableColumn id="26" xr3:uid="{00000000-0010-0000-0300-00001A000000}" uniqueName="26" name="Age" queryTableFieldId="4" dataDxfId="644"/>
    <tableColumn id="27" xr3:uid="{00000000-0010-0000-0300-00001B000000}" uniqueName="27" name="Date Joined" queryTableFieldId="5" dataDxfId="643"/>
    <tableColumn id="28" xr3:uid="{00000000-0010-0000-0300-00001C000000}" uniqueName="28" name="Salary" queryTableFieldId="6" dataDxfId="642"/>
    <tableColumn id="29" xr3:uid="{00000000-0010-0000-0300-00001D000000}" uniqueName="29" name="Rating" queryTableFieldId="7" dataDxfId="641"/>
    <tableColumn id="30" xr3:uid="{00000000-0010-0000-0300-00001E000000}" uniqueName="30" name="Country" queryTableFieldId="8" dataDxfId="64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ruff" displayName="sruff" ref="A1:K184" tableType="queryTable" totalsRowShown="0" headerRowCellStyle="Heading 3">
  <autoFilter ref="A1:K184" xr:uid="{00000000-000C-0000-FFFF-FFFF04000000}"/>
  <sortState xmlns:xlrd2="http://schemas.microsoft.com/office/spreadsheetml/2017/richdata2" ref="A2:J184">
    <sortCondition ref="G1:G184"/>
  </sortState>
  <tableColumns count="11">
    <tableColumn id="1" xr3:uid="{3F68B5DF-A4F1-4D5A-8EDC-82834F0DF228}" uniqueName="1" name="Name" queryTableFieldId="1" dataDxfId="639"/>
    <tableColumn id="2" xr3:uid="{4FFD0FFC-947F-42AB-A9B9-524095649F40}" uniqueName="2" name="Gender" queryTableFieldId="2" dataDxfId="638"/>
    <tableColumn id="3" xr3:uid="{D6B66E1A-A59B-4A13-8FAB-D050A8F27F4F}" uniqueName="3" name="Age" queryTableFieldId="3" dataDxfId="637"/>
    <tableColumn id="4" xr3:uid="{D950F9A3-E4B9-44D2-9614-59A5ACE36A4F}" uniqueName="4" name="Rating" queryTableFieldId="4" dataDxfId="636"/>
    <tableColumn id="5" xr3:uid="{E9BAA0AE-E83C-4529-B82A-22A5BAFF0CB5}" uniqueName="5" name="Date Joined" queryTableFieldId="5" dataDxfId="635"/>
    <tableColumn id="6" xr3:uid="{2150D5B0-7161-4105-A63B-B51C6092FE14}" uniqueName="6" name="Department" queryTableFieldId="6" dataDxfId="634"/>
    <tableColumn id="7" xr3:uid="{719ED0D7-9F80-419C-9F85-A143E447DCF9}" uniqueName="7" name="Salary" queryTableFieldId="7" dataDxfId="633" dataCellStyle="Currency"/>
    <tableColumn id="8" xr3:uid="{5B12E1F0-FB7D-45C2-8C75-63BDA578A8C1}" uniqueName="8" name="Country" queryTableFieldId="8" dataDxfId="632"/>
    <tableColumn id="9" xr3:uid="{88CEB3C0-2707-44C6-B01C-2D1A864F57DE}" uniqueName="9" name="Tenuer Years" queryTableFieldId="9" dataDxfId="631"/>
    <tableColumn id="10" xr3:uid="{A7E0CFD3-D14A-45C9-B183-CDAEE348E4B1}" uniqueName="10" name="Bonuses" queryTableFieldId="10" dataDxfId="630">
      <calculatedColumnFormula>IF(sruff[[#This Row],[Tenuer Years]]&gt;=2,sruff[[#This Row],[Salary]]*3%,sruff[[#This Row],[Salary]]*2%)</calculatedColumnFormula>
    </tableColumn>
    <tableColumn id="11" xr3:uid="{CBCC3605-93A8-4EDB-A9DF-9E42BE5BC136}" uniqueName="11" name="Rating Number " queryTableFieldId="11" dataDxfId="629">
      <calculatedColumnFormula>_xlfn.XLOOKUP(sruff[[#This Row],[Rating]],$M$2:$M$12,$N$2:$N$12)</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4"/>
  <sheetViews>
    <sheetView workbookViewId="0">
      <selection activeCell="G4" sqref="G4"/>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4.6640625" bestFit="1" customWidth="1"/>
    <col min="6" max="6" width="13.33203125" bestFit="1" customWidth="1"/>
    <col min="7" max="7" width="11" bestFit="1" customWidth="1"/>
    <col min="8" max="8" width="10" bestFit="1" customWidth="1"/>
  </cols>
  <sheetData>
    <row r="1" spans="1:8" x14ac:dyDescent="0.3">
      <c r="A1" s="2" t="s">
        <v>0</v>
      </c>
      <c r="B1" s="2" t="s">
        <v>1</v>
      </c>
      <c r="C1" s="2" t="s">
        <v>3</v>
      </c>
      <c r="D1" s="2" t="s">
        <v>6</v>
      </c>
      <c r="E1" s="2" t="s">
        <v>4</v>
      </c>
      <c r="F1" s="2" t="s">
        <v>2</v>
      </c>
      <c r="G1" s="2" t="s">
        <v>5</v>
      </c>
      <c r="H1" s="2" t="s">
        <v>204</v>
      </c>
    </row>
    <row r="2" spans="1:8" x14ac:dyDescent="0.3">
      <c r="A2" s="2" t="s">
        <v>155</v>
      </c>
      <c r="B2" s="2" t="s">
        <v>15</v>
      </c>
      <c r="C2" s="2">
        <v>20</v>
      </c>
      <c r="D2" s="2" t="s">
        <v>16</v>
      </c>
      <c r="E2" s="3">
        <v>44122</v>
      </c>
      <c r="F2" s="2" t="s">
        <v>12</v>
      </c>
      <c r="G2" s="2">
        <v>112650</v>
      </c>
      <c r="H2" s="2" t="s">
        <v>203</v>
      </c>
    </row>
    <row r="3" spans="1:8" x14ac:dyDescent="0.3">
      <c r="A3" s="2" t="s">
        <v>175</v>
      </c>
      <c r="B3" s="2" t="s">
        <v>8</v>
      </c>
      <c r="C3" s="2">
        <v>32</v>
      </c>
      <c r="D3" s="2" t="s">
        <v>13</v>
      </c>
      <c r="E3" s="3">
        <v>44293</v>
      </c>
      <c r="F3" s="2" t="s">
        <v>12</v>
      </c>
      <c r="G3" s="2">
        <v>43840</v>
      </c>
      <c r="H3" s="2" t="s">
        <v>203</v>
      </c>
    </row>
    <row r="4" spans="1:8" x14ac:dyDescent="0.3">
      <c r="A4" s="2" t="s">
        <v>142</v>
      </c>
      <c r="B4" s="2" t="s">
        <v>15</v>
      </c>
      <c r="C4" s="2">
        <v>31</v>
      </c>
      <c r="D4" s="2" t="s">
        <v>16</v>
      </c>
      <c r="E4" s="3">
        <v>44663</v>
      </c>
      <c r="F4" s="2" t="s">
        <v>9</v>
      </c>
      <c r="G4" s="2">
        <v>103550</v>
      </c>
      <c r="H4" s="2" t="s">
        <v>203</v>
      </c>
    </row>
    <row r="5" spans="1:8" x14ac:dyDescent="0.3">
      <c r="A5" s="2" t="s">
        <v>200</v>
      </c>
      <c r="B5" s="2" t="s">
        <v>8</v>
      </c>
      <c r="C5" s="2">
        <v>32</v>
      </c>
      <c r="D5" s="2" t="s">
        <v>16</v>
      </c>
      <c r="E5" s="3">
        <v>44339</v>
      </c>
      <c r="F5" s="2" t="s">
        <v>56</v>
      </c>
      <c r="G5" s="2">
        <v>45510</v>
      </c>
      <c r="H5" s="2" t="s">
        <v>203</v>
      </c>
    </row>
    <row r="6" spans="1:8" x14ac:dyDescent="0.3">
      <c r="A6" s="2" t="s">
        <v>141</v>
      </c>
      <c r="B6" s="2"/>
      <c r="C6" s="2">
        <v>37</v>
      </c>
      <c r="D6" s="2" t="s">
        <v>24</v>
      </c>
      <c r="E6" s="3">
        <v>44085</v>
      </c>
      <c r="F6" s="2" t="s">
        <v>21</v>
      </c>
      <c r="G6" s="2">
        <v>115440</v>
      </c>
      <c r="H6" s="2" t="s">
        <v>203</v>
      </c>
    </row>
    <row r="7" spans="1:8" x14ac:dyDescent="0.3">
      <c r="A7" s="2" t="s">
        <v>201</v>
      </c>
      <c r="B7" s="2" t="s">
        <v>8</v>
      </c>
      <c r="C7" s="2">
        <v>38</v>
      </c>
      <c r="D7" s="2" t="s">
        <v>13</v>
      </c>
      <c r="E7" s="3">
        <v>44268</v>
      </c>
      <c r="F7" s="2" t="s">
        <v>19</v>
      </c>
      <c r="G7" s="2">
        <v>56870</v>
      </c>
      <c r="H7" s="2" t="s">
        <v>203</v>
      </c>
    </row>
    <row r="8" spans="1:8" x14ac:dyDescent="0.3">
      <c r="A8" s="2" t="s">
        <v>168</v>
      </c>
      <c r="B8" s="2" t="s">
        <v>8</v>
      </c>
      <c r="C8" s="2">
        <v>25</v>
      </c>
      <c r="D8" s="2" t="s">
        <v>16</v>
      </c>
      <c r="E8" s="3">
        <v>44144</v>
      </c>
      <c r="F8" s="2" t="s">
        <v>19</v>
      </c>
      <c r="G8" s="2">
        <v>92700</v>
      </c>
      <c r="H8" s="2" t="s">
        <v>203</v>
      </c>
    </row>
    <row r="9" spans="1:8" x14ac:dyDescent="0.3">
      <c r="A9" s="2" t="s">
        <v>144</v>
      </c>
      <c r="B9" s="2"/>
      <c r="C9" s="2">
        <v>32</v>
      </c>
      <c r="D9" s="2" t="s">
        <v>16</v>
      </c>
      <c r="E9" s="3">
        <v>44713</v>
      </c>
      <c r="F9" s="2" t="s">
        <v>12</v>
      </c>
      <c r="G9" s="2">
        <v>91310</v>
      </c>
      <c r="H9" s="2" t="s">
        <v>203</v>
      </c>
    </row>
    <row r="10" spans="1:8" x14ac:dyDescent="0.3">
      <c r="A10" s="2" t="s">
        <v>114</v>
      </c>
      <c r="B10" s="2" t="s">
        <v>15</v>
      </c>
      <c r="C10" s="2">
        <v>33</v>
      </c>
      <c r="D10" s="2" t="s">
        <v>16</v>
      </c>
      <c r="E10" s="3">
        <v>44324</v>
      </c>
      <c r="F10" s="2" t="s">
        <v>19</v>
      </c>
      <c r="G10" s="2">
        <v>74550</v>
      </c>
      <c r="H10" s="2" t="s">
        <v>203</v>
      </c>
    </row>
    <row r="11" spans="1:8" x14ac:dyDescent="0.3">
      <c r="A11" s="2" t="s">
        <v>127</v>
      </c>
      <c r="B11" s="2" t="s">
        <v>15</v>
      </c>
      <c r="C11" s="2">
        <v>25</v>
      </c>
      <c r="D11" s="2" t="s">
        <v>13</v>
      </c>
      <c r="E11" s="3">
        <v>44665</v>
      </c>
      <c r="F11" s="2" t="s">
        <v>9</v>
      </c>
      <c r="G11" s="2">
        <v>109190</v>
      </c>
      <c r="H11" s="2" t="s">
        <v>203</v>
      </c>
    </row>
    <row r="12" spans="1:8" x14ac:dyDescent="0.3">
      <c r="A12" s="2" t="s">
        <v>193</v>
      </c>
      <c r="B12" s="2" t="s">
        <v>8</v>
      </c>
      <c r="C12" s="2">
        <v>40</v>
      </c>
      <c r="D12" s="2" t="s">
        <v>16</v>
      </c>
      <c r="E12" s="3">
        <v>44320</v>
      </c>
      <c r="F12" s="2" t="s">
        <v>12</v>
      </c>
      <c r="G12" s="2">
        <v>104410</v>
      </c>
      <c r="H12" s="2" t="s">
        <v>203</v>
      </c>
    </row>
    <row r="13" spans="1:8" x14ac:dyDescent="0.3">
      <c r="A13" s="2" t="s">
        <v>176</v>
      </c>
      <c r="B13" s="2" t="s">
        <v>15</v>
      </c>
      <c r="C13" s="2">
        <v>30</v>
      </c>
      <c r="D13" s="2" t="s">
        <v>16</v>
      </c>
      <c r="E13" s="3">
        <v>44544</v>
      </c>
      <c r="F13" s="2" t="s">
        <v>21</v>
      </c>
      <c r="G13" s="2">
        <v>96800</v>
      </c>
      <c r="H13" s="2" t="s">
        <v>203</v>
      </c>
    </row>
    <row r="14" spans="1:8" x14ac:dyDescent="0.3">
      <c r="A14" s="2" t="s">
        <v>122</v>
      </c>
      <c r="B14" s="2" t="s">
        <v>15</v>
      </c>
      <c r="C14" s="2">
        <v>28</v>
      </c>
      <c r="D14" s="2" t="s">
        <v>13</v>
      </c>
      <c r="E14" s="3">
        <v>43980</v>
      </c>
      <c r="F14" s="2" t="s">
        <v>21</v>
      </c>
      <c r="G14" s="2">
        <v>48170</v>
      </c>
      <c r="H14" s="2" t="s">
        <v>203</v>
      </c>
    </row>
    <row r="15" spans="1:8" x14ac:dyDescent="0.3">
      <c r="A15" s="2" t="s">
        <v>139</v>
      </c>
      <c r="B15" s="2" t="s">
        <v>15</v>
      </c>
      <c r="C15" s="2">
        <v>21</v>
      </c>
      <c r="D15" s="2" t="s">
        <v>16</v>
      </c>
      <c r="E15" s="3">
        <v>44042</v>
      </c>
      <c r="F15" s="2" t="s">
        <v>9</v>
      </c>
      <c r="G15" s="2">
        <v>37920</v>
      </c>
      <c r="H15" s="2" t="s">
        <v>203</v>
      </c>
    </row>
    <row r="16" spans="1:8" x14ac:dyDescent="0.3">
      <c r="A16" s="2" t="s">
        <v>177</v>
      </c>
      <c r="B16" s="2" t="s">
        <v>15</v>
      </c>
      <c r="C16" s="2">
        <v>34</v>
      </c>
      <c r="D16" s="2" t="s">
        <v>16</v>
      </c>
      <c r="E16" s="3">
        <v>44642</v>
      </c>
      <c r="F16" s="2" t="s">
        <v>9</v>
      </c>
      <c r="G16" s="2">
        <v>112650</v>
      </c>
      <c r="H16" s="2" t="s">
        <v>203</v>
      </c>
    </row>
    <row r="17" spans="1:8" x14ac:dyDescent="0.3">
      <c r="A17" s="2" t="s">
        <v>164</v>
      </c>
      <c r="B17" s="2" t="s">
        <v>8</v>
      </c>
      <c r="C17" s="2">
        <v>34</v>
      </c>
      <c r="D17" s="2" t="s">
        <v>24</v>
      </c>
      <c r="E17" s="3">
        <v>44660</v>
      </c>
      <c r="F17" s="2" t="s">
        <v>19</v>
      </c>
      <c r="G17" s="2">
        <v>49630</v>
      </c>
      <c r="H17" s="2" t="s">
        <v>203</v>
      </c>
    </row>
    <row r="18" spans="1:8" x14ac:dyDescent="0.3">
      <c r="A18" s="2" t="s">
        <v>198</v>
      </c>
      <c r="B18" s="2" t="s">
        <v>15</v>
      </c>
      <c r="C18" s="2">
        <v>36</v>
      </c>
      <c r="D18" s="2" t="s">
        <v>16</v>
      </c>
      <c r="E18" s="3">
        <v>43958</v>
      </c>
      <c r="F18" s="2" t="s">
        <v>12</v>
      </c>
      <c r="G18" s="2">
        <v>118840</v>
      </c>
      <c r="H18" s="2" t="s">
        <v>203</v>
      </c>
    </row>
    <row r="19" spans="1:8" x14ac:dyDescent="0.3">
      <c r="A19" s="2" t="s">
        <v>158</v>
      </c>
      <c r="B19" s="2" t="s">
        <v>15</v>
      </c>
      <c r="C19" s="2">
        <v>30</v>
      </c>
      <c r="D19" s="2" t="s">
        <v>16</v>
      </c>
      <c r="E19" s="3">
        <v>44789</v>
      </c>
      <c r="F19" s="2" t="s">
        <v>12</v>
      </c>
      <c r="G19" s="2">
        <v>69710</v>
      </c>
      <c r="H19" s="2" t="s">
        <v>203</v>
      </c>
    </row>
    <row r="20" spans="1:8" x14ac:dyDescent="0.3">
      <c r="A20" s="2" t="s">
        <v>196</v>
      </c>
      <c r="B20" s="2" t="s">
        <v>15</v>
      </c>
      <c r="C20" s="2">
        <v>20</v>
      </c>
      <c r="D20" s="2" t="s">
        <v>16</v>
      </c>
      <c r="E20" s="3">
        <v>44683</v>
      </c>
      <c r="F20" s="2" t="s">
        <v>9</v>
      </c>
      <c r="G20" s="2">
        <v>79570</v>
      </c>
      <c r="H20" s="2" t="s">
        <v>203</v>
      </c>
    </row>
    <row r="21" spans="1:8" x14ac:dyDescent="0.3">
      <c r="A21" s="2" t="s">
        <v>153</v>
      </c>
      <c r="B21" s="2" t="s">
        <v>8</v>
      </c>
      <c r="C21" s="2">
        <v>22</v>
      </c>
      <c r="D21" s="2" t="s">
        <v>13</v>
      </c>
      <c r="E21" s="3">
        <v>44388</v>
      </c>
      <c r="F21" s="2" t="s">
        <v>9</v>
      </c>
      <c r="G21" s="2">
        <v>76900</v>
      </c>
      <c r="H21" s="2" t="s">
        <v>203</v>
      </c>
    </row>
    <row r="22" spans="1:8" x14ac:dyDescent="0.3">
      <c r="A22" s="2" t="s">
        <v>181</v>
      </c>
      <c r="B22" s="2" t="s">
        <v>15</v>
      </c>
      <c r="C22" s="2">
        <v>27</v>
      </c>
      <c r="D22" s="2" t="s">
        <v>16</v>
      </c>
      <c r="E22" s="3">
        <v>44073</v>
      </c>
      <c r="F22" s="2" t="s">
        <v>19</v>
      </c>
      <c r="G22" s="2">
        <v>54970</v>
      </c>
      <c r="H22" s="2" t="s">
        <v>203</v>
      </c>
    </row>
    <row r="23" spans="1:8" x14ac:dyDescent="0.3">
      <c r="A23" s="2" t="s">
        <v>117</v>
      </c>
      <c r="B23" s="2" t="s">
        <v>15</v>
      </c>
      <c r="C23" s="2">
        <v>37</v>
      </c>
      <c r="D23" s="2" t="s">
        <v>24</v>
      </c>
      <c r="E23" s="3">
        <v>44277</v>
      </c>
      <c r="F23" s="2" t="s">
        <v>12</v>
      </c>
      <c r="G23" s="2">
        <v>88050</v>
      </c>
      <c r="H23" s="2" t="s">
        <v>203</v>
      </c>
    </row>
    <row r="24" spans="1:8" x14ac:dyDescent="0.3">
      <c r="A24" s="2" t="s">
        <v>191</v>
      </c>
      <c r="B24" s="2" t="s">
        <v>15</v>
      </c>
      <c r="C24" s="2">
        <v>43</v>
      </c>
      <c r="D24" s="2" t="s">
        <v>16</v>
      </c>
      <c r="E24" s="3">
        <v>44558</v>
      </c>
      <c r="F24" s="2" t="s">
        <v>19</v>
      </c>
      <c r="G24" s="2">
        <v>36040</v>
      </c>
      <c r="H24" s="2" t="s">
        <v>203</v>
      </c>
    </row>
    <row r="25" spans="1:8" x14ac:dyDescent="0.3">
      <c r="A25" s="2" t="s">
        <v>110</v>
      </c>
      <c r="B25" s="2" t="s">
        <v>8</v>
      </c>
      <c r="C25" s="2">
        <v>42</v>
      </c>
      <c r="D25" s="2" t="s">
        <v>10</v>
      </c>
      <c r="E25" s="3">
        <v>44718</v>
      </c>
      <c r="F25" s="2" t="s">
        <v>9</v>
      </c>
      <c r="G25" s="2">
        <v>75000</v>
      </c>
      <c r="H25" s="2" t="s">
        <v>203</v>
      </c>
    </row>
    <row r="26" spans="1:8" x14ac:dyDescent="0.3">
      <c r="A26" s="2" t="s">
        <v>148</v>
      </c>
      <c r="B26" s="2" t="s">
        <v>15</v>
      </c>
      <c r="C26" s="2">
        <v>35</v>
      </c>
      <c r="D26" s="2" t="s">
        <v>16</v>
      </c>
      <c r="E26" s="3">
        <v>44666</v>
      </c>
      <c r="F26" s="2" t="s">
        <v>9</v>
      </c>
      <c r="G26" s="2">
        <v>40400</v>
      </c>
      <c r="H26" s="2" t="s">
        <v>203</v>
      </c>
    </row>
    <row r="27" spans="1:8" x14ac:dyDescent="0.3">
      <c r="A27" s="2" t="s">
        <v>195</v>
      </c>
      <c r="B27" s="2" t="s">
        <v>15</v>
      </c>
      <c r="C27" s="2">
        <v>24</v>
      </c>
      <c r="D27" s="2" t="s">
        <v>16</v>
      </c>
      <c r="E27" s="3">
        <v>44625</v>
      </c>
      <c r="F27" s="2" t="s">
        <v>12</v>
      </c>
      <c r="G27" s="2">
        <v>100420</v>
      </c>
      <c r="H27" s="2" t="s">
        <v>203</v>
      </c>
    </row>
    <row r="28" spans="1:8" x14ac:dyDescent="0.3">
      <c r="A28" s="2" t="s">
        <v>119</v>
      </c>
      <c r="B28" s="2" t="s">
        <v>8</v>
      </c>
      <c r="C28" s="2">
        <v>31</v>
      </c>
      <c r="D28" s="2" t="s">
        <v>16</v>
      </c>
      <c r="E28" s="3">
        <v>44604</v>
      </c>
      <c r="F28" s="2" t="s">
        <v>12</v>
      </c>
      <c r="G28" s="2">
        <v>58100</v>
      </c>
      <c r="H28" s="2" t="s">
        <v>203</v>
      </c>
    </row>
    <row r="29" spans="1:8" x14ac:dyDescent="0.3">
      <c r="A29" s="2" t="s">
        <v>113</v>
      </c>
      <c r="B29" s="2" t="s">
        <v>8</v>
      </c>
      <c r="C29" s="2">
        <v>44</v>
      </c>
      <c r="D29" s="2" t="s">
        <v>16</v>
      </c>
      <c r="E29" s="3">
        <v>44985</v>
      </c>
      <c r="F29" s="2" t="s">
        <v>12</v>
      </c>
      <c r="G29" s="2">
        <v>114870</v>
      </c>
      <c r="H29" s="2" t="s">
        <v>203</v>
      </c>
    </row>
    <row r="30" spans="1:8" x14ac:dyDescent="0.3">
      <c r="A30" s="2" t="s">
        <v>157</v>
      </c>
      <c r="B30" s="2" t="s">
        <v>8</v>
      </c>
      <c r="C30" s="2">
        <v>32</v>
      </c>
      <c r="D30" s="2" t="s">
        <v>16</v>
      </c>
      <c r="E30" s="3">
        <v>44549</v>
      </c>
      <c r="F30" s="2" t="s">
        <v>9</v>
      </c>
      <c r="G30" s="2">
        <v>41570</v>
      </c>
      <c r="H30" s="2" t="s">
        <v>203</v>
      </c>
    </row>
    <row r="31" spans="1:8" x14ac:dyDescent="0.3">
      <c r="A31" s="2" t="s">
        <v>172</v>
      </c>
      <c r="B31" s="2" t="s">
        <v>8</v>
      </c>
      <c r="C31" s="2">
        <v>30</v>
      </c>
      <c r="D31" s="2" t="s">
        <v>16</v>
      </c>
      <c r="E31" s="3">
        <v>44800</v>
      </c>
      <c r="F31" s="2" t="s">
        <v>9</v>
      </c>
      <c r="G31" s="2">
        <v>112570</v>
      </c>
      <c r="H31" s="2" t="s">
        <v>203</v>
      </c>
    </row>
    <row r="32" spans="1:8" x14ac:dyDescent="0.3">
      <c r="A32" s="2" t="s">
        <v>150</v>
      </c>
      <c r="B32" s="2" t="s">
        <v>15</v>
      </c>
      <c r="C32" s="2">
        <v>26</v>
      </c>
      <c r="D32" s="2" t="s">
        <v>16</v>
      </c>
      <c r="E32" s="3">
        <v>44164</v>
      </c>
      <c r="F32" s="2" t="s">
        <v>9</v>
      </c>
      <c r="G32" s="2">
        <v>47360</v>
      </c>
      <c r="H32" s="2" t="s">
        <v>203</v>
      </c>
    </row>
    <row r="33" spans="1:8" x14ac:dyDescent="0.3">
      <c r="A33" s="2" t="s">
        <v>125</v>
      </c>
      <c r="B33" s="2" t="s">
        <v>8</v>
      </c>
      <c r="C33" s="2">
        <v>21</v>
      </c>
      <c r="D33" s="2" t="s">
        <v>16</v>
      </c>
      <c r="E33" s="3">
        <v>44256</v>
      </c>
      <c r="F33" s="2" t="s">
        <v>21</v>
      </c>
      <c r="G33" s="2">
        <v>65920</v>
      </c>
      <c r="H33" s="2" t="s">
        <v>203</v>
      </c>
    </row>
    <row r="34" spans="1:8" x14ac:dyDescent="0.3">
      <c r="A34" s="2" t="s">
        <v>199</v>
      </c>
      <c r="B34" s="2" t="s">
        <v>8</v>
      </c>
      <c r="C34" s="2">
        <v>28</v>
      </c>
      <c r="D34" s="2" t="s">
        <v>16</v>
      </c>
      <c r="E34" s="3">
        <v>44571</v>
      </c>
      <c r="F34" s="2" t="s">
        <v>9</v>
      </c>
      <c r="G34" s="2">
        <v>99970</v>
      </c>
      <c r="H34" s="2" t="s">
        <v>203</v>
      </c>
    </row>
    <row r="35" spans="1:8" x14ac:dyDescent="0.3">
      <c r="A35" s="2" t="s">
        <v>132</v>
      </c>
      <c r="B35" s="2" t="s">
        <v>8</v>
      </c>
      <c r="C35" s="2">
        <v>25</v>
      </c>
      <c r="D35" s="2" t="s">
        <v>13</v>
      </c>
      <c r="E35" s="3">
        <v>44633</v>
      </c>
      <c r="F35" s="2" t="s">
        <v>12</v>
      </c>
      <c r="G35" s="2">
        <v>80700</v>
      </c>
      <c r="H35" s="2" t="s">
        <v>203</v>
      </c>
    </row>
    <row r="36" spans="1:8" x14ac:dyDescent="0.3">
      <c r="A36" s="2" t="s">
        <v>154</v>
      </c>
      <c r="B36" s="2" t="s">
        <v>15</v>
      </c>
      <c r="C36" s="2">
        <v>24</v>
      </c>
      <c r="D36" s="2" t="s">
        <v>24</v>
      </c>
      <c r="E36" s="3">
        <v>44375</v>
      </c>
      <c r="F36" s="2" t="s">
        <v>21</v>
      </c>
      <c r="G36" s="2">
        <v>52610</v>
      </c>
      <c r="H36" s="2" t="s">
        <v>203</v>
      </c>
    </row>
    <row r="37" spans="1:8" x14ac:dyDescent="0.3">
      <c r="A37" s="2" t="s">
        <v>179</v>
      </c>
      <c r="B37" s="2" t="s">
        <v>15</v>
      </c>
      <c r="C37" s="2">
        <v>29</v>
      </c>
      <c r="D37" s="2" t="s">
        <v>24</v>
      </c>
      <c r="E37" s="3">
        <v>44119</v>
      </c>
      <c r="F37" s="2" t="s">
        <v>12</v>
      </c>
      <c r="G37" s="2">
        <v>112110</v>
      </c>
      <c r="H37" s="2" t="s">
        <v>203</v>
      </c>
    </row>
    <row r="38" spans="1:8" x14ac:dyDescent="0.3">
      <c r="A38" s="2" t="s">
        <v>151</v>
      </c>
      <c r="B38" s="2" t="s">
        <v>8</v>
      </c>
      <c r="C38" s="2">
        <v>27</v>
      </c>
      <c r="D38" s="2" t="s">
        <v>16</v>
      </c>
      <c r="E38" s="3">
        <v>44061</v>
      </c>
      <c r="F38" s="2" t="s">
        <v>56</v>
      </c>
      <c r="G38" s="2">
        <v>119110</v>
      </c>
      <c r="H38" s="2" t="s">
        <v>203</v>
      </c>
    </row>
    <row r="39" spans="1:8" x14ac:dyDescent="0.3">
      <c r="A39" s="2" t="s">
        <v>149</v>
      </c>
      <c r="B39" s="2" t="s">
        <v>15</v>
      </c>
      <c r="C39" s="2">
        <v>22</v>
      </c>
      <c r="D39" s="2" t="s">
        <v>13</v>
      </c>
      <c r="E39" s="3">
        <v>44384</v>
      </c>
      <c r="F39" s="2" t="s">
        <v>19</v>
      </c>
      <c r="G39" s="2">
        <v>112780</v>
      </c>
      <c r="H39" s="2" t="s">
        <v>203</v>
      </c>
    </row>
    <row r="40" spans="1:8" x14ac:dyDescent="0.3">
      <c r="A40" s="2" t="s">
        <v>174</v>
      </c>
      <c r="B40" s="2" t="s">
        <v>8</v>
      </c>
      <c r="C40" s="2">
        <v>36</v>
      </c>
      <c r="D40" s="2" t="s">
        <v>16</v>
      </c>
      <c r="E40" s="3">
        <v>44023</v>
      </c>
      <c r="F40" s="2" t="s">
        <v>9</v>
      </c>
      <c r="G40" s="2">
        <v>114890</v>
      </c>
      <c r="H40" s="2" t="s">
        <v>203</v>
      </c>
    </row>
    <row r="41" spans="1:8" x14ac:dyDescent="0.3">
      <c r="A41" s="2" t="s">
        <v>145</v>
      </c>
      <c r="B41" s="2" t="s">
        <v>15</v>
      </c>
      <c r="C41" s="2">
        <v>27</v>
      </c>
      <c r="D41" s="2" t="s">
        <v>16</v>
      </c>
      <c r="E41" s="3">
        <v>44506</v>
      </c>
      <c r="F41" s="2" t="s">
        <v>21</v>
      </c>
      <c r="G41" s="2">
        <v>48980</v>
      </c>
      <c r="H41" s="2" t="s">
        <v>203</v>
      </c>
    </row>
    <row r="42" spans="1:8" x14ac:dyDescent="0.3">
      <c r="A42" s="2" t="s">
        <v>169</v>
      </c>
      <c r="B42" s="2" t="s">
        <v>15</v>
      </c>
      <c r="C42" s="2">
        <v>21</v>
      </c>
      <c r="D42" s="2" t="s">
        <v>16</v>
      </c>
      <c r="E42" s="3">
        <v>44180</v>
      </c>
      <c r="F42" s="2" t="s">
        <v>56</v>
      </c>
      <c r="G42" s="2">
        <v>75880</v>
      </c>
      <c r="H42" s="2" t="s">
        <v>203</v>
      </c>
    </row>
    <row r="43" spans="1:8" x14ac:dyDescent="0.3">
      <c r="A43" s="2" t="s">
        <v>166</v>
      </c>
      <c r="B43" s="2" t="s">
        <v>8</v>
      </c>
      <c r="C43" s="2">
        <v>28</v>
      </c>
      <c r="D43" s="2" t="s">
        <v>16</v>
      </c>
      <c r="E43" s="3">
        <v>44296</v>
      </c>
      <c r="F43" s="2" t="s">
        <v>19</v>
      </c>
      <c r="G43" s="2">
        <v>53240</v>
      </c>
      <c r="H43" s="2" t="s">
        <v>203</v>
      </c>
    </row>
    <row r="44" spans="1:8" x14ac:dyDescent="0.3">
      <c r="A44" s="2" t="s">
        <v>121</v>
      </c>
      <c r="B44" s="2" t="s">
        <v>8</v>
      </c>
      <c r="C44" s="2">
        <v>34</v>
      </c>
      <c r="D44" s="2" t="s">
        <v>16</v>
      </c>
      <c r="E44" s="3">
        <v>44397</v>
      </c>
      <c r="F44" s="2" t="s">
        <v>21</v>
      </c>
      <c r="G44" s="2">
        <v>85000</v>
      </c>
      <c r="H44" s="2" t="s">
        <v>203</v>
      </c>
    </row>
    <row r="45" spans="1:8" x14ac:dyDescent="0.3">
      <c r="A45" s="2" t="s">
        <v>178</v>
      </c>
      <c r="B45" s="2" t="s">
        <v>8</v>
      </c>
      <c r="C45" s="2">
        <v>21</v>
      </c>
      <c r="D45" s="2" t="s">
        <v>16</v>
      </c>
      <c r="E45" s="3">
        <v>44619</v>
      </c>
      <c r="F45" s="2" t="s">
        <v>12</v>
      </c>
      <c r="G45" s="2">
        <v>33920</v>
      </c>
      <c r="H45" s="2" t="s">
        <v>203</v>
      </c>
    </row>
    <row r="46" spans="1:8" x14ac:dyDescent="0.3">
      <c r="A46" s="2" t="s">
        <v>187</v>
      </c>
      <c r="B46" s="2" t="s">
        <v>8</v>
      </c>
      <c r="C46" s="2">
        <v>33</v>
      </c>
      <c r="D46" s="2" t="s">
        <v>16</v>
      </c>
      <c r="E46" s="3">
        <v>44253</v>
      </c>
      <c r="F46" s="2" t="s">
        <v>12</v>
      </c>
      <c r="G46" s="2">
        <v>75280</v>
      </c>
      <c r="H46" s="2" t="s">
        <v>203</v>
      </c>
    </row>
    <row r="47" spans="1:8" x14ac:dyDescent="0.3">
      <c r="A47" s="2" t="s">
        <v>129</v>
      </c>
      <c r="B47" s="2" t="s">
        <v>8</v>
      </c>
      <c r="C47" s="2">
        <v>34</v>
      </c>
      <c r="D47" s="2" t="s">
        <v>16</v>
      </c>
      <c r="E47" s="3">
        <v>44594</v>
      </c>
      <c r="F47" s="2" t="s">
        <v>21</v>
      </c>
      <c r="G47" s="2">
        <v>58940</v>
      </c>
      <c r="H47" s="2" t="s">
        <v>203</v>
      </c>
    </row>
    <row r="48" spans="1:8" x14ac:dyDescent="0.3">
      <c r="A48" s="2" t="s">
        <v>135</v>
      </c>
      <c r="B48" s="2" t="s">
        <v>8</v>
      </c>
      <c r="C48" s="2">
        <v>28</v>
      </c>
      <c r="D48" s="2" t="s">
        <v>16</v>
      </c>
      <c r="E48" s="3">
        <v>44425</v>
      </c>
      <c r="F48" s="2" t="s">
        <v>9</v>
      </c>
      <c r="G48" s="2">
        <v>104770</v>
      </c>
      <c r="H48" s="2" t="s">
        <v>203</v>
      </c>
    </row>
    <row r="49" spans="1:8" x14ac:dyDescent="0.3">
      <c r="A49" s="2" t="s">
        <v>124</v>
      </c>
      <c r="B49" s="2" t="s">
        <v>15</v>
      </c>
      <c r="C49" s="2">
        <v>21</v>
      </c>
      <c r="D49" s="2" t="s">
        <v>16</v>
      </c>
      <c r="E49" s="3">
        <v>44701</v>
      </c>
      <c r="F49" s="2" t="s">
        <v>9</v>
      </c>
      <c r="G49" s="2">
        <v>57090</v>
      </c>
      <c r="H49" s="2" t="s">
        <v>203</v>
      </c>
    </row>
    <row r="50" spans="1:8" x14ac:dyDescent="0.3">
      <c r="A50" s="2" t="s">
        <v>159</v>
      </c>
      <c r="B50" s="2" t="s">
        <v>15</v>
      </c>
      <c r="C50" s="2">
        <v>27</v>
      </c>
      <c r="D50" s="2" t="s">
        <v>13</v>
      </c>
      <c r="E50" s="3">
        <v>44174</v>
      </c>
      <c r="F50" s="2" t="s">
        <v>21</v>
      </c>
      <c r="G50" s="2">
        <v>91650</v>
      </c>
      <c r="H50" s="2" t="s">
        <v>203</v>
      </c>
    </row>
    <row r="51" spans="1:8" x14ac:dyDescent="0.3">
      <c r="A51" s="2" t="s">
        <v>182</v>
      </c>
      <c r="B51" s="2" t="s">
        <v>15</v>
      </c>
      <c r="C51" s="2">
        <v>42</v>
      </c>
      <c r="D51" s="2" t="s">
        <v>24</v>
      </c>
      <c r="E51" s="3">
        <v>44670</v>
      </c>
      <c r="F51" s="2" t="s">
        <v>21</v>
      </c>
      <c r="G51" s="2">
        <v>70270</v>
      </c>
      <c r="H51" s="2" t="s">
        <v>203</v>
      </c>
    </row>
    <row r="52" spans="1:8" x14ac:dyDescent="0.3">
      <c r="A52" s="2" t="s">
        <v>128</v>
      </c>
      <c r="B52" s="2" t="s">
        <v>8</v>
      </c>
      <c r="C52" s="2">
        <v>28</v>
      </c>
      <c r="D52" s="2" t="s">
        <v>16</v>
      </c>
      <c r="E52" s="3">
        <v>44124</v>
      </c>
      <c r="F52" s="2" t="s">
        <v>21</v>
      </c>
      <c r="G52" s="2">
        <v>75970</v>
      </c>
      <c r="H52" s="2" t="s">
        <v>203</v>
      </c>
    </row>
    <row r="53" spans="1:8" x14ac:dyDescent="0.3">
      <c r="A53" s="2" t="s">
        <v>111</v>
      </c>
      <c r="B53" s="2"/>
      <c r="C53" s="2">
        <v>27</v>
      </c>
      <c r="D53" s="2" t="s">
        <v>13</v>
      </c>
      <c r="E53" s="3">
        <v>44212</v>
      </c>
      <c r="F53" s="2" t="s">
        <v>12</v>
      </c>
      <c r="G53" s="2">
        <v>90700</v>
      </c>
      <c r="H53" s="2" t="s">
        <v>203</v>
      </c>
    </row>
    <row r="54" spans="1:8" x14ac:dyDescent="0.3">
      <c r="A54" s="2" t="s">
        <v>130</v>
      </c>
      <c r="B54" s="2" t="s">
        <v>15</v>
      </c>
      <c r="C54" s="2">
        <v>30</v>
      </c>
      <c r="D54" s="2" t="s">
        <v>16</v>
      </c>
      <c r="E54" s="3">
        <v>44607</v>
      </c>
      <c r="F54" s="2" t="s">
        <v>9</v>
      </c>
      <c r="G54" s="2">
        <v>60570</v>
      </c>
      <c r="H54" s="2" t="s">
        <v>203</v>
      </c>
    </row>
    <row r="55" spans="1:8" x14ac:dyDescent="0.3">
      <c r="A55" s="2" t="s">
        <v>133</v>
      </c>
      <c r="B55" s="2" t="s">
        <v>15</v>
      </c>
      <c r="C55" s="2">
        <v>33</v>
      </c>
      <c r="D55" s="2" t="s">
        <v>16</v>
      </c>
      <c r="E55" s="3">
        <v>44103</v>
      </c>
      <c r="F55" s="2" t="s">
        <v>9</v>
      </c>
      <c r="G55" s="2">
        <v>115920</v>
      </c>
      <c r="H55" s="2" t="s">
        <v>203</v>
      </c>
    </row>
    <row r="56" spans="1:8" x14ac:dyDescent="0.3">
      <c r="A56" s="2" t="s">
        <v>185</v>
      </c>
      <c r="B56" s="2" t="s">
        <v>8</v>
      </c>
      <c r="C56" s="2">
        <v>33</v>
      </c>
      <c r="D56" s="2" t="s">
        <v>16</v>
      </c>
      <c r="E56" s="3">
        <v>44006</v>
      </c>
      <c r="F56" s="2" t="s">
        <v>21</v>
      </c>
      <c r="G56" s="2">
        <v>65360</v>
      </c>
      <c r="H56" s="2" t="s">
        <v>203</v>
      </c>
    </row>
    <row r="57" spans="1:8" x14ac:dyDescent="0.3">
      <c r="A57" s="2" t="s">
        <v>115</v>
      </c>
      <c r="B57" s="2"/>
      <c r="C57" s="2">
        <v>30</v>
      </c>
      <c r="D57" s="2" t="s">
        <v>16</v>
      </c>
      <c r="E57" s="3">
        <v>44535</v>
      </c>
      <c r="F57" s="2" t="s">
        <v>21</v>
      </c>
      <c r="G57" s="2">
        <v>64000</v>
      </c>
      <c r="H57" s="2" t="s">
        <v>203</v>
      </c>
    </row>
    <row r="58" spans="1:8" x14ac:dyDescent="0.3">
      <c r="A58" s="2" t="s">
        <v>194</v>
      </c>
      <c r="B58" s="2" t="s">
        <v>8</v>
      </c>
      <c r="C58" s="2">
        <v>34</v>
      </c>
      <c r="D58" s="2" t="s">
        <v>16</v>
      </c>
      <c r="E58" s="3">
        <v>44383</v>
      </c>
      <c r="F58" s="2" t="s">
        <v>21</v>
      </c>
      <c r="G58" s="2">
        <v>92450</v>
      </c>
      <c r="H58" s="2" t="s">
        <v>203</v>
      </c>
    </row>
    <row r="59" spans="1:8" x14ac:dyDescent="0.3">
      <c r="A59" s="2" t="s">
        <v>112</v>
      </c>
      <c r="B59" s="2" t="s">
        <v>15</v>
      </c>
      <c r="C59" s="2">
        <v>31</v>
      </c>
      <c r="D59" s="2" t="s">
        <v>16</v>
      </c>
      <c r="E59" s="3">
        <v>44450</v>
      </c>
      <c r="F59" s="2" t="s">
        <v>12</v>
      </c>
      <c r="G59" s="2">
        <v>48950</v>
      </c>
      <c r="H59" s="2" t="s">
        <v>203</v>
      </c>
    </row>
    <row r="60" spans="1:8" x14ac:dyDescent="0.3">
      <c r="A60" s="2" t="s">
        <v>184</v>
      </c>
      <c r="B60" s="2" t="s">
        <v>8</v>
      </c>
      <c r="C60" s="2">
        <v>27</v>
      </c>
      <c r="D60" s="2" t="s">
        <v>16</v>
      </c>
      <c r="E60" s="3">
        <v>44625</v>
      </c>
      <c r="F60" s="2" t="s">
        <v>12</v>
      </c>
      <c r="G60" s="2">
        <v>83750</v>
      </c>
      <c r="H60" s="2" t="s">
        <v>203</v>
      </c>
    </row>
    <row r="61" spans="1:8" x14ac:dyDescent="0.3">
      <c r="A61" s="2" t="s">
        <v>165</v>
      </c>
      <c r="B61" s="2" t="s">
        <v>8</v>
      </c>
      <c r="C61" s="2">
        <v>40</v>
      </c>
      <c r="D61" s="2" t="s">
        <v>16</v>
      </c>
      <c r="E61" s="3">
        <v>44276</v>
      </c>
      <c r="F61" s="2" t="s">
        <v>12</v>
      </c>
      <c r="G61" s="2">
        <v>87620</v>
      </c>
      <c r="H61" s="2" t="s">
        <v>203</v>
      </c>
    </row>
    <row r="62" spans="1:8" x14ac:dyDescent="0.3">
      <c r="A62" s="2" t="s">
        <v>183</v>
      </c>
      <c r="B62" s="2" t="s">
        <v>8</v>
      </c>
      <c r="C62" s="2">
        <v>20</v>
      </c>
      <c r="D62" s="2" t="s">
        <v>24</v>
      </c>
      <c r="E62" s="3">
        <v>44476</v>
      </c>
      <c r="F62" s="2" t="s">
        <v>19</v>
      </c>
      <c r="G62" s="2">
        <v>68900</v>
      </c>
      <c r="H62" s="2" t="s">
        <v>203</v>
      </c>
    </row>
    <row r="63" spans="1:8" x14ac:dyDescent="0.3">
      <c r="A63" s="2" t="s">
        <v>156</v>
      </c>
      <c r="B63" s="2" t="s">
        <v>15</v>
      </c>
      <c r="C63" s="2">
        <v>32</v>
      </c>
      <c r="D63" s="2" t="s">
        <v>16</v>
      </c>
      <c r="E63" s="3">
        <v>44403</v>
      </c>
      <c r="F63" s="2" t="s">
        <v>19</v>
      </c>
      <c r="G63" s="2">
        <v>53540</v>
      </c>
      <c r="H63" s="2" t="s">
        <v>203</v>
      </c>
    </row>
    <row r="64" spans="1:8" x14ac:dyDescent="0.3">
      <c r="A64" s="2" t="s">
        <v>171</v>
      </c>
      <c r="B64" s="2" t="s">
        <v>15</v>
      </c>
      <c r="C64" s="2">
        <v>28</v>
      </c>
      <c r="D64" s="2" t="s">
        <v>42</v>
      </c>
      <c r="E64" s="3">
        <v>44758</v>
      </c>
      <c r="F64" s="2" t="s">
        <v>19</v>
      </c>
      <c r="G64" s="2">
        <v>43510</v>
      </c>
      <c r="H64" s="2" t="s">
        <v>203</v>
      </c>
    </row>
    <row r="65" spans="1:8" x14ac:dyDescent="0.3">
      <c r="A65" s="2" t="s">
        <v>126</v>
      </c>
      <c r="B65" s="2" t="s">
        <v>8</v>
      </c>
      <c r="C65" s="2">
        <v>38</v>
      </c>
      <c r="D65" s="2" t="s">
        <v>10</v>
      </c>
      <c r="E65" s="3">
        <v>44316</v>
      </c>
      <c r="F65" s="2" t="s">
        <v>19</v>
      </c>
      <c r="G65" s="2">
        <v>109160</v>
      </c>
      <c r="H65" s="2" t="s">
        <v>203</v>
      </c>
    </row>
    <row r="66" spans="1:8" x14ac:dyDescent="0.3">
      <c r="A66" s="2" t="s">
        <v>197</v>
      </c>
      <c r="B66" s="2" t="s">
        <v>15</v>
      </c>
      <c r="C66" s="2">
        <v>40</v>
      </c>
      <c r="D66" s="2" t="s">
        <v>16</v>
      </c>
      <c r="E66" s="3">
        <v>44204</v>
      </c>
      <c r="F66" s="2" t="s">
        <v>9</v>
      </c>
      <c r="G66" s="2">
        <v>99750</v>
      </c>
      <c r="H66" s="2" t="s">
        <v>203</v>
      </c>
    </row>
    <row r="67" spans="1:8" x14ac:dyDescent="0.3">
      <c r="A67" s="2" t="s">
        <v>123</v>
      </c>
      <c r="B67" s="2" t="s">
        <v>8</v>
      </c>
      <c r="C67" s="2">
        <v>31</v>
      </c>
      <c r="D67" s="2" t="s">
        <v>16</v>
      </c>
      <c r="E67" s="3">
        <v>44084</v>
      </c>
      <c r="F67" s="2" t="s">
        <v>12</v>
      </c>
      <c r="G67" s="2">
        <v>41980</v>
      </c>
      <c r="H67" s="2" t="s">
        <v>203</v>
      </c>
    </row>
    <row r="68" spans="1:8" x14ac:dyDescent="0.3">
      <c r="A68" s="2" t="s">
        <v>186</v>
      </c>
      <c r="B68" s="2" t="s">
        <v>15</v>
      </c>
      <c r="C68" s="2">
        <v>36</v>
      </c>
      <c r="D68" s="2" t="s">
        <v>16</v>
      </c>
      <c r="E68" s="3">
        <v>44272</v>
      </c>
      <c r="F68" s="2" t="s">
        <v>21</v>
      </c>
      <c r="G68" s="2">
        <v>71380</v>
      </c>
      <c r="H68" s="2" t="s">
        <v>203</v>
      </c>
    </row>
    <row r="69" spans="1:8" x14ac:dyDescent="0.3">
      <c r="A69" s="2" t="s">
        <v>190</v>
      </c>
      <c r="B69" s="2" t="s">
        <v>15</v>
      </c>
      <c r="C69" s="2">
        <v>27</v>
      </c>
      <c r="D69" s="2" t="s">
        <v>42</v>
      </c>
      <c r="E69" s="3">
        <v>44547</v>
      </c>
      <c r="F69" s="2" t="s">
        <v>9</v>
      </c>
      <c r="G69" s="2">
        <v>113280</v>
      </c>
      <c r="H69" s="2" t="s">
        <v>203</v>
      </c>
    </row>
    <row r="70" spans="1:8" x14ac:dyDescent="0.3">
      <c r="A70" s="2" t="s">
        <v>180</v>
      </c>
      <c r="B70" s="2" t="s">
        <v>8</v>
      </c>
      <c r="C70" s="2">
        <v>33</v>
      </c>
      <c r="D70" s="2" t="s">
        <v>16</v>
      </c>
      <c r="E70" s="3">
        <v>44747</v>
      </c>
      <c r="F70" s="2" t="s">
        <v>21</v>
      </c>
      <c r="G70" s="2">
        <v>86570</v>
      </c>
      <c r="H70" s="2" t="s">
        <v>203</v>
      </c>
    </row>
    <row r="71" spans="1:8" x14ac:dyDescent="0.3">
      <c r="A71" s="2" t="s">
        <v>138</v>
      </c>
      <c r="B71" s="2" t="s">
        <v>15</v>
      </c>
      <c r="C71" s="2">
        <v>26</v>
      </c>
      <c r="D71" s="2" t="s">
        <v>16</v>
      </c>
      <c r="E71" s="3">
        <v>44350</v>
      </c>
      <c r="F71" s="2" t="s">
        <v>9</v>
      </c>
      <c r="G71" s="2">
        <v>53540</v>
      </c>
      <c r="H71" s="2" t="s">
        <v>203</v>
      </c>
    </row>
    <row r="72" spans="1:8" x14ac:dyDescent="0.3">
      <c r="A72" s="2" t="s">
        <v>189</v>
      </c>
      <c r="B72" s="2" t="s">
        <v>15</v>
      </c>
      <c r="C72" s="2">
        <v>37</v>
      </c>
      <c r="D72" s="2" t="s">
        <v>16</v>
      </c>
      <c r="E72" s="3">
        <v>44640</v>
      </c>
      <c r="F72" s="2" t="s">
        <v>12</v>
      </c>
      <c r="G72" s="2">
        <v>69070</v>
      </c>
      <c r="H72" s="2" t="s">
        <v>203</v>
      </c>
    </row>
    <row r="73" spans="1:8" x14ac:dyDescent="0.3">
      <c r="A73" s="2" t="s">
        <v>120</v>
      </c>
      <c r="B73" s="2" t="s">
        <v>8</v>
      </c>
      <c r="C73" s="2">
        <v>30</v>
      </c>
      <c r="D73" s="2" t="s">
        <v>24</v>
      </c>
      <c r="E73" s="3">
        <v>44328</v>
      </c>
      <c r="F73" s="2" t="s">
        <v>21</v>
      </c>
      <c r="G73" s="2">
        <v>67910</v>
      </c>
      <c r="H73" s="2" t="s">
        <v>203</v>
      </c>
    </row>
    <row r="74" spans="1:8" x14ac:dyDescent="0.3">
      <c r="A74" s="2" t="s">
        <v>118</v>
      </c>
      <c r="B74" s="2" t="s">
        <v>15</v>
      </c>
      <c r="C74" s="2">
        <v>30</v>
      </c>
      <c r="D74" s="2" t="s">
        <v>16</v>
      </c>
      <c r="E74" s="3">
        <v>44214</v>
      </c>
      <c r="F74" s="2" t="s">
        <v>12</v>
      </c>
      <c r="G74" s="2">
        <v>69120</v>
      </c>
      <c r="H74" s="2" t="s">
        <v>203</v>
      </c>
    </row>
    <row r="75" spans="1:8" x14ac:dyDescent="0.3">
      <c r="A75" s="2" t="s">
        <v>131</v>
      </c>
      <c r="B75" s="2" t="s">
        <v>8</v>
      </c>
      <c r="C75" s="2">
        <v>34</v>
      </c>
      <c r="D75" s="2" t="s">
        <v>16</v>
      </c>
      <c r="E75" s="3">
        <v>44550</v>
      </c>
      <c r="F75" s="2" t="s">
        <v>21</v>
      </c>
      <c r="G75" s="2">
        <v>60130</v>
      </c>
      <c r="H75" s="2" t="s">
        <v>203</v>
      </c>
    </row>
    <row r="76" spans="1:8" x14ac:dyDescent="0.3">
      <c r="A76" s="2" t="s">
        <v>160</v>
      </c>
      <c r="B76" s="2" t="s">
        <v>15</v>
      </c>
      <c r="C76" s="2">
        <v>23</v>
      </c>
      <c r="D76" s="2" t="s">
        <v>16</v>
      </c>
      <c r="E76" s="3">
        <v>44378</v>
      </c>
      <c r="F76" s="2" t="s">
        <v>9</v>
      </c>
      <c r="G76" s="2">
        <v>106460</v>
      </c>
      <c r="H76" s="2" t="s">
        <v>203</v>
      </c>
    </row>
    <row r="77" spans="1:8" x14ac:dyDescent="0.3">
      <c r="A77" s="2" t="s">
        <v>147</v>
      </c>
      <c r="B77" s="2" t="s">
        <v>8</v>
      </c>
      <c r="C77" s="2">
        <v>37</v>
      </c>
      <c r="D77" s="2" t="s">
        <v>16</v>
      </c>
      <c r="E77" s="3">
        <v>44389</v>
      </c>
      <c r="F77" s="2" t="s">
        <v>56</v>
      </c>
      <c r="G77" s="2">
        <v>118100</v>
      </c>
      <c r="H77" s="2" t="s">
        <v>203</v>
      </c>
    </row>
    <row r="78" spans="1:8" x14ac:dyDescent="0.3">
      <c r="A78" s="2" t="s">
        <v>163</v>
      </c>
      <c r="B78" s="2" t="s">
        <v>8</v>
      </c>
      <c r="C78" s="2">
        <v>36</v>
      </c>
      <c r="D78" s="2" t="s">
        <v>16</v>
      </c>
      <c r="E78" s="3">
        <v>44468</v>
      </c>
      <c r="F78" s="2" t="s">
        <v>9</v>
      </c>
      <c r="G78" s="2">
        <v>78390</v>
      </c>
      <c r="H78" s="2" t="s">
        <v>203</v>
      </c>
    </row>
    <row r="79" spans="1:8" x14ac:dyDescent="0.3">
      <c r="A79" s="2" t="s">
        <v>146</v>
      </c>
      <c r="B79" s="2" t="s">
        <v>8</v>
      </c>
      <c r="C79" s="2">
        <v>30</v>
      </c>
      <c r="D79" s="2" t="s">
        <v>16</v>
      </c>
      <c r="E79" s="3">
        <v>44789</v>
      </c>
      <c r="F79" s="2" t="s">
        <v>9</v>
      </c>
      <c r="G79" s="2">
        <v>114180</v>
      </c>
      <c r="H79" s="2" t="s">
        <v>203</v>
      </c>
    </row>
    <row r="80" spans="1:8" x14ac:dyDescent="0.3">
      <c r="A80" s="2" t="s">
        <v>188</v>
      </c>
      <c r="B80" s="2" t="s">
        <v>8</v>
      </c>
      <c r="C80" s="2">
        <v>28</v>
      </c>
      <c r="D80" s="2" t="s">
        <v>16</v>
      </c>
      <c r="E80" s="3">
        <v>44590</v>
      </c>
      <c r="F80" s="2" t="s">
        <v>9</v>
      </c>
      <c r="G80" s="2">
        <v>104120</v>
      </c>
      <c r="H80" s="2" t="s">
        <v>203</v>
      </c>
    </row>
    <row r="81" spans="1:8" x14ac:dyDescent="0.3">
      <c r="A81" s="2" t="s">
        <v>137</v>
      </c>
      <c r="B81" s="2" t="s">
        <v>15</v>
      </c>
      <c r="C81" s="2">
        <v>30</v>
      </c>
      <c r="D81" s="2" t="s">
        <v>16</v>
      </c>
      <c r="E81" s="3">
        <v>44640</v>
      </c>
      <c r="F81" s="2" t="s">
        <v>9</v>
      </c>
      <c r="G81" s="2">
        <v>67950</v>
      </c>
      <c r="H81" s="2" t="s">
        <v>203</v>
      </c>
    </row>
    <row r="82" spans="1:8" x14ac:dyDescent="0.3">
      <c r="A82" s="2" t="s">
        <v>136</v>
      </c>
      <c r="B82" s="2" t="s">
        <v>8</v>
      </c>
      <c r="C82" s="2">
        <v>29</v>
      </c>
      <c r="D82" s="2" t="s">
        <v>16</v>
      </c>
      <c r="E82" s="3">
        <v>43962</v>
      </c>
      <c r="F82" s="2" t="s">
        <v>12</v>
      </c>
      <c r="G82" s="2">
        <v>34980</v>
      </c>
      <c r="H82" s="2" t="s">
        <v>203</v>
      </c>
    </row>
    <row r="83" spans="1:8" x14ac:dyDescent="0.3">
      <c r="A83" s="2" t="s">
        <v>152</v>
      </c>
      <c r="B83" s="2" t="s">
        <v>8</v>
      </c>
      <c r="C83" s="2">
        <v>24</v>
      </c>
      <c r="D83" s="2" t="s">
        <v>16</v>
      </c>
      <c r="E83" s="3">
        <v>44087</v>
      </c>
      <c r="F83" s="2" t="s">
        <v>12</v>
      </c>
      <c r="G83" s="2">
        <v>62780</v>
      </c>
      <c r="H83" s="2" t="s">
        <v>203</v>
      </c>
    </row>
    <row r="84" spans="1:8" x14ac:dyDescent="0.3">
      <c r="A84" s="2" t="s">
        <v>116</v>
      </c>
      <c r="B84" s="2" t="s">
        <v>15</v>
      </c>
      <c r="C84" s="2">
        <v>20</v>
      </c>
      <c r="D84" s="2" t="s">
        <v>16</v>
      </c>
      <c r="E84" s="3">
        <v>44397</v>
      </c>
      <c r="F84" s="2" t="s">
        <v>12</v>
      </c>
      <c r="G84" s="2">
        <v>107700</v>
      </c>
      <c r="H84" s="2" t="s">
        <v>203</v>
      </c>
    </row>
    <row r="85" spans="1:8" x14ac:dyDescent="0.3">
      <c r="A85" s="2" t="s">
        <v>167</v>
      </c>
      <c r="B85" s="2" t="s">
        <v>15</v>
      </c>
      <c r="C85" s="2">
        <v>25</v>
      </c>
      <c r="D85" s="2" t="s">
        <v>16</v>
      </c>
      <c r="E85" s="3">
        <v>44322</v>
      </c>
      <c r="F85" s="2" t="s">
        <v>19</v>
      </c>
      <c r="G85" s="2">
        <v>65700</v>
      </c>
      <c r="H85" s="2" t="s">
        <v>203</v>
      </c>
    </row>
    <row r="86" spans="1:8" x14ac:dyDescent="0.3">
      <c r="A86" s="2" t="s">
        <v>134</v>
      </c>
      <c r="B86" s="2" t="s">
        <v>8</v>
      </c>
      <c r="C86" s="2">
        <v>33</v>
      </c>
      <c r="D86" s="2" t="s">
        <v>42</v>
      </c>
      <c r="E86" s="3">
        <v>44313</v>
      </c>
      <c r="F86" s="2" t="s">
        <v>12</v>
      </c>
      <c r="G86" s="2">
        <v>75480</v>
      </c>
      <c r="H86" s="2" t="s">
        <v>203</v>
      </c>
    </row>
    <row r="87" spans="1:8" x14ac:dyDescent="0.3">
      <c r="A87" s="2" t="s">
        <v>173</v>
      </c>
      <c r="B87" s="2" t="s">
        <v>15</v>
      </c>
      <c r="C87" s="2">
        <v>33</v>
      </c>
      <c r="D87" s="2" t="s">
        <v>16</v>
      </c>
      <c r="E87" s="3">
        <v>44448</v>
      </c>
      <c r="F87" s="2" t="s">
        <v>12</v>
      </c>
      <c r="G87" s="2">
        <v>53870</v>
      </c>
      <c r="H87" s="2" t="s">
        <v>203</v>
      </c>
    </row>
    <row r="88" spans="1:8" x14ac:dyDescent="0.3">
      <c r="A88" s="2" t="s">
        <v>140</v>
      </c>
      <c r="B88" s="2" t="s">
        <v>8</v>
      </c>
      <c r="C88" s="2">
        <v>36</v>
      </c>
      <c r="D88" s="2" t="s">
        <v>16</v>
      </c>
      <c r="E88" s="3">
        <v>44433</v>
      </c>
      <c r="F88" s="2" t="s">
        <v>19</v>
      </c>
      <c r="G88" s="2">
        <v>78540</v>
      </c>
      <c r="H88" s="2" t="s">
        <v>203</v>
      </c>
    </row>
    <row r="89" spans="1:8" x14ac:dyDescent="0.3">
      <c r="A89" s="2" t="s">
        <v>192</v>
      </c>
      <c r="B89" s="2" t="s">
        <v>15</v>
      </c>
      <c r="C89" s="2">
        <v>19</v>
      </c>
      <c r="D89" s="2" t="s">
        <v>16</v>
      </c>
      <c r="E89" s="3">
        <v>44218</v>
      </c>
      <c r="F89" s="2" t="s">
        <v>9</v>
      </c>
      <c r="G89" s="2">
        <v>58960</v>
      </c>
      <c r="H89" s="2" t="s">
        <v>203</v>
      </c>
    </row>
    <row r="90" spans="1:8" x14ac:dyDescent="0.3">
      <c r="A90" s="2" t="s">
        <v>161</v>
      </c>
      <c r="B90" s="2" t="s">
        <v>15</v>
      </c>
      <c r="C90" s="2">
        <v>46</v>
      </c>
      <c r="D90" s="2" t="s">
        <v>16</v>
      </c>
      <c r="E90" s="3">
        <v>44697</v>
      </c>
      <c r="F90" s="2" t="s">
        <v>9</v>
      </c>
      <c r="G90" s="2">
        <v>70610</v>
      </c>
      <c r="H90" s="2" t="s">
        <v>203</v>
      </c>
    </row>
    <row r="91" spans="1:8" x14ac:dyDescent="0.3">
      <c r="A91" s="2" t="s">
        <v>170</v>
      </c>
      <c r="B91" s="2" t="s">
        <v>15</v>
      </c>
      <c r="C91" s="2">
        <v>33</v>
      </c>
      <c r="D91" s="2" t="s">
        <v>16</v>
      </c>
      <c r="E91" s="3">
        <v>44181</v>
      </c>
      <c r="F91" s="2" t="s">
        <v>21</v>
      </c>
      <c r="G91" s="2">
        <v>59430</v>
      </c>
      <c r="H91" s="2" t="s">
        <v>203</v>
      </c>
    </row>
    <row r="92" spans="1:8" x14ac:dyDescent="0.3">
      <c r="A92" s="2" t="s">
        <v>143</v>
      </c>
      <c r="B92" s="2" t="s">
        <v>15</v>
      </c>
      <c r="C92" s="2">
        <v>33</v>
      </c>
      <c r="D92" s="2" t="s">
        <v>13</v>
      </c>
      <c r="E92" s="3">
        <v>44640</v>
      </c>
      <c r="F92" s="2" t="s">
        <v>9</v>
      </c>
      <c r="G92" s="2">
        <v>48530</v>
      </c>
      <c r="H92" s="2" t="s">
        <v>203</v>
      </c>
    </row>
    <row r="93" spans="1:8" x14ac:dyDescent="0.3">
      <c r="A93" s="2" t="s">
        <v>162</v>
      </c>
      <c r="B93" s="2" t="s">
        <v>8</v>
      </c>
      <c r="C93" s="2">
        <v>33</v>
      </c>
      <c r="D93" s="2" t="s">
        <v>16</v>
      </c>
      <c r="E93" s="3">
        <v>44129</v>
      </c>
      <c r="F93" s="2" t="s">
        <v>12</v>
      </c>
      <c r="G93" s="2">
        <v>96140</v>
      </c>
      <c r="H93" s="2" t="s">
        <v>203</v>
      </c>
    </row>
    <row r="94" spans="1:8" x14ac:dyDescent="0.3">
      <c r="A94" s="2" t="s">
        <v>155</v>
      </c>
      <c r="B94" s="2" t="s">
        <v>15</v>
      </c>
      <c r="C94" s="2">
        <v>20</v>
      </c>
      <c r="D94" s="2" t="s">
        <v>16</v>
      </c>
      <c r="E94" s="3">
        <v>44122</v>
      </c>
      <c r="F94" s="2" t="s">
        <v>12</v>
      </c>
      <c r="G94" s="2">
        <v>112650</v>
      </c>
      <c r="H94" s="2" t="s">
        <v>203</v>
      </c>
    </row>
    <row r="95" spans="1:8" x14ac:dyDescent="0.3">
      <c r="A95" s="2" t="s">
        <v>175</v>
      </c>
      <c r="B95" s="2" t="s">
        <v>8</v>
      </c>
      <c r="C95" s="2">
        <v>32</v>
      </c>
      <c r="D95" s="2" t="s">
        <v>13</v>
      </c>
      <c r="E95" s="3">
        <v>44293</v>
      </c>
      <c r="F95" s="2" t="s">
        <v>12</v>
      </c>
      <c r="G95" s="2">
        <v>43840</v>
      </c>
      <c r="H95" s="2" t="s">
        <v>203</v>
      </c>
    </row>
    <row r="96" spans="1:8" x14ac:dyDescent="0.3">
      <c r="A96" s="2" t="s">
        <v>142</v>
      </c>
      <c r="B96" s="2" t="s">
        <v>15</v>
      </c>
      <c r="C96" s="2">
        <v>31</v>
      </c>
      <c r="D96" s="2" t="s">
        <v>16</v>
      </c>
      <c r="E96" s="3">
        <v>44663</v>
      </c>
      <c r="F96" s="2" t="s">
        <v>9</v>
      </c>
      <c r="G96" s="2">
        <v>103550</v>
      </c>
      <c r="H96" s="2" t="s">
        <v>203</v>
      </c>
    </row>
    <row r="97" spans="1:8" x14ac:dyDescent="0.3">
      <c r="A97" s="2" t="s">
        <v>200</v>
      </c>
      <c r="B97" s="2" t="s">
        <v>8</v>
      </c>
      <c r="C97" s="2">
        <v>32</v>
      </c>
      <c r="D97" s="2" t="s">
        <v>16</v>
      </c>
      <c r="E97" s="3">
        <v>44339</v>
      </c>
      <c r="F97" s="2" t="s">
        <v>56</v>
      </c>
      <c r="G97" s="2">
        <v>45510</v>
      </c>
      <c r="H97" s="2" t="s">
        <v>203</v>
      </c>
    </row>
    <row r="98" spans="1:8" x14ac:dyDescent="0.3">
      <c r="A98" s="2" t="s">
        <v>141</v>
      </c>
      <c r="B98" s="2"/>
      <c r="C98" s="2">
        <v>37</v>
      </c>
      <c r="D98" s="2" t="s">
        <v>24</v>
      </c>
      <c r="E98" s="3">
        <v>44085</v>
      </c>
      <c r="F98" s="2" t="s">
        <v>21</v>
      </c>
      <c r="G98" s="2">
        <v>115440</v>
      </c>
      <c r="H98" s="2" t="s">
        <v>203</v>
      </c>
    </row>
    <row r="99" spans="1:8" x14ac:dyDescent="0.3">
      <c r="A99" s="2" t="s">
        <v>201</v>
      </c>
      <c r="B99" s="2" t="s">
        <v>8</v>
      </c>
      <c r="C99" s="2">
        <v>38</v>
      </c>
      <c r="D99" s="2" t="s">
        <v>13</v>
      </c>
      <c r="E99" s="3">
        <v>44268</v>
      </c>
      <c r="F99" s="2" t="s">
        <v>19</v>
      </c>
      <c r="G99" s="2">
        <v>56870</v>
      </c>
      <c r="H99" s="2" t="s">
        <v>203</v>
      </c>
    </row>
    <row r="100" spans="1:8" x14ac:dyDescent="0.3">
      <c r="A100" s="2" t="s">
        <v>168</v>
      </c>
      <c r="B100" s="2" t="s">
        <v>8</v>
      </c>
      <c r="C100" s="2">
        <v>25</v>
      </c>
      <c r="D100" s="2" t="s">
        <v>16</v>
      </c>
      <c r="E100" s="3">
        <v>44144</v>
      </c>
      <c r="F100" s="2" t="s">
        <v>19</v>
      </c>
      <c r="G100" s="2">
        <v>92700</v>
      </c>
      <c r="H100" s="2" t="s">
        <v>203</v>
      </c>
    </row>
    <row r="101" spans="1:8" x14ac:dyDescent="0.3">
      <c r="A101" s="2" t="s">
        <v>144</v>
      </c>
      <c r="B101" s="2"/>
      <c r="C101" s="2">
        <v>32</v>
      </c>
      <c r="D101" s="2" t="s">
        <v>16</v>
      </c>
      <c r="E101" s="3">
        <v>44713</v>
      </c>
      <c r="F101" s="2" t="s">
        <v>12</v>
      </c>
      <c r="G101" s="2">
        <v>91310</v>
      </c>
      <c r="H101" s="2" t="s">
        <v>203</v>
      </c>
    </row>
    <row r="102" spans="1:8" x14ac:dyDescent="0.3">
      <c r="A102" s="2" t="s">
        <v>114</v>
      </c>
      <c r="B102" s="2" t="s">
        <v>15</v>
      </c>
      <c r="C102" s="2">
        <v>33</v>
      </c>
      <c r="D102" s="2" t="s">
        <v>16</v>
      </c>
      <c r="E102" s="3">
        <v>44324</v>
      </c>
      <c r="F102" s="2" t="s">
        <v>19</v>
      </c>
      <c r="G102" s="2">
        <v>74550</v>
      </c>
      <c r="H102" s="2" t="s">
        <v>203</v>
      </c>
    </row>
    <row r="103" spans="1:8" x14ac:dyDescent="0.3">
      <c r="A103" s="2" t="s">
        <v>127</v>
      </c>
      <c r="B103" s="2" t="s">
        <v>15</v>
      </c>
      <c r="C103" s="2">
        <v>25</v>
      </c>
      <c r="D103" s="2" t="s">
        <v>13</v>
      </c>
      <c r="E103" s="3">
        <v>44665</v>
      </c>
      <c r="F103" s="2" t="s">
        <v>9</v>
      </c>
      <c r="G103" s="2">
        <v>109190</v>
      </c>
      <c r="H103" s="2" t="s">
        <v>203</v>
      </c>
    </row>
    <row r="104" spans="1:8" x14ac:dyDescent="0.3">
      <c r="A104" s="2" t="s">
        <v>193</v>
      </c>
      <c r="B104" s="2" t="s">
        <v>8</v>
      </c>
      <c r="C104" s="2">
        <v>40</v>
      </c>
      <c r="D104" s="2" t="s">
        <v>16</v>
      </c>
      <c r="E104" s="3">
        <v>44320</v>
      </c>
      <c r="F104" s="2" t="s">
        <v>12</v>
      </c>
      <c r="G104" s="2">
        <v>104410</v>
      </c>
      <c r="H104" s="2" t="s">
        <v>203</v>
      </c>
    </row>
    <row r="105" spans="1:8" x14ac:dyDescent="0.3">
      <c r="A105" s="2" t="s">
        <v>176</v>
      </c>
      <c r="B105" s="2" t="s">
        <v>15</v>
      </c>
      <c r="C105" s="2">
        <v>30</v>
      </c>
      <c r="D105" s="2" t="s">
        <v>16</v>
      </c>
      <c r="E105" s="3">
        <v>44544</v>
      </c>
      <c r="F105" s="2" t="s">
        <v>21</v>
      </c>
      <c r="G105" s="2">
        <v>96800</v>
      </c>
      <c r="H105" s="2" t="s">
        <v>203</v>
      </c>
    </row>
    <row r="106" spans="1:8" x14ac:dyDescent="0.3">
      <c r="A106" s="2" t="s">
        <v>122</v>
      </c>
      <c r="B106" s="2" t="s">
        <v>15</v>
      </c>
      <c r="C106" s="2">
        <v>28</v>
      </c>
      <c r="D106" s="2" t="s">
        <v>13</v>
      </c>
      <c r="E106" s="3">
        <v>43980</v>
      </c>
      <c r="F106" s="2" t="s">
        <v>21</v>
      </c>
      <c r="G106" s="2">
        <v>48170</v>
      </c>
      <c r="H106" s="2" t="s">
        <v>203</v>
      </c>
    </row>
    <row r="107" spans="1:8" x14ac:dyDescent="0.3">
      <c r="A107" s="2" t="s">
        <v>139</v>
      </c>
      <c r="B107" s="2" t="s">
        <v>15</v>
      </c>
      <c r="C107" s="2">
        <v>21</v>
      </c>
      <c r="D107" s="2" t="s">
        <v>16</v>
      </c>
      <c r="E107" s="3">
        <v>44042</v>
      </c>
      <c r="F107" s="2" t="s">
        <v>9</v>
      </c>
      <c r="G107" s="2">
        <v>37920</v>
      </c>
      <c r="H107" s="2" t="s">
        <v>203</v>
      </c>
    </row>
    <row r="108" spans="1:8" x14ac:dyDescent="0.3">
      <c r="A108" s="2" t="s">
        <v>177</v>
      </c>
      <c r="B108" s="2"/>
      <c r="C108" s="2">
        <v>34</v>
      </c>
      <c r="D108" s="2" t="s">
        <v>16</v>
      </c>
      <c r="E108" s="3">
        <v>44642</v>
      </c>
      <c r="F108" s="2" t="s">
        <v>9</v>
      </c>
      <c r="G108" s="2">
        <v>112650</v>
      </c>
      <c r="H108" s="2" t="s">
        <v>203</v>
      </c>
    </row>
    <row r="109" spans="1:8" x14ac:dyDescent="0.3">
      <c r="A109" s="2" t="s">
        <v>164</v>
      </c>
      <c r="B109" s="2" t="s">
        <v>8</v>
      </c>
      <c r="C109" s="2">
        <v>34</v>
      </c>
      <c r="D109" s="2" t="s">
        <v>24</v>
      </c>
      <c r="E109" s="3">
        <v>44660</v>
      </c>
      <c r="F109" s="2" t="s">
        <v>19</v>
      </c>
      <c r="G109" s="2">
        <v>49630</v>
      </c>
      <c r="H109" s="2" t="s">
        <v>203</v>
      </c>
    </row>
    <row r="110" spans="1:8" x14ac:dyDescent="0.3">
      <c r="A110" s="2" t="s">
        <v>198</v>
      </c>
      <c r="B110" s="2" t="s">
        <v>15</v>
      </c>
      <c r="C110" s="2">
        <v>36</v>
      </c>
      <c r="D110" s="2" t="s">
        <v>16</v>
      </c>
      <c r="E110" s="3">
        <v>43958</v>
      </c>
      <c r="F110" s="2" t="s">
        <v>12</v>
      </c>
      <c r="G110" s="2">
        <v>118840</v>
      </c>
      <c r="H110" s="2" t="s">
        <v>203</v>
      </c>
    </row>
    <row r="111" spans="1:8" x14ac:dyDescent="0.3">
      <c r="A111" s="2" t="s">
        <v>158</v>
      </c>
      <c r="B111" s="2" t="s">
        <v>15</v>
      </c>
      <c r="C111" s="2">
        <v>30</v>
      </c>
      <c r="D111" s="2" t="s">
        <v>16</v>
      </c>
      <c r="E111" s="3">
        <v>44789</v>
      </c>
      <c r="F111" s="2" t="s">
        <v>12</v>
      </c>
      <c r="G111" s="2">
        <v>69710</v>
      </c>
      <c r="H111" s="2" t="s">
        <v>203</v>
      </c>
    </row>
    <row r="112" spans="1:8" x14ac:dyDescent="0.3">
      <c r="A112" s="2" t="s">
        <v>196</v>
      </c>
      <c r="B112" s="2" t="s">
        <v>15</v>
      </c>
      <c r="C112" s="2">
        <v>20</v>
      </c>
      <c r="D112" s="2" t="s">
        <v>16</v>
      </c>
      <c r="E112" s="3">
        <v>44683</v>
      </c>
      <c r="F112" s="2" t="s">
        <v>9</v>
      </c>
      <c r="G112" s="2">
        <v>79570</v>
      </c>
      <c r="H112" s="2" t="s">
        <v>203</v>
      </c>
    </row>
    <row r="113" spans="1:8" x14ac:dyDescent="0.3">
      <c r="A113" s="2" t="s">
        <v>153</v>
      </c>
      <c r="B113" s="2" t="s">
        <v>8</v>
      </c>
      <c r="C113" s="2">
        <v>22</v>
      </c>
      <c r="D113" s="2" t="s">
        <v>13</v>
      </c>
      <c r="E113" s="3">
        <v>44388</v>
      </c>
      <c r="F113" s="2" t="s">
        <v>9</v>
      </c>
      <c r="G113" s="2">
        <v>76900</v>
      </c>
      <c r="H113" s="2" t="s">
        <v>203</v>
      </c>
    </row>
    <row r="114" spans="1:8" x14ac:dyDescent="0.3">
      <c r="A114" s="2" t="s">
        <v>202</v>
      </c>
      <c r="B114" s="2"/>
      <c r="C114" s="2"/>
      <c r="D114" s="2"/>
      <c r="E114" s="3"/>
      <c r="F114" s="2"/>
      <c r="G114" s="2">
        <v>78195.803599999999</v>
      </c>
      <c r="H114" s="2" t="s">
        <v>203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2"/>
  <sheetViews>
    <sheetView workbookViewId="0">
      <selection sqref="A1:H102"/>
    </sheetView>
  </sheetViews>
  <sheetFormatPr defaultRowHeight="14.4" x14ac:dyDescent="0.3"/>
  <cols>
    <col min="1" max="1" width="19.6640625" bestFit="1" customWidth="1"/>
    <col min="2" max="2" width="9.33203125" bestFit="1" customWidth="1"/>
    <col min="3" max="3" width="13.33203125" bestFit="1" customWidth="1"/>
    <col min="4" max="4" width="6.44140625" bestFit="1" customWidth="1"/>
    <col min="5" max="5" width="14.6640625" bestFit="1" customWidth="1"/>
    <col min="6" max="6" width="8.33203125" bestFit="1" customWidth="1"/>
    <col min="7" max="7" width="13.109375" bestFit="1" customWidth="1"/>
    <col min="8" max="8" width="10" bestFit="1" customWidth="1"/>
  </cols>
  <sheetData>
    <row r="1" spans="1:8" x14ac:dyDescent="0.3">
      <c r="A1" s="2" t="s">
        <v>0</v>
      </c>
      <c r="B1" s="2" t="s">
        <v>1</v>
      </c>
      <c r="C1" s="2" t="s">
        <v>2</v>
      </c>
      <c r="D1" s="2" t="s">
        <v>3</v>
      </c>
      <c r="E1" s="2" t="s">
        <v>4</v>
      </c>
      <c r="F1" s="2" t="s">
        <v>5</v>
      </c>
      <c r="G1" s="2" t="s">
        <v>6</v>
      </c>
      <c r="H1" s="2" t="s">
        <v>204</v>
      </c>
    </row>
    <row r="2" spans="1:8" x14ac:dyDescent="0.3">
      <c r="A2" s="2" t="s">
        <v>58</v>
      </c>
      <c r="B2" s="2" t="s">
        <v>15</v>
      </c>
      <c r="C2" s="2" t="s">
        <v>19</v>
      </c>
      <c r="D2" s="2">
        <v>22</v>
      </c>
      <c r="E2" s="3">
        <v>44446</v>
      </c>
      <c r="F2" s="2">
        <v>112780</v>
      </c>
      <c r="G2" s="2" t="s">
        <v>13</v>
      </c>
      <c r="H2" s="2" t="s">
        <v>206</v>
      </c>
    </row>
    <row r="3" spans="1:8" x14ac:dyDescent="0.3">
      <c r="A3" s="2" t="s">
        <v>70</v>
      </c>
      <c r="B3" s="2" t="s">
        <v>15</v>
      </c>
      <c r="C3" s="2" t="s">
        <v>9</v>
      </c>
      <c r="D3" s="2">
        <v>46</v>
      </c>
      <c r="E3" s="3">
        <v>44758</v>
      </c>
      <c r="F3" s="2">
        <v>70610</v>
      </c>
      <c r="G3" s="2" t="s">
        <v>16</v>
      </c>
      <c r="H3" s="2" t="s">
        <v>206</v>
      </c>
    </row>
    <row r="4" spans="1:8" x14ac:dyDescent="0.3">
      <c r="A4" s="2" t="s">
        <v>75</v>
      </c>
      <c r="B4" s="2" t="s">
        <v>8</v>
      </c>
      <c r="C4" s="2" t="s">
        <v>19</v>
      </c>
      <c r="D4" s="2">
        <v>28</v>
      </c>
      <c r="E4" s="3">
        <v>44357</v>
      </c>
      <c r="F4" s="2">
        <v>53240</v>
      </c>
      <c r="G4" s="2"/>
      <c r="H4" s="2" t="s">
        <v>206</v>
      </c>
    </row>
    <row r="5" spans="1:8" x14ac:dyDescent="0.3">
      <c r="A5" s="2" t="s">
        <v>49</v>
      </c>
      <c r="B5" s="2"/>
      <c r="C5" s="2" t="s">
        <v>21</v>
      </c>
      <c r="D5" s="2">
        <v>37</v>
      </c>
      <c r="E5" s="3">
        <v>44146</v>
      </c>
      <c r="F5" s="2">
        <v>115440</v>
      </c>
      <c r="G5" s="2" t="s">
        <v>24</v>
      </c>
      <c r="H5" s="2" t="s">
        <v>206</v>
      </c>
    </row>
    <row r="6" spans="1:8" x14ac:dyDescent="0.3">
      <c r="A6" s="2" t="s">
        <v>65</v>
      </c>
      <c r="B6" s="2" t="s">
        <v>15</v>
      </c>
      <c r="C6" s="2" t="s">
        <v>19</v>
      </c>
      <c r="D6" s="2">
        <v>32</v>
      </c>
      <c r="E6" s="3">
        <v>44465</v>
      </c>
      <c r="F6" s="2">
        <v>53540</v>
      </c>
      <c r="G6" s="2" t="s">
        <v>16</v>
      </c>
      <c r="H6" s="2" t="s">
        <v>206</v>
      </c>
    </row>
    <row r="7" spans="1:8" x14ac:dyDescent="0.3">
      <c r="A7" s="2" t="s">
        <v>81</v>
      </c>
      <c r="B7" s="2" t="s">
        <v>8</v>
      </c>
      <c r="C7" s="2" t="s">
        <v>9</v>
      </c>
      <c r="D7" s="2">
        <v>30</v>
      </c>
      <c r="E7" s="3">
        <v>44861</v>
      </c>
      <c r="F7" s="2">
        <v>112570</v>
      </c>
      <c r="G7" s="2" t="s">
        <v>16</v>
      </c>
      <c r="H7" s="2" t="s">
        <v>206</v>
      </c>
    </row>
    <row r="8" spans="1:8" x14ac:dyDescent="0.3">
      <c r="A8" s="2" t="s">
        <v>51</v>
      </c>
      <c r="B8" s="2" t="s">
        <v>15</v>
      </c>
      <c r="C8" s="2" t="s">
        <v>9</v>
      </c>
      <c r="D8" s="2">
        <v>33</v>
      </c>
      <c r="E8" s="3">
        <v>44701</v>
      </c>
      <c r="F8" s="2">
        <v>48530</v>
      </c>
      <c r="G8" s="2" t="s">
        <v>13</v>
      </c>
      <c r="H8" s="2" t="s">
        <v>206</v>
      </c>
    </row>
    <row r="9" spans="1:8" x14ac:dyDescent="0.3">
      <c r="A9" s="2" t="s">
        <v>61</v>
      </c>
      <c r="B9" s="2" t="s">
        <v>8</v>
      </c>
      <c r="C9" s="2" t="s">
        <v>12</v>
      </c>
      <c r="D9" s="2">
        <v>24</v>
      </c>
      <c r="E9" s="3">
        <v>44148</v>
      </c>
      <c r="F9" s="2">
        <v>62780</v>
      </c>
      <c r="G9" s="2" t="s">
        <v>16</v>
      </c>
      <c r="H9" s="2" t="s">
        <v>206</v>
      </c>
    </row>
    <row r="10" spans="1:8" x14ac:dyDescent="0.3">
      <c r="A10" s="2" t="s">
        <v>82</v>
      </c>
      <c r="B10" s="2" t="s">
        <v>15</v>
      </c>
      <c r="C10" s="2" t="s">
        <v>12</v>
      </c>
      <c r="D10" s="2">
        <v>33</v>
      </c>
      <c r="E10" s="3">
        <v>44509</v>
      </c>
      <c r="F10" s="2">
        <v>53870</v>
      </c>
      <c r="G10" s="2" t="s">
        <v>16</v>
      </c>
      <c r="H10" s="2" t="s">
        <v>206</v>
      </c>
    </row>
    <row r="11" spans="1:8" x14ac:dyDescent="0.3">
      <c r="A11" s="2" t="s">
        <v>60</v>
      </c>
      <c r="B11" s="2" t="s">
        <v>8</v>
      </c>
      <c r="C11" s="2" t="s">
        <v>56</v>
      </c>
      <c r="D11" s="2">
        <v>27</v>
      </c>
      <c r="E11" s="3">
        <v>44122</v>
      </c>
      <c r="F11" s="2">
        <v>119110</v>
      </c>
      <c r="G11" s="2" t="s">
        <v>16</v>
      </c>
      <c r="H11" s="2" t="s">
        <v>206</v>
      </c>
    </row>
    <row r="12" spans="1:8" x14ac:dyDescent="0.3">
      <c r="A12" s="2" t="s">
        <v>87</v>
      </c>
      <c r="B12" s="2" t="s">
        <v>15</v>
      </c>
      <c r="C12" s="2" t="s">
        <v>12</v>
      </c>
      <c r="D12" s="2">
        <v>29</v>
      </c>
      <c r="E12" s="3">
        <v>44180</v>
      </c>
      <c r="F12" s="2">
        <v>112110</v>
      </c>
      <c r="G12" s="2" t="s">
        <v>24</v>
      </c>
      <c r="H12" s="2" t="s">
        <v>206</v>
      </c>
    </row>
    <row r="13" spans="1:8" x14ac:dyDescent="0.3">
      <c r="A13" s="2" t="s">
        <v>76</v>
      </c>
      <c r="B13" s="2" t="s">
        <v>15</v>
      </c>
      <c r="C13" s="2" t="s">
        <v>19</v>
      </c>
      <c r="D13" s="2">
        <v>25</v>
      </c>
      <c r="E13" s="3">
        <v>44383</v>
      </c>
      <c r="F13" s="2">
        <v>65700</v>
      </c>
      <c r="G13" s="2" t="s">
        <v>16</v>
      </c>
      <c r="H13" s="2" t="s">
        <v>206</v>
      </c>
    </row>
    <row r="14" spans="1:8" x14ac:dyDescent="0.3">
      <c r="A14" s="2" t="s">
        <v>97</v>
      </c>
      <c r="B14" s="2" t="s">
        <v>15</v>
      </c>
      <c r="C14" s="2" t="s">
        <v>12</v>
      </c>
      <c r="D14" s="2">
        <v>37</v>
      </c>
      <c r="E14" s="3">
        <v>44701</v>
      </c>
      <c r="F14" s="2">
        <v>69070</v>
      </c>
      <c r="G14" s="2" t="s">
        <v>16</v>
      </c>
      <c r="H14" s="2" t="s">
        <v>206</v>
      </c>
    </row>
    <row r="15" spans="1:8" x14ac:dyDescent="0.3">
      <c r="A15" s="2" t="s">
        <v>22</v>
      </c>
      <c r="B15" s="2" t="s">
        <v>15</v>
      </c>
      <c r="C15" s="2" t="s">
        <v>12</v>
      </c>
      <c r="D15" s="2">
        <v>20</v>
      </c>
      <c r="E15" s="3">
        <v>44459</v>
      </c>
      <c r="F15" s="2">
        <v>107700</v>
      </c>
      <c r="G15" s="2" t="s">
        <v>16</v>
      </c>
      <c r="H15" s="2" t="s">
        <v>206</v>
      </c>
    </row>
    <row r="16" spans="1:8" x14ac:dyDescent="0.3">
      <c r="A16" s="2" t="s">
        <v>84</v>
      </c>
      <c r="B16" s="2" t="s">
        <v>8</v>
      </c>
      <c r="C16" s="2" t="s">
        <v>12</v>
      </c>
      <c r="D16" s="2">
        <v>32</v>
      </c>
      <c r="E16" s="3">
        <v>44354</v>
      </c>
      <c r="F16" s="2">
        <v>43840</v>
      </c>
      <c r="G16" s="2" t="s">
        <v>13</v>
      </c>
      <c r="H16" s="2" t="s">
        <v>206</v>
      </c>
    </row>
    <row r="17" spans="1:8" x14ac:dyDescent="0.3">
      <c r="A17" s="2" t="s">
        <v>105</v>
      </c>
      <c r="B17" s="2" t="s">
        <v>15</v>
      </c>
      <c r="C17" s="2" t="s">
        <v>9</v>
      </c>
      <c r="D17" s="2">
        <v>40</v>
      </c>
      <c r="E17" s="3">
        <v>44263</v>
      </c>
      <c r="F17" s="2">
        <v>99750</v>
      </c>
      <c r="G17" s="2" t="s">
        <v>16</v>
      </c>
      <c r="H17" s="2" t="s">
        <v>206</v>
      </c>
    </row>
    <row r="18" spans="1:8" x14ac:dyDescent="0.3">
      <c r="A18" s="2" t="s">
        <v>47</v>
      </c>
      <c r="B18" s="2" t="s">
        <v>15</v>
      </c>
      <c r="C18" s="2" t="s">
        <v>9</v>
      </c>
      <c r="D18" s="2">
        <v>21</v>
      </c>
      <c r="E18" s="3">
        <v>44104</v>
      </c>
      <c r="F18" s="2">
        <v>37920</v>
      </c>
      <c r="G18" s="2" t="s">
        <v>16</v>
      </c>
      <c r="H18" s="2" t="s">
        <v>206</v>
      </c>
    </row>
    <row r="19" spans="1:8" x14ac:dyDescent="0.3">
      <c r="A19" s="2" t="s">
        <v>31</v>
      </c>
      <c r="B19" s="2" t="s">
        <v>15</v>
      </c>
      <c r="C19" s="2" t="s">
        <v>9</v>
      </c>
      <c r="D19" s="2">
        <v>21</v>
      </c>
      <c r="E19" s="3">
        <v>44762</v>
      </c>
      <c r="F19" s="2">
        <v>57090</v>
      </c>
      <c r="G19" s="2" t="s">
        <v>16</v>
      </c>
      <c r="H19" s="2" t="s">
        <v>206</v>
      </c>
    </row>
    <row r="20" spans="1:8" x14ac:dyDescent="0.3">
      <c r="A20" s="2" t="s">
        <v>30</v>
      </c>
      <c r="B20" s="2" t="s">
        <v>8</v>
      </c>
      <c r="C20" s="2" t="s">
        <v>12</v>
      </c>
      <c r="D20" s="2">
        <v>31</v>
      </c>
      <c r="E20" s="3">
        <v>44145</v>
      </c>
      <c r="F20" s="2">
        <v>41980</v>
      </c>
      <c r="G20" s="2" t="s">
        <v>16</v>
      </c>
      <c r="H20" s="2" t="s">
        <v>206</v>
      </c>
    </row>
    <row r="21" spans="1:8" x14ac:dyDescent="0.3">
      <c r="A21" s="2" t="s">
        <v>78</v>
      </c>
      <c r="B21" s="2" t="s">
        <v>15</v>
      </c>
      <c r="C21" s="2" t="s">
        <v>56</v>
      </c>
      <c r="D21" s="2">
        <v>21</v>
      </c>
      <c r="E21" s="3">
        <v>44242</v>
      </c>
      <c r="F21" s="2">
        <v>75880</v>
      </c>
      <c r="G21" s="2" t="s">
        <v>16</v>
      </c>
      <c r="H21" s="2" t="s">
        <v>206</v>
      </c>
    </row>
    <row r="22" spans="1:8" x14ac:dyDescent="0.3">
      <c r="A22" s="2" t="s">
        <v>36</v>
      </c>
      <c r="B22" s="2" t="s">
        <v>8</v>
      </c>
      <c r="C22" s="2" t="s">
        <v>21</v>
      </c>
      <c r="D22" s="2">
        <v>34</v>
      </c>
      <c r="E22" s="3">
        <v>44653</v>
      </c>
      <c r="F22" s="2">
        <v>58940</v>
      </c>
      <c r="G22" s="2" t="s">
        <v>16</v>
      </c>
      <c r="H22" s="2" t="s">
        <v>206</v>
      </c>
    </row>
    <row r="23" spans="1:8" x14ac:dyDescent="0.3">
      <c r="A23" s="2" t="s">
        <v>27</v>
      </c>
      <c r="B23" s="2" t="s">
        <v>8</v>
      </c>
      <c r="C23" s="2" t="s">
        <v>21</v>
      </c>
      <c r="D23" s="2">
        <v>30</v>
      </c>
      <c r="E23" s="3">
        <v>44389</v>
      </c>
      <c r="F23" s="2">
        <v>67910</v>
      </c>
      <c r="G23" s="2" t="s">
        <v>24</v>
      </c>
      <c r="H23" s="2" t="s">
        <v>206</v>
      </c>
    </row>
    <row r="24" spans="1:8" x14ac:dyDescent="0.3">
      <c r="A24" s="2" t="s">
        <v>26</v>
      </c>
      <c r="B24" s="2" t="s">
        <v>8</v>
      </c>
      <c r="C24" s="2" t="s">
        <v>12</v>
      </c>
      <c r="D24" s="2">
        <v>31</v>
      </c>
      <c r="E24" s="3">
        <v>44663</v>
      </c>
      <c r="F24" s="2">
        <v>58100</v>
      </c>
      <c r="G24" s="2" t="s">
        <v>16</v>
      </c>
      <c r="H24" s="2" t="s">
        <v>206</v>
      </c>
    </row>
    <row r="25" spans="1:8" x14ac:dyDescent="0.3">
      <c r="A25" s="2" t="s">
        <v>53</v>
      </c>
      <c r="B25" s="2" t="s">
        <v>15</v>
      </c>
      <c r="C25" s="2" t="s">
        <v>21</v>
      </c>
      <c r="D25" s="2">
        <v>27</v>
      </c>
      <c r="E25" s="3">
        <v>44567</v>
      </c>
      <c r="F25" s="2">
        <v>48980</v>
      </c>
      <c r="G25" s="2" t="s">
        <v>16</v>
      </c>
      <c r="H25" s="2" t="s">
        <v>206</v>
      </c>
    </row>
    <row r="26" spans="1:8" x14ac:dyDescent="0.3">
      <c r="A26" s="2" t="s">
        <v>20</v>
      </c>
      <c r="B26" s="2"/>
      <c r="C26" s="2" t="s">
        <v>21</v>
      </c>
      <c r="D26" s="2">
        <v>30</v>
      </c>
      <c r="E26" s="3">
        <v>44597</v>
      </c>
      <c r="F26" s="2">
        <v>64000</v>
      </c>
      <c r="G26" s="2" t="s">
        <v>16</v>
      </c>
      <c r="H26" s="2" t="s">
        <v>206</v>
      </c>
    </row>
    <row r="27" spans="1:8" x14ac:dyDescent="0.3">
      <c r="A27" s="2" t="s">
        <v>7</v>
      </c>
      <c r="B27" s="2" t="s">
        <v>8</v>
      </c>
      <c r="C27" s="2" t="s">
        <v>9</v>
      </c>
      <c r="D27" s="2">
        <v>42</v>
      </c>
      <c r="E27" s="3">
        <v>44779</v>
      </c>
      <c r="F27" s="2">
        <v>75000</v>
      </c>
      <c r="G27" s="2" t="s">
        <v>10</v>
      </c>
      <c r="H27" s="2" t="s">
        <v>206</v>
      </c>
    </row>
    <row r="28" spans="1:8" x14ac:dyDescent="0.3">
      <c r="A28" s="2" t="s">
        <v>74</v>
      </c>
      <c r="B28" s="2" t="s">
        <v>8</v>
      </c>
      <c r="C28" s="2" t="s">
        <v>12</v>
      </c>
      <c r="D28" s="2">
        <v>40</v>
      </c>
      <c r="E28" s="3">
        <v>44337</v>
      </c>
      <c r="F28" s="2">
        <v>87620</v>
      </c>
      <c r="G28" s="2" t="s">
        <v>16</v>
      </c>
      <c r="H28" s="2" t="s">
        <v>206</v>
      </c>
    </row>
    <row r="29" spans="1:8" x14ac:dyDescent="0.3">
      <c r="A29" s="2" t="s">
        <v>44</v>
      </c>
      <c r="B29" s="2" t="s">
        <v>8</v>
      </c>
      <c r="C29" s="2" t="s">
        <v>12</v>
      </c>
      <c r="D29" s="2">
        <v>29</v>
      </c>
      <c r="E29" s="3">
        <v>44023</v>
      </c>
      <c r="F29" s="2">
        <v>34980</v>
      </c>
      <c r="G29" s="2" t="s">
        <v>16</v>
      </c>
      <c r="H29" s="2" t="s">
        <v>206</v>
      </c>
    </row>
    <row r="30" spans="1:8" x14ac:dyDescent="0.3">
      <c r="A30" s="2" t="s">
        <v>35</v>
      </c>
      <c r="B30" s="2" t="s">
        <v>8</v>
      </c>
      <c r="C30" s="2" t="s">
        <v>21</v>
      </c>
      <c r="D30" s="2">
        <v>28</v>
      </c>
      <c r="E30" s="3">
        <v>44185</v>
      </c>
      <c r="F30" s="2">
        <v>75970</v>
      </c>
      <c r="G30" s="2" t="s">
        <v>16</v>
      </c>
      <c r="H30" s="2" t="s">
        <v>206</v>
      </c>
    </row>
    <row r="31" spans="1:8" x14ac:dyDescent="0.3">
      <c r="A31" s="2" t="s">
        <v>38</v>
      </c>
      <c r="B31" s="2" t="s">
        <v>8</v>
      </c>
      <c r="C31" s="2" t="s">
        <v>21</v>
      </c>
      <c r="D31" s="2">
        <v>34</v>
      </c>
      <c r="E31" s="3">
        <v>44612</v>
      </c>
      <c r="F31" s="2">
        <v>60130</v>
      </c>
      <c r="G31" s="2" t="s">
        <v>16</v>
      </c>
      <c r="H31" s="2" t="s">
        <v>206</v>
      </c>
    </row>
    <row r="32" spans="1:8" x14ac:dyDescent="0.3">
      <c r="A32" s="2" t="s">
        <v>41</v>
      </c>
      <c r="B32" s="2" t="s">
        <v>8</v>
      </c>
      <c r="C32" s="2" t="s">
        <v>12</v>
      </c>
      <c r="D32" s="2">
        <v>33</v>
      </c>
      <c r="E32" s="3">
        <v>44374</v>
      </c>
      <c r="F32" s="2">
        <v>75480</v>
      </c>
      <c r="G32" s="2" t="s">
        <v>42</v>
      </c>
      <c r="H32" s="2" t="s">
        <v>206</v>
      </c>
    </row>
    <row r="33" spans="1:8" x14ac:dyDescent="0.3">
      <c r="A33" s="2" t="s">
        <v>40</v>
      </c>
      <c r="B33" s="2" t="s">
        <v>15</v>
      </c>
      <c r="C33" s="2" t="s">
        <v>9</v>
      </c>
      <c r="D33" s="2">
        <v>33</v>
      </c>
      <c r="E33" s="3">
        <v>44164</v>
      </c>
      <c r="F33" s="2">
        <v>115920</v>
      </c>
      <c r="G33" s="2" t="s">
        <v>16</v>
      </c>
      <c r="H33" s="2" t="s">
        <v>206</v>
      </c>
    </row>
    <row r="34" spans="1:8" x14ac:dyDescent="0.3">
      <c r="A34" s="2" t="s">
        <v>48</v>
      </c>
      <c r="B34" s="2" t="s">
        <v>8</v>
      </c>
      <c r="C34" s="2" t="s">
        <v>19</v>
      </c>
      <c r="D34" s="2">
        <v>36</v>
      </c>
      <c r="E34" s="3">
        <v>44494</v>
      </c>
      <c r="F34" s="2">
        <v>78540</v>
      </c>
      <c r="G34" s="2" t="s">
        <v>16</v>
      </c>
      <c r="H34" s="2" t="s">
        <v>206</v>
      </c>
    </row>
    <row r="35" spans="1:8" x14ac:dyDescent="0.3">
      <c r="A35" s="2" t="s">
        <v>34</v>
      </c>
      <c r="B35" s="2" t="s">
        <v>15</v>
      </c>
      <c r="C35" s="2" t="s">
        <v>9</v>
      </c>
      <c r="D35" s="2">
        <v>25</v>
      </c>
      <c r="E35" s="3">
        <v>44726</v>
      </c>
      <c r="F35" s="2">
        <v>109190</v>
      </c>
      <c r="G35" s="2" t="s">
        <v>13</v>
      </c>
      <c r="H35" s="2" t="s">
        <v>206</v>
      </c>
    </row>
    <row r="36" spans="1:8" x14ac:dyDescent="0.3">
      <c r="A36" s="2" t="s">
        <v>73</v>
      </c>
      <c r="B36" s="2" t="s">
        <v>8</v>
      </c>
      <c r="C36" s="2" t="s">
        <v>19</v>
      </c>
      <c r="D36" s="2">
        <v>34</v>
      </c>
      <c r="E36" s="3">
        <v>44721</v>
      </c>
      <c r="F36" s="2">
        <v>49630</v>
      </c>
      <c r="G36" s="2" t="s">
        <v>24</v>
      </c>
      <c r="H36" s="2" t="s">
        <v>206</v>
      </c>
    </row>
    <row r="37" spans="1:8" x14ac:dyDescent="0.3">
      <c r="A37" s="2" t="s">
        <v>107</v>
      </c>
      <c r="B37" s="2" t="s">
        <v>8</v>
      </c>
      <c r="C37" s="2" t="s">
        <v>9</v>
      </c>
      <c r="D37" s="2">
        <v>28</v>
      </c>
      <c r="E37" s="3">
        <v>44630</v>
      </c>
      <c r="F37" s="2">
        <v>99970</v>
      </c>
      <c r="G37" s="2" t="s">
        <v>16</v>
      </c>
      <c r="H37" s="2" t="s">
        <v>206</v>
      </c>
    </row>
    <row r="38" spans="1:8" x14ac:dyDescent="0.3">
      <c r="A38" s="2" t="s">
        <v>71</v>
      </c>
      <c r="B38" s="2" t="s">
        <v>8</v>
      </c>
      <c r="C38" s="2" t="s">
        <v>12</v>
      </c>
      <c r="D38" s="2">
        <v>33</v>
      </c>
      <c r="E38" s="3">
        <v>44190</v>
      </c>
      <c r="F38" s="2">
        <v>96140</v>
      </c>
      <c r="G38" s="2" t="s">
        <v>16</v>
      </c>
      <c r="H38" s="2" t="s">
        <v>206</v>
      </c>
    </row>
    <row r="39" spans="1:8" x14ac:dyDescent="0.3">
      <c r="A39" s="2" t="s">
        <v>50</v>
      </c>
      <c r="B39" s="2" t="s">
        <v>15</v>
      </c>
      <c r="C39" s="2" t="s">
        <v>9</v>
      </c>
      <c r="D39" s="2">
        <v>31</v>
      </c>
      <c r="E39" s="3">
        <v>44724</v>
      </c>
      <c r="F39" s="2">
        <v>103550</v>
      </c>
      <c r="G39" s="2" t="s">
        <v>16</v>
      </c>
      <c r="H39" s="2" t="s">
        <v>206</v>
      </c>
    </row>
    <row r="40" spans="1:8" x14ac:dyDescent="0.3">
      <c r="A40" s="2" t="s">
        <v>14</v>
      </c>
      <c r="B40" s="2" t="s">
        <v>15</v>
      </c>
      <c r="C40" s="2" t="s">
        <v>12</v>
      </c>
      <c r="D40" s="2">
        <v>31</v>
      </c>
      <c r="E40" s="3">
        <v>44511</v>
      </c>
      <c r="F40" s="2">
        <v>48950</v>
      </c>
      <c r="G40" s="2" t="s">
        <v>16</v>
      </c>
      <c r="H40" s="2" t="s">
        <v>206</v>
      </c>
    </row>
    <row r="41" spans="1:8" x14ac:dyDescent="0.3">
      <c r="A41" s="2" t="s">
        <v>63</v>
      </c>
      <c r="B41" s="2" t="s">
        <v>15</v>
      </c>
      <c r="C41" s="2" t="s">
        <v>21</v>
      </c>
      <c r="D41" s="2">
        <v>24</v>
      </c>
      <c r="E41" s="3">
        <v>44436</v>
      </c>
      <c r="F41" s="2">
        <v>52610</v>
      </c>
      <c r="G41" s="2" t="s">
        <v>24</v>
      </c>
      <c r="H41" s="2" t="s">
        <v>206</v>
      </c>
    </row>
    <row r="42" spans="1:8" x14ac:dyDescent="0.3">
      <c r="A42" s="2" t="s">
        <v>72</v>
      </c>
      <c r="B42" s="2" t="s">
        <v>8</v>
      </c>
      <c r="C42" s="2" t="s">
        <v>9</v>
      </c>
      <c r="D42" s="2">
        <v>36</v>
      </c>
      <c r="E42" s="3">
        <v>44529</v>
      </c>
      <c r="F42" s="2">
        <v>78390</v>
      </c>
      <c r="G42" s="2" t="s">
        <v>16</v>
      </c>
      <c r="H42" s="2" t="s">
        <v>206</v>
      </c>
    </row>
    <row r="43" spans="1:8" x14ac:dyDescent="0.3">
      <c r="A43" s="2" t="s">
        <v>88</v>
      </c>
      <c r="B43" s="2" t="s">
        <v>8</v>
      </c>
      <c r="C43" s="2" t="s">
        <v>21</v>
      </c>
      <c r="D43" s="2">
        <v>33</v>
      </c>
      <c r="E43" s="3">
        <v>44809</v>
      </c>
      <c r="F43" s="2">
        <v>86570</v>
      </c>
      <c r="G43" s="2" t="s">
        <v>16</v>
      </c>
      <c r="H43" s="2" t="s">
        <v>206</v>
      </c>
    </row>
    <row r="44" spans="1:8" x14ac:dyDescent="0.3">
      <c r="A44" s="2" t="s">
        <v>92</v>
      </c>
      <c r="B44" s="2" t="s">
        <v>8</v>
      </c>
      <c r="C44" s="2" t="s">
        <v>12</v>
      </c>
      <c r="D44" s="2">
        <v>27</v>
      </c>
      <c r="E44" s="3">
        <v>44686</v>
      </c>
      <c r="F44" s="2">
        <v>83750</v>
      </c>
      <c r="G44" s="2" t="s">
        <v>16</v>
      </c>
      <c r="H44" s="2" t="s">
        <v>206</v>
      </c>
    </row>
    <row r="45" spans="1:8" x14ac:dyDescent="0.3">
      <c r="A45" s="2" t="s">
        <v>102</v>
      </c>
      <c r="B45" s="2" t="s">
        <v>8</v>
      </c>
      <c r="C45" s="2" t="s">
        <v>21</v>
      </c>
      <c r="D45" s="2">
        <v>34</v>
      </c>
      <c r="E45" s="3">
        <v>44445</v>
      </c>
      <c r="F45" s="2">
        <v>92450</v>
      </c>
      <c r="G45" s="2" t="s">
        <v>16</v>
      </c>
      <c r="H45" s="2" t="s">
        <v>206</v>
      </c>
    </row>
    <row r="46" spans="1:8" x14ac:dyDescent="0.3">
      <c r="A46" s="2" t="s">
        <v>64</v>
      </c>
      <c r="B46" s="2" t="s">
        <v>15</v>
      </c>
      <c r="C46" s="2" t="s">
        <v>12</v>
      </c>
      <c r="D46" s="2">
        <v>20</v>
      </c>
      <c r="E46" s="3">
        <v>44183</v>
      </c>
      <c r="F46" s="2">
        <v>112650</v>
      </c>
      <c r="G46" s="2" t="s">
        <v>16</v>
      </c>
      <c r="H46" s="2" t="s">
        <v>206</v>
      </c>
    </row>
    <row r="47" spans="1:8" x14ac:dyDescent="0.3">
      <c r="A47" s="2" t="s">
        <v>104</v>
      </c>
      <c r="B47" s="2" t="s">
        <v>15</v>
      </c>
      <c r="C47" s="2" t="s">
        <v>9</v>
      </c>
      <c r="D47" s="2">
        <v>20</v>
      </c>
      <c r="E47" s="3">
        <v>44744</v>
      </c>
      <c r="F47" s="2">
        <v>79570</v>
      </c>
      <c r="G47" s="2" t="s">
        <v>16</v>
      </c>
      <c r="H47" s="2" t="s">
        <v>206</v>
      </c>
    </row>
    <row r="48" spans="1:8" x14ac:dyDescent="0.3">
      <c r="A48" s="2" t="s">
        <v>91</v>
      </c>
      <c r="B48" s="2" t="s">
        <v>8</v>
      </c>
      <c r="C48" s="2" t="s">
        <v>19</v>
      </c>
      <c r="D48" s="2">
        <v>20</v>
      </c>
      <c r="E48" s="3">
        <v>44537</v>
      </c>
      <c r="F48" s="2">
        <v>68900</v>
      </c>
      <c r="G48" s="2" t="s">
        <v>24</v>
      </c>
      <c r="H48" s="2" t="s">
        <v>206</v>
      </c>
    </row>
    <row r="49" spans="1:8" x14ac:dyDescent="0.3">
      <c r="A49" s="2" t="s">
        <v>39</v>
      </c>
      <c r="B49" s="2" t="s">
        <v>8</v>
      </c>
      <c r="C49" s="2" t="s">
        <v>12</v>
      </c>
      <c r="D49" s="2">
        <v>25</v>
      </c>
      <c r="E49" s="3">
        <v>44694</v>
      </c>
      <c r="F49" s="2">
        <v>80700</v>
      </c>
      <c r="G49" s="2" t="s">
        <v>13</v>
      </c>
      <c r="H49" s="2" t="s">
        <v>206</v>
      </c>
    </row>
    <row r="50" spans="1:8" x14ac:dyDescent="0.3">
      <c r="A50" s="2" t="s">
        <v>100</v>
      </c>
      <c r="B50" s="2" t="s">
        <v>15</v>
      </c>
      <c r="C50" s="2" t="s">
        <v>9</v>
      </c>
      <c r="D50" s="2">
        <v>19</v>
      </c>
      <c r="E50" s="3">
        <v>44277</v>
      </c>
      <c r="F50" s="2">
        <v>58960</v>
      </c>
      <c r="G50" s="2" t="s">
        <v>16</v>
      </c>
      <c r="H50" s="2" t="s">
        <v>206</v>
      </c>
    </row>
    <row r="51" spans="1:8" x14ac:dyDescent="0.3">
      <c r="A51" s="2" t="s">
        <v>106</v>
      </c>
      <c r="B51" s="2" t="s">
        <v>15</v>
      </c>
      <c r="C51" s="2" t="s">
        <v>12</v>
      </c>
      <c r="D51" s="2">
        <v>36</v>
      </c>
      <c r="E51" s="3">
        <v>44019</v>
      </c>
      <c r="F51" s="2">
        <v>118840</v>
      </c>
      <c r="G51" s="2" t="s">
        <v>16</v>
      </c>
      <c r="H51" s="2" t="s">
        <v>206</v>
      </c>
    </row>
    <row r="52" spans="1:8" x14ac:dyDescent="0.3">
      <c r="A52" s="2" t="s">
        <v>29</v>
      </c>
      <c r="B52" s="2" t="s">
        <v>15</v>
      </c>
      <c r="C52" s="2" t="s">
        <v>21</v>
      </c>
      <c r="D52" s="2">
        <v>28</v>
      </c>
      <c r="E52" s="3">
        <v>44041</v>
      </c>
      <c r="F52" s="2">
        <v>48170</v>
      </c>
      <c r="G52" s="2" t="s">
        <v>13</v>
      </c>
      <c r="H52" s="2" t="s">
        <v>206</v>
      </c>
    </row>
    <row r="53" spans="1:8" x14ac:dyDescent="0.3">
      <c r="A53" s="2" t="s">
        <v>108</v>
      </c>
      <c r="B53" s="2" t="s">
        <v>8</v>
      </c>
      <c r="C53" s="2" t="s">
        <v>56</v>
      </c>
      <c r="D53" s="2">
        <v>32</v>
      </c>
      <c r="E53" s="3">
        <v>44400</v>
      </c>
      <c r="F53" s="2">
        <v>45510</v>
      </c>
      <c r="G53" s="2" t="s">
        <v>16</v>
      </c>
      <c r="H53" s="2" t="s">
        <v>206</v>
      </c>
    </row>
    <row r="54" spans="1:8" x14ac:dyDescent="0.3">
      <c r="A54" s="2" t="s">
        <v>64</v>
      </c>
      <c r="B54" s="2" t="s">
        <v>15</v>
      </c>
      <c r="C54" s="2" t="s">
        <v>9</v>
      </c>
      <c r="D54" s="2">
        <v>34</v>
      </c>
      <c r="E54" s="3">
        <v>44703</v>
      </c>
      <c r="F54" s="2">
        <v>112650</v>
      </c>
      <c r="G54" s="2" t="s">
        <v>16</v>
      </c>
      <c r="H54" s="2" t="s">
        <v>206</v>
      </c>
    </row>
    <row r="55" spans="1:8" x14ac:dyDescent="0.3">
      <c r="A55" s="2" t="s">
        <v>83</v>
      </c>
      <c r="B55" s="2" t="s">
        <v>8</v>
      </c>
      <c r="C55" s="2" t="s">
        <v>9</v>
      </c>
      <c r="D55" s="2">
        <v>36</v>
      </c>
      <c r="E55" s="3">
        <v>44085</v>
      </c>
      <c r="F55" s="2">
        <v>114890</v>
      </c>
      <c r="G55" s="2" t="s">
        <v>16</v>
      </c>
      <c r="H55" s="2" t="s">
        <v>206</v>
      </c>
    </row>
    <row r="56" spans="1:8" x14ac:dyDescent="0.3">
      <c r="A56" s="2" t="s">
        <v>67</v>
      </c>
      <c r="B56" s="2" t="s">
        <v>15</v>
      </c>
      <c r="C56" s="2" t="s">
        <v>12</v>
      </c>
      <c r="D56" s="2">
        <v>30</v>
      </c>
      <c r="E56" s="3">
        <v>44850</v>
      </c>
      <c r="F56" s="2">
        <v>69710</v>
      </c>
      <c r="G56" s="2" t="s">
        <v>16</v>
      </c>
      <c r="H56" s="2" t="s">
        <v>206</v>
      </c>
    </row>
    <row r="57" spans="1:8" x14ac:dyDescent="0.3">
      <c r="A57" s="2" t="s">
        <v>94</v>
      </c>
      <c r="B57" s="2" t="s">
        <v>15</v>
      </c>
      <c r="C57" s="2" t="s">
        <v>21</v>
      </c>
      <c r="D57" s="2">
        <v>36</v>
      </c>
      <c r="E57" s="3">
        <v>44333</v>
      </c>
      <c r="F57" s="2">
        <v>71380</v>
      </c>
      <c r="G57" s="2" t="s">
        <v>16</v>
      </c>
      <c r="H57" s="2" t="s">
        <v>206</v>
      </c>
    </row>
    <row r="58" spans="1:8" x14ac:dyDescent="0.3">
      <c r="A58" s="2" t="s">
        <v>33</v>
      </c>
      <c r="B58" s="2" t="s">
        <v>8</v>
      </c>
      <c r="C58" s="2" t="s">
        <v>19</v>
      </c>
      <c r="D58" s="2">
        <v>38</v>
      </c>
      <c r="E58" s="3">
        <v>44377</v>
      </c>
      <c r="F58" s="2">
        <v>109160</v>
      </c>
      <c r="G58" s="2" t="s">
        <v>10</v>
      </c>
      <c r="H58" s="2" t="s">
        <v>206</v>
      </c>
    </row>
    <row r="59" spans="1:8" x14ac:dyDescent="0.3">
      <c r="A59" s="2" t="s">
        <v>98</v>
      </c>
      <c r="B59" s="2" t="s">
        <v>15</v>
      </c>
      <c r="C59" s="2" t="s">
        <v>9</v>
      </c>
      <c r="D59" s="2">
        <v>27</v>
      </c>
      <c r="E59" s="3">
        <v>44609</v>
      </c>
      <c r="F59" s="2">
        <v>113280</v>
      </c>
      <c r="G59" s="2" t="s">
        <v>42</v>
      </c>
      <c r="H59" s="2" t="s">
        <v>206</v>
      </c>
    </row>
    <row r="60" spans="1:8" x14ac:dyDescent="0.3">
      <c r="A60" s="2" t="s">
        <v>25</v>
      </c>
      <c r="B60" s="2" t="s">
        <v>15</v>
      </c>
      <c r="C60" s="2" t="s">
        <v>12</v>
      </c>
      <c r="D60" s="2">
        <v>30</v>
      </c>
      <c r="E60" s="3">
        <v>44273</v>
      </c>
      <c r="F60" s="2">
        <v>69120</v>
      </c>
      <c r="G60" s="2" t="s">
        <v>16</v>
      </c>
      <c r="H60" s="2" t="s">
        <v>206</v>
      </c>
    </row>
    <row r="61" spans="1:8" x14ac:dyDescent="0.3">
      <c r="A61" s="2" t="s">
        <v>55</v>
      </c>
      <c r="B61" s="2" t="s">
        <v>8</v>
      </c>
      <c r="C61" s="2" t="s">
        <v>56</v>
      </c>
      <c r="D61" s="2">
        <v>37</v>
      </c>
      <c r="E61" s="3">
        <v>44451</v>
      </c>
      <c r="F61" s="2">
        <v>118100</v>
      </c>
      <c r="G61" s="2" t="s">
        <v>16</v>
      </c>
      <c r="H61" s="2" t="s">
        <v>206</v>
      </c>
    </row>
    <row r="62" spans="1:8" x14ac:dyDescent="0.3">
      <c r="A62" s="2" t="s">
        <v>62</v>
      </c>
      <c r="B62" s="2" t="s">
        <v>8</v>
      </c>
      <c r="C62" s="2" t="s">
        <v>9</v>
      </c>
      <c r="D62" s="2">
        <v>22</v>
      </c>
      <c r="E62" s="3">
        <v>44450</v>
      </c>
      <c r="F62" s="2">
        <v>76900</v>
      </c>
      <c r="G62" s="2" t="s">
        <v>13</v>
      </c>
      <c r="H62" s="2" t="s">
        <v>206</v>
      </c>
    </row>
    <row r="63" spans="1:8" x14ac:dyDescent="0.3">
      <c r="A63" s="2" t="s">
        <v>17</v>
      </c>
      <c r="B63" s="2" t="s">
        <v>8</v>
      </c>
      <c r="C63" s="2" t="s">
        <v>12</v>
      </c>
      <c r="D63" s="2">
        <v>43</v>
      </c>
      <c r="E63" s="3">
        <v>45045</v>
      </c>
      <c r="F63" s="2">
        <v>114870</v>
      </c>
      <c r="G63" s="2" t="s">
        <v>16</v>
      </c>
      <c r="H63" s="2" t="s">
        <v>206</v>
      </c>
    </row>
    <row r="64" spans="1:8" x14ac:dyDescent="0.3">
      <c r="A64" s="2" t="s">
        <v>52</v>
      </c>
      <c r="B64" s="2"/>
      <c r="C64" s="2" t="s">
        <v>12</v>
      </c>
      <c r="D64" s="2">
        <v>32</v>
      </c>
      <c r="E64" s="3">
        <v>44774</v>
      </c>
      <c r="F64" s="2">
        <v>91310</v>
      </c>
      <c r="G64" s="2" t="s">
        <v>16</v>
      </c>
      <c r="H64" s="2" t="s">
        <v>206</v>
      </c>
    </row>
    <row r="65" spans="1:8" x14ac:dyDescent="0.3">
      <c r="A65" s="2" t="s">
        <v>43</v>
      </c>
      <c r="B65" s="2" t="s">
        <v>8</v>
      </c>
      <c r="C65" s="2" t="s">
        <v>9</v>
      </c>
      <c r="D65" s="2">
        <v>28</v>
      </c>
      <c r="E65" s="3">
        <v>44486</v>
      </c>
      <c r="F65" s="2">
        <v>104770</v>
      </c>
      <c r="G65" s="2" t="s">
        <v>16</v>
      </c>
      <c r="H65" s="2" t="s">
        <v>206</v>
      </c>
    </row>
    <row r="66" spans="1:8" x14ac:dyDescent="0.3">
      <c r="A66" s="2" t="s">
        <v>89</v>
      </c>
      <c r="B66" s="2" t="s">
        <v>15</v>
      </c>
      <c r="C66" s="2" t="s">
        <v>19</v>
      </c>
      <c r="D66" s="2">
        <v>27</v>
      </c>
      <c r="E66" s="3">
        <v>44134</v>
      </c>
      <c r="F66" s="2">
        <v>54970</v>
      </c>
      <c r="G66" s="2" t="s">
        <v>16</v>
      </c>
      <c r="H66" s="2" t="s">
        <v>206</v>
      </c>
    </row>
    <row r="67" spans="1:8" x14ac:dyDescent="0.3">
      <c r="A67" s="2" t="s">
        <v>11</v>
      </c>
      <c r="B67" s="2"/>
      <c r="C67" s="2" t="s">
        <v>12</v>
      </c>
      <c r="D67" s="2">
        <v>26</v>
      </c>
      <c r="E67" s="3">
        <v>44271</v>
      </c>
      <c r="F67" s="2">
        <v>90700</v>
      </c>
      <c r="G67" s="2" t="s">
        <v>13</v>
      </c>
      <c r="H67" s="2" t="s">
        <v>206</v>
      </c>
    </row>
    <row r="68" spans="1:8" x14ac:dyDescent="0.3">
      <c r="A68" s="2" t="s">
        <v>109</v>
      </c>
      <c r="B68" s="2" t="s">
        <v>8</v>
      </c>
      <c r="C68" s="2" t="s">
        <v>19</v>
      </c>
      <c r="D68" s="2">
        <v>38</v>
      </c>
      <c r="E68" s="3">
        <v>44329</v>
      </c>
      <c r="F68" s="2">
        <v>56870</v>
      </c>
      <c r="G68" s="2" t="s">
        <v>13</v>
      </c>
      <c r="H68" s="2" t="s">
        <v>206</v>
      </c>
    </row>
    <row r="69" spans="1:8" x14ac:dyDescent="0.3">
      <c r="A69" s="2" t="s">
        <v>77</v>
      </c>
      <c r="B69" s="2" t="s">
        <v>8</v>
      </c>
      <c r="C69" s="2" t="s">
        <v>19</v>
      </c>
      <c r="D69" s="2">
        <v>25</v>
      </c>
      <c r="E69" s="3">
        <v>44205</v>
      </c>
      <c r="F69" s="2">
        <v>92700</v>
      </c>
      <c r="G69" s="2" t="s">
        <v>16</v>
      </c>
      <c r="H69" s="2" t="s">
        <v>206</v>
      </c>
    </row>
    <row r="70" spans="1:8" x14ac:dyDescent="0.3">
      <c r="A70" s="2" t="s">
        <v>32</v>
      </c>
      <c r="B70" s="2" t="s">
        <v>8</v>
      </c>
      <c r="C70" s="2" t="s">
        <v>21</v>
      </c>
      <c r="D70" s="2">
        <v>21</v>
      </c>
      <c r="E70" s="3">
        <v>44317</v>
      </c>
      <c r="F70" s="2">
        <v>65920</v>
      </c>
      <c r="G70" s="2" t="s">
        <v>16</v>
      </c>
      <c r="H70" s="2" t="s">
        <v>206</v>
      </c>
    </row>
    <row r="71" spans="1:8" x14ac:dyDescent="0.3">
      <c r="A71" s="2" t="s">
        <v>59</v>
      </c>
      <c r="B71" s="2" t="s">
        <v>15</v>
      </c>
      <c r="C71" s="2" t="s">
        <v>9</v>
      </c>
      <c r="D71" s="2">
        <v>26</v>
      </c>
      <c r="E71" s="3">
        <v>44225</v>
      </c>
      <c r="F71" s="2">
        <v>47360</v>
      </c>
      <c r="G71" s="2" t="s">
        <v>16</v>
      </c>
      <c r="H71" s="2" t="s">
        <v>206</v>
      </c>
    </row>
    <row r="72" spans="1:8" x14ac:dyDescent="0.3">
      <c r="A72" s="2" t="s">
        <v>37</v>
      </c>
      <c r="B72" s="2" t="s">
        <v>15</v>
      </c>
      <c r="C72" s="2" t="s">
        <v>9</v>
      </c>
      <c r="D72" s="2">
        <v>30</v>
      </c>
      <c r="E72" s="3">
        <v>44666</v>
      </c>
      <c r="F72" s="2">
        <v>60570</v>
      </c>
      <c r="G72" s="2" t="s">
        <v>16</v>
      </c>
      <c r="H72" s="2" t="s">
        <v>206</v>
      </c>
    </row>
    <row r="73" spans="1:8" x14ac:dyDescent="0.3">
      <c r="A73" s="2" t="s">
        <v>96</v>
      </c>
      <c r="B73" s="2" t="s">
        <v>8</v>
      </c>
      <c r="C73" s="2" t="s">
        <v>9</v>
      </c>
      <c r="D73" s="2">
        <v>28</v>
      </c>
      <c r="E73" s="3">
        <v>44649</v>
      </c>
      <c r="F73" s="2">
        <v>104120</v>
      </c>
      <c r="G73" s="2" t="s">
        <v>16</v>
      </c>
      <c r="H73" s="2" t="s">
        <v>206</v>
      </c>
    </row>
    <row r="74" spans="1:8" x14ac:dyDescent="0.3">
      <c r="A74" s="2" t="s">
        <v>23</v>
      </c>
      <c r="B74" s="2" t="s">
        <v>15</v>
      </c>
      <c r="C74" s="2" t="s">
        <v>12</v>
      </c>
      <c r="D74" s="2">
        <v>37</v>
      </c>
      <c r="E74" s="3">
        <v>44338</v>
      </c>
      <c r="F74" s="2">
        <v>88050</v>
      </c>
      <c r="G74" s="2" t="s">
        <v>24</v>
      </c>
      <c r="H74" s="2" t="s">
        <v>206</v>
      </c>
    </row>
    <row r="75" spans="1:8" x14ac:dyDescent="0.3">
      <c r="A75" s="2" t="s">
        <v>103</v>
      </c>
      <c r="B75" s="2" t="s">
        <v>15</v>
      </c>
      <c r="C75" s="2" t="s">
        <v>12</v>
      </c>
      <c r="D75" s="2">
        <v>24</v>
      </c>
      <c r="E75" s="3">
        <v>44686</v>
      </c>
      <c r="F75" s="2">
        <v>100420</v>
      </c>
      <c r="G75" s="2" t="s">
        <v>16</v>
      </c>
      <c r="H75" s="2" t="s">
        <v>206</v>
      </c>
    </row>
    <row r="76" spans="1:8" x14ac:dyDescent="0.3">
      <c r="A76" s="2" t="s">
        <v>54</v>
      </c>
      <c r="B76" s="2" t="s">
        <v>8</v>
      </c>
      <c r="C76" s="2" t="s">
        <v>9</v>
      </c>
      <c r="D76" s="2">
        <v>30</v>
      </c>
      <c r="E76" s="3">
        <v>44850</v>
      </c>
      <c r="F76" s="2">
        <v>114180</v>
      </c>
      <c r="G76" s="2" t="s">
        <v>16</v>
      </c>
      <c r="H76" s="2" t="s">
        <v>206</v>
      </c>
    </row>
    <row r="77" spans="1:8" x14ac:dyDescent="0.3">
      <c r="A77" s="2" t="s">
        <v>86</v>
      </c>
      <c r="B77" s="2" t="s">
        <v>8</v>
      </c>
      <c r="C77" s="2" t="s">
        <v>12</v>
      </c>
      <c r="D77" s="2">
        <v>21</v>
      </c>
      <c r="E77" s="3">
        <v>44678</v>
      </c>
      <c r="F77" s="2">
        <v>33920</v>
      </c>
      <c r="G77" s="2" t="s">
        <v>16</v>
      </c>
      <c r="H77" s="2" t="s">
        <v>206</v>
      </c>
    </row>
    <row r="78" spans="1:8" x14ac:dyDescent="0.3">
      <c r="A78" s="2" t="s">
        <v>69</v>
      </c>
      <c r="B78" s="2" t="s">
        <v>15</v>
      </c>
      <c r="C78" s="2" t="s">
        <v>9</v>
      </c>
      <c r="D78" s="2">
        <v>23</v>
      </c>
      <c r="E78" s="3">
        <v>44440</v>
      </c>
      <c r="F78" s="2">
        <v>106460</v>
      </c>
      <c r="G78" s="2" t="s">
        <v>16</v>
      </c>
      <c r="H78" s="2" t="s">
        <v>206</v>
      </c>
    </row>
    <row r="79" spans="1:8" x14ac:dyDescent="0.3">
      <c r="A79" s="2" t="s">
        <v>57</v>
      </c>
      <c r="B79" s="2" t="s">
        <v>15</v>
      </c>
      <c r="C79" s="2" t="s">
        <v>9</v>
      </c>
      <c r="D79" s="2">
        <v>35</v>
      </c>
      <c r="E79" s="3">
        <v>44727</v>
      </c>
      <c r="F79" s="2">
        <v>40400</v>
      </c>
      <c r="G79" s="2" t="s">
        <v>16</v>
      </c>
      <c r="H79" s="2" t="s">
        <v>206</v>
      </c>
    </row>
    <row r="80" spans="1:8" x14ac:dyDescent="0.3">
      <c r="A80" s="2" t="s">
        <v>68</v>
      </c>
      <c r="B80" s="2" t="s">
        <v>15</v>
      </c>
      <c r="C80" s="2" t="s">
        <v>21</v>
      </c>
      <c r="D80" s="2">
        <v>27</v>
      </c>
      <c r="E80" s="3">
        <v>44236</v>
      </c>
      <c r="F80" s="2">
        <v>91650</v>
      </c>
      <c r="G80" s="2" t="s">
        <v>13</v>
      </c>
      <c r="H80" s="2" t="s">
        <v>206</v>
      </c>
    </row>
    <row r="81" spans="1:8" x14ac:dyDescent="0.3">
      <c r="A81" s="2" t="s">
        <v>99</v>
      </c>
      <c r="B81" s="2" t="s">
        <v>15</v>
      </c>
      <c r="C81" s="2" t="s">
        <v>19</v>
      </c>
      <c r="D81" s="2">
        <v>43</v>
      </c>
      <c r="E81" s="3">
        <v>44620</v>
      </c>
      <c r="F81" s="2">
        <v>36040</v>
      </c>
      <c r="G81" s="2" t="s">
        <v>16</v>
      </c>
      <c r="H81" s="2" t="s">
        <v>206</v>
      </c>
    </row>
    <row r="82" spans="1:8" x14ac:dyDescent="0.3">
      <c r="A82" s="2" t="s">
        <v>101</v>
      </c>
      <c r="B82" s="2" t="s">
        <v>8</v>
      </c>
      <c r="C82" s="2" t="s">
        <v>12</v>
      </c>
      <c r="D82" s="2">
        <v>40</v>
      </c>
      <c r="E82" s="3">
        <v>44381</v>
      </c>
      <c r="F82" s="2">
        <v>104410</v>
      </c>
      <c r="G82" s="2" t="s">
        <v>16</v>
      </c>
      <c r="H82" s="2" t="s">
        <v>206</v>
      </c>
    </row>
    <row r="83" spans="1:8" x14ac:dyDescent="0.3">
      <c r="A83" s="2" t="s">
        <v>85</v>
      </c>
      <c r="B83" s="2" t="s">
        <v>15</v>
      </c>
      <c r="C83" s="2" t="s">
        <v>21</v>
      </c>
      <c r="D83" s="2">
        <v>30</v>
      </c>
      <c r="E83" s="3">
        <v>44606</v>
      </c>
      <c r="F83" s="2">
        <v>96800</v>
      </c>
      <c r="G83" s="2" t="s">
        <v>16</v>
      </c>
      <c r="H83" s="2" t="s">
        <v>206</v>
      </c>
    </row>
    <row r="84" spans="1:8" x14ac:dyDescent="0.3">
      <c r="A84" s="2" t="s">
        <v>28</v>
      </c>
      <c r="B84" s="2" t="s">
        <v>8</v>
      </c>
      <c r="C84" s="2" t="s">
        <v>21</v>
      </c>
      <c r="D84" s="2">
        <v>34</v>
      </c>
      <c r="E84" s="3">
        <v>44459</v>
      </c>
      <c r="F84" s="2">
        <v>85000</v>
      </c>
      <c r="G84" s="2" t="s">
        <v>16</v>
      </c>
      <c r="H84" s="2" t="s">
        <v>206</v>
      </c>
    </row>
    <row r="85" spans="1:8" x14ac:dyDescent="0.3">
      <c r="A85" s="2" t="s">
        <v>80</v>
      </c>
      <c r="B85" s="2" t="s">
        <v>15</v>
      </c>
      <c r="C85" s="2" t="s">
        <v>19</v>
      </c>
      <c r="D85" s="2">
        <v>28</v>
      </c>
      <c r="E85" s="3">
        <v>44820</v>
      </c>
      <c r="F85" s="2">
        <v>43510</v>
      </c>
      <c r="G85" s="2" t="s">
        <v>42</v>
      </c>
      <c r="H85" s="2" t="s">
        <v>206</v>
      </c>
    </row>
    <row r="86" spans="1:8" x14ac:dyDescent="0.3">
      <c r="A86" s="2" t="s">
        <v>79</v>
      </c>
      <c r="B86" s="2" t="s">
        <v>15</v>
      </c>
      <c r="C86" s="2" t="s">
        <v>21</v>
      </c>
      <c r="D86" s="2">
        <v>33</v>
      </c>
      <c r="E86" s="3">
        <v>44243</v>
      </c>
      <c r="F86" s="2">
        <v>59430</v>
      </c>
      <c r="G86" s="2" t="s">
        <v>16</v>
      </c>
      <c r="H86" s="2" t="s">
        <v>206</v>
      </c>
    </row>
    <row r="87" spans="1:8" x14ac:dyDescent="0.3">
      <c r="A87" s="2" t="s">
        <v>93</v>
      </c>
      <c r="B87" s="2" t="s">
        <v>8</v>
      </c>
      <c r="C87" s="2" t="s">
        <v>21</v>
      </c>
      <c r="D87" s="2">
        <v>33</v>
      </c>
      <c r="E87" s="3">
        <v>44067</v>
      </c>
      <c r="F87" s="2">
        <v>65360</v>
      </c>
      <c r="G87" s="2" t="s">
        <v>16</v>
      </c>
      <c r="H87" s="2" t="s">
        <v>206</v>
      </c>
    </row>
    <row r="88" spans="1:8" x14ac:dyDescent="0.3">
      <c r="A88" s="2" t="s">
        <v>66</v>
      </c>
      <c r="B88" s="2" t="s">
        <v>8</v>
      </c>
      <c r="C88" s="2" t="s">
        <v>9</v>
      </c>
      <c r="D88" s="2">
        <v>32</v>
      </c>
      <c r="E88" s="3">
        <v>44611</v>
      </c>
      <c r="F88" s="2">
        <v>41570</v>
      </c>
      <c r="G88" s="2" t="s">
        <v>16</v>
      </c>
      <c r="H88" s="2" t="s">
        <v>206</v>
      </c>
    </row>
    <row r="89" spans="1:8" x14ac:dyDescent="0.3">
      <c r="A89" s="2" t="s">
        <v>95</v>
      </c>
      <c r="B89" s="2" t="s">
        <v>8</v>
      </c>
      <c r="C89" s="2" t="s">
        <v>12</v>
      </c>
      <c r="D89" s="2">
        <v>33</v>
      </c>
      <c r="E89" s="3">
        <v>44312</v>
      </c>
      <c r="F89" s="2">
        <v>75280</v>
      </c>
      <c r="G89" s="2" t="s">
        <v>16</v>
      </c>
      <c r="H89" s="2" t="s">
        <v>206</v>
      </c>
    </row>
    <row r="90" spans="1:8" x14ac:dyDescent="0.3">
      <c r="A90" s="2" t="s">
        <v>18</v>
      </c>
      <c r="B90" s="2" t="s">
        <v>15</v>
      </c>
      <c r="C90" s="2" t="s">
        <v>19</v>
      </c>
      <c r="D90" s="2">
        <v>33</v>
      </c>
      <c r="E90" s="3">
        <v>44385</v>
      </c>
      <c r="F90" s="2">
        <v>74550</v>
      </c>
      <c r="G90" s="2" t="s">
        <v>16</v>
      </c>
      <c r="H90" s="2" t="s">
        <v>206</v>
      </c>
    </row>
    <row r="91" spans="1:8" x14ac:dyDescent="0.3">
      <c r="A91" s="2" t="s">
        <v>45</v>
      </c>
      <c r="B91" s="2" t="s">
        <v>15</v>
      </c>
      <c r="C91" s="2" t="s">
        <v>9</v>
      </c>
      <c r="D91" s="2">
        <v>30</v>
      </c>
      <c r="E91" s="3">
        <v>44701</v>
      </c>
      <c r="F91" s="2">
        <v>67950</v>
      </c>
      <c r="G91" s="2" t="s">
        <v>16</v>
      </c>
      <c r="H91" s="2" t="s">
        <v>206</v>
      </c>
    </row>
    <row r="92" spans="1:8" x14ac:dyDescent="0.3">
      <c r="A92" s="2" t="s">
        <v>90</v>
      </c>
      <c r="B92" s="2" t="s">
        <v>15</v>
      </c>
      <c r="C92" s="2" t="s">
        <v>21</v>
      </c>
      <c r="D92" s="2">
        <v>42</v>
      </c>
      <c r="E92" s="3">
        <v>44731</v>
      </c>
      <c r="F92" s="2">
        <v>70270</v>
      </c>
      <c r="G92" s="2" t="s">
        <v>24</v>
      </c>
      <c r="H92" s="2" t="s">
        <v>206</v>
      </c>
    </row>
    <row r="93" spans="1:8" x14ac:dyDescent="0.3">
      <c r="A93" s="2" t="s">
        <v>46</v>
      </c>
      <c r="B93" s="2" t="s">
        <v>15</v>
      </c>
      <c r="C93" s="2" t="s">
        <v>9</v>
      </c>
      <c r="D93" s="2">
        <v>26</v>
      </c>
      <c r="E93" s="3">
        <v>44411</v>
      </c>
      <c r="F93" s="2">
        <v>53540</v>
      </c>
      <c r="G93" s="2" t="s">
        <v>16</v>
      </c>
      <c r="H93" s="2" t="s">
        <v>206</v>
      </c>
    </row>
    <row r="94" spans="1:8" x14ac:dyDescent="0.3">
      <c r="A94" s="2" t="s">
        <v>58</v>
      </c>
      <c r="B94" s="2" t="s">
        <v>15</v>
      </c>
      <c r="C94" s="2" t="s">
        <v>19</v>
      </c>
      <c r="D94" s="2">
        <v>22</v>
      </c>
      <c r="E94" s="3">
        <v>44446</v>
      </c>
      <c r="F94" s="2">
        <v>112780</v>
      </c>
      <c r="G94" s="2" t="s">
        <v>13</v>
      </c>
      <c r="H94" s="2" t="s">
        <v>206</v>
      </c>
    </row>
    <row r="95" spans="1:8" x14ac:dyDescent="0.3">
      <c r="A95" s="2" t="s">
        <v>70</v>
      </c>
      <c r="B95" s="2" t="s">
        <v>15</v>
      </c>
      <c r="C95" s="2" t="s">
        <v>9</v>
      </c>
      <c r="D95" s="2">
        <v>46</v>
      </c>
      <c r="E95" s="3">
        <v>44758</v>
      </c>
      <c r="F95" s="2">
        <v>70610</v>
      </c>
      <c r="G95" s="2" t="s">
        <v>16</v>
      </c>
      <c r="H95" s="2" t="s">
        <v>206</v>
      </c>
    </row>
    <row r="96" spans="1:8" x14ac:dyDescent="0.3">
      <c r="A96" s="2" t="s">
        <v>75</v>
      </c>
      <c r="B96" s="2" t="s">
        <v>8</v>
      </c>
      <c r="C96" s="2" t="s">
        <v>19</v>
      </c>
      <c r="D96" s="2">
        <v>28</v>
      </c>
      <c r="E96" s="3">
        <v>44357</v>
      </c>
      <c r="F96" s="2">
        <v>53240</v>
      </c>
      <c r="G96" s="2" t="s">
        <v>16</v>
      </c>
      <c r="H96" s="2" t="s">
        <v>206</v>
      </c>
    </row>
    <row r="97" spans="1:8" x14ac:dyDescent="0.3">
      <c r="A97" s="2" t="s">
        <v>49</v>
      </c>
      <c r="B97" s="2"/>
      <c r="C97" s="2" t="s">
        <v>21</v>
      </c>
      <c r="D97" s="2">
        <v>37</v>
      </c>
      <c r="E97" s="3">
        <v>44146</v>
      </c>
      <c r="F97" s="2">
        <v>115440</v>
      </c>
      <c r="G97" s="2" t="s">
        <v>24</v>
      </c>
      <c r="H97" s="2" t="s">
        <v>206</v>
      </c>
    </row>
    <row r="98" spans="1:8" x14ac:dyDescent="0.3">
      <c r="A98" s="2" t="s">
        <v>65</v>
      </c>
      <c r="B98" s="2" t="s">
        <v>15</v>
      </c>
      <c r="C98" s="2" t="s">
        <v>19</v>
      </c>
      <c r="D98" s="2">
        <v>32</v>
      </c>
      <c r="E98" s="3">
        <v>44465</v>
      </c>
      <c r="F98" s="2">
        <v>53540</v>
      </c>
      <c r="G98" s="2" t="s">
        <v>16</v>
      </c>
      <c r="H98" s="2" t="s">
        <v>206</v>
      </c>
    </row>
    <row r="99" spans="1:8" x14ac:dyDescent="0.3">
      <c r="A99" s="2" t="s">
        <v>81</v>
      </c>
      <c r="B99" s="2" t="s">
        <v>8</v>
      </c>
      <c r="C99" s="2" t="s">
        <v>9</v>
      </c>
      <c r="D99" s="2">
        <v>30</v>
      </c>
      <c r="E99" s="3">
        <v>44861</v>
      </c>
      <c r="F99" s="2">
        <v>112570</v>
      </c>
      <c r="G99" s="2" t="s">
        <v>16</v>
      </c>
      <c r="H99" s="2" t="s">
        <v>206</v>
      </c>
    </row>
    <row r="100" spans="1:8" x14ac:dyDescent="0.3">
      <c r="A100" s="2" t="s">
        <v>51</v>
      </c>
      <c r="B100" s="2" t="s">
        <v>15</v>
      </c>
      <c r="C100" s="2" t="s">
        <v>9</v>
      </c>
      <c r="D100" s="2">
        <v>33</v>
      </c>
      <c r="E100" s="3">
        <v>44701</v>
      </c>
      <c r="F100" s="2">
        <v>48530</v>
      </c>
      <c r="G100" s="2" t="s">
        <v>13</v>
      </c>
      <c r="H100" s="2" t="s">
        <v>206</v>
      </c>
    </row>
    <row r="101" spans="1:8" x14ac:dyDescent="0.3">
      <c r="A101" s="2" t="s">
        <v>61</v>
      </c>
      <c r="B101" s="2" t="s">
        <v>8</v>
      </c>
      <c r="C101" s="2" t="s">
        <v>12</v>
      </c>
      <c r="D101" s="2">
        <v>24</v>
      </c>
      <c r="E101" s="3">
        <v>44148</v>
      </c>
      <c r="F101" s="2">
        <v>62780</v>
      </c>
      <c r="G101" s="2" t="s">
        <v>16</v>
      </c>
      <c r="H101" s="2" t="s">
        <v>206</v>
      </c>
    </row>
    <row r="102" spans="1:8" x14ac:dyDescent="0.3">
      <c r="A102" s="2" t="s">
        <v>202</v>
      </c>
      <c r="B102" s="2"/>
      <c r="C102" s="2"/>
      <c r="D102" s="2"/>
      <c r="E102" s="3"/>
      <c r="F102" s="2">
        <v>77472.100000000006</v>
      </c>
      <c r="G102" s="2">
        <v>99</v>
      </c>
      <c r="H102" s="2" t="s">
        <v>206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249977111117893"/>
  </sheetPr>
  <dimension ref="A1:N184"/>
  <sheetViews>
    <sheetView topLeftCell="B1" workbookViewId="0">
      <selection activeCell="K2" sqref="K2"/>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style="29" bestFit="1" customWidth="1"/>
    <col min="6" max="6" width="13.33203125" bestFit="1" customWidth="1"/>
    <col min="7" max="7" width="12.109375" style="26" bestFit="1" customWidth="1"/>
    <col min="8" max="8" width="10" bestFit="1" customWidth="1"/>
    <col min="9" max="9" width="14" style="6" bestFit="1" customWidth="1"/>
    <col min="10" max="10" width="8.88671875" style="22"/>
    <col min="11" max="11" width="18" customWidth="1"/>
    <col min="13" max="13" width="13.109375" bestFit="1" customWidth="1"/>
  </cols>
  <sheetData>
    <row r="1" spans="1:14" ht="15" thickBot="1" x14ac:dyDescent="0.35">
      <c r="A1" s="4" t="s">
        <v>0</v>
      </c>
      <c r="B1" s="4" t="s">
        <v>1</v>
      </c>
      <c r="C1" s="4" t="s">
        <v>3</v>
      </c>
      <c r="D1" s="4" t="s">
        <v>6</v>
      </c>
      <c r="E1" s="28" t="s">
        <v>4</v>
      </c>
      <c r="F1" s="4" t="s">
        <v>2</v>
      </c>
      <c r="G1" s="25" t="s">
        <v>5</v>
      </c>
      <c r="H1" s="4" t="s">
        <v>204</v>
      </c>
      <c r="I1" s="24" t="s">
        <v>215</v>
      </c>
      <c r="J1" s="23" t="s">
        <v>229</v>
      </c>
      <c r="K1" s="47" t="s">
        <v>231</v>
      </c>
    </row>
    <row r="2" spans="1:14" x14ac:dyDescent="0.3">
      <c r="A2" s="2" t="s">
        <v>178</v>
      </c>
      <c r="B2" s="2" t="s">
        <v>8</v>
      </c>
      <c r="C2" s="2">
        <v>21</v>
      </c>
      <c r="D2" s="2" t="s">
        <v>16</v>
      </c>
      <c r="E2" s="29">
        <v>44619</v>
      </c>
      <c r="F2" s="2" t="s">
        <v>12</v>
      </c>
      <c r="G2" s="26">
        <v>33920</v>
      </c>
      <c r="H2" s="2" t="s">
        <v>224</v>
      </c>
      <c r="I2" s="6">
        <f ca="1">(TODAY()-sruff[[#This Row],[Date Joined]])/365</f>
        <v>1.3616438356164384</v>
      </c>
      <c r="J2" s="22">
        <f ca="1">IF(sruff[[#This Row],[Tenuer Years]]&gt;=2,sruff[[#This Row],[Salary]]*3%,sruff[[#This Row],[Salary]]*2%)</f>
        <v>678.4</v>
      </c>
      <c r="K2">
        <f>_xlfn.XLOOKUP(sruff[[#This Row],[Rating]],$M$2:$M$12,$N$2:$N$12)</f>
        <v>3</v>
      </c>
      <c r="M2" s="49" t="s">
        <v>10</v>
      </c>
      <c r="N2" s="48">
        <v>5</v>
      </c>
    </row>
    <row r="3" spans="1:14" x14ac:dyDescent="0.3">
      <c r="A3" s="2" t="s">
        <v>86</v>
      </c>
      <c r="B3" s="2" t="s">
        <v>8</v>
      </c>
      <c r="C3" s="2">
        <v>21</v>
      </c>
      <c r="D3" s="2" t="s">
        <v>16</v>
      </c>
      <c r="E3" s="29">
        <v>44678</v>
      </c>
      <c r="F3" s="2" t="s">
        <v>12</v>
      </c>
      <c r="G3" s="26">
        <v>33920</v>
      </c>
      <c r="H3" s="2" t="s">
        <v>206</v>
      </c>
      <c r="I3" s="6">
        <f ca="1">(TODAY()-sruff[[#This Row],[Date Joined]])/365</f>
        <v>1.2</v>
      </c>
      <c r="J3" s="22">
        <f ca="1">IF(sruff[[#This Row],[Tenuer Years]]&gt;=2,sruff[[#This Row],[Salary]]*3%,sruff[[#This Row],[Salary]]*2%)</f>
        <v>678.4</v>
      </c>
      <c r="K3">
        <f>_xlfn.XLOOKUP(sruff[[#This Row],[Rating]],$M$2:$M$12,$N$2:$N$12)</f>
        <v>3</v>
      </c>
      <c r="M3" s="49" t="s">
        <v>13</v>
      </c>
      <c r="N3" s="48">
        <v>4</v>
      </c>
    </row>
    <row r="4" spans="1:14" x14ac:dyDescent="0.3">
      <c r="A4" s="2" t="s">
        <v>136</v>
      </c>
      <c r="B4" s="2" t="s">
        <v>8</v>
      </c>
      <c r="C4" s="2">
        <v>29</v>
      </c>
      <c r="D4" s="2" t="s">
        <v>16</v>
      </c>
      <c r="E4" s="29">
        <v>43962</v>
      </c>
      <c r="F4" s="2" t="s">
        <v>12</v>
      </c>
      <c r="G4" s="26">
        <v>34980</v>
      </c>
      <c r="H4" s="2" t="s">
        <v>224</v>
      </c>
      <c r="I4" s="6">
        <f ca="1">(TODAY()-sruff[[#This Row],[Date Joined]])/365</f>
        <v>3.1616438356164385</v>
      </c>
      <c r="J4" s="22">
        <f ca="1">IF(sruff[[#This Row],[Tenuer Years]]&gt;=2,sruff[[#This Row],[Salary]]*3%,sruff[[#This Row],[Salary]]*2%)</f>
        <v>1049.3999999999999</v>
      </c>
      <c r="K4">
        <f>_xlfn.XLOOKUP(sruff[[#This Row],[Rating]],$M$2:$M$12,$N$2:$N$12)</f>
        <v>3</v>
      </c>
      <c r="M4" s="49" t="s">
        <v>16</v>
      </c>
      <c r="N4" s="48">
        <v>3</v>
      </c>
    </row>
    <row r="5" spans="1:14" x14ac:dyDescent="0.3">
      <c r="A5" s="2" t="s">
        <v>44</v>
      </c>
      <c r="B5" s="2" t="s">
        <v>8</v>
      </c>
      <c r="C5" s="2">
        <v>29</v>
      </c>
      <c r="D5" s="2" t="s">
        <v>16</v>
      </c>
      <c r="E5" s="29">
        <v>44023</v>
      </c>
      <c r="F5" s="2" t="s">
        <v>12</v>
      </c>
      <c r="G5" s="26">
        <v>34980</v>
      </c>
      <c r="H5" s="2" t="s">
        <v>206</v>
      </c>
      <c r="I5" s="6">
        <f ca="1">(TODAY()-sruff[[#This Row],[Date Joined]])/365</f>
        <v>2.9945205479452053</v>
      </c>
      <c r="J5" s="22">
        <f ca="1">IF(sruff[[#This Row],[Tenuer Years]]&gt;=2,sruff[[#This Row],[Salary]]*3%,sruff[[#This Row],[Salary]]*2%)</f>
        <v>1049.3999999999999</v>
      </c>
      <c r="K5">
        <f>_xlfn.XLOOKUP(sruff[[#This Row],[Rating]],$M$2:$M$12,$N$2:$N$12)</f>
        <v>3</v>
      </c>
      <c r="M5" s="49" t="s">
        <v>24</v>
      </c>
      <c r="N5" s="48">
        <v>2</v>
      </c>
    </row>
    <row r="6" spans="1:14" x14ac:dyDescent="0.3">
      <c r="A6" s="2" t="s">
        <v>191</v>
      </c>
      <c r="B6" s="2" t="s">
        <v>15</v>
      </c>
      <c r="C6" s="2">
        <v>43</v>
      </c>
      <c r="D6" s="2" t="s">
        <v>16</v>
      </c>
      <c r="E6" s="29">
        <v>44558</v>
      </c>
      <c r="F6" s="2" t="s">
        <v>19</v>
      </c>
      <c r="G6" s="26">
        <v>36040</v>
      </c>
      <c r="H6" s="2" t="s">
        <v>224</v>
      </c>
      <c r="I6" s="6">
        <f ca="1">(TODAY()-sruff[[#This Row],[Date Joined]])/365</f>
        <v>1.5287671232876712</v>
      </c>
      <c r="J6" s="22">
        <f ca="1">IF(sruff[[#This Row],[Tenuer Years]]&gt;=2,sruff[[#This Row],[Salary]]*3%,sruff[[#This Row],[Salary]]*2%)</f>
        <v>720.80000000000007</v>
      </c>
      <c r="K6">
        <f>_xlfn.XLOOKUP(sruff[[#This Row],[Rating]],$M$2:$M$12,$N$2:$N$12)</f>
        <v>3</v>
      </c>
      <c r="M6" s="49" t="s">
        <v>42</v>
      </c>
      <c r="N6" s="48">
        <v>1</v>
      </c>
    </row>
    <row r="7" spans="1:14" x14ac:dyDescent="0.3">
      <c r="A7" s="2" t="s">
        <v>99</v>
      </c>
      <c r="B7" s="2" t="s">
        <v>15</v>
      </c>
      <c r="C7" s="2">
        <v>43</v>
      </c>
      <c r="D7" s="2" t="s">
        <v>16</v>
      </c>
      <c r="E7" s="29">
        <v>44620</v>
      </c>
      <c r="F7" s="2" t="s">
        <v>19</v>
      </c>
      <c r="G7" s="26">
        <v>36040</v>
      </c>
      <c r="H7" s="2" t="s">
        <v>206</v>
      </c>
      <c r="I7" s="6">
        <f ca="1">(TODAY()-sruff[[#This Row],[Date Joined]])/365</f>
        <v>1.3589041095890411</v>
      </c>
      <c r="J7" s="22">
        <f ca="1">IF(sruff[[#This Row],[Tenuer Years]]&gt;=2,sruff[[#This Row],[Salary]]*3%,sruff[[#This Row],[Salary]]*2%)</f>
        <v>720.80000000000007</v>
      </c>
      <c r="K7">
        <f>_xlfn.XLOOKUP(sruff[[#This Row],[Rating]],$M$2:$M$12,$N$2:$N$12)</f>
        <v>3</v>
      </c>
      <c r="M7" s="33"/>
      <c r="N7" s="33"/>
    </row>
    <row r="8" spans="1:14" x14ac:dyDescent="0.3">
      <c r="A8" s="2" t="s">
        <v>139</v>
      </c>
      <c r="B8" s="2" t="s">
        <v>15</v>
      </c>
      <c r="C8" s="2">
        <v>21</v>
      </c>
      <c r="D8" s="2" t="s">
        <v>16</v>
      </c>
      <c r="E8" s="29">
        <v>44042</v>
      </c>
      <c r="F8" s="2" t="s">
        <v>9</v>
      </c>
      <c r="G8" s="26">
        <v>37920</v>
      </c>
      <c r="H8" s="2" t="s">
        <v>224</v>
      </c>
      <c r="I8" s="6">
        <f ca="1">(TODAY()-sruff[[#This Row],[Date Joined]])/365</f>
        <v>2.9424657534246577</v>
      </c>
      <c r="J8" s="22">
        <f ca="1">IF(sruff[[#This Row],[Tenuer Years]]&gt;=2,sruff[[#This Row],[Salary]]*3%,sruff[[#This Row],[Salary]]*2%)</f>
        <v>1137.5999999999999</v>
      </c>
      <c r="K8">
        <f>_xlfn.XLOOKUP(sruff[[#This Row],[Rating]],$M$2:$M$12,$N$2:$N$12)</f>
        <v>3</v>
      </c>
      <c r="M8" s="33"/>
      <c r="N8" s="33"/>
    </row>
    <row r="9" spans="1:14" x14ac:dyDescent="0.3">
      <c r="A9" s="2" t="s">
        <v>47</v>
      </c>
      <c r="B9" s="2" t="s">
        <v>15</v>
      </c>
      <c r="C9" s="2">
        <v>21</v>
      </c>
      <c r="D9" s="2" t="s">
        <v>16</v>
      </c>
      <c r="E9" s="29">
        <v>44104</v>
      </c>
      <c r="F9" s="2" t="s">
        <v>9</v>
      </c>
      <c r="G9" s="26">
        <v>37920</v>
      </c>
      <c r="H9" s="2" t="s">
        <v>206</v>
      </c>
      <c r="I9" s="6">
        <f ca="1">(TODAY()-sruff[[#This Row],[Date Joined]])/365</f>
        <v>2.7726027397260276</v>
      </c>
      <c r="J9" s="22">
        <f ca="1">IF(sruff[[#This Row],[Tenuer Years]]&gt;=2,sruff[[#This Row],[Salary]]*3%,sruff[[#This Row],[Salary]]*2%)</f>
        <v>1137.5999999999999</v>
      </c>
      <c r="K9">
        <f>_xlfn.XLOOKUP(sruff[[#This Row],[Rating]],$M$2:$M$12,$N$2:$N$12)</f>
        <v>3</v>
      </c>
      <c r="M9" s="33"/>
      <c r="N9" s="33"/>
    </row>
    <row r="10" spans="1:14" ht="16.8" customHeight="1" x14ac:dyDescent="0.3">
      <c r="A10" s="2" t="s">
        <v>148</v>
      </c>
      <c r="B10" s="2" t="s">
        <v>15</v>
      </c>
      <c r="C10" s="2">
        <v>35</v>
      </c>
      <c r="D10" s="2" t="s">
        <v>16</v>
      </c>
      <c r="E10" s="29">
        <v>44666</v>
      </c>
      <c r="F10" s="2" t="s">
        <v>9</v>
      </c>
      <c r="G10" s="26">
        <v>40400</v>
      </c>
      <c r="H10" s="2" t="s">
        <v>224</v>
      </c>
      <c r="I10" s="6">
        <f ca="1">(TODAY()-sruff[[#This Row],[Date Joined]])/365</f>
        <v>1.2328767123287672</v>
      </c>
      <c r="J10" s="22">
        <f ca="1">IF(sruff[[#This Row],[Tenuer Years]]&gt;=2,sruff[[#This Row],[Salary]]*3%,sruff[[#This Row],[Salary]]*2%)</f>
        <v>808</v>
      </c>
      <c r="K10">
        <f>_xlfn.XLOOKUP(sruff[[#This Row],[Rating]],$M$2:$M$12,$N$2:$N$12)</f>
        <v>3</v>
      </c>
      <c r="M10" s="83" t="s">
        <v>264</v>
      </c>
      <c r="N10" s="83"/>
    </row>
    <row r="11" spans="1:14" ht="19.2" customHeight="1" x14ac:dyDescent="0.3">
      <c r="A11" s="2" t="s">
        <v>57</v>
      </c>
      <c r="B11" s="2" t="s">
        <v>15</v>
      </c>
      <c r="C11" s="2">
        <v>35</v>
      </c>
      <c r="D11" s="2" t="s">
        <v>16</v>
      </c>
      <c r="E11" s="29">
        <v>44727</v>
      </c>
      <c r="F11" s="2" t="s">
        <v>9</v>
      </c>
      <c r="G11" s="26">
        <v>40400</v>
      </c>
      <c r="H11" s="2" t="s">
        <v>206</v>
      </c>
      <c r="I11" s="6">
        <f ca="1">(TODAY()-sruff[[#This Row],[Date Joined]])/365</f>
        <v>1.0657534246575342</v>
      </c>
      <c r="J11" s="22">
        <f ca="1">IF(sruff[[#This Row],[Tenuer Years]]&gt;=2,sruff[[#This Row],[Salary]]*3%,sruff[[#This Row],[Salary]]*2%)</f>
        <v>808</v>
      </c>
      <c r="K11">
        <f>_xlfn.XLOOKUP(sruff[[#This Row],[Rating]],$M$2:$M$12,$N$2:$N$12)</f>
        <v>3</v>
      </c>
      <c r="M11" s="84" t="s">
        <v>265</v>
      </c>
      <c r="N11" s="85"/>
    </row>
    <row r="12" spans="1:14" x14ac:dyDescent="0.3">
      <c r="A12" s="2" t="s">
        <v>157</v>
      </c>
      <c r="B12" s="2" t="s">
        <v>8</v>
      </c>
      <c r="C12" s="2">
        <v>32</v>
      </c>
      <c r="D12" s="2" t="s">
        <v>16</v>
      </c>
      <c r="E12" s="29">
        <v>44549</v>
      </c>
      <c r="F12" s="2" t="s">
        <v>9</v>
      </c>
      <c r="G12" s="26">
        <v>41570</v>
      </c>
      <c r="H12" s="2" t="s">
        <v>224</v>
      </c>
      <c r="I12" s="6">
        <f ca="1">(TODAY()-sruff[[#This Row],[Date Joined]])/365</f>
        <v>1.5534246575342465</v>
      </c>
      <c r="J12" s="22">
        <f ca="1">IF(sruff[[#This Row],[Tenuer Years]]&gt;=2,sruff[[#This Row],[Salary]]*3%,sruff[[#This Row],[Salary]]*2%)</f>
        <v>831.4</v>
      </c>
      <c r="K12">
        <f>_xlfn.XLOOKUP(sruff[[#This Row],[Rating]],$M$2:$M$12,$N$2:$N$12)</f>
        <v>3</v>
      </c>
      <c r="M12" s="85"/>
      <c r="N12" s="85"/>
    </row>
    <row r="13" spans="1:14" x14ac:dyDescent="0.3">
      <c r="A13" s="2" t="s">
        <v>66</v>
      </c>
      <c r="B13" s="2" t="s">
        <v>8</v>
      </c>
      <c r="C13" s="2">
        <v>32</v>
      </c>
      <c r="D13" s="2" t="s">
        <v>16</v>
      </c>
      <c r="E13" s="29">
        <v>44611</v>
      </c>
      <c r="F13" s="2" t="s">
        <v>9</v>
      </c>
      <c r="G13" s="26">
        <v>41570</v>
      </c>
      <c r="H13" s="2" t="s">
        <v>206</v>
      </c>
      <c r="I13" s="6">
        <f ca="1">(TODAY()-sruff[[#This Row],[Date Joined]])/365</f>
        <v>1.3835616438356164</v>
      </c>
      <c r="J13" s="22">
        <f ca="1">IF(sruff[[#This Row],[Tenuer Years]]&gt;=2,sruff[[#This Row],[Salary]]*3%,sruff[[#This Row],[Salary]]*2%)</f>
        <v>831.4</v>
      </c>
      <c r="K13">
        <f>_xlfn.XLOOKUP(sruff[[#This Row],[Rating]],$M$2:$M$12,$N$2:$N$12)</f>
        <v>3</v>
      </c>
      <c r="M13" s="86" t="s">
        <v>267</v>
      </c>
      <c r="N13" s="87"/>
    </row>
    <row r="14" spans="1:14" x14ac:dyDescent="0.3">
      <c r="A14" s="2" t="s">
        <v>123</v>
      </c>
      <c r="B14" s="2" t="s">
        <v>8</v>
      </c>
      <c r="C14" s="2">
        <v>31</v>
      </c>
      <c r="D14" s="2" t="s">
        <v>16</v>
      </c>
      <c r="E14" s="29">
        <v>44084</v>
      </c>
      <c r="F14" s="2" t="s">
        <v>12</v>
      </c>
      <c r="G14" s="26">
        <v>41980</v>
      </c>
      <c r="H14" s="2" t="s">
        <v>224</v>
      </c>
      <c r="I14" s="6">
        <f ca="1">(TODAY()-sruff[[#This Row],[Date Joined]])/365</f>
        <v>2.8273972602739725</v>
      </c>
      <c r="J14" s="22">
        <f ca="1">IF(sruff[[#This Row],[Tenuer Years]]&gt;=2,sruff[[#This Row],[Salary]]*3%,sruff[[#This Row],[Salary]]*2%)</f>
        <v>1259.3999999999999</v>
      </c>
      <c r="K14">
        <f>_xlfn.XLOOKUP(sruff[[#This Row],[Rating]],$M$2:$M$12,$N$2:$N$12)</f>
        <v>3</v>
      </c>
      <c r="M14" s="87"/>
      <c r="N14" s="87"/>
    </row>
    <row r="15" spans="1:14" x14ac:dyDescent="0.3">
      <c r="A15" s="2" t="s">
        <v>30</v>
      </c>
      <c r="B15" s="2" t="s">
        <v>8</v>
      </c>
      <c r="C15" s="2">
        <v>31</v>
      </c>
      <c r="D15" s="2" t="s">
        <v>16</v>
      </c>
      <c r="E15" s="29">
        <v>44145</v>
      </c>
      <c r="F15" s="2" t="s">
        <v>12</v>
      </c>
      <c r="G15" s="26">
        <v>41980</v>
      </c>
      <c r="H15" s="2" t="s">
        <v>206</v>
      </c>
      <c r="I15" s="6">
        <f ca="1">(TODAY()-sruff[[#This Row],[Date Joined]])/365</f>
        <v>2.6602739726027398</v>
      </c>
      <c r="J15" s="22">
        <f ca="1">IF(sruff[[#This Row],[Tenuer Years]]&gt;=2,sruff[[#This Row],[Salary]]*3%,sruff[[#This Row],[Salary]]*2%)</f>
        <v>1259.3999999999999</v>
      </c>
      <c r="K15">
        <f>_xlfn.XLOOKUP(sruff[[#This Row],[Rating]],$M$2:$M$12,$N$2:$N$12)</f>
        <v>3</v>
      </c>
      <c r="M15" s="88" t="s">
        <v>266</v>
      </c>
      <c r="N15" s="85"/>
    </row>
    <row r="16" spans="1:14" x14ac:dyDescent="0.3">
      <c r="A16" s="2" t="s">
        <v>171</v>
      </c>
      <c r="B16" s="2" t="s">
        <v>15</v>
      </c>
      <c r="C16" s="2">
        <v>28</v>
      </c>
      <c r="D16" s="2" t="s">
        <v>42</v>
      </c>
      <c r="E16" s="29">
        <v>44758</v>
      </c>
      <c r="F16" s="2" t="s">
        <v>19</v>
      </c>
      <c r="G16" s="26">
        <v>43510</v>
      </c>
      <c r="H16" s="2" t="s">
        <v>224</v>
      </c>
      <c r="I16" s="6">
        <f ca="1">(TODAY()-sruff[[#This Row],[Date Joined]])/365</f>
        <v>0.98082191780821915</v>
      </c>
      <c r="J16" s="22">
        <f ca="1">IF(sruff[[#This Row],[Tenuer Years]]&gt;=2,sruff[[#This Row],[Salary]]*3%,sruff[[#This Row],[Salary]]*2%)</f>
        <v>870.2</v>
      </c>
      <c r="K16">
        <f>_xlfn.XLOOKUP(sruff[[#This Row],[Rating]],$M$2:$M$12,$N$2:$N$12)</f>
        <v>1</v>
      </c>
      <c r="M16" s="85"/>
      <c r="N16" s="85"/>
    </row>
    <row r="17" spans="1:11" x14ac:dyDescent="0.3">
      <c r="A17" s="2" t="s">
        <v>80</v>
      </c>
      <c r="B17" s="2" t="s">
        <v>15</v>
      </c>
      <c r="C17" s="2">
        <v>28</v>
      </c>
      <c r="D17" s="2" t="s">
        <v>42</v>
      </c>
      <c r="E17" s="29">
        <v>44820</v>
      </c>
      <c r="F17" s="2" t="s">
        <v>19</v>
      </c>
      <c r="G17" s="26">
        <v>43510</v>
      </c>
      <c r="H17" s="2" t="s">
        <v>206</v>
      </c>
      <c r="I17" s="6">
        <f ca="1">(TODAY()-sruff[[#This Row],[Date Joined]])/365</f>
        <v>0.81095890410958904</v>
      </c>
      <c r="J17" s="22">
        <f ca="1">IF(sruff[[#This Row],[Tenuer Years]]&gt;=2,sruff[[#This Row],[Salary]]*3%,sruff[[#This Row],[Salary]]*2%)</f>
        <v>870.2</v>
      </c>
      <c r="K17">
        <f>_xlfn.XLOOKUP(sruff[[#This Row],[Rating]],$M$2:$M$12,$N$2:$N$12)</f>
        <v>1</v>
      </c>
    </row>
    <row r="18" spans="1:11" x14ac:dyDescent="0.3">
      <c r="A18" s="2" t="s">
        <v>175</v>
      </c>
      <c r="B18" s="2" t="s">
        <v>8</v>
      </c>
      <c r="C18" s="2">
        <v>32</v>
      </c>
      <c r="D18" s="2" t="s">
        <v>13</v>
      </c>
      <c r="E18" s="29">
        <v>44293</v>
      </c>
      <c r="F18" s="2" t="s">
        <v>12</v>
      </c>
      <c r="G18" s="26">
        <v>43840</v>
      </c>
      <c r="H18" s="2" t="s">
        <v>224</v>
      </c>
      <c r="I18" s="6">
        <f ca="1">(TODAY()-sruff[[#This Row],[Date Joined]])/365</f>
        <v>2.2547945205479452</v>
      </c>
      <c r="J18" s="22">
        <f ca="1">IF(sruff[[#This Row],[Tenuer Years]]&gt;=2,sruff[[#This Row],[Salary]]*3%,sruff[[#This Row],[Salary]]*2%)</f>
        <v>1315.2</v>
      </c>
      <c r="K18">
        <f>_xlfn.XLOOKUP(sruff[[#This Row],[Rating]],$M$2:$M$12,$N$2:$N$12)</f>
        <v>4</v>
      </c>
    </row>
    <row r="19" spans="1:11" x14ac:dyDescent="0.3">
      <c r="A19" s="2" t="s">
        <v>84</v>
      </c>
      <c r="B19" s="2" t="s">
        <v>8</v>
      </c>
      <c r="C19" s="2">
        <v>32</v>
      </c>
      <c r="D19" s="2" t="s">
        <v>13</v>
      </c>
      <c r="E19" s="29">
        <v>44354</v>
      </c>
      <c r="F19" s="2" t="s">
        <v>12</v>
      </c>
      <c r="G19" s="26">
        <v>43840</v>
      </c>
      <c r="H19" s="2" t="s">
        <v>206</v>
      </c>
      <c r="I19" s="6">
        <f ca="1">(TODAY()-sruff[[#This Row],[Date Joined]])/365</f>
        <v>2.0876712328767124</v>
      </c>
      <c r="J19" s="22">
        <f ca="1">IF(sruff[[#This Row],[Tenuer Years]]&gt;=2,sruff[[#This Row],[Salary]]*3%,sruff[[#This Row],[Salary]]*2%)</f>
        <v>1315.2</v>
      </c>
      <c r="K19">
        <f>_xlfn.XLOOKUP(sruff[[#This Row],[Rating]],$M$2:$M$12,$N$2:$N$12)</f>
        <v>4</v>
      </c>
    </row>
    <row r="20" spans="1:11" x14ac:dyDescent="0.3">
      <c r="A20" s="2" t="s">
        <v>200</v>
      </c>
      <c r="B20" s="2" t="s">
        <v>8</v>
      </c>
      <c r="C20" s="2">
        <v>32</v>
      </c>
      <c r="D20" s="2" t="s">
        <v>16</v>
      </c>
      <c r="E20" s="29">
        <v>44339</v>
      </c>
      <c r="F20" s="2" t="s">
        <v>56</v>
      </c>
      <c r="G20" s="26">
        <v>45510</v>
      </c>
      <c r="H20" s="2" t="s">
        <v>224</v>
      </c>
      <c r="I20" s="6">
        <f ca="1">(TODAY()-sruff[[#This Row],[Date Joined]])/365</f>
        <v>2.128767123287671</v>
      </c>
      <c r="J20" s="22">
        <f ca="1">IF(sruff[[#This Row],[Tenuer Years]]&gt;=2,sruff[[#This Row],[Salary]]*3%,sruff[[#This Row],[Salary]]*2%)</f>
        <v>1365.3</v>
      </c>
      <c r="K20">
        <f>_xlfn.XLOOKUP(sruff[[#This Row],[Rating]],$M$2:$M$12,$N$2:$N$12)</f>
        <v>3</v>
      </c>
    </row>
    <row r="21" spans="1:11" x14ac:dyDescent="0.3">
      <c r="A21" s="2" t="s">
        <v>108</v>
      </c>
      <c r="B21" s="2" t="s">
        <v>8</v>
      </c>
      <c r="C21" s="2">
        <v>32</v>
      </c>
      <c r="D21" s="2" t="s">
        <v>16</v>
      </c>
      <c r="E21" s="29">
        <v>44400</v>
      </c>
      <c r="F21" s="2" t="s">
        <v>56</v>
      </c>
      <c r="G21" s="26">
        <v>45510</v>
      </c>
      <c r="H21" s="2" t="s">
        <v>206</v>
      </c>
      <c r="I21" s="6">
        <f ca="1">(TODAY()-sruff[[#This Row],[Date Joined]])/365</f>
        <v>1.9616438356164383</v>
      </c>
      <c r="J21" s="22">
        <f ca="1">IF(sruff[[#This Row],[Tenuer Years]]&gt;=2,sruff[[#This Row],[Salary]]*3%,sruff[[#This Row],[Salary]]*2%)</f>
        <v>910.2</v>
      </c>
      <c r="K21">
        <f>_xlfn.XLOOKUP(sruff[[#This Row],[Rating]],$M$2:$M$12,$N$2:$N$12)</f>
        <v>3</v>
      </c>
    </row>
    <row r="22" spans="1:11" x14ac:dyDescent="0.3">
      <c r="A22" s="2" t="s">
        <v>150</v>
      </c>
      <c r="B22" s="2" t="s">
        <v>15</v>
      </c>
      <c r="C22" s="2">
        <v>26</v>
      </c>
      <c r="D22" s="2" t="s">
        <v>16</v>
      </c>
      <c r="E22" s="29">
        <v>44164</v>
      </c>
      <c r="F22" s="2" t="s">
        <v>9</v>
      </c>
      <c r="G22" s="26">
        <v>47360</v>
      </c>
      <c r="H22" s="2" t="s">
        <v>224</v>
      </c>
      <c r="I22" s="6">
        <f ca="1">(TODAY()-sruff[[#This Row],[Date Joined]])/365</f>
        <v>2.6082191780821917</v>
      </c>
      <c r="J22" s="22">
        <f ca="1">IF(sruff[[#This Row],[Tenuer Years]]&gt;=2,sruff[[#This Row],[Salary]]*3%,sruff[[#This Row],[Salary]]*2%)</f>
        <v>1420.8</v>
      </c>
      <c r="K22">
        <f>_xlfn.XLOOKUP(sruff[[#This Row],[Rating]],$M$2:$M$12,$N$2:$N$12)</f>
        <v>3</v>
      </c>
    </row>
    <row r="23" spans="1:11" x14ac:dyDescent="0.3">
      <c r="A23" s="2" t="s">
        <v>59</v>
      </c>
      <c r="B23" s="2" t="s">
        <v>15</v>
      </c>
      <c r="C23" s="2">
        <v>26</v>
      </c>
      <c r="D23" s="2" t="s">
        <v>16</v>
      </c>
      <c r="E23" s="29">
        <v>44225</v>
      </c>
      <c r="F23" s="2" t="s">
        <v>9</v>
      </c>
      <c r="G23" s="26">
        <v>47360</v>
      </c>
      <c r="H23" s="2" t="s">
        <v>206</v>
      </c>
      <c r="I23" s="6">
        <f ca="1">(TODAY()-sruff[[#This Row],[Date Joined]])/365</f>
        <v>2.441095890410959</v>
      </c>
      <c r="J23" s="22">
        <f ca="1">IF(sruff[[#This Row],[Tenuer Years]]&gt;=2,sruff[[#This Row],[Salary]]*3%,sruff[[#This Row],[Salary]]*2%)</f>
        <v>1420.8</v>
      </c>
      <c r="K23">
        <f>_xlfn.XLOOKUP(sruff[[#This Row],[Rating]],$M$2:$M$12,$N$2:$N$12)</f>
        <v>3</v>
      </c>
    </row>
    <row r="24" spans="1:11" x14ac:dyDescent="0.3">
      <c r="A24" s="2" t="s">
        <v>122</v>
      </c>
      <c r="B24" s="2" t="s">
        <v>15</v>
      </c>
      <c r="C24" s="2">
        <v>28</v>
      </c>
      <c r="D24" s="2" t="s">
        <v>13</v>
      </c>
      <c r="E24" s="29">
        <v>43980</v>
      </c>
      <c r="F24" s="2" t="s">
        <v>21</v>
      </c>
      <c r="G24" s="26">
        <v>48170</v>
      </c>
      <c r="H24" s="2" t="s">
        <v>224</v>
      </c>
      <c r="I24" s="6">
        <f ca="1">(TODAY()-sruff[[#This Row],[Date Joined]])/365</f>
        <v>3.1123287671232878</v>
      </c>
      <c r="J24" s="22">
        <f ca="1">IF(sruff[[#This Row],[Tenuer Years]]&gt;=2,sruff[[#This Row],[Salary]]*3%,sruff[[#This Row],[Salary]]*2%)</f>
        <v>1445.1</v>
      </c>
      <c r="K24">
        <f>_xlfn.XLOOKUP(sruff[[#This Row],[Rating]],$M$2:$M$12,$N$2:$N$12)</f>
        <v>4</v>
      </c>
    </row>
    <row r="25" spans="1:11" x14ac:dyDescent="0.3">
      <c r="A25" s="2" t="s">
        <v>29</v>
      </c>
      <c r="B25" s="2" t="s">
        <v>15</v>
      </c>
      <c r="C25" s="2">
        <v>28</v>
      </c>
      <c r="D25" s="2" t="s">
        <v>13</v>
      </c>
      <c r="E25" s="29">
        <v>44041</v>
      </c>
      <c r="F25" s="2" t="s">
        <v>21</v>
      </c>
      <c r="G25" s="26">
        <v>48170</v>
      </c>
      <c r="H25" s="2" t="s">
        <v>206</v>
      </c>
      <c r="I25" s="6">
        <f ca="1">(TODAY()-sruff[[#This Row],[Date Joined]])/365</f>
        <v>2.9452054794520546</v>
      </c>
      <c r="J25" s="22">
        <f ca="1">IF(sruff[[#This Row],[Tenuer Years]]&gt;=2,sruff[[#This Row],[Salary]]*3%,sruff[[#This Row],[Salary]]*2%)</f>
        <v>1445.1</v>
      </c>
      <c r="K25">
        <f>_xlfn.XLOOKUP(sruff[[#This Row],[Rating]],$M$2:$M$12,$N$2:$N$12)</f>
        <v>4</v>
      </c>
    </row>
    <row r="26" spans="1:11" x14ac:dyDescent="0.3">
      <c r="A26" s="2" t="s">
        <v>143</v>
      </c>
      <c r="B26" s="2" t="s">
        <v>15</v>
      </c>
      <c r="C26" s="2">
        <v>33</v>
      </c>
      <c r="D26" s="2" t="s">
        <v>13</v>
      </c>
      <c r="E26" s="29">
        <v>44640</v>
      </c>
      <c r="F26" s="2" t="s">
        <v>9</v>
      </c>
      <c r="G26" s="26">
        <v>48530</v>
      </c>
      <c r="H26" s="2" t="s">
        <v>224</v>
      </c>
      <c r="I26" s="6">
        <f ca="1">(TODAY()-sruff[[#This Row],[Date Joined]])/365</f>
        <v>1.3041095890410959</v>
      </c>
      <c r="J26" s="22">
        <f ca="1">IF(sruff[[#This Row],[Tenuer Years]]&gt;=2,sruff[[#This Row],[Salary]]*3%,sruff[[#This Row],[Salary]]*2%)</f>
        <v>970.6</v>
      </c>
      <c r="K26">
        <f>_xlfn.XLOOKUP(sruff[[#This Row],[Rating]],$M$2:$M$12,$N$2:$N$12)</f>
        <v>4</v>
      </c>
    </row>
    <row r="27" spans="1:11" x14ac:dyDescent="0.3">
      <c r="A27" s="2" t="s">
        <v>51</v>
      </c>
      <c r="B27" s="2" t="s">
        <v>15</v>
      </c>
      <c r="C27" s="2">
        <v>33</v>
      </c>
      <c r="D27" s="2" t="s">
        <v>13</v>
      </c>
      <c r="E27" s="29">
        <v>44701</v>
      </c>
      <c r="F27" s="2" t="s">
        <v>9</v>
      </c>
      <c r="G27" s="26">
        <v>48530</v>
      </c>
      <c r="H27" s="2" t="s">
        <v>206</v>
      </c>
      <c r="I27" s="6">
        <f ca="1">(TODAY()-sruff[[#This Row],[Date Joined]])/365</f>
        <v>1.1369863013698631</v>
      </c>
      <c r="J27" s="22">
        <f ca="1">IF(sruff[[#This Row],[Tenuer Years]]&gt;=2,sruff[[#This Row],[Salary]]*3%,sruff[[#This Row],[Salary]]*2%)</f>
        <v>970.6</v>
      </c>
      <c r="K27">
        <f>_xlfn.XLOOKUP(sruff[[#This Row],[Rating]],$M$2:$M$12,$N$2:$N$12)</f>
        <v>4</v>
      </c>
    </row>
    <row r="28" spans="1:11" x14ac:dyDescent="0.3">
      <c r="A28" s="2" t="s">
        <v>112</v>
      </c>
      <c r="B28" s="2" t="s">
        <v>15</v>
      </c>
      <c r="C28" s="2">
        <v>31</v>
      </c>
      <c r="D28" s="2" t="s">
        <v>16</v>
      </c>
      <c r="E28" s="29">
        <v>44450</v>
      </c>
      <c r="F28" s="2" t="s">
        <v>12</v>
      </c>
      <c r="G28" s="26">
        <v>48950</v>
      </c>
      <c r="H28" s="2" t="s">
        <v>224</v>
      </c>
      <c r="I28" s="6">
        <f ca="1">(TODAY()-sruff[[#This Row],[Date Joined]])/365</f>
        <v>1.8246575342465754</v>
      </c>
      <c r="J28" s="22">
        <f ca="1">IF(sruff[[#This Row],[Tenuer Years]]&gt;=2,sruff[[#This Row],[Salary]]*3%,sruff[[#This Row],[Salary]]*2%)</f>
        <v>979</v>
      </c>
      <c r="K28">
        <f>_xlfn.XLOOKUP(sruff[[#This Row],[Rating]],$M$2:$M$12,$N$2:$N$12)</f>
        <v>3</v>
      </c>
    </row>
    <row r="29" spans="1:11" x14ac:dyDescent="0.3">
      <c r="A29" s="2" t="s">
        <v>14</v>
      </c>
      <c r="B29" s="2" t="s">
        <v>15</v>
      </c>
      <c r="C29" s="2">
        <v>31</v>
      </c>
      <c r="D29" s="2" t="s">
        <v>16</v>
      </c>
      <c r="E29" s="29">
        <v>44511</v>
      </c>
      <c r="F29" s="2" t="s">
        <v>12</v>
      </c>
      <c r="G29" s="26">
        <v>48950</v>
      </c>
      <c r="H29" s="2" t="s">
        <v>206</v>
      </c>
      <c r="I29" s="6">
        <f ca="1">(TODAY()-sruff[[#This Row],[Date Joined]])/365</f>
        <v>1.6575342465753424</v>
      </c>
      <c r="J29" s="22">
        <f ca="1">IF(sruff[[#This Row],[Tenuer Years]]&gt;=2,sruff[[#This Row],[Salary]]*3%,sruff[[#This Row],[Salary]]*2%)</f>
        <v>979</v>
      </c>
      <c r="K29">
        <f>_xlfn.XLOOKUP(sruff[[#This Row],[Rating]],$M$2:$M$12,$N$2:$N$12)</f>
        <v>3</v>
      </c>
    </row>
    <row r="30" spans="1:11" x14ac:dyDescent="0.3">
      <c r="A30" s="2" t="s">
        <v>145</v>
      </c>
      <c r="B30" s="2" t="s">
        <v>15</v>
      </c>
      <c r="C30" s="2">
        <v>27</v>
      </c>
      <c r="D30" s="2" t="s">
        <v>16</v>
      </c>
      <c r="E30" s="29">
        <v>44506</v>
      </c>
      <c r="F30" s="2" t="s">
        <v>21</v>
      </c>
      <c r="G30" s="26">
        <v>48980</v>
      </c>
      <c r="H30" s="2" t="s">
        <v>224</v>
      </c>
      <c r="I30" s="6">
        <f ca="1">(TODAY()-sruff[[#This Row],[Date Joined]])/365</f>
        <v>1.6712328767123288</v>
      </c>
      <c r="J30" s="22">
        <f ca="1">IF(sruff[[#This Row],[Tenuer Years]]&gt;=2,sruff[[#This Row],[Salary]]*3%,sruff[[#This Row],[Salary]]*2%)</f>
        <v>979.6</v>
      </c>
      <c r="K30">
        <f>_xlfn.XLOOKUP(sruff[[#This Row],[Rating]],$M$2:$M$12,$N$2:$N$12)</f>
        <v>3</v>
      </c>
    </row>
    <row r="31" spans="1:11" x14ac:dyDescent="0.3">
      <c r="A31" s="2" t="s">
        <v>53</v>
      </c>
      <c r="B31" s="2" t="s">
        <v>15</v>
      </c>
      <c r="C31" s="2">
        <v>27</v>
      </c>
      <c r="D31" s="2" t="s">
        <v>16</v>
      </c>
      <c r="E31" s="29">
        <v>44567</v>
      </c>
      <c r="F31" s="2" t="s">
        <v>21</v>
      </c>
      <c r="G31" s="26">
        <v>48980</v>
      </c>
      <c r="H31" s="2" t="s">
        <v>206</v>
      </c>
      <c r="I31" s="6">
        <f ca="1">(TODAY()-sruff[[#This Row],[Date Joined]])/365</f>
        <v>1.5041095890410958</v>
      </c>
      <c r="J31" s="22">
        <f ca="1">IF(sruff[[#This Row],[Tenuer Years]]&gt;=2,sruff[[#This Row],[Salary]]*3%,sruff[[#This Row],[Salary]]*2%)</f>
        <v>979.6</v>
      </c>
      <c r="K31">
        <f>_xlfn.XLOOKUP(sruff[[#This Row],[Rating]],$M$2:$M$12,$N$2:$N$12)</f>
        <v>3</v>
      </c>
    </row>
    <row r="32" spans="1:11" x14ac:dyDescent="0.3">
      <c r="A32" s="2" t="s">
        <v>164</v>
      </c>
      <c r="B32" s="2" t="s">
        <v>8</v>
      </c>
      <c r="C32" s="2">
        <v>34</v>
      </c>
      <c r="D32" s="2" t="s">
        <v>24</v>
      </c>
      <c r="E32" s="29">
        <v>44660</v>
      </c>
      <c r="F32" s="2" t="s">
        <v>19</v>
      </c>
      <c r="G32" s="26">
        <v>49630</v>
      </c>
      <c r="H32" s="2" t="s">
        <v>224</v>
      </c>
      <c r="I32" s="6">
        <f ca="1">(TODAY()-sruff[[#This Row],[Date Joined]])/365</f>
        <v>1.2493150684931507</v>
      </c>
      <c r="J32" s="22">
        <f ca="1">IF(sruff[[#This Row],[Tenuer Years]]&gt;=2,sruff[[#This Row],[Salary]]*3%,sruff[[#This Row],[Salary]]*2%)</f>
        <v>992.6</v>
      </c>
      <c r="K32">
        <f>_xlfn.XLOOKUP(sruff[[#This Row],[Rating]],$M$2:$M$12,$N$2:$N$12)</f>
        <v>2</v>
      </c>
    </row>
    <row r="33" spans="1:11" x14ac:dyDescent="0.3">
      <c r="A33" s="2" t="s">
        <v>73</v>
      </c>
      <c r="B33" s="2" t="s">
        <v>8</v>
      </c>
      <c r="C33" s="2">
        <v>34</v>
      </c>
      <c r="D33" s="2" t="s">
        <v>24</v>
      </c>
      <c r="E33" s="29">
        <v>44721</v>
      </c>
      <c r="F33" s="2" t="s">
        <v>19</v>
      </c>
      <c r="G33" s="26">
        <v>49630</v>
      </c>
      <c r="H33" s="2" t="s">
        <v>206</v>
      </c>
      <c r="I33" s="6">
        <f ca="1">(TODAY()-sruff[[#This Row],[Date Joined]])/365</f>
        <v>1.0821917808219179</v>
      </c>
      <c r="J33" s="22">
        <f ca="1">IF(sruff[[#This Row],[Tenuer Years]]&gt;=2,sruff[[#This Row],[Salary]]*3%,sruff[[#This Row],[Salary]]*2%)</f>
        <v>992.6</v>
      </c>
      <c r="K33">
        <f>_xlfn.XLOOKUP(sruff[[#This Row],[Rating]],$M$2:$M$12,$N$2:$N$12)</f>
        <v>2</v>
      </c>
    </row>
    <row r="34" spans="1:11" x14ac:dyDescent="0.3">
      <c r="A34" s="2" t="s">
        <v>154</v>
      </c>
      <c r="B34" s="2" t="s">
        <v>15</v>
      </c>
      <c r="C34" s="2">
        <v>24</v>
      </c>
      <c r="D34" s="2" t="s">
        <v>24</v>
      </c>
      <c r="E34" s="29">
        <v>44375</v>
      </c>
      <c r="F34" s="2" t="s">
        <v>21</v>
      </c>
      <c r="G34" s="26">
        <v>52610</v>
      </c>
      <c r="H34" s="2" t="s">
        <v>224</v>
      </c>
      <c r="I34" s="6">
        <f ca="1">(TODAY()-sruff[[#This Row],[Date Joined]])/365</f>
        <v>2.0301369863013701</v>
      </c>
      <c r="J34" s="22">
        <f ca="1">IF(sruff[[#This Row],[Tenuer Years]]&gt;=2,sruff[[#This Row],[Salary]]*3%,sruff[[#This Row],[Salary]]*2%)</f>
        <v>1578.3</v>
      </c>
      <c r="K34">
        <f>_xlfn.XLOOKUP(sruff[[#This Row],[Rating]],$M$2:$M$12,$N$2:$N$12)</f>
        <v>2</v>
      </c>
    </row>
    <row r="35" spans="1:11" x14ac:dyDescent="0.3">
      <c r="A35" s="2" t="s">
        <v>63</v>
      </c>
      <c r="B35" s="2" t="s">
        <v>15</v>
      </c>
      <c r="C35" s="2">
        <v>24</v>
      </c>
      <c r="D35" s="2" t="s">
        <v>24</v>
      </c>
      <c r="E35" s="29">
        <v>44436</v>
      </c>
      <c r="F35" s="2" t="s">
        <v>21</v>
      </c>
      <c r="G35" s="26">
        <v>52610</v>
      </c>
      <c r="H35" s="2" t="s">
        <v>206</v>
      </c>
      <c r="I35" s="6">
        <f ca="1">(TODAY()-sruff[[#This Row],[Date Joined]])/365</f>
        <v>1.8630136986301369</v>
      </c>
      <c r="J35" s="22">
        <f ca="1">IF(sruff[[#This Row],[Tenuer Years]]&gt;=2,sruff[[#This Row],[Salary]]*3%,sruff[[#This Row],[Salary]]*2%)</f>
        <v>1052.2</v>
      </c>
      <c r="K35">
        <f>_xlfn.XLOOKUP(sruff[[#This Row],[Rating]],$M$2:$M$12,$N$2:$N$12)</f>
        <v>2</v>
      </c>
    </row>
    <row r="36" spans="1:11" x14ac:dyDescent="0.3">
      <c r="A36" s="2" t="s">
        <v>166</v>
      </c>
      <c r="B36" s="2" t="s">
        <v>8</v>
      </c>
      <c r="C36" s="2">
        <v>28</v>
      </c>
      <c r="D36" s="2" t="s">
        <v>16</v>
      </c>
      <c r="E36" s="29">
        <v>44296</v>
      </c>
      <c r="F36" s="2" t="s">
        <v>19</v>
      </c>
      <c r="G36" s="26">
        <v>53240</v>
      </c>
      <c r="H36" s="2" t="s">
        <v>224</v>
      </c>
      <c r="I36" s="6">
        <f ca="1">(TODAY()-sruff[[#This Row],[Date Joined]])/365</f>
        <v>2.2465753424657535</v>
      </c>
      <c r="J36" s="22">
        <f ca="1">IF(sruff[[#This Row],[Tenuer Years]]&gt;=2,sruff[[#This Row],[Salary]]*3%,sruff[[#This Row],[Salary]]*2%)</f>
        <v>1597.2</v>
      </c>
      <c r="K36">
        <f>_xlfn.XLOOKUP(sruff[[#This Row],[Rating]],$M$2:$M$12,$N$2:$N$12)</f>
        <v>3</v>
      </c>
    </row>
    <row r="37" spans="1:11" x14ac:dyDescent="0.3">
      <c r="A37" s="2" t="s">
        <v>75</v>
      </c>
      <c r="B37" s="2" t="s">
        <v>8</v>
      </c>
      <c r="C37" s="2">
        <v>28</v>
      </c>
      <c r="D37" s="2" t="s">
        <v>16</v>
      </c>
      <c r="E37" s="29">
        <v>44357</v>
      </c>
      <c r="F37" s="2" t="s">
        <v>19</v>
      </c>
      <c r="G37" s="26">
        <v>53240</v>
      </c>
      <c r="H37" s="2" t="s">
        <v>206</v>
      </c>
      <c r="I37" s="6">
        <f ca="1">(TODAY()-sruff[[#This Row],[Date Joined]])/365</f>
        <v>2.0794520547945203</v>
      </c>
      <c r="J37" s="22">
        <f ca="1">IF(sruff[[#This Row],[Tenuer Years]]&gt;=2,sruff[[#This Row],[Salary]]*3%,sruff[[#This Row],[Salary]]*2%)</f>
        <v>1597.2</v>
      </c>
      <c r="K37">
        <f>_xlfn.XLOOKUP(sruff[[#This Row],[Rating]],$M$2:$M$12,$N$2:$N$12)</f>
        <v>3</v>
      </c>
    </row>
    <row r="38" spans="1:11" x14ac:dyDescent="0.3">
      <c r="A38" s="2" t="s">
        <v>156</v>
      </c>
      <c r="B38" s="2" t="s">
        <v>15</v>
      </c>
      <c r="C38" s="2">
        <v>32</v>
      </c>
      <c r="D38" s="2" t="s">
        <v>16</v>
      </c>
      <c r="E38" s="29">
        <v>44403</v>
      </c>
      <c r="F38" s="2" t="s">
        <v>19</v>
      </c>
      <c r="G38" s="26">
        <v>53540</v>
      </c>
      <c r="H38" s="2" t="s">
        <v>224</v>
      </c>
      <c r="I38" s="6">
        <f ca="1">(TODAY()-sruff[[#This Row],[Date Joined]])/365</f>
        <v>1.9534246575342467</v>
      </c>
      <c r="J38" s="22">
        <f ca="1">IF(sruff[[#This Row],[Tenuer Years]]&gt;=2,sruff[[#This Row],[Salary]]*3%,sruff[[#This Row],[Salary]]*2%)</f>
        <v>1070.8</v>
      </c>
      <c r="K38">
        <f>_xlfn.XLOOKUP(sruff[[#This Row],[Rating]],$M$2:$M$12,$N$2:$N$12)</f>
        <v>3</v>
      </c>
    </row>
    <row r="39" spans="1:11" x14ac:dyDescent="0.3">
      <c r="A39" s="2" t="s">
        <v>138</v>
      </c>
      <c r="B39" s="2" t="s">
        <v>15</v>
      </c>
      <c r="C39" s="2">
        <v>26</v>
      </c>
      <c r="D39" s="2" t="s">
        <v>16</v>
      </c>
      <c r="E39" s="29">
        <v>44350</v>
      </c>
      <c r="F39" s="2" t="s">
        <v>9</v>
      </c>
      <c r="G39" s="26">
        <v>53540</v>
      </c>
      <c r="H39" s="2" t="s">
        <v>224</v>
      </c>
      <c r="I39" s="6">
        <f ca="1">(TODAY()-sruff[[#This Row],[Date Joined]])/365</f>
        <v>2.0986301369863014</v>
      </c>
      <c r="J39" s="22">
        <f ca="1">IF(sruff[[#This Row],[Tenuer Years]]&gt;=2,sruff[[#This Row],[Salary]]*3%,sruff[[#This Row],[Salary]]*2%)</f>
        <v>1606.2</v>
      </c>
      <c r="K39">
        <f>_xlfn.XLOOKUP(sruff[[#This Row],[Rating]],$M$2:$M$12,$N$2:$N$12)</f>
        <v>3</v>
      </c>
    </row>
    <row r="40" spans="1:11" x14ac:dyDescent="0.3">
      <c r="A40" s="2" t="s">
        <v>65</v>
      </c>
      <c r="B40" s="2" t="s">
        <v>15</v>
      </c>
      <c r="C40" s="2">
        <v>32</v>
      </c>
      <c r="D40" s="2" t="s">
        <v>16</v>
      </c>
      <c r="E40" s="29">
        <v>44465</v>
      </c>
      <c r="F40" s="2" t="s">
        <v>19</v>
      </c>
      <c r="G40" s="26">
        <v>53540</v>
      </c>
      <c r="H40" s="2" t="s">
        <v>206</v>
      </c>
      <c r="I40" s="6">
        <f ca="1">(TODAY()-sruff[[#This Row],[Date Joined]])/365</f>
        <v>1.7835616438356163</v>
      </c>
      <c r="J40" s="22">
        <f ca="1">IF(sruff[[#This Row],[Tenuer Years]]&gt;=2,sruff[[#This Row],[Salary]]*3%,sruff[[#This Row],[Salary]]*2%)</f>
        <v>1070.8</v>
      </c>
      <c r="K40">
        <f>_xlfn.XLOOKUP(sruff[[#This Row],[Rating]],$M$2:$M$12,$N$2:$N$12)</f>
        <v>3</v>
      </c>
    </row>
    <row r="41" spans="1:11" x14ac:dyDescent="0.3">
      <c r="A41" t="s">
        <v>46</v>
      </c>
      <c r="B41" t="s">
        <v>15</v>
      </c>
      <c r="C41">
        <v>26</v>
      </c>
      <c r="D41" t="s">
        <v>16</v>
      </c>
      <c r="E41" s="29">
        <v>44411</v>
      </c>
      <c r="F41" t="s">
        <v>9</v>
      </c>
      <c r="G41" s="27">
        <v>53540</v>
      </c>
      <c r="H41" s="2" t="s">
        <v>206</v>
      </c>
      <c r="I41" s="6">
        <f ca="1">(TODAY()-sruff[[#This Row],[Date Joined]])/365</f>
        <v>1.9315068493150684</v>
      </c>
      <c r="J41" s="22">
        <f ca="1">IF(sruff[[#This Row],[Tenuer Years]]&gt;=2,sruff[[#This Row],[Salary]]*3%,sruff[[#This Row],[Salary]]*2%)</f>
        <v>1070.8</v>
      </c>
      <c r="K41">
        <f>_xlfn.XLOOKUP(sruff[[#This Row],[Rating]],$M$2:$M$12,$N$2:$N$12)</f>
        <v>3</v>
      </c>
    </row>
    <row r="42" spans="1:11" x14ac:dyDescent="0.3">
      <c r="A42" s="2" t="s">
        <v>173</v>
      </c>
      <c r="B42" s="2" t="s">
        <v>15</v>
      </c>
      <c r="C42" s="2">
        <v>33</v>
      </c>
      <c r="D42" s="2" t="s">
        <v>16</v>
      </c>
      <c r="E42" s="29">
        <v>44448</v>
      </c>
      <c r="F42" s="2" t="s">
        <v>12</v>
      </c>
      <c r="G42" s="26">
        <v>53870</v>
      </c>
      <c r="H42" s="2" t="s">
        <v>224</v>
      </c>
      <c r="I42" s="6">
        <f ca="1">(TODAY()-sruff[[#This Row],[Date Joined]])/365</f>
        <v>1.8301369863013699</v>
      </c>
      <c r="J42" s="22">
        <f ca="1">IF(sruff[[#This Row],[Tenuer Years]]&gt;=2,sruff[[#This Row],[Salary]]*3%,sruff[[#This Row],[Salary]]*2%)</f>
        <v>1077.4000000000001</v>
      </c>
      <c r="K42">
        <f>_xlfn.XLOOKUP(sruff[[#This Row],[Rating]],$M$2:$M$12,$N$2:$N$12)</f>
        <v>3</v>
      </c>
    </row>
    <row r="43" spans="1:11" x14ac:dyDescent="0.3">
      <c r="A43" s="2" t="s">
        <v>82</v>
      </c>
      <c r="B43" s="2" t="s">
        <v>15</v>
      </c>
      <c r="C43" s="2">
        <v>33</v>
      </c>
      <c r="D43" s="2" t="s">
        <v>16</v>
      </c>
      <c r="E43" s="29">
        <v>44509</v>
      </c>
      <c r="F43" s="2" t="s">
        <v>12</v>
      </c>
      <c r="G43" s="26">
        <v>53870</v>
      </c>
      <c r="H43" s="2" t="s">
        <v>206</v>
      </c>
      <c r="I43" s="6">
        <f ca="1">(TODAY()-sruff[[#This Row],[Date Joined]])/365</f>
        <v>1.6630136986301369</v>
      </c>
      <c r="J43" s="22">
        <f ca="1">IF(sruff[[#This Row],[Tenuer Years]]&gt;=2,sruff[[#This Row],[Salary]]*3%,sruff[[#This Row],[Salary]]*2%)</f>
        <v>1077.4000000000001</v>
      </c>
      <c r="K43">
        <f>_xlfn.XLOOKUP(sruff[[#This Row],[Rating]],$M$2:$M$12,$N$2:$N$12)</f>
        <v>3</v>
      </c>
    </row>
    <row r="44" spans="1:11" x14ac:dyDescent="0.3">
      <c r="A44" s="2" t="s">
        <v>181</v>
      </c>
      <c r="B44" s="2" t="s">
        <v>15</v>
      </c>
      <c r="C44" s="2">
        <v>27</v>
      </c>
      <c r="D44" s="2" t="s">
        <v>16</v>
      </c>
      <c r="E44" s="29">
        <v>44073</v>
      </c>
      <c r="F44" s="2" t="s">
        <v>19</v>
      </c>
      <c r="G44" s="26">
        <v>54970</v>
      </c>
      <c r="H44" s="2" t="s">
        <v>224</v>
      </c>
      <c r="I44" s="6">
        <f ca="1">(TODAY()-sruff[[#This Row],[Date Joined]])/365</f>
        <v>2.8575342465753426</v>
      </c>
      <c r="J44" s="22">
        <f ca="1">IF(sruff[[#This Row],[Tenuer Years]]&gt;=2,sruff[[#This Row],[Salary]]*3%,sruff[[#This Row],[Salary]]*2%)</f>
        <v>1649.1</v>
      </c>
      <c r="K44">
        <f>_xlfn.XLOOKUP(sruff[[#This Row],[Rating]],$M$2:$M$12,$N$2:$N$12)</f>
        <v>3</v>
      </c>
    </row>
    <row r="45" spans="1:11" x14ac:dyDescent="0.3">
      <c r="A45" s="2" t="s">
        <v>89</v>
      </c>
      <c r="B45" s="2" t="s">
        <v>15</v>
      </c>
      <c r="C45" s="2">
        <v>27</v>
      </c>
      <c r="D45" s="2" t="s">
        <v>16</v>
      </c>
      <c r="E45" s="29">
        <v>44134</v>
      </c>
      <c r="F45" s="2" t="s">
        <v>19</v>
      </c>
      <c r="G45" s="26">
        <v>54970</v>
      </c>
      <c r="H45" s="2" t="s">
        <v>206</v>
      </c>
      <c r="I45" s="6">
        <f ca="1">(TODAY()-sruff[[#This Row],[Date Joined]])/365</f>
        <v>2.6904109589041094</v>
      </c>
      <c r="J45" s="22">
        <f ca="1">IF(sruff[[#This Row],[Tenuer Years]]&gt;=2,sruff[[#This Row],[Salary]]*3%,sruff[[#This Row],[Salary]]*2%)</f>
        <v>1649.1</v>
      </c>
      <c r="K45">
        <f>_xlfn.XLOOKUP(sruff[[#This Row],[Rating]],$M$2:$M$12,$N$2:$N$12)</f>
        <v>3</v>
      </c>
    </row>
    <row r="46" spans="1:11" x14ac:dyDescent="0.3">
      <c r="A46" s="2" t="s">
        <v>201</v>
      </c>
      <c r="B46" s="2" t="s">
        <v>8</v>
      </c>
      <c r="C46" s="2">
        <v>38</v>
      </c>
      <c r="D46" s="2" t="s">
        <v>13</v>
      </c>
      <c r="E46" s="29">
        <v>44268</v>
      </c>
      <c r="F46" s="2" t="s">
        <v>19</v>
      </c>
      <c r="G46" s="26">
        <v>56870</v>
      </c>
      <c r="H46" s="2" t="s">
        <v>224</v>
      </c>
      <c r="I46" s="6">
        <f ca="1">(TODAY()-sruff[[#This Row],[Date Joined]])/365</f>
        <v>2.3232876712328765</v>
      </c>
      <c r="J46" s="22">
        <f ca="1">IF(sruff[[#This Row],[Tenuer Years]]&gt;=2,sruff[[#This Row],[Salary]]*3%,sruff[[#This Row],[Salary]]*2%)</f>
        <v>1706.1</v>
      </c>
      <c r="K46">
        <f>_xlfn.XLOOKUP(sruff[[#This Row],[Rating]],$M$2:$M$12,$N$2:$N$12)</f>
        <v>4</v>
      </c>
    </row>
    <row r="47" spans="1:11" x14ac:dyDescent="0.3">
      <c r="A47" s="2" t="s">
        <v>109</v>
      </c>
      <c r="B47" s="2" t="s">
        <v>8</v>
      </c>
      <c r="C47" s="2">
        <v>38</v>
      </c>
      <c r="D47" s="2" t="s">
        <v>13</v>
      </c>
      <c r="E47" s="29">
        <v>44329</v>
      </c>
      <c r="F47" s="2" t="s">
        <v>19</v>
      </c>
      <c r="G47" s="26">
        <v>56870</v>
      </c>
      <c r="H47" s="2" t="s">
        <v>206</v>
      </c>
      <c r="I47" s="6">
        <f ca="1">(TODAY()-sruff[[#This Row],[Date Joined]])/365</f>
        <v>2.1561643835616437</v>
      </c>
      <c r="J47" s="22">
        <f ca="1">IF(sruff[[#This Row],[Tenuer Years]]&gt;=2,sruff[[#This Row],[Salary]]*3%,sruff[[#This Row],[Salary]]*2%)</f>
        <v>1706.1</v>
      </c>
      <c r="K47">
        <f>_xlfn.XLOOKUP(sruff[[#This Row],[Rating]],$M$2:$M$12,$N$2:$N$12)</f>
        <v>4</v>
      </c>
    </row>
    <row r="48" spans="1:11" x14ac:dyDescent="0.3">
      <c r="A48" s="2" t="s">
        <v>124</v>
      </c>
      <c r="B48" s="2" t="s">
        <v>15</v>
      </c>
      <c r="C48" s="2">
        <v>21</v>
      </c>
      <c r="D48" s="2" t="s">
        <v>16</v>
      </c>
      <c r="E48" s="29">
        <v>44701</v>
      </c>
      <c r="F48" s="2" t="s">
        <v>9</v>
      </c>
      <c r="G48" s="26">
        <v>57090</v>
      </c>
      <c r="H48" s="2" t="s">
        <v>224</v>
      </c>
      <c r="I48" s="6">
        <f ca="1">(TODAY()-sruff[[#This Row],[Date Joined]])/365</f>
        <v>1.1369863013698631</v>
      </c>
      <c r="J48" s="22">
        <f ca="1">IF(sruff[[#This Row],[Tenuer Years]]&gt;=2,sruff[[#This Row],[Salary]]*3%,sruff[[#This Row],[Salary]]*2%)</f>
        <v>1141.8</v>
      </c>
      <c r="K48">
        <f>_xlfn.XLOOKUP(sruff[[#This Row],[Rating]],$M$2:$M$12,$N$2:$N$12)</f>
        <v>3</v>
      </c>
    </row>
    <row r="49" spans="1:11" x14ac:dyDescent="0.3">
      <c r="A49" s="2" t="s">
        <v>31</v>
      </c>
      <c r="B49" s="2" t="s">
        <v>15</v>
      </c>
      <c r="C49" s="2">
        <v>21</v>
      </c>
      <c r="D49" s="2" t="s">
        <v>16</v>
      </c>
      <c r="E49" s="29">
        <v>44762</v>
      </c>
      <c r="F49" s="2" t="s">
        <v>9</v>
      </c>
      <c r="G49" s="26">
        <v>57090</v>
      </c>
      <c r="H49" s="2" t="s">
        <v>206</v>
      </c>
      <c r="I49" s="6">
        <f ca="1">(TODAY()-sruff[[#This Row],[Date Joined]])/365</f>
        <v>0.96986301369863015</v>
      </c>
      <c r="J49" s="22">
        <f ca="1">IF(sruff[[#This Row],[Tenuer Years]]&gt;=2,sruff[[#This Row],[Salary]]*3%,sruff[[#This Row],[Salary]]*2%)</f>
        <v>1141.8</v>
      </c>
      <c r="K49">
        <f>_xlfn.XLOOKUP(sruff[[#This Row],[Rating]],$M$2:$M$12,$N$2:$N$12)</f>
        <v>3</v>
      </c>
    </row>
    <row r="50" spans="1:11" x14ac:dyDescent="0.3">
      <c r="A50" s="2" t="s">
        <v>119</v>
      </c>
      <c r="B50" s="2" t="s">
        <v>8</v>
      </c>
      <c r="C50" s="2">
        <v>31</v>
      </c>
      <c r="D50" s="2" t="s">
        <v>16</v>
      </c>
      <c r="E50" s="29">
        <v>44604</v>
      </c>
      <c r="F50" s="2" t="s">
        <v>12</v>
      </c>
      <c r="G50" s="26">
        <v>58100</v>
      </c>
      <c r="H50" s="2" t="s">
        <v>224</v>
      </c>
      <c r="I50" s="6">
        <f ca="1">(TODAY()-sruff[[#This Row],[Date Joined]])/365</f>
        <v>1.4027397260273973</v>
      </c>
      <c r="J50" s="22">
        <f ca="1">IF(sruff[[#This Row],[Tenuer Years]]&gt;=2,sruff[[#This Row],[Salary]]*3%,sruff[[#This Row],[Salary]]*2%)</f>
        <v>1162</v>
      </c>
      <c r="K50">
        <f>_xlfn.XLOOKUP(sruff[[#This Row],[Rating]],$M$2:$M$12,$N$2:$N$12)</f>
        <v>3</v>
      </c>
    </row>
    <row r="51" spans="1:11" x14ac:dyDescent="0.3">
      <c r="A51" s="2" t="s">
        <v>26</v>
      </c>
      <c r="B51" s="2" t="s">
        <v>8</v>
      </c>
      <c r="C51" s="2">
        <v>31</v>
      </c>
      <c r="D51" s="2" t="s">
        <v>16</v>
      </c>
      <c r="E51" s="29">
        <v>44663</v>
      </c>
      <c r="F51" s="2" t="s">
        <v>12</v>
      </c>
      <c r="G51" s="26">
        <v>58100</v>
      </c>
      <c r="H51" s="2" t="s">
        <v>206</v>
      </c>
      <c r="I51" s="6">
        <f ca="1">(TODAY()-sruff[[#This Row],[Date Joined]])/365</f>
        <v>1.2410958904109588</v>
      </c>
      <c r="J51" s="22">
        <f ca="1">IF(sruff[[#This Row],[Tenuer Years]]&gt;=2,sruff[[#This Row],[Salary]]*3%,sruff[[#This Row],[Salary]]*2%)</f>
        <v>1162</v>
      </c>
      <c r="K51">
        <f>_xlfn.XLOOKUP(sruff[[#This Row],[Rating]],$M$2:$M$12,$N$2:$N$12)</f>
        <v>3</v>
      </c>
    </row>
    <row r="52" spans="1:11" x14ac:dyDescent="0.3">
      <c r="A52" s="2" t="s">
        <v>129</v>
      </c>
      <c r="B52" s="2" t="s">
        <v>8</v>
      </c>
      <c r="C52" s="2">
        <v>34</v>
      </c>
      <c r="D52" s="2" t="s">
        <v>16</v>
      </c>
      <c r="E52" s="29">
        <v>44594</v>
      </c>
      <c r="F52" s="2" t="s">
        <v>21</v>
      </c>
      <c r="G52" s="26">
        <v>58940</v>
      </c>
      <c r="H52" s="2" t="s">
        <v>224</v>
      </c>
      <c r="I52" s="6">
        <f ca="1">(TODAY()-sruff[[#This Row],[Date Joined]])/365</f>
        <v>1.4301369863013698</v>
      </c>
      <c r="J52" s="22">
        <f ca="1">IF(sruff[[#This Row],[Tenuer Years]]&gt;=2,sruff[[#This Row],[Salary]]*3%,sruff[[#This Row],[Salary]]*2%)</f>
        <v>1178.8</v>
      </c>
      <c r="K52">
        <f>_xlfn.XLOOKUP(sruff[[#This Row],[Rating]],$M$2:$M$12,$N$2:$N$12)</f>
        <v>3</v>
      </c>
    </row>
    <row r="53" spans="1:11" x14ac:dyDescent="0.3">
      <c r="A53" s="2" t="s">
        <v>36</v>
      </c>
      <c r="B53" s="2" t="s">
        <v>8</v>
      </c>
      <c r="C53" s="2">
        <v>34</v>
      </c>
      <c r="D53" s="2" t="s">
        <v>16</v>
      </c>
      <c r="E53" s="29">
        <v>44653</v>
      </c>
      <c r="F53" s="2" t="s">
        <v>21</v>
      </c>
      <c r="G53" s="26">
        <v>58940</v>
      </c>
      <c r="H53" s="2" t="s">
        <v>206</v>
      </c>
      <c r="I53" s="6">
        <f ca="1">(TODAY()-sruff[[#This Row],[Date Joined]])/365</f>
        <v>1.2684931506849315</v>
      </c>
      <c r="J53" s="22">
        <f ca="1">IF(sruff[[#This Row],[Tenuer Years]]&gt;=2,sruff[[#This Row],[Salary]]*3%,sruff[[#This Row],[Salary]]*2%)</f>
        <v>1178.8</v>
      </c>
      <c r="K53">
        <f>_xlfn.XLOOKUP(sruff[[#This Row],[Rating]],$M$2:$M$12,$N$2:$N$12)</f>
        <v>3</v>
      </c>
    </row>
    <row r="54" spans="1:11" x14ac:dyDescent="0.3">
      <c r="A54" s="2" t="s">
        <v>192</v>
      </c>
      <c r="B54" s="2" t="s">
        <v>15</v>
      </c>
      <c r="C54" s="2">
        <v>19</v>
      </c>
      <c r="D54" s="2" t="s">
        <v>16</v>
      </c>
      <c r="E54" s="29">
        <v>44218</v>
      </c>
      <c r="F54" s="2" t="s">
        <v>9</v>
      </c>
      <c r="G54" s="26">
        <v>58960</v>
      </c>
      <c r="H54" s="2" t="s">
        <v>224</v>
      </c>
      <c r="I54" s="6">
        <f ca="1">(TODAY()-sruff[[#This Row],[Date Joined]])/365</f>
        <v>2.4602739726027396</v>
      </c>
      <c r="J54" s="22">
        <f ca="1">IF(sruff[[#This Row],[Tenuer Years]]&gt;=2,sruff[[#This Row],[Salary]]*3%,sruff[[#This Row],[Salary]]*2%)</f>
        <v>1768.8</v>
      </c>
      <c r="K54">
        <f>_xlfn.XLOOKUP(sruff[[#This Row],[Rating]],$M$2:$M$12,$N$2:$N$12)</f>
        <v>3</v>
      </c>
    </row>
    <row r="55" spans="1:11" x14ac:dyDescent="0.3">
      <c r="A55" s="2" t="s">
        <v>100</v>
      </c>
      <c r="B55" s="2" t="s">
        <v>15</v>
      </c>
      <c r="C55" s="2">
        <v>19</v>
      </c>
      <c r="D55" s="2" t="s">
        <v>16</v>
      </c>
      <c r="E55" s="29">
        <v>44277</v>
      </c>
      <c r="F55" s="2" t="s">
        <v>9</v>
      </c>
      <c r="G55" s="26">
        <v>58960</v>
      </c>
      <c r="H55" s="2" t="s">
        <v>206</v>
      </c>
      <c r="I55" s="6">
        <f ca="1">(TODAY()-sruff[[#This Row],[Date Joined]])/365</f>
        <v>2.2986301369863016</v>
      </c>
      <c r="J55" s="22">
        <f ca="1">IF(sruff[[#This Row],[Tenuer Years]]&gt;=2,sruff[[#This Row],[Salary]]*3%,sruff[[#This Row],[Salary]]*2%)</f>
        <v>1768.8</v>
      </c>
      <c r="K55">
        <f>_xlfn.XLOOKUP(sruff[[#This Row],[Rating]],$M$2:$M$12,$N$2:$N$12)</f>
        <v>3</v>
      </c>
    </row>
    <row r="56" spans="1:11" x14ac:dyDescent="0.3">
      <c r="A56" s="2" t="s">
        <v>170</v>
      </c>
      <c r="B56" s="2" t="s">
        <v>15</v>
      </c>
      <c r="C56" s="2">
        <v>33</v>
      </c>
      <c r="D56" s="2" t="s">
        <v>16</v>
      </c>
      <c r="E56" s="29">
        <v>44181</v>
      </c>
      <c r="F56" s="2" t="s">
        <v>21</v>
      </c>
      <c r="G56" s="26">
        <v>59430</v>
      </c>
      <c r="H56" s="2" t="s">
        <v>224</v>
      </c>
      <c r="I56" s="6">
        <f ca="1">(TODAY()-sruff[[#This Row],[Date Joined]])/365</f>
        <v>2.5616438356164384</v>
      </c>
      <c r="J56" s="22">
        <f ca="1">IF(sruff[[#This Row],[Tenuer Years]]&gt;=2,sruff[[#This Row],[Salary]]*3%,sruff[[#This Row],[Salary]]*2%)</f>
        <v>1782.8999999999999</v>
      </c>
      <c r="K56">
        <f>_xlfn.XLOOKUP(sruff[[#This Row],[Rating]],$M$2:$M$12,$N$2:$N$12)</f>
        <v>3</v>
      </c>
    </row>
    <row r="57" spans="1:11" x14ac:dyDescent="0.3">
      <c r="A57" s="2" t="s">
        <v>79</v>
      </c>
      <c r="B57" s="2" t="s">
        <v>15</v>
      </c>
      <c r="C57" s="2">
        <v>33</v>
      </c>
      <c r="D57" s="2" t="s">
        <v>16</v>
      </c>
      <c r="E57" s="29">
        <v>44243</v>
      </c>
      <c r="F57" s="2" t="s">
        <v>21</v>
      </c>
      <c r="G57" s="26">
        <v>59430</v>
      </c>
      <c r="H57" s="2" t="s">
        <v>206</v>
      </c>
      <c r="I57" s="6">
        <f ca="1">(TODAY()-sruff[[#This Row],[Date Joined]])/365</f>
        <v>2.3917808219178083</v>
      </c>
      <c r="J57" s="22">
        <f ca="1">IF(sruff[[#This Row],[Tenuer Years]]&gt;=2,sruff[[#This Row],[Salary]]*3%,sruff[[#This Row],[Salary]]*2%)</f>
        <v>1782.8999999999999</v>
      </c>
      <c r="K57">
        <f>_xlfn.XLOOKUP(sruff[[#This Row],[Rating]],$M$2:$M$12,$N$2:$N$12)</f>
        <v>3</v>
      </c>
    </row>
    <row r="58" spans="1:11" x14ac:dyDescent="0.3">
      <c r="A58" s="2" t="s">
        <v>131</v>
      </c>
      <c r="B58" s="2" t="s">
        <v>8</v>
      </c>
      <c r="C58" s="2">
        <v>34</v>
      </c>
      <c r="D58" s="2" t="s">
        <v>16</v>
      </c>
      <c r="E58" s="29">
        <v>44550</v>
      </c>
      <c r="F58" s="2" t="s">
        <v>21</v>
      </c>
      <c r="G58" s="26">
        <v>60130</v>
      </c>
      <c r="H58" s="2" t="s">
        <v>224</v>
      </c>
      <c r="I58" s="6">
        <f ca="1">(TODAY()-sruff[[#This Row],[Date Joined]])/365</f>
        <v>1.5506849315068494</v>
      </c>
      <c r="J58" s="22">
        <f ca="1">IF(sruff[[#This Row],[Tenuer Years]]&gt;=2,sruff[[#This Row],[Salary]]*3%,sruff[[#This Row],[Salary]]*2%)</f>
        <v>1202.6000000000001</v>
      </c>
      <c r="K58">
        <f>_xlfn.XLOOKUP(sruff[[#This Row],[Rating]],$M$2:$M$12,$N$2:$N$12)</f>
        <v>3</v>
      </c>
    </row>
    <row r="59" spans="1:11" x14ac:dyDescent="0.3">
      <c r="A59" s="2" t="s">
        <v>38</v>
      </c>
      <c r="B59" s="2" t="s">
        <v>8</v>
      </c>
      <c r="C59" s="2">
        <v>34</v>
      </c>
      <c r="D59" s="2" t="s">
        <v>16</v>
      </c>
      <c r="E59" s="29">
        <v>44612</v>
      </c>
      <c r="F59" s="2" t="s">
        <v>21</v>
      </c>
      <c r="G59" s="26">
        <v>60130</v>
      </c>
      <c r="H59" s="2" t="s">
        <v>206</v>
      </c>
      <c r="I59" s="6">
        <f ca="1">(TODAY()-sruff[[#This Row],[Date Joined]])/365</f>
        <v>1.3808219178082193</v>
      </c>
      <c r="J59" s="22">
        <f ca="1">IF(sruff[[#This Row],[Tenuer Years]]&gt;=2,sruff[[#This Row],[Salary]]*3%,sruff[[#This Row],[Salary]]*2%)</f>
        <v>1202.6000000000001</v>
      </c>
      <c r="K59">
        <f>_xlfn.XLOOKUP(sruff[[#This Row],[Rating]],$M$2:$M$12,$N$2:$N$12)</f>
        <v>3</v>
      </c>
    </row>
    <row r="60" spans="1:11" x14ac:dyDescent="0.3">
      <c r="A60" s="2" t="s">
        <v>130</v>
      </c>
      <c r="B60" s="2" t="s">
        <v>15</v>
      </c>
      <c r="C60" s="2">
        <v>30</v>
      </c>
      <c r="D60" s="2" t="s">
        <v>16</v>
      </c>
      <c r="E60" s="29">
        <v>44607</v>
      </c>
      <c r="F60" s="2" t="s">
        <v>9</v>
      </c>
      <c r="G60" s="26">
        <v>60570</v>
      </c>
      <c r="H60" s="2" t="s">
        <v>224</v>
      </c>
      <c r="I60" s="6">
        <f ca="1">(TODAY()-sruff[[#This Row],[Date Joined]])/365</f>
        <v>1.3945205479452054</v>
      </c>
      <c r="J60" s="22">
        <f ca="1">IF(sruff[[#This Row],[Tenuer Years]]&gt;=2,sruff[[#This Row],[Salary]]*3%,sruff[[#This Row],[Salary]]*2%)</f>
        <v>1211.4000000000001</v>
      </c>
      <c r="K60">
        <f>_xlfn.XLOOKUP(sruff[[#This Row],[Rating]],$M$2:$M$12,$N$2:$N$12)</f>
        <v>3</v>
      </c>
    </row>
    <row r="61" spans="1:11" x14ac:dyDescent="0.3">
      <c r="A61" s="2" t="s">
        <v>37</v>
      </c>
      <c r="B61" s="2" t="s">
        <v>15</v>
      </c>
      <c r="C61" s="2">
        <v>30</v>
      </c>
      <c r="D61" s="2" t="s">
        <v>16</v>
      </c>
      <c r="E61" s="29">
        <v>44666</v>
      </c>
      <c r="F61" s="2" t="s">
        <v>9</v>
      </c>
      <c r="G61" s="26">
        <v>60570</v>
      </c>
      <c r="H61" s="2" t="s">
        <v>206</v>
      </c>
      <c r="I61" s="6">
        <f ca="1">(TODAY()-sruff[[#This Row],[Date Joined]])/365</f>
        <v>1.2328767123287672</v>
      </c>
      <c r="J61" s="22">
        <f ca="1">IF(sruff[[#This Row],[Tenuer Years]]&gt;=2,sruff[[#This Row],[Salary]]*3%,sruff[[#This Row],[Salary]]*2%)</f>
        <v>1211.4000000000001</v>
      </c>
      <c r="K61">
        <f>_xlfn.XLOOKUP(sruff[[#This Row],[Rating]],$M$2:$M$12,$N$2:$N$12)</f>
        <v>3</v>
      </c>
    </row>
    <row r="62" spans="1:11" x14ac:dyDescent="0.3">
      <c r="A62" s="2" t="s">
        <v>152</v>
      </c>
      <c r="B62" s="2" t="s">
        <v>8</v>
      </c>
      <c r="C62" s="2">
        <v>24</v>
      </c>
      <c r="D62" s="2" t="s">
        <v>16</v>
      </c>
      <c r="E62" s="29">
        <v>44087</v>
      </c>
      <c r="F62" s="2" t="s">
        <v>12</v>
      </c>
      <c r="G62" s="26">
        <v>62780</v>
      </c>
      <c r="H62" s="2" t="s">
        <v>224</v>
      </c>
      <c r="I62" s="6">
        <f ca="1">(TODAY()-sruff[[#This Row],[Date Joined]])/365</f>
        <v>2.8191780821917809</v>
      </c>
      <c r="J62" s="22">
        <f ca="1">IF(sruff[[#This Row],[Tenuer Years]]&gt;=2,sruff[[#This Row],[Salary]]*3%,sruff[[#This Row],[Salary]]*2%)</f>
        <v>1883.3999999999999</v>
      </c>
      <c r="K62">
        <f>_xlfn.XLOOKUP(sruff[[#This Row],[Rating]],$M$2:$M$12,$N$2:$N$12)</f>
        <v>3</v>
      </c>
    </row>
    <row r="63" spans="1:11" x14ac:dyDescent="0.3">
      <c r="A63" s="2" t="s">
        <v>61</v>
      </c>
      <c r="B63" s="2" t="s">
        <v>8</v>
      </c>
      <c r="C63" s="2">
        <v>24</v>
      </c>
      <c r="D63" s="2" t="s">
        <v>16</v>
      </c>
      <c r="E63" s="29">
        <v>44148</v>
      </c>
      <c r="F63" s="2" t="s">
        <v>12</v>
      </c>
      <c r="G63" s="26">
        <v>62780</v>
      </c>
      <c r="H63" s="2" t="s">
        <v>206</v>
      </c>
      <c r="I63" s="6">
        <f ca="1">(TODAY()-sruff[[#This Row],[Date Joined]])/365</f>
        <v>2.6520547945205482</v>
      </c>
      <c r="J63" s="22">
        <f ca="1">IF(sruff[[#This Row],[Tenuer Years]]&gt;=2,sruff[[#This Row],[Salary]]*3%,sruff[[#This Row],[Salary]]*2%)</f>
        <v>1883.3999999999999</v>
      </c>
      <c r="K63">
        <f>_xlfn.XLOOKUP(sruff[[#This Row],[Rating]],$M$2:$M$12,$N$2:$N$12)</f>
        <v>3</v>
      </c>
    </row>
    <row r="64" spans="1:11" x14ac:dyDescent="0.3">
      <c r="A64" s="2" t="s">
        <v>115</v>
      </c>
      <c r="B64" s="2" t="s">
        <v>205</v>
      </c>
      <c r="C64" s="2">
        <v>30</v>
      </c>
      <c r="D64" s="2" t="s">
        <v>16</v>
      </c>
      <c r="E64" s="29">
        <v>44535</v>
      </c>
      <c r="F64" s="2" t="s">
        <v>21</v>
      </c>
      <c r="G64" s="26">
        <v>64000</v>
      </c>
      <c r="H64" s="2" t="s">
        <v>224</v>
      </c>
      <c r="I64" s="6">
        <f ca="1">(TODAY()-sruff[[#This Row],[Date Joined]])/365</f>
        <v>1.5917808219178082</v>
      </c>
      <c r="J64" s="22">
        <f ca="1">IF(sruff[[#This Row],[Tenuer Years]]&gt;=2,sruff[[#This Row],[Salary]]*3%,sruff[[#This Row],[Salary]]*2%)</f>
        <v>1280</v>
      </c>
      <c r="K64">
        <f>_xlfn.XLOOKUP(sruff[[#This Row],[Rating]],$M$2:$M$12,$N$2:$N$12)</f>
        <v>3</v>
      </c>
    </row>
    <row r="65" spans="1:11" x14ac:dyDescent="0.3">
      <c r="A65" s="2" t="s">
        <v>20</v>
      </c>
      <c r="B65" s="2" t="s">
        <v>205</v>
      </c>
      <c r="C65" s="2">
        <v>30</v>
      </c>
      <c r="D65" s="2" t="s">
        <v>16</v>
      </c>
      <c r="E65" s="29">
        <v>44597</v>
      </c>
      <c r="F65" s="2" t="s">
        <v>21</v>
      </c>
      <c r="G65" s="26">
        <v>64000</v>
      </c>
      <c r="H65" s="2" t="s">
        <v>206</v>
      </c>
      <c r="I65" s="6">
        <f ca="1">(TODAY()-sruff[[#This Row],[Date Joined]])/365</f>
        <v>1.4219178082191781</v>
      </c>
      <c r="J65" s="22">
        <f ca="1">IF(sruff[[#This Row],[Tenuer Years]]&gt;=2,sruff[[#This Row],[Salary]]*3%,sruff[[#This Row],[Salary]]*2%)</f>
        <v>1280</v>
      </c>
      <c r="K65">
        <f>_xlfn.XLOOKUP(sruff[[#This Row],[Rating]],$M$2:$M$12,$N$2:$N$12)</f>
        <v>3</v>
      </c>
    </row>
    <row r="66" spans="1:11" x14ac:dyDescent="0.3">
      <c r="A66" s="2" t="s">
        <v>185</v>
      </c>
      <c r="B66" s="2" t="s">
        <v>8</v>
      </c>
      <c r="C66" s="2">
        <v>33</v>
      </c>
      <c r="D66" s="2" t="s">
        <v>16</v>
      </c>
      <c r="E66" s="29">
        <v>44006</v>
      </c>
      <c r="F66" s="2" t="s">
        <v>21</v>
      </c>
      <c r="G66" s="26">
        <v>65360</v>
      </c>
      <c r="H66" s="2" t="s">
        <v>224</v>
      </c>
      <c r="I66" s="6">
        <f ca="1">(TODAY()-sruff[[#This Row],[Date Joined]])/365</f>
        <v>3.0410958904109591</v>
      </c>
      <c r="J66" s="22">
        <f ca="1">IF(sruff[[#This Row],[Tenuer Years]]&gt;=2,sruff[[#This Row],[Salary]]*3%,sruff[[#This Row],[Salary]]*2%)</f>
        <v>1960.8</v>
      </c>
      <c r="K66">
        <f>_xlfn.XLOOKUP(sruff[[#This Row],[Rating]],$M$2:$M$12,$N$2:$N$12)</f>
        <v>3</v>
      </c>
    </row>
    <row r="67" spans="1:11" x14ac:dyDescent="0.3">
      <c r="A67" s="2" t="s">
        <v>93</v>
      </c>
      <c r="B67" s="2" t="s">
        <v>8</v>
      </c>
      <c r="C67" s="2">
        <v>33</v>
      </c>
      <c r="D67" s="2" t="s">
        <v>16</v>
      </c>
      <c r="E67" s="29">
        <v>44067</v>
      </c>
      <c r="F67" s="2" t="s">
        <v>21</v>
      </c>
      <c r="G67" s="26">
        <v>65360</v>
      </c>
      <c r="H67" s="2" t="s">
        <v>206</v>
      </c>
      <c r="I67" s="6">
        <f ca="1">(TODAY()-sruff[[#This Row],[Date Joined]])/365</f>
        <v>2.8739726027397259</v>
      </c>
      <c r="J67" s="22">
        <f ca="1">IF(sruff[[#This Row],[Tenuer Years]]&gt;=2,sruff[[#This Row],[Salary]]*3%,sruff[[#This Row],[Salary]]*2%)</f>
        <v>1960.8</v>
      </c>
      <c r="K67">
        <f>_xlfn.XLOOKUP(sruff[[#This Row],[Rating]],$M$2:$M$12,$N$2:$N$12)</f>
        <v>3</v>
      </c>
    </row>
    <row r="68" spans="1:11" x14ac:dyDescent="0.3">
      <c r="A68" s="2" t="s">
        <v>167</v>
      </c>
      <c r="B68" s="2" t="s">
        <v>15</v>
      </c>
      <c r="C68" s="2">
        <v>25</v>
      </c>
      <c r="D68" s="2" t="s">
        <v>16</v>
      </c>
      <c r="E68" s="29">
        <v>44322</v>
      </c>
      <c r="F68" s="2" t="s">
        <v>19</v>
      </c>
      <c r="G68" s="26">
        <v>65700</v>
      </c>
      <c r="H68" s="2" t="s">
        <v>224</v>
      </c>
      <c r="I68" s="6">
        <f ca="1">(TODAY()-sruff[[#This Row],[Date Joined]])/365</f>
        <v>2.1753424657534248</v>
      </c>
      <c r="J68" s="22">
        <f ca="1">IF(sruff[[#This Row],[Tenuer Years]]&gt;=2,sruff[[#This Row],[Salary]]*3%,sruff[[#This Row],[Salary]]*2%)</f>
        <v>1971</v>
      </c>
      <c r="K68">
        <f>_xlfn.XLOOKUP(sruff[[#This Row],[Rating]],$M$2:$M$12,$N$2:$N$12)</f>
        <v>3</v>
      </c>
    </row>
    <row r="69" spans="1:11" x14ac:dyDescent="0.3">
      <c r="A69" s="2" t="s">
        <v>76</v>
      </c>
      <c r="B69" s="2" t="s">
        <v>15</v>
      </c>
      <c r="C69" s="2">
        <v>25</v>
      </c>
      <c r="D69" s="2" t="s">
        <v>16</v>
      </c>
      <c r="E69" s="29">
        <v>44383</v>
      </c>
      <c r="F69" s="2" t="s">
        <v>19</v>
      </c>
      <c r="G69" s="26">
        <v>65700</v>
      </c>
      <c r="H69" s="2" t="s">
        <v>206</v>
      </c>
      <c r="I69" s="6">
        <f ca="1">(TODAY()-sruff[[#This Row],[Date Joined]])/365</f>
        <v>2.0082191780821916</v>
      </c>
      <c r="J69" s="22">
        <f ca="1">IF(sruff[[#This Row],[Tenuer Years]]&gt;=2,sruff[[#This Row],[Salary]]*3%,sruff[[#This Row],[Salary]]*2%)</f>
        <v>1971</v>
      </c>
      <c r="K69">
        <f>_xlfn.XLOOKUP(sruff[[#This Row],[Rating]],$M$2:$M$12,$N$2:$N$12)</f>
        <v>3</v>
      </c>
    </row>
    <row r="70" spans="1:11" x14ac:dyDescent="0.3">
      <c r="A70" s="2" t="s">
        <v>125</v>
      </c>
      <c r="B70" s="2" t="s">
        <v>8</v>
      </c>
      <c r="C70" s="2">
        <v>21</v>
      </c>
      <c r="D70" s="2" t="s">
        <v>16</v>
      </c>
      <c r="E70" s="29">
        <v>44256</v>
      </c>
      <c r="F70" s="2" t="s">
        <v>21</v>
      </c>
      <c r="G70" s="26">
        <v>65920</v>
      </c>
      <c r="H70" s="2" t="s">
        <v>224</v>
      </c>
      <c r="I70" s="6">
        <f ca="1">(TODAY()-sruff[[#This Row],[Date Joined]])/365</f>
        <v>2.3561643835616439</v>
      </c>
      <c r="J70" s="22">
        <f ca="1">IF(sruff[[#This Row],[Tenuer Years]]&gt;=2,sruff[[#This Row],[Salary]]*3%,sruff[[#This Row],[Salary]]*2%)</f>
        <v>1977.6</v>
      </c>
      <c r="K70">
        <f>_xlfn.XLOOKUP(sruff[[#This Row],[Rating]],$M$2:$M$12,$N$2:$N$12)</f>
        <v>3</v>
      </c>
    </row>
    <row r="71" spans="1:11" x14ac:dyDescent="0.3">
      <c r="A71" s="2" t="s">
        <v>32</v>
      </c>
      <c r="B71" s="2" t="s">
        <v>8</v>
      </c>
      <c r="C71" s="2">
        <v>21</v>
      </c>
      <c r="D71" s="2" t="s">
        <v>16</v>
      </c>
      <c r="E71" s="29">
        <v>44317</v>
      </c>
      <c r="F71" s="2" t="s">
        <v>21</v>
      </c>
      <c r="G71" s="26">
        <v>65920</v>
      </c>
      <c r="H71" s="2" t="s">
        <v>206</v>
      </c>
      <c r="I71" s="6">
        <f ca="1">(TODAY()-sruff[[#This Row],[Date Joined]])/365</f>
        <v>2.1890410958904107</v>
      </c>
      <c r="J71" s="22">
        <f ca="1">IF(sruff[[#This Row],[Tenuer Years]]&gt;=2,sruff[[#This Row],[Salary]]*3%,sruff[[#This Row],[Salary]]*2%)</f>
        <v>1977.6</v>
      </c>
      <c r="K71">
        <f>_xlfn.XLOOKUP(sruff[[#This Row],[Rating]],$M$2:$M$12,$N$2:$N$12)</f>
        <v>3</v>
      </c>
    </row>
    <row r="72" spans="1:11" x14ac:dyDescent="0.3">
      <c r="A72" s="2" t="s">
        <v>120</v>
      </c>
      <c r="B72" s="2" t="s">
        <v>8</v>
      </c>
      <c r="C72" s="2">
        <v>30</v>
      </c>
      <c r="D72" s="2" t="s">
        <v>24</v>
      </c>
      <c r="E72" s="29">
        <v>44328</v>
      </c>
      <c r="F72" s="2" t="s">
        <v>21</v>
      </c>
      <c r="G72" s="26">
        <v>67910</v>
      </c>
      <c r="H72" s="2" t="s">
        <v>224</v>
      </c>
      <c r="I72" s="6">
        <f ca="1">(TODAY()-sruff[[#This Row],[Date Joined]])/365</f>
        <v>2.1589041095890411</v>
      </c>
      <c r="J72" s="22">
        <f ca="1">IF(sruff[[#This Row],[Tenuer Years]]&gt;=2,sruff[[#This Row],[Salary]]*3%,sruff[[#This Row],[Salary]]*2%)</f>
        <v>2037.3</v>
      </c>
      <c r="K72">
        <f>_xlfn.XLOOKUP(sruff[[#This Row],[Rating]],$M$2:$M$12,$N$2:$N$12)</f>
        <v>2</v>
      </c>
    </row>
    <row r="73" spans="1:11" x14ac:dyDescent="0.3">
      <c r="A73" s="2" t="s">
        <v>27</v>
      </c>
      <c r="B73" s="2" t="s">
        <v>8</v>
      </c>
      <c r="C73" s="2">
        <v>30</v>
      </c>
      <c r="D73" s="2" t="s">
        <v>24</v>
      </c>
      <c r="E73" s="29">
        <v>44389</v>
      </c>
      <c r="F73" s="2" t="s">
        <v>21</v>
      </c>
      <c r="G73" s="26">
        <v>67910</v>
      </c>
      <c r="H73" s="2" t="s">
        <v>206</v>
      </c>
      <c r="I73" s="6">
        <f ca="1">(TODAY()-sruff[[#This Row],[Date Joined]])/365</f>
        <v>1.9917808219178081</v>
      </c>
      <c r="J73" s="22">
        <f ca="1">IF(sruff[[#This Row],[Tenuer Years]]&gt;=2,sruff[[#This Row],[Salary]]*3%,sruff[[#This Row],[Salary]]*2%)</f>
        <v>1358.2</v>
      </c>
      <c r="K73">
        <f>_xlfn.XLOOKUP(sruff[[#This Row],[Rating]],$M$2:$M$12,$N$2:$N$12)</f>
        <v>2</v>
      </c>
    </row>
    <row r="74" spans="1:11" x14ac:dyDescent="0.3">
      <c r="A74" s="2" t="s">
        <v>137</v>
      </c>
      <c r="B74" s="2" t="s">
        <v>15</v>
      </c>
      <c r="C74" s="2">
        <v>30</v>
      </c>
      <c r="D74" s="2" t="s">
        <v>16</v>
      </c>
      <c r="E74" s="29">
        <v>44640</v>
      </c>
      <c r="F74" s="2" t="s">
        <v>9</v>
      </c>
      <c r="G74" s="26">
        <v>67950</v>
      </c>
      <c r="H74" s="2" t="s">
        <v>224</v>
      </c>
      <c r="I74" s="6">
        <f ca="1">(TODAY()-sruff[[#This Row],[Date Joined]])/365</f>
        <v>1.3041095890410959</v>
      </c>
      <c r="J74" s="22">
        <f ca="1">IF(sruff[[#This Row],[Tenuer Years]]&gt;=2,sruff[[#This Row],[Salary]]*3%,sruff[[#This Row],[Salary]]*2%)</f>
        <v>1359</v>
      </c>
      <c r="K74">
        <f>_xlfn.XLOOKUP(sruff[[#This Row],[Rating]],$M$2:$M$12,$N$2:$N$12)</f>
        <v>3</v>
      </c>
    </row>
    <row r="75" spans="1:11" x14ac:dyDescent="0.3">
      <c r="A75" s="2" t="s">
        <v>45</v>
      </c>
      <c r="B75" s="2" t="s">
        <v>15</v>
      </c>
      <c r="C75" s="2">
        <v>30</v>
      </c>
      <c r="D75" s="2" t="s">
        <v>16</v>
      </c>
      <c r="E75" s="29">
        <v>44701</v>
      </c>
      <c r="F75" s="2" t="s">
        <v>9</v>
      </c>
      <c r="G75" s="26">
        <v>67950</v>
      </c>
      <c r="H75" s="2" t="s">
        <v>206</v>
      </c>
      <c r="I75" s="6">
        <f ca="1">(TODAY()-sruff[[#This Row],[Date Joined]])/365</f>
        <v>1.1369863013698631</v>
      </c>
      <c r="J75" s="22">
        <f ca="1">IF(sruff[[#This Row],[Tenuer Years]]&gt;=2,sruff[[#This Row],[Salary]]*3%,sruff[[#This Row],[Salary]]*2%)</f>
        <v>1359</v>
      </c>
      <c r="K75">
        <f>_xlfn.XLOOKUP(sruff[[#This Row],[Rating]],$M$2:$M$12,$N$2:$N$12)</f>
        <v>3</v>
      </c>
    </row>
    <row r="76" spans="1:11" x14ac:dyDescent="0.3">
      <c r="A76" s="2" t="s">
        <v>183</v>
      </c>
      <c r="B76" s="2" t="s">
        <v>8</v>
      </c>
      <c r="C76" s="2">
        <v>20</v>
      </c>
      <c r="D76" s="2" t="s">
        <v>24</v>
      </c>
      <c r="E76" s="29">
        <v>44476</v>
      </c>
      <c r="F76" s="2" t="s">
        <v>19</v>
      </c>
      <c r="G76" s="26">
        <v>68900</v>
      </c>
      <c r="H76" s="2" t="s">
        <v>224</v>
      </c>
      <c r="I76" s="6">
        <f ca="1">(TODAY()-sruff[[#This Row],[Date Joined]])/365</f>
        <v>1.7534246575342465</v>
      </c>
      <c r="J76" s="22">
        <f ca="1">IF(sruff[[#This Row],[Tenuer Years]]&gt;=2,sruff[[#This Row],[Salary]]*3%,sruff[[#This Row],[Salary]]*2%)</f>
        <v>1378</v>
      </c>
      <c r="K76">
        <f>_xlfn.XLOOKUP(sruff[[#This Row],[Rating]],$M$2:$M$12,$N$2:$N$12)</f>
        <v>2</v>
      </c>
    </row>
    <row r="77" spans="1:11" x14ac:dyDescent="0.3">
      <c r="A77" s="2" t="s">
        <v>91</v>
      </c>
      <c r="B77" s="2" t="s">
        <v>8</v>
      </c>
      <c r="C77" s="2">
        <v>20</v>
      </c>
      <c r="D77" s="2" t="s">
        <v>24</v>
      </c>
      <c r="E77" s="29">
        <v>44537</v>
      </c>
      <c r="F77" s="2" t="s">
        <v>19</v>
      </c>
      <c r="G77" s="26">
        <v>68900</v>
      </c>
      <c r="H77" s="2" t="s">
        <v>206</v>
      </c>
      <c r="I77" s="6">
        <f ca="1">(TODAY()-sruff[[#This Row],[Date Joined]])/365</f>
        <v>1.5863013698630137</v>
      </c>
      <c r="J77" s="22">
        <f ca="1">IF(sruff[[#This Row],[Tenuer Years]]&gt;=2,sruff[[#This Row],[Salary]]*3%,sruff[[#This Row],[Salary]]*2%)</f>
        <v>1378</v>
      </c>
      <c r="K77">
        <f>_xlfn.XLOOKUP(sruff[[#This Row],[Rating]],$M$2:$M$12,$N$2:$N$12)</f>
        <v>2</v>
      </c>
    </row>
    <row r="78" spans="1:11" x14ac:dyDescent="0.3">
      <c r="A78" s="2" t="s">
        <v>189</v>
      </c>
      <c r="B78" s="2" t="s">
        <v>15</v>
      </c>
      <c r="C78" s="2">
        <v>37</v>
      </c>
      <c r="D78" s="2" t="s">
        <v>16</v>
      </c>
      <c r="E78" s="29">
        <v>44640</v>
      </c>
      <c r="F78" s="2" t="s">
        <v>12</v>
      </c>
      <c r="G78" s="26">
        <v>69070</v>
      </c>
      <c r="H78" s="2" t="s">
        <v>224</v>
      </c>
      <c r="I78" s="6">
        <f ca="1">(TODAY()-sruff[[#This Row],[Date Joined]])/365</f>
        <v>1.3041095890410959</v>
      </c>
      <c r="J78" s="22">
        <f ca="1">IF(sruff[[#This Row],[Tenuer Years]]&gt;=2,sruff[[#This Row],[Salary]]*3%,sruff[[#This Row],[Salary]]*2%)</f>
        <v>1381.4</v>
      </c>
      <c r="K78">
        <f>_xlfn.XLOOKUP(sruff[[#This Row],[Rating]],$M$2:$M$12,$N$2:$N$12)</f>
        <v>3</v>
      </c>
    </row>
    <row r="79" spans="1:11" x14ac:dyDescent="0.3">
      <c r="A79" s="2" t="s">
        <v>97</v>
      </c>
      <c r="B79" s="2" t="s">
        <v>15</v>
      </c>
      <c r="C79" s="2">
        <v>37</v>
      </c>
      <c r="D79" s="2" t="s">
        <v>16</v>
      </c>
      <c r="E79" s="29">
        <v>44701</v>
      </c>
      <c r="F79" s="2" t="s">
        <v>12</v>
      </c>
      <c r="G79" s="26">
        <v>69070</v>
      </c>
      <c r="H79" s="2" t="s">
        <v>206</v>
      </c>
      <c r="I79" s="6">
        <f ca="1">(TODAY()-sruff[[#This Row],[Date Joined]])/365</f>
        <v>1.1369863013698631</v>
      </c>
      <c r="J79" s="22">
        <f ca="1">IF(sruff[[#This Row],[Tenuer Years]]&gt;=2,sruff[[#This Row],[Salary]]*3%,sruff[[#This Row],[Salary]]*2%)</f>
        <v>1381.4</v>
      </c>
      <c r="K79">
        <f>_xlfn.XLOOKUP(sruff[[#This Row],[Rating]],$M$2:$M$12,$N$2:$N$12)</f>
        <v>3</v>
      </c>
    </row>
    <row r="80" spans="1:11" x14ac:dyDescent="0.3">
      <c r="A80" s="2" t="s">
        <v>118</v>
      </c>
      <c r="B80" s="2" t="s">
        <v>15</v>
      </c>
      <c r="C80" s="2">
        <v>30</v>
      </c>
      <c r="D80" s="2" t="s">
        <v>16</v>
      </c>
      <c r="E80" s="29">
        <v>44214</v>
      </c>
      <c r="F80" s="2" t="s">
        <v>12</v>
      </c>
      <c r="G80" s="26">
        <v>69120</v>
      </c>
      <c r="H80" s="2" t="s">
        <v>224</v>
      </c>
      <c r="I80" s="6">
        <f ca="1">(TODAY()-sruff[[#This Row],[Date Joined]])/365</f>
        <v>2.4712328767123286</v>
      </c>
      <c r="J80" s="22">
        <f ca="1">IF(sruff[[#This Row],[Tenuer Years]]&gt;=2,sruff[[#This Row],[Salary]]*3%,sruff[[#This Row],[Salary]]*2%)</f>
        <v>2073.6</v>
      </c>
      <c r="K80">
        <f>_xlfn.XLOOKUP(sruff[[#This Row],[Rating]],$M$2:$M$12,$N$2:$N$12)</f>
        <v>3</v>
      </c>
    </row>
    <row r="81" spans="1:11" x14ac:dyDescent="0.3">
      <c r="A81" s="2" t="s">
        <v>25</v>
      </c>
      <c r="B81" s="2" t="s">
        <v>15</v>
      </c>
      <c r="C81" s="2">
        <v>30</v>
      </c>
      <c r="D81" s="2" t="s">
        <v>16</v>
      </c>
      <c r="E81" s="29">
        <v>44273</v>
      </c>
      <c r="F81" s="2" t="s">
        <v>12</v>
      </c>
      <c r="G81" s="26">
        <v>69120</v>
      </c>
      <c r="H81" s="2" t="s">
        <v>206</v>
      </c>
      <c r="I81" s="6">
        <f ca="1">(TODAY()-sruff[[#This Row],[Date Joined]])/365</f>
        <v>2.3095890410958906</v>
      </c>
      <c r="J81" s="22">
        <f ca="1">IF(sruff[[#This Row],[Tenuer Years]]&gt;=2,sruff[[#This Row],[Salary]]*3%,sruff[[#This Row],[Salary]]*2%)</f>
        <v>2073.6</v>
      </c>
      <c r="K81">
        <f>_xlfn.XLOOKUP(sruff[[#This Row],[Rating]],$M$2:$M$12,$N$2:$N$12)</f>
        <v>3</v>
      </c>
    </row>
    <row r="82" spans="1:11" x14ac:dyDescent="0.3">
      <c r="A82" s="2" t="s">
        <v>158</v>
      </c>
      <c r="B82" s="2" t="s">
        <v>15</v>
      </c>
      <c r="C82" s="2">
        <v>30</v>
      </c>
      <c r="D82" s="2" t="s">
        <v>16</v>
      </c>
      <c r="E82" s="29">
        <v>44789</v>
      </c>
      <c r="F82" s="2" t="s">
        <v>12</v>
      </c>
      <c r="G82" s="26">
        <v>69710</v>
      </c>
      <c r="H82" s="2" t="s">
        <v>224</v>
      </c>
      <c r="I82" s="6">
        <f ca="1">(TODAY()-sruff[[#This Row],[Date Joined]])/365</f>
        <v>0.89589041095890409</v>
      </c>
      <c r="J82" s="22">
        <f ca="1">IF(sruff[[#This Row],[Tenuer Years]]&gt;=2,sruff[[#This Row],[Salary]]*3%,sruff[[#This Row],[Salary]]*2%)</f>
        <v>1394.2</v>
      </c>
      <c r="K82">
        <f>_xlfn.XLOOKUP(sruff[[#This Row],[Rating]],$M$2:$M$12,$N$2:$N$12)</f>
        <v>3</v>
      </c>
    </row>
    <row r="83" spans="1:11" x14ac:dyDescent="0.3">
      <c r="A83" s="2" t="s">
        <v>67</v>
      </c>
      <c r="B83" s="2" t="s">
        <v>15</v>
      </c>
      <c r="C83" s="2">
        <v>30</v>
      </c>
      <c r="D83" s="2" t="s">
        <v>16</v>
      </c>
      <c r="E83" s="29">
        <v>44850</v>
      </c>
      <c r="F83" s="2" t="s">
        <v>12</v>
      </c>
      <c r="G83" s="26">
        <v>69710</v>
      </c>
      <c r="H83" s="2" t="s">
        <v>206</v>
      </c>
      <c r="I83" s="6">
        <f ca="1">(TODAY()-sruff[[#This Row],[Date Joined]])/365</f>
        <v>0.72876712328767124</v>
      </c>
      <c r="J83" s="22">
        <f ca="1">IF(sruff[[#This Row],[Tenuer Years]]&gt;=2,sruff[[#This Row],[Salary]]*3%,sruff[[#This Row],[Salary]]*2%)</f>
        <v>1394.2</v>
      </c>
      <c r="K83">
        <f>_xlfn.XLOOKUP(sruff[[#This Row],[Rating]],$M$2:$M$12,$N$2:$N$12)</f>
        <v>3</v>
      </c>
    </row>
    <row r="84" spans="1:11" x14ac:dyDescent="0.3">
      <c r="A84" s="2" t="s">
        <v>182</v>
      </c>
      <c r="B84" s="2" t="s">
        <v>15</v>
      </c>
      <c r="C84" s="2">
        <v>42</v>
      </c>
      <c r="D84" s="2" t="s">
        <v>24</v>
      </c>
      <c r="E84" s="29">
        <v>44670</v>
      </c>
      <c r="F84" s="2" t="s">
        <v>21</v>
      </c>
      <c r="G84" s="26">
        <v>70270</v>
      </c>
      <c r="H84" s="2" t="s">
        <v>224</v>
      </c>
      <c r="I84" s="6">
        <f ca="1">(TODAY()-sruff[[#This Row],[Date Joined]])/365</f>
        <v>1.2219178082191782</v>
      </c>
      <c r="J84" s="22">
        <f ca="1">IF(sruff[[#This Row],[Tenuer Years]]&gt;=2,sruff[[#This Row],[Salary]]*3%,sruff[[#This Row],[Salary]]*2%)</f>
        <v>1405.4</v>
      </c>
      <c r="K84">
        <f>_xlfn.XLOOKUP(sruff[[#This Row],[Rating]],$M$2:$M$12,$N$2:$N$12)</f>
        <v>2</v>
      </c>
    </row>
    <row r="85" spans="1:11" x14ac:dyDescent="0.3">
      <c r="A85" s="2" t="s">
        <v>90</v>
      </c>
      <c r="B85" s="2" t="s">
        <v>15</v>
      </c>
      <c r="C85" s="2">
        <v>42</v>
      </c>
      <c r="D85" s="2" t="s">
        <v>24</v>
      </c>
      <c r="E85" s="29">
        <v>44731</v>
      </c>
      <c r="F85" s="2" t="s">
        <v>21</v>
      </c>
      <c r="G85" s="26">
        <v>70270</v>
      </c>
      <c r="H85" s="2" t="s">
        <v>206</v>
      </c>
      <c r="I85" s="6">
        <v>1</v>
      </c>
      <c r="J85" s="22">
        <f>IF(sruff[[#This Row],[Tenuer Years]]&gt;=2,sruff[[#This Row],[Salary]]*3%,sruff[[#This Row],[Salary]]*2%)</f>
        <v>1405.4</v>
      </c>
      <c r="K85">
        <f>_xlfn.XLOOKUP(sruff[[#This Row],[Rating]],$M$2:$M$12,$N$2:$N$12)</f>
        <v>2</v>
      </c>
    </row>
    <row r="86" spans="1:11" x14ac:dyDescent="0.3">
      <c r="A86" s="2" t="s">
        <v>161</v>
      </c>
      <c r="B86" s="2" t="s">
        <v>15</v>
      </c>
      <c r="C86" s="2">
        <v>46</v>
      </c>
      <c r="D86" s="2" t="s">
        <v>16</v>
      </c>
      <c r="E86" s="29">
        <v>44697</v>
      </c>
      <c r="F86" s="2" t="s">
        <v>9</v>
      </c>
      <c r="G86" s="26">
        <v>70610</v>
      </c>
      <c r="H86" s="2" t="s">
        <v>224</v>
      </c>
      <c r="I86" s="6">
        <f ca="1">(TODAY()-sruff[[#This Row],[Date Joined]])/365</f>
        <v>1.1479452054794521</v>
      </c>
      <c r="J86" s="22">
        <f ca="1">IF(sruff[[#This Row],[Tenuer Years]]&gt;=2,sruff[[#This Row],[Salary]]*3%,sruff[[#This Row],[Salary]]*2%)</f>
        <v>1412.2</v>
      </c>
      <c r="K86">
        <f>_xlfn.XLOOKUP(sruff[[#This Row],[Rating]],$M$2:$M$12,$N$2:$N$12)</f>
        <v>3</v>
      </c>
    </row>
    <row r="87" spans="1:11" x14ac:dyDescent="0.3">
      <c r="A87" s="2" t="s">
        <v>70</v>
      </c>
      <c r="B87" s="2" t="s">
        <v>15</v>
      </c>
      <c r="C87" s="2">
        <v>46</v>
      </c>
      <c r="D87" s="2" t="s">
        <v>16</v>
      </c>
      <c r="E87" s="29">
        <v>44758</v>
      </c>
      <c r="F87" s="2" t="s">
        <v>9</v>
      </c>
      <c r="G87" s="26">
        <v>70610</v>
      </c>
      <c r="H87" s="2" t="s">
        <v>206</v>
      </c>
      <c r="I87" s="6">
        <f ca="1">(TODAY()-sruff[[#This Row],[Date Joined]])/365</f>
        <v>0.98082191780821915</v>
      </c>
      <c r="J87" s="22">
        <f ca="1">IF(sruff[[#This Row],[Tenuer Years]]&gt;=2,sruff[[#This Row],[Salary]]*3%,sruff[[#This Row],[Salary]]*2%)</f>
        <v>1412.2</v>
      </c>
      <c r="K87">
        <f>_xlfn.XLOOKUP(sruff[[#This Row],[Rating]],$M$2:$M$12,$N$2:$N$12)</f>
        <v>3</v>
      </c>
    </row>
    <row r="88" spans="1:11" x14ac:dyDescent="0.3">
      <c r="A88" s="2" t="s">
        <v>186</v>
      </c>
      <c r="B88" s="2" t="s">
        <v>15</v>
      </c>
      <c r="C88" s="2">
        <v>36</v>
      </c>
      <c r="D88" s="2" t="s">
        <v>16</v>
      </c>
      <c r="E88" s="29">
        <v>44272</v>
      </c>
      <c r="F88" s="2" t="s">
        <v>21</v>
      </c>
      <c r="G88" s="26">
        <v>71380</v>
      </c>
      <c r="H88" s="2" t="s">
        <v>224</v>
      </c>
      <c r="I88" s="6">
        <f ca="1">(TODAY()-sruff[[#This Row],[Date Joined]])/365</f>
        <v>2.3123287671232875</v>
      </c>
      <c r="J88" s="22">
        <f ca="1">IF(sruff[[#This Row],[Tenuer Years]]&gt;=2,sruff[[#This Row],[Salary]]*3%,sruff[[#This Row],[Salary]]*2%)</f>
        <v>2141.4</v>
      </c>
      <c r="K88">
        <f>_xlfn.XLOOKUP(sruff[[#This Row],[Rating]],$M$2:$M$12,$N$2:$N$12)</f>
        <v>3</v>
      </c>
    </row>
    <row r="89" spans="1:11" x14ac:dyDescent="0.3">
      <c r="A89" s="2" t="s">
        <v>94</v>
      </c>
      <c r="B89" s="2" t="s">
        <v>15</v>
      </c>
      <c r="C89" s="2">
        <v>36</v>
      </c>
      <c r="D89" s="2" t="s">
        <v>16</v>
      </c>
      <c r="E89" s="29">
        <v>44333</v>
      </c>
      <c r="F89" s="2" t="s">
        <v>21</v>
      </c>
      <c r="G89" s="26">
        <v>71380</v>
      </c>
      <c r="H89" s="2" t="s">
        <v>206</v>
      </c>
      <c r="I89" s="6">
        <f ca="1">(TODAY()-sruff[[#This Row],[Date Joined]])/365</f>
        <v>2.1452054794520548</v>
      </c>
      <c r="J89" s="22">
        <f ca="1">IF(sruff[[#This Row],[Tenuer Years]]&gt;=2,sruff[[#This Row],[Salary]]*3%,sruff[[#This Row],[Salary]]*2%)</f>
        <v>2141.4</v>
      </c>
      <c r="K89">
        <f>_xlfn.XLOOKUP(sruff[[#This Row],[Rating]],$M$2:$M$12,$N$2:$N$12)</f>
        <v>3</v>
      </c>
    </row>
    <row r="90" spans="1:11" x14ac:dyDescent="0.3">
      <c r="A90" s="2" t="s">
        <v>114</v>
      </c>
      <c r="B90" s="2" t="s">
        <v>15</v>
      </c>
      <c r="C90" s="2">
        <v>33</v>
      </c>
      <c r="D90" s="2" t="s">
        <v>16</v>
      </c>
      <c r="E90" s="29">
        <v>44324</v>
      </c>
      <c r="F90" s="2" t="s">
        <v>19</v>
      </c>
      <c r="G90" s="26">
        <v>74550</v>
      </c>
      <c r="H90" s="2" t="s">
        <v>224</v>
      </c>
      <c r="I90" s="6">
        <f ca="1">(TODAY()-sruff[[#This Row],[Date Joined]])/365</f>
        <v>2.1698630136986301</v>
      </c>
      <c r="J90" s="22">
        <f ca="1">IF(sruff[[#This Row],[Tenuer Years]]&gt;=2,sruff[[#This Row],[Salary]]*3%,sruff[[#This Row],[Salary]]*2%)</f>
        <v>2236.5</v>
      </c>
      <c r="K90">
        <f>_xlfn.XLOOKUP(sruff[[#This Row],[Rating]],$M$2:$M$12,$N$2:$N$12)</f>
        <v>3</v>
      </c>
    </row>
    <row r="91" spans="1:11" x14ac:dyDescent="0.3">
      <c r="A91" s="2" t="s">
        <v>18</v>
      </c>
      <c r="B91" s="2" t="s">
        <v>15</v>
      </c>
      <c r="C91" s="2">
        <v>33</v>
      </c>
      <c r="D91" s="2" t="s">
        <v>16</v>
      </c>
      <c r="E91" s="29">
        <v>44385</v>
      </c>
      <c r="F91" s="2" t="s">
        <v>19</v>
      </c>
      <c r="G91" s="26">
        <v>74550</v>
      </c>
      <c r="H91" s="2" t="s">
        <v>206</v>
      </c>
      <c r="I91" s="6">
        <f ca="1">(TODAY()-sruff[[#This Row],[Date Joined]])/365</f>
        <v>2.0027397260273974</v>
      </c>
      <c r="J91" s="22">
        <f ca="1">IF(sruff[[#This Row],[Tenuer Years]]&gt;=2,sruff[[#This Row],[Salary]]*3%,sruff[[#This Row],[Salary]]*2%)</f>
        <v>2236.5</v>
      </c>
      <c r="K91">
        <f>_xlfn.XLOOKUP(sruff[[#This Row],[Rating]],$M$2:$M$12,$N$2:$N$12)</f>
        <v>3</v>
      </c>
    </row>
    <row r="92" spans="1:11" x14ac:dyDescent="0.3">
      <c r="A92" s="2" t="s">
        <v>110</v>
      </c>
      <c r="B92" s="2" t="s">
        <v>8</v>
      </c>
      <c r="C92" s="2">
        <v>42</v>
      </c>
      <c r="D92" s="2" t="s">
        <v>10</v>
      </c>
      <c r="E92" s="29">
        <v>44718</v>
      </c>
      <c r="F92" s="2" t="s">
        <v>9</v>
      </c>
      <c r="G92" s="26">
        <v>75000</v>
      </c>
      <c r="H92" s="2" t="s">
        <v>224</v>
      </c>
      <c r="I92" s="6">
        <f ca="1">(TODAY()-sruff[[#This Row],[Date Joined]])/365</f>
        <v>1.0904109589041096</v>
      </c>
      <c r="J92" s="22">
        <f ca="1">IF(sruff[[#This Row],[Tenuer Years]]&gt;=2,sruff[[#This Row],[Salary]]*3%,sruff[[#This Row],[Salary]]*2%)</f>
        <v>1500</v>
      </c>
      <c r="K92">
        <f>_xlfn.XLOOKUP(sruff[[#This Row],[Rating]],$M$2:$M$12,$N$2:$N$12)</f>
        <v>5</v>
      </c>
    </row>
    <row r="93" spans="1:11" x14ac:dyDescent="0.3">
      <c r="A93" s="2" t="s">
        <v>7</v>
      </c>
      <c r="B93" s="2" t="s">
        <v>8</v>
      </c>
      <c r="C93" s="2">
        <v>42</v>
      </c>
      <c r="D93" s="2" t="s">
        <v>42</v>
      </c>
      <c r="E93" s="29">
        <v>44779</v>
      </c>
      <c r="F93" s="2" t="s">
        <v>9</v>
      </c>
      <c r="G93" s="26">
        <v>75000</v>
      </c>
      <c r="H93" s="2" t="s">
        <v>206</v>
      </c>
      <c r="I93" s="6">
        <f ca="1">(TODAY()-sruff[[#This Row],[Date Joined]])/365</f>
        <v>0.92328767123287669</v>
      </c>
      <c r="J93" s="22">
        <f ca="1">IF(sruff[[#This Row],[Tenuer Years]]&gt;=2,sruff[[#This Row],[Salary]]*3%,sruff[[#This Row],[Salary]]*2%)</f>
        <v>1500</v>
      </c>
      <c r="K93">
        <f>_xlfn.XLOOKUP(sruff[[#This Row],[Rating]],$M$2:$M$12,$N$2:$N$12)</f>
        <v>1</v>
      </c>
    </row>
    <row r="94" spans="1:11" x14ac:dyDescent="0.3">
      <c r="A94" s="2" t="s">
        <v>187</v>
      </c>
      <c r="B94" s="2" t="s">
        <v>8</v>
      </c>
      <c r="C94" s="2">
        <v>33</v>
      </c>
      <c r="D94" s="2" t="s">
        <v>16</v>
      </c>
      <c r="E94" s="29">
        <v>44253</v>
      </c>
      <c r="F94" s="2" t="s">
        <v>12</v>
      </c>
      <c r="G94" s="26">
        <v>75280</v>
      </c>
      <c r="H94" s="2" t="s">
        <v>224</v>
      </c>
      <c r="I94" s="6">
        <f ca="1">(TODAY()-sruff[[#This Row],[Date Joined]])/365</f>
        <v>2.3643835616438356</v>
      </c>
      <c r="J94" s="22">
        <f ca="1">IF(sruff[[#This Row],[Tenuer Years]]&gt;=2,sruff[[#This Row],[Salary]]*3%,sruff[[#This Row],[Salary]]*2%)</f>
        <v>2258.4</v>
      </c>
      <c r="K94">
        <f>_xlfn.XLOOKUP(sruff[[#This Row],[Rating]],$M$2:$M$12,$N$2:$N$12)</f>
        <v>3</v>
      </c>
    </row>
    <row r="95" spans="1:11" x14ac:dyDescent="0.3">
      <c r="A95" s="2" t="s">
        <v>95</v>
      </c>
      <c r="B95" s="2" t="s">
        <v>8</v>
      </c>
      <c r="C95" s="2">
        <v>33</v>
      </c>
      <c r="D95" s="2" t="s">
        <v>16</v>
      </c>
      <c r="E95" s="29">
        <v>44312</v>
      </c>
      <c r="F95" s="2" t="s">
        <v>12</v>
      </c>
      <c r="G95" s="26">
        <v>75280</v>
      </c>
      <c r="H95" s="2" t="s">
        <v>206</v>
      </c>
      <c r="I95" s="6">
        <f ca="1">(TODAY()-sruff[[#This Row],[Date Joined]])/365</f>
        <v>2.2027397260273971</v>
      </c>
      <c r="J95" s="22">
        <f ca="1">IF(sruff[[#This Row],[Tenuer Years]]&gt;=2,sruff[[#This Row],[Salary]]*3%,sruff[[#This Row],[Salary]]*2%)</f>
        <v>2258.4</v>
      </c>
      <c r="K95">
        <f>_xlfn.XLOOKUP(sruff[[#This Row],[Rating]],$M$2:$M$12,$N$2:$N$12)</f>
        <v>3</v>
      </c>
    </row>
    <row r="96" spans="1:11" x14ac:dyDescent="0.3">
      <c r="A96" s="2" t="s">
        <v>134</v>
      </c>
      <c r="B96" s="2" t="s">
        <v>8</v>
      </c>
      <c r="C96" s="2">
        <v>33</v>
      </c>
      <c r="D96" s="2" t="s">
        <v>42</v>
      </c>
      <c r="E96" s="29">
        <v>44313</v>
      </c>
      <c r="F96" s="2" t="s">
        <v>12</v>
      </c>
      <c r="G96" s="26">
        <v>75480</v>
      </c>
      <c r="H96" s="2" t="s">
        <v>224</v>
      </c>
      <c r="I96" s="6">
        <f ca="1">(TODAY()-sruff[[#This Row],[Date Joined]])/365</f>
        <v>2.2000000000000002</v>
      </c>
      <c r="J96" s="22">
        <f ca="1">IF(sruff[[#This Row],[Tenuer Years]]&gt;=2,sruff[[#This Row],[Salary]]*3%,sruff[[#This Row],[Salary]]*2%)</f>
        <v>2264.4</v>
      </c>
      <c r="K96">
        <f>_xlfn.XLOOKUP(sruff[[#This Row],[Rating]],$M$2:$M$12,$N$2:$N$12)</f>
        <v>1</v>
      </c>
    </row>
    <row r="97" spans="1:11" x14ac:dyDescent="0.3">
      <c r="A97" s="2" t="s">
        <v>41</v>
      </c>
      <c r="B97" s="2" t="s">
        <v>8</v>
      </c>
      <c r="C97" s="2">
        <v>33</v>
      </c>
      <c r="D97" s="2" t="s">
        <v>42</v>
      </c>
      <c r="E97" s="29">
        <v>44374</v>
      </c>
      <c r="F97" s="2" t="s">
        <v>12</v>
      </c>
      <c r="G97" s="26">
        <v>75480</v>
      </c>
      <c r="H97" s="2" t="s">
        <v>206</v>
      </c>
      <c r="I97" s="6">
        <f ca="1">(TODAY()-sruff[[#This Row],[Date Joined]])/365</f>
        <v>2.032876712328767</v>
      </c>
      <c r="J97" s="22">
        <f ca="1">IF(sruff[[#This Row],[Tenuer Years]]&gt;=2,sruff[[#This Row],[Salary]]*3%,sruff[[#This Row],[Salary]]*2%)</f>
        <v>2264.4</v>
      </c>
      <c r="K97">
        <f>_xlfn.XLOOKUP(sruff[[#This Row],[Rating]],$M$2:$M$12,$N$2:$N$12)</f>
        <v>1</v>
      </c>
    </row>
    <row r="98" spans="1:11" x14ac:dyDescent="0.3">
      <c r="A98" s="2" t="s">
        <v>169</v>
      </c>
      <c r="B98" s="2" t="s">
        <v>15</v>
      </c>
      <c r="C98" s="2">
        <v>21</v>
      </c>
      <c r="D98" s="2" t="s">
        <v>16</v>
      </c>
      <c r="E98" s="29">
        <v>44180</v>
      </c>
      <c r="F98" s="2" t="s">
        <v>56</v>
      </c>
      <c r="G98" s="26">
        <v>75880</v>
      </c>
      <c r="H98" s="2" t="s">
        <v>224</v>
      </c>
      <c r="I98" s="6">
        <f ca="1">(TODAY()-sruff[[#This Row],[Date Joined]])/365</f>
        <v>2.5643835616438357</v>
      </c>
      <c r="J98" s="22">
        <f ca="1">IF(sruff[[#This Row],[Tenuer Years]]&gt;=2,sruff[[#This Row],[Salary]]*3%,sruff[[#This Row],[Salary]]*2%)</f>
        <v>2276.4</v>
      </c>
      <c r="K98">
        <f>_xlfn.XLOOKUP(sruff[[#This Row],[Rating]],$M$2:$M$12,$N$2:$N$12)</f>
        <v>3</v>
      </c>
    </row>
    <row r="99" spans="1:11" x14ac:dyDescent="0.3">
      <c r="A99" s="2" t="s">
        <v>78</v>
      </c>
      <c r="B99" s="2" t="s">
        <v>15</v>
      </c>
      <c r="C99" s="2">
        <v>21</v>
      </c>
      <c r="D99" s="2" t="s">
        <v>16</v>
      </c>
      <c r="E99" s="29">
        <v>44242</v>
      </c>
      <c r="F99" s="2" t="s">
        <v>56</v>
      </c>
      <c r="G99" s="26">
        <v>75880</v>
      </c>
      <c r="H99" s="2" t="s">
        <v>206</v>
      </c>
      <c r="I99" s="6">
        <f ca="1">(TODAY()-sruff[[#This Row],[Date Joined]])/365</f>
        <v>2.3945205479452056</v>
      </c>
      <c r="J99" s="22">
        <f ca="1">IF(sruff[[#This Row],[Tenuer Years]]&gt;=2,sruff[[#This Row],[Salary]]*3%,sruff[[#This Row],[Salary]]*2%)</f>
        <v>2276.4</v>
      </c>
      <c r="K99">
        <f>_xlfn.XLOOKUP(sruff[[#This Row],[Rating]],$M$2:$M$12,$N$2:$N$12)</f>
        <v>3</v>
      </c>
    </row>
    <row r="100" spans="1:11" x14ac:dyDescent="0.3">
      <c r="A100" s="2" t="s">
        <v>128</v>
      </c>
      <c r="B100" s="2" t="s">
        <v>8</v>
      </c>
      <c r="C100" s="2">
        <v>28</v>
      </c>
      <c r="D100" s="2" t="s">
        <v>16</v>
      </c>
      <c r="E100" s="29">
        <v>44124</v>
      </c>
      <c r="F100" s="2" t="s">
        <v>21</v>
      </c>
      <c r="G100" s="26">
        <v>75970</v>
      </c>
      <c r="H100" s="2" t="s">
        <v>224</v>
      </c>
      <c r="I100" s="6">
        <f ca="1">(TODAY()-sruff[[#This Row],[Date Joined]])/365</f>
        <v>2.7178082191780821</v>
      </c>
      <c r="J100" s="22">
        <f ca="1">IF(sruff[[#This Row],[Tenuer Years]]&gt;=2,sruff[[#This Row],[Salary]]*3%,sruff[[#This Row],[Salary]]*2%)</f>
        <v>2279.1</v>
      </c>
      <c r="K100">
        <f>_xlfn.XLOOKUP(sruff[[#This Row],[Rating]],$M$2:$M$12,$N$2:$N$12)</f>
        <v>3</v>
      </c>
    </row>
    <row r="101" spans="1:11" x14ac:dyDescent="0.3">
      <c r="A101" s="2" t="s">
        <v>35</v>
      </c>
      <c r="B101" s="2" t="s">
        <v>8</v>
      </c>
      <c r="C101" s="2">
        <v>28</v>
      </c>
      <c r="D101" s="2" t="s">
        <v>16</v>
      </c>
      <c r="E101" s="29">
        <v>44185</v>
      </c>
      <c r="F101" s="2" t="s">
        <v>21</v>
      </c>
      <c r="G101" s="26">
        <v>75970</v>
      </c>
      <c r="H101" s="2" t="s">
        <v>206</v>
      </c>
      <c r="I101" s="6">
        <f ca="1">(TODAY()-sruff[[#This Row],[Date Joined]])/365</f>
        <v>2.5506849315068494</v>
      </c>
      <c r="J101" s="22">
        <f ca="1">IF(sruff[[#This Row],[Tenuer Years]]&gt;=2,sruff[[#This Row],[Salary]]*3%,sruff[[#This Row],[Salary]]*2%)</f>
        <v>2279.1</v>
      </c>
      <c r="K101">
        <f>_xlfn.XLOOKUP(sruff[[#This Row],[Rating]],$M$2:$M$12,$N$2:$N$12)</f>
        <v>3</v>
      </c>
    </row>
    <row r="102" spans="1:11" x14ac:dyDescent="0.3">
      <c r="A102" s="2" t="s">
        <v>153</v>
      </c>
      <c r="B102" s="2" t="s">
        <v>8</v>
      </c>
      <c r="C102" s="2">
        <v>22</v>
      </c>
      <c r="D102" s="2" t="s">
        <v>13</v>
      </c>
      <c r="E102" s="29">
        <v>44388</v>
      </c>
      <c r="F102" s="2" t="s">
        <v>9</v>
      </c>
      <c r="G102" s="26">
        <v>76900</v>
      </c>
      <c r="H102" s="2" t="s">
        <v>224</v>
      </c>
      <c r="I102" s="6">
        <f ca="1">(TODAY()-sruff[[#This Row],[Date Joined]])/365</f>
        <v>1.9945205479452055</v>
      </c>
      <c r="J102" s="22">
        <f ca="1">IF(sruff[[#This Row],[Tenuer Years]]&gt;=2,sruff[[#This Row],[Salary]]*3%,sruff[[#This Row],[Salary]]*2%)</f>
        <v>1538</v>
      </c>
      <c r="K102">
        <f>_xlfn.XLOOKUP(sruff[[#This Row],[Rating]],$M$2:$M$12,$N$2:$N$12)</f>
        <v>4</v>
      </c>
    </row>
    <row r="103" spans="1:11" x14ac:dyDescent="0.3">
      <c r="A103" s="2" t="s">
        <v>62</v>
      </c>
      <c r="B103" s="2" t="s">
        <v>8</v>
      </c>
      <c r="C103" s="2">
        <v>22</v>
      </c>
      <c r="D103" s="2" t="s">
        <v>13</v>
      </c>
      <c r="E103" s="29">
        <v>44450</v>
      </c>
      <c r="F103" s="2" t="s">
        <v>9</v>
      </c>
      <c r="G103" s="26">
        <v>76900</v>
      </c>
      <c r="H103" s="2" t="s">
        <v>206</v>
      </c>
      <c r="I103" s="6">
        <f ca="1">(TODAY()-sruff[[#This Row],[Date Joined]])/365</f>
        <v>1.8246575342465754</v>
      </c>
      <c r="J103" s="22">
        <f ca="1">IF(sruff[[#This Row],[Tenuer Years]]&gt;=2,sruff[[#This Row],[Salary]]*3%,sruff[[#This Row],[Salary]]*2%)</f>
        <v>1538</v>
      </c>
      <c r="K103">
        <f>_xlfn.XLOOKUP(sruff[[#This Row],[Rating]],$M$2:$M$12,$N$2:$N$12)</f>
        <v>4</v>
      </c>
    </row>
    <row r="104" spans="1:11" x14ac:dyDescent="0.3">
      <c r="A104" s="2" t="s">
        <v>163</v>
      </c>
      <c r="B104" s="2" t="s">
        <v>8</v>
      </c>
      <c r="C104" s="2">
        <v>36</v>
      </c>
      <c r="D104" s="2" t="s">
        <v>16</v>
      </c>
      <c r="E104" s="29">
        <v>44468</v>
      </c>
      <c r="F104" s="2" t="s">
        <v>9</v>
      </c>
      <c r="G104" s="26">
        <v>78390</v>
      </c>
      <c r="H104" s="2" t="s">
        <v>224</v>
      </c>
      <c r="I104" s="6">
        <f ca="1">(TODAY()-sruff[[#This Row],[Date Joined]])/365</f>
        <v>1.7753424657534247</v>
      </c>
      <c r="J104" s="22">
        <f ca="1">IF(sruff[[#This Row],[Tenuer Years]]&gt;=2,sruff[[#This Row],[Salary]]*3%,sruff[[#This Row],[Salary]]*2%)</f>
        <v>1567.8</v>
      </c>
      <c r="K104">
        <f>_xlfn.XLOOKUP(sruff[[#This Row],[Rating]],$M$2:$M$12,$N$2:$N$12)</f>
        <v>3</v>
      </c>
    </row>
    <row r="105" spans="1:11" x14ac:dyDescent="0.3">
      <c r="A105" s="2" t="s">
        <v>72</v>
      </c>
      <c r="B105" s="2" t="s">
        <v>8</v>
      </c>
      <c r="C105" s="2">
        <v>36</v>
      </c>
      <c r="D105" s="2" t="s">
        <v>16</v>
      </c>
      <c r="E105" s="29">
        <v>44529</v>
      </c>
      <c r="F105" s="2" t="s">
        <v>9</v>
      </c>
      <c r="G105" s="26">
        <v>78390</v>
      </c>
      <c r="H105" s="2" t="s">
        <v>206</v>
      </c>
      <c r="I105" s="6">
        <f ca="1">(TODAY()-sruff[[#This Row],[Date Joined]])/365</f>
        <v>1.6082191780821917</v>
      </c>
      <c r="J105" s="22">
        <f ca="1">IF(sruff[[#This Row],[Tenuer Years]]&gt;=2,sruff[[#This Row],[Salary]]*3%,sruff[[#This Row],[Salary]]*2%)</f>
        <v>1567.8</v>
      </c>
      <c r="K105">
        <f>_xlfn.XLOOKUP(sruff[[#This Row],[Rating]],$M$2:$M$12,$N$2:$N$12)</f>
        <v>3</v>
      </c>
    </row>
    <row r="106" spans="1:11" x14ac:dyDescent="0.3">
      <c r="A106" s="2" t="s">
        <v>140</v>
      </c>
      <c r="B106" s="2" t="s">
        <v>8</v>
      </c>
      <c r="C106" s="2">
        <v>36</v>
      </c>
      <c r="D106" s="2" t="s">
        <v>16</v>
      </c>
      <c r="E106" s="29">
        <v>44433</v>
      </c>
      <c r="F106" s="2" t="s">
        <v>19</v>
      </c>
      <c r="G106" s="26">
        <v>78540</v>
      </c>
      <c r="H106" s="2" t="s">
        <v>224</v>
      </c>
      <c r="I106" s="6">
        <f ca="1">(TODAY()-sruff[[#This Row],[Date Joined]])/365</f>
        <v>1.8712328767123287</v>
      </c>
      <c r="J106" s="22">
        <f ca="1">IF(sruff[[#This Row],[Tenuer Years]]&gt;=2,sruff[[#This Row],[Salary]]*3%,sruff[[#This Row],[Salary]]*2%)</f>
        <v>1570.8</v>
      </c>
      <c r="K106">
        <f>_xlfn.XLOOKUP(sruff[[#This Row],[Rating]],$M$2:$M$12,$N$2:$N$12)</f>
        <v>3</v>
      </c>
    </row>
    <row r="107" spans="1:11" x14ac:dyDescent="0.3">
      <c r="A107" s="2" t="s">
        <v>48</v>
      </c>
      <c r="B107" s="2" t="s">
        <v>8</v>
      </c>
      <c r="C107" s="2">
        <v>36</v>
      </c>
      <c r="D107" s="2" t="s">
        <v>16</v>
      </c>
      <c r="E107" s="29">
        <v>44494</v>
      </c>
      <c r="F107" s="2" t="s">
        <v>19</v>
      </c>
      <c r="G107" s="26">
        <v>78540</v>
      </c>
      <c r="H107" s="2" t="s">
        <v>206</v>
      </c>
      <c r="I107" s="6">
        <f ca="1">(TODAY()-sruff[[#This Row],[Date Joined]])/365</f>
        <v>1.704109589041096</v>
      </c>
      <c r="J107" s="22">
        <f ca="1">IF(sruff[[#This Row],[Tenuer Years]]&gt;=2,sruff[[#This Row],[Salary]]*3%,sruff[[#This Row],[Salary]]*2%)</f>
        <v>1570.8</v>
      </c>
      <c r="K107">
        <f>_xlfn.XLOOKUP(sruff[[#This Row],[Rating]],$M$2:$M$12,$N$2:$N$12)</f>
        <v>3</v>
      </c>
    </row>
    <row r="108" spans="1:11" x14ac:dyDescent="0.3">
      <c r="A108" s="2" t="s">
        <v>196</v>
      </c>
      <c r="B108" s="2" t="s">
        <v>15</v>
      </c>
      <c r="C108" s="2">
        <v>20</v>
      </c>
      <c r="D108" s="2" t="s">
        <v>16</v>
      </c>
      <c r="E108" s="29">
        <v>44683</v>
      </c>
      <c r="F108" s="2" t="s">
        <v>9</v>
      </c>
      <c r="G108" s="26">
        <v>79570</v>
      </c>
      <c r="H108" s="2" t="s">
        <v>224</v>
      </c>
      <c r="I108" s="6">
        <f ca="1">(TODAY()-sruff[[#This Row],[Date Joined]])/365</f>
        <v>1.1863013698630136</v>
      </c>
      <c r="J108" s="22">
        <f ca="1">IF(sruff[[#This Row],[Tenuer Years]]&gt;=2,sruff[[#This Row],[Salary]]*3%,sruff[[#This Row],[Salary]]*2%)</f>
        <v>1591.4</v>
      </c>
      <c r="K108">
        <f>_xlfn.XLOOKUP(sruff[[#This Row],[Rating]],$M$2:$M$12,$N$2:$N$12)</f>
        <v>3</v>
      </c>
    </row>
    <row r="109" spans="1:11" x14ac:dyDescent="0.3">
      <c r="A109" s="2" t="s">
        <v>104</v>
      </c>
      <c r="B109" s="2" t="s">
        <v>15</v>
      </c>
      <c r="C109" s="2">
        <v>20</v>
      </c>
      <c r="D109" s="2" t="s">
        <v>16</v>
      </c>
      <c r="E109" s="29">
        <v>44744</v>
      </c>
      <c r="F109" s="2" t="s">
        <v>9</v>
      </c>
      <c r="G109" s="26">
        <v>79570</v>
      </c>
      <c r="H109" s="2" t="s">
        <v>206</v>
      </c>
      <c r="I109" s="6">
        <f ca="1">(TODAY()-sruff[[#This Row],[Date Joined]])/365</f>
        <v>1.0191780821917809</v>
      </c>
      <c r="J109" s="22">
        <f ca="1">IF(sruff[[#This Row],[Tenuer Years]]&gt;=2,sruff[[#This Row],[Salary]]*3%,sruff[[#This Row],[Salary]]*2%)</f>
        <v>1591.4</v>
      </c>
      <c r="K109">
        <f>_xlfn.XLOOKUP(sruff[[#This Row],[Rating]],$M$2:$M$12,$N$2:$N$12)</f>
        <v>3</v>
      </c>
    </row>
    <row r="110" spans="1:11" x14ac:dyDescent="0.3">
      <c r="A110" s="2" t="s">
        <v>132</v>
      </c>
      <c r="B110" s="2" t="s">
        <v>8</v>
      </c>
      <c r="C110" s="2">
        <v>25</v>
      </c>
      <c r="D110" s="2" t="s">
        <v>13</v>
      </c>
      <c r="E110" s="29">
        <v>44633</v>
      </c>
      <c r="F110" s="2" t="s">
        <v>12</v>
      </c>
      <c r="G110" s="26">
        <v>80700</v>
      </c>
      <c r="H110" s="2" t="s">
        <v>224</v>
      </c>
      <c r="I110" s="6">
        <f ca="1">(TODAY()-sruff[[#This Row],[Date Joined]])/365</f>
        <v>1.3232876712328767</v>
      </c>
      <c r="J110" s="22">
        <f ca="1">IF(sruff[[#This Row],[Tenuer Years]]&gt;=2,sruff[[#This Row],[Salary]]*3%,sruff[[#This Row],[Salary]]*2%)</f>
        <v>1614</v>
      </c>
      <c r="K110">
        <f>_xlfn.XLOOKUP(sruff[[#This Row],[Rating]],$M$2:$M$12,$N$2:$N$12)</f>
        <v>4</v>
      </c>
    </row>
    <row r="111" spans="1:11" x14ac:dyDescent="0.3">
      <c r="A111" s="2" t="s">
        <v>39</v>
      </c>
      <c r="B111" s="2" t="s">
        <v>8</v>
      </c>
      <c r="C111" s="2">
        <v>25</v>
      </c>
      <c r="D111" s="2" t="s">
        <v>13</v>
      </c>
      <c r="E111" s="29">
        <v>44694</v>
      </c>
      <c r="F111" s="2" t="s">
        <v>12</v>
      </c>
      <c r="G111" s="26">
        <v>80700</v>
      </c>
      <c r="H111" s="2" t="s">
        <v>206</v>
      </c>
      <c r="I111" s="6">
        <f ca="1">(TODAY()-sruff[[#This Row],[Date Joined]])/365</f>
        <v>1.1561643835616437</v>
      </c>
      <c r="J111" s="22">
        <f ca="1">IF(sruff[[#This Row],[Tenuer Years]]&gt;=2,sruff[[#This Row],[Salary]]*3%,sruff[[#This Row],[Salary]]*2%)</f>
        <v>1614</v>
      </c>
      <c r="K111">
        <f>_xlfn.XLOOKUP(sruff[[#This Row],[Rating]],$M$2:$M$12,$N$2:$N$12)</f>
        <v>4</v>
      </c>
    </row>
    <row r="112" spans="1:11" x14ac:dyDescent="0.3">
      <c r="A112" s="2" t="s">
        <v>184</v>
      </c>
      <c r="B112" s="2" t="s">
        <v>8</v>
      </c>
      <c r="C112" s="2">
        <v>27</v>
      </c>
      <c r="D112" s="2" t="s">
        <v>16</v>
      </c>
      <c r="E112" s="29">
        <v>44625</v>
      </c>
      <c r="F112" s="2" t="s">
        <v>12</v>
      </c>
      <c r="G112" s="26">
        <v>83750</v>
      </c>
      <c r="H112" s="2" t="s">
        <v>224</v>
      </c>
      <c r="I112" s="6">
        <f ca="1">(TODAY()-sruff[[#This Row],[Date Joined]])/365</f>
        <v>1.3452054794520547</v>
      </c>
      <c r="J112" s="22">
        <f ca="1">IF(sruff[[#This Row],[Tenuer Years]]&gt;=2,sruff[[#This Row],[Salary]]*3%,sruff[[#This Row],[Salary]]*2%)</f>
        <v>1675</v>
      </c>
      <c r="K112">
        <f>_xlfn.XLOOKUP(sruff[[#This Row],[Rating]],$M$2:$M$12,$N$2:$N$12)</f>
        <v>3</v>
      </c>
    </row>
    <row r="113" spans="1:11" x14ac:dyDescent="0.3">
      <c r="A113" s="2" t="s">
        <v>92</v>
      </c>
      <c r="B113" s="2" t="s">
        <v>8</v>
      </c>
      <c r="C113" s="2">
        <v>27</v>
      </c>
      <c r="D113" s="2" t="s">
        <v>16</v>
      </c>
      <c r="E113" s="29">
        <v>44686</v>
      </c>
      <c r="F113" s="2" t="s">
        <v>12</v>
      </c>
      <c r="G113" s="26">
        <v>83750</v>
      </c>
      <c r="H113" s="2" t="s">
        <v>206</v>
      </c>
      <c r="I113" s="6">
        <f ca="1">(TODAY()-sruff[[#This Row],[Date Joined]])/365</f>
        <v>1.178082191780822</v>
      </c>
      <c r="J113" s="22">
        <f ca="1">IF(sruff[[#This Row],[Tenuer Years]]&gt;=2,sruff[[#This Row],[Salary]]*3%,sruff[[#This Row],[Salary]]*2%)</f>
        <v>1675</v>
      </c>
      <c r="K113">
        <f>_xlfn.XLOOKUP(sruff[[#This Row],[Rating]],$M$2:$M$12,$N$2:$N$12)</f>
        <v>3</v>
      </c>
    </row>
    <row r="114" spans="1:11" x14ac:dyDescent="0.3">
      <c r="A114" s="2" t="s">
        <v>121</v>
      </c>
      <c r="B114" s="2" t="s">
        <v>8</v>
      </c>
      <c r="C114" s="2">
        <v>34</v>
      </c>
      <c r="D114" s="2" t="s">
        <v>16</v>
      </c>
      <c r="E114" s="29">
        <v>44397</v>
      </c>
      <c r="F114" s="2" t="s">
        <v>21</v>
      </c>
      <c r="G114" s="26">
        <v>85000</v>
      </c>
      <c r="H114" s="2" t="s">
        <v>224</v>
      </c>
      <c r="I114" s="6">
        <f ca="1">(TODAY()-sruff[[#This Row],[Date Joined]])/365</f>
        <v>1.9698630136986301</v>
      </c>
      <c r="J114" s="22">
        <f ca="1">IF(sruff[[#This Row],[Tenuer Years]]&gt;=2,sruff[[#This Row],[Salary]]*3%,sruff[[#This Row],[Salary]]*2%)</f>
        <v>1700</v>
      </c>
      <c r="K114">
        <f>_xlfn.XLOOKUP(sruff[[#This Row],[Rating]],$M$2:$M$12,$N$2:$N$12)</f>
        <v>3</v>
      </c>
    </row>
    <row r="115" spans="1:11" x14ac:dyDescent="0.3">
      <c r="A115" s="2" t="s">
        <v>28</v>
      </c>
      <c r="B115" s="2" t="s">
        <v>8</v>
      </c>
      <c r="C115" s="2">
        <v>34</v>
      </c>
      <c r="D115" s="2" t="s">
        <v>16</v>
      </c>
      <c r="E115" s="29">
        <v>44459</v>
      </c>
      <c r="F115" s="2" t="s">
        <v>21</v>
      </c>
      <c r="G115" s="26">
        <v>85000</v>
      </c>
      <c r="H115" s="2" t="s">
        <v>206</v>
      </c>
      <c r="I115" s="6">
        <f ca="1">(TODAY()-sruff[[#This Row],[Date Joined]])/365</f>
        <v>1.8</v>
      </c>
      <c r="J115" s="22">
        <f ca="1">IF(sruff[[#This Row],[Tenuer Years]]&gt;=2,sruff[[#This Row],[Salary]]*3%,sruff[[#This Row],[Salary]]*2%)</f>
        <v>1700</v>
      </c>
      <c r="K115">
        <f>_xlfn.XLOOKUP(sruff[[#This Row],[Rating]],$M$2:$M$12,$N$2:$N$12)</f>
        <v>3</v>
      </c>
    </row>
    <row r="116" spans="1:11" x14ac:dyDescent="0.3">
      <c r="A116" s="2" t="s">
        <v>180</v>
      </c>
      <c r="B116" s="2" t="s">
        <v>8</v>
      </c>
      <c r="C116" s="2">
        <v>33</v>
      </c>
      <c r="D116" s="2" t="s">
        <v>16</v>
      </c>
      <c r="E116" s="29">
        <v>44747</v>
      </c>
      <c r="F116" s="2" t="s">
        <v>21</v>
      </c>
      <c r="G116" s="26">
        <v>86570</v>
      </c>
      <c r="H116" s="2" t="s">
        <v>224</v>
      </c>
      <c r="I116" s="6">
        <f ca="1">(TODAY()-sruff[[#This Row],[Date Joined]])/365</f>
        <v>1.010958904109589</v>
      </c>
      <c r="J116" s="22">
        <f ca="1">IF(sruff[[#This Row],[Tenuer Years]]&gt;=2,sruff[[#This Row],[Salary]]*3%,sruff[[#This Row],[Salary]]*2%)</f>
        <v>1731.4</v>
      </c>
      <c r="K116">
        <f>_xlfn.XLOOKUP(sruff[[#This Row],[Rating]],$M$2:$M$12,$N$2:$N$12)</f>
        <v>3</v>
      </c>
    </row>
    <row r="117" spans="1:11" x14ac:dyDescent="0.3">
      <c r="A117" s="2" t="s">
        <v>88</v>
      </c>
      <c r="B117" s="2" t="s">
        <v>8</v>
      </c>
      <c r="C117" s="2">
        <v>33</v>
      </c>
      <c r="D117" s="2" t="s">
        <v>16</v>
      </c>
      <c r="E117" s="29">
        <v>44809</v>
      </c>
      <c r="F117" s="2" t="s">
        <v>21</v>
      </c>
      <c r="G117" s="26">
        <v>86570</v>
      </c>
      <c r="H117" s="2" t="s">
        <v>206</v>
      </c>
      <c r="I117" s="6">
        <f ca="1">(TODAY()-sruff[[#This Row],[Date Joined]])/365</f>
        <v>0.84109589041095889</v>
      </c>
      <c r="J117" s="22">
        <f ca="1">IF(sruff[[#This Row],[Tenuer Years]]&gt;=2,sruff[[#This Row],[Salary]]*3%,sruff[[#This Row],[Salary]]*2%)</f>
        <v>1731.4</v>
      </c>
      <c r="K117">
        <f>_xlfn.XLOOKUP(sruff[[#This Row],[Rating]],$M$2:$M$12,$N$2:$N$12)</f>
        <v>3</v>
      </c>
    </row>
    <row r="118" spans="1:11" x14ac:dyDescent="0.3">
      <c r="A118" s="2" t="s">
        <v>165</v>
      </c>
      <c r="B118" s="2" t="s">
        <v>8</v>
      </c>
      <c r="C118" s="2">
        <v>40</v>
      </c>
      <c r="D118" s="2" t="s">
        <v>16</v>
      </c>
      <c r="E118" s="29">
        <v>44276</v>
      </c>
      <c r="F118" s="2" t="s">
        <v>12</v>
      </c>
      <c r="G118" s="26">
        <v>87620</v>
      </c>
      <c r="H118" s="2" t="s">
        <v>224</v>
      </c>
      <c r="I118" s="6">
        <f ca="1">(TODAY()-sruff[[#This Row],[Date Joined]])/365</f>
        <v>2.3013698630136985</v>
      </c>
      <c r="J118" s="22">
        <f ca="1">IF(sruff[[#This Row],[Tenuer Years]]&gt;=2,sruff[[#This Row],[Salary]]*3%,sruff[[#This Row],[Salary]]*2%)</f>
        <v>2628.6</v>
      </c>
      <c r="K118">
        <f>_xlfn.XLOOKUP(sruff[[#This Row],[Rating]],$M$2:$M$12,$N$2:$N$12)</f>
        <v>3</v>
      </c>
    </row>
    <row r="119" spans="1:11" x14ac:dyDescent="0.3">
      <c r="A119" s="2" t="s">
        <v>74</v>
      </c>
      <c r="B119" s="2" t="s">
        <v>8</v>
      </c>
      <c r="C119" s="2">
        <v>40</v>
      </c>
      <c r="D119" s="2" t="s">
        <v>16</v>
      </c>
      <c r="E119" s="29">
        <v>44337</v>
      </c>
      <c r="F119" s="2" t="s">
        <v>12</v>
      </c>
      <c r="G119" s="26">
        <v>87620</v>
      </c>
      <c r="H119" s="2" t="s">
        <v>206</v>
      </c>
      <c r="I119" s="6">
        <f ca="1">(TODAY()-sruff[[#This Row],[Date Joined]])/365</f>
        <v>2.1342465753424658</v>
      </c>
      <c r="J119" s="22">
        <f ca="1">IF(sruff[[#This Row],[Tenuer Years]]&gt;=2,sruff[[#This Row],[Salary]]*3%,sruff[[#This Row],[Salary]]*2%)</f>
        <v>2628.6</v>
      </c>
      <c r="K119">
        <f>_xlfn.XLOOKUP(sruff[[#This Row],[Rating]],$M$2:$M$12,$N$2:$N$12)</f>
        <v>3</v>
      </c>
    </row>
    <row r="120" spans="1:11" x14ac:dyDescent="0.3">
      <c r="A120" s="2" t="s">
        <v>117</v>
      </c>
      <c r="B120" s="2" t="s">
        <v>15</v>
      </c>
      <c r="C120" s="2">
        <v>37</v>
      </c>
      <c r="D120" s="2" t="s">
        <v>24</v>
      </c>
      <c r="E120" s="29">
        <v>44277</v>
      </c>
      <c r="F120" s="2" t="s">
        <v>12</v>
      </c>
      <c r="G120" s="26">
        <v>88050</v>
      </c>
      <c r="H120" s="2" t="s">
        <v>224</v>
      </c>
      <c r="I120" s="6">
        <f ca="1">(TODAY()-sruff[[#This Row],[Date Joined]])/365</f>
        <v>2.2986301369863016</v>
      </c>
      <c r="J120" s="22">
        <f ca="1">IF(sruff[[#This Row],[Tenuer Years]]&gt;=2,sruff[[#This Row],[Salary]]*3%,sruff[[#This Row],[Salary]]*2%)</f>
        <v>2641.5</v>
      </c>
      <c r="K120">
        <f>_xlfn.XLOOKUP(sruff[[#This Row],[Rating]],$M$2:$M$12,$N$2:$N$12)</f>
        <v>2</v>
      </c>
    </row>
    <row r="121" spans="1:11" x14ac:dyDescent="0.3">
      <c r="A121" s="2" t="s">
        <v>23</v>
      </c>
      <c r="B121" s="2" t="s">
        <v>15</v>
      </c>
      <c r="C121" s="2">
        <v>37</v>
      </c>
      <c r="D121" s="2" t="s">
        <v>24</v>
      </c>
      <c r="E121" s="29">
        <v>44338</v>
      </c>
      <c r="F121" s="2" t="s">
        <v>12</v>
      </c>
      <c r="G121" s="26">
        <v>88050</v>
      </c>
      <c r="H121" s="2" t="s">
        <v>206</v>
      </c>
      <c r="I121" s="6">
        <f ca="1">(TODAY()-sruff[[#This Row],[Date Joined]])/365</f>
        <v>2.1315068493150684</v>
      </c>
      <c r="J121" s="22">
        <f ca="1">IF(sruff[[#This Row],[Tenuer Years]]&gt;=2,sruff[[#This Row],[Salary]]*3%,sruff[[#This Row],[Salary]]*2%)</f>
        <v>2641.5</v>
      </c>
      <c r="K121">
        <f>_xlfn.XLOOKUP(sruff[[#This Row],[Rating]],$M$2:$M$12,$N$2:$N$12)</f>
        <v>2</v>
      </c>
    </row>
    <row r="122" spans="1:11" x14ac:dyDescent="0.3">
      <c r="A122" s="2" t="s">
        <v>111</v>
      </c>
      <c r="B122" s="2" t="s">
        <v>205</v>
      </c>
      <c r="C122" s="2">
        <v>27</v>
      </c>
      <c r="D122" s="2" t="s">
        <v>13</v>
      </c>
      <c r="E122" s="29">
        <v>44212</v>
      </c>
      <c r="F122" s="2" t="s">
        <v>12</v>
      </c>
      <c r="G122" s="26">
        <v>90700</v>
      </c>
      <c r="H122" s="2" t="s">
        <v>224</v>
      </c>
      <c r="I122" s="6">
        <f ca="1">(TODAY()-sruff[[#This Row],[Date Joined]])/365</f>
        <v>2.4767123287671233</v>
      </c>
      <c r="J122" s="22">
        <f ca="1">IF(sruff[[#This Row],[Tenuer Years]]&gt;=2,sruff[[#This Row],[Salary]]*3%,sruff[[#This Row],[Salary]]*2%)</f>
        <v>2721</v>
      </c>
      <c r="K122">
        <f>_xlfn.XLOOKUP(sruff[[#This Row],[Rating]],$M$2:$M$12,$N$2:$N$12)</f>
        <v>4</v>
      </c>
    </row>
    <row r="123" spans="1:11" x14ac:dyDescent="0.3">
      <c r="A123" s="2" t="s">
        <v>11</v>
      </c>
      <c r="B123" s="2" t="s">
        <v>205</v>
      </c>
      <c r="C123" s="2">
        <v>26</v>
      </c>
      <c r="D123" s="2" t="s">
        <v>13</v>
      </c>
      <c r="E123" s="29">
        <v>44271</v>
      </c>
      <c r="F123" s="2" t="s">
        <v>12</v>
      </c>
      <c r="G123" s="26">
        <v>90700</v>
      </c>
      <c r="H123" s="2" t="s">
        <v>206</v>
      </c>
      <c r="I123" s="6">
        <f ca="1">(TODAY()-sruff[[#This Row],[Date Joined]])/365</f>
        <v>2.3150684931506849</v>
      </c>
      <c r="J123" s="22">
        <f ca="1">IF(sruff[[#This Row],[Tenuer Years]]&gt;=2,sruff[[#This Row],[Salary]]*3%,sruff[[#This Row],[Salary]]*2%)</f>
        <v>2721</v>
      </c>
      <c r="K123">
        <f>_xlfn.XLOOKUP(sruff[[#This Row],[Rating]],$M$2:$M$12,$N$2:$N$12)</f>
        <v>4</v>
      </c>
    </row>
    <row r="124" spans="1:11" x14ac:dyDescent="0.3">
      <c r="A124" s="2" t="s">
        <v>144</v>
      </c>
      <c r="B124" s="2" t="s">
        <v>205</v>
      </c>
      <c r="C124" s="2">
        <v>32</v>
      </c>
      <c r="D124" s="2" t="s">
        <v>16</v>
      </c>
      <c r="E124" s="29">
        <v>44713</v>
      </c>
      <c r="F124" s="2" t="s">
        <v>12</v>
      </c>
      <c r="G124" s="26">
        <v>91310</v>
      </c>
      <c r="H124" s="2" t="s">
        <v>224</v>
      </c>
      <c r="I124" s="6">
        <f ca="1">(TODAY()-sruff[[#This Row],[Date Joined]])/365</f>
        <v>1.1041095890410959</v>
      </c>
      <c r="J124" s="22">
        <f ca="1">IF(sruff[[#This Row],[Tenuer Years]]&gt;=2,sruff[[#This Row],[Salary]]*3%,sruff[[#This Row],[Salary]]*2%)</f>
        <v>1826.2</v>
      </c>
      <c r="K124">
        <f>_xlfn.XLOOKUP(sruff[[#This Row],[Rating]],$M$2:$M$12,$N$2:$N$12)</f>
        <v>3</v>
      </c>
    </row>
    <row r="125" spans="1:11" x14ac:dyDescent="0.3">
      <c r="A125" s="2" t="s">
        <v>52</v>
      </c>
      <c r="B125" s="2" t="s">
        <v>205</v>
      </c>
      <c r="C125" s="2">
        <v>32</v>
      </c>
      <c r="D125" s="2" t="s">
        <v>16</v>
      </c>
      <c r="E125" s="29">
        <v>44774</v>
      </c>
      <c r="F125" s="2" t="s">
        <v>12</v>
      </c>
      <c r="G125" s="26">
        <v>91310</v>
      </c>
      <c r="H125" s="2" t="s">
        <v>206</v>
      </c>
      <c r="I125" s="6">
        <f ca="1">(TODAY()-sruff[[#This Row],[Date Joined]])/365</f>
        <v>0.93698630136986305</v>
      </c>
      <c r="J125" s="22">
        <f ca="1">IF(sruff[[#This Row],[Tenuer Years]]&gt;=2,sruff[[#This Row],[Salary]]*3%,sruff[[#This Row],[Salary]]*2%)</f>
        <v>1826.2</v>
      </c>
      <c r="K125">
        <f>_xlfn.XLOOKUP(sruff[[#This Row],[Rating]],$M$2:$M$12,$N$2:$N$12)</f>
        <v>3</v>
      </c>
    </row>
    <row r="126" spans="1:11" x14ac:dyDescent="0.3">
      <c r="A126" s="2" t="s">
        <v>159</v>
      </c>
      <c r="B126" s="2" t="s">
        <v>15</v>
      </c>
      <c r="C126" s="2">
        <v>27</v>
      </c>
      <c r="D126" s="2" t="s">
        <v>13</v>
      </c>
      <c r="E126" s="29">
        <v>44174</v>
      </c>
      <c r="F126" s="2" t="s">
        <v>21</v>
      </c>
      <c r="G126" s="26">
        <v>91650</v>
      </c>
      <c r="H126" s="2" t="s">
        <v>224</v>
      </c>
      <c r="I126" s="6">
        <f ca="1">(TODAY()-sruff[[#This Row],[Date Joined]])/365</f>
        <v>2.580821917808219</v>
      </c>
      <c r="J126" s="22">
        <f ca="1">IF(sruff[[#This Row],[Tenuer Years]]&gt;=2,sruff[[#This Row],[Salary]]*3%,sruff[[#This Row],[Salary]]*2%)</f>
        <v>2749.5</v>
      </c>
      <c r="K126">
        <f>_xlfn.XLOOKUP(sruff[[#This Row],[Rating]],$M$2:$M$12,$N$2:$N$12)</f>
        <v>4</v>
      </c>
    </row>
    <row r="127" spans="1:11" x14ac:dyDescent="0.3">
      <c r="A127" s="2" t="s">
        <v>68</v>
      </c>
      <c r="B127" s="2" t="s">
        <v>15</v>
      </c>
      <c r="C127" s="2">
        <v>27</v>
      </c>
      <c r="D127" s="2" t="s">
        <v>13</v>
      </c>
      <c r="E127" s="29">
        <v>44236</v>
      </c>
      <c r="F127" s="2" t="s">
        <v>21</v>
      </c>
      <c r="G127" s="26">
        <v>91650</v>
      </c>
      <c r="H127" s="2" t="s">
        <v>206</v>
      </c>
      <c r="I127" s="6">
        <f ca="1">(TODAY()-sruff[[#This Row],[Date Joined]])/365</f>
        <v>2.4109589041095889</v>
      </c>
      <c r="J127" s="22">
        <f ca="1">IF(sruff[[#This Row],[Tenuer Years]]&gt;=2,sruff[[#This Row],[Salary]]*3%,sruff[[#This Row],[Salary]]*2%)</f>
        <v>2749.5</v>
      </c>
      <c r="K127">
        <f>_xlfn.XLOOKUP(sruff[[#This Row],[Rating]],$M$2:$M$12,$N$2:$N$12)</f>
        <v>4</v>
      </c>
    </row>
    <row r="128" spans="1:11" x14ac:dyDescent="0.3">
      <c r="A128" s="2" t="s">
        <v>194</v>
      </c>
      <c r="B128" s="2" t="s">
        <v>8</v>
      </c>
      <c r="C128" s="2">
        <v>34</v>
      </c>
      <c r="D128" s="2" t="s">
        <v>16</v>
      </c>
      <c r="E128" s="29">
        <v>44383</v>
      </c>
      <c r="F128" s="2" t="s">
        <v>21</v>
      </c>
      <c r="G128" s="26">
        <v>92450</v>
      </c>
      <c r="H128" s="2" t="s">
        <v>224</v>
      </c>
      <c r="I128" s="6">
        <f ca="1">(TODAY()-sruff[[#This Row],[Date Joined]])/365</f>
        <v>2.0082191780821916</v>
      </c>
      <c r="J128" s="22">
        <f ca="1">IF(sruff[[#This Row],[Tenuer Years]]&gt;=2,sruff[[#This Row],[Salary]]*3%,sruff[[#This Row],[Salary]]*2%)</f>
        <v>2773.5</v>
      </c>
      <c r="K128">
        <f>_xlfn.XLOOKUP(sruff[[#This Row],[Rating]],$M$2:$M$12,$N$2:$N$12)</f>
        <v>3</v>
      </c>
    </row>
    <row r="129" spans="1:11" x14ac:dyDescent="0.3">
      <c r="A129" s="2" t="s">
        <v>102</v>
      </c>
      <c r="B129" s="2" t="s">
        <v>8</v>
      </c>
      <c r="C129" s="2">
        <v>34</v>
      </c>
      <c r="D129" s="2" t="s">
        <v>16</v>
      </c>
      <c r="E129" s="29">
        <v>44445</v>
      </c>
      <c r="F129" s="2" t="s">
        <v>21</v>
      </c>
      <c r="G129" s="26">
        <v>92450</v>
      </c>
      <c r="H129" s="2" t="s">
        <v>206</v>
      </c>
      <c r="I129" s="6">
        <f ca="1">(TODAY()-sruff[[#This Row],[Date Joined]])/365</f>
        <v>1.8383561643835618</v>
      </c>
      <c r="J129" s="22">
        <f ca="1">IF(sruff[[#This Row],[Tenuer Years]]&gt;=2,sruff[[#This Row],[Salary]]*3%,sruff[[#This Row],[Salary]]*2%)</f>
        <v>1849</v>
      </c>
      <c r="K129">
        <f>_xlfn.XLOOKUP(sruff[[#This Row],[Rating]],$M$2:$M$12,$N$2:$N$12)</f>
        <v>3</v>
      </c>
    </row>
    <row r="130" spans="1:11" x14ac:dyDescent="0.3">
      <c r="A130" s="2" t="s">
        <v>168</v>
      </c>
      <c r="B130" s="2" t="s">
        <v>8</v>
      </c>
      <c r="C130" s="2">
        <v>25</v>
      </c>
      <c r="D130" s="2" t="s">
        <v>16</v>
      </c>
      <c r="E130" s="29">
        <v>44144</v>
      </c>
      <c r="F130" s="2" t="s">
        <v>19</v>
      </c>
      <c r="G130" s="26">
        <v>92700</v>
      </c>
      <c r="H130" s="2" t="s">
        <v>224</v>
      </c>
      <c r="I130" s="6">
        <f ca="1">(TODAY()-sruff[[#This Row],[Date Joined]])/365</f>
        <v>2.6630136986301371</v>
      </c>
      <c r="J130" s="22">
        <f ca="1">IF(sruff[[#This Row],[Tenuer Years]]&gt;=2,sruff[[#This Row],[Salary]]*3%,sruff[[#This Row],[Salary]]*2%)</f>
        <v>2781</v>
      </c>
      <c r="K130">
        <f>_xlfn.XLOOKUP(sruff[[#This Row],[Rating]],$M$2:$M$12,$N$2:$N$12)</f>
        <v>3</v>
      </c>
    </row>
    <row r="131" spans="1:11" x14ac:dyDescent="0.3">
      <c r="A131" s="2" t="s">
        <v>77</v>
      </c>
      <c r="B131" s="2" t="s">
        <v>8</v>
      </c>
      <c r="C131" s="2">
        <v>25</v>
      </c>
      <c r="D131" s="2" t="s">
        <v>16</v>
      </c>
      <c r="E131" s="29">
        <v>44205</v>
      </c>
      <c r="F131" s="2" t="s">
        <v>19</v>
      </c>
      <c r="G131" s="26">
        <v>92700</v>
      </c>
      <c r="H131" s="2" t="s">
        <v>206</v>
      </c>
      <c r="I131" s="6">
        <f ca="1">(TODAY()-sruff[[#This Row],[Date Joined]])/365</f>
        <v>2.495890410958904</v>
      </c>
      <c r="J131" s="22">
        <f ca="1">IF(sruff[[#This Row],[Tenuer Years]]&gt;=2,sruff[[#This Row],[Salary]]*3%,sruff[[#This Row],[Salary]]*2%)</f>
        <v>2781</v>
      </c>
      <c r="K131">
        <f>_xlfn.XLOOKUP(sruff[[#This Row],[Rating]],$M$2:$M$12,$N$2:$N$12)</f>
        <v>3</v>
      </c>
    </row>
    <row r="132" spans="1:11" x14ac:dyDescent="0.3">
      <c r="A132" s="2" t="s">
        <v>162</v>
      </c>
      <c r="B132" s="2" t="s">
        <v>8</v>
      </c>
      <c r="C132" s="2">
        <v>33</v>
      </c>
      <c r="D132" s="2" t="s">
        <v>16</v>
      </c>
      <c r="E132" s="29">
        <v>44129</v>
      </c>
      <c r="F132" s="2" t="s">
        <v>12</v>
      </c>
      <c r="G132" s="26">
        <v>96140</v>
      </c>
      <c r="H132" s="2" t="s">
        <v>224</v>
      </c>
      <c r="I132" s="6">
        <f ca="1">(TODAY()-sruff[[#This Row],[Date Joined]])/365</f>
        <v>2.7041095890410958</v>
      </c>
      <c r="J132" s="22">
        <f ca="1">IF(sruff[[#This Row],[Tenuer Years]]&gt;=2,sruff[[#This Row],[Salary]]*3%,sruff[[#This Row],[Salary]]*2%)</f>
        <v>2884.2</v>
      </c>
      <c r="K132">
        <f>_xlfn.XLOOKUP(sruff[[#This Row],[Rating]],$M$2:$M$12,$N$2:$N$12)</f>
        <v>3</v>
      </c>
    </row>
    <row r="133" spans="1:11" x14ac:dyDescent="0.3">
      <c r="A133" s="2" t="s">
        <v>71</v>
      </c>
      <c r="B133" s="2" t="s">
        <v>8</v>
      </c>
      <c r="C133" s="2">
        <v>33</v>
      </c>
      <c r="D133" s="2" t="s">
        <v>16</v>
      </c>
      <c r="E133" s="29">
        <v>44190</v>
      </c>
      <c r="F133" s="2" t="s">
        <v>12</v>
      </c>
      <c r="G133" s="26">
        <v>96140</v>
      </c>
      <c r="H133" s="2" t="s">
        <v>206</v>
      </c>
      <c r="I133" s="6">
        <f ca="1">(TODAY()-sruff[[#This Row],[Date Joined]])/365</f>
        <v>2.536986301369863</v>
      </c>
      <c r="J133" s="22">
        <f ca="1">IF(sruff[[#This Row],[Tenuer Years]]&gt;=2,sruff[[#This Row],[Salary]]*3%,sruff[[#This Row],[Salary]]*2%)</f>
        <v>2884.2</v>
      </c>
      <c r="K133">
        <f>_xlfn.XLOOKUP(sruff[[#This Row],[Rating]],$M$2:$M$12,$N$2:$N$12)</f>
        <v>3</v>
      </c>
    </row>
    <row r="134" spans="1:11" x14ac:dyDescent="0.3">
      <c r="A134" s="2" t="s">
        <v>176</v>
      </c>
      <c r="B134" s="2" t="s">
        <v>15</v>
      </c>
      <c r="C134" s="2">
        <v>30</v>
      </c>
      <c r="D134" s="2" t="s">
        <v>16</v>
      </c>
      <c r="E134" s="29">
        <v>44544</v>
      </c>
      <c r="F134" s="2" t="s">
        <v>21</v>
      </c>
      <c r="G134" s="26">
        <v>96800</v>
      </c>
      <c r="H134" s="2" t="s">
        <v>224</v>
      </c>
      <c r="I134" s="6">
        <f ca="1">(TODAY()-sruff[[#This Row],[Date Joined]])/365</f>
        <v>1.5671232876712329</v>
      </c>
      <c r="J134" s="22">
        <f ca="1">IF(sruff[[#This Row],[Tenuer Years]]&gt;=2,sruff[[#This Row],[Salary]]*3%,sruff[[#This Row],[Salary]]*2%)</f>
        <v>1936</v>
      </c>
      <c r="K134">
        <f>_xlfn.XLOOKUP(sruff[[#This Row],[Rating]],$M$2:$M$12,$N$2:$N$12)</f>
        <v>3</v>
      </c>
    </row>
    <row r="135" spans="1:11" x14ac:dyDescent="0.3">
      <c r="A135" s="2" t="s">
        <v>85</v>
      </c>
      <c r="B135" s="2" t="s">
        <v>15</v>
      </c>
      <c r="C135" s="2">
        <v>30</v>
      </c>
      <c r="D135" s="2" t="s">
        <v>16</v>
      </c>
      <c r="E135" s="29">
        <v>44606</v>
      </c>
      <c r="F135" s="2" t="s">
        <v>21</v>
      </c>
      <c r="G135" s="26">
        <v>96800</v>
      </c>
      <c r="H135" s="2" t="s">
        <v>206</v>
      </c>
      <c r="I135" s="6">
        <f ca="1">(TODAY()-sruff[[#This Row],[Date Joined]])/365</f>
        <v>1.3972602739726028</v>
      </c>
      <c r="J135" s="22">
        <f ca="1">IF(sruff[[#This Row],[Tenuer Years]]&gt;=2,sruff[[#This Row],[Salary]]*3%,sruff[[#This Row],[Salary]]*2%)</f>
        <v>1936</v>
      </c>
      <c r="K135">
        <f>_xlfn.XLOOKUP(sruff[[#This Row],[Rating]],$M$2:$M$12,$N$2:$N$12)</f>
        <v>3</v>
      </c>
    </row>
    <row r="136" spans="1:11" x14ac:dyDescent="0.3">
      <c r="A136" s="2" t="s">
        <v>197</v>
      </c>
      <c r="B136" s="2" t="s">
        <v>15</v>
      </c>
      <c r="C136" s="2">
        <v>40</v>
      </c>
      <c r="D136" s="2" t="s">
        <v>16</v>
      </c>
      <c r="E136" s="29">
        <v>44204</v>
      </c>
      <c r="F136" s="2" t="s">
        <v>9</v>
      </c>
      <c r="G136" s="26">
        <v>99750</v>
      </c>
      <c r="H136" s="2" t="s">
        <v>224</v>
      </c>
      <c r="I136" s="6">
        <f ca="1">(TODAY()-sruff[[#This Row],[Date Joined]])/365</f>
        <v>2.4986301369863013</v>
      </c>
      <c r="J136" s="22">
        <f ca="1">IF(sruff[[#This Row],[Tenuer Years]]&gt;=2,sruff[[#This Row],[Salary]]*3%,sruff[[#This Row],[Salary]]*2%)</f>
        <v>2992.5</v>
      </c>
      <c r="K136">
        <f>_xlfn.XLOOKUP(sruff[[#This Row],[Rating]],$M$2:$M$12,$N$2:$N$12)</f>
        <v>3</v>
      </c>
    </row>
    <row r="137" spans="1:11" x14ac:dyDescent="0.3">
      <c r="A137" s="2" t="s">
        <v>105</v>
      </c>
      <c r="B137" s="2" t="s">
        <v>15</v>
      </c>
      <c r="C137" s="2">
        <v>40</v>
      </c>
      <c r="D137" s="2" t="s">
        <v>16</v>
      </c>
      <c r="E137" s="29">
        <v>44263</v>
      </c>
      <c r="F137" s="2" t="s">
        <v>9</v>
      </c>
      <c r="G137" s="26">
        <v>99750</v>
      </c>
      <c r="H137" s="2" t="s">
        <v>206</v>
      </c>
      <c r="I137" s="6">
        <f ca="1">(TODAY()-sruff[[#This Row],[Date Joined]])/365</f>
        <v>2.3369863013698629</v>
      </c>
      <c r="J137" s="22">
        <f ca="1">IF(sruff[[#This Row],[Tenuer Years]]&gt;=2,sruff[[#This Row],[Salary]]*3%,sruff[[#This Row],[Salary]]*2%)</f>
        <v>2992.5</v>
      </c>
      <c r="K137">
        <f>_xlfn.XLOOKUP(sruff[[#This Row],[Rating]],$M$2:$M$12,$N$2:$N$12)</f>
        <v>3</v>
      </c>
    </row>
    <row r="138" spans="1:11" x14ac:dyDescent="0.3">
      <c r="A138" s="2" t="s">
        <v>199</v>
      </c>
      <c r="B138" s="2" t="s">
        <v>8</v>
      </c>
      <c r="C138" s="2">
        <v>28</v>
      </c>
      <c r="D138" s="2" t="s">
        <v>16</v>
      </c>
      <c r="E138" s="29">
        <v>44571</v>
      </c>
      <c r="F138" s="2" t="s">
        <v>9</v>
      </c>
      <c r="G138" s="26">
        <v>99970</v>
      </c>
      <c r="H138" s="2" t="s">
        <v>224</v>
      </c>
      <c r="I138" s="6">
        <f ca="1">(TODAY()-sruff[[#This Row],[Date Joined]])/365</f>
        <v>1.4931506849315068</v>
      </c>
      <c r="J138" s="22">
        <f ca="1">IF(sruff[[#This Row],[Tenuer Years]]&gt;=2,sruff[[#This Row],[Salary]]*3%,sruff[[#This Row],[Salary]]*2%)</f>
        <v>1999.4</v>
      </c>
      <c r="K138">
        <f>_xlfn.XLOOKUP(sruff[[#This Row],[Rating]],$M$2:$M$12,$N$2:$N$12)</f>
        <v>3</v>
      </c>
    </row>
    <row r="139" spans="1:11" x14ac:dyDescent="0.3">
      <c r="A139" s="2" t="s">
        <v>107</v>
      </c>
      <c r="B139" s="2" t="s">
        <v>8</v>
      </c>
      <c r="C139" s="2">
        <v>28</v>
      </c>
      <c r="D139" s="2" t="s">
        <v>16</v>
      </c>
      <c r="E139" s="29">
        <v>44630</v>
      </c>
      <c r="F139" s="2" t="s">
        <v>9</v>
      </c>
      <c r="G139" s="26">
        <v>99970</v>
      </c>
      <c r="H139" s="2" t="s">
        <v>206</v>
      </c>
      <c r="I139" s="6">
        <f ca="1">(TODAY()-sruff[[#This Row],[Date Joined]])/365</f>
        <v>1.3315068493150686</v>
      </c>
      <c r="J139" s="22">
        <f ca="1">IF(sruff[[#This Row],[Tenuer Years]]&gt;=2,sruff[[#This Row],[Salary]]*3%,sruff[[#This Row],[Salary]]*2%)</f>
        <v>1999.4</v>
      </c>
      <c r="K139">
        <f>_xlfn.XLOOKUP(sruff[[#This Row],[Rating]],$M$2:$M$12,$N$2:$N$12)</f>
        <v>3</v>
      </c>
    </row>
    <row r="140" spans="1:11" x14ac:dyDescent="0.3">
      <c r="A140" s="2" t="s">
        <v>195</v>
      </c>
      <c r="B140" s="2" t="s">
        <v>15</v>
      </c>
      <c r="C140" s="2">
        <v>24</v>
      </c>
      <c r="D140" s="2" t="s">
        <v>16</v>
      </c>
      <c r="E140" s="29">
        <v>44625</v>
      </c>
      <c r="F140" s="2" t="s">
        <v>12</v>
      </c>
      <c r="G140" s="26">
        <v>100420</v>
      </c>
      <c r="H140" s="2" t="s">
        <v>224</v>
      </c>
      <c r="I140" s="6">
        <f ca="1">(TODAY()-sruff[[#This Row],[Date Joined]])/365</f>
        <v>1.3452054794520547</v>
      </c>
      <c r="J140" s="22">
        <f ca="1">IF(sruff[[#This Row],[Tenuer Years]]&gt;=2,sruff[[#This Row],[Salary]]*3%,sruff[[#This Row],[Salary]]*2%)</f>
        <v>2008.4</v>
      </c>
      <c r="K140">
        <f>_xlfn.XLOOKUP(sruff[[#This Row],[Rating]],$M$2:$M$12,$N$2:$N$12)</f>
        <v>3</v>
      </c>
    </row>
    <row r="141" spans="1:11" x14ac:dyDescent="0.3">
      <c r="A141" s="2" t="s">
        <v>103</v>
      </c>
      <c r="B141" s="2" t="s">
        <v>15</v>
      </c>
      <c r="C141" s="2">
        <v>24</v>
      </c>
      <c r="D141" s="2" t="s">
        <v>16</v>
      </c>
      <c r="E141" s="29">
        <v>44686</v>
      </c>
      <c r="F141" s="2" t="s">
        <v>12</v>
      </c>
      <c r="G141" s="26">
        <v>100420</v>
      </c>
      <c r="H141" s="2" t="s">
        <v>206</v>
      </c>
      <c r="I141" s="6">
        <f ca="1">(TODAY()-sruff[[#This Row],[Date Joined]])/365</f>
        <v>1.178082191780822</v>
      </c>
      <c r="J141" s="22">
        <f ca="1">IF(sruff[[#This Row],[Tenuer Years]]&gt;=2,sruff[[#This Row],[Salary]]*3%,sruff[[#This Row],[Salary]]*2%)</f>
        <v>2008.4</v>
      </c>
      <c r="K141">
        <f>_xlfn.XLOOKUP(sruff[[#This Row],[Rating]],$M$2:$M$12,$N$2:$N$12)</f>
        <v>3</v>
      </c>
    </row>
    <row r="142" spans="1:11" x14ac:dyDescent="0.3">
      <c r="A142" s="2" t="s">
        <v>142</v>
      </c>
      <c r="B142" s="2" t="s">
        <v>15</v>
      </c>
      <c r="C142" s="2">
        <v>31</v>
      </c>
      <c r="D142" s="2" t="s">
        <v>16</v>
      </c>
      <c r="E142" s="29">
        <v>44663</v>
      </c>
      <c r="F142" s="2" t="s">
        <v>9</v>
      </c>
      <c r="G142" s="26">
        <v>103550</v>
      </c>
      <c r="H142" s="2" t="s">
        <v>224</v>
      </c>
      <c r="I142" s="6">
        <f ca="1">(TODAY()-sruff[[#This Row],[Date Joined]])/365</f>
        <v>1.2410958904109588</v>
      </c>
      <c r="J142" s="22">
        <f ca="1">IF(sruff[[#This Row],[Tenuer Years]]&gt;=2,sruff[[#This Row],[Salary]]*3%,sruff[[#This Row],[Salary]]*2%)</f>
        <v>2071</v>
      </c>
      <c r="K142">
        <f>_xlfn.XLOOKUP(sruff[[#This Row],[Rating]],$M$2:$M$12,$N$2:$N$12)</f>
        <v>3</v>
      </c>
    </row>
    <row r="143" spans="1:11" x14ac:dyDescent="0.3">
      <c r="A143" s="2" t="s">
        <v>50</v>
      </c>
      <c r="B143" s="2" t="s">
        <v>15</v>
      </c>
      <c r="C143" s="2">
        <v>31</v>
      </c>
      <c r="D143" s="2" t="s">
        <v>16</v>
      </c>
      <c r="E143" s="29">
        <v>44724</v>
      </c>
      <c r="F143" s="2" t="s">
        <v>9</v>
      </c>
      <c r="G143" s="26">
        <v>103550</v>
      </c>
      <c r="H143" s="2" t="s">
        <v>206</v>
      </c>
      <c r="I143" s="6">
        <f ca="1">(TODAY()-sruff[[#This Row],[Date Joined]])/365</f>
        <v>1.0739726027397261</v>
      </c>
      <c r="J143" s="22">
        <f ca="1">IF(sruff[[#This Row],[Tenuer Years]]&gt;=2,sruff[[#This Row],[Salary]]*3%,sruff[[#This Row],[Salary]]*2%)</f>
        <v>2071</v>
      </c>
      <c r="K143">
        <f>_xlfn.XLOOKUP(sruff[[#This Row],[Rating]],$M$2:$M$12,$N$2:$N$12)</f>
        <v>3</v>
      </c>
    </row>
    <row r="144" spans="1:11" x14ac:dyDescent="0.3">
      <c r="A144" s="2" t="s">
        <v>188</v>
      </c>
      <c r="B144" s="2" t="s">
        <v>8</v>
      </c>
      <c r="C144" s="2">
        <v>28</v>
      </c>
      <c r="D144" s="2" t="s">
        <v>16</v>
      </c>
      <c r="E144" s="29">
        <v>44590</v>
      </c>
      <c r="F144" s="2" t="s">
        <v>9</v>
      </c>
      <c r="G144" s="26">
        <v>104120</v>
      </c>
      <c r="H144" s="2" t="s">
        <v>224</v>
      </c>
      <c r="I144" s="6">
        <f ca="1">(TODAY()-sruff[[#This Row],[Date Joined]])/365</f>
        <v>1.441095890410959</v>
      </c>
      <c r="J144" s="22">
        <f ca="1">IF(sruff[[#This Row],[Tenuer Years]]&gt;=2,sruff[[#This Row],[Salary]]*3%,sruff[[#This Row],[Salary]]*2%)</f>
        <v>2082.4</v>
      </c>
      <c r="K144">
        <f>_xlfn.XLOOKUP(sruff[[#This Row],[Rating]],$M$2:$M$12,$N$2:$N$12)</f>
        <v>3</v>
      </c>
    </row>
    <row r="145" spans="1:11" x14ac:dyDescent="0.3">
      <c r="A145" s="2" t="s">
        <v>96</v>
      </c>
      <c r="B145" s="2" t="s">
        <v>8</v>
      </c>
      <c r="C145" s="2">
        <v>28</v>
      </c>
      <c r="D145" s="2" t="s">
        <v>16</v>
      </c>
      <c r="E145" s="29">
        <v>44649</v>
      </c>
      <c r="F145" s="2" t="s">
        <v>9</v>
      </c>
      <c r="G145" s="26">
        <v>104120</v>
      </c>
      <c r="H145" s="2" t="s">
        <v>206</v>
      </c>
      <c r="I145" s="6">
        <f ca="1">(TODAY()-sruff[[#This Row],[Date Joined]])/365</f>
        <v>1.2794520547945205</v>
      </c>
      <c r="J145" s="22">
        <f ca="1">IF(sruff[[#This Row],[Tenuer Years]]&gt;=2,sruff[[#This Row],[Salary]]*3%,sruff[[#This Row],[Salary]]*2%)</f>
        <v>2082.4</v>
      </c>
      <c r="K145">
        <f>_xlfn.XLOOKUP(sruff[[#This Row],[Rating]],$M$2:$M$12,$N$2:$N$12)</f>
        <v>3</v>
      </c>
    </row>
    <row r="146" spans="1:11" x14ac:dyDescent="0.3">
      <c r="A146" s="2" t="s">
        <v>193</v>
      </c>
      <c r="B146" s="2" t="s">
        <v>8</v>
      </c>
      <c r="C146" s="2">
        <v>40</v>
      </c>
      <c r="D146" s="2" t="s">
        <v>16</v>
      </c>
      <c r="E146" s="29">
        <v>44320</v>
      </c>
      <c r="F146" s="2" t="s">
        <v>12</v>
      </c>
      <c r="G146" s="26">
        <v>104410</v>
      </c>
      <c r="H146" s="2" t="s">
        <v>224</v>
      </c>
      <c r="I146" s="6">
        <f ca="1">(TODAY()-sruff[[#This Row],[Date Joined]])/365</f>
        <v>2.1808219178082191</v>
      </c>
      <c r="J146" s="22">
        <f ca="1">IF(sruff[[#This Row],[Tenuer Years]]&gt;=2,sruff[[#This Row],[Salary]]*3%,sruff[[#This Row],[Salary]]*2%)</f>
        <v>3132.2999999999997</v>
      </c>
      <c r="K146">
        <f>_xlfn.XLOOKUP(sruff[[#This Row],[Rating]],$M$2:$M$12,$N$2:$N$12)</f>
        <v>3</v>
      </c>
    </row>
    <row r="147" spans="1:11" x14ac:dyDescent="0.3">
      <c r="A147" s="2" t="s">
        <v>101</v>
      </c>
      <c r="B147" s="2" t="s">
        <v>8</v>
      </c>
      <c r="C147" s="2">
        <v>40</v>
      </c>
      <c r="D147" s="2" t="s">
        <v>16</v>
      </c>
      <c r="E147" s="29">
        <v>44381</v>
      </c>
      <c r="F147" s="2" t="s">
        <v>12</v>
      </c>
      <c r="G147" s="26">
        <v>104410</v>
      </c>
      <c r="H147" s="2" t="s">
        <v>206</v>
      </c>
      <c r="I147" s="6">
        <f ca="1">(TODAY()-sruff[[#This Row],[Date Joined]])/365</f>
        <v>2.0136986301369864</v>
      </c>
      <c r="J147" s="22">
        <f ca="1">IF(sruff[[#This Row],[Tenuer Years]]&gt;=2,sruff[[#This Row],[Salary]]*3%,sruff[[#This Row],[Salary]]*2%)</f>
        <v>3132.2999999999997</v>
      </c>
      <c r="K147">
        <f>_xlfn.XLOOKUP(sruff[[#This Row],[Rating]],$M$2:$M$12,$N$2:$N$12)</f>
        <v>3</v>
      </c>
    </row>
    <row r="148" spans="1:11" x14ac:dyDescent="0.3">
      <c r="A148" s="2" t="s">
        <v>135</v>
      </c>
      <c r="B148" s="2" t="s">
        <v>8</v>
      </c>
      <c r="C148" s="2">
        <v>28</v>
      </c>
      <c r="D148" s="2" t="s">
        <v>16</v>
      </c>
      <c r="E148" s="29">
        <v>44425</v>
      </c>
      <c r="F148" s="2" t="s">
        <v>9</v>
      </c>
      <c r="G148" s="26">
        <v>104770</v>
      </c>
      <c r="H148" s="2" t="s">
        <v>224</v>
      </c>
      <c r="I148" s="6">
        <f ca="1">(TODAY()-sruff[[#This Row],[Date Joined]])/365</f>
        <v>1.893150684931507</v>
      </c>
      <c r="J148" s="22">
        <f ca="1">IF(sruff[[#This Row],[Tenuer Years]]&gt;=2,sruff[[#This Row],[Salary]]*3%,sruff[[#This Row],[Salary]]*2%)</f>
        <v>2095.4</v>
      </c>
      <c r="K148">
        <f>_xlfn.XLOOKUP(sruff[[#This Row],[Rating]],$M$2:$M$12,$N$2:$N$12)</f>
        <v>3</v>
      </c>
    </row>
    <row r="149" spans="1:11" x14ac:dyDescent="0.3">
      <c r="A149" s="2" t="s">
        <v>43</v>
      </c>
      <c r="B149" s="2" t="s">
        <v>8</v>
      </c>
      <c r="C149" s="2">
        <v>28</v>
      </c>
      <c r="D149" s="2" t="s">
        <v>16</v>
      </c>
      <c r="E149" s="29">
        <v>44486</v>
      </c>
      <c r="F149" s="2" t="s">
        <v>9</v>
      </c>
      <c r="G149" s="26">
        <v>104770</v>
      </c>
      <c r="H149" s="2" t="s">
        <v>206</v>
      </c>
      <c r="I149" s="6">
        <f ca="1">(TODAY()-sruff[[#This Row],[Date Joined]])/365</f>
        <v>1.726027397260274</v>
      </c>
      <c r="J149" s="22">
        <f ca="1">IF(sruff[[#This Row],[Tenuer Years]]&gt;=2,sruff[[#This Row],[Salary]]*3%,sruff[[#This Row],[Salary]]*2%)</f>
        <v>2095.4</v>
      </c>
      <c r="K149">
        <f>_xlfn.XLOOKUP(sruff[[#This Row],[Rating]],$M$2:$M$12,$N$2:$N$12)</f>
        <v>3</v>
      </c>
    </row>
    <row r="150" spans="1:11" x14ac:dyDescent="0.3">
      <c r="A150" s="2" t="s">
        <v>160</v>
      </c>
      <c r="B150" s="2" t="s">
        <v>15</v>
      </c>
      <c r="C150" s="2">
        <v>23</v>
      </c>
      <c r="D150" s="2" t="s">
        <v>16</v>
      </c>
      <c r="E150" s="29">
        <v>44378</v>
      </c>
      <c r="F150" s="2" t="s">
        <v>9</v>
      </c>
      <c r="G150" s="26">
        <v>106460</v>
      </c>
      <c r="H150" s="2" t="s">
        <v>224</v>
      </c>
      <c r="I150" s="6">
        <f ca="1">(TODAY()-sruff[[#This Row],[Date Joined]])/365</f>
        <v>2.021917808219178</v>
      </c>
      <c r="J150" s="22">
        <f ca="1">IF(sruff[[#This Row],[Tenuer Years]]&gt;=2,sruff[[#This Row],[Salary]]*3%,sruff[[#This Row],[Salary]]*2%)</f>
        <v>3193.7999999999997</v>
      </c>
      <c r="K150">
        <f>_xlfn.XLOOKUP(sruff[[#This Row],[Rating]],$M$2:$M$12,$N$2:$N$12)</f>
        <v>3</v>
      </c>
    </row>
    <row r="151" spans="1:11" x14ac:dyDescent="0.3">
      <c r="A151" s="2" t="s">
        <v>69</v>
      </c>
      <c r="B151" s="2" t="s">
        <v>15</v>
      </c>
      <c r="C151" s="2">
        <v>23</v>
      </c>
      <c r="D151" s="2" t="s">
        <v>16</v>
      </c>
      <c r="E151" s="29">
        <v>44440</v>
      </c>
      <c r="F151" s="2" t="s">
        <v>9</v>
      </c>
      <c r="G151" s="26">
        <v>106460</v>
      </c>
      <c r="H151" s="2" t="s">
        <v>206</v>
      </c>
      <c r="I151" s="6">
        <f ca="1">(TODAY()-sruff[[#This Row],[Date Joined]])/365</f>
        <v>1.8520547945205479</v>
      </c>
      <c r="J151" s="22">
        <f ca="1">IF(sruff[[#This Row],[Tenuer Years]]&gt;=2,sruff[[#This Row],[Salary]]*3%,sruff[[#This Row],[Salary]]*2%)</f>
        <v>2129.1999999999998</v>
      </c>
      <c r="K151">
        <f>_xlfn.XLOOKUP(sruff[[#This Row],[Rating]],$M$2:$M$12,$N$2:$N$12)</f>
        <v>3</v>
      </c>
    </row>
    <row r="152" spans="1:11" x14ac:dyDescent="0.3">
      <c r="A152" s="2" t="s">
        <v>116</v>
      </c>
      <c r="B152" s="2" t="s">
        <v>15</v>
      </c>
      <c r="C152" s="2">
        <v>20</v>
      </c>
      <c r="D152" s="2" t="s">
        <v>16</v>
      </c>
      <c r="E152" s="29">
        <v>44397</v>
      </c>
      <c r="F152" s="2" t="s">
        <v>12</v>
      </c>
      <c r="G152" s="26">
        <v>107700</v>
      </c>
      <c r="H152" s="2" t="s">
        <v>224</v>
      </c>
      <c r="I152" s="6">
        <f ca="1">(TODAY()-sruff[[#This Row],[Date Joined]])/365</f>
        <v>1.9698630136986301</v>
      </c>
      <c r="J152" s="22">
        <f ca="1">IF(sruff[[#This Row],[Tenuer Years]]&gt;=2,sruff[[#This Row],[Salary]]*3%,sruff[[#This Row],[Salary]]*2%)</f>
        <v>2154</v>
      </c>
      <c r="K152">
        <f>_xlfn.XLOOKUP(sruff[[#This Row],[Rating]],$M$2:$M$12,$N$2:$N$12)</f>
        <v>3</v>
      </c>
    </row>
    <row r="153" spans="1:11" x14ac:dyDescent="0.3">
      <c r="A153" s="2" t="s">
        <v>22</v>
      </c>
      <c r="B153" s="2" t="s">
        <v>15</v>
      </c>
      <c r="C153" s="2">
        <v>20</v>
      </c>
      <c r="D153" s="2" t="s">
        <v>16</v>
      </c>
      <c r="E153" s="29">
        <v>44459</v>
      </c>
      <c r="F153" s="2" t="s">
        <v>12</v>
      </c>
      <c r="G153" s="26">
        <v>107700</v>
      </c>
      <c r="H153" s="2" t="s">
        <v>206</v>
      </c>
      <c r="I153" s="6">
        <f ca="1">(TODAY()-sruff[[#This Row],[Date Joined]])/365</f>
        <v>1.8</v>
      </c>
      <c r="J153" s="22">
        <f ca="1">IF(sruff[[#This Row],[Tenuer Years]]&gt;=2,sruff[[#This Row],[Salary]]*3%,sruff[[#This Row],[Salary]]*2%)</f>
        <v>2154</v>
      </c>
      <c r="K153">
        <f>_xlfn.XLOOKUP(sruff[[#This Row],[Rating]],$M$2:$M$12,$N$2:$N$12)</f>
        <v>3</v>
      </c>
    </row>
    <row r="154" spans="1:11" x14ac:dyDescent="0.3">
      <c r="A154" s="2" t="s">
        <v>126</v>
      </c>
      <c r="B154" s="2" t="s">
        <v>8</v>
      </c>
      <c r="C154" s="2">
        <v>38</v>
      </c>
      <c r="D154" s="2" t="s">
        <v>10</v>
      </c>
      <c r="E154" s="29">
        <v>44316</v>
      </c>
      <c r="F154" s="2" t="s">
        <v>19</v>
      </c>
      <c r="G154" s="26">
        <v>109160</v>
      </c>
      <c r="H154" s="2" t="s">
        <v>224</v>
      </c>
      <c r="I154" s="6">
        <f ca="1">(TODAY()-sruff[[#This Row],[Date Joined]])/365</f>
        <v>2.1917808219178081</v>
      </c>
      <c r="J154" s="22">
        <f ca="1">IF(sruff[[#This Row],[Tenuer Years]]&gt;=2,sruff[[#This Row],[Salary]]*3%,sruff[[#This Row],[Salary]]*2%)</f>
        <v>3274.7999999999997</v>
      </c>
      <c r="K154">
        <f>_xlfn.XLOOKUP(sruff[[#This Row],[Rating]],$M$2:$M$12,$N$2:$N$12)</f>
        <v>5</v>
      </c>
    </row>
    <row r="155" spans="1:11" x14ac:dyDescent="0.3">
      <c r="A155" s="2" t="s">
        <v>33</v>
      </c>
      <c r="B155" s="2" t="s">
        <v>8</v>
      </c>
      <c r="C155" s="2">
        <v>38</v>
      </c>
      <c r="D155" s="2" t="s">
        <v>10</v>
      </c>
      <c r="E155" s="29">
        <v>44377</v>
      </c>
      <c r="F155" s="2" t="s">
        <v>19</v>
      </c>
      <c r="G155" s="26">
        <v>109160</v>
      </c>
      <c r="H155" s="2" t="s">
        <v>206</v>
      </c>
      <c r="I155" s="6">
        <f ca="1">(TODAY()-sruff[[#This Row],[Date Joined]])/365</f>
        <v>2.0246575342465754</v>
      </c>
      <c r="J155" s="22">
        <f ca="1">IF(sruff[[#This Row],[Tenuer Years]]&gt;=2,sruff[[#This Row],[Salary]]*3%,sruff[[#This Row],[Salary]]*2%)</f>
        <v>3274.7999999999997</v>
      </c>
      <c r="K155">
        <f>_xlfn.XLOOKUP(sruff[[#This Row],[Rating]],$M$2:$M$12,$N$2:$N$12)</f>
        <v>5</v>
      </c>
    </row>
    <row r="156" spans="1:11" x14ac:dyDescent="0.3">
      <c r="A156" s="2" t="s">
        <v>127</v>
      </c>
      <c r="B156" s="2" t="s">
        <v>15</v>
      </c>
      <c r="C156" s="2">
        <v>25</v>
      </c>
      <c r="D156" s="2" t="s">
        <v>13</v>
      </c>
      <c r="E156" s="29">
        <v>44665</v>
      </c>
      <c r="F156" s="2" t="s">
        <v>9</v>
      </c>
      <c r="G156" s="26">
        <v>109190</v>
      </c>
      <c r="H156" s="2" t="s">
        <v>224</v>
      </c>
      <c r="I156" s="6">
        <f ca="1">(TODAY()-sruff[[#This Row],[Date Joined]])/365</f>
        <v>1.2356164383561643</v>
      </c>
      <c r="J156" s="22">
        <f ca="1">IF(sruff[[#This Row],[Tenuer Years]]&gt;=2,sruff[[#This Row],[Salary]]*3%,sruff[[#This Row],[Salary]]*2%)</f>
        <v>2183.8000000000002</v>
      </c>
      <c r="K156">
        <f>_xlfn.XLOOKUP(sruff[[#This Row],[Rating]],$M$2:$M$12,$N$2:$N$12)</f>
        <v>4</v>
      </c>
    </row>
    <row r="157" spans="1:11" x14ac:dyDescent="0.3">
      <c r="A157" s="2" t="s">
        <v>34</v>
      </c>
      <c r="B157" s="2" t="s">
        <v>15</v>
      </c>
      <c r="C157" s="2">
        <v>25</v>
      </c>
      <c r="D157" s="2" t="s">
        <v>13</v>
      </c>
      <c r="E157" s="29">
        <v>44726</v>
      </c>
      <c r="F157" s="2" t="s">
        <v>9</v>
      </c>
      <c r="G157" s="26">
        <v>109190</v>
      </c>
      <c r="H157" s="2" t="s">
        <v>206</v>
      </c>
      <c r="I157" s="6">
        <f ca="1">(TODAY()-sruff[[#This Row],[Date Joined]])/365</f>
        <v>1.0684931506849316</v>
      </c>
      <c r="J157" s="22">
        <f ca="1">IF(sruff[[#This Row],[Tenuer Years]]&gt;=2,sruff[[#This Row],[Salary]]*3%,sruff[[#This Row],[Salary]]*2%)</f>
        <v>2183.8000000000002</v>
      </c>
      <c r="K157">
        <f>_xlfn.XLOOKUP(sruff[[#This Row],[Rating]],$M$2:$M$12,$N$2:$N$12)</f>
        <v>4</v>
      </c>
    </row>
    <row r="158" spans="1:11" x14ac:dyDescent="0.3">
      <c r="A158" s="2" t="s">
        <v>179</v>
      </c>
      <c r="B158" s="2" t="s">
        <v>15</v>
      </c>
      <c r="C158" s="2">
        <v>29</v>
      </c>
      <c r="D158" s="2" t="s">
        <v>24</v>
      </c>
      <c r="E158" s="29">
        <v>44119</v>
      </c>
      <c r="F158" s="2" t="s">
        <v>12</v>
      </c>
      <c r="G158" s="26">
        <v>112110</v>
      </c>
      <c r="H158" s="2" t="s">
        <v>224</v>
      </c>
      <c r="I158" s="6">
        <f ca="1">(TODAY()-sruff[[#This Row],[Date Joined]])/365</f>
        <v>2.7315068493150685</v>
      </c>
      <c r="J158" s="22">
        <f ca="1">IF(sruff[[#This Row],[Tenuer Years]]&gt;=2,sruff[[#This Row],[Salary]]*3%,sruff[[#This Row],[Salary]]*2%)</f>
        <v>3363.2999999999997</v>
      </c>
      <c r="K158">
        <f>_xlfn.XLOOKUP(sruff[[#This Row],[Rating]],$M$2:$M$12,$N$2:$N$12)</f>
        <v>2</v>
      </c>
    </row>
    <row r="159" spans="1:11" x14ac:dyDescent="0.3">
      <c r="A159" s="2" t="s">
        <v>87</v>
      </c>
      <c r="B159" s="2" t="s">
        <v>15</v>
      </c>
      <c r="C159" s="2">
        <v>29</v>
      </c>
      <c r="D159" s="2" t="s">
        <v>24</v>
      </c>
      <c r="E159" s="29">
        <v>44180</v>
      </c>
      <c r="F159" s="2" t="s">
        <v>12</v>
      </c>
      <c r="G159" s="26">
        <v>112110</v>
      </c>
      <c r="H159" s="2" t="s">
        <v>206</v>
      </c>
      <c r="I159" s="6">
        <f ca="1">(TODAY()-sruff[[#This Row],[Date Joined]])/365</f>
        <v>2.5643835616438357</v>
      </c>
      <c r="J159" s="22">
        <f ca="1">IF(sruff[[#This Row],[Tenuer Years]]&gt;=2,sruff[[#This Row],[Salary]]*3%,sruff[[#This Row],[Salary]]*2%)</f>
        <v>3363.2999999999997</v>
      </c>
      <c r="K159">
        <f>_xlfn.XLOOKUP(sruff[[#This Row],[Rating]],$M$2:$M$12,$N$2:$N$12)</f>
        <v>2</v>
      </c>
    </row>
    <row r="160" spans="1:11" x14ac:dyDescent="0.3">
      <c r="A160" s="2" t="s">
        <v>172</v>
      </c>
      <c r="B160" s="2" t="s">
        <v>8</v>
      </c>
      <c r="C160" s="2">
        <v>30</v>
      </c>
      <c r="D160" s="2" t="s">
        <v>16</v>
      </c>
      <c r="E160" s="29">
        <v>44800</v>
      </c>
      <c r="F160" s="2" t="s">
        <v>9</v>
      </c>
      <c r="G160" s="26">
        <v>112570</v>
      </c>
      <c r="H160" s="2" t="s">
        <v>224</v>
      </c>
      <c r="I160" s="6">
        <f ca="1">(TODAY()-sruff[[#This Row],[Date Joined]])/365</f>
        <v>0.86575342465753424</v>
      </c>
      <c r="J160" s="22">
        <f ca="1">IF(sruff[[#This Row],[Tenuer Years]]&gt;=2,sruff[[#This Row],[Salary]]*3%,sruff[[#This Row],[Salary]]*2%)</f>
        <v>2251.4</v>
      </c>
      <c r="K160">
        <f>_xlfn.XLOOKUP(sruff[[#This Row],[Rating]],$M$2:$M$12,$N$2:$N$12)</f>
        <v>3</v>
      </c>
    </row>
    <row r="161" spans="1:11" x14ac:dyDescent="0.3">
      <c r="A161" s="2" t="s">
        <v>81</v>
      </c>
      <c r="B161" s="2" t="s">
        <v>8</v>
      </c>
      <c r="C161" s="2">
        <v>30</v>
      </c>
      <c r="D161" s="2" t="s">
        <v>16</v>
      </c>
      <c r="E161" s="29">
        <v>44861</v>
      </c>
      <c r="F161" s="2" t="s">
        <v>9</v>
      </c>
      <c r="G161" s="26">
        <v>112570</v>
      </c>
      <c r="H161" s="2" t="s">
        <v>206</v>
      </c>
      <c r="I161" s="6">
        <f ca="1">(TODAY()-sruff[[#This Row],[Date Joined]])/365</f>
        <v>0.69863013698630139</v>
      </c>
      <c r="J161" s="22">
        <f ca="1">IF(sruff[[#This Row],[Tenuer Years]]&gt;=2,sruff[[#This Row],[Salary]]*3%,sruff[[#This Row],[Salary]]*2%)</f>
        <v>2251.4</v>
      </c>
      <c r="K161">
        <f>_xlfn.XLOOKUP(sruff[[#This Row],[Rating]],$M$2:$M$12,$N$2:$N$12)</f>
        <v>3</v>
      </c>
    </row>
    <row r="162" spans="1:11" x14ac:dyDescent="0.3">
      <c r="A162" s="2" t="s">
        <v>155</v>
      </c>
      <c r="B162" s="2" t="s">
        <v>15</v>
      </c>
      <c r="C162" s="2">
        <v>20</v>
      </c>
      <c r="D162" s="2" t="s">
        <v>16</v>
      </c>
      <c r="E162" s="29">
        <v>44122</v>
      </c>
      <c r="F162" s="2" t="s">
        <v>12</v>
      </c>
      <c r="G162" s="26">
        <v>112650</v>
      </c>
      <c r="H162" s="2" t="s">
        <v>224</v>
      </c>
      <c r="I162" s="6">
        <f ca="1">(TODAY()-sruff[[#This Row],[Date Joined]])/365</f>
        <v>2.7232876712328768</v>
      </c>
      <c r="J162" s="22">
        <f ca="1">IF(sruff[[#This Row],[Tenuer Years]]&gt;=2,sruff[[#This Row],[Salary]]*3%,sruff[[#This Row],[Salary]]*2%)</f>
        <v>3379.5</v>
      </c>
      <c r="K162">
        <f>_xlfn.XLOOKUP(sruff[[#This Row],[Rating]],$M$2:$M$12,$N$2:$N$12)</f>
        <v>3</v>
      </c>
    </row>
    <row r="163" spans="1:11" x14ac:dyDescent="0.3">
      <c r="A163" s="2" t="s">
        <v>177</v>
      </c>
      <c r="B163" s="2" t="s">
        <v>15</v>
      </c>
      <c r="C163" s="2">
        <v>34</v>
      </c>
      <c r="D163" s="2" t="s">
        <v>16</v>
      </c>
      <c r="E163" s="29">
        <v>44642</v>
      </c>
      <c r="F163" s="2" t="s">
        <v>9</v>
      </c>
      <c r="G163" s="26">
        <v>112650</v>
      </c>
      <c r="H163" s="2" t="s">
        <v>224</v>
      </c>
      <c r="I163" s="6">
        <f ca="1">(TODAY()-sruff[[#This Row],[Date Joined]])/365</f>
        <v>1.2986301369863014</v>
      </c>
      <c r="J163" s="22">
        <f ca="1">IF(sruff[[#This Row],[Tenuer Years]]&gt;=2,sruff[[#This Row],[Salary]]*3%,sruff[[#This Row],[Salary]]*2%)</f>
        <v>2253</v>
      </c>
      <c r="K163">
        <f>_xlfn.XLOOKUP(sruff[[#This Row],[Rating]],$M$2:$M$12,$N$2:$N$12)</f>
        <v>3</v>
      </c>
    </row>
    <row r="164" spans="1:11" x14ac:dyDescent="0.3">
      <c r="A164" s="2" t="s">
        <v>64</v>
      </c>
      <c r="B164" s="2" t="s">
        <v>15</v>
      </c>
      <c r="C164" s="2">
        <v>20</v>
      </c>
      <c r="D164" s="2" t="s">
        <v>16</v>
      </c>
      <c r="E164" s="29">
        <v>44183</v>
      </c>
      <c r="F164" s="2" t="s">
        <v>12</v>
      </c>
      <c r="G164" s="26">
        <v>112650</v>
      </c>
      <c r="H164" s="2" t="s">
        <v>206</v>
      </c>
      <c r="I164" s="6">
        <f ca="1">(TODAY()-sruff[[#This Row],[Date Joined]])/365</f>
        <v>2.5561643835616437</v>
      </c>
      <c r="J164" s="22">
        <f ca="1">IF(sruff[[#This Row],[Tenuer Years]]&gt;=2,sruff[[#This Row],[Salary]]*3%,sruff[[#This Row],[Salary]]*2%)</f>
        <v>3379.5</v>
      </c>
      <c r="K164">
        <f>_xlfn.XLOOKUP(sruff[[#This Row],[Rating]],$M$2:$M$12,$N$2:$N$12)</f>
        <v>3</v>
      </c>
    </row>
    <row r="165" spans="1:11" x14ac:dyDescent="0.3">
      <c r="A165" s="2" t="s">
        <v>149</v>
      </c>
      <c r="B165" s="2" t="s">
        <v>15</v>
      </c>
      <c r="C165" s="2">
        <v>22</v>
      </c>
      <c r="D165" s="2" t="s">
        <v>13</v>
      </c>
      <c r="E165" s="29">
        <v>44384</v>
      </c>
      <c r="F165" s="2" t="s">
        <v>19</v>
      </c>
      <c r="G165" s="26">
        <v>112780</v>
      </c>
      <c r="H165" s="2" t="s">
        <v>224</v>
      </c>
      <c r="I165" s="6">
        <f ca="1">(TODAY()-sruff[[#This Row],[Date Joined]])/365</f>
        <v>2.0054794520547947</v>
      </c>
      <c r="J165" s="22">
        <f ca="1">IF(sruff[[#This Row],[Tenuer Years]]&gt;=2,sruff[[#This Row],[Salary]]*3%,sruff[[#This Row],[Salary]]*2%)</f>
        <v>3383.4</v>
      </c>
      <c r="K165">
        <f>_xlfn.XLOOKUP(sruff[[#This Row],[Rating]],$M$2:$M$12,$N$2:$N$12)</f>
        <v>4</v>
      </c>
    </row>
    <row r="166" spans="1:11" x14ac:dyDescent="0.3">
      <c r="A166" s="2" t="s">
        <v>58</v>
      </c>
      <c r="B166" s="2" t="s">
        <v>15</v>
      </c>
      <c r="C166" s="2">
        <v>22</v>
      </c>
      <c r="D166" s="2" t="s">
        <v>13</v>
      </c>
      <c r="E166" s="29">
        <v>44446</v>
      </c>
      <c r="F166" s="2" t="s">
        <v>19</v>
      </c>
      <c r="G166" s="26">
        <v>112780</v>
      </c>
      <c r="H166" s="2" t="s">
        <v>206</v>
      </c>
      <c r="I166" s="6">
        <f ca="1">(TODAY()-sruff[[#This Row],[Date Joined]])/365</f>
        <v>1.8356164383561644</v>
      </c>
      <c r="J166" s="22">
        <f ca="1">IF(sruff[[#This Row],[Tenuer Years]]&gt;=2,sruff[[#This Row],[Salary]]*3%,sruff[[#This Row],[Salary]]*2%)</f>
        <v>2255.6</v>
      </c>
      <c r="K166">
        <f>_xlfn.XLOOKUP(sruff[[#This Row],[Rating]],$M$2:$M$12,$N$2:$N$12)</f>
        <v>4</v>
      </c>
    </row>
    <row r="167" spans="1:11" x14ac:dyDescent="0.3">
      <c r="A167" s="2" t="s">
        <v>190</v>
      </c>
      <c r="B167" s="2" t="s">
        <v>15</v>
      </c>
      <c r="C167" s="2">
        <v>27</v>
      </c>
      <c r="D167" s="2" t="s">
        <v>42</v>
      </c>
      <c r="E167" s="29">
        <v>44547</v>
      </c>
      <c r="F167" s="2" t="s">
        <v>9</v>
      </c>
      <c r="G167" s="26">
        <v>113280</v>
      </c>
      <c r="H167" s="2" t="s">
        <v>224</v>
      </c>
      <c r="I167" s="6">
        <f ca="1">(TODAY()-sruff[[#This Row],[Date Joined]])/365</f>
        <v>1.558904109589041</v>
      </c>
      <c r="J167" s="22">
        <f ca="1">IF(sruff[[#This Row],[Tenuer Years]]&gt;=2,sruff[[#This Row],[Salary]]*3%,sruff[[#This Row],[Salary]]*2%)</f>
        <v>2265.6</v>
      </c>
      <c r="K167">
        <f>_xlfn.XLOOKUP(sruff[[#This Row],[Rating]],$M$2:$M$12,$N$2:$N$12)</f>
        <v>1</v>
      </c>
    </row>
    <row r="168" spans="1:11" x14ac:dyDescent="0.3">
      <c r="A168" s="2" t="s">
        <v>98</v>
      </c>
      <c r="B168" s="2" t="s">
        <v>15</v>
      </c>
      <c r="C168" s="2">
        <v>27</v>
      </c>
      <c r="D168" s="2" t="s">
        <v>42</v>
      </c>
      <c r="E168" s="29">
        <v>44609</v>
      </c>
      <c r="F168" s="2" t="s">
        <v>9</v>
      </c>
      <c r="G168" s="26">
        <v>113280</v>
      </c>
      <c r="H168" s="2" t="s">
        <v>206</v>
      </c>
      <c r="I168" s="6">
        <f ca="1">(TODAY()-sruff[[#This Row],[Date Joined]])/365</f>
        <v>1.3890410958904109</v>
      </c>
      <c r="J168" s="22">
        <f ca="1">IF(sruff[[#This Row],[Tenuer Years]]&gt;=2,sruff[[#This Row],[Salary]]*3%,sruff[[#This Row],[Salary]]*2%)</f>
        <v>2265.6</v>
      </c>
      <c r="K168">
        <f>_xlfn.XLOOKUP(sruff[[#This Row],[Rating]],$M$2:$M$12,$N$2:$N$12)</f>
        <v>1</v>
      </c>
    </row>
    <row r="169" spans="1:11" x14ac:dyDescent="0.3">
      <c r="A169" s="2" t="s">
        <v>146</v>
      </c>
      <c r="B169" s="2" t="s">
        <v>8</v>
      </c>
      <c r="C169" s="2">
        <v>30</v>
      </c>
      <c r="D169" s="2" t="s">
        <v>16</v>
      </c>
      <c r="E169" s="29">
        <v>44789</v>
      </c>
      <c r="F169" s="2" t="s">
        <v>9</v>
      </c>
      <c r="G169" s="26">
        <v>114180</v>
      </c>
      <c r="H169" s="2" t="s">
        <v>224</v>
      </c>
      <c r="I169" s="6">
        <f ca="1">(TODAY()-sruff[[#This Row],[Date Joined]])/365</f>
        <v>0.89589041095890409</v>
      </c>
      <c r="J169" s="22">
        <f ca="1">IF(sruff[[#This Row],[Tenuer Years]]&gt;=2,sruff[[#This Row],[Salary]]*3%,sruff[[#This Row],[Salary]]*2%)</f>
        <v>2283.6</v>
      </c>
      <c r="K169">
        <f>_xlfn.XLOOKUP(sruff[[#This Row],[Rating]],$M$2:$M$12,$N$2:$N$12)</f>
        <v>3</v>
      </c>
    </row>
    <row r="170" spans="1:11" x14ac:dyDescent="0.3">
      <c r="A170" s="2" t="s">
        <v>54</v>
      </c>
      <c r="B170" s="2" t="s">
        <v>8</v>
      </c>
      <c r="C170" s="2">
        <v>30</v>
      </c>
      <c r="D170" s="2" t="s">
        <v>16</v>
      </c>
      <c r="E170" s="29">
        <v>44850</v>
      </c>
      <c r="F170" s="2" t="s">
        <v>9</v>
      </c>
      <c r="G170" s="26">
        <v>114180</v>
      </c>
      <c r="H170" s="2" t="s">
        <v>206</v>
      </c>
      <c r="I170" s="6">
        <f ca="1">(TODAY()-sruff[[#This Row],[Date Joined]])/365</f>
        <v>0.72876712328767124</v>
      </c>
      <c r="J170" s="22">
        <f ca="1">IF(sruff[[#This Row],[Tenuer Years]]&gt;=2,sruff[[#This Row],[Salary]]*3%,sruff[[#This Row],[Salary]]*2%)</f>
        <v>2283.6</v>
      </c>
      <c r="K170">
        <f>_xlfn.XLOOKUP(sruff[[#This Row],[Rating]],$M$2:$M$12,$N$2:$N$12)</f>
        <v>3</v>
      </c>
    </row>
    <row r="171" spans="1:11" x14ac:dyDescent="0.3">
      <c r="A171" s="2" t="s">
        <v>113</v>
      </c>
      <c r="B171" s="2" t="s">
        <v>8</v>
      </c>
      <c r="C171" s="2">
        <v>44</v>
      </c>
      <c r="D171" s="2" t="s">
        <v>16</v>
      </c>
      <c r="E171" s="29">
        <v>44985</v>
      </c>
      <c r="F171" s="2" t="s">
        <v>12</v>
      </c>
      <c r="G171" s="26">
        <v>114870</v>
      </c>
      <c r="H171" s="2" t="s">
        <v>224</v>
      </c>
      <c r="I171" s="6">
        <f ca="1">(TODAY()-sruff[[#This Row],[Date Joined]])/365</f>
        <v>0.35890410958904112</v>
      </c>
      <c r="J171" s="22">
        <f ca="1">IF(sruff[[#This Row],[Tenuer Years]]&gt;=2,sruff[[#This Row],[Salary]]*3%,sruff[[#This Row],[Salary]]*2%)</f>
        <v>2297.4</v>
      </c>
      <c r="K171">
        <f>_xlfn.XLOOKUP(sruff[[#This Row],[Rating]],$M$2:$M$12,$N$2:$N$12)</f>
        <v>3</v>
      </c>
    </row>
    <row r="172" spans="1:11" x14ac:dyDescent="0.3">
      <c r="A172" s="2" t="s">
        <v>17</v>
      </c>
      <c r="B172" s="2" t="s">
        <v>8</v>
      </c>
      <c r="C172" s="2">
        <v>43</v>
      </c>
      <c r="D172" s="2" t="s">
        <v>16</v>
      </c>
      <c r="E172" s="29">
        <v>45045</v>
      </c>
      <c r="F172" s="2" t="s">
        <v>12</v>
      </c>
      <c r="G172" s="26">
        <v>114870</v>
      </c>
      <c r="H172" s="2" t="s">
        <v>206</v>
      </c>
      <c r="I172" s="6">
        <f ca="1">(TODAY()-sruff[[#This Row],[Date Joined]])/365</f>
        <v>0.19452054794520549</v>
      </c>
      <c r="J172" s="22">
        <f ca="1">IF(sruff[[#This Row],[Tenuer Years]]&gt;=2,sruff[[#This Row],[Salary]]*3%,sruff[[#This Row],[Salary]]*2%)</f>
        <v>2297.4</v>
      </c>
      <c r="K172">
        <f>_xlfn.XLOOKUP(sruff[[#This Row],[Rating]],$M$2:$M$12,$N$2:$N$12)</f>
        <v>3</v>
      </c>
    </row>
    <row r="173" spans="1:11" x14ac:dyDescent="0.3">
      <c r="A173" s="2" t="s">
        <v>174</v>
      </c>
      <c r="B173" s="2" t="s">
        <v>8</v>
      </c>
      <c r="C173" s="2">
        <v>36</v>
      </c>
      <c r="D173" s="2" t="s">
        <v>16</v>
      </c>
      <c r="E173" s="29">
        <v>44023</v>
      </c>
      <c r="F173" s="2" t="s">
        <v>9</v>
      </c>
      <c r="G173" s="26">
        <v>114890</v>
      </c>
      <c r="H173" s="2" t="s">
        <v>224</v>
      </c>
      <c r="I173" s="6">
        <f ca="1">(TODAY()-sruff[[#This Row],[Date Joined]])/365</f>
        <v>2.9945205479452053</v>
      </c>
      <c r="J173" s="22">
        <f ca="1">IF(sruff[[#This Row],[Tenuer Years]]&gt;=2,sruff[[#This Row],[Salary]]*3%,sruff[[#This Row],[Salary]]*2%)</f>
        <v>3446.7</v>
      </c>
      <c r="K173">
        <f>_xlfn.XLOOKUP(sruff[[#This Row],[Rating]],$M$2:$M$12,$N$2:$N$12)</f>
        <v>3</v>
      </c>
    </row>
    <row r="174" spans="1:11" x14ac:dyDescent="0.3">
      <c r="A174" s="2" t="s">
        <v>83</v>
      </c>
      <c r="B174" s="2" t="s">
        <v>8</v>
      </c>
      <c r="C174" s="2">
        <v>36</v>
      </c>
      <c r="D174" s="2" t="s">
        <v>16</v>
      </c>
      <c r="E174" s="29">
        <v>44085</v>
      </c>
      <c r="F174" s="2" t="s">
        <v>9</v>
      </c>
      <c r="G174" s="26">
        <v>114890</v>
      </c>
      <c r="H174" s="2" t="s">
        <v>206</v>
      </c>
      <c r="I174" s="6">
        <f ca="1">(TODAY()-sruff[[#This Row],[Date Joined]])/365</f>
        <v>2.8246575342465752</v>
      </c>
      <c r="J174" s="22">
        <f ca="1">IF(sruff[[#This Row],[Tenuer Years]]&gt;=2,sruff[[#This Row],[Salary]]*3%,sruff[[#This Row],[Salary]]*2%)</f>
        <v>3446.7</v>
      </c>
      <c r="K174">
        <f>_xlfn.XLOOKUP(sruff[[#This Row],[Rating]],$M$2:$M$12,$N$2:$N$12)</f>
        <v>3</v>
      </c>
    </row>
    <row r="175" spans="1:11" x14ac:dyDescent="0.3">
      <c r="A175" s="2" t="s">
        <v>141</v>
      </c>
      <c r="B175" s="2" t="s">
        <v>205</v>
      </c>
      <c r="C175" s="2">
        <v>37</v>
      </c>
      <c r="D175" s="2" t="s">
        <v>24</v>
      </c>
      <c r="E175" s="29">
        <v>44085</v>
      </c>
      <c r="F175" s="2" t="s">
        <v>21</v>
      </c>
      <c r="G175" s="26">
        <v>115440</v>
      </c>
      <c r="H175" s="2" t="s">
        <v>224</v>
      </c>
      <c r="I175" s="6">
        <f ca="1">(TODAY()-sruff[[#This Row],[Date Joined]])/365</f>
        <v>2.8246575342465752</v>
      </c>
      <c r="J175" s="22">
        <f ca="1">IF(sruff[[#This Row],[Tenuer Years]]&gt;=2,sruff[[#This Row],[Salary]]*3%,sruff[[#This Row],[Salary]]*2%)</f>
        <v>3463.2</v>
      </c>
      <c r="K175">
        <f>_xlfn.XLOOKUP(sruff[[#This Row],[Rating]],$M$2:$M$12,$N$2:$N$12)</f>
        <v>2</v>
      </c>
    </row>
    <row r="176" spans="1:11" x14ac:dyDescent="0.3">
      <c r="A176" s="2" t="s">
        <v>49</v>
      </c>
      <c r="B176" s="2" t="s">
        <v>205</v>
      </c>
      <c r="C176" s="2">
        <v>37</v>
      </c>
      <c r="D176" s="2" t="s">
        <v>24</v>
      </c>
      <c r="E176" s="29">
        <v>44146</v>
      </c>
      <c r="F176" s="2" t="s">
        <v>21</v>
      </c>
      <c r="G176" s="26">
        <v>115440</v>
      </c>
      <c r="H176" s="2" t="s">
        <v>206</v>
      </c>
      <c r="I176" s="6">
        <f ca="1">(TODAY()-sruff[[#This Row],[Date Joined]])/365</f>
        <v>2.6575342465753424</v>
      </c>
      <c r="J176" s="22">
        <f ca="1">IF(sruff[[#This Row],[Tenuer Years]]&gt;=2,sruff[[#This Row],[Salary]]*3%,sruff[[#This Row],[Salary]]*2%)</f>
        <v>3463.2</v>
      </c>
      <c r="K176">
        <f>_xlfn.XLOOKUP(sruff[[#This Row],[Rating]],$M$2:$M$12,$N$2:$N$12)</f>
        <v>2</v>
      </c>
    </row>
    <row r="177" spans="1:11" x14ac:dyDescent="0.3">
      <c r="A177" s="2" t="s">
        <v>133</v>
      </c>
      <c r="B177" s="2" t="s">
        <v>15</v>
      </c>
      <c r="C177" s="2">
        <v>33</v>
      </c>
      <c r="D177" s="2" t="s">
        <v>16</v>
      </c>
      <c r="E177" s="29">
        <v>44103</v>
      </c>
      <c r="F177" s="2" t="s">
        <v>9</v>
      </c>
      <c r="G177" s="26">
        <v>115920</v>
      </c>
      <c r="H177" s="2" t="s">
        <v>224</v>
      </c>
      <c r="I177" s="6">
        <f ca="1">(TODAY()-sruff[[#This Row],[Date Joined]])/365</f>
        <v>2.7753424657534245</v>
      </c>
      <c r="J177" s="22">
        <f ca="1">IF(sruff[[#This Row],[Tenuer Years]]&gt;=2,sruff[[#This Row],[Salary]]*3%,sruff[[#This Row],[Salary]]*2%)</f>
        <v>3477.6</v>
      </c>
      <c r="K177">
        <f>_xlfn.XLOOKUP(sruff[[#This Row],[Rating]],$M$2:$M$12,$N$2:$N$12)</f>
        <v>3</v>
      </c>
    </row>
    <row r="178" spans="1:11" x14ac:dyDescent="0.3">
      <c r="A178" s="2" t="s">
        <v>40</v>
      </c>
      <c r="B178" s="2" t="s">
        <v>15</v>
      </c>
      <c r="C178" s="2">
        <v>33</v>
      </c>
      <c r="D178" s="2" t="s">
        <v>16</v>
      </c>
      <c r="E178" s="29">
        <v>44164</v>
      </c>
      <c r="F178" s="2" t="s">
        <v>9</v>
      </c>
      <c r="G178" s="26">
        <v>115920</v>
      </c>
      <c r="H178" s="2" t="s">
        <v>206</v>
      </c>
      <c r="I178" s="6">
        <f ca="1">(TODAY()-sruff[[#This Row],[Date Joined]])/365</f>
        <v>2.6082191780821917</v>
      </c>
      <c r="J178" s="22">
        <f ca="1">IF(sruff[[#This Row],[Tenuer Years]]&gt;=2,sruff[[#This Row],[Salary]]*3%,sruff[[#This Row],[Salary]]*2%)</f>
        <v>3477.6</v>
      </c>
      <c r="K178">
        <f>_xlfn.XLOOKUP(sruff[[#This Row],[Rating]],$M$2:$M$12,$N$2:$N$12)</f>
        <v>3</v>
      </c>
    </row>
    <row r="179" spans="1:11" x14ac:dyDescent="0.3">
      <c r="A179" s="2" t="s">
        <v>147</v>
      </c>
      <c r="B179" s="2" t="s">
        <v>8</v>
      </c>
      <c r="C179" s="2">
        <v>37</v>
      </c>
      <c r="D179" s="2" t="s">
        <v>16</v>
      </c>
      <c r="E179" s="29">
        <v>44389</v>
      </c>
      <c r="F179" s="2" t="s">
        <v>56</v>
      </c>
      <c r="G179" s="26">
        <v>118100</v>
      </c>
      <c r="H179" s="2" t="s">
        <v>224</v>
      </c>
      <c r="I179" s="6">
        <f ca="1">(TODAY()-sruff[[#This Row],[Date Joined]])/365</f>
        <v>1.9917808219178081</v>
      </c>
      <c r="J179" s="22">
        <f ca="1">IF(sruff[[#This Row],[Tenuer Years]]&gt;=2,sruff[[#This Row],[Salary]]*3%,sruff[[#This Row],[Salary]]*2%)</f>
        <v>2362</v>
      </c>
      <c r="K179">
        <f>_xlfn.XLOOKUP(sruff[[#This Row],[Rating]],$M$2:$M$12,$N$2:$N$12)</f>
        <v>3</v>
      </c>
    </row>
    <row r="180" spans="1:11" x14ac:dyDescent="0.3">
      <c r="A180" s="2" t="s">
        <v>55</v>
      </c>
      <c r="B180" s="2" t="s">
        <v>8</v>
      </c>
      <c r="C180" s="2">
        <v>37</v>
      </c>
      <c r="D180" s="2" t="s">
        <v>16</v>
      </c>
      <c r="E180" s="29">
        <v>44451</v>
      </c>
      <c r="F180" s="2" t="s">
        <v>56</v>
      </c>
      <c r="G180" s="26">
        <v>118100</v>
      </c>
      <c r="H180" s="2" t="s">
        <v>206</v>
      </c>
      <c r="I180" s="6">
        <f ca="1">(TODAY()-sruff[[#This Row],[Date Joined]])/365</f>
        <v>1.821917808219178</v>
      </c>
      <c r="J180" s="22">
        <f ca="1">IF(sruff[[#This Row],[Tenuer Years]]&gt;=2,sruff[[#This Row],[Salary]]*3%,sruff[[#This Row],[Salary]]*2%)</f>
        <v>2362</v>
      </c>
      <c r="K180">
        <f>_xlfn.XLOOKUP(sruff[[#This Row],[Rating]],$M$2:$M$12,$N$2:$N$12)</f>
        <v>3</v>
      </c>
    </row>
    <row r="181" spans="1:11" x14ac:dyDescent="0.3">
      <c r="A181" s="2" t="s">
        <v>198</v>
      </c>
      <c r="B181" s="2" t="s">
        <v>15</v>
      </c>
      <c r="C181" s="2">
        <v>36</v>
      </c>
      <c r="D181" s="2" t="s">
        <v>16</v>
      </c>
      <c r="E181" s="29">
        <v>43958</v>
      </c>
      <c r="F181" s="2" t="s">
        <v>12</v>
      </c>
      <c r="G181" s="26">
        <v>118840</v>
      </c>
      <c r="H181" s="2" t="s">
        <v>224</v>
      </c>
      <c r="I181" s="6">
        <f ca="1">(TODAY()-sruff[[#This Row],[Date Joined]])/365</f>
        <v>3.1726027397260275</v>
      </c>
      <c r="J181" s="22">
        <f ca="1">IF(sruff[[#This Row],[Tenuer Years]]&gt;=2,sruff[[#This Row],[Salary]]*3%,sruff[[#This Row],[Salary]]*2%)</f>
        <v>3565.2</v>
      </c>
      <c r="K181">
        <f>_xlfn.XLOOKUP(sruff[[#This Row],[Rating]],$M$2:$M$12,$N$2:$N$12)</f>
        <v>3</v>
      </c>
    </row>
    <row r="182" spans="1:11" x14ac:dyDescent="0.3">
      <c r="A182" s="2" t="s">
        <v>106</v>
      </c>
      <c r="B182" s="2" t="s">
        <v>15</v>
      </c>
      <c r="C182" s="2">
        <v>36</v>
      </c>
      <c r="D182" s="2" t="s">
        <v>16</v>
      </c>
      <c r="E182" s="29">
        <v>44019</v>
      </c>
      <c r="F182" s="2" t="s">
        <v>12</v>
      </c>
      <c r="G182" s="26">
        <v>118840</v>
      </c>
      <c r="H182" s="2" t="s">
        <v>206</v>
      </c>
      <c r="I182" s="6">
        <f ca="1">(TODAY()-sruff[[#This Row],[Date Joined]])/365</f>
        <v>3.0054794520547947</v>
      </c>
      <c r="J182" s="22">
        <f ca="1">IF(sruff[[#This Row],[Tenuer Years]]&gt;=2,sruff[[#This Row],[Salary]]*3%,sruff[[#This Row],[Salary]]*2%)</f>
        <v>3565.2</v>
      </c>
      <c r="K182">
        <f>_xlfn.XLOOKUP(sruff[[#This Row],[Rating]],$M$2:$M$12,$N$2:$N$12)</f>
        <v>3</v>
      </c>
    </row>
    <row r="183" spans="1:11" x14ac:dyDescent="0.3">
      <c r="A183" s="2" t="s">
        <v>151</v>
      </c>
      <c r="B183" s="2" t="s">
        <v>8</v>
      </c>
      <c r="C183" s="2">
        <v>27</v>
      </c>
      <c r="D183" s="2" t="s">
        <v>16</v>
      </c>
      <c r="E183" s="29">
        <v>44061</v>
      </c>
      <c r="F183" s="2" t="s">
        <v>56</v>
      </c>
      <c r="G183" s="26">
        <v>119110</v>
      </c>
      <c r="H183" s="2" t="s">
        <v>224</v>
      </c>
      <c r="I183" s="6">
        <f ca="1">(TODAY()-sruff[[#This Row],[Date Joined]])/365</f>
        <v>2.8904109589041096</v>
      </c>
      <c r="J183" s="22">
        <f ca="1">IF(sruff[[#This Row],[Tenuer Years]]&gt;=2,sruff[[#This Row],[Salary]]*3%,sruff[[#This Row],[Salary]]*2%)</f>
        <v>3573.2999999999997</v>
      </c>
      <c r="K183">
        <f>_xlfn.XLOOKUP(sruff[[#This Row],[Rating]],$M$2:$M$12,$N$2:$N$12)</f>
        <v>3</v>
      </c>
    </row>
    <row r="184" spans="1:11" x14ac:dyDescent="0.3">
      <c r="A184" s="2" t="s">
        <v>60</v>
      </c>
      <c r="B184" s="2" t="s">
        <v>8</v>
      </c>
      <c r="C184" s="2">
        <v>27</v>
      </c>
      <c r="D184" s="2" t="s">
        <v>16</v>
      </c>
      <c r="E184" s="29">
        <v>44122</v>
      </c>
      <c r="F184" s="2" t="s">
        <v>56</v>
      </c>
      <c r="G184" s="26">
        <v>119110</v>
      </c>
      <c r="H184" s="2" t="s">
        <v>206</v>
      </c>
      <c r="I184" s="6">
        <f ca="1">(TODAY()-sruff[[#This Row],[Date Joined]])/365</f>
        <v>2.7232876712328768</v>
      </c>
      <c r="J184" s="22">
        <f ca="1">IF(sruff[[#This Row],[Tenuer Years]]&gt;=2,sruff[[#This Row],[Salary]]*3%,sruff[[#This Row],[Salary]]*2%)</f>
        <v>3573.2999999999997</v>
      </c>
      <c r="K184">
        <f>_xlfn.XLOOKUP(sruff[[#This Row],[Rating]],$M$2:$M$12,$N$2:$N$12)</f>
        <v>3</v>
      </c>
    </row>
  </sheetData>
  <mergeCells count="4">
    <mergeCell ref="M10:N10"/>
    <mergeCell ref="M11:N12"/>
    <mergeCell ref="M13:N14"/>
    <mergeCell ref="M15:N16"/>
  </mergeCells>
  <conditionalFormatting sqref="G1:G1048576">
    <cfRule type="colorScale" priority="1">
      <colorScale>
        <cfvo type="min"/>
        <cfvo type="percentile" val="50"/>
        <cfvo type="max"/>
        <color rgb="FF63BE7B"/>
        <color rgb="FFFFEB84"/>
        <color rgb="FFF8696B"/>
      </colorScale>
    </cfRule>
  </conditionalFormatting>
  <hyperlinks>
    <hyperlink ref="M13:N14" location="'Pivot tables'!A1" display="Pivot Tables" xr:uid="{AC493299-DF80-449E-867F-40A58645DAD9}"/>
    <hyperlink ref="M11:N12" location="Visuals!A1" display="Dashboard" xr:uid="{E8F54509-05E5-4AD1-95C7-E1337049271D}"/>
    <hyperlink ref="M15:N16" location="'All Staff'!A1" display="Data" xr:uid="{C2D62CAF-D049-4035-9D9B-DD3404E8AB1F}"/>
  </hyperlink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N124"/>
  <sheetViews>
    <sheetView topLeftCell="B1" zoomScale="85" zoomScaleNormal="85" workbookViewId="0">
      <selection sqref="A1:A2"/>
    </sheetView>
  </sheetViews>
  <sheetFormatPr defaultRowHeight="14.4" x14ac:dyDescent="0.3"/>
  <cols>
    <col min="1" max="1" width="15.109375" bestFit="1" customWidth="1"/>
    <col min="2" max="2" width="22.44140625" bestFit="1" customWidth="1"/>
    <col min="3" max="3" width="15.109375" customWidth="1"/>
    <col min="4" max="4" width="11.21875" bestFit="1" customWidth="1"/>
    <col min="5" max="5" width="13.109375" bestFit="1" customWidth="1"/>
    <col min="6" max="6" width="12" bestFit="1" customWidth="1"/>
    <col min="7" max="7" width="11.109375" bestFit="1" customWidth="1"/>
    <col min="8" max="8" width="13.33203125" bestFit="1" customWidth="1"/>
    <col min="9" max="9" width="11.77734375" bestFit="1" customWidth="1"/>
    <col min="10" max="10" width="12.44140625" bestFit="1" customWidth="1"/>
    <col min="11" max="11" width="14.5546875" bestFit="1" customWidth="1"/>
    <col min="12" max="12" width="15.77734375" bestFit="1" customWidth="1"/>
    <col min="13" max="13" width="14" bestFit="1" customWidth="1"/>
    <col min="14" max="14" width="15" bestFit="1" customWidth="1"/>
    <col min="15" max="15" width="15.77734375" bestFit="1" customWidth="1"/>
    <col min="16" max="16" width="13.88671875" bestFit="1" customWidth="1"/>
  </cols>
  <sheetData>
    <row r="1" spans="1:13" ht="15" thickBot="1" x14ac:dyDescent="0.35">
      <c r="A1" s="101" t="s">
        <v>218</v>
      </c>
      <c r="B1" s="5" t="s">
        <v>207</v>
      </c>
      <c r="C1" s="5" t="s">
        <v>208</v>
      </c>
      <c r="D1" s="5" t="s">
        <v>209</v>
      </c>
      <c r="E1" s="5" t="s">
        <v>210</v>
      </c>
      <c r="F1" s="5" t="s">
        <v>213</v>
      </c>
      <c r="G1" s="5" t="s">
        <v>214</v>
      </c>
      <c r="H1" s="5" t="s">
        <v>211</v>
      </c>
      <c r="I1" s="5" t="s">
        <v>212</v>
      </c>
      <c r="J1" s="7" t="s">
        <v>216</v>
      </c>
      <c r="K1" s="7" t="s">
        <v>217</v>
      </c>
    </row>
    <row r="2" spans="1:13" ht="15" thickBot="1" x14ac:dyDescent="0.35">
      <c r="A2" s="102"/>
      <c r="B2" s="8">
        <f>COUNTA(sruff[Name])</f>
        <v>183</v>
      </c>
      <c r="C2" s="9">
        <f>AVERAGE(sruff[Age])</f>
        <v>30.42622950819672</v>
      </c>
      <c r="D2" s="10">
        <f>AVERAGE(sruff[Salary])</f>
        <v>77173.715846994543</v>
      </c>
      <c r="E2" s="11">
        <f ca="1">AVERAGE(sruff[Tenuer Years])</f>
        <v>1.8708436260199113</v>
      </c>
      <c r="F2" s="8">
        <f>COUNTIF(sruff[Gender],"Female")</f>
        <v>86</v>
      </c>
      <c r="G2" s="8">
        <f>COUNTIF(sruff[Gender],"male")</f>
        <v>89</v>
      </c>
      <c r="H2" s="12">
        <f>F2/B2</f>
        <v>0.46994535519125685</v>
      </c>
      <c r="I2" s="12">
        <f>G2/B2</f>
        <v>0.48633879781420764</v>
      </c>
      <c r="J2" s="8">
        <f>COUNTIFS(sruff[Salary],"&gt;90000")</f>
        <v>63</v>
      </c>
      <c r="K2" s="12">
        <f>J2/B2</f>
        <v>0.34426229508196721</v>
      </c>
    </row>
    <row r="3" spans="1:13" ht="14.4" customHeight="1" thickTop="1" x14ac:dyDescent="0.3">
      <c r="A3" s="13"/>
    </row>
    <row r="4" spans="1:13" ht="14.4" customHeight="1" x14ac:dyDescent="0.3">
      <c r="A4" s="13"/>
    </row>
    <row r="5" spans="1:13" x14ac:dyDescent="0.3">
      <c r="J5" s="19" t="s">
        <v>225</v>
      </c>
      <c r="K5" t="s">
        <v>226</v>
      </c>
      <c r="L5" t="s">
        <v>228</v>
      </c>
      <c r="M5" t="s">
        <v>227</v>
      </c>
    </row>
    <row r="6" spans="1:13" ht="14.4" customHeight="1" x14ac:dyDescent="0.3">
      <c r="J6" s="20" t="s">
        <v>8</v>
      </c>
      <c r="K6" s="2">
        <v>86</v>
      </c>
      <c r="L6" s="21">
        <v>78284.186046511633</v>
      </c>
      <c r="M6" s="6">
        <v>31.406976744186046</v>
      </c>
    </row>
    <row r="7" spans="1:13" ht="15" customHeight="1" thickBot="1" x14ac:dyDescent="0.35">
      <c r="A7" s="103" t="s">
        <v>219</v>
      </c>
      <c r="B7" s="97" t="s">
        <v>221</v>
      </c>
      <c r="C7" s="104" t="s">
        <v>46</v>
      </c>
      <c r="J7" s="20" t="s">
        <v>15</v>
      </c>
      <c r="K7" s="2">
        <v>89</v>
      </c>
      <c r="L7" s="21">
        <v>74915.168539325838</v>
      </c>
      <c r="M7" s="6">
        <v>29.393258426966291</v>
      </c>
    </row>
    <row r="8" spans="1:13" ht="15.6" customHeight="1" thickTop="1" thickBot="1" x14ac:dyDescent="0.35">
      <c r="A8" s="103"/>
      <c r="B8" s="98"/>
      <c r="C8" s="104"/>
      <c r="J8" s="20" t="s">
        <v>205</v>
      </c>
      <c r="K8" s="2">
        <v>9</v>
      </c>
      <c r="L8" s="21">
        <v>89010.64484444444</v>
      </c>
      <c r="M8" s="6">
        <v>31.375</v>
      </c>
    </row>
    <row r="9" spans="1:13" ht="15.6" customHeight="1" thickTop="1" thickBot="1" x14ac:dyDescent="0.35">
      <c r="B9" s="5" t="str">
        <f>sruff[[#Headers],[Gender]]</f>
        <v>Gender</v>
      </c>
      <c r="C9" s="5" t="str">
        <f>sruff[[#Headers],[Age]]</f>
        <v>Age</v>
      </c>
      <c r="D9" s="5" t="str">
        <f>sruff[[#Headers],[Rating]]</f>
        <v>Rating</v>
      </c>
      <c r="E9" s="5" t="str">
        <f>sruff[[#Headers],[Date Joined]]</f>
        <v>Date Joined</v>
      </c>
      <c r="F9" s="5" t="str">
        <f>sruff[[#Headers],[Department]]</f>
        <v>Department</v>
      </c>
      <c r="G9" s="5" t="str">
        <f>sruff[[#Headers],[Salary]]</f>
        <v>Salary</v>
      </c>
      <c r="H9" s="5" t="str">
        <f>sruff[[#Headers],[Country]]</f>
        <v>Country</v>
      </c>
      <c r="I9" s="5" t="str">
        <f>sruff[[#Headers],[Tenuer Years]]</f>
        <v>Tenuer Years</v>
      </c>
      <c r="J9" s="20"/>
      <c r="K9" s="7"/>
    </row>
    <row r="10" spans="1:13" ht="14.4" customHeight="1" x14ac:dyDescent="0.3">
      <c r="B10" s="14" t="str" cm="1">
        <f t="array" aca="1" ref="B10:I10" ca="1">_xlfn.XLOOKUP(C7,sruff[Name],sruff[[Gender]:[Tenuer Years]])</f>
        <v>Male</v>
      </c>
      <c r="C10" s="14">
        <f ca="1"/>
        <v>26</v>
      </c>
      <c r="D10" s="14" t="str">
        <f ca="1"/>
        <v>Average</v>
      </c>
      <c r="E10" s="16">
        <f ca="1"/>
        <v>44411</v>
      </c>
      <c r="F10" s="14" t="str">
        <f ca="1"/>
        <v>Procurement</v>
      </c>
      <c r="G10" s="15">
        <f ca="1"/>
        <v>53540</v>
      </c>
      <c r="H10" s="14" t="str">
        <f ca="1"/>
        <v>NZ</v>
      </c>
      <c r="I10" s="17">
        <f ca="1"/>
        <v>1.9315068493150684</v>
      </c>
      <c r="J10" s="7"/>
    </row>
    <row r="15" spans="1:13" ht="15" customHeight="1" thickBot="1" x14ac:dyDescent="0.35">
      <c r="A15" s="103" t="s">
        <v>220</v>
      </c>
      <c r="B15" s="97" t="s">
        <v>222</v>
      </c>
      <c r="C15" s="104" t="s">
        <v>230</v>
      </c>
      <c r="D15" s="97" t="s">
        <v>223</v>
      </c>
      <c r="E15" s="99">
        <f>COUNTIF('All Staff'!F2:F184,'Quick Analysis'!C15)</f>
        <v>54</v>
      </c>
    </row>
    <row r="16" spans="1:13" ht="15.6" customHeight="1" thickTop="1" thickBot="1" x14ac:dyDescent="0.35">
      <c r="A16" s="103"/>
      <c r="B16" s="98"/>
      <c r="C16" s="104"/>
      <c r="D16" s="98"/>
      <c r="E16" s="100"/>
    </row>
    <row r="17" spans="2:14" ht="15.6" customHeight="1" thickTop="1" thickBot="1" x14ac:dyDescent="0.35">
      <c r="B17" s="32" t="str" cm="1">
        <f t="array" ref="B17:L17">sruff[#Headers]</f>
        <v>Name</v>
      </c>
      <c r="C17" s="32" t="str">
        <v>Gender</v>
      </c>
      <c r="D17" s="32" t="str">
        <v>Age</v>
      </c>
      <c r="E17" s="32" t="str">
        <v>Rating</v>
      </c>
      <c r="F17" s="32" t="str">
        <v>Date Joined</v>
      </c>
      <c r="G17" s="32" t="str">
        <v>Department</v>
      </c>
      <c r="H17" s="32" t="str">
        <v>Salary</v>
      </c>
      <c r="I17" s="32" t="str">
        <v>Country</v>
      </c>
      <c r="J17" s="32" t="str">
        <v>Tenuer Years</v>
      </c>
      <c r="K17" s="32" t="str">
        <v>Bonuses</v>
      </c>
      <c r="L17" s="32" t="str">
        <v xml:space="preserve">Rating Number </v>
      </c>
    </row>
    <row r="18" spans="2:14" ht="21" thickBot="1" x14ac:dyDescent="0.35">
      <c r="B18" s="33" t="str" cm="1">
        <f t="array" aca="1" ref="B18:L71" ca="1">_xlfn._xlws.SORT(_xlfn._xlws.FILTER(sruff[],sruff[Department]=C$15),7,-1)</f>
        <v>Heer Pennathur</v>
      </c>
      <c r="C18" s="33" t="str">
        <f ca="1"/>
        <v>Male</v>
      </c>
      <c r="D18" s="33">
        <f ca="1"/>
        <v>36</v>
      </c>
      <c r="E18" s="33" t="str">
        <f ca="1"/>
        <v>Average</v>
      </c>
      <c r="F18" s="34">
        <f ca="1"/>
        <v>43958</v>
      </c>
      <c r="G18" s="33" t="str">
        <f ca="1"/>
        <v>Website</v>
      </c>
      <c r="H18" s="35">
        <f ca="1"/>
        <v>118840</v>
      </c>
      <c r="I18" s="33" t="str">
        <f ca="1"/>
        <v>IND</v>
      </c>
      <c r="J18" s="36">
        <f ca="1"/>
        <v>3.1726027397260275</v>
      </c>
      <c r="K18" s="37">
        <f ca="1"/>
        <v>3565.2</v>
      </c>
      <c r="L18">
        <f ca="1"/>
        <v>3</v>
      </c>
      <c r="M18" s="89" t="s">
        <v>264</v>
      </c>
      <c r="N18" s="90"/>
    </row>
    <row r="19" spans="2:14" ht="14.4" customHeight="1" x14ac:dyDescent="0.3">
      <c r="B19" s="33" t="str">
        <f ca="1"/>
        <v>Tawnya Tickel</v>
      </c>
      <c r="C19" s="33" t="str">
        <f ca="1"/>
        <v>Male</v>
      </c>
      <c r="D19" s="33">
        <f ca="1"/>
        <v>36</v>
      </c>
      <c r="E19" s="33" t="str">
        <f ca="1"/>
        <v>Average</v>
      </c>
      <c r="F19" s="34">
        <f ca="1"/>
        <v>44019</v>
      </c>
      <c r="G19" s="33" t="str">
        <f ca="1"/>
        <v>Website</v>
      </c>
      <c r="H19" s="35">
        <f ca="1"/>
        <v>118840</v>
      </c>
      <c r="I19" s="33" t="str">
        <f ca="1"/>
        <v>NZ</v>
      </c>
      <c r="J19" s="36">
        <f ca="1"/>
        <v>3.0054794520547947</v>
      </c>
      <c r="K19" s="37">
        <f ca="1"/>
        <v>3565.2</v>
      </c>
      <c r="L19">
        <f ca="1"/>
        <v>3</v>
      </c>
      <c r="M19" s="91" t="s">
        <v>265</v>
      </c>
      <c r="N19" s="92"/>
    </row>
    <row r="20" spans="2:14" ht="14.4" customHeight="1" x14ac:dyDescent="0.3">
      <c r="B20" s="33" t="str">
        <f ca="1"/>
        <v>Ramnath Ravuri</v>
      </c>
      <c r="C20" s="33" t="str">
        <f ca="1"/>
        <v>Female</v>
      </c>
      <c r="D20" s="33">
        <f ca="1"/>
        <v>44</v>
      </c>
      <c r="E20" s="33" t="str">
        <f ca="1"/>
        <v>Average</v>
      </c>
      <c r="F20" s="34">
        <f ca="1"/>
        <v>44985</v>
      </c>
      <c r="G20" s="33" t="str">
        <f ca="1"/>
        <v>Website</v>
      </c>
      <c r="H20" s="35">
        <f ca="1"/>
        <v>114870</v>
      </c>
      <c r="I20" s="33" t="str">
        <f ca="1"/>
        <v>IND</v>
      </c>
      <c r="J20" s="36">
        <f ca="1"/>
        <v>0.35890410958904112</v>
      </c>
      <c r="K20" s="37">
        <f ca="1"/>
        <v>2297.4</v>
      </c>
      <c r="L20">
        <f ca="1"/>
        <v>3</v>
      </c>
      <c r="M20" s="85"/>
      <c r="N20" s="85"/>
    </row>
    <row r="21" spans="2:14" ht="14.4" customHeight="1" x14ac:dyDescent="0.3">
      <c r="B21" s="33" t="str">
        <f ca="1"/>
        <v>Wilone O'Kielt</v>
      </c>
      <c r="C21" s="33" t="str">
        <f ca="1"/>
        <v>Female</v>
      </c>
      <c r="D21" s="33">
        <f ca="1"/>
        <v>43</v>
      </c>
      <c r="E21" s="33" t="str">
        <f ca="1"/>
        <v>Average</v>
      </c>
      <c r="F21" s="34">
        <f ca="1"/>
        <v>45045</v>
      </c>
      <c r="G21" s="33" t="str">
        <f ca="1"/>
        <v>Website</v>
      </c>
      <c r="H21" s="35">
        <f ca="1"/>
        <v>114870</v>
      </c>
      <c r="I21" s="33" t="str">
        <f ca="1"/>
        <v>NZ</v>
      </c>
      <c r="J21" s="36">
        <f ca="1"/>
        <v>0.19452054794520549</v>
      </c>
      <c r="K21" s="37">
        <f ca="1"/>
        <v>2297.4</v>
      </c>
      <c r="L21">
        <f ca="1"/>
        <v>3</v>
      </c>
      <c r="M21" s="93" t="s">
        <v>267</v>
      </c>
      <c r="N21" s="94"/>
    </row>
    <row r="22" spans="2:14" ht="14.4" customHeight="1" x14ac:dyDescent="0.3">
      <c r="B22" s="33" t="str">
        <f ca="1"/>
        <v>Deepali Charan</v>
      </c>
      <c r="C22" s="33" t="str">
        <f ca="1"/>
        <v>Male</v>
      </c>
      <c r="D22" s="33">
        <f ca="1"/>
        <v>20</v>
      </c>
      <c r="E22" s="33" t="str">
        <f ca="1"/>
        <v>Average</v>
      </c>
      <c r="F22" s="34">
        <f ca="1"/>
        <v>44122</v>
      </c>
      <c r="G22" s="33" t="str">
        <f ca="1"/>
        <v>Website</v>
      </c>
      <c r="H22" s="35">
        <f ca="1"/>
        <v>112650</v>
      </c>
      <c r="I22" s="33" t="str">
        <f ca="1"/>
        <v>IND</v>
      </c>
      <c r="J22" s="36">
        <f ca="1"/>
        <v>2.7232876712328768</v>
      </c>
      <c r="K22" s="37">
        <f ca="1"/>
        <v>3379.5</v>
      </c>
      <c r="L22">
        <f ca="1"/>
        <v>3</v>
      </c>
      <c r="M22" s="95"/>
      <c r="N22" s="95"/>
    </row>
    <row r="23" spans="2:14" ht="14.4" customHeight="1" x14ac:dyDescent="0.3">
      <c r="B23" s="33" t="str">
        <f ca="1"/>
        <v>Mollie Hanway</v>
      </c>
      <c r="C23" s="33" t="str">
        <f ca="1"/>
        <v>Male</v>
      </c>
      <c r="D23" s="33">
        <f ca="1"/>
        <v>20</v>
      </c>
      <c r="E23" s="33" t="str">
        <f ca="1"/>
        <v>Average</v>
      </c>
      <c r="F23" s="34">
        <f ca="1"/>
        <v>44183</v>
      </c>
      <c r="G23" s="33" t="str">
        <f ca="1"/>
        <v>Website</v>
      </c>
      <c r="H23" s="35">
        <f ca="1"/>
        <v>112650</v>
      </c>
      <c r="I23" s="33" t="str">
        <f ca="1"/>
        <v>NZ</v>
      </c>
      <c r="J23" s="36">
        <f ca="1"/>
        <v>2.5561643835616437</v>
      </c>
      <c r="K23" s="37">
        <f ca="1"/>
        <v>3379.5</v>
      </c>
      <c r="L23">
        <f ca="1"/>
        <v>3</v>
      </c>
      <c r="M23" s="96" t="s">
        <v>266</v>
      </c>
      <c r="N23" s="92"/>
    </row>
    <row r="24" spans="2:14" ht="14.4" customHeight="1" x14ac:dyDescent="0.3">
      <c r="B24" s="33" t="str">
        <f ca="1"/>
        <v>Narois Motiwala</v>
      </c>
      <c r="C24" s="33" t="str">
        <f ca="1"/>
        <v>Male</v>
      </c>
      <c r="D24" s="33">
        <f ca="1"/>
        <v>29</v>
      </c>
      <c r="E24" s="33" t="str">
        <f ca="1"/>
        <v>Poor</v>
      </c>
      <c r="F24" s="34">
        <f ca="1"/>
        <v>44119</v>
      </c>
      <c r="G24" s="33" t="str">
        <f ca="1"/>
        <v>Website</v>
      </c>
      <c r="H24" s="35">
        <f ca="1"/>
        <v>112110</v>
      </c>
      <c r="I24" s="33" t="str">
        <f ca="1"/>
        <v>IND</v>
      </c>
      <c r="J24" s="36">
        <f ca="1"/>
        <v>2.7315068493150685</v>
      </c>
      <c r="K24" s="37">
        <f ca="1"/>
        <v>3363.2999999999997</v>
      </c>
      <c r="L24">
        <f ca="1"/>
        <v>2</v>
      </c>
      <c r="M24" s="85"/>
      <c r="N24" s="85"/>
    </row>
    <row r="25" spans="2:14" x14ac:dyDescent="0.3">
      <c r="B25" s="33" t="str">
        <f ca="1"/>
        <v>Bev Lashley</v>
      </c>
      <c r="C25" s="33" t="str">
        <f ca="1"/>
        <v>Male</v>
      </c>
      <c r="D25" s="33">
        <f ca="1"/>
        <v>29</v>
      </c>
      <c r="E25" s="33" t="str">
        <f ca="1"/>
        <v>Poor</v>
      </c>
      <c r="F25" s="34">
        <f ca="1"/>
        <v>44180</v>
      </c>
      <c r="G25" s="33" t="str">
        <f ca="1"/>
        <v>Website</v>
      </c>
      <c r="H25" s="35">
        <f ca="1"/>
        <v>112110</v>
      </c>
      <c r="I25" s="33" t="str">
        <f ca="1"/>
        <v>NZ</v>
      </c>
      <c r="J25" s="36">
        <f ca="1"/>
        <v>2.5643835616438357</v>
      </c>
      <c r="K25" s="37">
        <f ca="1"/>
        <v>3363.2999999999997</v>
      </c>
      <c r="L25">
        <f ca="1"/>
        <v>2</v>
      </c>
    </row>
    <row r="26" spans="2:14" x14ac:dyDescent="0.3">
      <c r="B26" s="33" t="str">
        <f ca="1"/>
        <v>Hridaynath Tendulkar</v>
      </c>
      <c r="C26" s="33" t="str">
        <f ca="1"/>
        <v>Male</v>
      </c>
      <c r="D26" s="33">
        <f ca="1"/>
        <v>20</v>
      </c>
      <c r="E26" s="33" t="str">
        <f ca="1"/>
        <v>Average</v>
      </c>
      <c r="F26" s="34">
        <f ca="1"/>
        <v>44397</v>
      </c>
      <c r="G26" s="33" t="str">
        <f ca="1"/>
        <v>Website</v>
      </c>
      <c r="H26" s="35">
        <f ca="1"/>
        <v>107700</v>
      </c>
      <c r="I26" s="33" t="str">
        <f ca="1"/>
        <v>IND</v>
      </c>
      <c r="J26" s="36">
        <f ca="1"/>
        <v>1.9698630136986301</v>
      </c>
      <c r="K26" s="37">
        <f ca="1"/>
        <v>2154</v>
      </c>
      <c r="L26">
        <f ca="1"/>
        <v>3</v>
      </c>
    </row>
    <row r="27" spans="2:14" x14ac:dyDescent="0.3">
      <c r="B27" s="33" t="str">
        <f ca="1"/>
        <v>Kaine Padly</v>
      </c>
      <c r="C27" s="33" t="str">
        <f ca="1"/>
        <v>Male</v>
      </c>
      <c r="D27" s="33">
        <f ca="1"/>
        <v>20</v>
      </c>
      <c r="E27" s="33" t="str">
        <f ca="1"/>
        <v>Average</v>
      </c>
      <c r="F27" s="34">
        <f ca="1"/>
        <v>44459</v>
      </c>
      <c r="G27" s="33" t="str">
        <f ca="1"/>
        <v>Website</v>
      </c>
      <c r="H27" s="35">
        <f ca="1"/>
        <v>107700</v>
      </c>
      <c r="I27" s="33" t="str">
        <f ca="1"/>
        <v>NZ</v>
      </c>
      <c r="J27" s="36">
        <f ca="1"/>
        <v>1.8</v>
      </c>
      <c r="K27" s="37">
        <f ca="1"/>
        <v>2154</v>
      </c>
      <c r="L27">
        <f ca="1"/>
        <v>3</v>
      </c>
    </row>
    <row r="28" spans="2:14" x14ac:dyDescent="0.3">
      <c r="B28" s="33" t="str">
        <f ca="1"/>
        <v>Manjusri Ruchi</v>
      </c>
      <c r="C28" s="33" t="str">
        <f ca="1"/>
        <v>Female</v>
      </c>
      <c r="D28" s="33">
        <f ca="1"/>
        <v>40</v>
      </c>
      <c r="E28" s="33" t="str">
        <f ca="1"/>
        <v>Average</v>
      </c>
      <c r="F28" s="34">
        <f ca="1"/>
        <v>44320</v>
      </c>
      <c r="G28" s="33" t="str">
        <f ca="1"/>
        <v>Website</v>
      </c>
      <c r="H28" s="35">
        <f ca="1"/>
        <v>104410</v>
      </c>
      <c r="I28" s="33" t="str">
        <f ca="1"/>
        <v>IND</v>
      </c>
      <c r="J28" s="36">
        <f ca="1"/>
        <v>2.1808219178082191</v>
      </c>
      <c r="K28" s="37">
        <f ca="1"/>
        <v>3132.2999999999997</v>
      </c>
      <c r="L28">
        <f ca="1"/>
        <v>3</v>
      </c>
    </row>
    <row r="29" spans="2:14" x14ac:dyDescent="0.3">
      <c r="B29" s="33" t="str">
        <f ca="1"/>
        <v>Caro Chappel</v>
      </c>
      <c r="C29" s="33" t="str">
        <f ca="1"/>
        <v>Female</v>
      </c>
      <c r="D29" s="33">
        <f ca="1"/>
        <v>40</v>
      </c>
      <c r="E29" s="33" t="str">
        <f ca="1"/>
        <v>Average</v>
      </c>
      <c r="F29" s="34">
        <f ca="1"/>
        <v>44381</v>
      </c>
      <c r="G29" s="33" t="str">
        <f ca="1"/>
        <v>Website</v>
      </c>
      <c r="H29" s="35">
        <f ca="1"/>
        <v>104410</v>
      </c>
      <c r="I29" s="33" t="str">
        <f ca="1"/>
        <v>NZ</v>
      </c>
      <c r="J29" s="36">
        <f ca="1"/>
        <v>2.0136986301369864</v>
      </c>
      <c r="K29" s="37">
        <f ca="1"/>
        <v>3132.2999999999997</v>
      </c>
      <c r="L29">
        <f ca="1"/>
        <v>3</v>
      </c>
    </row>
    <row r="30" spans="2:14" x14ac:dyDescent="0.3">
      <c r="B30" s="33" t="str">
        <f ca="1"/>
        <v>Amlankusum Rajabhushan</v>
      </c>
      <c r="C30" s="33" t="str">
        <f ca="1"/>
        <v>Male</v>
      </c>
      <c r="D30" s="33">
        <f ca="1"/>
        <v>24</v>
      </c>
      <c r="E30" s="33" t="str">
        <f ca="1"/>
        <v>Average</v>
      </c>
      <c r="F30" s="34">
        <f ca="1"/>
        <v>44625</v>
      </c>
      <c r="G30" s="33" t="str">
        <f ca="1"/>
        <v>Website</v>
      </c>
      <c r="H30" s="35">
        <f ca="1"/>
        <v>100420</v>
      </c>
      <c r="I30" s="33" t="str">
        <f ca="1"/>
        <v>IND</v>
      </c>
      <c r="J30" s="36">
        <f ca="1"/>
        <v>1.3452054794520547</v>
      </c>
      <c r="K30" s="37">
        <f ca="1"/>
        <v>2008.4</v>
      </c>
      <c r="L30">
        <f ca="1"/>
        <v>3</v>
      </c>
    </row>
    <row r="31" spans="2:14" x14ac:dyDescent="0.3">
      <c r="B31" s="33" t="str">
        <f ca="1"/>
        <v>Collin Jagson</v>
      </c>
      <c r="C31" s="33" t="str">
        <f ca="1"/>
        <v>Male</v>
      </c>
      <c r="D31" s="33">
        <f ca="1"/>
        <v>24</v>
      </c>
      <c r="E31" s="33" t="str">
        <f ca="1"/>
        <v>Average</v>
      </c>
      <c r="F31" s="34">
        <f ca="1"/>
        <v>44686</v>
      </c>
      <c r="G31" s="33" t="str">
        <f ca="1"/>
        <v>Website</v>
      </c>
      <c r="H31" s="35">
        <f ca="1"/>
        <v>100420</v>
      </c>
      <c r="I31" s="33" t="str">
        <f ca="1"/>
        <v>NZ</v>
      </c>
      <c r="J31" s="36">
        <f ca="1"/>
        <v>1.178082191780822</v>
      </c>
      <c r="K31" s="37">
        <f ca="1"/>
        <v>2008.4</v>
      </c>
      <c r="L31">
        <f ca="1"/>
        <v>3</v>
      </c>
    </row>
    <row r="32" spans="2:14" x14ac:dyDescent="0.3">
      <c r="B32" s="33" t="str">
        <f ca="1"/>
        <v>Sukhdev Nageshwar</v>
      </c>
      <c r="C32" s="33" t="str">
        <f ca="1"/>
        <v>Female</v>
      </c>
      <c r="D32" s="33">
        <f ca="1"/>
        <v>33</v>
      </c>
      <c r="E32" s="33" t="str">
        <f ca="1"/>
        <v>Average</v>
      </c>
      <c r="F32" s="34">
        <f ca="1"/>
        <v>44129</v>
      </c>
      <c r="G32" s="33" t="str">
        <f ca="1"/>
        <v>Website</v>
      </c>
      <c r="H32" s="35">
        <f ca="1"/>
        <v>96140</v>
      </c>
      <c r="I32" s="33" t="str">
        <f ca="1"/>
        <v>IND</v>
      </c>
      <c r="J32" s="36">
        <f ca="1"/>
        <v>2.7041095890410958</v>
      </c>
      <c r="K32" s="37">
        <f ca="1"/>
        <v>2884.2</v>
      </c>
      <c r="L32">
        <f ca="1"/>
        <v>3</v>
      </c>
    </row>
    <row r="33" spans="2:12" x14ac:dyDescent="0.3">
      <c r="B33" s="33" t="str">
        <f ca="1"/>
        <v>Torrance Collier</v>
      </c>
      <c r="C33" s="33" t="str">
        <f ca="1"/>
        <v>Female</v>
      </c>
      <c r="D33" s="33">
        <f ca="1"/>
        <v>33</v>
      </c>
      <c r="E33" s="33" t="str">
        <f ca="1"/>
        <v>Average</v>
      </c>
      <c r="F33" s="34">
        <f ca="1"/>
        <v>44190</v>
      </c>
      <c r="G33" s="33" t="str">
        <f ca="1"/>
        <v>Website</v>
      </c>
      <c r="H33" s="35">
        <f ca="1"/>
        <v>96140</v>
      </c>
      <c r="I33" s="33" t="str">
        <f ca="1"/>
        <v>NZ</v>
      </c>
      <c r="J33" s="36">
        <f ca="1"/>
        <v>2.536986301369863</v>
      </c>
      <c r="K33" s="37">
        <f ca="1"/>
        <v>2884.2</v>
      </c>
      <c r="L33">
        <f ca="1"/>
        <v>3</v>
      </c>
    </row>
    <row r="34" spans="2:12" x14ac:dyDescent="0.3">
      <c r="B34" s="33" t="str">
        <f ca="1"/>
        <v>Rukma Vinita</v>
      </c>
      <c r="C34" s="33" t="str">
        <f ca="1"/>
        <v>other</v>
      </c>
      <c r="D34" s="33">
        <f ca="1"/>
        <v>32</v>
      </c>
      <c r="E34" s="33" t="str">
        <f ca="1"/>
        <v>Average</v>
      </c>
      <c r="F34" s="34">
        <f ca="1"/>
        <v>44713</v>
      </c>
      <c r="G34" s="33" t="str">
        <f ca="1"/>
        <v>Website</v>
      </c>
      <c r="H34" s="35">
        <f ca="1"/>
        <v>91310</v>
      </c>
      <c r="I34" s="33" t="str">
        <f ca="1"/>
        <v>IND</v>
      </c>
      <c r="J34" s="36">
        <f ca="1"/>
        <v>1.1041095890410959</v>
      </c>
      <c r="K34" s="37">
        <f ca="1"/>
        <v>1826.2</v>
      </c>
      <c r="L34">
        <f ca="1"/>
        <v>3</v>
      </c>
    </row>
    <row r="35" spans="2:12" x14ac:dyDescent="0.3">
      <c r="B35" s="33" t="str">
        <f ca="1"/>
        <v>Madge McCloughen</v>
      </c>
      <c r="C35" s="33" t="str">
        <f ca="1"/>
        <v>other</v>
      </c>
      <c r="D35" s="33">
        <f ca="1"/>
        <v>32</v>
      </c>
      <c r="E35" s="33" t="str">
        <f ca="1"/>
        <v>Average</v>
      </c>
      <c r="F35" s="34">
        <f ca="1"/>
        <v>44774</v>
      </c>
      <c r="G35" s="33" t="str">
        <f ca="1"/>
        <v>Website</v>
      </c>
      <c r="H35" s="35">
        <f ca="1"/>
        <v>91310</v>
      </c>
      <c r="I35" s="33" t="str">
        <f ca="1"/>
        <v>NZ</v>
      </c>
      <c r="J35" s="36">
        <f ca="1"/>
        <v>0.93698630136986305</v>
      </c>
      <c r="K35" s="37">
        <f ca="1"/>
        <v>1826.2</v>
      </c>
      <c r="L35">
        <f ca="1"/>
        <v>3</v>
      </c>
    </row>
    <row r="36" spans="2:12" x14ac:dyDescent="0.3">
      <c r="B36" s="33" t="str">
        <f ca="1"/>
        <v>Karuna Pashupathy</v>
      </c>
      <c r="C36" s="33" t="str">
        <f ca="1"/>
        <v>other</v>
      </c>
      <c r="D36" s="33">
        <f ca="1"/>
        <v>27</v>
      </c>
      <c r="E36" s="33" t="str">
        <f ca="1"/>
        <v>Above average</v>
      </c>
      <c r="F36" s="34">
        <f ca="1"/>
        <v>44212</v>
      </c>
      <c r="G36" s="33" t="str">
        <f ca="1"/>
        <v>Website</v>
      </c>
      <c r="H36" s="35">
        <f ca="1"/>
        <v>90700</v>
      </c>
      <c r="I36" s="33" t="str">
        <f ca="1"/>
        <v>IND</v>
      </c>
      <c r="J36" s="36">
        <f ca="1"/>
        <v>2.4767123287671233</v>
      </c>
      <c r="K36" s="37">
        <f ca="1"/>
        <v>2721</v>
      </c>
      <c r="L36">
        <f ca="1"/>
        <v>4</v>
      </c>
    </row>
    <row r="37" spans="2:12" x14ac:dyDescent="0.3">
      <c r="B37" s="33" t="str">
        <f ca="1"/>
        <v>Dennison Crosswaite</v>
      </c>
      <c r="C37" s="33" t="str">
        <f ca="1"/>
        <v>other</v>
      </c>
      <c r="D37" s="33">
        <f ca="1"/>
        <v>26</v>
      </c>
      <c r="E37" s="33" t="str">
        <f ca="1"/>
        <v>Above average</v>
      </c>
      <c r="F37" s="34">
        <f ca="1"/>
        <v>44271</v>
      </c>
      <c r="G37" s="33" t="str">
        <f ca="1"/>
        <v>Website</v>
      </c>
      <c r="H37" s="35">
        <f ca="1"/>
        <v>90700</v>
      </c>
      <c r="I37" s="33" t="str">
        <f ca="1"/>
        <v>NZ</v>
      </c>
      <c r="J37" s="36">
        <f ca="1"/>
        <v>2.3150684931506849</v>
      </c>
      <c r="K37" s="37">
        <f ca="1"/>
        <v>2721</v>
      </c>
      <c r="L37">
        <f ca="1"/>
        <v>4</v>
      </c>
    </row>
    <row r="38" spans="2:12" x14ac:dyDescent="0.3">
      <c r="B38" s="33" t="str">
        <f ca="1"/>
        <v>Gangadutt Ragha</v>
      </c>
      <c r="C38" s="33" t="str">
        <f ca="1"/>
        <v>Male</v>
      </c>
      <c r="D38" s="33">
        <f ca="1"/>
        <v>37</v>
      </c>
      <c r="E38" s="33" t="str">
        <f ca="1"/>
        <v>Poor</v>
      </c>
      <c r="F38" s="34">
        <f ca="1"/>
        <v>44277</v>
      </c>
      <c r="G38" s="33" t="str">
        <f ca="1"/>
        <v>Website</v>
      </c>
      <c r="H38" s="35">
        <f ca="1"/>
        <v>88050</v>
      </c>
      <c r="I38" s="33" t="str">
        <f ca="1"/>
        <v>IND</v>
      </c>
      <c r="J38" s="36">
        <f ca="1"/>
        <v>2.2986301369863016</v>
      </c>
      <c r="K38" s="37">
        <f ca="1"/>
        <v>2641.5</v>
      </c>
      <c r="L38">
        <f ca="1"/>
        <v>2</v>
      </c>
    </row>
    <row r="39" spans="2:12" x14ac:dyDescent="0.3">
      <c r="B39" s="33" t="str">
        <f ca="1"/>
        <v>Ches Bonnell</v>
      </c>
      <c r="C39" s="33" t="str">
        <f ca="1"/>
        <v>Male</v>
      </c>
      <c r="D39" s="33">
        <f ca="1"/>
        <v>37</v>
      </c>
      <c r="E39" s="33" t="str">
        <f ca="1"/>
        <v>Poor</v>
      </c>
      <c r="F39" s="34">
        <f ca="1"/>
        <v>44338</v>
      </c>
      <c r="G39" s="33" t="str">
        <f ca="1"/>
        <v>Website</v>
      </c>
      <c r="H39" s="35">
        <f ca="1"/>
        <v>88050</v>
      </c>
      <c r="I39" s="33" t="str">
        <f ca="1"/>
        <v>NZ</v>
      </c>
      <c r="J39" s="36">
        <f ca="1"/>
        <v>2.1315068493150684</v>
      </c>
      <c r="K39" s="37">
        <f ca="1"/>
        <v>2641.5</v>
      </c>
      <c r="L39">
        <f ca="1"/>
        <v>2</v>
      </c>
    </row>
    <row r="40" spans="2:12" x14ac:dyDescent="0.3">
      <c r="B40" s="33" t="str">
        <f ca="1"/>
        <v>Godavari Veena</v>
      </c>
      <c r="C40" s="33" t="str">
        <f ca="1"/>
        <v>Female</v>
      </c>
      <c r="D40" s="33">
        <f ca="1"/>
        <v>40</v>
      </c>
      <c r="E40" s="33" t="str">
        <f ca="1"/>
        <v>Average</v>
      </c>
      <c r="F40" s="34">
        <f ca="1"/>
        <v>44276</v>
      </c>
      <c r="G40" s="33" t="str">
        <f ca="1"/>
        <v>Website</v>
      </c>
      <c r="H40" s="35">
        <f ca="1"/>
        <v>87620</v>
      </c>
      <c r="I40" s="33" t="str">
        <f ca="1"/>
        <v>IND</v>
      </c>
      <c r="J40" s="36">
        <f ca="1"/>
        <v>2.3013698630136985</v>
      </c>
      <c r="K40" s="37">
        <f ca="1"/>
        <v>2628.6</v>
      </c>
      <c r="L40">
        <f ca="1"/>
        <v>3</v>
      </c>
    </row>
    <row r="41" spans="2:12" x14ac:dyDescent="0.3">
      <c r="B41" s="33" t="str">
        <f ca="1"/>
        <v>Merrilee Plenty</v>
      </c>
      <c r="C41" s="33" t="str">
        <f ca="1"/>
        <v>Female</v>
      </c>
      <c r="D41" s="33">
        <f ca="1"/>
        <v>40</v>
      </c>
      <c r="E41" s="33" t="str">
        <f ca="1"/>
        <v>Average</v>
      </c>
      <c r="F41" s="34">
        <f ca="1"/>
        <v>44337</v>
      </c>
      <c r="G41" s="33" t="str">
        <f ca="1"/>
        <v>Website</v>
      </c>
      <c r="H41" s="35">
        <f ca="1"/>
        <v>87620</v>
      </c>
      <c r="I41" s="33" t="str">
        <f ca="1"/>
        <v>NZ</v>
      </c>
      <c r="J41" s="36">
        <f ca="1"/>
        <v>2.1342465753424658</v>
      </c>
      <c r="K41" s="37">
        <f ca="1"/>
        <v>2628.6</v>
      </c>
      <c r="L41">
        <f ca="1"/>
        <v>3</v>
      </c>
    </row>
    <row r="42" spans="2:12" x14ac:dyDescent="0.3">
      <c r="B42" s="33" t="str">
        <f ca="1"/>
        <v>Kunja Prashanta Vibha</v>
      </c>
      <c r="C42" s="33" t="str">
        <f ca="1"/>
        <v>Female</v>
      </c>
      <c r="D42" s="33">
        <f ca="1"/>
        <v>27</v>
      </c>
      <c r="E42" s="33" t="str">
        <f ca="1"/>
        <v>Average</v>
      </c>
      <c r="F42" s="34">
        <f ca="1"/>
        <v>44625</v>
      </c>
      <c r="G42" s="33" t="str">
        <f ca="1"/>
        <v>Website</v>
      </c>
      <c r="H42" s="35">
        <f ca="1"/>
        <v>83750</v>
      </c>
      <c r="I42" s="33" t="str">
        <f ca="1"/>
        <v>IND</v>
      </c>
      <c r="J42" s="36">
        <f ca="1"/>
        <v>1.3452054794520547</v>
      </c>
      <c r="K42" s="37">
        <f ca="1"/>
        <v>1675</v>
      </c>
      <c r="L42">
        <f ca="1"/>
        <v>3</v>
      </c>
    </row>
    <row r="43" spans="2:12" x14ac:dyDescent="0.3">
      <c r="B43" s="33" t="str">
        <f ca="1"/>
        <v>Agnes Collicott</v>
      </c>
      <c r="C43" s="33" t="str">
        <f ca="1"/>
        <v>Female</v>
      </c>
      <c r="D43" s="33">
        <f ca="1"/>
        <v>27</v>
      </c>
      <c r="E43" s="33" t="str">
        <f ca="1"/>
        <v>Average</v>
      </c>
      <c r="F43" s="34">
        <f ca="1"/>
        <v>44686</v>
      </c>
      <c r="G43" s="33" t="str">
        <f ca="1"/>
        <v>Website</v>
      </c>
      <c r="H43" s="35">
        <f ca="1"/>
        <v>83750</v>
      </c>
      <c r="I43" s="33" t="str">
        <f ca="1"/>
        <v>NZ</v>
      </c>
      <c r="J43" s="36">
        <f ca="1"/>
        <v>1.178082191780822</v>
      </c>
      <c r="K43" s="37">
        <f ca="1"/>
        <v>1675</v>
      </c>
      <c r="L43">
        <f ca="1"/>
        <v>3</v>
      </c>
    </row>
    <row r="44" spans="2:12" x14ac:dyDescent="0.3">
      <c r="B44" s="33" t="str">
        <f ca="1"/>
        <v>Bhuvan Pals</v>
      </c>
      <c r="C44" s="33" t="str">
        <f ca="1"/>
        <v>Female</v>
      </c>
      <c r="D44" s="33">
        <f ca="1"/>
        <v>25</v>
      </c>
      <c r="E44" s="33" t="str">
        <f ca="1"/>
        <v>Above average</v>
      </c>
      <c r="F44" s="34">
        <f ca="1"/>
        <v>44633</v>
      </c>
      <c r="G44" s="33" t="str">
        <f ca="1"/>
        <v>Website</v>
      </c>
      <c r="H44" s="35">
        <f ca="1"/>
        <v>80700</v>
      </c>
      <c r="I44" s="33" t="str">
        <f ca="1"/>
        <v>IND</v>
      </c>
      <c r="J44" s="36">
        <f ca="1"/>
        <v>1.3232876712328767</v>
      </c>
      <c r="K44" s="37">
        <f ca="1"/>
        <v>1614</v>
      </c>
      <c r="L44">
        <f ca="1"/>
        <v>4</v>
      </c>
    </row>
    <row r="45" spans="2:12" x14ac:dyDescent="0.3">
      <c r="B45" s="33" t="str">
        <f ca="1"/>
        <v>Van Tuxwell</v>
      </c>
      <c r="C45" s="33" t="str">
        <f ca="1"/>
        <v>Female</v>
      </c>
      <c r="D45" s="33">
        <f ca="1"/>
        <v>25</v>
      </c>
      <c r="E45" s="33" t="str">
        <f ca="1"/>
        <v>Above average</v>
      </c>
      <c r="F45" s="34">
        <f ca="1"/>
        <v>44694</v>
      </c>
      <c r="G45" s="33" t="str">
        <f ca="1"/>
        <v>Website</v>
      </c>
      <c r="H45" s="35">
        <f ca="1"/>
        <v>80700</v>
      </c>
      <c r="I45" s="33" t="str">
        <f ca="1"/>
        <v>NZ</v>
      </c>
      <c r="J45" s="36">
        <f ca="1"/>
        <v>1.1561643835616437</v>
      </c>
      <c r="K45" s="37">
        <f ca="1"/>
        <v>1614</v>
      </c>
      <c r="L45">
        <f ca="1"/>
        <v>4</v>
      </c>
    </row>
    <row r="46" spans="2:12" x14ac:dyDescent="0.3">
      <c r="B46" s="33" t="str">
        <f ca="1"/>
        <v>Ayog Chakrabarti</v>
      </c>
      <c r="C46" s="33" t="str">
        <f ca="1"/>
        <v>Female</v>
      </c>
      <c r="D46" s="33">
        <f ca="1"/>
        <v>33</v>
      </c>
      <c r="E46" s="33" t="str">
        <f ca="1"/>
        <v>Very poor</v>
      </c>
      <c r="F46" s="34">
        <f ca="1"/>
        <v>44313</v>
      </c>
      <c r="G46" s="33" t="str">
        <f ca="1"/>
        <v>Website</v>
      </c>
      <c r="H46" s="35">
        <f ca="1"/>
        <v>75480</v>
      </c>
      <c r="I46" s="33" t="str">
        <f ca="1"/>
        <v>IND</v>
      </c>
      <c r="J46" s="36">
        <f ca="1"/>
        <v>2.2000000000000002</v>
      </c>
      <c r="K46" s="37">
        <f ca="1"/>
        <v>2264.4</v>
      </c>
      <c r="L46">
        <f ca="1"/>
        <v>1</v>
      </c>
    </row>
    <row r="47" spans="2:12" x14ac:dyDescent="0.3">
      <c r="B47" s="33" t="str">
        <f ca="1"/>
        <v>Camilla Castle</v>
      </c>
      <c r="C47" s="33" t="str">
        <f ca="1"/>
        <v>Female</v>
      </c>
      <c r="D47" s="33">
        <f ca="1"/>
        <v>33</v>
      </c>
      <c r="E47" s="33" t="str">
        <f ca="1"/>
        <v>Very poor</v>
      </c>
      <c r="F47" s="34">
        <f ca="1"/>
        <v>44374</v>
      </c>
      <c r="G47" s="33" t="str">
        <f ca="1"/>
        <v>Website</v>
      </c>
      <c r="H47" s="35">
        <f ca="1"/>
        <v>75480</v>
      </c>
      <c r="I47" s="33" t="str">
        <f ca="1"/>
        <v>NZ</v>
      </c>
      <c r="J47" s="36">
        <f ca="1"/>
        <v>2.032876712328767</v>
      </c>
      <c r="K47" s="37">
        <f ca="1"/>
        <v>2264.4</v>
      </c>
      <c r="L47">
        <f ca="1"/>
        <v>1</v>
      </c>
    </row>
    <row r="48" spans="2:12" x14ac:dyDescent="0.3">
      <c r="B48" s="33" t="str">
        <f ca="1"/>
        <v>Hemavati Muthiah</v>
      </c>
      <c r="C48" s="33" t="str">
        <f ca="1"/>
        <v>Female</v>
      </c>
      <c r="D48" s="33">
        <f ca="1"/>
        <v>33</v>
      </c>
      <c r="E48" s="33" t="str">
        <f ca="1"/>
        <v>Average</v>
      </c>
      <c r="F48" s="34">
        <f ca="1"/>
        <v>44253</v>
      </c>
      <c r="G48" s="33" t="str">
        <f ca="1"/>
        <v>Website</v>
      </c>
      <c r="H48" s="35">
        <f ca="1"/>
        <v>75280</v>
      </c>
      <c r="I48" s="33" t="str">
        <f ca="1"/>
        <v>IND</v>
      </c>
      <c r="J48" s="36">
        <f ca="1"/>
        <v>2.3643835616438356</v>
      </c>
      <c r="K48" s="37">
        <f ca="1"/>
        <v>2258.4</v>
      </c>
      <c r="L48">
        <f ca="1"/>
        <v>3</v>
      </c>
    </row>
    <row r="49" spans="2:12" x14ac:dyDescent="0.3">
      <c r="B49" s="33" t="str">
        <f ca="1"/>
        <v>Elia Cockton</v>
      </c>
      <c r="C49" s="33" t="str">
        <f ca="1"/>
        <v>Female</v>
      </c>
      <c r="D49" s="33">
        <f ca="1"/>
        <v>33</v>
      </c>
      <c r="E49" s="33" t="str">
        <f ca="1"/>
        <v>Average</v>
      </c>
      <c r="F49" s="34">
        <f ca="1"/>
        <v>44312</v>
      </c>
      <c r="G49" s="33" t="str">
        <f ca="1"/>
        <v>Website</v>
      </c>
      <c r="H49" s="35">
        <f ca="1"/>
        <v>75280</v>
      </c>
      <c r="I49" s="33" t="str">
        <f ca="1"/>
        <v>NZ</v>
      </c>
      <c r="J49" s="36">
        <f ca="1"/>
        <v>2.2027397260273971</v>
      </c>
      <c r="K49" s="37">
        <f ca="1"/>
        <v>2258.4</v>
      </c>
      <c r="L49">
        <f ca="1"/>
        <v>3</v>
      </c>
    </row>
    <row r="50" spans="2:12" x14ac:dyDescent="0.3">
      <c r="B50" s="33" t="str">
        <f ca="1"/>
        <v>Shekhar Eswara</v>
      </c>
      <c r="C50" s="33" t="str">
        <f ca="1"/>
        <v>Male</v>
      </c>
      <c r="D50" s="33">
        <f ca="1"/>
        <v>30</v>
      </c>
      <c r="E50" s="33" t="str">
        <f ca="1"/>
        <v>Average</v>
      </c>
      <c r="F50" s="34">
        <f ca="1"/>
        <v>44789</v>
      </c>
      <c r="G50" s="33" t="str">
        <f ca="1"/>
        <v>Website</v>
      </c>
      <c r="H50" s="35">
        <f ca="1"/>
        <v>69710</v>
      </c>
      <c r="I50" s="33" t="str">
        <f ca="1"/>
        <v>IND</v>
      </c>
      <c r="J50" s="36">
        <f ca="1"/>
        <v>0.89589041095890409</v>
      </c>
      <c r="K50" s="37">
        <f ca="1"/>
        <v>1394.2</v>
      </c>
      <c r="L50">
        <f ca="1"/>
        <v>3</v>
      </c>
    </row>
    <row r="51" spans="2:12" x14ac:dyDescent="0.3">
      <c r="B51" s="33" t="str">
        <f ca="1"/>
        <v>Myer McCory</v>
      </c>
      <c r="C51" s="33" t="str">
        <f ca="1"/>
        <v>Male</v>
      </c>
      <c r="D51" s="33">
        <f ca="1"/>
        <v>30</v>
      </c>
      <c r="E51" s="33" t="str">
        <f ca="1"/>
        <v>Average</v>
      </c>
      <c r="F51" s="34">
        <f ca="1"/>
        <v>44850</v>
      </c>
      <c r="G51" s="33" t="str">
        <f ca="1"/>
        <v>Website</v>
      </c>
      <c r="H51" s="35">
        <f ca="1"/>
        <v>69710</v>
      </c>
      <c r="I51" s="33" t="str">
        <f ca="1"/>
        <v>NZ</v>
      </c>
      <c r="J51" s="36">
        <f ca="1"/>
        <v>0.72876712328767124</v>
      </c>
      <c r="K51" s="37">
        <f ca="1"/>
        <v>1394.2</v>
      </c>
      <c r="L51">
        <f ca="1"/>
        <v>3</v>
      </c>
    </row>
    <row r="52" spans="2:12" x14ac:dyDescent="0.3">
      <c r="B52" s="33" t="str">
        <f ca="1"/>
        <v>Rameshwari Chikodi</v>
      </c>
      <c r="C52" s="33" t="str">
        <f ca="1"/>
        <v>Male</v>
      </c>
      <c r="D52" s="33">
        <f ca="1"/>
        <v>30</v>
      </c>
      <c r="E52" s="33" t="str">
        <f ca="1"/>
        <v>Average</v>
      </c>
      <c r="F52" s="34">
        <f ca="1"/>
        <v>44214</v>
      </c>
      <c r="G52" s="33" t="str">
        <f ca="1"/>
        <v>Website</v>
      </c>
      <c r="H52" s="35">
        <f ca="1"/>
        <v>69120</v>
      </c>
      <c r="I52" s="33" t="str">
        <f ca="1"/>
        <v>IND</v>
      </c>
      <c r="J52" s="36">
        <f ca="1"/>
        <v>2.4712328767123286</v>
      </c>
      <c r="K52" s="37">
        <f ca="1"/>
        <v>2073.6</v>
      </c>
      <c r="L52">
        <f ca="1"/>
        <v>3</v>
      </c>
    </row>
    <row r="53" spans="2:12" x14ac:dyDescent="0.3">
      <c r="B53" s="33" t="str">
        <f ca="1"/>
        <v>Andria Kimpton</v>
      </c>
      <c r="C53" s="33" t="str">
        <f ca="1"/>
        <v>Male</v>
      </c>
      <c r="D53" s="33">
        <f ca="1"/>
        <v>30</v>
      </c>
      <c r="E53" s="33" t="str">
        <f ca="1"/>
        <v>Average</v>
      </c>
      <c r="F53" s="34">
        <f ca="1"/>
        <v>44273</v>
      </c>
      <c r="G53" s="33" t="str">
        <f ca="1"/>
        <v>Website</v>
      </c>
      <c r="H53" s="35">
        <f ca="1"/>
        <v>69120</v>
      </c>
      <c r="I53" s="33" t="str">
        <f ca="1"/>
        <v>NZ</v>
      </c>
      <c r="J53" s="36">
        <f ca="1"/>
        <v>2.3095890410958906</v>
      </c>
      <c r="K53" s="37">
        <f ca="1"/>
        <v>2073.6</v>
      </c>
      <c r="L53">
        <f ca="1"/>
        <v>3</v>
      </c>
    </row>
    <row r="54" spans="2:12" x14ac:dyDescent="0.3">
      <c r="B54" s="33" t="str">
        <f ca="1"/>
        <v>Jaishree Atasi Yavatkar</v>
      </c>
      <c r="C54" s="33" t="str">
        <f ca="1"/>
        <v>Male</v>
      </c>
      <c r="D54" s="33">
        <f ca="1"/>
        <v>37</v>
      </c>
      <c r="E54" s="33" t="str">
        <f ca="1"/>
        <v>Average</v>
      </c>
      <c r="F54" s="34">
        <f ca="1"/>
        <v>44640</v>
      </c>
      <c r="G54" s="33" t="str">
        <f ca="1"/>
        <v>Website</v>
      </c>
      <c r="H54" s="35">
        <f ca="1"/>
        <v>69070</v>
      </c>
      <c r="I54" s="33" t="str">
        <f ca="1"/>
        <v>IND</v>
      </c>
      <c r="J54" s="36">
        <f ca="1"/>
        <v>1.3041095890410959</v>
      </c>
      <c r="K54" s="37">
        <f ca="1"/>
        <v>1381.4</v>
      </c>
      <c r="L54">
        <f ca="1"/>
        <v>3</v>
      </c>
    </row>
    <row r="55" spans="2:12" x14ac:dyDescent="0.3">
      <c r="B55" s="33" t="str">
        <f ca="1"/>
        <v>Murry Dryburgh</v>
      </c>
      <c r="C55" s="33" t="str">
        <f ca="1"/>
        <v>Male</v>
      </c>
      <c r="D55" s="33">
        <f ca="1"/>
        <v>37</v>
      </c>
      <c r="E55" s="33" t="str">
        <f ca="1"/>
        <v>Average</v>
      </c>
      <c r="F55" s="34">
        <f ca="1"/>
        <v>44701</v>
      </c>
      <c r="G55" s="33" t="str">
        <f ca="1"/>
        <v>Website</v>
      </c>
      <c r="H55" s="35">
        <f ca="1"/>
        <v>69070</v>
      </c>
      <c r="I55" s="33" t="str">
        <f ca="1"/>
        <v>NZ</v>
      </c>
      <c r="J55" s="36">
        <f ca="1"/>
        <v>1.1369863013698631</v>
      </c>
      <c r="K55" s="37">
        <f ca="1"/>
        <v>1381.4</v>
      </c>
      <c r="L55">
        <f ca="1"/>
        <v>3</v>
      </c>
    </row>
    <row r="56" spans="2:12" x14ac:dyDescent="0.3">
      <c r="B56" s="33" t="str">
        <f ca="1"/>
        <v>Fullara Sushanti Mokate</v>
      </c>
      <c r="C56" s="33" t="str">
        <f ca="1"/>
        <v>Female</v>
      </c>
      <c r="D56" s="33">
        <f ca="1"/>
        <v>24</v>
      </c>
      <c r="E56" s="33" t="str">
        <f ca="1"/>
        <v>Average</v>
      </c>
      <c r="F56" s="34">
        <f ca="1"/>
        <v>44087</v>
      </c>
      <c r="G56" s="33" t="str">
        <f ca="1"/>
        <v>Website</v>
      </c>
      <c r="H56" s="35">
        <f ca="1"/>
        <v>62780</v>
      </c>
      <c r="I56" s="33" t="str">
        <f ca="1"/>
        <v>IND</v>
      </c>
      <c r="J56" s="36">
        <f ca="1"/>
        <v>2.8191780821917809</v>
      </c>
      <c r="K56" s="37">
        <f ca="1"/>
        <v>1883.3999999999999</v>
      </c>
      <c r="L56">
        <f ca="1"/>
        <v>3</v>
      </c>
    </row>
    <row r="57" spans="2:12" x14ac:dyDescent="0.3">
      <c r="B57" s="33" t="str">
        <f ca="1"/>
        <v>Vic Radolf</v>
      </c>
      <c r="C57" s="33" t="str">
        <f ca="1"/>
        <v>Female</v>
      </c>
      <c r="D57" s="33">
        <f ca="1"/>
        <v>24</v>
      </c>
      <c r="E57" s="33" t="str">
        <f ca="1"/>
        <v>Average</v>
      </c>
      <c r="F57" s="34">
        <f ca="1"/>
        <v>44148</v>
      </c>
      <c r="G57" s="33" t="str">
        <f ca="1"/>
        <v>Website</v>
      </c>
      <c r="H57" s="35">
        <f ca="1"/>
        <v>62780</v>
      </c>
      <c r="I57" s="33" t="str">
        <f ca="1"/>
        <v>NZ</v>
      </c>
      <c r="J57" s="36">
        <f ca="1"/>
        <v>2.6520547945205482</v>
      </c>
      <c r="K57" s="37">
        <f ca="1"/>
        <v>1883.3999999999999</v>
      </c>
      <c r="L57">
        <f ca="1"/>
        <v>3</v>
      </c>
    </row>
    <row r="58" spans="2:12" ht="12.6" customHeight="1" x14ac:dyDescent="0.3">
      <c r="B58" s="33" t="str">
        <f ca="1"/>
        <v>Pratigya Rema</v>
      </c>
      <c r="C58" s="33" t="str">
        <f ca="1"/>
        <v>Female</v>
      </c>
      <c r="D58" s="33">
        <f ca="1"/>
        <v>31</v>
      </c>
      <c r="E58" s="33" t="str">
        <f ca="1"/>
        <v>Average</v>
      </c>
      <c r="F58" s="34">
        <f ca="1"/>
        <v>44604</v>
      </c>
      <c r="G58" s="33" t="str">
        <f ca="1"/>
        <v>Website</v>
      </c>
      <c r="H58" s="35">
        <f ca="1"/>
        <v>58100</v>
      </c>
      <c r="I58" s="33" t="str">
        <f ca="1"/>
        <v>IND</v>
      </c>
      <c r="J58" s="36">
        <f ca="1"/>
        <v>1.4027397260273973</v>
      </c>
      <c r="K58" s="37">
        <f ca="1"/>
        <v>1162</v>
      </c>
      <c r="L58">
        <f ca="1"/>
        <v>3</v>
      </c>
    </row>
    <row r="59" spans="2:12" x14ac:dyDescent="0.3">
      <c r="B59" s="33" t="str">
        <f ca="1"/>
        <v>Brien Boise</v>
      </c>
      <c r="C59" s="33" t="str">
        <f ca="1"/>
        <v>Female</v>
      </c>
      <c r="D59" s="33">
        <f ca="1"/>
        <v>31</v>
      </c>
      <c r="E59" s="33" t="str">
        <f ca="1"/>
        <v>Average</v>
      </c>
      <c r="F59" s="34">
        <f ca="1"/>
        <v>44663</v>
      </c>
      <c r="G59" s="33" t="str">
        <f ca="1"/>
        <v>Website</v>
      </c>
      <c r="H59" s="35">
        <f ca="1"/>
        <v>58100</v>
      </c>
      <c r="I59" s="33" t="str">
        <f ca="1"/>
        <v>NZ</v>
      </c>
      <c r="J59" s="36">
        <f ca="1"/>
        <v>1.2410958904109588</v>
      </c>
      <c r="K59" s="37">
        <f ca="1"/>
        <v>1162</v>
      </c>
      <c r="L59">
        <f ca="1"/>
        <v>3</v>
      </c>
    </row>
    <row r="60" spans="2:12" x14ac:dyDescent="0.3">
      <c r="B60" s="33" t="str">
        <f ca="1"/>
        <v>Pragya Nilufar</v>
      </c>
      <c r="C60" s="33" t="str">
        <f ca="1"/>
        <v>Male</v>
      </c>
      <c r="D60" s="33">
        <f ca="1"/>
        <v>33</v>
      </c>
      <c r="E60" s="33" t="str">
        <f ca="1"/>
        <v>Average</v>
      </c>
      <c r="F60" s="34">
        <f ca="1"/>
        <v>44448</v>
      </c>
      <c r="G60" s="33" t="str">
        <f ca="1"/>
        <v>Website</v>
      </c>
      <c r="H60" s="35">
        <f ca="1"/>
        <v>53870</v>
      </c>
      <c r="I60" s="33" t="str">
        <f ca="1"/>
        <v>IND</v>
      </c>
      <c r="J60" s="36">
        <f ca="1"/>
        <v>1.8301369863013699</v>
      </c>
      <c r="K60" s="37">
        <f ca="1"/>
        <v>1077.4000000000001</v>
      </c>
      <c r="L60">
        <f ca="1"/>
        <v>3</v>
      </c>
    </row>
    <row r="61" spans="2:12" x14ac:dyDescent="0.3">
      <c r="B61" s="33" t="str">
        <f ca="1"/>
        <v>William Reeveley</v>
      </c>
      <c r="C61" s="33" t="str">
        <f ca="1"/>
        <v>Male</v>
      </c>
      <c r="D61" s="33">
        <f ca="1"/>
        <v>33</v>
      </c>
      <c r="E61" s="33" t="str">
        <f ca="1"/>
        <v>Average</v>
      </c>
      <c r="F61" s="34">
        <f ca="1"/>
        <v>44509</v>
      </c>
      <c r="G61" s="33" t="str">
        <f ca="1"/>
        <v>Website</v>
      </c>
      <c r="H61" s="35">
        <f ca="1"/>
        <v>53870</v>
      </c>
      <c r="I61" s="33" t="str">
        <f ca="1"/>
        <v>NZ</v>
      </c>
      <c r="J61" s="36">
        <f ca="1"/>
        <v>1.6630136986301369</v>
      </c>
      <c r="K61" s="37">
        <f ca="1"/>
        <v>1077.4000000000001</v>
      </c>
      <c r="L61">
        <f ca="1"/>
        <v>3</v>
      </c>
    </row>
    <row r="62" spans="2:12" x14ac:dyDescent="0.3">
      <c r="B62" s="33" t="str">
        <f ca="1"/>
        <v>Amal Nimesh</v>
      </c>
      <c r="C62" s="33" t="str">
        <f ca="1"/>
        <v>Male</v>
      </c>
      <c r="D62" s="33">
        <f ca="1"/>
        <v>31</v>
      </c>
      <c r="E62" s="33" t="str">
        <f ca="1"/>
        <v>Average</v>
      </c>
      <c r="F62" s="34">
        <f ca="1"/>
        <v>44450</v>
      </c>
      <c r="G62" s="33" t="str">
        <f ca="1"/>
        <v>Website</v>
      </c>
      <c r="H62" s="35">
        <f ca="1"/>
        <v>48950</v>
      </c>
      <c r="I62" s="33" t="str">
        <f ca="1"/>
        <v>IND</v>
      </c>
      <c r="J62" s="36">
        <f ca="1"/>
        <v>1.8246575342465754</v>
      </c>
      <c r="K62" s="37">
        <f ca="1"/>
        <v>979</v>
      </c>
      <c r="L62">
        <f ca="1"/>
        <v>3</v>
      </c>
    </row>
    <row r="63" spans="2:12" x14ac:dyDescent="0.3">
      <c r="B63" s="33" t="str">
        <f ca="1"/>
        <v>Gunar Cockshoot</v>
      </c>
      <c r="C63" s="33" t="str">
        <f ca="1"/>
        <v>Male</v>
      </c>
      <c r="D63" s="33">
        <f ca="1"/>
        <v>31</v>
      </c>
      <c r="E63" s="33" t="str">
        <f ca="1"/>
        <v>Average</v>
      </c>
      <c r="F63" s="34">
        <f ca="1"/>
        <v>44511</v>
      </c>
      <c r="G63" s="33" t="str">
        <f ca="1"/>
        <v>Website</v>
      </c>
      <c r="H63" s="35">
        <f ca="1"/>
        <v>48950</v>
      </c>
      <c r="I63" s="33" t="str">
        <f ca="1"/>
        <v>NZ</v>
      </c>
      <c r="J63" s="36">
        <f ca="1"/>
        <v>1.6575342465753424</v>
      </c>
      <c r="K63" s="37">
        <f ca="1"/>
        <v>979</v>
      </c>
      <c r="L63">
        <f ca="1"/>
        <v>3</v>
      </c>
    </row>
    <row r="64" spans="2:12" x14ac:dyDescent="0.3">
      <c r="B64" s="33" t="str">
        <f ca="1"/>
        <v>Yagna Sujeev</v>
      </c>
      <c r="C64" s="33" t="str">
        <f ca="1"/>
        <v>Female</v>
      </c>
      <c r="D64" s="33">
        <f ca="1"/>
        <v>32</v>
      </c>
      <c r="E64" s="33" t="str">
        <f ca="1"/>
        <v>Above average</v>
      </c>
      <c r="F64" s="34">
        <f ca="1"/>
        <v>44293</v>
      </c>
      <c r="G64" s="33" t="str">
        <f ca="1"/>
        <v>Website</v>
      </c>
      <c r="H64" s="35">
        <f ca="1"/>
        <v>43840</v>
      </c>
      <c r="I64" s="33" t="str">
        <f ca="1"/>
        <v>IND</v>
      </c>
      <c r="J64" s="36">
        <f ca="1"/>
        <v>2.2547945205479452</v>
      </c>
      <c r="K64" s="37">
        <f ca="1"/>
        <v>1315.2</v>
      </c>
      <c r="L64">
        <f ca="1"/>
        <v>4</v>
      </c>
    </row>
    <row r="65" spans="2:12" x14ac:dyDescent="0.3">
      <c r="B65" s="33" t="str">
        <f ca="1"/>
        <v>Kassi Jonson</v>
      </c>
      <c r="C65" s="33" t="str">
        <f ca="1"/>
        <v>Female</v>
      </c>
      <c r="D65" s="33">
        <f ca="1"/>
        <v>32</v>
      </c>
      <c r="E65" s="33" t="str">
        <f ca="1"/>
        <v>Above average</v>
      </c>
      <c r="F65" s="34">
        <f ca="1"/>
        <v>44354</v>
      </c>
      <c r="G65" s="33" t="str">
        <f ca="1"/>
        <v>Website</v>
      </c>
      <c r="H65" s="35">
        <f ca="1"/>
        <v>43840</v>
      </c>
      <c r="I65" s="33" t="str">
        <f ca="1"/>
        <v>NZ</v>
      </c>
      <c r="J65" s="36">
        <f ca="1"/>
        <v>2.0876712328767124</v>
      </c>
      <c r="K65" s="37">
        <f ca="1"/>
        <v>1315.2</v>
      </c>
      <c r="L65">
        <f ca="1"/>
        <v>4</v>
      </c>
    </row>
    <row r="66" spans="2:12" x14ac:dyDescent="0.3">
      <c r="B66" s="33" t="str">
        <f ca="1"/>
        <v>Jagajeet Viraj</v>
      </c>
      <c r="C66" s="33" t="str">
        <f ca="1"/>
        <v>Female</v>
      </c>
      <c r="D66" s="33">
        <f ca="1"/>
        <v>31</v>
      </c>
      <c r="E66" s="33" t="str">
        <f ca="1"/>
        <v>Average</v>
      </c>
      <c r="F66" s="34">
        <f ca="1"/>
        <v>44084</v>
      </c>
      <c r="G66" s="33" t="str">
        <f ca="1"/>
        <v>Website</v>
      </c>
      <c r="H66" s="35">
        <f ca="1"/>
        <v>41980</v>
      </c>
      <c r="I66" s="33" t="str">
        <f ca="1"/>
        <v>IND</v>
      </c>
      <c r="J66" s="36">
        <f ca="1"/>
        <v>2.8273972602739725</v>
      </c>
      <c r="K66" s="37">
        <f ca="1"/>
        <v>1259.3999999999999</v>
      </c>
      <c r="L66">
        <f ca="1"/>
        <v>3</v>
      </c>
    </row>
    <row r="67" spans="2:12" x14ac:dyDescent="0.3">
      <c r="B67" s="33" t="str">
        <f ca="1"/>
        <v>Dotty Strutley</v>
      </c>
      <c r="C67" s="33" t="str">
        <f ca="1"/>
        <v>Female</v>
      </c>
      <c r="D67" s="33">
        <f ca="1"/>
        <v>31</v>
      </c>
      <c r="E67" s="33" t="str">
        <f ca="1"/>
        <v>Average</v>
      </c>
      <c r="F67" s="34">
        <f ca="1"/>
        <v>44145</v>
      </c>
      <c r="G67" s="33" t="str">
        <f ca="1"/>
        <v>Website</v>
      </c>
      <c r="H67" s="35">
        <f ca="1"/>
        <v>41980</v>
      </c>
      <c r="I67" s="33" t="str">
        <f ca="1"/>
        <v>NZ</v>
      </c>
      <c r="J67" s="36">
        <f ca="1"/>
        <v>2.6602739726027398</v>
      </c>
      <c r="K67" s="37">
        <f ca="1"/>
        <v>1259.3999999999999</v>
      </c>
      <c r="L67">
        <f ca="1"/>
        <v>3</v>
      </c>
    </row>
    <row r="68" spans="2:12" x14ac:dyDescent="0.3">
      <c r="B68" s="33" t="str">
        <f ca="1"/>
        <v>Suchira Bhanupriya Tapti</v>
      </c>
      <c r="C68" s="33" t="str">
        <f ca="1"/>
        <v>Female</v>
      </c>
      <c r="D68" s="33">
        <f ca="1"/>
        <v>29</v>
      </c>
      <c r="E68" s="33" t="str">
        <f ca="1"/>
        <v>Average</v>
      </c>
      <c r="F68" s="34">
        <f ca="1"/>
        <v>43962</v>
      </c>
      <c r="G68" s="33" t="str">
        <f ca="1"/>
        <v>Website</v>
      </c>
      <c r="H68" s="35">
        <f ca="1"/>
        <v>34980</v>
      </c>
      <c r="I68" s="33" t="str">
        <f ca="1"/>
        <v>IND</v>
      </c>
      <c r="J68" s="36">
        <f ca="1"/>
        <v>3.1616438356164385</v>
      </c>
      <c r="K68" s="37">
        <f ca="1"/>
        <v>1049.3999999999999</v>
      </c>
      <c r="L68">
        <f ca="1"/>
        <v>3</v>
      </c>
    </row>
    <row r="69" spans="2:12" x14ac:dyDescent="0.3">
      <c r="B69" s="33" t="str">
        <f ca="1"/>
        <v>Niall Selesnick</v>
      </c>
      <c r="C69" s="33" t="str">
        <f ca="1"/>
        <v>Female</v>
      </c>
      <c r="D69" s="33">
        <f ca="1"/>
        <v>29</v>
      </c>
      <c r="E69" s="33" t="str">
        <f ca="1"/>
        <v>Average</v>
      </c>
      <c r="F69" s="34">
        <f ca="1"/>
        <v>44023</v>
      </c>
      <c r="G69" s="33" t="str">
        <f ca="1"/>
        <v>Website</v>
      </c>
      <c r="H69" s="35">
        <f ca="1"/>
        <v>34980</v>
      </c>
      <c r="I69" s="33" t="str">
        <f ca="1"/>
        <v>NZ</v>
      </c>
      <c r="J69" s="36">
        <f ca="1"/>
        <v>2.9945205479452053</v>
      </c>
      <c r="K69" s="37">
        <f ca="1"/>
        <v>1049.3999999999999</v>
      </c>
      <c r="L69">
        <f ca="1"/>
        <v>3</v>
      </c>
    </row>
    <row r="70" spans="2:12" x14ac:dyDescent="0.3">
      <c r="B70" s="33" t="str">
        <f ca="1"/>
        <v>Shubhra Potla</v>
      </c>
      <c r="C70" s="33" t="str">
        <f ca="1"/>
        <v>Female</v>
      </c>
      <c r="D70" s="33">
        <f ca="1"/>
        <v>21</v>
      </c>
      <c r="E70" s="33" t="str">
        <f ca="1"/>
        <v>Average</v>
      </c>
      <c r="F70" s="34">
        <f ca="1"/>
        <v>44619</v>
      </c>
      <c r="G70" s="33" t="str">
        <f ca="1"/>
        <v>Website</v>
      </c>
      <c r="H70" s="35">
        <f ca="1"/>
        <v>33920</v>
      </c>
      <c r="I70" s="33" t="str">
        <f ca="1"/>
        <v>IND</v>
      </c>
      <c r="J70" s="36">
        <f ca="1"/>
        <v>1.3616438356164384</v>
      </c>
      <c r="K70" s="37">
        <f ca="1"/>
        <v>678.4</v>
      </c>
      <c r="L70">
        <f ca="1"/>
        <v>3</v>
      </c>
    </row>
    <row r="71" spans="2:12" x14ac:dyDescent="0.3">
      <c r="B71" s="38" t="str">
        <f ca="1"/>
        <v>Gretchen Callow</v>
      </c>
      <c r="C71" s="38" t="str">
        <f ca="1"/>
        <v>Female</v>
      </c>
      <c r="D71" s="38">
        <f ca="1"/>
        <v>21</v>
      </c>
      <c r="E71" s="38" t="str">
        <f ca="1"/>
        <v>Average</v>
      </c>
      <c r="F71" s="39">
        <f ca="1"/>
        <v>44678</v>
      </c>
      <c r="G71" s="38" t="str">
        <f ca="1"/>
        <v>Website</v>
      </c>
      <c r="H71" s="40">
        <f ca="1"/>
        <v>33920</v>
      </c>
      <c r="I71" s="38" t="str">
        <f ca="1"/>
        <v>NZ</v>
      </c>
      <c r="J71" s="41">
        <f ca="1"/>
        <v>1.2</v>
      </c>
      <c r="K71" s="42">
        <f ca="1"/>
        <v>678.4</v>
      </c>
      <c r="L71">
        <f ca="1"/>
        <v>3</v>
      </c>
    </row>
    <row r="72" spans="2:12" x14ac:dyDescent="0.3">
      <c r="F72" s="18"/>
      <c r="H72" s="1"/>
      <c r="J72" s="30"/>
      <c r="K72" s="31"/>
    </row>
    <row r="73" spans="2:12" x14ac:dyDescent="0.3">
      <c r="F73" s="18"/>
      <c r="H73" s="1"/>
      <c r="J73" s="30"/>
      <c r="K73" s="31"/>
    </row>
    <row r="74" spans="2:12" x14ac:dyDescent="0.3">
      <c r="F74" s="18"/>
      <c r="H74" s="1"/>
      <c r="J74" s="30"/>
      <c r="K74" s="31"/>
    </row>
    <row r="75" spans="2:12" x14ac:dyDescent="0.3">
      <c r="F75" s="18"/>
      <c r="H75" s="1"/>
      <c r="J75" s="30"/>
      <c r="K75" s="31"/>
    </row>
    <row r="76" spans="2:12" x14ac:dyDescent="0.3">
      <c r="F76" s="43"/>
      <c r="H76" s="1"/>
      <c r="J76" s="30"/>
      <c r="K76" s="31"/>
    </row>
    <row r="77" spans="2:12" x14ac:dyDescent="0.3">
      <c r="F77" s="18"/>
      <c r="H77" s="1"/>
      <c r="J77" s="30"/>
      <c r="K77" s="31"/>
    </row>
    <row r="78" spans="2:12" x14ac:dyDescent="0.3">
      <c r="F78" s="18"/>
      <c r="H78" s="1"/>
      <c r="J78" s="30"/>
      <c r="K78" s="31"/>
    </row>
    <row r="79" spans="2:12" x14ac:dyDescent="0.3">
      <c r="F79" s="18"/>
      <c r="H79" s="1"/>
      <c r="J79" s="30"/>
      <c r="K79" s="31"/>
    </row>
    <row r="80" spans="2:12" x14ac:dyDescent="0.3">
      <c r="F80" s="18"/>
      <c r="H80" s="1"/>
      <c r="J80" s="30"/>
      <c r="K80" s="31"/>
    </row>
    <row r="81" spans="6:11" x14ac:dyDescent="0.3">
      <c r="F81" s="18"/>
      <c r="H81" s="1"/>
      <c r="J81" s="30"/>
      <c r="K81" s="31"/>
    </row>
    <row r="82" spans="6:11" x14ac:dyDescent="0.3">
      <c r="F82" s="18"/>
      <c r="H82" s="1"/>
      <c r="J82" s="30"/>
      <c r="K82" s="31"/>
    </row>
    <row r="83" spans="6:11" x14ac:dyDescent="0.3">
      <c r="F83" s="18"/>
      <c r="H83" s="1"/>
      <c r="J83" s="30"/>
      <c r="K83" s="31"/>
    </row>
    <row r="84" spans="6:11" x14ac:dyDescent="0.3">
      <c r="F84" s="18"/>
      <c r="H84" s="1"/>
      <c r="J84" s="30"/>
      <c r="K84" s="31"/>
    </row>
    <row r="85" spans="6:11" x14ac:dyDescent="0.3">
      <c r="F85" s="18"/>
      <c r="H85" s="1"/>
      <c r="J85" s="30"/>
      <c r="K85" s="31"/>
    </row>
    <row r="86" spans="6:11" x14ac:dyDescent="0.3">
      <c r="F86" s="18"/>
      <c r="H86" s="1"/>
      <c r="J86" s="30"/>
      <c r="K86" s="31"/>
    </row>
    <row r="87" spans="6:11" x14ac:dyDescent="0.3">
      <c r="F87" s="18"/>
      <c r="H87" s="1"/>
      <c r="J87" s="30"/>
      <c r="K87" s="31"/>
    </row>
    <row r="88" spans="6:11" x14ac:dyDescent="0.3">
      <c r="F88" s="18"/>
      <c r="H88" s="1"/>
      <c r="J88" s="30"/>
      <c r="K88" s="31"/>
    </row>
    <row r="89" spans="6:11" x14ac:dyDescent="0.3">
      <c r="F89" s="18"/>
      <c r="H89" s="1"/>
      <c r="J89" s="30"/>
      <c r="K89" s="31"/>
    </row>
    <row r="90" spans="6:11" x14ac:dyDescent="0.3">
      <c r="F90" s="18"/>
      <c r="H90" s="1"/>
      <c r="J90" s="30"/>
      <c r="K90" s="31"/>
    </row>
    <row r="91" spans="6:11" x14ac:dyDescent="0.3">
      <c r="F91" s="18"/>
      <c r="H91" s="1"/>
      <c r="J91" s="30"/>
      <c r="K91" s="31"/>
    </row>
    <row r="92" spans="6:11" x14ac:dyDescent="0.3">
      <c r="F92" s="18"/>
      <c r="H92" s="1"/>
      <c r="J92" s="30"/>
      <c r="K92" s="31"/>
    </row>
    <row r="93" spans="6:11" x14ac:dyDescent="0.3">
      <c r="F93" s="18"/>
      <c r="H93" s="1"/>
      <c r="J93" s="30"/>
      <c r="K93" s="31"/>
    </row>
    <row r="94" spans="6:11" x14ac:dyDescent="0.3">
      <c r="F94" s="18"/>
      <c r="H94" s="1"/>
      <c r="J94" s="30"/>
      <c r="K94" s="31"/>
    </row>
    <row r="95" spans="6:11" x14ac:dyDescent="0.3">
      <c r="F95" s="18"/>
      <c r="H95" s="1"/>
      <c r="J95" s="30"/>
      <c r="K95" s="31"/>
    </row>
    <row r="96" spans="6:11" x14ac:dyDescent="0.3">
      <c r="F96" s="18"/>
      <c r="H96" s="1"/>
      <c r="J96" s="30"/>
      <c r="K96" s="31"/>
    </row>
    <row r="97" spans="6:11" x14ac:dyDescent="0.3">
      <c r="F97" s="18"/>
      <c r="H97" s="1"/>
      <c r="J97" s="30"/>
      <c r="K97" s="31"/>
    </row>
    <row r="98" spans="6:11" x14ac:dyDescent="0.3">
      <c r="F98" s="18"/>
      <c r="H98" s="1"/>
      <c r="J98" s="30"/>
      <c r="K98" s="31"/>
    </row>
    <row r="99" spans="6:11" x14ac:dyDescent="0.3">
      <c r="F99" s="18"/>
      <c r="H99" s="1"/>
      <c r="J99" s="30"/>
      <c r="K99" s="31"/>
    </row>
    <row r="100" spans="6:11" x14ac:dyDescent="0.3">
      <c r="F100" s="18"/>
      <c r="H100" s="1"/>
      <c r="J100" s="30"/>
      <c r="K100" s="31"/>
    </row>
    <row r="101" spans="6:11" x14ac:dyDescent="0.3">
      <c r="F101" s="18"/>
      <c r="H101" s="1"/>
      <c r="J101" s="30"/>
      <c r="K101" s="31"/>
    </row>
    <row r="102" spans="6:11" x14ac:dyDescent="0.3">
      <c r="F102" s="18"/>
      <c r="H102" s="1"/>
      <c r="J102" s="30"/>
      <c r="K102" s="31"/>
    </row>
    <row r="103" spans="6:11" x14ac:dyDescent="0.3">
      <c r="F103" s="18"/>
      <c r="H103" s="1"/>
      <c r="J103" s="30"/>
      <c r="K103" s="31"/>
    </row>
    <row r="104" spans="6:11" x14ac:dyDescent="0.3">
      <c r="F104" s="18"/>
      <c r="H104" s="1"/>
      <c r="J104" s="30"/>
      <c r="K104" s="31"/>
    </row>
    <row r="105" spans="6:11" x14ac:dyDescent="0.3">
      <c r="F105" s="18"/>
      <c r="H105" s="1"/>
      <c r="J105" s="30"/>
      <c r="K105" s="31"/>
    </row>
    <row r="106" spans="6:11" x14ac:dyDescent="0.3">
      <c r="F106" s="18"/>
      <c r="H106" s="1"/>
      <c r="J106" s="30"/>
    </row>
    <row r="107" spans="6:11" x14ac:dyDescent="0.3">
      <c r="F107" s="18"/>
      <c r="H107" s="1"/>
      <c r="J107" s="30"/>
    </row>
    <row r="108" spans="6:11" x14ac:dyDescent="0.3">
      <c r="F108" s="18"/>
      <c r="H108" s="1"/>
      <c r="J108" s="30"/>
    </row>
    <row r="109" spans="6:11" x14ac:dyDescent="0.3">
      <c r="F109" s="18"/>
      <c r="H109" s="1"/>
      <c r="J109" s="30"/>
    </row>
    <row r="110" spans="6:11" x14ac:dyDescent="0.3">
      <c r="F110" s="18"/>
      <c r="H110" s="1"/>
      <c r="J110" s="30"/>
    </row>
    <row r="111" spans="6:11" x14ac:dyDescent="0.3">
      <c r="F111" s="18"/>
      <c r="H111" s="1"/>
      <c r="J111" s="30"/>
    </row>
    <row r="112" spans="6:11" x14ac:dyDescent="0.3">
      <c r="F112" s="18"/>
      <c r="H112" s="1"/>
      <c r="J112" s="30"/>
    </row>
    <row r="113" spans="6:10" x14ac:dyDescent="0.3">
      <c r="F113" s="18"/>
      <c r="H113" s="1"/>
      <c r="J113" s="30"/>
    </row>
    <row r="114" spans="6:10" x14ac:dyDescent="0.3">
      <c r="F114" s="18"/>
      <c r="H114" s="1"/>
      <c r="J114" s="30"/>
    </row>
    <row r="115" spans="6:10" x14ac:dyDescent="0.3">
      <c r="F115" s="18"/>
      <c r="H115" s="1"/>
      <c r="J115" s="30"/>
    </row>
    <row r="116" spans="6:10" x14ac:dyDescent="0.3">
      <c r="F116" s="18"/>
      <c r="H116" s="1"/>
      <c r="J116" s="30"/>
    </row>
    <row r="117" spans="6:10" x14ac:dyDescent="0.3">
      <c r="F117" s="18"/>
      <c r="H117" s="1"/>
      <c r="J117" s="30"/>
    </row>
    <row r="118" spans="6:10" x14ac:dyDescent="0.3">
      <c r="F118" s="18"/>
      <c r="H118" s="1"/>
      <c r="J118" s="30"/>
    </row>
    <row r="119" spans="6:10" x14ac:dyDescent="0.3">
      <c r="H119" s="1"/>
      <c r="J119" s="30"/>
    </row>
    <row r="120" spans="6:10" x14ac:dyDescent="0.3">
      <c r="H120" s="1"/>
    </row>
    <row r="121" spans="6:10" x14ac:dyDescent="0.3">
      <c r="H121" s="1"/>
    </row>
    <row r="122" spans="6:10" x14ac:dyDescent="0.3">
      <c r="H122" s="1"/>
    </row>
    <row r="123" spans="6:10" x14ac:dyDescent="0.3">
      <c r="H123" s="1"/>
    </row>
    <row r="124" spans="6:10" x14ac:dyDescent="0.3">
      <c r="H124" s="1"/>
    </row>
  </sheetData>
  <mergeCells count="13">
    <mergeCell ref="A1:A2"/>
    <mergeCell ref="A7:A8"/>
    <mergeCell ref="B7:B8"/>
    <mergeCell ref="C7:C8"/>
    <mergeCell ref="A15:A16"/>
    <mergeCell ref="B15:B16"/>
    <mergeCell ref="C15:C16"/>
    <mergeCell ref="M18:N18"/>
    <mergeCell ref="M19:N20"/>
    <mergeCell ref="M21:N22"/>
    <mergeCell ref="M23:N24"/>
    <mergeCell ref="D15:D16"/>
    <mergeCell ref="E15:E16"/>
  </mergeCells>
  <hyperlinks>
    <hyperlink ref="M21:N22" location="'Quick Analysis'!A1" display="Pivot Tables" xr:uid="{05DB3D59-E1C4-4FF0-B9B6-C00CC89CC528}"/>
    <hyperlink ref="M19:N20" location="Visuals!A1" display="Dashboard" xr:uid="{A52B218D-FAC5-439D-9E3B-A41C0FCA3E5E}"/>
    <hyperlink ref="M23:N24" location="'All Staff'!A1" display="Data" xr:uid="{86703375-476C-4F44-B4F7-9B20CE4A56BC}"/>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11D85-8350-40E1-8A39-40CFC97E0FA7}">
  <dimension ref="A4:M76"/>
  <sheetViews>
    <sheetView workbookViewId="0"/>
  </sheetViews>
  <sheetFormatPr defaultRowHeight="14.4" x14ac:dyDescent="0.3"/>
  <cols>
    <col min="2" max="2" width="12.5546875" bestFit="1" customWidth="1"/>
    <col min="3" max="3" width="13.88671875" bestFit="1" customWidth="1"/>
    <col min="4" max="4" width="12.5546875" bestFit="1" customWidth="1"/>
    <col min="5" max="5" width="19.33203125" bestFit="1" customWidth="1"/>
    <col min="6" max="6" width="14.5546875" bestFit="1" customWidth="1"/>
    <col min="7" max="8" width="12.5546875" bestFit="1" customWidth="1"/>
    <col min="9" max="9" width="15.77734375" bestFit="1" customWidth="1"/>
    <col min="10" max="10" width="14.5546875" bestFit="1" customWidth="1"/>
    <col min="11" max="11" width="12.5546875" bestFit="1" customWidth="1"/>
    <col min="12" max="12" width="13.88671875" bestFit="1" customWidth="1"/>
    <col min="13" max="13" width="15.77734375" bestFit="1" customWidth="1"/>
    <col min="14" max="15" width="8" bestFit="1" customWidth="1"/>
    <col min="16" max="16" width="7" bestFit="1" customWidth="1"/>
    <col min="17" max="17" width="8" bestFit="1" customWidth="1"/>
    <col min="18" max="19" width="7" bestFit="1" customWidth="1"/>
    <col min="20" max="20" width="8" bestFit="1" customWidth="1"/>
    <col min="21" max="21" width="7" bestFit="1" customWidth="1"/>
    <col min="22" max="22" width="6" bestFit="1" customWidth="1"/>
    <col min="23" max="30" width="7" bestFit="1" customWidth="1"/>
    <col min="31" max="31" width="10.77734375" bestFit="1" customWidth="1"/>
    <col min="32" max="32" width="8.5546875" bestFit="1" customWidth="1"/>
    <col min="33" max="33" width="11.21875" bestFit="1" customWidth="1"/>
    <col min="34" max="34" width="8.5546875" bestFit="1" customWidth="1"/>
    <col min="35" max="35" width="11.21875" bestFit="1" customWidth="1"/>
    <col min="36" max="36" width="8.5546875" bestFit="1" customWidth="1"/>
    <col min="37" max="37" width="11.21875" bestFit="1" customWidth="1"/>
    <col min="38" max="38" width="8.5546875" bestFit="1" customWidth="1"/>
    <col min="39" max="39" width="11.21875" bestFit="1" customWidth="1"/>
    <col min="40" max="40" width="8.5546875" bestFit="1" customWidth="1"/>
    <col min="41" max="41" width="11.21875" bestFit="1" customWidth="1"/>
    <col min="42" max="42" width="8.5546875" bestFit="1" customWidth="1"/>
    <col min="43" max="43" width="3" bestFit="1" customWidth="1"/>
    <col min="44" max="44" width="11.21875" bestFit="1" customWidth="1"/>
    <col min="45" max="45" width="8.5546875" bestFit="1" customWidth="1"/>
    <col min="46" max="46" width="11.21875" bestFit="1" customWidth="1"/>
    <col min="47" max="47" width="8.5546875" bestFit="1" customWidth="1"/>
    <col min="48" max="48" width="11.21875" bestFit="1" customWidth="1"/>
    <col min="49" max="49" width="8.5546875" bestFit="1" customWidth="1"/>
    <col min="50" max="50" width="11.21875" bestFit="1" customWidth="1"/>
    <col min="51" max="51" width="8.5546875" bestFit="1" customWidth="1"/>
    <col min="52" max="52" width="11.21875" bestFit="1" customWidth="1"/>
    <col min="53" max="53" width="8.5546875" bestFit="1" customWidth="1"/>
    <col min="54" max="54" width="11.21875" bestFit="1" customWidth="1"/>
    <col min="55" max="55" width="8.5546875" bestFit="1" customWidth="1"/>
    <col min="56" max="56" width="11.21875" bestFit="1" customWidth="1"/>
    <col min="57" max="57" width="8.5546875" bestFit="1" customWidth="1"/>
    <col min="58" max="58" width="11.21875" bestFit="1" customWidth="1"/>
    <col min="59" max="59" width="8.5546875" bestFit="1" customWidth="1"/>
    <col min="60" max="60" width="11.21875" bestFit="1" customWidth="1"/>
    <col min="61" max="61" width="8.5546875" bestFit="1" customWidth="1"/>
    <col min="62" max="62" width="11.21875" bestFit="1" customWidth="1"/>
    <col min="63" max="63" width="8.5546875" bestFit="1" customWidth="1"/>
    <col min="64" max="64" width="11.21875" bestFit="1" customWidth="1"/>
    <col min="65" max="65" width="8.5546875" bestFit="1" customWidth="1"/>
    <col min="66" max="66" width="11.21875" bestFit="1" customWidth="1"/>
    <col min="67" max="67" width="8.5546875" bestFit="1" customWidth="1"/>
    <col min="68" max="68" width="11.21875" bestFit="1" customWidth="1"/>
    <col min="69" max="69" width="8.5546875" bestFit="1" customWidth="1"/>
    <col min="70" max="70" width="11.21875" bestFit="1" customWidth="1"/>
    <col min="71" max="71" width="8.5546875" bestFit="1" customWidth="1"/>
    <col min="72" max="72" width="11.21875" bestFit="1" customWidth="1"/>
    <col min="73" max="73" width="8.5546875" bestFit="1" customWidth="1"/>
    <col min="74" max="74" width="11.21875" bestFit="1" customWidth="1"/>
    <col min="75" max="75" width="8.5546875" bestFit="1" customWidth="1"/>
    <col min="76" max="76" width="11.21875" bestFit="1" customWidth="1"/>
    <col min="77" max="77" width="8.5546875" bestFit="1" customWidth="1"/>
    <col min="78" max="78" width="11.21875" bestFit="1" customWidth="1"/>
    <col min="79" max="79" width="8.5546875" bestFit="1" customWidth="1"/>
    <col min="80" max="80" width="11.21875" bestFit="1" customWidth="1"/>
    <col min="81" max="81" width="8.5546875" bestFit="1" customWidth="1"/>
    <col min="82" max="82" width="11.21875" bestFit="1" customWidth="1"/>
    <col min="83" max="83" width="8.5546875" bestFit="1" customWidth="1"/>
    <col min="84" max="84" width="11.21875" bestFit="1" customWidth="1"/>
    <col min="85" max="85" width="8.5546875" bestFit="1" customWidth="1"/>
    <col min="86" max="86" width="11.21875" bestFit="1" customWidth="1"/>
    <col min="87" max="87" width="8.5546875" bestFit="1" customWidth="1"/>
    <col min="88" max="88" width="11.21875" bestFit="1" customWidth="1"/>
    <col min="89" max="89" width="8.5546875" bestFit="1" customWidth="1"/>
    <col min="90" max="90" width="11.21875" bestFit="1" customWidth="1"/>
    <col min="91" max="91" width="8.5546875" bestFit="1" customWidth="1"/>
    <col min="92" max="92" width="11.21875" bestFit="1" customWidth="1"/>
    <col min="93" max="93" width="8.5546875" bestFit="1" customWidth="1"/>
    <col min="94" max="94" width="11.21875" bestFit="1" customWidth="1"/>
    <col min="95" max="95" width="8.5546875" bestFit="1" customWidth="1"/>
    <col min="96" max="96" width="11.21875" bestFit="1" customWidth="1"/>
    <col min="97" max="97" width="8.5546875" bestFit="1" customWidth="1"/>
    <col min="98" max="98" width="11.21875" bestFit="1" customWidth="1"/>
    <col min="99" max="99" width="8.5546875" bestFit="1" customWidth="1"/>
    <col min="100" max="100" width="11.21875" bestFit="1" customWidth="1"/>
    <col min="101" max="101" width="8.5546875" bestFit="1" customWidth="1"/>
    <col min="102" max="102" width="11.21875" bestFit="1" customWidth="1"/>
    <col min="103" max="103" width="8.5546875" bestFit="1" customWidth="1"/>
    <col min="104" max="104" width="11.21875" bestFit="1" customWidth="1"/>
    <col min="105" max="105" width="8.5546875" bestFit="1" customWidth="1"/>
    <col min="106" max="106" width="11.21875" bestFit="1" customWidth="1"/>
    <col min="107" max="107" width="8.5546875" bestFit="1" customWidth="1"/>
    <col min="108" max="108" width="11.21875" bestFit="1" customWidth="1"/>
    <col min="109" max="109" width="8.5546875" bestFit="1" customWidth="1"/>
    <col min="110" max="110" width="11.21875" bestFit="1" customWidth="1"/>
    <col min="111" max="111" width="8.5546875" bestFit="1" customWidth="1"/>
    <col min="112" max="112" width="11.21875" bestFit="1" customWidth="1"/>
    <col min="113" max="113" width="8.5546875" bestFit="1" customWidth="1"/>
    <col min="114" max="114" width="11.21875" bestFit="1" customWidth="1"/>
    <col min="115" max="115" width="8.5546875" bestFit="1" customWidth="1"/>
    <col min="116" max="116" width="11.21875" bestFit="1" customWidth="1"/>
    <col min="117" max="117" width="8.5546875" bestFit="1" customWidth="1"/>
    <col min="118" max="118" width="11.21875" bestFit="1" customWidth="1"/>
    <col min="119" max="119" width="8.5546875" bestFit="1" customWidth="1"/>
    <col min="120" max="120" width="11.21875" bestFit="1" customWidth="1"/>
    <col min="121" max="121" width="8.5546875" bestFit="1" customWidth="1"/>
    <col min="122" max="122" width="11.21875" bestFit="1" customWidth="1"/>
    <col min="123" max="123" width="8.5546875" bestFit="1" customWidth="1"/>
    <col min="124" max="124" width="11.21875" bestFit="1" customWidth="1"/>
    <col min="125" max="125" width="8.5546875" bestFit="1" customWidth="1"/>
    <col min="126" max="126" width="3" bestFit="1" customWidth="1"/>
    <col min="127" max="127" width="11.21875" bestFit="1" customWidth="1"/>
    <col min="128" max="128" width="8.5546875" bestFit="1" customWidth="1"/>
    <col min="129" max="129" width="11.21875" bestFit="1" customWidth="1"/>
    <col min="130" max="130" width="8.5546875" bestFit="1" customWidth="1"/>
    <col min="131" max="131" width="11.21875" bestFit="1" customWidth="1"/>
    <col min="132" max="132" width="8.5546875" bestFit="1" customWidth="1"/>
    <col min="133" max="133" width="11.21875" bestFit="1" customWidth="1"/>
    <col min="134" max="134" width="8.5546875" bestFit="1" customWidth="1"/>
    <col min="135" max="135" width="11.21875" bestFit="1" customWidth="1"/>
    <col min="136" max="136" width="8.5546875" bestFit="1" customWidth="1"/>
    <col min="137" max="137" width="11.21875" bestFit="1" customWidth="1"/>
    <col min="138" max="138" width="8.5546875" bestFit="1" customWidth="1"/>
    <col min="139" max="139" width="11.21875" bestFit="1" customWidth="1"/>
    <col min="140" max="140" width="8.5546875" bestFit="1" customWidth="1"/>
    <col min="141" max="141" width="11.21875" bestFit="1" customWidth="1"/>
    <col min="142" max="142" width="8.5546875" bestFit="1" customWidth="1"/>
    <col min="143" max="143" width="11.21875" bestFit="1" customWidth="1"/>
    <col min="144" max="144" width="9.5546875" bestFit="1" customWidth="1"/>
    <col min="145" max="145" width="12.21875" bestFit="1" customWidth="1"/>
    <col min="146" max="146" width="9.5546875" bestFit="1" customWidth="1"/>
    <col min="147" max="147" width="12.21875" bestFit="1" customWidth="1"/>
    <col min="148" max="148" width="9.5546875" bestFit="1" customWidth="1"/>
    <col min="149" max="149" width="12.21875" bestFit="1" customWidth="1"/>
    <col min="150" max="150" width="9.5546875" bestFit="1" customWidth="1"/>
    <col min="151" max="151" width="12.21875" bestFit="1" customWidth="1"/>
    <col min="152" max="152" width="9.5546875" bestFit="1" customWidth="1"/>
    <col min="153" max="153" width="12.21875" bestFit="1" customWidth="1"/>
    <col min="154" max="154" width="9.5546875" bestFit="1" customWidth="1"/>
    <col min="155" max="155" width="12.21875" bestFit="1" customWidth="1"/>
    <col min="156" max="156" width="9.5546875" bestFit="1" customWidth="1"/>
    <col min="157" max="157" width="12.21875" bestFit="1" customWidth="1"/>
    <col min="158" max="158" width="9.5546875" bestFit="1" customWidth="1"/>
    <col min="159" max="159" width="12.21875" bestFit="1" customWidth="1"/>
    <col min="160" max="160" width="9.5546875" bestFit="1" customWidth="1"/>
    <col min="161" max="161" width="12.21875" bestFit="1" customWidth="1"/>
    <col min="162" max="162" width="9.5546875" bestFit="1" customWidth="1"/>
    <col min="163" max="163" width="12.21875" bestFit="1" customWidth="1"/>
    <col min="164" max="164" width="9.5546875" bestFit="1" customWidth="1"/>
    <col min="165" max="165" width="12.21875" bestFit="1" customWidth="1"/>
    <col min="166" max="166" width="9.5546875" bestFit="1" customWidth="1"/>
    <col min="167" max="167" width="3" bestFit="1" customWidth="1"/>
    <col min="168" max="168" width="12.21875" bestFit="1" customWidth="1"/>
    <col min="169" max="169" width="9.5546875" bestFit="1" customWidth="1"/>
    <col min="170" max="170" width="12.21875" bestFit="1" customWidth="1"/>
    <col min="171" max="171" width="9.5546875" bestFit="1" customWidth="1"/>
    <col min="172" max="172" width="12.21875" bestFit="1" customWidth="1"/>
    <col min="173" max="173" width="9.5546875" bestFit="1" customWidth="1"/>
    <col min="174" max="174" width="12.21875" bestFit="1" customWidth="1"/>
    <col min="175" max="175" width="9.5546875" bestFit="1" customWidth="1"/>
    <col min="176" max="176" width="3" bestFit="1" customWidth="1"/>
    <col min="177" max="177" width="12.21875" bestFit="1" customWidth="1"/>
    <col min="178" max="178" width="9.5546875" bestFit="1" customWidth="1"/>
    <col min="179" max="179" width="12.21875" bestFit="1" customWidth="1"/>
    <col min="180" max="180" width="9.5546875" bestFit="1" customWidth="1"/>
    <col min="181" max="181" width="12.21875" bestFit="1" customWidth="1"/>
    <col min="182" max="182" width="9.5546875" bestFit="1" customWidth="1"/>
    <col min="183" max="183" width="12.21875" bestFit="1" customWidth="1"/>
    <col min="184" max="184" width="9.5546875" bestFit="1" customWidth="1"/>
    <col min="185" max="185" width="12.21875" bestFit="1" customWidth="1"/>
    <col min="186" max="186" width="9.5546875" bestFit="1" customWidth="1"/>
    <col min="187" max="187" width="12.21875" bestFit="1" customWidth="1"/>
    <col min="188" max="188" width="9.5546875" bestFit="1" customWidth="1"/>
    <col min="189" max="189" width="12.21875" bestFit="1" customWidth="1"/>
    <col min="190" max="190" width="10.77734375" bestFit="1" customWidth="1"/>
    <col min="191" max="191" width="12.21875" bestFit="1" customWidth="1"/>
    <col min="192" max="192" width="10.21875" bestFit="1" customWidth="1"/>
    <col min="193" max="193" width="10.77734375" bestFit="1" customWidth="1"/>
    <col min="194" max="194" width="9.5546875" bestFit="1" customWidth="1"/>
    <col min="195" max="195" width="12.21875" bestFit="1" customWidth="1"/>
    <col min="196" max="196" width="10.21875" bestFit="1" customWidth="1"/>
    <col min="197" max="197" width="9.6640625" bestFit="1" customWidth="1"/>
    <col min="198" max="198" width="11.33203125" bestFit="1" customWidth="1"/>
    <col min="199" max="199" width="11.21875" bestFit="1" customWidth="1"/>
    <col min="200" max="200" width="8.5546875" bestFit="1" customWidth="1"/>
    <col min="201" max="201" width="11.21875" bestFit="1" customWidth="1"/>
    <col min="202" max="202" width="11.6640625" bestFit="1" customWidth="1"/>
    <col min="203" max="203" width="8.5546875" bestFit="1" customWidth="1"/>
    <col min="204" max="204" width="11.21875" bestFit="1" customWidth="1"/>
    <col min="205" max="205" width="9.5546875" bestFit="1" customWidth="1"/>
    <col min="206" max="206" width="12.21875" bestFit="1" customWidth="1"/>
    <col min="207" max="207" width="9.88671875" bestFit="1" customWidth="1"/>
    <col min="208" max="208" width="14.109375" bestFit="1" customWidth="1"/>
    <col min="209" max="209" width="10.77734375" bestFit="1" customWidth="1"/>
    <col min="210" max="210" width="16.109375" bestFit="1" customWidth="1"/>
    <col min="211" max="211" width="12.5546875" bestFit="1" customWidth="1"/>
    <col min="212" max="212" width="18.88671875" bestFit="1" customWidth="1"/>
    <col min="213" max="213" width="29.88671875" bestFit="1" customWidth="1"/>
    <col min="214" max="214" width="18.44140625" bestFit="1" customWidth="1"/>
    <col min="215" max="215" width="32.6640625" bestFit="1" customWidth="1"/>
    <col min="216" max="216" width="15.88671875" bestFit="1" customWidth="1"/>
    <col min="217" max="217" width="12.5546875" bestFit="1" customWidth="1"/>
    <col min="218" max="218" width="18.6640625" bestFit="1" customWidth="1"/>
    <col min="219" max="219" width="16.77734375" bestFit="1" customWidth="1"/>
    <col min="220" max="220" width="12.5546875" bestFit="1" customWidth="1"/>
    <col min="221" max="221" width="19.5546875" bestFit="1" customWidth="1"/>
    <col min="222" max="222" width="20.33203125" bestFit="1" customWidth="1"/>
    <col min="223" max="223" width="12.5546875" bestFit="1" customWidth="1"/>
    <col min="224" max="224" width="23.109375" bestFit="1" customWidth="1"/>
    <col min="225" max="225" width="15.6640625" bestFit="1" customWidth="1"/>
    <col min="226" max="226" width="12.5546875" bestFit="1" customWidth="1"/>
    <col min="227" max="227" width="18.44140625" bestFit="1" customWidth="1"/>
    <col min="228" max="228" width="16" bestFit="1" customWidth="1"/>
    <col min="229" max="229" width="12.5546875" bestFit="1" customWidth="1"/>
    <col min="230" max="230" width="18.77734375" bestFit="1" customWidth="1"/>
    <col min="231" max="231" width="16.33203125" bestFit="1" customWidth="1"/>
    <col min="232" max="232" width="12.5546875" bestFit="1" customWidth="1"/>
    <col min="233" max="233" width="19.109375" bestFit="1" customWidth="1"/>
    <col min="234" max="234" width="21.5546875" bestFit="1" customWidth="1"/>
    <col min="235" max="235" width="12.5546875" bestFit="1" customWidth="1"/>
    <col min="236" max="236" width="24.33203125" bestFit="1" customWidth="1"/>
    <col min="237" max="237" width="16.5546875" bestFit="1" customWidth="1"/>
    <col min="238" max="238" width="14.109375" bestFit="1" customWidth="1"/>
    <col min="239" max="239" width="19.33203125" bestFit="1" customWidth="1"/>
    <col min="240" max="240" width="27.21875" bestFit="1" customWidth="1"/>
    <col min="241" max="241" width="12.5546875" bestFit="1" customWidth="1"/>
    <col min="242" max="242" width="30.109375" bestFit="1" customWidth="1"/>
    <col min="243" max="243" width="21.21875" bestFit="1" customWidth="1"/>
    <col min="244" max="244" width="12.5546875" bestFit="1" customWidth="1"/>
    <col min="245" max="245" width="24" bestFit="1" customWidth="1"/>
    <col min="246" max="246" width="20.21875" bestFit="1" customWidth="1"/>
    <col min="247" max="247" width="12.5546875" bestFit="1" customWidth="1"/>
    <col min="248" max="248" width="23" bestFit="1" customWidth="1"/>
    <col min="249" max="249" width="17.77734375" bestFit="1" customWidth="1"/>
    <col min="250" max="250" width="18.44140625" bestFit="1" customWidth="1"/>
    <col min="251" max="251" width="20.5546875" bestFit="1" customWidth="1"/>
    <col min="252" max="252" width="15.6640625" bestFit="1" customWidth="1"/>
    <col min="253" max="253" width="18.44140625" bestFit="1" customWidth="1"/>
    <col min="254" max="254" width="16.109375" bestFit="1" customWidth="1"/>
    <col min="255" max="255" width="13.77734375" bestFit="1" customWidth="1"/>
    <col min="256" max="256" width="12.5546875" bestFit="1" customWidth="1"/>
    <col min="257" max="257" width="16.5546875" bestFit="1" customWidth="1"/>
    <col min="258" max="258" width="14.21875" bestFit="1" customWidth="1"/>
    <col min="259" max="259" width="12.5546875" bestFit="1" customWidth="1"/>
    <col min="260" max="260" width="17" bestFit="1" customWidth="1"/>
    <col min="261" max="261" width="13" bestFit="1" customWidth="1"/>
    <col min="262" max="262" width="12.5546875" bestFit="1" customWidth="1"/>
    <col min="263" max="263" width="15.77734375" bestFit="1" customWidth="1"/>
    <col min="264" max="264" width="22.33203125" bestFit="1" customWidth="1"/>
    <col min="265" max="265" width="12.5546875" bestFit="1" customWidth="1"/>
    <col min="266" max="266" width="25.109375" bestFit="1" customWidth="1"/>
    <col min="267" max="267" width="21.109375" bestFit="1" customWidth="1"/>
    <col min="268" max="268" width="12.5546875" bestFit="1" customWidth="1"/>
    <col min="269" max="269" width="23.88671875" bestFit="1" customWidth="1"/>
    <col min="270" max="270" width="17.33203125" bestFit="1" customWidth="1"/>
    <col min="271" max="271" width="12.5546875" bestFit="1" customWidth="1"/>
    <col min="272" max="272" width="20.109375" bestFit="1" customWidth="1"/>
    <col min="273" max="273" width="21.33203125" bestFit="1" customWidth="1"/>
    <col min="274" max="274" width="18.44140625" bestFit="1" customWidth="1"/>
    <col min="275" max="275" width="24.109375" bestFit="1" customWidth="1"/>
    <col min="276" max="276" width="17.5546875" bestFit="1" customWidth="1"/>
    <col min="277" max="277" width="12.5546875" bestFit="1" customWidth="1"/>
    <col min="278" max="278" width="20.33203125" bestFit="1" customWidth="1"/>
    <col min="279" max="279" width="19.77734375" bestFit="1" customWidth="1"/>
    <col min="280" max="280" width="12.5546875" bestFit="1" customWidth="1"/>
    <col min="281" max="281" width="22.5546875" bestFit="1" customWidth="1"/>
    <col min="282" max="282" width="13.5546875" bestFit="1" customWidth="1"/>
    <col min="283" max="283" width="12.5546875" bestFit="1" customWidth="1"/>
    <col min="284" max="284" width="16.33203125" bestFit="1" customWidth="1"/>
    <col min="285" max="285" width="14.77734375" bestFit="1" customWidth="1"/>
    <col min="286" max="286" width="12.5546875" bestFit="1" customWidth="1"/>
    <col min="287" max="287" width="17.6640625" bestFit="1" customWidth="1"/>
    <col min="288" max="288" width="14.44140625" bestFit="1" customWidth="1"/>
    <col min="289" max="289" width="9.6640625" bestFit="1" customWidth="1"/>
    <col min="290" max="290" width="17.33203125" bestFit="1" customWidth="1"/>
    <col min="291" max="291" width="13.44140625" bestFit="1" customWidth="1"/>
    <col min="292" max="292" width="12.5546875" bestFit="1" customWidth="1"/>
    <col min="293" max="293" width="16.21875" bestFit="1" customWidth="1"/>
    <col min="294" max="294" width="15.6640625" bestFit="1" customWidth="1"/>
    <col min="295" max="295" width="18.44140625" bestFit="1" customWidth="1"/>
    <col min="296" max="296" width="16.21875" bestFit="1" customWidth="1"/>
    <col min="297" max="297" width="19.6640625" bestFit="1" customWidth="1"/>
    <col min="298" max="298" width="18.44140625" bestFit="1" customWidth="1"/>
    <col min="299" max="299" width="22.44140625" bestFit="1" customWidth="1"/>
    <col min="300" max="300" width="17.6640625" bestFit="1" customWidth="1"/>
    <col min="301" max="301" width="12.5546875" bestFit="1" customWidth="1"/>
    <col min="302" max="302" width="20.44140625" bestFit="1" customWidth="1"/>
    <col min="303" max="303" width="16.88671875" bestFit="1" customWidth="1"/>
    <col min="304" max="304" width="9.6640625" bestFit="1" customWidth="1"/>
    <col min="305" max="305" width="19.6640625" bestFit="1" customWidth="1"/>
    <col min="306" max="306" width="22.5546875" bestFit="1" customWidth="1"/>
    <col min="307" max="307" width="18.44140625" bestFit="1" customWidth="1"/>
    <col min="308" max="308" width="25.44140625" bestFit="1" customWidth="1"/>
    <col min="309" max="309" width="22.109375" bestFit="1" customWidth="1"/>
    <col min="310" max="310" width="12.5546875" bestFit="1" customWidth="1"/>
    <col min="311" max="311" width="24.88671875" bestFit="1" customWidth="1"/>
    <col min="312" max="312" width="12.77734375" bestFit="1" customWidth="1"/>
    <col min="313" max="313" width="12.5546875" bestFit="1" customWidth="1"/>
    <col min="314" max="314" width="15.5546875" bestFit="1" customWidth="1"/>
    <col min="315" max="315" width="16" bestFit="1" customWidth="1"/>
    <col min="316" max="316" width="12.5546875" bestFit="1" customWidth="1"/>
    <col min="317" max="317" width="18.77734375" bestFit="1" customWidth="1"/>
    <col min="318" max="318" width="16.109375" bestFit="1" customWidth="1"/>
    <col min="319" max="319" width="12.5546875" bestFit="1" customWidth="1"/>
    <col min="320" max="320" width="18.88671875" bestFit="1" customWidth="1"/>
    <col min="321" max="321" width="15.6640625" bestFit="1" customWidth="1"/>
    <col min="322" max="322" width="18.44140625" bestFit="1" customWidth="1"/>
    <col min="323" max="323" width="16.77734375" bestFit="1" customWidth="1"/>
    <col min="324" max="324" width="22.21875" bestFit="1" customWidth="1"/>
    <col min="325" max="325" width="12.5546875" bestFit="1" customWidth="1"/>
    <col min="326" max="326" width="25" bestFit="1" customWidth="1"/>
    <col min="327" max="327" width="14.21875" bestFit="1" customWidth="1"/>
    <col min="328" max="328" width="12.5546875" bestFit="1" customWidth="1"/>
    <col min="329" max="329" width="17" bestFit="1" customWidth="1"/>
    <col min="330" max="330" width="21" bestFit="1" customWidth="1"/>
    <col min="331" max="331" width="12.5546875" bestFit="1" customWidth="1"/>
    <col min="332" max="332" width="23.77734375" bestFit="1" customWidth="1"/>
    <col min="333" max="333" width="15.33203125" bestFit="1" customWidth="1"/>
    <col min="334" max="334" width="14.109375" bestFit="1" customWidth="1"/>
    <col min="335" max="335" width="18.109375" bestFit="1" customWidth="1"/>
    <col min="336" max="336" width="22.33203125" bestFit="1" customWidth="1"/>
    <col min="337" max="337" width="9.6640625" bestFit="1" customWidth="1"/>
    <col min="338" max="338" width="25.109375" bestFit="1" customWidth="1"/>
    <col min="339" max="339" width="14.109375" bestFit="1" customWidth="1"/>
    <col min="340" max="340" width="9.6640625" bestFit="1" customWidth="1"/>
    <col min="341" max="341" width="16.88671875" bestFit="1" customWidth="1"/>
    <col min="342" max="342" width="21.44140625" bestFit="1" customWidth="1"/>
    <col min="343" max="343" width="12.5546875" bestFit="1" customWidth="1"/>
    <col min="344" max="344" width="24.21875" bestFit="1" customWidth="1"/>
    <col min="345" max="345" width="14.5546875" bestFit="1" customWidth="1"/>
    <col min="346" max="346" width="12.5546875" bestFit="1" customWidth="1"/>
    <col min="347" max="347" width="17.44140625" bestFit="1" customWidth="1"/>
    <col min="348" max="348" width="11.6640625" bestFit="1" customWidth="1"/>
    <col min="349" max="349" width="12.5546875" bestFit="1" customWidth="1"/>
    <col min="350" max="350" width="14.44140625" bestFit="1" customWidth="1"/>
    <col min="351" max="351" width="12.77734375" bestFit="1" customWidth="1"/>
    <col min="352" max="352" width="12.5546875" bestFit="1" customWidth="1"/>
    <col min="353" max="353" width="15.5546875" bestFit="1" customWidth="1"/>
    <col min="354" max="354" width="18.77734375" bestFit="1" customWidth="1"/>
    <col min="355" max="355" width="12.5546875" bestFit="1" customWidth="1"/>
    <col min="356" max="356" width="21.6640625" bestFit="1" customWidth="1"/>
    <col min="357" max="357" width="16.33203125" bestFit="1" customWidth="1"/>
    <col min="358" max="358" width="12.5546875" bestFit="1" customWidth="1"/>
    <col min="359" max="359" width="19.109375" bestFit="1" customWidth="1"/>
    <col min="360" max="360" width="17.44140625" bestFit="1" customWidth="1"/>
    <col min="361" max="361" width="12.5546875" bestFit="1" customWidth="1"/>
    <col min="362" max="362" width="20.21875" bestFit="1" customWidth="1"/>
    <col min="363" max="363" width="17.5546875" bestFit="1" customWidth="1"/>
    <col min="364" max="364" width="12.5546875" bestFit="1" customWidth="1"/>
    <col min="365" max="365" width="20.33203125" bestFit="1" customWidth="1"/>
    <col min="366" max="366" width="16.6640625" bestFit="1" customWidth="1"/>
    <col min="367" max="367" width="9.6640625" bestFit="1" customWidth="1"/>
    <col min="368" max="368" width="19.44140625" bestFit="1" customWidth="1"/>
    <col min="369" max="369" width="16.77734375" bestFit="1" customWidth="1"/>
    <col min="370" max="370" width="12.5546875" bestFit="1" customWidth="1"/>
    <col min="371" max="371" width="19.5546875" bestFit="1" customWidth="1"/>
    <col min="372" max="372" width="14.21875" bestFit="1" customWidth="1"/>
    <col min="373" max="373" width="12.5546875" bestFit="1" customWidth="1"/>
    <col min="374" max="374" width="17" bestFit="1" customWidth="1"/>
    <col min="375" max="375" width="16.44140625" bestFit="1" customWidth="1"/>
    <col min="376" max="376" width="12.5546875" bestFit="1" customWidth="1"/>
    <col min="377" max="377" width="19.21875" bestFit="1" customWidth="1"/>
    <col min="378" max="378" width="12.88671875" bestFit="1" customWidth="1"/>
    <col min="379" max="379" width="12.5546875" bestFit="1" customWidth="1"/>
    <col min="380" max="380" width="15.6640625" bestFit="1" customWidth="1"/>
    <col min="381" max="381" width="21.21875" bestFit="1" customWidth="1"/>
    <col min="382" max="382" width="12.5546875" bestFit="1" customWidth="1"/>
    <col min="383" max="383" width="24" bestFit="1" customWidth="1"/>
    <col min="384" max="384" width="17.6640625" bestFit="1" customWidth="1"/>
    <col min="385" max="385" width="9.6640625" bestFit="1" customWidth="1"/>
    <col min="386" max="386" width="20.44140625" bestFit="1" customWidth="1"/>
    <col min="387" max="387" width="23.5546875" bestFit="1" customWidth="1"/>
    <col min="388" max="388" width="12.5546875" bestFit="1" customWidth="1"/>
    <col min="389" max="389" width="26.33203125" bestFit="1" customWidth="1"/>
    <col min="390" max="390" width="14.88671875" bestFit="1" customWidth="1"/>
    <col min="391" max="391" width="12.5546875" bestFit="1" customWidth="1"/>
    <col min="392" max="392" width="17.77734375" bestFit="1" customWidth="1"/>
    <col min="393" max="393" width="15.33203125" bestFit="1" customWidth="1"/>
    <col min="394" max="394" width="12.5546875" bestFit="1" customWidth="1"/>
    <col min="395" max="395" width="18.109375" bestFit="1" customWidth="1"/>
    <col min="396" max="396" width="19.21875" bestFit="1" customWidth="1"/>
    <col min="397" max="397" width="12.5546875" bestFit="1" customWidth="1"/>
    <col min="398" max="398" width="22" bestFit="1" customWidth="1"/>
    <col min="399" max="399" width="15.6640625" bestFit="1" customWidth="1"/>
    <col min="400" max="400" width="18.44140625" bestFit="1" customWidth="1"/>
    <col min="401" max="401" width="16.88671875" bestFit="1" customWidth="1"/>
    <col min="402" max="402" width="15.6640625" bestFit="1" customWidth="1"/>
    <col min="403" max="403" width="18.44140625" bestFit="1" customWidth="1"/>
    <col min="404" max="404" width="18" bestFit="1" customWidth="1"/>
    <col min="405" max="405" width="13.33203125" bestFit="1" customWidth="1"/>
    <col min="406" max="406" width="12.5546875" bestFit="1" customWidth="1"/>
    <col min="407" max="407" width="16.109375" bestFit="1" customWidth="1"/>
    <col min="408" max="408" width="18" bestFit="1" customWidth="1"/>
    <col min="409" max="409" width="12.5546875" bestFit="1" customWidth="1"/>
    <col min="410" max="410" width="20.77734375" bestFit="1" customWidth="1"/>
    <col min="411" max="411" width="15.5546875" bestFit="1" customWidth="1"/>
    <col min="412" max="412" width="12.5546875" bestFit="1" customWidth="1"/>
    <col min="413" max="413" width="18.33203125" bestFit="1" customWidth="1"/>
    <col min="414" max="414" width="18" bestFit="1" customWidth="1"/>
    <col min="415" max="415" width="14.109375" bestFit="1" customWidth="1"/>
    <col min="416" max="416" width="20.77734375" bestFit="1" customWidth="1"/>
    <col min="417" max="417" width="14.6640625" bestFit="1" customWidth="1"/>
    <col min="418" max="418" width="12.5546875" bestFit="1" customWidth="1"/>
    <col min="419" max="419" width="17.5546875" bestFit="1" customWidth="1"/>
    <col min="420" max="420" width="18.109375" bestFit="1" customWidth="1"/>
    <col min="421" max="421" width="12.5546875" bestFit="1" customWidth="1"/>
    <col min="422" max="422" width="20.88671875" bestFit="1" customWidth="1"/>
    <col min="423" max="423" width="22.6640625" bestFit="1" customWidth="1"/>
    <col min="424" max="424" width="9.6640625" bestFit="1" customWidth="1"/>
    <col min="425" max="425" width="25.5546875" bestFit="1" customWidth="1"/>
    <col min="426" max="426" width="20.5546875" bestFit="1" customWidth="1"/>
    <col min="427" max="427" width="18.44140625" bestFit="1" customWidth="1"/>
    <col min="428" max="428" width="23.33203125" bestFit="1" customWidth="1"/>
    <col min="429" max="429" width="12.44140625" bestFit="1" customWidth="1"/>
    <col min="430" max="430" width="12.5546875" bestFit="1" customWidth="1"/>
    <col min="431" max="431" width="15.21875" bestFit="1" customWidth="1"/>
    <col min="432" max="432" width="15.88671875" bestFit="1" customWidth="1"/>
    <col min="433" max="433" width="12.5546875" bestFit="1" customWidth="1"/>
    <col min="434" max="434" width="18.6640625" bestFit="1" customWidth="1"/>
    <col min="435" max="435" width="15.77734375" bestFit="1" customWidth="1"/>
    <col min="436" max="436" width="12.5546875" bestFit="1" customWidth="1"/>
    <col min="437" max="437" width="18.5546875" bestFit="1" customWidth="1"/>
    <col min="438" max="438" width="15.5546875" bestFit="1" customWidth="1"/>
    <col min="439" max="439" width="9.6640625" bestFit="1" customWidth="1"/>
    <col min="440" max="440" width="18.33203125" bestFit="1" customWidth="1"/>
    <col min="441" max="441" width="26.21875" bestFit="1" customWidth="1"/>
    <col min="442" max="442" width="18.44140625" bestFit="1" customWidth="1"/>
    <col min="443" max="443" width="29" bestFit="1" customWidth="1"/>
    <col min="444" max="444" width="15.33203125" bestFit="1" customWidth="1"/>
    <col min="445" max="445" width="12.5546875" bestFit="1" customWidth="1"/>
    <col min="446" max="446" width="18.109375" bestFit="1" customWidth="1"/>
    <col min="447" max="447" width="14.109375" bestFit="1" customWidth="1"/>
    <col min="448" max="448" width="12.5546875" bestFit="1" customWidth="1"/>
    <col min="449" max="449" width="16.88671875" bestFit="1" customWidth="1"/>
    <col min="450" max="450" width="19.21875" bestFit="1" customWidth="1"/>
    <col min="451" max="451" width="12.5546875" bestFit="1" customWidth="1"/>
    <col min="452" max="452" width="22" bestFit="1" customWidth="1"/>
    <col min="453" max="453" width="13.77734375" bestFit="1" customWidth="1"/>
    <col min="454" max="454" width="12.5546875" bestFit="1" customWidth="1"/>
    <col min="455" max="455" width="16.5546875" bestFit="1" customWidth="1"/>
    <col min="456" max="456" width="14.77734375" bestFit="1" customWidth="1"/>
    <col min="457" max="457" width="12.5546875" bestFit="1" customWidth="1"/>
    <col min="458" max="458" width="17.6640625" bestFit="1" customWidth="1"/>
    <col min="459" max="459" width="13.77734375" bestFit="1" customWidth="1"/>
    <col min="460" max="460" width="9.6640625" bestFit="1" customWidth="1"/>
    <col min="461" max="461" width="16.5546875" bestFit="1" customWidth="1"/>
    <col min="462" max="462" width="15.109375" bestFit="1" customWidth="1"/>
    <col min="463" max="463" width="12.5546875" bestFit="1" customWidth="1"/>
    <col min="464" max="464" width="17.88671875" bestFit="1" customWidth="1"/>
    <col min="465" max="465" width="26.33203125" bestFit="1" customWidth="1"/>
    <col min="466" max="466" width="9.6640625" bestFit="1" customWidth="1"/>
    <col min="467" max="467" width="29.109375" bestFit="1" customWidth="1"/>
    <col min="468" max="468" width="14.21875" bestFit="1" customWidth="1"/>
    <col min="469" max="469" width="12.5546875" bestFit="1" customWidth="1"/>
    <col min="470" max="470" width="17" bestFit="1" customWidth="1"/>
    <col min="471" max="471" width="14.5546875" bestFit="1" customWidth="1"/>
    <col min="472" max="472" width="14.109375" bestFit="1" customWidth="1"/>
    <col min="473" max="473" width="17.44140625" bestFit="1" customWidth="1"/>
    <col min="474" max="474" width="12.21875" bestFit="1" customWidth="1"/>
    <col min="475" max="475" width="12.5546875" bestFit="1" customWidth="1"/>
    <col min="476" max="476" width="15" bestFit="1" customWidth="1"/>
    <col min="477" max="477" width="10.109375" bestFit="1" customWidth="1"/>
    <col min="478" max="478" width="12.5546875" bestFit="1" customWidth="1"/>
    <col min="479" max="479" width="12.77734375" bestFit="1" customWidth="1"/>
    <col min="480" max="480" width="15.6640625" bestFit="1" customWidth="1"/>
    <col min="481" max="481" width="18.44140625" bestFit="1" customWidth="1"/>
    <col min="482" max="482" width="16" bestFit="1" customWidth="1"/>
    <col min="483" max="483" width="15.6640625" bestFit="1" customWidth="1"/>
    <col min="484" max="484" width="12.5546875" bestFit="1" customWidth="1"/>
    <col min="485" max="485" width="18.44140625" bestFit="1" customWidth="1"/>
    <col min="486" max="486" width="12.77734375" bestFit="1" customWidth="1"/>
    <col min="487" max="487" width="9.6640625" bestFit="1" customWidth="1"/>
    <col min="488" max="488" width="15.5546875" bestFit="1" customWidth="1"/>
    <col min="489" max="489" width="14.5546875" bestFit="1" customWidth="1"/>
    <col min="490" max="490" width="12.5546875" bestFit="1" customWidth="1"/>
    <col min="491" max="491" width="17.44140625" bestFit="1" customWidth="1"/>
    <col min="492" max="492" width="18.109375" bestFit="1" customWidth="1"/>
    <col min="493" max="493" width="9.6640625" bestFit="1" customWidth="1"/>
    <col min="494" max="494" width="20.88671875" bestFit="1" customWidth="1"/>
    <col min="495" max="495" width="13.6640625" bestFit="1" customWidth="1"/>
    <col min="496" max="496" width="12.5546875" bestFit="1" customWidth="1"/>
    <col min="497" max="497" width="16.44140625" bestFit="1" customWidth="1"/>
    <col min="498" max="498" width="14.21875" bestFit="1" customWidth="1"/>
    <col min="499" max="499" width="12.5546875" bestFit="1" customWidth="1"/>
    <col min="500" max="500" width="17" bestFit="1" customWidth="1"/>
    <col min="501" max="502" width="14.109375" bestFit="1" customWidth="1"/>
    <col min="503" max="503" width="16.88671875" bestFit="1" customWidth="1"/>
    <col min="504" max="504" width="20.6640625" bestFit="1" customWidth="1"/>
    <col min="505" max="505" width="12.5546875" bestFit="1" customWidth="1"/>
    <col min="506" max="506" width="23.44140625" bestFit="1" customWidth="1"/>
    <col min="507" max="507" width="17.6640625" bestFit="1" customWidth="1"/>
    <col min="508" max="508" width="14.109375" bestFit="1" customWidth="1"/>
    <col min="509" max="509" width="20.44140625" bestFit="1" customWidth="1"/>
    <col min="510" max="510" width="16.88671875" bestFit="1" customWidth="1"/>
    <col min="511" max="511" width="12.5546875" bestFit="1" customWidth="1"/>
    <col min="512" max="512" width="19.6640625" bestFit="1" customWidth="1"/>
    <col min="513" max="513" width="29.88671875" bestFit="1" customWidth="1"/>
    <col min="514" max="514" width="18.44140625" bestFit="1" customWidth="1"/>
    <col min="515" max="515" width="32.6640625" bestFit="1" customWidth="1"/>
    <col min="516" max="516" width="18.109375" bestFit="1" customWidth="1"/>
    <col min="517" max="517" width="12.5546875" bestFit="1" customWidth="1"/>
    <col min="518" max="518" width="20.88671875" bestFit="1" customWidth="1"/>
    <col min="519" max="519" width="29.88671875" bestFit="1" customWidth="1"/>
    <col min="520" max="520" width="12.5546875" bestFit="1" customWidth="1"/>
    <col min="521" max="521" width="32.6640625" bestFit="1" customWidth="1"/>
    <col min="522" max="522" width="22.44140625" bestFit="1" customWidth="1"/>
    <col min="523" max="523" width="12.5546875" bestFit="1" customWidth="1"/>
    <col min="524" max="524" width="25.21875" bestFit="1" customWidth="1"/>
    <col min="525" max="525" width="16.33203125" bestFit="1" customWidth="1"/>
    <col min="526" max="526" width="12.5546875" bestFit="1" customWidth="1"/>
    <col min="527" max="527" width="19.109375" bestFit="1" customWidth="1"/>
    <col min="528" max="528" width="25.88671875" bestFit="1" customWidth="1"/>
    <col min="529" max="529" width="12.5546875" bestFit="1" customWidth="1"/>
    <col min="530" max="530" width="28.6640625" bestFit="1" customWidth="1"/>
    <col min="531" max="531" width="20.109375" bestFit="1" customWidth="1"/>
    <col min="532" max="532" width="12.5546875" bestFit="1" customWidth="1"/>
    <col min="533" max="533" width="22.88671875" bestFit="1" customWidth="1"/>
    <col min="534" max="534" width="14.109375" bestFit="1" customWidth="1"/>
    <col min="535" max="535" width="12.5546875" bestFit="1" customWidth="1"/>
    <col min="536" max="536" width="16.88671875" bestFit="1" customWidth="1"/>
    <col min="537" max="537" width="13.21875" bestFit="1" customWidth="1"/>
    <col min="538" max="538" width="12.5546875" bestFit="1" customWidth="1"/>
    <col min="539" max="539" width="16" bestFit="1" customWidth="1"/>
    <col min="540" max="540" width="14.88671875" bestFit="1" customWidth="1"/>
    <col min="541" max="541" width="12.5546875" bestFit="1" customWidth="1"/>
    <col min="542" max="542" width="17.77734375" bestFit="1" customWidth="1"/>
    <col min="543" max="543" width="17.109375" bestFit="1" customWidth="1"/>
    <col min="544" max="544" width="12.5546875" bestFit="1" customWidth="1"/>
    <col min="545" max="545" width="19.88671875" bestFit="1" customWidth="1"/>
    <col min="546" max="546" width="17.109375" bestFit="1" customWidth="1"/>
    <col min="547" max="547" width="12.5546875" bestFit="1" customWidth="1"/>
    <col min="548" max="548" width="19.88671875" bestFit="1" customWidth="1"/>
    <col min="549" max="549" width="15.5546875" bestFit="1" customWidth="1"/>
    <col min="550" max="550" width="12.5546875" bestFit="1" customWidth="1"/>
    <col min="551" max="551" width="18.33203125" bestFit="1" customWidth="1"/>
    <col min="552" max="552" width="21.33203125" bestFit="1" customWidth="1"/>
    <col min="553" max="553" width="12.5546875" bestFit="1" customWidth="1"/>
    <col min="554" max="554" width="24.109375" bestFit="1" customWidth="1"/>
    <col min="555" max="555" width="10.77734375" bestFit="1" customWidth="1"/>
  </cols>
  <sheetData>
    <row r="4" spans="1:13" ht="20.399999999999999" x14ac:dyDescent="0.3">
      <c r="A4" s="105"/>
      <c r="B4" s="105"/>
      <c r="E4" s="19" t="s">
        <v>225</v>
      </c>
      <c r="F4" t="s">
        <v>250</v>
      </c>
    </row>
    <row r="5" spans="1:13" x14ac:dyDescent="0.3">
      <c r="A5" s="106"/>
      <c r="B5" s="106"/>
      <c r="E5" s="20" t="s">
        <v>151</v>
      </c>
      <c r="F5" s="52">
        <v>119110</v>
      </c>
    </row>
    <row r="6" spans="1:13" ht="20.399999999999999" x14ac:dyDescent="0.3">
      <c r="A6" s="106"/>
      <c r="B6" s="106"/>
      <c r="E6" s="20" t="s">
        <v>60</v>
      </c>
      <c r="F6" s="52">
        <v>119110</v>
      </c>
      <c r="I6" s="19" t="s">
        <v>225</v>
      </c>
      <c r="J6" t="s">
        <v>252</v>
      </c>
      <c r="L6" s="105"/>
      <c r="M6" s="105"/>
    </row>
    <row r="7" spans="1:13" x14ac:dyDescent="0.3">
      <c r="A7" s="107"/>
      <c r="B7" s="107"/>
      <c r="E7" s="20" t="s">
        <v>106</v>
      </c>
      <c r="F7" s="52">
        <v>118840</v>
      </c>
      <c r="I7" s="20" t="s">
        <v>151</v>
      </c>
      <c r="J7" s="52">
        <v>3573.2999999999997</v>
      </c>
      <c r="L7" s="106"/>
      <c r="M7" s="106"/>
    </row>
    <row r="8" spans="1:13" x14ac:dyDescent="0.3">
      <c r="A8" s="107"/>
      <c r="B8" s="107"/>
      <c r="E8" s="20" t="s">
        <v>198</v>
      </c>
      <c r="F8" s="52">
        <v>118840</v>
      </c>
      <c r="I8" s="20" t="s">
        <v>60</v>
      </c>
      <c r="J8" s="52">
        <v>3573.2999999999997</v>
      </c>
      <c r="L8" s="106"/>
      <c r="M8" s="106"/>
    </row>
    <row r="9" spans="1:13" x14ac:dyDescent="0.3">
      <c r="A9" s="106"/>
      <c r="B9" s="106"/>
      <c r="E9" s="20" t="s">
        <v>55</v>
      </c>
      <c r="F9" s="52">
        <v>118100</v>
      </c>
      <c r="I9" s="20" t="s">
        <v>106</v>
      </c>
      <c r="J9" s="52">
        <v>3565.2</v>
      </c>
      <c r="L9" s="107"/>
      <c r="M9" s="107"/>
    </row>
    <row r="10" spans="1:13" x14ac:dyDescent="0.3">
      <c r="A10" s="106"/>
      <c r="B10" s="106"/>
      <c r="E10" s="20" t="s">
        <v>147</v>
      </c>
      <c r="F10" s="52">
        <v>118100</v>
      </c>
      <c r="I10" s="20" t="s">
        <v>198</v>
      </c>
      <c r="J10" s="52">
        <v>3565.2</v>
      </c>
      <c r="L10" s="107"/>
      <c r="M10" s="107"/>
    </row>
    <row r="11" spans="1:13" x14ac:dyDescent="0.3">
      <c r="E11" s="20" t="s">
        <v>40</v>
      </c>
      <c r="F11" s="52">
        <v>115920</v>
      </c>
      <c r="I11" s="20" t="s">
        <v>133</v>
      </c>
      <c r="J11" s="52">
        <v>3477.6</v>
      </c>
      <c r="L11" s="106"/>
      <c r="M11" s="106"/>
    </row>
    <row r="12" spans="1:13" x14ac:dyDescent="0.3">
      <c r="E12" s="20" t="s">
        <v>133</v>
      </c>
      <c r="F12" s="52">
        <v>115920</v>
      </c>
      <c r="I12" s="20" t="s">
        <v>40</v>
      </c>
      <c r="J12" s="52">
        <v>3477.6</v>
      </c>
      <c r="L12" s="106"/>
      <c r="M12" s="106"/>
    </row>
    <row r="13" spans="1:13" x14ac:dyDescent="0.3">
      <c r="E13" s="20" t="s">
        <v>141</v>
      </c>
      <c r="F13" s="52">
        <v>115440</v>
      </c>
      <c r="I13" s="20" t="s">
        <v>49</v>
      </c>
      <c r="J13" s="52">
        <v>3463.2</v>
      </c>
      <c r="L13" s="51"/>
    </row>
    <row r="14" spans="1:13" x14ac:dyDescent="0.3">
      <c r="E14" s="20" t="s">
        <v>49</v>
      </c>
      <c r="F14" s="52">
        <v>115440</v>
      </c>
      <c r="I14" s="20" t="s">
        <v>141</v>
      </c>
      <c r="J14" s="52">
        <v>3463.2</v>
      </c>
      <c r="L14" s="51"/>
    </row>
    <row r="15" spans="1:13" x14ac:dyDescent="0.3">
      <c r="I15" s="20" t="s">
        <v>83</v>
      </c>
      <c r="J15" s="52">
        <v>3446.7</v>
      </c>
      <c r="L15" s="51"/>
    </row>
    <row r="16" spans="1:13" x14ac:dyDescent="0.3">
      <c r="E16" s="58" t="s">
        <v>255</v>
      </c>
      <c r="F16" s="22" t="s">
        <v>251</v>
      </c>
      <c r="I16" s="20" t="s">
        <v>174</v>
      </c>
      <c r="J16" s="52">
        <v>3446.7</v>
      </c>
      <c r="L16" s="51"/>
    </row>
    <row r="17" spans="5:12" x14ac:dyDescent="0.3">
      <c r="L17" s="51"/>
    </row>
    <row r="18" spans="5:12" x14ac:dyDescent="0.3">
      <c r="E18" s="22" t="s">
        <v>249</v>
      </c>
      <c r="L18" s="51"/>
    </row>
    <row r="19" spans="5:12" x14ac:dyDescent="0.3">
      <c r="E19" s="2">
        <v>183</v>
      </c>
    </row>
    <row r="21" spans="5:12" x14ac:dyDescent="0.3">
      <c r="H21" s="19" t="s">
        <v>225</v>
      </c>
      <c r="I21" t="s">
        <v>228</v>
      </c>
    </row>
    <row r="22" spans="5:12" x14ac:dyDescent="0.3">
      <c r="E22" s="19" t="s">
        <v>225</v>
      </c>
      <c r="F22" t="s">
        <v>252</v>
      </c>
      <c r="H22" s="20" t="s">
        <v>21</v>
      </c>
      <c r="I22" s="52">
        <v>72472.631578947374</v>
      </c>
    </row>
    <row r="23" spans="5:12" x14ac:dyDescent="0.3">
      <c r="E23" s="20" t="s">
        <v>151</v>
      </c>
      <c r="F23" s="52">
        <v>3573.2999999999997</v>
      </c>
      <c r="H23" s="20" t="s">
        <v>56</v>
      </c>
      <c r="I23" s="52">
        <v>89650</v>
      </c>
    </row>
    <row r="24" spans="5:12" x14ac:dyDescent="0.3">
      <c r="E24" s="20" t="s">
        <v>60</v>
      </c>
      <c r="F24" s="52">
        <v>3573.2999999999997</v>
      </c>
      <c r="H24" s="20" t="s">
        <v>9</v>
      </c>
      <c r="I24" s="52">
        <v>81794</v>
      </c>
    </row>
    <row r="25" spans="5:12" x14ac:dyDescent="0.3">
      <c r="E25" s="20" t="s">
        <v>106</v>
      </c>
      <c r="F25" s="52">
        <v>3565.2</v>
      </c>
      <c r="H25" s="20" t="s">
        <v>19</v>
      </c>
      <c r="I25" s="52">
        <v>67866.428571428565</v>
      </c>
    </row>
    <row r="26" spans="5:12" x14ac:dyDescent="0.3">
      <c r="E26" s="20" t="s">
        <v>198</v>
      </c>
      <c r="F26" s="52">
        <v>3565.2</v>
      </c>
      <c r="H26" s="20" t="s">
        <v>12</v>
      </c>
      <c r="I26" s="52">
        <v>78753.703703703708</v>
      </c>
    </row>
    <row r="27" spans="5:12" x14ac:dyDescent="0.3">
      <c r="E27" s="20" t="s">
        <v>133</v>
      </c>
      <c r="F27" s="52">
        <v>3477.6</v>
      </c>
      <c r="K27" s="19" t="s">
        <v>225</v>
      </c>
      <c r="L27" t="s">
        <v>249</v>
      </c>
    </row>
    <row r="28" spans="5:12" x14ac:dyDescent="0.3">
      <c r="E28" s="20" t="s">
        <v>40</v>
      </c>
      <c r="F28" s="52">
        <v>3477.6</v>
      </c>
      <c r="K28" s="20" t="s">
        <v>257</v>
      </c>
      <c r="L28" s="2">
        <v>26</v>
      </c>
    </row>
    <row r="29" spans="5:12" x14ac:dyDescent="0.3">
      <c r="E29" s="20" t="s">
        <v>49</v>
      </c>
      <c r="F29" s="52">
        <v>3463.2</v>
      </c>
      <c r="K29" s="20" t="s">
        <v>258</v>
      </c>
      <c r="L29" s="2">
        <v>46</v>
      </c>
    </row>
    <row r="30" spans="5:12" x14ac:dyDescent="0.3">
      <c r="E30" s="20" t="s">
        <v>141</v>
      </c>
      <c r="F30" s="52">
        <v>3463.2</v>
      </c>
      <c r="K30" s="20" t="s">
        <v>259</v>
      </c>
      <c r="L30" s="2">
        <v>60</v>
      </c>
    </row>
    <row r="31" spans="5:12" x14ac:dyDescent="0.3">
      <c r="E31" s="20" t="s">
        <v>83</v>
      </c>
      <c r="F31" s="52">
        <v>3446.7</v>
      </c>
      <c r="K31" s="20" t="s">
        <v>260</v>
      </c>
      <c r="L31" s="2">
        <v>35</v>
      </c>
    </row>
    <row r="32" spans="5:12" x14ac:dyDescent="0.3">
      <c r="E32" s="20" t="s">
        <v>174</v>
      </c>
      <c r="F32" s="52">
        <v>3446.7</v>
      </c>
      <c r="H32" s="22" t="s">
        <v>250</v>
      </c>
      <c r="K32" s="20" t="s">
        <v>261</v>
      </c>
      <c r="L32" s="2">
        <v>13</v>
      </c>
    </row>
    <row r="33" spans="2:12" x14ac:dyDescent="0.3">
      <c r="H33" s="22">
        <v>14122790</v>
      </c>
      <c r="K33" s="20" t="s">
        <v>262</v>
      </c>
      <c r="L33" s="2">
        <v>3</v>
      </c>
    </row>
    <row r="36" spans="2:12" x14ac:dyDescent="0.3">
      <c r="E36" t="s">
        <v>249</v>
      </c>
      <c r="G36" s="19" t="s">
        <v>225</v>
      </c>
      <c r="H36" t="s">
        <v>226</v>
      </c>
    </row>
    <row r="37" spans="2:12" x14ac:dyDescent="0.3">
      <c r="E37" s="2">
        <v>183</v>
      </c>
      <c r="G37" s="20" t="s">
        <v>8</v>
      </c>
      <c r="H37" s="2">
        <v>86</v>
      </c>
    </row>
    <row r="38" spans="2:12" x14ac:dyDescent="0.3">
      <c r="G38" s="20" t="s">
        <v>15</v>
      </c>
      <c r="H38" s="2">
        <v>89</v>
      </c>
    </row>
    <row r="39" spans="2:12" x14ac:dyDescent="0.3">
      <c r="G39" s="20" t="s">
        <v>205</v>
      </c>
      <c r="H39" s="2">
        <v>8</v>
      </c>
    </row>
    <row r="41" spans="2:12" x14ac:dyDescent="0.3">
      <c r="H41" s="50" t="s">
        <v>225</v>
      </c>
      <c r="I41" t="s">
        <v>249</v>
      </c>
    </row>
    <row r="42" spans="2:12" x14ac:dyDescent="0.3">
      <c r="B42" s="56"/>
      <c r="C42" s="57"/>
      <c r="E42" s="53" t="s">
        <v>255</v>
      </c>
      <c r="F42" s="54" t="s">
        <v>251</v>
      </c>
      <c r="H42" s="20" t="s">
        <v>233</v>
      </c>
      <c r="I42" s="2">
        <v>37</v>
      </c>
    </row>
    <row r="43" spans="2:12" x14ac:dyDescent="0.3">
      <c r="B43" s="56">
        <v>183</v>
      </c>
      <c r="C43" s="57"/>
      <c r="H43" s="51" t="s">
        <v>234</v>
      </c>
      <c r="I43" s="2">
        <v>3</v>
      </c>
    </row>
    <row r="44" spans="2:12" x14ac:dyDescent="0.3">
      <c r="B44" s="56"/>
      <c r="C44" s="57"/>
      <c r="E44" s="54" t="s">
        <v>249</v>
      </c>
      <c r="H44" s="51" t="s">
        <v>235</v>
      </c>
      <c r="I44" s="2">
        <v>1</v>
      </c>
    </row>
    <row r="45" spans="2:12" x14ac:dyDescent="0.3">
      <c r="B45" s="56"/>
      <c r="C45" s="57"/>
      <c r="E45" s="55">
        <v>183</v>
      </c>
      <c r="H45" s="51" t="s">
        <v>236</v>
      </c>
      <c r="I45" s="2">
        <v>5</v>
      </c>
    </row>
    <row r="46" spans="2:12" x14ac:dyDescent="0.3">
      <c r="H46" s="51" t="s">
        <v>237</v>
      </c>
      <c r="I46" s="2">
        <v>3</v>
      </c>
    </row>
    <row r="47" spans="2:12" x14ac:dyDescent="0.3">
      <c r="H47" s="51" t="s">
        <v>238</v>
      </c>
      <c r="I47" s="2">
        <v>6</v>
      </c>
    </row>
    <row r="48" spans="2:12" x14ac:dyDescent="0.3">
      <c r="H48" s="51" t="s">
        <v>239</v>
      </c>
      <c r="I48" s="2">
        <v>6</v>
      </c>
    </row>
    <row r="49" spans="8:9" x14ac:dyDescent="0.3">
      <c r="H49" s="51" t="s">
        <v>240</v>
      </c>
      <c r="I49" s="2">
        <v>6</v>
      </c>
    </row>
    <row r="50" spans="8:9" x14ac:dyDescent="0.3">
      <c r="H50" s="51" t="s">
        <v>241</v>
      </c>
      <c r="I50" s="2">
        <v>7</v>
      </c>
    </row>
    <row r="51" spans="8:9" x14ac:dyDescent="0.3">
      <c r="H51" s="20" t="s">
        <v>242</v>
      </c>
      <c r="I51" s="2">
        <v>82</v>
      </c>
    </row>
    <row r="52" spans="8:9" x14ac:dyDescent="0.3">
      <c r="H52" s="51" t="s">
        <v>243</v>
      </c>
      <c r="I52" s="2">
        <v>6</v>
      </c>
    </row>
    <row r="53" spans="8:9" x14ac:dyDescent="0.3">
      <c r="H53" s="51" t="s">
        <v>244</v>
      </c>
      <c r="I53" s="2">
        <v>4</v>
      </c>
    </row>
    <row r="54" spans="8:9" x14ac:dyDescent="0.3">
      <c r="H54" s="51" t="s">
        <v>245</v>
      </c>
      <c r="I54" s="2">
        <v>9</v>
      </c>
    </row>
    <row r="55" spans="8:9" x14ac:dyDescent="0.3">
      <c r="H55" s="51" t="s">
        <v>246</v>
      </c>
      <c r="I55" s="2">
        <v>5</v>
      </c>
    </row>
    <row r="56" spans="8:9" x14ac:dyDescent="0.3">
      <c r="H56" s="51" t="s">
        <v>234</v>
      </c>
      <c r="I56" s="2">
        <v>10</v>
      </c>
    </row>
    <row r="57" spans="8:9" x14ac:dyDescent="0.3">
      <c r="H57" s="51" t="s">
        <v>235</v>
      </c>
      <c r="I57" s="2">
        <v>6</v>
      </c>
    </row>
    <row r="58" spans="8:9" x14ac:dyDescent="0.3">
      <c r="H58" s="51" t="s">
        <v>236</v>
      </c>
      <c r="I58" s="2">
        <v>13</v>
      </c>
    </row>
    <row r="59" spans="8:9" x14ac:dyDescent="0.3">
      <c r="H59" s="51" t="s">
        <v>237</v>
      </c>
      <c r="I59" s="2">
        <v>4</v>
      </c>
    </row>
    <row r="60" spans="8:9" x14ac:dyDescent="0.3">
      <c r="H60" s="51" t="s">
        <v>238</v>
      </c>
      <c r="I60" s="2">
        <v>11</v>
      </c>
    </row>
    <row r="61" spans="8:9" x14ac:dyDescent="0.3">
      <c r="H61" s="51" t="s">
        <v>239</v>
      </c>
      <c r="I61" s="2">
        <v>3</v>
      </c>
    </row>
    <row r="62" spans="8:9" x14ac:dyDescent="0.3">
      <c r="H62" s="51" t="s">
        <v>240</v>
      </c>
      <c r="I62" s="2">
        <v>4</v>
      </c>
    </row>
    <row r="63" spans="8:9" x14ac:dyDescent="0.3">
      <c r="H63" s="51" t="s">
        <v>241</v>
      </c>
      <c r="I63" s="2">
        <v>7</v>
      </c>
    </row>
    <row r="64" spans="8:9" x14ac:dyDescent="0.3">
      <c r="H64" s="20" t="s">
        <v>247</v>
      </c>
      <c r="I64" s="2">
        <v>62</v>
      </c>
    </row>
    <row r="65" spans="8:9" x14ac:dyDescent="0.3">
      <c r="H65" s="51" t="s">
        <v>243</v>
      </c>
      <c r="I65" s="2">
        <v>3</v>
      </c>
    </row>
    <row r="66" spans="8:9" x14ac:dyDescent="0.3">
      <c r="H66" s="51" t="s">
        <v>244</v>
      </c>
      <c r="I66" s="2">
        <v>10</v>
      </c>
    </row>
    <row r="67" spans="8:9" x14ac:dyDescent="0.3">
      <c r="H67" s="51" t="s">
        <v>245</v>
      </c>
      <c r="I67" s="2">
        <v>9</v>
      </c>
    </row>
    <row r="68" spans="8:9" x14ac:dyDescent="0.3">
      <c r="H68" s="51" t="s">
        <v>246</v>
      </c>
      <c r="I68" s="2">
        <v>9</v>
      </c>
    </row>
    <row r="69" spans="8:9" x14ac:dyDescent="0.3">
      <c r="H69" s="51" t="s">
        <v>234</v>
      </c>
      <c r="I69" s="2">
        <v>9</v>
      </c>
    </row>
    <row r="70" spans="8:9" x14ac:dyDescent="0.3">
      <c r="H70" s="51" t="s">
        <v>235</v>
      </c>
      <c r="I70" s="2">
        <v>7</v>
      </c>
    </row>
    <row r="71" spans="8:9" x14ac:dyDescent="0.3">
      <c r="H71" s="51" t="s">
        <v>236</v>
      </c>
      <c r="I71" s="2">
        <v>5</v>
      </c>
    </row>
    <row r="72" spans="8:9" x14ac:dyDescent="0.3">
      <c r="H72" s="51" t="s">
        <v>237</v>
      </c>
      <c r="I72" s="2">
        <v>5</v>
      </c>
    </row>
    <row r="73" spans="8:9" x14ac:dyDescent="0.3">
      <c r="H73" s="51" t="s">
        <v>238</v>
      </c>
      <c r="I73" s="2">
        <v>2</v>
      </c>
    </row>
    <row r="74" spans="8:9" x14ac:dyDescent="0.3">
      <c r="H74" s="51" t="s">
        <v>239</v>
      </c>
      <c r="I74" s="2">
        <v>3</v>
      </c>
    </row>
    <row r="75" spans="8:9" x14ac:dyDescent="0.3">
      <c r="H75" s="20" t="s">
        <v>248</v>
      </c>
      <c r="I75" s="2">
        <v>2</v>
      </c>
    </row>
    <row r="76" spans="8:9" x14ac:dyDescent="0.3">
      <c r="H76" s="20" t="s">
        <v>232</v>
      </c>
      <c r="I76" s="2">
        <v>183</v>
      </c>
    </row>
  </sheetData>
  <mergeCells count="8">
    <mergeCell ref="L6:M6"/>
    <mergeCell ref="L7:M8"/>
    <mergeCell ref="L9:M10"/>
    <mergeCell ref="L11:M12"/>
    <mergeCell ref="A4:B4"/>
    <mergeCell ref="A5:B6"/>
    <mergeCell ref="A7:B8"/>
    <mergeCell ref="A9:B10"/>
  </mergeCell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64100-0274-4524-9E44-CD48AEA81A9A}">
  <sheetPr>
    <tabColor theme="9"/>
  </sheetPr>
  <dimension ref="A1:AG214"/>
  <sheetViews>
    <sheetView showGridLines="0" tabSelected="1" zoomScale="40" zoomScaleNormal="40" workbookViewId="0">
      <selection activeCell="AH24" sqref="AH24"/>
    </sheetView>
  </sheetViews>
  <sheetFormatPr defaultRowHeight="14.4" x14ac:dyDescent="0.3"/>
  <cols>
    <col min="1" max="1" width="12.5546875" bestFit="1" customWidth="1"/>
    <col min="2" max="2" width="17.88671875" customWidth="1"/>
    <col min="3" max="4" width="4.88671875" customWidth="1"/>
    <col min="5" max="5" width="22.33203125" bestFit="1" customWidth="1"/>
    <col min="6" max="6" width="14.88671875" customWidth="1"/>
    <col min="7" max="7" width="20.6640625" customWidth="1"/>
    <col min="8" max="8" width="17.6640625" customWidth="1"/>
    <col min="9" max="9" width="19.77734375" customWidth="1"/>
    <col min="10" max="10" width="14" customWidth="1"/>
    <col min="11" max="11" width="42.33203125" bestFit="1" customWidth="1"/>
    <col min="12" max="14" width="8.88671875" hidden="1" customWidth="1"/>
    <col min="15" max="15" width="8.109375" hidden="1" customWidth="1"/>
    <col min="16" max="16" width="12.6640625" customWidth="1"/>
    <col min="17" max="17" width="18.109375" hidden="1" customWidth="1"/>
    <col min="18" max="18" width="30.109375" bestFit="1" customWidth="1"/>
    <col min="19" max="19" width="6.5546875" customWidth="1"/>
    <col min="20" max="25" width="6.5546875" bestFit="1" customWidth="1"/>
    <col min="26" max="26" width="6.5546875" customWidth="1"/>
    <col min="27" max="28" width="6.5546875" bestFit="1" customWidth="1"/>
    <col min="29" max="32" width="6.5546875" customWidth="1"/>
    <col min="33" max="33" width="26.88671875" customWidth="1"/>
    <col min="34" max="44" width="6.5546875" customWidth="1"/>
    <col min="45" max="78" width="6.5546875" bestFit="1" customWidth="1"/>
    <col min="79" max="100" width="7.5546875" bestFit="1" customWidth="1"/>
    <col min="101" max="101" width="10.77734375" bestFit="1" customWidth="1"/>
    <col min="102" max="102" width="17.77734375" bestFit="1" customWidth="1"/>
    <col min="103" max="103" width="15.5546875" bestFit="1" customWidth="1"/>
    <col min="104" max="104" width="19.33203125" bestFit="1" customWidth="1"/>
    <col min="105" max="105" width="15.33203125" bestFit="1" customWidth="1"/>
    <col min="106" max="106" width="19.109375" bestFit="1" customWidth="1"/>
    <col min="107" max="107" width="20.33203125" bestFit="1" customWidth="1"/>
    <col min="108" max="108" width="11" bestFit="1" customWidth="1"/>
    <col min="109" max="109" width="12.21875" bestFit="1" customWidth="1"/>
    <col min="110" max="110" width="11.77734375" bestFit="1" customWidth="1"/>
    <col min="111" max="111" width="11.33203125" bestFit="1" customWidth="1"/>
    <col min="112" max="112" width="15.77734375" bestFit="1" customWidth="1"/>
    <col min="113" max="113" width="18.21875" bestFit="1" customWidth="1"/>
    <col min="114" max="114" width="19.21875" bestFit="1" customWidth="1"/>
    <col min="115" max="115" width="25.21875" bestFit="1" customWidth="1"/>
    <col min="116" max="116" width="14.5546875" bestFit="1" customWidth="1"/>
    <col min="117" max="117" width="19.5546875" bestFit="1" customWidth="1"/>
    <col min="118" max="118" width="14.33203125" bestFit="1" customWidth="1"/>
    <col min="119" max="119" width="14" bestFit="1" customWidth="1"/>
    <col min="120" max="120" width="13.6640625" bestFit="1" customWidth="1"/>
    <col min="121" max="121" width="18.33203125" bestFit="1" customWidth="1"/>
    <col min="122" max="122" width="14.77734375" bestFit="1" customWidth="1"/>
    <col min="123" max="123" width="13.88671875" bestFit="1" customWidth="1"/>
    <col min="124" max="124" width="27.88671875" bestFit="1" customWidth="1"/>
    <col min="125" max="125" width="14.109375" bestFit="1" customWidth="1"/>
    <col min="126" max="126" width="13.5546875" bestFit="1" customWidth="1"/>
    <col min="127" max="127" width="14.6640625" bestFit="1" customWidth="1"/>
    <col min="128" max="128" width="13.109375" bestFit="1" customWidth="1"/>
    <col min="129" max="129" width="12.44140625" bestFit="1" customWidth="1"/>
    <col min="130" max="130" width="12.109375" bestFit="1" customWidth="1"/>
    <col min="131" max="131" width="14.77734375" bestFit="1" customWidth="1"/>
    <col min="132" max="132" width="12.77734375" bestFit="1" customWidth="1"/>
    <col min="133" max="133" width="9.77734375" bestFit="1" customWidth="1"/>
    <col min="134" max="134" width="10.5546875" bestFit="1" customWidth="1"/>
    <col min="135" max="135" width="11" bestFit="1" customWidth="1"/>
    <col min="136" max="136" width="16.88671875" bestFit="1" customWidth="1"/>
    <col min="137" max="137" width="12.88671875" bestFit="1" customWidth="1"/>
    <col min="138" max="138" width="13.21875" bestFit="1" customWidth="1"/>
    <col min="139" max="139" width="13.88671875" bestFit="1" customWidth="1"/>
    <col min="140" max="140" width="21.109375" bestFit="1" customWidth="1"/>
    <col min="141" max="141" width="16.88671875" bestFit="1" customWidth="1"/>
    <col min="142" max="142" width="18.21875" bestFit="1" customWidth="1"/>
    <col min="143" max="143" width="14.5546875" bestFit="1" customWidth="1"/>
    <col min="144" max="144" width="23.33203125" bestFit="1" customWidth="1"/>
    <col min="145" max="145" width="15.5546875" bestFit="1" customWidth="1"/>
    <col min="146" max="146" width="12.21875" bestFit="1" customWidth="1"/>
    <col min="147" max="147" width="12.33203125" bestFit="1" customWidth="1"/>
    <col min="148" max="148" width="10.77734375" bestFit="1" customWidth="1"/>
    <col min="149" max="149" width="20.77734375" bestFit="1" customWidth="1"/>
    <col min="150" max="150" width="19.33203125" bestFit="1" customWidth="1"/>
    <col min="151" max="151" width="21.44140625" bestFit="1" customWidth="1"/>
    <col min="152" max="152" width="14.109375" bestFit="1" customWidth="1"/>
    <col min="153" max="153" width="17.6640625" bestFit="1" customWidth="1"/>
    <col min="154" max="154" width="18.44140625" bestFit="1" customWidth="1"/>
    <col min="155" max="155" width="11.77734375" bestFit="1" customWidth="1"/>
    <col min="156" max="156" width="19.44140625" bestFit="1" customWidth="1"/>
    <col min="157" max="157" width="14.5546875" bestFit="1" customWidth="1"/>
    <col min="158" max="158" width="11.6640625" bestFit="1" customWidth="1"/>
    <col min="159" max="159" width="13.6640625" bestFit="1" customWidth="1"/>
    <col min="160" max="160" width="12.77734375" bestFit="1" customWidth="1"/>
    <col min="161" max="161" width="14.33203125" bestFit="1" customWidth="1"/>
    <col min="162" max="162" width="18.44140625" bestFit="1" customWidth="1"/>
    <col min="163" max="163" width="11.21875" bestFit="1" customWidth="1"/>
    <col min="164" max="164" width="16.33203125" bestFit="1" customWidth="1"/>
    <col min="165" max="165" width="21.109375" bestFit="1" customWidth="1"/>
    <col min="166" max="166" width="12.88671875" bestFit="1" customWidth="1"/>
    <col min="167" max="167" width="28.88671875" bestFit="1" customWidth="1"/>
    <col min="168" max="168" width="12" bestFit="1" customWidth="1"/>
    <col min="169" max="169" width="14.44140625" bestFit="1" customWidth="1"/>
    <col min="170" max="170" width="22.33203125" bestFit="1" customWidth="1"/>
    <col min="171" max="171" width="18.33203125" bestFit="1" customWidth="1"/>
    <col min="172" max="172" width="12.5546875" bestFit="1" customWidth="1"/>
    <col min="173" max="173" width="11.109375" bestFit="1" customWidth="1"/>
    <col min="174" max="174" width="12.77734375" bestFit="1" customWidth="1"/>
    <col min="175" max="175" width="13.44140625" bestFit="1" customWidth="1"/>
    <col min="176" max="176" width="14.21875" bestFit="1" customWidth="1"/>
    <col min="177" max="177" width="11.33203125" bestFit="1" customWidth="1"/>
    <col min="178" max="178" width="12" bestFit="1" customWidth="1"/>
    <col min="179" max="179" width="13.44140625" bestFit="1" customWidth="1"/>
    <col min="180" max="180" width="16" bestFit="1" customWidth="1"/>
    <col min="181" max="181" width="11.109375" bestFit="1" customWidth="1"/>
    <col min="182" max="182" width="18" bestFit="1" customWidth="1"/>
    <col min="183" max="183" width="11.6640625" bestFit="1" customWidth="1"/>
    <col min="184" max="184" width="9.44140625" bestFit="1" customWidth="1"/>
    <col min="185" max="185" width="16.33203125" bestFit="1" customWidth="1"/>
    <col min="186" max="186" width="17.6640625" bestFit="1" customWidth="1"/>
    <col min="187" max="187" width="17.33203125" bestFit="1" customWidth="1"/>
    <col min="188" max="188" width="17.5546875" bestFit="1" customWidth="1"/>
    <col min="189" max="189" width="15.33203125" bestFit="1" customWidth="1"/>
    <col min="190" max="190" width="12.77734375" bestFit="1" customWidth="1"/>
    <col min="191" max="191" width="12.21875" bestFit="1" customWidth="1"/>
    <col min="192" max="192" width="12.88671875" bestFit="1" customWidth="1"/>
    <col min="193" max="193" width="10.33203125" bestFit="1" customWidth="1"/>
    <col min="194" max="194" width="10.77734375" bestFit="1" customWidth="1"/>
  </cols>
  <sheetData>
    <row r="1" spans="1:33" ht="14.4" customHeight="1" x14ac:dyDescent="0.3">
      <c r="A1" s="108" t="s">
        <v>256</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row>
    <row r="2" spans="1:33" ht="14.4" customHeight="1" x14ac:dyDescent="0.3">
      <c r="A2" s="108"/>
      <c r="B2" s="108"/>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row>
    <row r="3" spans="1:33" ht="14.4" customHeight="1" x14ac:dyDescent="0.3">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row>
    <row r="4" spans="1:33" ht="14.4" customHeight="1" x14ac:dyDescent="0.3">
      <c r="A4" s="108"/>
      <c r="B4" s="108"/>
      <c r="C4" s="108"/>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row>
    <row r="5" spans="1:33" ht="14.4" customHeight="1" x14ac:dyDescent="0.3">
      <c r="A5" s="108"/>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row>
    <row r="6" spans="1:33" ht="14.4" customHeight="1" x14ac:dyDescent="0.3">
      <c r="A6" s="108"/>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row>
    <row r="7" spans="1:33" ht="14.4" customHeight="1" x14ac:dyDescent="0.3">
      <c r="A7" s="63"/>
      <c r="B7" s="63"/>
      <c r="C7" s="63"/>
      <c r="D7" s="63"/>
      <c r="E7" s="64"/>
      <c r="F7" s="64"/>
      <c r="G7" s="63"/>
      <c r="H7" s="63"/>
      <c r="I7" s="63"/>
      <c r="J7" s="63"/>
      <c r="K7" s="63"/>
      <c r="L7" s="63"/>
      <c r="M7" s="63"/>
      <c r="N7" s="63"/>
      <c r="O7" s="63"/>
      <c r="P7" s="63"/>
      <c r="Q7" s="63"/>
      <c r="R7" s="63"/>
      <c r="S7" s="63"/>
      <c r="T7" s="63"/>
      <c r="U7" s="63"/>
      <c r="V7" s="63"/>
      <c r="W7" s="63"/>
      <c r="X7" s="63"/>
      <c r="Y7" s="63"/>
      <c r="Z7" s="63"/>
      <c r="AA7" s="63"/>
      <c r="AB7" s="63"/>
      <c r="AC7" s="63"/>
      <c r="AD7" s="63"/>
    </row>
    <row r="8" spans="1:33" ht="24" customHeight="1" thickBot="1" x14ac:dyDescent="0.35">
      <c r="A8" s="82"/>
      <c r="B8" s="82"/>
      <c r="C8" s="65"/>
      <c r="D8" s="65"/>
      <c r="E8" s="66"/>
      <c r="F8" s="66"/>
      <c r="G8" s="65"/>
      <c r="H8" s="65"/>
      <c r="I8" s="65"/>
      <c r="J8" s="65"/>
      <c r="K8" s="65"/>
      <c r="L8" s="65"/>
      <c r="M8" s="65"/>
      <c r="N8" s="65"/>
      <c r="O8" s="65"/>
      <c r="P8" s="65"/>
      <c r="Q8" s="65"/>
      <c r="R8" s="65"/>
      <c r="S8" s="65"/>
      <c r="T8" s="65"/>
      <c r="U8" s="65"/>
      <c r="V8" s="65"/>
      <c r="W8" s="65"/>
      <c r="X8" s="65"/>
      <c r="Y8" s="65"/>
      <c r="Z8" s="65"/>
      <c r="AA8" s="65"/>
      <c r="AB8" s="65"/>
      <c r="AC8" s="65"/>
      <c r="AD8" s="67"/>
    </row>
    <row r="9" spans="1:33" ht="18.600000000000001" customHeight="1" thickBot="1" x14ac:dyDescent="0.45">
      <c r="A9" s="82"/>
      <c r="B9" s="82"/>
      <c r="C9" s="69"/>
      <c r="D9" s="69"/>
      <c r="E9" s="81" t="s">
        <v>253</v>
      </c>
      <c r="F9" s="70"/>
      <c r="G9" s="81" t="s">
        <v>254</v>
      </c>
      <c r="H9" s="69"/>
      <c r="I9" s="81" t="s">
        <v>213</v>
      </c>
      <c r="J9" s="69"/>
      <c r="K9" s="81" t="s">
        <v>263</v>
      </c>
      <c r="L9" s="69"/>
      <c r="M9" s="69"/>
      <c r="N9" s="69"/>
      <c r="O9" s="69"/>
      <c r="P9" s="69"/>
      <c r="Q9" s="69"/>
      <c r="R9" s="62" t="s">
        <v>217</v>
      </c>
      <c r="S9" s="69"/>
      <c r="T9" s="69"/>
      <c r="U9" s="69"/>
      <c r="V9" s="69"/>
      <c r="W9" s="69"/>
      <c r="X9" s="69"/>
      <c r="Y9" s="69"/>
      <c r="Z9" s="69"/>
      <c r="AA9" s="69"/>
      <c r="AB9" s="69"/>
      <c r="AC9" s="69"/>
      <c r="AD9" s="71"/>
      <c r="AF9" s="115" t="s">
        <v>264</v>
      </c>
      <c r="AG9" s="116"/>
    </row>
    <row r="10" spans="1:33" ht="94.8" customHeight="1" x14ac:dyDescent="0.3">
      <c r="A10" s="82"/>
      <c r="B10" s="82"/>
      <c r="C10" s="69"/>
      <c r="D10" s="69"/>
      <c r="E10" s="59">
        <f>GETPIVOTDATA("Name",'Pivot tables'!$E$36)</f>
        <v>183</v>
      </c>
      <c r="F10" s="69"/>
      <c r="G10" s="59">
        <f>IFERROR(GETPIVOTDATA("Gender",'Pivot tables'!$G$36,"Gender","Male"),0)</f>
        <v>89</v>
      </c>
      <c r="H10" s="69"/>
      <c r="I10" s="59">
        <f>GETPIVOTDATA("Gender",'Pivot tables'!$G$36,"Gender","Female")</f>
        <v>86</v>
      </c>
      <c r="J10" s="69"/>
      <c r="K10" s="60">
        <f>GETPIVOTDATA("Salary",'Pivot tables'!$H$32)</f>
        <v>14122790</v>
      </c>
      <c r="L10" s="69"/>
      <c r="M10" s="69"/>
      <c r="N10" s="69"/>
      <c r="O10" s="69"/>
      <c r="P10" s="69"/>
      <c r="Q10" s="69"/>
      <c r="R10" s="61" t="str">
        <f>IF(GETPIVOTDATA("Name",'Pivot tables'!$E$18)/'Pivot tables'!$B$43=100%,"Add Filter",GETPIVOTDATA("Name",'Pivot tables'!$E$18)/'Pivot tables'!$B$43)</f>
        <v>Add Filter</v>
      </c>
      <c r="S10" s="69"/>
      <c r="T10" s="69"/>
      <c r="U10" s="69"/>
      <c r="V10" s="69"/>
      <c r="W10" s="69"/>
      <c r="X10" s="69"/>
      <c r="Y10" s="69"/>
      <c r="Z10" s="69"/>
      <c r="AA10" s="69"/>
      <c r="AB10" s="69"/>
      <c r="AC10" s="69"/>
      <c r="AD10" s="71"/>
      <c r="AF10" s="117" t="s">
        <v>265</v>
      </c>
      <c r="AG10" s="118"/>
    </row>
    <row r="11" spans="1:33" ht="14.4" customHeight="1" x14ac:dyDescent="0.3">
      <c r="A11" s="82"/>
      <c r="B11" s="82"/>
      <c r="C11" s="69"/>
      <c r="D11" s="69"/>
      <c r="E11" s="69"/>
      <c r="F11" s="69"/>
      <c r="G11" s="69"/>
      <c r="H11" s="69"/>
      <c r="I11" s="69"/>
      <c r="J11" s="69"/>
      <c r="K11" s="69"/>
      <c r="L11" s="69"/>
      <c r="M11" s="69"/>
      <c r="N11" s="69"/>
      <c r="O11" s="69"/>
      <c r="P11" s="69"/>
      <c r="Q11" s="69"/>
      <c r="R11" s="72"/>
      <c r="S11" s="69"/>
      <c r="T11" s="69"/>
      <c r="U11" s="69"/>
      <c r="V11" s="69"/>
      <c r="W11" s="69"/>
      <c r="X11" s="69"/>
      <c r="Y11" s="69"/>
      <c r="Z11" s="69"/>
      <c r="AA11" s="69"/>
      <c r="AB11" s="69"/>
      <c r="AC11" s="69"/>
      <c r="AD11" s="71"/>
      <c r="AF11" s="119"/>
      <c r="AG11" s="120"/>
    </row>
    <row r="12" spans="1:33" ht="14.4" customHeight="1" x14ac:dyDescent="0.3">
      <c r="A12" s="82"/>
      <c r="B12" s="82"/>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71"/>
      <c r="AF12" s="109" t="s">
        <v>267</v>
      </c>
      <c r="AG12" s="110"/>
    </row>
    <row r="13" spans="1:33" ht="14.4" customHeight="1" x14ac:dyDescent="0.3">
      <c r="A13" s="82"/>
      <c r="B13" s="82"/>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71"/>
      <c r="AF13" s="111"/>
      <c r="AG13" s="111"/>
    </row>
    <row r="14" spans="1:33" ht="14.4" customHeight="1" x14ac:dyDescent="0.3">
      <c r="A14" s="82"/>
      <c r="B14" s="82"/>
      <c r="C14" s="69"/>
      <c r="D14" s="69"/>
      <c r="E14" s="69"/>
      <c r="F14" s="69"/>
      <c r="G14" s="69"/>
      <c r="H14" s="69"/>
      <c r="I14" s="69"/>
      <c r="J14" s="69"/>
      <c r="K14" s="69"/>
      <c r="L14" s="69"/>
      <c r="M14" s="69"/>
      <c r="N14" s="69"/>
      <c r="O14" s="69"/>
      <c r="P14" s="69"/>
      <c r="Q14" s="69"/>
      <c r="R14" s="69"/>
      <c r="S14" s="69"/>
      <c r="T14" s="69"/>
      <c r="U14" s="69"/>
      <c r="V14" s="69"/>
      <c r="W14" s="69"/>
      <c r="X14" s="69"/>
      <c r="Y14" s="69"/>
      <c r="Z14" s="69"/>
      <c r="AA14" s="69"/>
      <c r="AB14" s="69"/>
      <c r="AC14" s="69"/>
      <c r="AD14" s="71"/>
      <c r="AF14" s="112" t="s">
        <v>266</v>
      </c>
      <c r="AG14" s="113"/>
    </row>
    <row r="15" spans="1:33" ht="14.4" customHeight="1" x14ac:dyDescent="0.3">
      <c r="A15" s="68"/>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71"/>
      <c r="AF15" s="114"/>
      <c r="AG15" s="114"/>
    </row>
    <row r="16" spans="1:33" ht="14.4" customHeight="1" x14ac:dyDescent="0.3">
      <c r="A16" s="68"/>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71"/>
    </row>
    <row r="17" spans="1:30" x14ac:dyDescent="0.3">
      <c r="A17" s="68"/>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71"/>
    </row>
    <row r="18" spans="1:30" x14ac:dyDescent="0.3">
      <c r="A18" s="68"/>
      <c r="B18" s="69"/>
      <c r="C18" s="69"/>
      <c r="D18" s="69"/>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71"/>
    </row>
    <row r="19" spans="1:30" x14ac:dyDescent="0.3">
      <c r="A19" s="68"/>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71"/>
    </row>
    <row r="20" spans="1:30" x14ac:dyDescent="0.3">
      <c r="A20" s="68"/>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71"/>
    </row>
    <row r="21" spans="1:30" x14ac:dyDescent="0.3">
      <c r="A21" s="68"/>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71"/>
    </row>
    <row r="22" spans="1:30" x14ac:dyDescent="0.3">
      <c r="A22" s="68"/>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71"/>
    </row>
    <row r="23" spans="1:30" x14ac:dyDescent="0.3">
      <c r="A23" s="68"/>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71"/>
    </row>
    <row r="24" spans="1:30" x14ac:dyDescent="0.3">
      <c r="A24" s="68"/>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71"/>
    </row>
    <row r="25" spans="1:30" x14ac:dyDescent="0.3">
      <c r="A25" s="68"/>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71"/>
    </row>
    <row r="26" spans="1:30" x14ac:dyDescent="0.3">
      <c r="A26" s="68"/>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c r="AD26" s="71"/>
    </row>
    <row r="27" spans="1:30" x14ac:dyDescent="0.3">
      <c r="A27" s="73"/>
      <c r="B27" s="74"/>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71"/>
    </row>
    <row r="28" spans="1:30" x14ac:dyDescent="0.3">
      <c r="A28" s="75"/>
      <c r="B28" s="76"/>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c r="AD28" s="71"/>
    </row>
    <row r="29" spans="1:30" x14ac:dyDescent="0.3">
      <c r="A29" s="75"/>
      <c r="B29" s="76"/>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71"/>
    </row>
    <row r="30" spans="1:30" x14ac:dyDescent="0.3">
      <c r="A30" s="75"/>
      <c r="B30" s="76"/>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c r="AD30" s="71"/>
    </row>
    <row r="31" spans="1:30" x14ac:dyDescent="0.3">
      <c r="A31" s="75"/>
      <c r="B31" s="76"/>
      <c r="C31" s="69"/>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71"/>
    </row>
    <row r="32" spans="1:30" x14ac:dyDescent="0.3">
      <c r="A32" s="75"/>
      <c r="B32" s="76"/>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71"/>
    </row>
    <row r="33" spans="1:30" x14ac:dyDescent="0.3">
      <c r="A33" s="75"/>
      <c r="B33" s="76"/>
      <c r="C33" s="69"/>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71"/>
    </row>
    <row r="34" spans="1:30" x14ac:dyDescent="0.3">
      <c r="A34" s="75"/>
      <c r="B34" s="76"/>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71"/>
    </row>
    <row r="35" spans="1:30" x14ac:dyDescent="0.3">
      <c r="A35" s="75"/>
      <c r="B35" s="76"/>
      <c r="C35" s="69"/>
      <c r="D35" s="69"/>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71"/>
    </row>
    <row r="36" spans="1:30" x14ac:dyDescent="0.3">
      <c r="A36" s="75"/>
      <c r="B36" s="76"/>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71"/>
    </row>
    <row r="37" spans="1:30" x14ac:dyDescent="0.3">
      <c r="A37" s="75"/>
      <c r="B37" s="76"/>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71"/>
    </row>
    <row r="38" spans="1:30" x14ac:dyDescent="0.3">
      <c r="A38" s="75"/>
      <c r="B38" s="76"/>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71"/>
    </row>
    <row r="39" spans="1:30" x14ac:dyDescent="0.3">
      <c r="A39" s="75"/>
      <c r="B39" s="76"/>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71"/>
    </row>
    <row r="40" spans="1:30" x14ac:dyDescent="0.3">
      <c r="A40" s="75"/>
      <c r="B40" s="76"/>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c r="AD40" s="71"/>
    </row>
    <row r="41" spans="1:30" x14ac:dyDescent="0.3">
      <c r="A41" s="75"/>
      <c r="B41" s="76"/>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71"/>
    </row>
    <row r="42" spans="1:30" x14ac:dyDescent="0.3">
      <c r="A42" s="75"/>
      <c r="B42" s="76"/>
      <c r="C42" s="69"/>
      <c r="D42" s="69"/>
      <c r="E42" s="69"/>
      <c r="F42" s="69"/>
      <c r="G42" s="69"/>
      <c r="H42" s="69"/>
      <c r="I42" s="69"/>
      <c r="J42" s="69"/>
      <c r="K42" s="69"/>
      <c r="L42" s="69"/>
      <c r="M42" s="69"/>
      <c r="N42" s="69"/>
      <c r="O42" s="69"/>
      <c r="P42" s="69"/>
      <c r="Q42" s="69"/>
      <c r="R42" s="69"/>
      <c r="S42" s="69"/>
      <c r="T42" s="69"/>
      <c r="U42" s="69"/>
      <c r="V42" s="69"/>
      <c r="W42" s="69"/>
      <c r="X42" s="69"/>
      <c r="Y42" s="69"/>
      <c r="Z42" s="69"/>
      <c r="AA42" s="69"/>
      <c r="AB42" s="69"/>
      <c r="AC42" s="69"/>
      <c r="AD42" s="71"/>
    </row>
    <row r="43" spans="1:30" x14ac:dyDescent="0.3">
      <c r="A43" s="75"/>
      <c r="B43" s="76"/>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71"/>
    </row>
    <row r="44" spans="1:30" x14ac:dyDescent="0.3">
      <c r="A44" s="75"/>
      <c r="B44" s="76"/>
      <c r="C44" s="69"/>
      <c r="D44" s="69"/>
      <c r="E44" s="69"/>
      <c r="F44" s="69"/>
      <c r="G44" s="69"/>
      <c r="H44" s="69"/>
      <c r="I44" s="69"/>
      <c r="J44" s="69"/>
      <c r="K44" s="69"/>
      <c r="L44" s="69"/>
      <c r="M44" s="69"/>
      <c r="N44" s="69"/>
      <c r="O44" s="69"/>
      <c r="P44" s="69"/>
      <c r="Q44" s="69"/>
      <c r="R44" s="69"/>
      <c r="S44" s="69"/>
      <c r="T44" s="69"/>
      <c r="U44" s="69"/>
      <c r="V44" s="69"/>
      <c r="W44" s="69"/>
      <c r="X44" s="69"/>
      <c r="Y44" s="69"/>
      <c r="Z44" s="69"/>
      <c r="AA44" s="69"/>
      <c r="AB44" s="69"/>
      <c r="AC44" s="69"/>
      <c r="AD44" s="71"/>
    </row>
    <row r="45" spans="1:30" x14ac:dyDescent="0.3">
      <c r="A45" s="75"/>
      <c r="B45" s="76"/>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71"/>
    </row>
    <row r="46" spans="1:30" x14ac:dyDescent="0.3">
      <c r="A46" s="75"/>
      <c r="B46" s="76"/>
      <c r="C46" s="69"/>
      <c r="D46" s="69"/>
      <c r="E46" s="69"/>
      <c r="F46" s="69"/>
      <c r="G46" s="69"/>
      <c r="H46" s="69"/>
      <c r="I46" s="69"/>
      <c r="J46" s="69"/>
      <c r="K46" s="69"/>
      <c r="L46" s="69"/>
      <c r="M46" s="69"/>
      <c r="N46" s="69"/>
      <c r="O46" s="69"/>
      <c r="P46" s="69"/>
      <c r="Q46" s="69"/>
      <c r="R46" s="69"/>
      <c r="S46" s="69"/>
      <c r="T46" s="69"/>
      <c r="U46" s="69"/>
      <c r="V46" s="69"/>
      <c r="W46" s="69"/>
      <c r="X46" s="69"/>
      <c r="Y46" s="69"/>
      <c r="Z46" s="69"/>
      <c r="AA46" s="69"/>
      <c r="AB46" s="69"/>
      <c r="AC46" s="69"/>
      <c r="AD46" s="71"/>
    </row>
    <row r="47" spans="1:30" x14ac:dyDescent="0.3">
      <c r="A47" s="75"/>
      <c r="B47" s="76"/>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71"/>
    </row>
    <row r="48" spans="1:30" x14ac:dyDescent="0.3">
      <c r="A48" s="73"/>
      <c r="B48" s="74"/>
      <c r="C48" s="69"/>
      <c r="D48" s="69"/>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71"/>
    </row>
    <row r="49" spans="1:30" x14ac:dyDescent="0.3">
      <c r="A49" s="75"/>
      <c r="B49" s="76"/>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71"/>
    </row>
    <row r="50" spans="1:30" x14ac:dyDescent="0.3">
      <c r="A50" s="75"/>
      <c r="B50" s="76"/>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71"/>
    </row>
    <row r="51" spans="1:30" x14ac:dyDescent="0.3">
      <c r="A51" s="75"/>
      <c r="B51" s="76"/>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71"/>
    </row>
    <row r="52" spans="1:30" x14ac:dyDescent="0.3">
      <c r="A52" s="75"/>
      <c r="B52" s="76"/>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71"/>
    </row>
    <row r="53" spans="1:30" x14ac:dyDescent="0.3">
      <c r="A53" s="75"/>
      <c r="B53" s="76"/>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71"/>
    </row>
    <row r="54" spans="1:30" x14ac:dyDescent="0.3">
      <c r="A54" s="75"/>
      <c r="B54" s="76"/>
      <c r="C54" s="6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71"/>
    </row>
    <row r="55" spans="1:30" x14ac:dyDescent="0.3">
      <c r="A55" s="75"/>
      <c r="B55" s="76"/>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71"/>
    </row>
    <row r="56" spans="1:30" x14ac:dyDescent="0.3">
      <c r="A56" s="75"/>
      <c r="B56" s="76"/>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71"/>
    </row>
    <row r="57" spans="1:30" x14ac:dyDescent="0.3">
      <c r="A57" s="75"/>
      <c r="B57" s="76"/>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71"/>
    </row>
    <row r="58" spans="1:30" x14ac:dyDescent="0.3">
      <c r="A58" s="75"/>
      <c r="B58" s="76"/>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1"/>
    </row>
    <row r="59" spans="1:30" x14ac:dyDescent="0.3">
      <c r="A59" s="75"/>
      <c r="B59" s="76"/>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71"/>
    </row>
    <row r="60" spans="1:30" x14ac:dyDescent="0.3">
      <c r="A60" s="75"/>
      <c r="B60" s="76"/>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71"/>
    </row>
    <row r="61" spans="1:30" x14ac:dyDescent="0.3">
      <c r="A61" s="75"/>
      <c r="B61" s="76"/>
      <c r="C61" s="69"/>
      <c r="D61" s="69"/>
      <c r="E61" s="69"/>
      <c r="F61" s="69"/>
      <c r="G61" s="69"/>
      <c r="H61" s="69"/>
      <c r="I61" s="69"/>
      <c r="J61" s="69"/>
      <c r="K61" s="69"/>
      <c r="L61" s="69"/>
      <c r="M61" s="69"/>
      <c r="N61" s="69"/>
      <c r="O61" s="69"/>
      <c r="P61" s="69"/>
      <c r="Q61" s="69"/>
      <c r="R61" s="69"/>
      <c r="S61" s="69"/>
      <c r="T61" s="69"/>
      <c r="U61" s="69"/>
      <c r="V61" s="69"/>
      <c r="W61" s="69"/>
      <c r="X61" s="69"/>
      <c r="Y61" s="69"/>
      <c r="Z61" s="69"/>
      <c r="AA61" s="69"/>
      <c r="AB61" s="69"/>
      <c r="AC61" s="69"/>
      <c r="AD61" s="71"/>
    </row>
    <row r="62" spans="1:30" x14ac:dyDescent="0.3">
      <c r="A62" s="75"/>
      <c r="B62" s="76"/>
      <c r="C62" s="69"/>
      <c r="D62" s="69"/>
      <c r="E62" s="69"/>
      <c r="F62" s="69"/>
      <c r="G62" s="69"/>
      <c r="H62" s="69"/>
      <c r="I62" s="69"/>
      <c r="J62" s="69"/>
      <c r="K62" s="69"/>
      <c r="L62" s="69"/>
      <c r="M62" s="69"/>
      <c r="N62" s="69"/>
      <c r="O62" s="69"/>
      <c r="P62" s="69"/>
      <c r="Q62" s="69"/>
      <c r="R62" s="69"/>
      <c r="S62" s="69"/>
      <c r="T62" s="69"/>
      <c r="U62" s="69"/>
      <c r="V62" s="69"/>
      <c r="W62" s="69"/>
      <c r="X62" s="69"/>
      <c r="Y62" s="69"/>
      <c r="Z62" s="69"/>
      <c r="AA62" s="69"/>
      <c r="AB62" s="69"/>
      <c r="AC62" s="69"/>
      <c r="AD62" s="71"/>
    </row>
    <row r="63" spans="1:30" x14ac:dyDescent="0.3">
      <c r="A63" s="75"/>
      <c r="B63" s="76"/>
      <c r="C63" s="69"/>
      <c r="D63" s="69"/>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71"/>
    </row>
    <row r="64" spans="1:30" x14ac:dyDescent="0.3">
      <c r="A64" s="75"/>
      <c r="B64" s="76"/>
      <c r="C64" s="69"/>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71"/>
    </row>
    <row r="65" spans="1:30" x14ac:dyDescent="0.3">
      <c r="A65" s="75"/>
      <c r="B65" s="76"/>
      <c r="C65" s="69"/>
      <c r="D65" s="69"/>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71"/>
    </row>
    <row r="66" spans="1:30" x14ac:dyDescent="0.3">
      <c r="A66" s="75"/>
      <c r="B66" s="76"/>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71"/>
    </row>
    <row r="67" spans="1:30" x14ac:dyDescent="0.3">
      <c r="A67" s="75"/>
      <c r="B67" s="76"/>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71"/>
    </row>
    <row r="68" spans="1:30" x14ac:dyDescent="0.3">
      <c r="A68" s="75"/>
      <c r="B68" s="76"/>
      <c r="C68" s="69"/>
      <c r="D68" s="69"/>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71"/>
    </row>
    <row r="69" spans="1:30" x14ac:dyDescent="0.3">
      <c r="A69" s="75"/>
      <c r="B69" s="76"/>
      <c r="C69" s="69"/>
      <c r="D69" s="69"/>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71"/>
    </row>
    <row r="70" spans="1:30" x14ac:dyDescent="0.3">
      <c r="A70" s="77"/>
      <c r="B70" s="78"/>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80"/>
    </row>
    <row r="71" spans="1:30" x14ac:dyDescent="0.3">
      <c r="A71" s="44"/>
      <c r="B71" s="2"/>
    </row>
    <row r="72" spans="1:30" x14ac:dyDescent="0.3">
      <c r="A72" s="44"/>
      <c r="B72" s="2"/>
    </row>
    <row r="73" spans="1:30" x14ac:dyDescent="0.3">
      <c r="A73" s="44"/>
      <c r="B73" s="2"/>
    </row>
    <row r="74" spans="1:30" x14ac:dyDescent="0.3">
      <c r="A74" s="44"/>
      <c r="B74" s="2"/>
    </row>
    <row r="75" spans="1:30" x14ac:dyDescent="0.3">
      <c r="A75" s="44"/>
      <c r="B75" s="2"/>
    </row>
    <row r="76" spans="1:30" x14ac:dyDescent="0.3">
      <c r="A76" s="44"/>
      <c r="B76" s="2"/>
    </row>
    <row r="77" spans="1:30" x14ac:dyDescent="0.3">
      <c r="A77" s="44"/>
      <c r="B77" s="2"/>
    </row>
    <row r="78" spans="1:30" x14ac:dyDescent="0.3">
      <c r="A78" s="44"/>
      <c r="B78" s="2"/>
    </row>
    <row r="79" spans="1:30" x14ac:dyDescent="0.3">
      <c r="A79" s="44"/>
      <c r="B79" s="2"/>
    </row>
    <row r="80" spans="1:30" x14ac:dyDescent="0.3">
      <c r="A80" s="44"/>
      <c r="B80" s="2"/>
    </row>
    <row r="81" spans="1:2" x14ac:dyDescent="0.3">
      <c r="A81" s="44"/>
      <c r="B81" s="2"/>
    </row>
    <row r="82" spans="1:2" x14ac:dyDescent="0.3">
      <c r="A82" s="44"/>
      <c r="B82" s="2"/>
    </row>
    <row r="83" spans="1:2" x14ac:dyDescent="0.3">
      <c r="A83" s="44"/>
      <c r="B83" s="2"/>
    </row>
    <row r="84" spans="1:2" x14ac:dyDescent="0.3">
      <c r="A84" s="44"/>
      <c r="B84" s="2"/>
    </row>
    <row r="85" spans="1:2" x14ac:dyDescent="0.3">
      <c r="A85" s="44"/>
      <c r="B85" s="2"/>
    </row>
    <row r="86" spans="1:2" x14ac:dyDescent="0.3">
      <c r="A86" s="44"/>
      <c r="B86" s="2"/>
    </row>
    <row r="87" spans="1:2" x14ac:dyDescent="0.3">
      <c r="A87" s="44"/>
      <c r="B87" s="2"/>
    </row>
    <row r="88" spans="1:2" x14ac:dyDescent="0.3">
      <c r="A88" s="44"/>
      <c r="B88" s="2"/>
    </row>
    <row r="89" spans="1:2" x14ac:dyDescent="0.3">
      <c r="A89" s="44"/>
      <c r="B89" s="2"/>
    </row>
    <row r="90" spans="1:2" x14ac:dyDescent="0.3">
      <c r="A90" s="44"/>
      <c r="B90" s="2"/>
    </row>
    <row r="91" spans="1:2" x14ac:dyDescent="0.3">
      <c r="A91" s="44"/>
      <c r="B91" s="2"/>
    </row>
    <row r="92" spans="1:2" x14ac:dyDescent="0.3">
      <c r="A92" s="44"/>
      <c r="B92" s="2"/>
    </row>
    <row r="93" spans="1:2" x14ac:dyDescent="0.3">
      <c r="A93" s="44"/>
      <c r="B93" s="2"/>
    </row>
    <row r="94" spans="1:2" x14ac:dyDescent="0.3">
      <c r="A94" s="44"/>
      <c r="B94" s="2"/>
    </row>
    <row r="95" spans="1:2" x14ac:dyDescent="0.3">
      <c r="A95" s="44"/>
      <c r="B95" s="2"/>
    </row>
    <row r="96" spans="1:2" x14ac:dyDescent="0.3">
      <c r="A96" s="44"/>
      <c r="B96" s="2"/>
    </row>
    <row r="97" spans="1:2" x14ac:dyDescent="0.3">
      <c r="A97" s="44"/>
      <c r="B97" s="2"/>
    </row>
    <row r="98" spans="1:2" x14ac:dyDescent="0.3">
      <c r="A98" s="44"/>
      <c r="B98" s="2"/>
    </row>
    <row r="99" spans="1:2" x14ac:dyDescent="0.3">
      <c r="A99" s="44"/>
      <c r="B99" s="2"/>
    </row>
    <row r="100" spans="1:2" x14ac:dyDescent="0.3">
      <c r="A100" s="44"/>
      <c r="B100" s="2"/>
    </row>
    <row r="101" spans="1:2" x14ac:dyDescent="0.3">
      <c r="A101" s="44"/>
      <c r="B101" s="2"/>
    </row>
    <row r="102" spans="1:2" x14ac:dyDescent="0.3">
      <c r="A102" s="44"/>
      <c r="B102" s="2"/>
    </row>
    <row r="103" spans="1:2" x14ac:dyDescent="0.3">
      <c r="A103" s="44"/>
      <c r="B103" s="2"/>
    </row>
    <row r="104" spans="1:2" x14ac:dyDescent="0.3">
      <c r="A104" s="44"/>
      <c r="B104" s="2"/>
    </row>
    <row r="105" spans="1:2" x14ac:dyDescent="0.3">
      <c r="A105" s="44"/>
      <c r="B105" s="2"/>
    </row>
    <row r="106" spans="1:2" x14ac:dyDescent="0.3">
      <c r="A106" s="44"/>
      <c r="B106" s="2"/>
    </row>
    <row r="107" spans="1:2" x14ac:dyDescent="0.3">
      <c r="A107" s="44"/>
      <c r="B107" s="2"/>
    </row>
    <row r="108" spans="1:2" x14ac:dyDescent="0.3">
      <c r="A108" s="44"/>
      <c r="B108" s="2"/>
    </row>
    <row r="109" spans="1:2" x14ac:dyDescent="0.3">
      <c r="A109" s="44"/>
      <c r="B109" s="2"/>
    </row>
    <row r="110" spans="1:2" x14ac:dyDescent="0.3">
      <c r="A110" s="44"/>
      <c r="B110" s="2"/>
    </row>
    <row r="111" spans="1:2" x14ac:dyDescent="0.3">
      <c r="A111" s="44"/>
      <c r="B111" s="2"/>
    </row>
    <row r="112" spans="1:2" x14ac:dyDescent="0.3">
      <c r="A112" s="44"/>
      <c r="B112" s="2"/>
    </row>
    <row r="113" spans="1:2" x14ac:dyDescent="0.3">
      <c r="A113" s="44"/>
      <c r="B113" s="2"/>
    </row>
    <row r="114" spans="1:2" x14ac:dyDescent="0.3">
      <c r="A114" s="44"/>
      <c r="B114" s="2"/>
    </row>
    <row r="115" spans="1:2" x14ac:dyDescent="0.3">
      <c r="A115" s="44"/>
      <c r="B115" s="2"/>
    </row>
    <row r="116" spans="1:2" x14ac:dyDescent="0.3">
      <c r="A116" s="44"/>
      <c r="B116" s="2"/>
    </row>
    <row r="117" spans="1:2" x14ac:dyDescent="0.3">
      <c r="A117" s="44"/>
      <c r="B117" s="2"/>
    </row>
    <row r="118" spans="1:2" x14ac:dyDescent="0.3">
      <c r="A118" s="44"/>
      <c r="B118" s="2"/>
    </row>
    <row r="119" spans="1:2" x14ac:dyDescent="0.3">
      <c r="A119" s="44"/>
      <c r="B119" s="2"/>
    </row>
    <row r="120" spans="1:2" x14ac:dyDescent="0.3">
      <c r="A120" s="44"/>
      <c r="B120" s="2"/>
    </row>
    <row r="121" spans="1:2" x14ac:dyDescent="0.3">
      <c r="A121" s="44"/>
      <c r="B121" s="2"/>
    </row>
    <row r="122" spans="1:2" x14ac:dyDescent="0.3">
      <c r="A122" s="44"/>
      <c r="B122" s="2"/>
    </row>
    <row r="123" spans="1:2" x14ac:dyDescent="0.3">
      <c r="A123" s="44"/>
      <c r="B123" s="2"/>
    </row>
    <row r="124" spans="1:2" x14ac:dyDescent="0.3">
      <c r="A124" s="44"/>
      <c r="B124" s="2"/>
    </row>
    <row r="125" spans="1:2" x14ac:dyDescent="0.3">
      <c r="A125" s="44"/>
      <c r="B125" s="2"/>
    </row>
    <row r="126" spans="1:2" x14ac:dyDescent="0.3">
      <c r="A126" s="44"/>
      <c r="B126" s="2"/>
    </row>
    <row r="127" spans="1:2" x14ac:dyDescent="0.3">
      <c r="A127" s="44"/>
      <c r="B127" s="2"/>
    </row>
    <row r="128" spans="1:2" x14ac:dyDescent="0.3">
      <c r="A128" s="44"/>
      <c r="B128" s="2"/>
    </row>
    <row r="129" spans="1:2" x14ac:dyDescent="0.3">
      <c r="A129" s="44"/>
      <c r="B129" s="2"/>
    </row>
    <row r="130" spans="1:2" x14ac:dyDescent="0.3">
      <c r="A130" s="44"/>
      <c r="B130" s="2"/>
    </row>
    <row r="131" spans="1:2" x14ac:dyDescent="0.3">
      <c r="A131" s="44"/>
      <c r="B131" s="2"/>
    </row>
    <row r="132" spans="1:2" x14ac:dyDescent="0.3">
      <c r="A132" s="44"/>
      <c r="B132" s="2"/>
    </row>
    <row r="133" spans="1:2" x14ac:dyDescent="0.3">
      <c r="A133" s="44"/>
      <c r="B133" s="2"/>
    </row>
    <row r="134" spans="1:2" x14ac:dyDescent="0.3">
      <c r="A134" s="44"/>
      <c r="B134" s="2"/>
    </row>
    <row r="135" spans="1:2" x14ac:dyDescent="0.3">
      <c r="A135" s="44"/>
      <c r="B135" s="2"/>
    </row>
    <row r="136" spans="1:2" x14ac:dyDescent="0.3">
      <c r="A136" s="44"/>
      <c r="B136" s="2"/>
    </row>
    <row r="137" spans="1:2" x14ac:dyDescent="0.3">
      <c r="A137" s="44"/>
      <c r="B137" s="2"/>
    </row>
    <row r="138" spans="1:2" x14ac:dyDescent="0.3">
      <c r="A138" s="44"/>
      <c r="B138" s="2"/>
    </row>
    <row r="139" spans="1:2" x14ac:dyDescent="0.3">
      <c r="A139" s="44"/>
      <c r="B139" s="2"/>
    </row>
    <row r="140" spans="1:2" x14ac:dyDescent="0.3">
      <c r="A140" s="44"/>
      <c r="B140" s="2"/>
    </row>
    <row r="141" spans="1:2" x14ac:dyDescent="0.3">
      <c r="A141" s="44"/>
      <c r="B141" s="2"/>
    </row>
    <row r="142" spans="1:2" x14ac:dyDescent="0.3">
      <c r="A142" s="44"/>
      <c r="B142" s="2"/>
    </row>
    <row r="143" spans="1:2" x14ac:dyDescent="0.3">
      <c r="A143" s="44"/>
      <c r="B143" s="2"/>
    </row>
    <row r="144" spans="1:2" x14ac:dyDescent="0.3">
      <c r="A144" s="44"/>
      <c r="B144" s="2"/>
    </row>
    <row r="145" spans="1:2" x14ac:dyDescent="0.3">
      <c r="A145" s="44"/>
      <c r="B145" s="2"/>
    </row>
    <row r="146" spans="1:2" x14ac:dyDescent="0.3">
      <c r="A146" s="44"/>
      <c r="B146" s="2"/>
    </row>
    <row r="147" spans="1:2" x14ac:dyDescent="0.3">
      <c r="A147" s="44"/>
      <c r="B147" s="2"/>
    </row>
    <row r="148" spans="1:2" x14ac:dyDescent="0.3">
      <c r="A148" s="44"/>
      <c r="B148" s="2"/>
    </row>
    <row r="149" spans="1:2" x14ac:dyDescent="0.3">
      <c r="A149" s="44"/>
      <c r="B149" s="2"/>
    </row>
    <row r="150" spans="1:2" x14ac:dyDescent="0.3">
      <c r="A150" s="44"/>
      <c r="B150" s="2"/>
    </row>
    <row r="151" spans="1:2" x14ac:dyDescent="0.3">
      <c r="A151" s="44"/>
      <c r="B151" s="2"/>
    </row>
    <row r="152" spans="1:2" x14ac:dyDescent="0.3">
      <c r="A152" s="44"/>
      <c r="B152" s="2"/>
    </row>
    <row r="153" spans="1:2" x14ac:dyDescent="0.3">
      <c r="A153" s="44"/>
      <c r="B153" s="2"/>
    </row>
    <row r="154" spans="1:2" x14ac:dyDescent="0.3">
      <c r="A154" s="44"/>
      <c r="B154" s="2"/>
    </row>
    <row r="155" spans="1:2" x14ac:dyDescent="0.3">
      <c r="A155" s="44"/>
      <c r="B155" s="2"/>
    </row>
    <row r="156" spans="1:2" x14ac:dyDescent="0.3">
      <c r="A156" s="44"/>
      <c r="B156" s="2"/>
    </row>
    <row r="157" spans="1:2" x14ac:dyDescent="0.3">
      <c r="A157" s="44"/>
      <c r="B157" s="2"/>
    </row>
    <row r="158" spans="1:2" x14ac:dyDescent="0.3">
      <c r="A158" s="44"/>
      <c r="B158" s="2"/>
    </row>
    <row r="159" spans="1:2" x14ac:dyDescent="0.3">
      <c r="A159" s="44"/>
      <c r="B159" s="2"/>
    </row>
    <row r="160" spans="1:2" x14ac:dyDescent="0.3">
      <c r="A160" s="44"/>
      <c r="B160" s="2"/>
    </row>
    <row r="161" spans="1:2" x14ac:dyDescent="0.3">
      <c r="A161" s="44"/>
      <c r="B161" s="2"/>
    </row>
    <row r="162" spans="1:2" x14ac:dyDescent="0.3">
      <c r="A162" s="44"/>
      <c r="B162" s="2"/>
    </row>
    <row r="163" spans="1:2" x14ac:dyDescent="0.3">
      <c r="A163" s="44"/>
      <c r="B163" s="2"/>
    </row>
    <row r="164" spans="1:2" x14ac:dyDescent="0.3">
      <c r="A164" s="44"/>
      <c r="B164" s="2"/>
    </row>
    <row r="165" spans="1:2" x14ac:dyDescent="0.3">
      <c r="A165" s="44"/>
      <c r="B165" s="2"/>
    </row>
    <row r="166" spans="1:2" x14ac:dyDescent="0.3">
      <c r="A166" s="44"/>
      <c r="B166" s="2"/>
    </row>
    <row r="167" spans="1:2" x14ac:dyDescent="0.3">
      <c r="A167" s="44"/>
      <c r="B167" s="2"/>
    </row>
    <row r="168" spans="1:2" x14ac:dyDescent="0.3">
      <c r="A168" s="44"/>
      <c r="B168" s="2"/>
    </row>
    <row r="169" spans="1:2" x14ac:dyDescent="0.3">
      <c r="A169" s="44"/>
      <c r="B169" s="2"/>
    </row>
    <row r="170" spans="1:2" x14ac:dyDescent="0.3">
      <c r="A170" s="44"/>
      <c r="B170" s="2"/>
    </row>
    <row r="171" spans="1:2" x14ac:dyDescent="0.3">
      <c r="A171" s="44"/>
      <c r="B171" s="2"/>
    </row>
    <row r="172" spans="1:2" x14ac:dyDescent="0.3">
      <c r="A172" s="44"/>
      <c r="B172" s="2"/>
    </row>
    <row r="173" spans="1:2" x14ac:dyDescent="0.3">
      <c r="A173" s="44"/>
      <c r="B173" s="2"/>
    </row>
    <row r="174" spans="1:2" x14ac:dyDescent="0.3">
      <c r="A174" s="44"/>
      <c r="B174" s="2"/>
    </row>
    <row r="175" spans="1:2" x14ac:dyDescent="0.3">
      <c r="A175" s="44"/>
      <c r="B175" s="2"/>
    </row>
    <row r="176" spans="1:2" x14ac:dyDescent="0.3">
      <c r="A176" s="44"/>
      <c r="B176" s="2"/>
    </row>
    <row r="177" spans="1:2" x14ac:dyDescent="0.3">
      <c r="A177" s="44"/>
      <c r="B177" s="2"/>
    </row>
    <row r="178" spans="1:2" x14ac:dyDescent="0.3">
      <c r="A178" s="44"/>
      <c r="B178" s="2"/>
    </row>
    <row r="179" spans="1:2" x14ac:dyDescent="0.3">
      <c r="A179" s="44"/>
      <c r="B179" s="2"/>
    </row>
    <row r="180" spans="1:2" x14ac:dyDescent="0.3">
      <c r="A180" s="44"/>
      <c r="B180" s="2"/>
    </row>
    <row r="181" spans="1:2" x14ac:dyDescent="0.3">
      <c r="A181" s="44"/>
      <c r="B181" s="2"/>
    </row>
    <row r="182" spans="1:2" x14ac:dyDescent="0.3">
      <c r="A182" s="44"/>
      <c r="B182" s="2"/>
    </row>
    <row r="183" spans="1:2" x14ac:dyDescent="0.3">
      <c r="A183" s="44"/>
      <c r="B183" s="2"/>
    </row>
    <row r="184" spans="1:2" x14ac:dyDescent="0.3">
      <c r="A184" s="44"/>
      <c r="B184" s="2"/>
    </row>
    <row r="185" spans="1:2" x14ac:dyDescent="0.3">
      <c r="A185" s="44"/>
      <c r="B185" s="2"/>
    </row>
    <row r="186" spans="1:2" x14ac:dyDescent="0.3">
      <c r="A186" s="45"/>
      <c r="B186" s="46"/>
    </row>
    <row r="187" spans="1:2" x14ac:dyDescent="0.3">
      <c r="A187" s="44"/>
      <c r="B187" s="2"/>
    </row>
    <row r="188" spans="1:2" x14ac:dyDescent="0.3">
      <c r="A188" s="44"/>
      <c r="B188" s="2"/>
    </row>
    <row r="189" spans="1:2" x14ac:dyDescent="0.3">
      <c r="A189" s="44"/>
      <c r="B189" s="2"/>
    </row>
    <row r="190" spans="1:2" x14ac:dyDescent="0.3">
      <c r="A190" s="44"/>
      <c r="B190" s="2"/>
    </row>
    <row r="191" spans="1:2" x14ac:dyDescent="0.3">
      <c r="A191" s="45"/>
      <c r="B191" s="46"/>
    </row>
    <row r="192" spans="1:2" x14ac:dyDescent="0.3">
      <c r="A192" s="44"/>
      <c r="B192" s="2"/>
    </row>
    <row r="193" spans="1:2" x14ac:dyDescent="0.3">
      <c r="A193" s="44"/>
      <c r="B193" s="2"/>
    </row>
    <row r="194" spans="1:2" x14ac:dyDescent="0.3">
      <c r="A194" s="44"/>
      <c r="B194" s="2"/>
    </row>
    <row r="195" spans="1:2" x14ac:dyDescent="0.3">
      <c r="A195" s="44"/>
      <c r="B195" s="2"/>
    </row>
    <row r="196" spans="1:2" x14ac:dyDescent="0.3">
      <c r="A196" s="44"/>
      <c r="B196" s="2"/>
    </row>
    <row r="197" spans="1:2" x14ac:dyDescent="0.3">
      <c r="A197" s="44"/>
      <c r="B197" s="2"/>
    </row>
    <row r="198" spans="1:2" x14ac:dyDescent="0.3">
      <c r="A198" s="44"/>
      <c r="B198" s="2"/>
    </row>
    <row r="199" spans="1:2" x14ac:dyDescent="0.3">
      <c r="A199" s="44"/>
      <c r="B199" s="2"/>
    </row>
    <row r="200" spans="1:2" x14ac:dyDescent="0.3">
      <c r="A200" s="44"/>
      <c r="B200" s="2"/>
    </row>
    <row r="201" spans="1:2" x14ac:dyDescent="0.3">
      <c r="A201" s="44"/>
      <c r="B201" s="2"/>
    </row>
    <row r="202" spans="1:2" x14ac:dyDescent="0.3">
      <c r="A202" s="44"/>
      <c r="B202" s="2"/>
    </row>
    <row r="203" spans="1:2" x14ac:dyDescent="0.3">
      <c r="A203" s="44"/>
      <c r="B203" s="2"/>
    </row>
    <row r="204" spans="1:2" x14ac:dyDescent="0.3">
      <c r="A204" s="44"/>
      <c r="B204" s="2"/>
    </row>
    <row r="205" spans="1:2" x14ac:dyDescent="0.3">
      <c r="A205" s="44"/>
      <c r="B205" s="2"/>
    </row>
    <row r="206" spans="1:2" x14ac:dyDescent="0.3">
      <c r="A206" s="44"/>
      <c r="B206" s="2"/>
    </row>
    <row r="207" spans="1:2" x14ac:dyDescent="0.3">
      <c r="A207" s="44"/>
      <c r="B207" s="2"/>
    </row>
    <row r="208" spans="1:2" x14ac:dyDescent="0.3">
      <c r="A208" s="45"/>
      <c r="B208" s="46"/>
    </row>
    <row r="209" spans="1:2" x14ac:dyDescent="0.3">
      <c r="A209" s="44"/>
      <c r="B209" s="2"/>
    </row>
    <row r="210" spans="1:2" x14ac:dyDescent="0.3">
      <c r="A210" s="44"/>
      <c r="B210" s="2"/>
    </row>
    <row r="211" spans="1:2" x14ac:dyDescent="0.3">
      <c r="A211" s="44"/>
      <c r="B211" s="2"/>
    </row>
    <row r="212" spans="1:2" x14ac:dyDescent="0.3">
      <c r="A212" s="44"/>
      <c r="B212" s="2"/>
    </row>
    <row r="213" spans="1:2" x14ac:dyDescent="0.3">
      <c r="A213" s="44"/>
      <c r="B213" s="2"/>
    </row>
    <row r="214" spans="1:2" x14ac:dyDescent="0.3">
      <c r="A214" s="44"/>
      <c r="B214" s="2"/>
    </row>
  </sheetData>
  <mergeCells count="5">
    <mergeCell ref="A1:AD6"/>
    <mergeCell ref="AF12:AG13"/>
    <mergeCell ref="AF14:AG15"/>
    <mergeCell ref="AF9:AG9"/>
    <mergeCell ref="AF10:AG11"/>
  </mergeCells>
  <hyperlinks>
    <hyperlink ref="AF12:AG13" location="'Quick Analysis'!A1" display="Pivot Tables" xr:uid="{65A94E25-8BE6-45AF-996B-2A17887D5D51}"/>
    <hyperlink ref="AF10:AG11" location="Visuals!A1" display="Dashboard" xr:uid="{66C5AD37-06A0-4443-9D7E-BD8474F95249}"/>
    <hyperlink ref="AF14:AG15" location="'All Staff'!A1" display="Data" xr:uid="{9EE3323C-DD49-4D11-B7BE-2321C73F9A2E}"/>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5834F2-4487-4A12-A4DA-DA97FD6069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 Staff</vt:lpstr>
      <vt:lpstr>NZ Staff</vt:lpstr>
      <vt:lpstr>All Staff</vt:lpstr>
      <vt:lpstr>Quick Analysis</vt:lpstr>
      <vt:lpstr>Pivot tables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Abdo Sadk</cp:lastModifiedBy>
  <dcterms:created xsi:type="dcterms:W3CDTF">2021-03-14T20:21:32Z</dcterms:created>
  <dcterms:modified xsi:type="dcterms:W3CDTF">2023-07-09T13:38:38Z</dcterms:modified>
</cp:coreProperties>
</file>