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\source\repos\LandingPage\LandingPage\wwwroot\Templates\"/>
    </mc:Choice>
  </mc:AlternateContent>
  <xr:revisionPtr revIDLastSave="0" documentId="13_ncr:1_{99F8F1A6-110F-463E-9AEE-3C327CBF805E}" xr6:coauthVersionLast="47" xr6:coauthVersionMax="47" xr10:uidLastSave="{00000000-0000-0000-0000-000000000000}"/>
  <bookViews>
    <workbookView xWindow="-108" yWindow="-108" windowWidth="23256" windowHeight="12456" xr2:uid="{9120F83F-969E-4E22-B37C-FEF779C46D6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8" i="1" l="1"/>
  <c r="AE8" i="1"/>
  <c r="Z8" i="1"/>
  <c r="DK8" i="1"/>
  <c r="DI8" i="1"/>
  <c r="DG8" i="1"/>
  <c r="DE8" i="1"/>
  <c r="DC8" i="1"/>
  <c r="CG8" i="1"/>
  <c r="CB8" i="1"/>
  <c r="BS8" i="1"/>
  <c r="BO8" i="1"/>
  <c r="BM8" i="1"/>
  <c r="BI8" i="1"/>
  <c r="BG8" i="1"/>
  <c r="BE8" i="1"/>
  <c r="AZ8" i="1"/>
  <c r="AX8" i="1"/>
  <c r="AS8" i="1"/>
  <c r="AN8" i="1"/>
  <c r="AQ8" i="1" l="1"/>
  <c r="AK8" i="1"/>
  <c r="AH8" i="1"/>
  <c r="AI8" i="1" s="1"/>
  <c r="AG8" i="1"/>
  <c r="V8" i="1"/>
  <c r="Q8" i="1"/>
  <c r="DJ6" i="1" l="1"/>
  <c r="DH6" i="1"/>
  <c r="DF6" i="1"/>
  <c r="DD6" i="1"/>
  <c r="DB6" i="1"/>
  <c r="CF6" i="1"/>
  <c r="CA6" i="1"/>
  <c r="BR6" i="1"/>
  <c r="BN6" i="1"/>
  <c r="BL6" i="1"/>
  <c r="BH6" i="1"/>
  <c r="BF6" i="1"/>
  <c r="BD6" i="1"/>
  <c r="AY6" i="1"/>
  <c r="AW6" i="1"/>
  <c r="AR6" i="1"/>
  <c r="AP6" i="1"/>
  <c r="AM6" i="1"/>
  <c r="AJ6" i="1"/>
  <c r="AH6" i="1"/>
  <c r="AG6" i="1"/>
  <c r="AF6" i="1"/>
  <c r="AD6" i="1"/>
  <c r="Y6" i="1"/>
  <c r="W6" i="1"/>
  <c r="U6" i="1"/>
  <c r="P6" i="1"/>
  <c r="N6" i="1"/>
  <c r="H6" i="1"/>
  <c r="DJ5" i="1" a="1"/>
  <c r="DJ5" i="1" s="1"/>
  <c r="DH5" i="1" a="1"/>
  <c r="DH5" i="1" s="1"/>
  <c r="DF5" i="1" a="1"/>
  <c r="DF5" i="1" s="1"/>
  <c r="DD5" i="1" a="1"/>
  <c r="DD5" i="1" s="1"/>
  <c r="DB5" i="1" a="1"/>
  <c r="DB5" i="1" s="1"/>
  <c r="CF5" i="1" a="1"/>
  <c r="CF5" i="1" s="1"/>
  <c r="CA5" i="1" a="1"/>
  <c r="CA5" i="1" s="1"/>
  <c r="BR5" i="1" a="1"/>
  <c r="BR5" i="1" s="1"/>
  <c r="BN5" i="1" a="1"/>
  <c r="BN5" i="1" s="1"/>
  <c r="BL5" i="1" a="1"/>
  <c r="BL5" i="1" s="1"/>
  <c r="BH5" i="1" a="1"/>
  <c r="BH5" i="1" s="1"/>
  <c r="BF5" i="1" a="1"/>
  <c r="BF5" i="1" s="1"/>
  <c r="BD5" i="1" a="1"/>
  <c r="BD5" i="1" s="1"/>
  <c r="AY5" i="1"/>
  <c r="AW5" i="1"/>
  <c r="AR5" i="1"/>
  <c r="AP5" i="1"/>
  <c r="AM5" i="1"/>
  <c r="AJ5" i="1"/>
  <c r="AH5" i="1"/>
  <c r="AG5" i="1"/>
  <c r="AF5" i="1"/>
  <c r="AD5" i="1"/>
  <c r="Y5" i="1"/>
  <c r="U5" i="1"/>
  <c r="P5" i="1"/>
  <c r="N5" i="1"/>
  <c r="H5" i="1"/>
  <c r="DJ4" i="1"/>
  <c r="DH4" i="1"/>
  <c r="DF4" i="1"/>
  <c r="DD4" i="1"/>
  <c r="DB4" i="1"/>
  <c r="CF4" i="1"/>
  <c r="CA4" i="1"/>
  <c r="BR4" i="1"/>
  <c r="BN4" i="1"/>
  <c r="BL4" i="1"/>
  <c r="BH4" i="1"/>
  <c r="BF4" i="1"/>
  <c r="BD4" i="1"/>
  <c r="AY4" i="1"/>
  <c r="AW4" i="1"/>
  <c r="AR4" i="1"/>
  <c r="AP4" i="1"/>
  <c r="AM4" i="1"/>
  <c r="AJ4" i="1"/>
  <c r="AH4" i="1"/>
  <c r="AG4" i="1"/>
  <c r="AF4" i="1"/>
  <c r="AD4" i="1"/>
  <c r="Y4" i="1"/>
  <c r="W4" i="1"/>
  <c r="U4" i="1"/>
  <c r="P4" i="1"/>
  <c r="N4" i="1"/>
  <c r="H4" i="1"/>
  <c r="W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<sst xmlns="http://schemas.openxmlformats.org/spreadsheetml/2006/main" count="401" uniqueCount="360">
  <si>
    <t>Journée</t>
  </si>
  <si>
    <t>pce_id</t>
  </si>
  <si>
    <t>coil_id</t>
  </si>
  <si>
    <t>start_time</t>
  </si>
  <si>
    <t>end_time</t>
  </si>
  <si>
    <t>Nombre_pass</t>
  </si>
  <si>
    <t>Restart</t>
  </si>
  <si>
    <t>Colonne5</t>
  </si>
  <si>
    <t>Cobble</t>
  </si>
  <si>
    <t>Grade</t>
  </si>
  <si>
    <t>Fournisseur_brame</t>
  </si>
  <si>
    <t>Client</t>
  </si>
  <si>
    <t>Poids_slab_balance_Four</t>
  </si>
  <si>
    <t>Colonne4</t>
  </si>
  <si>
    <t>slab_len</t>
  </si>
  <si>
    <t>Colonne6</t>
  </si>
  <si>
    <t>Forme_brame</t>
  </si>
  <si>
    <t>slab_wid_min</t>
  </si>
  <si>
    <t>slab_wid_max</t>
  </si>
  <si>
    <t>largeur_min</t>
  </si>
  <si>
    <t>Colonne7</t>
  </si>
  <si>
    <t>largeur_max</t>
  </si>
  <si>
    <t>Colonne1</t>
  </si>
  <si>
    <t>Variation_largeur</t>
  </si>
  <si>
    <t>Colonne2</t>
  </si>
  <si>
    <t>NC_largeur</t>
  </si>
  <si>
    <t>Largeur_Cible</t>
  </si>
  <si>
    <t>larg_moy_filtré</t>
  </si>
  <si>
    <t>larg_min_filtré</t>
  </si>
  <si>
    <t>Colonne3</t>
  </si>
  <si>
    <t>larg_max_filtré</t>
  </si>
  <si>
    <t>Colonne8</t>
  </si>
  <si>
    <t>Defaut_sous_Largeur</t>
  </si>
  <si>
    <t>Colonne9</t>
  </si>
  <si>
    <t>Defaut_sur_Largeur</t>
  </si>
  <si>
    <t>Colonne10</t>
  </si>
  <si>
    <t>edger_use</t>
  </si>
  <si>
    <t>Nb_pass_edger</t>
  </si>
  <si>
    <t>Colonne11</t>
  </si>
  <si>
    <t>Width_bias_obj</t>
  </si>
  <si>
    <t>width_bias</t>
  </si>
  <si>
    <t>Colonne12</t>
  </si>
  <si>
    <t>looper_bias</t>
  </si>
  <si>
    <t>Colonne13</t>
  </si>
  <si>
    <t>Width_reduction th _min</t>
  </si>
  <si>
    <t>Width_reduction th _max</t>
  </si>
  <si>
    <t>Width_reduction_réalisée</t>
  </si>
  <si>
    <t>Width_Réduction_confomité</t>
  </si>
  <si>
    <t>Colonne14</t>
  </si>
  <si>
    <t>épaisseur  brame mesurée</t>
  </si>
  <si>
    <t>Colonne15</t>
  </si>
  <si>
    <t>Epaisseur_cible</t>
  </si>
  <si>
    <t>Epaisseur_tol_inf</t>
  </si>
  <si>
    <t>Epaisseur_tol_sup</t>
  </si>
  <si>
    <t>AvgThickness</t>
  </si>
  <si>
    <t>Colonne16</t>
  </si>
  <si>
    <t>epp_min</t>
  </si>
  <si>
    <t>Colonne17</t>
  </si>
  <si>
    <t>epp_max</t>
  </si>
  <si>
    <t>Colonne18</t>
  </si>
  <si>
    <t>lng_surepp_centerline</t>
  </si>
  <si>
    <t>lng_sousepp_centerline</t>
  </si>
  <si>
    <t>Defaut_sous_Epaisseur</t>
  </si>
  <si>
    <t>Colonne19</t>
  </si>
  <si>
    <t>Defaut_sur_Epaisseur</t>
  </si>
  <si>
    <t>Colonne20</t>
  </si>
  <si>
    <t>Open gap</t>
  </si>
  <si>
    <t>Temp_Cible</t>
  </si>
  <si>
    <t>Temp_Defournement</t>
  </si>
  <si>
    <t>Colonne21</t>
  </si>
  <si>
    <t>T°coiling furnace entry</t>
  </si>
  <si>
    <t>T°coiling furnace exit</t>
  </si>
  <si>
    <t>T° interstand DR</t>
  </si>
  <si>
    <t>T° interstand OP</t>
  </si>
  <si>
    <t>Fin_temp_Cible</t>
  </si>
  <si>
    <t>Fin_temp_tol_sup</t>
  </si>
  <si>
    <t>Fin_temp_tol_inf</t>
  </si>
  <si>
    <t>AvgFiniTmp</t>
  </si>
  <si>
    <t>Colonne22</t>
  </si>
  <si>
    <t>Coil_temp_Cible</t>
  </si>
  <si>
    <t>Coil_temp_tol_sup</t>
  </si>
  <si>
    <t>Coil_temp_tol_inf</t>
  </si>
  <si>
    <t>AvgCoilTmp</t>
  </si>
  <si>
    <t>Colonne23</t>
  </si>
  <si>
    <t>draft_bias_obj</t>
  </si>
  <si>
    <t>draft_bias</t>
  </si>
  <si>
    <t>Steck_first_pass_obj</t>
  </si>
  <si>
    <t>Steck_first_pass</t>
  </si>
  <si>
    <t>reduction passe finale sd1</t>
  </si>
  <si>
    <t>reduction passe finale sd2</t>
  </si>
  <si>
    <t>ForceHead_S1</t>
  </si>
  <si>
    <t>ForceBody_S1</t>
  </si>
  <si>
    <t>ForceTail_S1</t>
  </si>
  <si>
    <t>ForceHead_S2</t>
  </si>
  <si>
    <t>ForceBody_S2</t>
  </si>
  <si>
    <t>ForceTail_S2</t>
  </si>
  <si>
    <t>Diff_Force_S1</t>
  </si>
  <si>
    <t>Diff_Force_S2</t>
  </si>
  <si>
    <t>PCFC_obj</t>
  </si>
  <si>
    <t>flatCorr</t>
  </si>
  <si>
    <t>steering_last</t>
  </si>
  <si>
    <t>ForceBend_S1</t>
  </si>
  <si>
    <t>ForceBend_S2</t>
  </si>
  <si>
    <t>Forces_Pinch_Roll_Upc</t>
  </si>
  <si>
    <t>Pression_Descale_Bottom</t>
  </si>
  <si>
    <t>Colonne24</t>
  </si>
  <si>
    <t>Pression_Descale_Top</t>
  </si>
  <si>
    <t>Colonne25</t>
  </si>
  <si>
    <t>Pression_Descale_entry</t>
  </si>
  <si>
    <t>Colonne26</t>
  </si>
  <si>
    <t>Pression_Frit_entry</t>
  </si>
  <si>
    <t>Colonne27</t>
  </si>
  <si>
    <t>Pression_Frit_exit</t>
  </si>
  <si>
    <t>Colonne28</t>
  </si>
  <si>
    <t>Roll_cooling_zone1</t>
  </si>
  <si>
    <t>Roll_cooling_zone2</t>
  </si>
  <si>
    <t>Roll_cooling_zone3</t>
  </si>
  <si>
    <t>prefill-line</t>
  </si>
  <si>
    <t>Air_Pression</t>
  </si>
  <si>
    <t>Nc_Delta_speed</t>
  </si>
  <si>
    <t>Thread_speed_S1</t>
  </si>
  <si>
    <t>Thread_speed_S2</t>
  </si>
  <si>
    <t>code1</t>
  </si>
  <si>
    <t>code2</t>
  </si>
  <si>
    <t>code3</t>
  </si>
  <si>
    <t>code4</t>
  </si>
  <si>
    <t>code5</t>
  </si>
  <si>
    <t>Defautd</t>
  </si>
  <si>
    <t>st1_Wrk_Roll_top_id</t>
  </si>
  <si>
    <t>st1_Wrk_Roll_top_Length_Rolled</t>
  </si>
  <si>
    <t>st1_Wrk_Roll_top_Weight_Rolled</t>
  </si>
  <si>
    <t>st1_Wrk_Roll_bottom_id</t>
  </si>
  <si>
    <t>st1_Wrk_Roll_Bottom_Length_Rolled</t>
  </si>
  <si>
    <t>st1_Wrk_Roll_Bottom_weight_Rolled</t>
  </si>
  <si>
    <t>st1_Bck_Roll_top_id</t>
  </si>
  <si>
    <t>st1_Bck_Roll_top_Length_Rolled</t>
  </si>
  <si>
    <t>st1_Bck_Roll_top_Weight_Rolled</t>
  </si>
  <si>
    <t>st1_Bck_Roll_bottom_id</t>
  </si>
  <si>
    <t>st1_Bck_Roll_bottom_Length_Rolled</t>
  </si>
  <si>
    <t>st1_Bck_Roll_Bottom_Weight_Rolled</t>
  </si>
  <si>
    <t>st2_Wrk_Roll_top_id</t>
  </si>
  <si>
    <t>st2_Wrk_Roll_top_Length_Rolled</t>
  </si>
  <si>
    <t>st2_Wrk_Roll_top_Weight_Rolled</t>
  </si>
  <si>
    <t>st2_Wrk_Roll_bottom_id</t>
  </si>
  <si>
    <t>st2_Wrk_Roll_Bottom_Length_Rolled</t>
  </si>
  <si>
    <t>st2_Wrk_Roll_Bottom_weight_Rolled</t>
  </si>
  <si>
    <t>st2_Bck_Roll_top_id</t>
  </si>
  <si>
    <t>st2_Bck_Roll_top_Length_Rolled</t>
  </si>
  <si>
    <t>st2_Bck_Roll_top_Weight_Rolled</t>
  </si>
  <si>
    <t>st2_Bck_Roll_bottom_id</t>
  </si>
  <si>
    <t>st2_Bck_Roll_bottom_Length_Rolled</t>
  </si>
  <si>
    <t>st2_Bck_Roll_Bottom_Weight_Rolled</t>
  </si>
  <si>
    <t>st1_Wrk_Roll_top_Diam</t>
  </si>
  <si>
    <t>st1_Wrk_Roll_Bottom_Diam</t>
  </si>
  <si>
    <t>st1_Bck_Roll_top_Diam</t>
  </si>
  <si>
    <t>st1_Bck_Roll_bottom_Diam</t>
  </si>
  <si>
    <t>st2_Wrk_Roll_top_Diam</t>
  </si>
  <si>
    <t>st2_Wrk_Roll_Bottom_Diam</t>
  </si>
  <si>
    <t>st2_Bck_Roll_top_Diam</t>
  </si>
  <si>
    <t>st2_Bck_Roll_bottom_Diam</t>
  </si>
  <si>
    <t>column_restart</t>
  </si>
  <si>
    <t>open_gap_column</t>
  </si>
  <si>
    <t>Poids_Totale_Chutes_Fin</t>
  </si>
  <si>
    <t>Poids_Totale_Echantillon</t>
  </si>
  <si>
    <t>Poids_Totale_Incident</t>
  </si>
  <si>
    <t>Poids_chutes_totale</t>
  </si>
  <si>
    <t>Poids_calamine_theorique</t>
  </si>
  <si>
    <t>Poids_calamine_niveau2_Four</t>
  </si>
  <si>
    <t>Poids_slab_balance_Four2</t>
  </si>
  <si>
    <t>Poids_bobine</t>
  </si>
  <si>
    <t>ecart</t>
  </si>
  <si>
    <t>tx_chutes_brute</t>
  </si>
  <si>
    <t>Epaisseur_avant_last_pass</t>
  </si>
  <si>
    <t>Metrage_non_laminé_S1</t>
  </si>
  <si>
    <t>Epaisseur_last_pass_S1</t>
  </si>
  <si>
    <t>Metrage_non_laminé_S2</t>
  </si>
  <si>
    <t>Metrage_chute_Fin_1</t>
  </si>
  <si>
    <t>Metrage_chute_Fin_2</t>
  </si>
  <si>
    <t>Poids_Bobineau_Fin_1_Balance</t>
  </si>
  <si>
    <t>Poids_Bobineau_Fin_2_Balance</t>
  </si>
  <si>
    <t>Metrage_Echantillon</t>
  </si>
  <si>
    <t>Poids_Balance_Echantillon</t>
  </si>
  <si>
    <t>Metrage_Chute_incident_1</t>
  </si>
  <si>
    <t>Metrage_Chute_incident_2</t>
  </si>
  <si>
    <t>Poids_Bobineau1_incident_Balance</t>
  </si>
  <si>
    <t>Poids_Bobineau2_incident_Balance</t>
  </si>
  <si>
    <t>Pce_id</t>
  </si>
  <si>
    <t>Coil_id</t>
  </si>
  <si>
    <t>Fournisseur</t>
  </si>
  <si>
    <t>Poids_slab</t>
  </si>
  <si>
    <t>Longueur_slab</t>
  </si>
  <si>
    <t>Largeur_slab_
au_chargement</t>
  </si>
  <si>
    <t>Largeur_produit</t>
  </si>
  <si>
    <t>Epaisseur_produit</t>
  </si>
  <si>
    <t>Température de laminage</t>
  </si>
  <si>
    <t>Réductions</t>
  </si>
  <si>
    <t>Forces</t>
  </si>
  <si>
    <t xml:space="preserve">Planéité </t>
  </si>
  <si>
    <t>Descal/ cooling system</t>
  </si>
  <si>
    <t>Défauts Qualité</t>
  </si>
  <si>
    <t>Work et Backup Rolls</t>
  </si>
  <si>
    <t>DETAIL  CHUTES BOBINES</t>
  </si>
  <si>
    <t>12min 
30max</t>
  </si>
  <si>
    <t xml:space="preserve">7,55 min 
12,35 max </t>
  </si>
  <si>
    <t>NC  vs CDC MP</t>
  </si>
  <si>
    <t>tolérance Largeur slab min</t>
  </si>
  <si>
    <t>tolérance Largeur slab max</t>
  </si>
  <si>
    <t>min laser largeur</t>
  </si>
  <si>
    <t>max laser largeur</t>
  </si>
  <si>
    <t>10 max</t>
  </si>
  <si>
    <t>specif 
faisabilité</t>
  </si>
  <si>
    <t>0 min
+20 max</t>
  </si>
  <si>
    <t>90min 
100max</t>
  </si>
  <si>
    <t>&gt;R.th min
 &lt;R.th max</t>
  </si>
  <si>
    <t>180min
 250 max</t>
  </si>
  <si>
    <t>selon specif faisabilité</t>
  </si>
  <si>
    <t>specif faisabilité</t>
  </si>
  <si>
    <t>≥ 0 spires
≤ 2 spires</t>
  </si>
  <si>
    <t>Tolérances cons. TEMP.</t>
  </si>
  <si>
    <t>155 min
200 max</t>
  </si>
  <si>
    <t>166 min
200 max</t>
  </si>
  <si>
    <t>169 min
200 max</t>
  </si>
  <si>
    <t>&gt;53,64</t>
  </si>
  <si>
    <t>&gt;6</t>
  </si>
  <si>
    <t>consigne delta speed</t>
  </si>
  <si>
    <t>Défaut 1</t>
  </si>
  <si>
    <t>Défaut 2</t>
  </si>
  <si>
    <t>Défaut 3</t>
  </si>
  <si>
    <t>Défaut 4</t>
  </si>
  <si>
    <t>Défaut 5</t>
  </si>
  <si>
    <t>Défaut Dimensionnelle</t>
  </si>
  <si>
    <t>WR ST1 Top ID</t>
  </si>
  <si>
    <t>WR ST1 Top KM</t>
  </si>
  <si>
    <t>WR ST1 TOP Tonnage</t>
  </si>
  <si>
    <t>WR ST1 Bottom ID</t>
  </si>
  <si>
    <t>WR ST1 Bottom KM</t>
  </si>
  <si>
    <t>WR ST1 bottomTonnage</t>
  </si>
  <si>
    <t>BR ST1 Top ID</t>
  </si>
  <si>
    <t>BR ST1 Top KM</t>
  </si>
  <si>
    <t>BR ST1 Top Tonnage</t>
  </si>
  <si>
    <t>BR ST1 bottom ID</t>
  </si>
  <si>
    <t>BR ST1 bottom KM</t>
  </si>
  <si>
    <t>BR ST1 bottomTonnage</t>
  </si>
  <si>
    <t>WR ST2 Top ID</t>
  </si>
  <si>
    <t>WR ST2 Top KM</t>
  </si>
  <si>
    <t>WR ST2 Top Tonnage</t>
  </si>
  <si>
    <t>WR ST2 Bottom ID</t>
  </si>
  <si>
    <t>WR ST2 Bottom KM</t>
  </si>
  <si>
    <t>WR ST2 Bottom Tonnage</t>
  </si>
  <si>
    <t>BR ST2 Top ID</t>
  </si>
  <si>
    <t>BR ST2 Top KM</t>
  </si>
  <si>
    <t>BR ST2 Top Tonnage</t>
  </si>
  <si>
    <t>BR ST2 Bottom ID</t>
  </si>
  <si>
    <t>BR ST2 Bottom KM</t>
  </si>
  <si>
    <t>BR ST2 Bottom Tonnage</t>
  </si>
  <si>
    <t>WR ST1 Top diametre</t>
  </si>
  <si>
    <t>WR ST1 Bottom diametre</t>
  </si>
  <si>
    <t>BR ST1 Top diametre</t>
  </si>
  <si>
    <t>BR ST1 Bottom diametre</t>
  </si>
  <si>
    <t>WR ST2 Top diametre</t>
  </si>
  <si>
    <t>WR ST2 Bottom diametre</t>
  </si>
  <si>
    <t>BR ST2 Top diametre</t>
  </si>
  <si>
    <t>BR ST2 Bottom diametre</t>
  </si>
  <si>
    <t>Opengap</t>
  </si>
  <si>
    <t>Total Chutes Fin Bobines</t>
  </si>
  <si>
    <t>Total Chutes echantillon</t>
  </si>
  <si>
    <t>Total Chutes Incident</t>
  </si>
  <si>
    <t>Poids Total Chutes</t>
  </si>
  <si>
    <t>Poids Calamine Théorique</t>
  </si>
  <si>
    <t>Poids Calamine Niveau 2</t>
  </si>
  <si>
    <t>Poids Slab</t>
  </si>
  <si>
    <t>Poids Bobine</t>
  </si>
  <si>
    <t>Ecart</t>
  </si>
  <si>
    <t>Taux de Chutes</t>
  </si>
  <si>
    <t>Mertage_non_laminé_S2</t>
  </si>
  <si>
    <t>poids brame mesuré</t>
  </si>
  <si>
    <t>longueur brame mesurée</t>
  </si>
  <si>
    <t>variation largeur</t>
  </si>
  <si>
    <t>Largeur bobine cible</t>
  </si>
  <si>
    <t>Largeur bobine moyenne</t>
  </si>
  <si>
    <t>largeur bobine min</t>
  </si>
  <si>
    <t>largeur bobine max</t>
  </si>
  <si>
    <t>Défaut sous largeur</t>
  </si>
  <si>
    <t>Défaut sur largeur</t>
  </si>
  <si>
    <t>Edger use</t>
  </si>
  <si>
    <t>Width_bias_objectif</t>
  </si>
  <si>
    <t>Width_bias_réalisé</t>
  </si>
  <si>
    <t>Looper_bias</t>
  </si>
  <si>
    <t>Width_reduction conformité</t>
  </si>
  <si>
    <t>Ep cible</t>
  </si>
  <si>
    <t>Tolérance ép min</t>
  </si>
  <si>
    <t>Tolérance ép max</t>
  </si>
  <si>
    <t>Ep moyenne</t>
  </si>
  <si>
    <t xml:space="preserve">Ep min </t>
  </si>
  <si>
    <t>Ep max</t>
  </si>
  <si>
    <t>Longueur surépaisseur</t>
  </si>
  <si>
    <t>Longueur sousépaisseur</t>
  </si>
  <si>
    <t>T° défournement consigne</t>
  </si>
  <si>
    <t xml:space="preserve">average T° défournement  </t>
  </si>
  <si>
    <t>T° interstand DS</t>
  </si>
  <si>
    <t>T° interstand OS</t>
  </si>
  <si>
    <t>Temp finishing consigne</t>
  </si>
  <si>
    <t>Tol finishing sup</t>
  </si>
  <si>
    <t>Tol finishing inf</t>
  </si>
  <si>
    <t>Average temp finishing</t>
  </si>
  <si>
    <t>Temp coiling consigne</t>
  </si>
  <si>
    <t>Tol coiling sup</t>
  </si>
  <si>
    <t>Tol coiling inf</t>
  </si>
  <si>
    <t>Average temp coiling</t>
  </si>
  <si>
    <t>draft_bias_objectif</t>
  </si>
  <si>
    <t>draft_bias_réalisé</t>
  </si>
  <si>
    <t>épaisseur_first steckel pass_objectif</t>
  </si>
  <si>
    <t>épaisseur_first steckel pass_réalisé</t>
  </si>
  <si>
    <t>reduction passe finale sd1 %</t>
  </si>
  <si>
    <t>reduction passe finale sd2 %</t>
  </si>
  <si>
    <t>head rolling force passe finale sd1</t>
  </si>
  <si>
    <t>body rolling force passe finale sd1</t>
  </si>
  <si>
    <t>tail rolling force passe finale sd1</t>
  </si>
  <si>
    <t>head rolling force passe finale sd2</t>
  </si>
  <si>
    <t>body rolling force passe finale sd2</t>
  </si>
  <si>
    <t>tail rolling force passe finale sd2</t>
  </si>
  <si>
    <t>rolling force diff passe finale sd1</t>
  </si>
  <si>
    <t>rolling force diff passe finale sd2</t>
  </si>
  <si>
    <t>PCFC_objectif</t>
  </si>
  <si>
    <t>PCFC_réalisé</t>
  </si>
  <si>
    <t>steering position max passe finale</t>
  </si>
  <si>
    <t>bending force passe finale sd1</t>
  </si>
  <si>
    <t>bending force passe finale sd2</t>
  </si>
  <si>
    <t>Average forces Pinch Roll UPC</t>
  </si>
  <si>
    <t>pression bottom descal average</t>
  </si>
  <si>
    <t>pression top descal Average</t>
  </si>
  <si>
    <t>pression entry descal Average</t>
  </si>
  <si>
    <t>pression entry frit Average</t>
  </si>
  <si>
    <t>pression exit frit Average</t>
  </si>
  <si>
    <t>débit roll cooling zone1 Average</t>
  </si>
  <si>
    <t>débit roll cooling zone2 Average</t>
  </si>
  <si>
    <t>débit roll cooling zone3 Average</t>
  </si>
  <si>
    <t>pression prefill line Average entrée pompe</t>
  </si>
  <si>
    <t>pression d'air Average</t>
  </si>
  <si>
    <t xml:space="preserve">NC delta speed </t>
  </si>
  <si>
    <t>threading speed passe finale sd1</t>
  </si>
  <si>
    <t>threading speed passe finale sd2</t>
  </si>
  <si>
    <t>Nb de Params</t>
  </si>
  <si>
    <t>Non Conforme</t>
  </si>
  <si>
    <t>Non Surveillé</t>
  </si>
  <si>
    <t>21/2/2025</t>
  </si>
  <si>
    <t>5012403</t>
  </si>
  <si>
    <t>75041471</t>
  </si>
  <si>
    <t>000000000</t>
  </si>
  <si>
    <t>DD13</t>
  </si>
  <si>
    <t>MAGHREB STEEL</t>
  </si>
  <si>
    <t>DÉCAPAGE BACR</t>
  </si>
  <si>
    <t>WR3-3065</t>
  </si>
  <si>
    <t>WR3-3083</t>
  </si>
  <si>
    <t>BR6-856</t>
  </si>
  <si>
    <t>BR2-842</t>
  </si>
  <si>
    <t>WR4-3087</t>
  </si>
  <si>
    <t>WR4-3086</t>
  </si>
  <si>
    <t>BR5-857</t>
  </si>
  <si>
    <t>BR5-855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</si>
</sst>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2" tint="-9.9978637043366805E-2"/>
      <name val="Aptos Narrow"/>
      <family val="2"/>
      <scheme val="minor"/>
    </font>
    <font>
      <b/>
      <sz val="11"/>
      <color theme="2" tint="-9.9978637043366805E-2"/>
      <name val="Aptos Display"/>
      <family val="1"/>
      <scheme val="major"/>
    </font>
    <font>
      <sz val="11"/>
      <color rgb="FFFFFF00"/>
      <name val="Aptos Narrow"/>
      <family val="2"/>
      <scheme val="minor"/>
    </font>
    <font>
      <sz val="8"/>
      <color rgb="FFFFFF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b/>
      <sz val="8"/>
      <color rgb="FFFFFF00"/>
      <name val="Aptos Narrow"/>
      <family val="2"/>
      <scheme val="minor"/>
    </font>
    <font>
      <b/>
      <sz val="8"/>
      <color rgb="FFFFC000"/>
      <name val="Aptos Narrow"/>
      <family val="2"/>
      <scheme val="minor"/>
    </font>
    <font>
      <b/>
      <sz val="8"/>
      <name val="Aptos Narrow"/>
      <family val="2"/>
      <scheme val="minor"/>
    </font>
    <font>
      <b/>
      <sz val="12"/>
      <name val="Aptos Narrow"/>
      <family val="2"/>
      <scheme val="minor"/>
    </font>
    <font>
      <b/>
      <sz val="1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5">
    <xf numFmtId="0" fontId="0" fillId="0" borderId="0" xfId="0"/>
    <xf numFmtId="0" fontId="3" fillId="3" borderId="0" xfId="0" applyFont="1" applyFill="1"/>
    <xf numFmtId="0" fontId="3" fillId="4" borderId="0" xfId="1" applyFont="1" applyFill="1" applyAlignment="1">
      <alignment horizontal="center" vertical="center"/>
    </xf>
    <xf numFmtId="2" fontId="3" fillId="4" borderId="0" xfId="1" applyNumberFormat="1" applyFont="1" applyFill="1" applyAlignment="1">
      <alignment horizontal="center" vertical="center"/>
    </xf>
    <xf numFmtId="0" fontId="3" fillId="4" borderId="0" xfId="1" applyNumberFormat="1" applyFont="1" applyFill="1" applyAlignment="1">
      <alignment horizontal="center" vertical="center"/>
    </xf>
    <xf numFmtId="1" fontId="3" fillId="4" borderId="0" xfId="1" applyNumberFormat="1" applyFont="1" applyFill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0" fillId="5" borderId="0" xfId="0" applyFill="1"/>
    <xf numFmtId="0" fontId="6" fillId="8" borderId="0" xfId="1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textRotation="90"/>
    </xf>
    <xf numFmtId="0" fontId="4" fillId="9" borderId="0" xfId="0" applyFont="1" applyFill="1" applyAlignment="1">
      <alignment horizontal="center" vertical="center"/>
    </xf>
    <xf numFmtId="0" fontId="1" fillId="9" borderId="2" xfId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1" fillId="9" borderId="2" xfId="1" applyNumberFormat="1" applyFill="1" applyBorder="1" applyAlignment="1">
      <alignment horizontal="center" vertical="center"/>
    </xf>
    <xf numFmtId="0" fontId="1" fillId="5" borderId="2" xfId="1" applyNumberFormat="1" applyFill="1" applyBorder="1" applyAlignment="1">
      <alignment horizontal="center" vertical="center"/>
    </xf>
    <xf numFmtId="0" fontId="1" fillId="5" borderId="0" xfId="1" applyNumberForma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" fillId="9" borderId="2" xfId="1" applyFill="1" applyBorder="1" applyAlignment="1">
      <alignment horizontal="center" vertical="center" wrapText="1"/>
    </xf>
    <xf numFmtId="0" fontId="1" fillId="5" borderId="2" xfId="1" applyFill="1" applyBorder="1" applyAlignment="1">
      <alignment horizontal="center" vertical="center" wrapText="1"/>
    </xf>
    <xf numFmtId="0" fontId="1" fillId="5" borderId="0" xfId="1" applyFill="1" applyBorder="1" applyAlignment="1">
      <alignment horizontal="center" vertical="center" wrapText="1"/>
    </xf>
    <xf numFmtId="2" fontId="1" fillId="5" borderId="0" xfId="1" applyNumberFormat="1" applyFill="1" applyBorder="1" applyAlignment="1">
      <alignment horizontal="center" vertical="center" wrapText="1"/>
    </xf>
    <xf numFmtId="164" fontId="1" fillId="5" borderId="0" xfId="1" applyNumberForma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64" fontId="8" fillId="5" borderId="0" xfId="0" applyNumberFormat="1" applyFont="1" applyFill="1" applyAlignment="1">
      <alignment horizontal="center" vertical="center" wrapText="1"/>
    </xf>
    <xf numFmtId="164" fontId="7" fillId="5" borderId="0" xfId="0" applyNumberFormat="1" applyFont="1" applyFill="1" applyAlignment="1">
      <alignment horizontal="center" vertical="center" wrapText="1"/>
    </xf>
    <xf numFmtId="2" fontId="1" fillId="9" borderId="2" xfId="1" applyNumberFormat="1" applyFill="1" applyBorder="1" applyAlignment="1">
      <alignment horizontal="center" vertical="center" wrapText="1"/>
    </xf>
    <xf numFmtId="2" fontId="8" fillId="5" borderId="0" xfId="0" applyNumberFormat="1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1" fillId="5" borderId="0" xfId="1" applyNumberFormat="1" applyFill="1" applyBorder="1" applyAlignment="1">
      <alignment horizontal="center" vertical="center" wrapText="1"/>
    </xf>
    <xf numFmtId="0" fontId="6" fillId="6" borderId="0" xfId="1" applyFont="1" applyFill="1" applyBorder="1" applyAlignment="1">
      <alignment horizontal="center" vertical="center" wrapText="1"/>
    </xf>
    <xf numFmtId="0" fontId="6" fillId="7" borderId="0" xfId="1" applyFont="1" applyFill="1" applyBorder="1" applyAlignment="1">
      <alignment horizontal="center" vertical="center" wrapText="1"/>
    </xf>
    <xf numFmtId="2" fontId="6" fillId="7" borderId="0" xfId="1" applyNumberFormat="1" applyFont="1" applyFill="1" applyBorder="1" applyAlignment="1">
      <alignment horizontal="center" vertical="center" wrapText="1"/>
    </xf>
    <xf numFmtId="2" fontId="6" fillId="7" borderId="14" xfId="1" applyNumberFormat="1" applyFont="1" applyFill="1" applyBorder="1" applyAlignment="1">
      <alignment horizontal="center" vertical="center" wrapText="1"/>
    </xf>
    <xf numFmtId="0" fontId="1" fillId="8" borderId="0" xfId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" fillId="10" borderId="2" xfId="1" applyFill="1" applyBorder="1" applyAlignment="1">
      <alignment horizontal="center" vertical="center"/>
    </xf>
    <xf numFmtId="2" fontId="1" fillId="10" borderId="2" xfId="1" applyNumberFormat="1" applyFill="1" applyBorder="1" applyAlignment="1">
      <alignment horizontal="center" vertical="center"/>
    </xf>
    <xf numFmtId="0" fontId="1" fillId="10" borderId="2" xfId="1" applyNumberForma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 wrapText="1"/>
    </xf>
    <xf numFmtId="0" fontId="1" fillId="10" borderId="2" xfId="1" applyFill="1" applyBorder="1" applyAlignment="1">
      <alignment horizontal="center" vertical="center" wrapText="1"/>
    </xf>
    <xf numFmtId="2" fontId="1" fillId="10" borderId="2" xfId="1" applyNumberFormat="1" applyFill="1" applyBorder="1" applyAlignment="1">
      <alignment horizontal="center" vertical="center" wrapText="1"/>
    </xf>
    <xf numFmtId="2" fontId="6" fillId="7" borderId="13" xfId="1" applyNumberFormat="1" applyFont="1" applyFill="1" applyBorder="1" applyAlignment="1">
      <alignment horizontal="center" vertical="center" wrapText="1"/>
    </xf>
    <xf numFmtId="0" fontId="0" fillId="8" borderId="0" xfId="0" applyFill="1"/>
    <xf numFmtId="1" fontId="0" fillId="8" borderId="0" xfId="0" applyNumberFormat="1" applyFill="1"/>
    <xf numFmtId="0" fontId="2" fillId="11" borderId="2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1" fillId="11" borderId="2" xfId="1" applyFill="1" applyBorder="1" applyAlignment="1">
      <alignment horizontal="center" vertical="center"/>
    </xf>
    <xf numFmtId="0" fontId="1" fillId="11" borderId="2" xfId="1" applyNumberFormat="1" applyFill="1" applyBorder="1" applyAlignment="1">
      <alignment horizontal="center" vertical="center"/>
    </xf>
    <xf numFmtId="0" fontId="1" fillId="11" borderId="2" xfId="1" applyFill="1" applyBorder="1" applyAlignment="1">
      <alignment horizontal="center" vertical="center" wrapText="1"/>
    </xf>
    <xf numFmtId="2" fontId="1" fillId="11" borderId="2" xfId="1" applyNumberForma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0" fillId="3" borderId="0" xfId="0" applyFill="1"/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2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2" fillId="3" borderId="0" xfId="0" applyFont="1" applyFill="1" applyAlignment="1">
      <alignment wrapText="1"/>
    </xf>
    <xf numFmtId="0" fontId="2" fillId="5" borderId="2" xfId="1" applyFont="1" applyFill="1" applyBorder="1" applyAlignment="1">
      <alignment horizontal="center" vertical="center" wrapText="1"/>
    </xf>
    <xf numFmtId="0" fontId="2" fillId="5" borderId="7" xfId="1" applyFont="1" applyFill="1" applyBorder="1" applyAlignment="1">
      <alignment vertical="center" wrapText="1"/>
    </xf>
    <xf numFmtId="0" fontId="2" fillId="5" borderId="6" xfId="1" applyFont="1" applyFill="1" applyBorder="1" applyAlignment="1">
      <alignment vertical="center" wrapText="1"/>
    </xf>
    <xf numFmtId="2" fontId="2" fillId="7" borderId="0" xfId="1" applyNumberFormat="1" applyFont="1" applyFill="1" applyBorder="1" applyAlignment="1">
      <alignment horizontal="center" vertical="center" wrapText="1"/>
    </xf>
    <xf numFmtId="2" fontId="2" fillId="7" borderId="3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9" fillId="5" borderId="10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2" fontId="2" fillId="5" borderId="1" xfId="1" applyNumberFormat="1" applyFont="1" applyFill="1" applyBorder="1" applyAlignment="1">
      <alignment horizontal="center" vertical="center" wrapText="1"/>
    </xf>
    <xf numFmtId="2" fontId="9" fillId="5" borderId="10" xfId="1" applyNumberFormat="1" applyFont="1" applyFill="1" applyBorder="1" applyAlignment="1">
      <alignment horizontal="center" vertical="center" wrapText="1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2" fontId="9" fillId="5" borderId="11" xfId="1" applyNumberFormat="1" applyFont="1" applyFill="1" applyBorder="1" applyAlignment="1">
      <alignment horizontal="center" vertical="center" wrapText="1"/>
    </xf>
    <xf numFmtId="0" fontId="2" fillId="5" borderId="11" xfId="1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2" fontId="9" fillId="5" borderId="12" xfId="1" applyNumberFormat="1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2" fontId="2" fillId="5" borderId="12" xfId="1" applyNumberFormat="1" applyFont="1" applyFill="1" applyBorder="1" applyAlignment="1">
      <alignment horizontal="center" vertical="center" wrapText="1"/>
    </xf>
    <xf numFmtId="0" fontId="9" fillId="5" borderId="12" xfId="1" applyNumberFormat="1" applyFont="1" applyFill="1" applyBorder="1" applyAlignment="1">
      <alignment horizontal="center" vertical="center" wrapText="1"/>
    </xf>
    <xf numFmtId="0" fontId="9" fillId="5" borderId="12" xfId="1" applyFont="1" applyFill="1" applyBorder="1" applyAlignment="1">
      <alignment horizontal="center" vertical="center" wrapText="1"/>
    </xf>
    <xf numFmtId="2" fontId="11" fillId="5" borderId="1" xfId="0" applyNumberFormat="1" applyFont="1" applyFill="1" applyBorder="1" applyAlignment="1">
      <alignment horizontal="center" vertical="center" wrapText="1"/>
    </xf>
    <xf numFmtId="2" fontId="2" fillId="5" borderId="11" xfId="1" applyNumberFormat="1" applyFont="1" applyFill="1" applyBorder="1" applyAlignment="1">
      <alignment horizontal="center" vertical="center" wrapText="1"/>
    </xf>
    <xf numFmtId="0" fontId="9" fillId="5" borderId="1" xfId="1" applyNumberFormat="1" applyFont="1" applyFill="1" applyBorder="1" applyAlignment="1">
      <alignment horizontal="center" vertical="center" wrapText="1"/>
    </xf>
    <xf numFmtId="0" fontId="9" fillId="5" borderId="11" xfId="1" applyNumberFormat="1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2" fontId="10" fillId="5" borderId="1" xfId="0" applyNumberFormat="1" applyFont="1" applyFill="1" applyBorder="1" applyAlignment="1">
      <alignment horizontal="center" vertical="center" wrapText="1"/>
    </xf>
    <xf numFmtId="0" fontId="2" fillId="5" borderId="1" xfId="1" applyNumberFormat="1" applyFont="1" applyFill="1" applyBorder="1" applyAlignment="1">
      <alignment horizontal="center" vertical="center" wrapText="1"/>
    </xf>
    <xf numFmtId="0" fontId="9" fillId="5" borderId="13" xfId="1" applyFont="1" applyFill="1" applyBorder="1" applyAlignment="1">
      <alignment horizontal="center" vertical="center" wrapText="1"/>
    </xf>
    <xf numFmtId="0" fontId="9" fillId="5" borderId="11" xfId="1" applyFont="1" applyFill="1" applyBorder="1" applyAlignment="1">
      <alignment horizontal="center" vertical="center" wrapText="1"/>
    </xf>
    <xf numFmtId="0" fontId="9" fillId="5" borderId="14" xfId="1" applyFont="1" applyFill="1" applyBorder="1" applyAlignment="1">
      <alignment horizontal="center" vertical="center" wrapText="1"/>
    </xf>
    <xf numFmtId="0" fontId="2" fillId="5" borderId="16" xfId="1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2" fontId="2" fillId="5" borderId="16" xfId="1" applyNumberFormat="1" applyFont="1" applyFill="1" applyBorder="1" applyAlignment="1">
      <alignment horizontal="center" vertical="center" wrapText="1"/>
    </xf>
    <xf numFmtId="2" fontId="2" fillId="5" borderId="7" xfId="1" applyNumberFormat="1" applyFont="1" applyFill="1" applyBorder="1" applyAlignment="1">
      <alignment horizontal="center" vertical="center" wrapText="1"/>
    </xf>
    <xf numFmtId="2" fontId="2" fillId="5" borderId="8" xfId="1" applyNumberFormat="1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2" fillId="5" borderId="7" xfId="1" applyNumberFormat="1" applyFont="1" applyFill="1" applyBorder="1" applyAlignment="1">
      <alignment horizontal="center" vertical="center" wrapText="1"/>
    </xf>
    <xf numFmtId="164" fontId="2" fillId="5" borderId="16" xfId="1" applyNumberFormat="1" applyFont="1" applyFill="1" applyBorder="1" applyAlignment="1">
      <alignment horizontal="center" vertical="center" wrapText="1"/>
    </xf>
    <xf numFmtId="164" fontId="2" fillId="5" borderId="7" xfId="1" applyNumberFormat="1" applyFont="1" applyFill="1" applyBorder="1" applyAlignment="1">
      <alignment horizontal="center" vertical="center" wrapText="1"/>
    </xf>
    <xf numFmtId="2" fontId="10" fillId="5" borderId="16" xfId="0" applyNumberFormat="1" applyFont="1" applyFill="1" applyBorder="1" applyAlignment="1">
      <alignment horizontal="center" vertical="center" wrapText="1"/>
    </xf>
    <xf numFmtId="0" fontId="2" fillId="5" borderId="16" xfId="1" applyNumberFormat="1" applyFont="1" applyFill="1" applyBorder="1" applyAlignment="1">
      <alignment horizontal="center" vertical="center" wrapText="1"/>
    </xf>
    <xf numFmtId="164" fontId="10" fillId="5" borderId="16" xfId="0" applyNumberFormat="1" applyFont="1" applyFill="1" applyBorder="1" applyAlignment="1">
      <alignment horizontal="center" vertical="center" wrapText="1"/>
    </xf>
    <xf numFmtId="164" fontId="12" fillId="5" borderId="16" xfId="0" applyNumberFormat="1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2" fontId="12" fillId="5" borderId="16" xfId="0" applyNumberFormat="1" applyFont="1" applyFill="1" applyBorder="1" applyAlignment="1">
      <alignment horizontal="center" vertical="center" wrapText="1"/>
    </xf>
    <xf numFmtId="164" fontId="2" fillId="5" borderId="8" xfId="1" applyNumberFormat="1" applyFont="1" applyFill="1" applyBorder="1" applyAlignment="1">
      <alignment horizontal="center" vertical="center" wrapText="1"/>
    </xf>
    <xf numFmtId="0" fontId="2" fillId="5" borderId="7" xfId="1" applyFont="1" applyFill="1" applyBorder="1" applyAlignment="1">
      <alignment horizontal="center" vertical="center" wrapText="1"/>
    </xf>
    <xf numFmtId="0" fontId="2" fillId="5" borderId="8" xfId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textRotation="90" wrapText="1"/>
    </xf>
    <xf numFmtId="0" fontId="13" fillId="5" borderId="9" xfId="0" applyFont="1" applyFill="1" applyBorder="1" applyAlignment="1">
      <alignment horizontal="center" vertical="center" textRotation="90" wrapText="1"/>
    </xf>
    <xf numFmtId="0" fontId="13" fillId="5" borderId="16" xfId="0" applyFont="1" applyFill="1" applyBorder="1" applyAlignment="1">
      <alignment horizontal="center" vertical="center" textRotation="90" wrapText="1"/>
    </xf>
    <xf numFmtId="0" fontId="14" fillId="5" borderId="10" xfId="1" applyFont="1" applyFill="1" applyBorder="1" applyAlignment="1">
      <alignment horizontal="center" vertical="center" wrapText="1"/>
    </xf>
    <xf numFmtId="0" fontId="14" fillId="5" borderId="16" xfId="1" applyFont="1" applyFill="1" applyBorder="1" applyAlignment="1">
      <alignment horizontal="center" vertical="center" wrapText="1"/>
    </xf>
    <xf numFmtId="2" fontId="0" fillId="4" borderId="18" xfId="0" applyNumberForma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2" fontId="0" fillId="4" borderId="18" xfId="1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2" fontId="0" fillId="3" borderId="18" xfId="0" applyNumberFormat="1" applyFill="1" applyBorder="1" applyAlignment="1">
      <alignment horizontal="center" vertical="center"/>
    </xf>
    <xf numFmtId="0" fontId="0" fillId="4" borderId="18" xfId="1" applyNumberFormat="1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2" fontId="3" fillId="3" borderId="18" xfId="0" applyNumberFormat="1" applyFont="1" applyFill="1" applyBorder="1" applyAlignment="1">
      <alignment horizontal="center" vertical="center"/>
    </xf>
    <xf numFmtId="1" fontId="0" fillId="4" borderId="18" xfId="1" applyNumberFormat="1" applyFont="1" applyFill="1" applyBorder="1" applyAlignment="1">
      <alignment horizontal="center" vertical="center"/>
    </xf>
    <xf numFmtId="2" fontId="0" fillId="4" borderId="19" xfId="1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textRotation="90" wrapText="1"/>
    </xf>
    <xf numFmtId="0" fontId="13" fillId="5" borderId="9" xfId="0" applyFont="1" applyFill="1" applyBorder="1" applyAlignment="1">
      <alignment horizontal="center" vertical="center" textRotation="90" wrapText="1"/>
    </xf>
    <xf numFmtId="0" fontId="13" fillId="5" borderId="16" xfId="0" applyFont="1" applyFill="1" applyBorder="1" applyAlignment="1">
      <alignment horizontal="center" vertical="center" textRotation="90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2" fillId="6" borderId="5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7" borderId="5" xfId="1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2" fontId="2" fillId="5" borderId="1" xfId="1" applyNumberFormat="1" applyFont="1" applyFill="1" applyBorder="1" applyAlignment="1">
      <alignment horizontal="center" vertical="center" wrapText="1"/>
    </xf>
    <xf numFmtId="2" fontId="2" fillId="5" borderId="16" xfId="1" applyNumberFormat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5" borderId="16" xfId="1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2" fontId="5" fillId="5" borderId="7" xfId="0" applyNumberFormat="1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5" borderId="8" xfId="0" applyNumberFormat="1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horizontal="center" vertical="center" wrapText="1"/>
    </xf>
    <xf numFmtId="0" fontId="9" fillId="7" borderId="16" xfId="1" applyFont="1" applyFill="1" applyBorder="1" applyAlignment="1">
      <alignment horizontal="center" vertical="center" wrapText="1"/>
    </xf>
    <xf numFmtId="2" fontId="9" fillId="7" borderId="1" xfId="1" applyNumberFormat="1" applyFont="1" applyFill="1" applyBorder="1" applyAlignment="1">
      <alignment horizontal="center" vertical="center" wrapText="1"/>
    </xf>
    <xf numFmtId="2" fontId="9" fillId="7" borderId="16" xfId="1" applyNumberFormat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center" vertical="center" wrapText="1"/>
    </xf>
    <xf numFmtId="0" fontId="9" fillId="6" borderId="16" xfId="1" applyFont="1" applyFill="1" applyBorder="1" applyAlignment="1">
      <alignment horizontal="center" vertical="center" wrapText="1"/>
    </xf>
    <xf numFmtId="0" fontId="9" fillId="8" borderId="1" xfId="1" applyFont="1" applyFill="1" applyBorder="1" applyAlignment="1">
      <alignment horizontal="center" vertical="center" wrapText="1"/>
    </xf>
    <xf numFmtId="0" fontId="9" fillId="8" borderId="16" xfId="1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2" fontId="1" fillId="5" borderId="1" xfId="1" applyNumberFormat="1" applyFill="1" applyBorder="1" applyAlignment="1">
      <alignment horizontal="center" vertical="center"/>
    </xf>
    <xf numFmtId="2" fontId="1" fillId="5" borderId="9" xfId="1" applyNumberFormat="1" applyFill="1" applyBorder="1" applyAlignment="1">
      <alignment horizontal="center" vertical="center"/>
    </xf>
    <xf numFmtId="2" fontId="1" fillId="5" borderId="16" xfId="1" applyNumberForma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9" fillId="8" borderId="9" xfId="1" applyFont="1" applyFill="1" applyBorder="1" applyAlignment="1">
      <alignment horizontal="center" vertical="center" wrapText="1"/>
    </xf>
    <xf numFmtId="1" fontId="9" fillId="8" borderId="9" xfId="0" applyNumberFormat="1" applyFont="1" applyFill="1" applyBorder="1" applyAlignment="1">
      <alignment horizontal="center" vertical="center" wrapText="1"/>
    </xf>
    <xf numFmtId="1" fontId="9" fillId="8" borderId="16" xfId="0" applyNumberFormat="1" applyFont="1" applyFill="1" applyBorder="1" applyAlignment="1">
      <alignment horizontal="center" vertical="center" wrapText="1"/>
    </xf>
    <xf numFmtId="2" fontId="9" fillId="7" borderId="11" xfId="1" applyNumberFormat="1" applyFont="1" applyFill="1" applyBorder="1" applyAlignment="1">
      <alignment horizontal="center" vertical="center" wrapText="1"/>
    </xf>
    <xf numFmtId="2" fontId="9" fillId="7" borderId="7" xfId="1" applyNumberFormat="1" applyFont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/>
    </xf>
    <xf numFmtId="0" fontId="1" fillId="5" borderId="9" xfId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 wrapText="1"/>
    </xf>
    <xf numFmtId="0" fontId="1" fillId="5" borderId="9" xfId="1" applyFill="1" applyBorder="1" applyAlignment="1">
      <alignment horizontal="center" vertical="center" wrapText="1"/>
    </xf>
    <xf numFmtId="0" fontId="1" fillId="5" borderId="16" xfId="1" applyFill="1" applyBorder="1" applyAlignment="1">
      <alignment horizontal="center" vertical="center" wrapText="1"/>
    </xf>
    <xf numFmtId="0" fontId="1" fillId="5" borderId="11" xfId="1" applyFill="1" applyBorder="1" applyAlignment="1">
      <alignment horizontal="center" vertical="center" wrapText="1"/>
    </xf>
    <xf numFmtId="0" fontId="1" fillId="5" borderId="17" xfId="1" applyFill="1" applyBorder="1" applyAlignment="1">
      <alignment horizontal="center" vertical="center" wrapText="1"/>
    </xf>
    <xf numFmtId="0" fontId="1" fillId="5" borderId="14" xfId="1" applyFill="1" applyBorder="1" applyAlignment="1">
      <alignment horizontal="center" vertical="center" wrapText="1"/>
    </xf>
    <xf numFmtId="0" fontId="1" fillId="5" borderId="15" xfId="1" applyFill="1" applyBorder="1" applyAlignment="1">
      <alignment horizontal="center" vertical="center" wrapText="1"/>
    </xf>
    <xf numFmtId="0" fontId="1" fillId="5" borderId="0" xfId="1" applyFill="1" applyBorder="1" applyAlignment="1">
      <alignment horizontal="center" vertical="center" wrapText="1"/>
    </xf>
    <xf numFmtId="0" fontId="1" fillId="5" borderId="13" xfId="1" applyFill="1" applyBorder="1" applyAlignment="1">
      <alignment horizontal="center" vertical="center" wrapText="1"/>
    </xf>
    <xf numFmtId="0" fontId="1" fillId="5" borderId="7" xfId="1" applyFill="1" applyBorder="1" applyAlignment="1">
      <alignment horizontal="center" vertical="center" wrapText="1"/>
    </xf>
    <xf numFmtId="0" fontId="1" fillId="5" borderId="6" xfId="1" applyFill="1" applyBorder="1" applyAlignment="1">
      <alignment horizontal="center" vertical="center" wrapText="1"/>
    </xf>
    <xf numFmtId="0" fontId="1" fillId="5" borderId="8" xfId="1" applyFill="1" applyBorder="1" applyAlignment="1">
      <alignment horizontal="center" vertical="center" wrapText="1"/>
    </xf>
    <xf numFmtId="0" fontId="1" fillId="5" borderId="11" xfId="1" applyNumberFormat="1" applyFill="1" applyBorder="1" applyAlignment="1">
      <alignment horizontal="center" vertical="center"/>
    </xf>
    <xf numFmtId="0" fontId="1" fillId="5" borderId="17" xfId="1" applyNumberFormat="1" applyFill="1" applyBorder="1" applyAlignment="1">
      <alignment horizontal="center" vertical="center"/>
    </xf>
    <xf numFmtId="0" fontId="1" fillId="5" borderId="14" xfId="1" applyNumberFormat="1" applyFill="1" applyBorder="1" applyAlignment="1">
      <alignment horizontal="center" vertical="center"/>
    </xf>
    <xf numFmtId="0" fontId="1" fillId="5" borderId="15" xfId="1" applyNumberFormat="1" applyFill="1" applyBorder="1" applyAlignment="1">
      <alignment horizontal="center" vertical="center"/>
    </xf>
    <xf numFmtId="0" fontId="1" fillId="5" borderId="0" xfId="1" applyNumberFormat="1" applyFill="1" applyBorder="1" applyAlignment="1">
      <alignment horizontal="center" vertical="center"/>
    </xf>
    <xf numFmtId="0" fontId="1" fillId="5" borderId="13" xfId="1" applyNumberFormat="1" applyFill="1" applyBorder="1" applyAlignment="1">
      <alignment horizontal="center" vertical="center"/>
    </xf>
    <xf numFmtId="0" fontId="1" fillId="5" borderId="7" xfId="1" applyNumberFormat="1" applyFill="1" applyBorder="1" applyAlignment="1">
      <alignment horizontal="center" vertical="center"/>
    </xf>
    <xf numFmtId="0" fontId="1" fillId="5" borderId="6" xfId="1" applyNumberFormat="1" applyFill="1" applyBorder="1" applyAlignment="1">
      <alignment horizontal="center" vertical="center"/>
    </xf>
    <xf numFmtId="0" fontId="1" fillId="5" borderId="8" xfId="1" applyNumberFormat="1" applyFill="1" applyBorder="1" applyAlignment="1">
      <alignment horizontal="center" vertical="center"/>
    </xf>
    <xf numFmtId="0" fontId="1" fillId="5" borderId="1" xfId="1" applyNumberFormat="1" applyFill="1" applyBorder="1" applyAlignment="1">
      <alignment horizontal="center" vertical="center"/>
    </xf>
    <xf numFmtId="0" fontId="1" fillId="5" borderId="9" xfId="1" applyNumberFormat="1" applyFill="1" applyBorder="1" applyAlignment="1">
      <alignment horizontal="center" vertical="center"/>
    </xf>
    <xf numFmtId="0" fontId="1" fillId="5" borderId="16" xfId="1" applyNumberFormat="1" applyFill="1" applyBorder="1" applyAlignment="1">
      <alignment horizontal="center" vertical="center"/>
    </xf>
    <xf numFmtId="2" fontId="9" fillId="7" borderId="3" xfId="1" applyNumberFormat="1" applyFont="1" applyFill="1" applyBorder="1" applyAlignment="1">
      <alignment horizontal="center" vertical="center" wrapText="1"/>
    </xf>
    <xf numFmtId="0" fontId="9" fillId="8" borderId="0" xfId="1" applyFont="1" applyFill="1" applyBorder="1" applyAlignment="1">
      <alignment horizontal="center" vertical="center" wrapText="1"/>
    </xf>
    <xf numFmtId="0" fontId="9" fillId="8" borderId="6" xfId="1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vertical="center" wrapText="1"/>
    </xf>
    <xf numFmtId="0" fontId="9" fillId="8" borderId="7" xfId="0" applyFont="1" applyFill="1" applyBorder="1" applyAlignment="1">
      <alignment vertical="center" wrapText="1"/>
    </xf>
  </cellXfs>
  <cellStyles count="2">
    <cellStyle name="20% - Accent2" xfId="1" builtinId="34"/>
    <cellStyle name="Normal" xfId="0" builtinId="0"/>
  </cellStyles>
  <dxfs count="20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27" formatCode="m/d/yyyy\ h:m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27" formatCode="m/d/yyyy\ h:m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ownloads\Modele_Excel.xlsx" TargetMode="External"/><Relationship Id="rId1" Type="http://schemas.openxmlformats.org/officeDocument/2006/relationships/externalLinkPath" Target="/Users/dell/Downloads/Modele_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Modele_Excel"/>
    </sheet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C4624-FF14-4538-B5F5-29827F4410B9}" name="Table1" displayName="Table1" ref="B7:V8" totalsRowShown="0" headerRowDxfId="208" headerRowCellStyle="20% - Accent2">
  <autoFilter ref="B7:V8" xr:uid="{AC1C4624-FF14-4538-B5F5-29827F4410B9}"/>
  <tableColumns count="21">
    <tableColumn id="1" xr3:uid="{819DA0DF-4A23-4C9A-8D42-5E326A2F4479}" name="Journée" dataDxfId="207"/>
    <tableColumn id="2" xr3:uid="{900C8D0C-648F-4FF0-8734-84075F70858C}" name="pce_id" dataDxfId="206"/>
    <tableColumn id="3" xr3:uid="{CB299B65-8DFD-42DD-99FB-1D7A09C4F168}" name="coil_id" dataDxfId="205"/>
    <tableColumn id="4" xr3:uid="{1BA531BE-AFC9-4213-8D94-90D48B81E5EC}" name="start_time" dataDxfId="204"/>
    <tableColumn id="5" xr3:uid="{88C437C3-F9EE-4735-82A6-06ED4A480F20}" name="end_time" dataDxfId="203"/>
    <tableColumn id="6" xr3:uid="{09D64C1D-293F-4199-834A-E9D8AD47F6E8}" name="Nombre_pass" dataDxfId="202"/>
    <tableColumn id="7" xr3:uid="{0A32C4B8-5A77-420B-93BB-4CBE7529DAB8}" name="Restart" dataDxfId="201"/>
    <tableColumn id="8" xr3:uid="{8E3708EC-FC02-4A03-818E-2A39F70F0C54}" name="Colonne5" dataDxfId="200"/>
    <tableColumn id="9" xr3:uid="{CB501D3C-788B-43EC-A543-71AAF20D2799}" name="Cobble" dataDxfId="199"/>
    <tableColumn id="10" xr3:uid="{3E3DC66D-4167-4D66-AC95-51104C94652F}" name="Grade" dataDxfId="198"/>
    <tableColumn id="11" xr3:uid="{1A07F380-CDF7-466B-BC9A-C92313F14F08}" name="Fournisseur_brame" dataDxfId="197"/>
    <tableColumn id="12" xr3:uid="{42FFCCCD-FF80-4514-B81E-C2F6B274ACEE}" name="Client" dataDxfId="196"/>
    <tableColumn id="13" xr3:uid="{C2C8FAB8-CF3E-4560-8130-BFFFCA803EEE}" name="Poids_slab_balance_Four" dataDxfId="195"/>
    <tableColumn id="14" xr3:uid="{88C9147E-C693-4A2B-A340-A4E3CC727672}" name="Colonne4" dataDxfId="194"/>
    <tableColumn id="15" xr3:uid="{7177815E-4D07-45AA-A14E-DDB3452875D0}" name="slab_len" dataDxfId="193"/>
    <tableColumn id="16" xr3:uid="{FCF90B0F-D915-49E1-8041-BDE9EC2B049B}" name="Colonne6" dataDxfId="192">
      <calculatedColumnFormula>IF(AND(Table1[[#This Row],[slab_len]]&gt;=7550,Table1[[#This Row],[slab_len]]&lt;=12350,Table1[[#This Row],[slab_len]]&lt;&gt;""),0,1)</calculatedColumnFormula>
    </tableColumn>
    <tableColumn id="17" xr3:uid="{17E5E698-33F6-4853-8C86-65D3A71509EE}" name="Forme_brame" dataDxfId="191"/>
    <tableColumn id="18" xr3:uid="{FF73B9E5-DC1F-4108-B97A-78FB503AB493}" name="slab_wid_min" dataDxfId="190"/>
    <tableColumn id="19" xr3:uid="{C590AC72-C7AA-4058-82FE-5786CB9EA9ED}" name="slab_wid_max" dataDxfId="189"/>
    <tableColumn id="20" xr3:uid="{71D8C6FD-E6BD-4C2F-9109-377425495CF9}" name="largeur_min" dataDxfId="188"/>
    <tableColumn id="21" xr3:uid="{A863C182-8670-43E4-92B3-CA04CC587DFF}" name="Colonne7" dataDxfId="187">
      <calculatedColumnFormula>IF(AND(Table1[[#This Row],[largeur_min]]&lt;Table1[[#This Row],[slab_wid_min]],Table1[[#This Row],[largeur_min]]&lt;&gt;""),1,0)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8C9574-3DFB-4C24-8237-75FE26D5A318}" name="Table2" displayName="Table2" ref="W7:GE8" totalsRowShown="0" headerRowDxfId="186" dataDxfId="185" headerRowCellStyle="20% - Accent2" dataCellStyle="20% - Accent2">
  <autoFilter ref="W7:GE8" xr:uid="{918C9574-3DFB-4C24-8237-75FE26D5A318}"/>
  <tableColumns count="165">
    <tableColumn id="1" xr3:uid="{D540162A-2FE7-4CEC-9386-222D35984B8B}" name="largeur_max" dataDxfId="184"/>
    <tableColumn id="2" xr3:uid="{757A98D6-8C20-4A18-A926-54790D43209C}" name="Colonne1">
      <calculatedColumnFormula>IF(AND(Table2[[#This Row],[largeur_max]]&gt;Table1[[#This Row],[slab_wid_max]],Table2[[#This Row],[largeur_max]]&lt;&gt;""),1,0)</calculatedColumnFormula>
    </tableColumn>
    <tableColumn id="3" xr3:uid="{9A1B36F5-F73B-4910-B47A-220382672174}" name="Variation_largeur"/>
    <tableColumn id="4" xr3:uid="{1846BCB8-BC1B-457A-BD4F-B295A3A5C405}" name="Colonne2">
      <calculatedColumnFormula>IF(AND(Table2[[#This Row],[Variation_largeur]]&gt;10,Table2[[#This Row],[Variation_largeur]]&lt;&gt;""),1,0)</calculatedColumnFormula>
    </tableColumn>
    <tableColumn id="5" xr3:uid="{71EEAA83-2FC5-4EE8-A8A9-8D3366968C6F}" name="NC_largeur"/>
    <tableColumn id="6" xr3:uid="{3212758B-EC30-42CF-BE2E-8487E8176C3F}" name="Largeur_Cible" dataDxfId="183" dataCellStyle="20% - Accent2"/>
    <tableColumn id="7" xr3:uid="{7C68ED48-7DDF-4FB3-9F39-CB082C57E45D}" name="larg_moy_filtré" dataDxfId="182" dataCellStyle="20% - Accent2"/>
    <tableColumn id="8" xr3:uid="{0358A1F4-24FB-4A88-A057-D998F4904C6D}" name="larg_min_filtré" dataDxfId="181" dataCellStyle="20% - Accent2"/>
    <tableColumn id="9" xr3:uid="{0C1519DA-2104-4037-A0C2-FCABB70ACDAC}" name="Colonne3">
      <calculatedColumnFormula>IF(AND(Table2[[#This Row],[larg_min_filtré]]&gt;Table2[[#This Row],[Largeur_Cible]]+0,Table2[[#This Row],[larg_min_filtré]]&lt;Table2[[#This Row],[Largeur_Cible]]+20,Table2[[#This Row],[larg_min_filtré]]&lt;&gt;""),0,1)</calculatedColumnFormula>
    </tableColumn>
    <tableColumn id="10" xr3:uid="{1B687971-FE73-434C-9287-D098CD9FF4CE}" name="larg_max_filtré" dataDxfId="180" dataCellStyle="20% - Accent2"/>
    <tableColumn id="11" xr3:uid="{C64A3C93-8767-4A2B-ADA9-EFA5CFDD047A}" name="Colonne8" dataDxfId="179" dataCellStyle="20% - Accent2">
      <calculatedColumnFormula>IF(AND(Table2[[#This Row],[larg_max_filtré]]&gt;Table2[[#This Row],[Largeur_Cible]]+0,Table2[[#This Row],[larg_max_filtré]]&lt;Table2[[#This Row],[Largeur_Cible]]+20,,Table2[[#This Row],[larg_max_filtré]]&lt;&gt;""),0,1)</calculatedColumnFormula>
    </tableColumn>
    <tableColumn id="12" xr3:uid="{F510082B-7610-4AE3-929D-7AD4465C58E1}" name="Defaut_sous_Largeur" dataDxfId="178" dataCellStyle="20% - Accent2"/>
    <tableColumn id="13" xr3:uid="{B361DE24-733D-4240-9101-DE110C9EBBFC}" name="Colonne9" dataDxfId="177">
      <calculatedColumnFormula>IF(AND(Table2[[#This Row],[Defaut_sous_Largeur]]=1,Table2[[#This Row],[Defaut_sous_Largeur]]&lt;&gt;""),1,0)</calculatedColumnFormula>
    </tableColumn>
    <tableColumn id="14" xr3:uid="{A76F5976-BD9C-4CA7-B85C-8852B4CBAF58}" name="Defaut_sur_Largeur" dataDxfId="176"/>
    <tableColumn id="15" xr3:uid="{35CC17F6-D3B8-49A0-9E35-8836534960F9}" name="Colonne10" dataDxfId="175" dataCellStyle="20% - Accent2">
      <calculatedColumnFormula>IF(AND(Table2[[#This Row],[Defaut_sur_Largeur]]=1,Table2[[#This Row],[Defaut_sur_Largeur]]&lt;&gt;""),1,0)</calculatedColumnFormula>
    </tableColumn>
    <tableColumn id="16" xr3:uid="{6A7ADCAA-3F86-492F-A89A-5A61943A0095}" name="edger_use" dataDxfId="174" dataCellStyle="20% - Accent2"/>
    <tableColumn id="17" xr3:uid="{EABFB975-0645-4113-89ED-C9D026BE6530}" name="Nb_pass_edger" dataDxfId="173"/>
    <tableColumn id="18" xr3:uid="{07AB3775-DD8E-4C5D-A032-7998F9BC5A88}" name="Colonne11" dataDxfId="172" dataCellStyle="20% - Accent2">
      <calculatedColumnFormula>IF(AND(OR(Table2[[#This Row],[Nb_pass_edger]]=3,Table2[[#This Row],[Nb_pass_edger]]=1),Table2[[#This Row],[Nb_pass_edger]]&lt;&gt;""),1,0)</calculatedColumnFormula>
    </tableColumn>
    <tableColumn id="19" xr3:uid="{0680F7A0-C0D0-4FD6-B6A8-CD3B2DCBB0D6}" name="Width_bias_obj" dataDxfId="171" dataCellStyle="20% - Accent2"/>
    <tableColumn id="20" xr3:uid="{59F6219F-369C-4A7E-9016-72AB38724EC5}" name="width_bias" dataDxfId="170" dataCellStyle="20% - Accent2"/>
    <tableColumn id="21" xr3:uid="{1F6E9965-3403-4BF4-87B4-1A1F87F066B0}" name="Colonne12" dataDxfId="169">
      <calculatedColumnFormula>IF(AND(Table2[[#This Row],[width_bias]]&lt;&gt;Table2[[#This Row],[Width_bias_obj]],Table2[[#This Row],[width_bias]]&lt;&gt;""),1,0)</calculatedColumnFormula>
    </tableColumn>
    <tableColumn id="22" xr3:uid="{E1436F43-3CCE-4807-B05C-1B7D9AFFE906}" name="looper_bias" dataDxfId="168"/>
    <tableColumn id="23" xr3:uid="{668542A1-17CA-4ABE-BE36-EBFE4A7EF2A2}" name="Colonne13" dataDxfId="167">
      <calculatedColumnFormula>IF(AND(Table2[[#This Row],[looper_bias]]&gt;=0.9,Table2[[#This Row],[looper_bias]]&lt;=1,Table2[[#This Row],[looper_bias]]&lt;&gt;""),0,1)</calculatedColumnFormula>
    </tableColumn>
    <tableColumn id="24" xr3:uid="{B54D478A-2128-4620-BF32-3F635A5D9E51}" name="Width_reduction th _min" dataDxfId="166"/>
    <tableColumn id="25" xr3:uid="{14442707-5575-45E4-8BDB-89B76B4B933C}" name="Width_reduction th _max" dataDxfId="165" dataCellStyle="20% - Accent2"/>
    <tableColumn id="26" xr3:uid="{015FD1F4-437C-485F-8727-F386DC6E20E4}" name="Width_reduction_réalisée" dataDxfId="164" dataCellStyle="20% - Accent2"/>
    <tableColumn id="27" xr3:uid="{54BAE1C3-BB81-4CE7-89FB-3CABEA84D7F0}" name="Width_Réduction_confomité" dataDxfId="163" dataCellStyle="20% - Accent2"/>
    <tableColumn id="28" xr3:uid="{B34B847D-2C02-4359-B7DC-571A9959EB91}" name="Colonne14" dataDxfId="162" dataCellStyle="20% - Accent2">
      <calculatedColumnFormula>IF(AND(Table2[[#This Row],[Width_Réduction_confomité]]=0,Table2[[#This Row],[Width_Réduction_confomité]]&lt;&gt;""),1,0)</calculatedColumnFormula>
    </tableColumn>
    <tableColumn id="29" xr3:uid="{A26981CF-CBF2-40FD-9B02-C553E0A29C57}" name="épaisseur  brame mesurée" dataDxfId="161" dataCellStyle="20% - Accent2"/>
    <tableColumn id="30" xr3:uid="{5AF8EE8B-B463-4E7C-879C-6E8B6DB0E22B}" name="Colonne15" dataDxfId="160">
      <calculatedColumnFormula>IF(AND(Table2[[#This Row],[épaisseur  brame mesurée]]&gt;=180,Table2[[#This Row],[épaisseur  brame mesurée]]&lt;=250,Table2[[#This Row],[épaisseur  brame mesurée]]&lt;&gt;""),0,1)</calculatedColumnFormula>
    </tableColumn>
    <tableColumn id="31" xr3:uid="{6C575725-B0CB-4707-8708-1664E28B9909}" name="Epaisseur_cible" dataDxfId="159"/>
    <tableColumn id="32" xr3:uid="{437C6BF6-8CBD-4731-ADAE-A6C55301DDD1}" name="Epaisseur_tol_inf" dataDxfId="158"/>
    <tableColumn id="33" xr3:uid="{303CCDCF-B298-4102-B26A-87459E044AA7}" name="Epaisseur_tol_sup" dataDxfId="157" dataCellStyle="20% - Accent2"/>
    <tableColumn id="34" xr3:uid="{DF134257-E0D8-449E-B265-5825FFEED6A2}" name="AvgThickness" dataDxfId="156" dataCellStyle="20% - Accent2"/>
    <tableColumn id="35" xr3:uid="{47A2CECD-6422-474D-9602-69892E94E21C}" name="Colonne16" dataDxfId="155" dataCellStyle="20% - Accent2">
      <calculatedColumnFormula>IF(AND(OR(Table2[[#This Row],[AvgThickness]]&lt;Table2[[#This Row],[Epaisseur_cible]]-Table2[[#This Row],[Epaisseur_tol_inf]],Table2[[#This Row],[AvgThickness]]&gt;Table2[[#This Row],[Epaisseur_cible]]+Table2[[#This Row],[Epaisseur_tol_inf]]),Table2[[#This Row],[AvgThickness]]&lt;&gt;""),1,0)</calculatedColumnFormula>
    </tableColumn>
    <tableColumn id="36" xr3:uid="{6DCBCD6E-7970-46EB-AEA7-6AB2E0AE22ED}" name="epp_min" dataDxfId="154" dataCellStyle="20% - Accent2"/>
    <tableColumn id="37" xr3:uid="{50CF9082-B13D-4CE9-AF61-6692B0C72C12}" name="Colonne17" dataDxfId="153" dataCellStyle="20% - Accent2">
      <calculatedColumnFormula>IF(AND(Table2[[#This Row],[epp_min]]&lt;Table2[[#This Row],[Epaisseur_cible]]-Table2[[#This Row],[Epaisseur_tol_inf]],Table2[[#This Row],[epp_min]]&lt;&gt;""),1,0)</calculatedColumnFormula>
    </tableColumn>
    <tableColumn id="38" xr3:uid="{E8AF7453-B74C-4553-8ACC-CA72C1D389D6}" name="epp_max" dataDxfId="152" dataCellStyle="20% - Accent2"/>
    <tableColumn id="39" xr3:uid="{76A40424-FFA9-4E99-BAD9-7A9D5DCEFC74}" name="Colonne18" dataDxfId="151" dataCellStyle="20% - Accent2">
      <calculatedColumnFormula>IF(AND(Table2[[#This Row],[epp_max]]&gt;Table2[[#This Row],[Epaisseur_cible]]+Table2[[#This Row],[Epaisseur_tol_sup]],Table2[[#This Row],[epp_max]]&lt;&gt;""),1,0)</calculatedColumnFormula>
    </tableColumn>
    <tableColumn id="40" xr3:uid="{5F4AE3CD-B8D2-4277-B24C-223AF85F1FDC}" name="lng_surepp_centerline" dataDxfId="150" dataCellStyle="20% - Accent2"/>
    <tableColumn id="41" xr3:uid="{787D73B0-7489-44E9-A0D2-8B61AE9EE892}" name="lng_sousepp_centerline" dataDxfId="149" dataCellStyle="20% - Accent2"/>
    <tableColumn id="42" xr3:uid="{5E885790-545A-4D23-872C-35B214B2BB90}" name="Defaut_sous_Epaisseur" dataDxfId="148" dataCellStyle="20% - Accent2"/>
    <tableColumn id="43" xr3:uid="{E4ED09F2-750E-46E0-9171-4E8C361F78C5}" name="Colonne19" dataDxfId="147" dataCellStyle="20% - Accent2">
      <calculatedColumnFormula>IF(AND(Table2[[#This Row],[Defaut_sous_Epaisseur]]=1,Table2[[#This Row],[Defaut_sous_Epaisseur]]&lt;&gt;""),1,0)</calculatedColumnFormula>
    </tableColumn>
    <tableColumn id="44" xr3:uid="{0011D3E8-6D7B-49AB-9CCE-F19D813DE63F}" name="Defaut_sur_Epaisseur" dataDxfId="146" dataCellStyle="20% - Accent2"/>
    <tableColumn id="45" xr3:uid="{0793C35A-4A91-4E2F-B162-DF4C8A6C21C1}" name="Colonne20" dataDxfId="145">
      <calculatedColumnFormula>IF(AND(Table2[[#This Row],[Defaut_sur_Epaisseur]]=1,Table2[[#This Row],[Defaut_sur_Epaisseur]]&lt;&gt;""),1,0)</calculatedColumnFormula>
    </tableColumn>
    <tableColumn id="46" xr3:uid="{E9558496-A4DF-452C-9568-6A23CA1B3133}" name="Open gap" dataDxfId="144"/>
    <tableColumn id="47" xr3:uid="{637260F0-BF69-4E51-AA91-38DF82672594}" name="Temp_Cible" dataDxfId="143" dataCellStyle="20% - Accent2"/>
    <tableColumn id="48" xr3:uid="{AD7A25D8-5695-4217-819D-4A055A769566}" name="Temp_Defournement" dataDxfId="142" dataCellStyle="20% - Accent2"/>
    <tableColumn id="49" xr3:uid="{06FE97F3-E7C8-47B7-AA49-7B8B22D5CBFC}" name="Colonne21" dataDxfId="141" dataCellStyle="20% - Accent2">
      <calculatedColumnFormula>IF(AND(Table2[[#This Row],[Temp_Defournement]]&gt;Table2[[#This Row],[Temp_Cible]]-10,Table2[[#This Row],[Temp_Defournement]]&lt;Table2[[#This Row],[Temp_Cible]]+20),0,1)</calculatedColumnFormula>
    </tableColumn>
    <tableColumn id="50" xr3:uid="{A511EABC-45A2-4ECA-ABC1-91F0AF57D8FB}" name="T°coiling furnace entry" dataDxfId="140" dataCellStyle="20% - Accent2"/>
    <tableColumn id="51" xr3:uid="{AF07A4E4-D34B-4B30-AED2-27D797EB90C2}" name="T°coiling furnace exit" dataDxfId="139"/>
    <tableColumn id="52" xr3:uid="{74C02E0A-54A2-4607-B66E-FD2A0C85C5B0}" name="T° interstand DR" dataDxfId="138"/>
    <tableColumn id="53" xr3:uid="{3D5C36FB-9507-45E6-8318-9FD48F1297BD}" name="T° interstand OP" dataDxfId="137"/>
    <tableColumn id="54" xr3:uid="{F713E5DD-0843-43D6-9D63-EFB17E3C2A6C}" name="Fin_temp_Cible" dataDxfId="136" dataCellStyle="20% - Accent2"/>
    <tableColumn id="55" xr3:uid="{D1786B36-64CD-48B6-AAD7-EBBBAA355136}" name="Fin_temp_tol_sup" dataDxfId="135"/>
    <tableColumn id="56" xr3:uid="{F893B862-B803-4B25-96CD-E90BC32F48A6}" name="Fin_temp_tol_inf" dataDxfId="134"/>
    <tableColumn id="57" xr3:uid="{55F38849-FD1B-4BFE-8046-7737294C820D}" name="AvgFiniTmp" dataDxfId="133"/>
    <tableColumn id="58" xr3:uid="{63A50CEA-A62A-4D9D-8AC4-597D370F4234}" name="Colonne22" dataDxfId="132" dataCellStyle="20% - Accent2">
      <calculatedColumnFormula>IF(AND(Table2[[#This Row],[AvgFiniTmp]]&gt;Table2[[#This Row],[Fin_temp_Cible]]-Table2[[#This Row],[Fin_temp_tol_inf]],Table2[[#This Row],[AvgFiniTmp]]&lt;Table2[[#This Row],[Fin_temp_Cible]]+Table2[[#This Row],[Fin_temp_tol_sup]]),0,1)*IF(Table2[[#This Row],[AvgFiniTmp]]&lt;&gt;"",1,0)</calculatedColumnFormula>
    </tableColumn>
    <tableColumn id="59" xr3:uid="{3876526A-73CD-4B99-B100-0A375A951070}" name="Coil_temp_Cible" dataDxfId="131" dataCellStyle="20% - Accent2"/>
    <tableColumn id="60" xr3:uid="{D02DC4A1-6EAE-4ED6-884F-74A350FBA73A}" name="Coil_temp_tol_sup" dataDxfId="130"/>
    <tableColumn id="61" xr3:uid="{5E57B7AC-31C4-464B-AB3C-C78BCE231C0D}" name="Coil_temp_tol_inf" dataDxfId="129"/>
    <tableColumn id="62" xr3:uid="{54F3FB0E-44B4-47CF-9C86-221BAC9F7E93}" name="AvgCoilTmp" dataDxfId="128"/>
    <tableColumn id="63" xr3:uid="{8A8B144E-A18E-4014-87BC-B5E61BC5F082}" name="Colonne23" dataDxfId="127" dataCellStyle="20% - Accent2">
      <calculatedColumnFormula>IF(AND(Table2[[#This Row],[AvgCoilTmp]]&gt;Table2[[#This Row],[Coil_temp_Cible]]-Table2[[#This Row],[Coil_temp_tol_inf]],Table2[[#This Row],[AvgCoilTmp]]&lt;Table2[[#This Row],[Coil_temp_Cible]]+Table2[[#This Row],[Coil_temp_tol_sup]]),0,1)*IF(Table2[[#This Row],[AvgCoilTmp]]&lt;&gt;"",1,0)</calculatedColumnFormula>
    </tableColumn>
    <tableColumn id="64" xr3:uid="{D443A7CE-8BF6-4A11-90C0-F2CDD2A96F85}" name="draft_bias_obj" dataDxfId="126" dataCellStyle="20% - Accent2"/>
    <tableColumn id="65" xr3:uid="{62EB0FD1-0073-41E2-A9D9-5D5E59425392}" name="draft_bias" dataDxfId="125"/>
    <tableColumn id="66" xr3:uid="{6196F522-F99D-44E5-90ED-DE2CDCB86AFA}" name="Steck_first_pass_obj" dataDxfId="124"/>
    <tableColumn id="67" xr3:uid="{AD66AC00-FA44-4062-BA79-F5E8BA83D964}" name="Steck_first_pass" dataDxfId="123"/>
    <tableColumn id="68" xr3:uid="{9066CB31-BBE5-4A34-AF89-4FBA245BC151}" name="reduction passe finale sd1" dataDxfId="122"/>
    <tableColumn id="69" xr3:uid="{28875633-4191-474A-A73C-CC567B45E112}" name="reduction passe finale sd2" dataDxfId="121"/>
    <tableColumn id="70" xr3:uid="{72BD5472-E153-4800-987E-15D96A28E197}" name="ForceHead_S1" dataDxfId="120"/>
    <tableColumn id="71" xr3:uid="{74B59E78-8837-456F-A745-B8AD98CB06FA}" name="ForceBody_S1" dataDxfId="119"/>
    <tableColumn id="72" xr3:uid="{35604928-EE13-4E8D-AAD4-5EA65491F614}" name="ForceTail_S1" dataDxfId="118"/>
    <tableColumn id="73" xr3:uid="{2018D8AD-57CA-43EA-94A1-3AFA2B2530DD}" name="ForceHead_S2" dataDxfId="117"/>
    <tableColumn id="74" xr3:uid="{0E2113FC-3A14-4FA7-9939-193127BF0E95}" name="ForceBody_S2" dataDxfId="116"/>
    <tableColumn id="75" xr3:uid="{B3FFCCB6-7CE1-4440-97E6-B77BA9AC9DB1}" name="ForceTail_S2" dataDxfId="115"/>
    <tableColumn id="76" xr3:uid="{855ADA93-535E-4F3C-9873-DF2C2566BE31}" name="Diff_Force_S1" dataDxfId="114"/>
    <tableColumn id="77" xr3:uid="{A75829A4-810D-4510-BFE6-E059DE4771E2}" name="Diff_Force_S2" dataDxfId="113"/>
    <tableColumn id="78" xr3:uid="{A28C3008-4222-4929-ABA4-8A9401B9433D}" name="PCFC_obj" dataDxfId="112" dataCellStyle="20% - Accent2"/>
    <tableColumn id="79" xr3:uid="{DC2D853B-2E1B-40E5-BD79-337A22AA2DA6}" name="flatCorr" dataDxfId="111"/>
    <tableColumn id="80" xr3:uid="{B512F296-739C-4401-8058-6330DE018E11}" name="steering_last" dataDxfId="110"/>
    <tableColumn id="81" xr3:uid="{A4E0DC32-E259-4E46-A58E-8F99F5E4E56E}" name="ForceBend_S1" dataDxfId="109"/>
    <tableColumn id="82" xr3:uid="{0B9F05D1-AA3B-44ED-A471-543EBA5E47AC}" name="ForceBend_S2" dataDxfId="108" dataCellStyle="20% - Accent2"/>
    <tableColumn id="83" xr3:uid="{2A7BB64A-663A-4391-BC46-70F90BA98513}" name="Forces_Pinch_Roll_Upc" dataDxfId="107" dataCellStyle="20% - Accent2"/>
    <tableColumn id="84" xr3:uid="{D52A479D-C95B-4487-AE0C-71F9E178BD05}" name="Pression_Descale_Bottom" dataDxfId="106" dataCellStyle="20% - Accent2"/>
    <tableColumn id="85" xr3:uid="{827EEAEA-041A-423A-8D83-E3F064696D76}" name="Colonne24" dataDxfId="105" dataCellStyle="20% - Accent2">
      <calculatedColumnFormula>IF(AND(Table2[[#This Row],[Pression_Descale_Bottom]]&gt;155,Table2[[#This Row],[Pression_Descale_Bottom]]&lt;200),0,1)*IF(Table2[[#This Row],[Pression_Descale_Bottom]]&lt;&gt;"",1,0)</calculatedColumnFormula>
    </tableColumn>
    <tableColumn id="86" xr3:uid="{31DC4D17-6CE8-4F12-A2ED-86ACA4A61C64}" name="Pression_Descale_Top" dataDxfId="104" dataCellStyle="20% - Accent2"/>
    <tableColumn id="87" xr3:uid="{BB68DF98-3D52-4954-8DB4-31E1E9FEA743}" name="Colonne25" dataDxfId="103" dataCellStyle="20% - Accent2">
      <calculatedColumnFormula>IF(AND(Table2[[#This Row],[Pression_Descale_Top]]&gt;155,Table2[[#This Row],[Pression_Descale_Top]]&lt;200),0,1)*IF(Table2[[#This Row],[Pression_Descale_Top]]&lt;&gt;"",1,0)</calculatedColumnFormula>
    </tableColumn>
    <tableColumn id="88" xr3:uid="{426A0EB3-E127-40F7-B7DA-3DCA5F29A326}" name="Pression_Descale_entry" dataDxfId="102" dataCellStyle="20% - Accent2"/>
    <tableColumn id="89" xr3:uid="{F925A9E8-9407-40BD-A310-D83257C8B6C9}" name="Colonne26" dataDxfId="101" dataCellStyle="20% - Accent2">
      <calculatedColumnFormula>IF(AND(Table2[[#This Row],[Pression_Descale_entry]]&gt;166,Table2[[#This Row],[Pression_Descale_entry]]&lt;200),0,1)*IF(Table2[[#This Row],[Pression_Descale_entry]]&lt;&gt;"",1,0)</calculatedColumnFormula>
    </tableColumn>
    <tableColumn id="90" xr3:uid="{8F146BC7-BE8D-4F99-B163-8BDAD0A28A02}" name="Pression_Frit_entry" dataDxfId="100" dataCellStyle="20% - Accent2"/>
    <tableColumn id="91" xr3:uid="{E4A01B44-AAE4-4224-9804-C9478E3E0479}" name="Colonne27" dataDxfId="99" dataCellStyle="20% - Accent2">
      <calculatedColumnFormula>IF(AND(Table2[[#This Row],[Pression_Frit_entry]]&gt;169,Table2[[#This Row],[Pression_Frit_entry]]&lt;200),0,1)*IF(Table2[[#This Row],[Pression_Frit_entry]]&lt;&gt;"",1,0)</calculatedColumnFormula>
    </tableColumn>
    <tableColumn id="92" xr3:uid="{F355D07A-136C-41B7-92D0-03547612024F}" name="Pression_Frit_exit" dataDxfId="98" dataCellStyle="20% - Accent2"/>
    <tableColumn id="93" xr3:uid="{8BAB2F6D-7FEF-4524-A02E-3D45A8C93D06}" name="Colonne28" dataDxfId="97" dataCellStyle="20% - Accent2">
      <calculatedColumnFormula>IF(AND(Table2[[#This Row],[Pression_Frit_exit]]&gt;169,Table2[[#This Row],[Pression_Frit_exit]]&lt;200),0,1)*IF(Table2[[#This Row],[Pression_Frit_exit]]&lt;&gt;"",1,0)</calculatedColumnFormula>
    </tableColumn>
    <tableColumn id="94" xr3:uid="{031A42F4-1336-4670-B4B6-A0DBDBB049CF}" name="Roll_cooling_zone1" dataDxfId="96" dataCellStyle="20% - Accent2"/>
    <tableColumn id="95" xr3:uid="{62593B8B-67A9-4DD1-818E-BD26C1246BC9}" name="Roll_cooling_zone2" dataDxfId="95" dataCellStyle="20% - Accent2"/>
    <tableColumn id="96" xr3:uid="{5D03B048-2B20-4E20-BCE6-D35CBF054211}" name="Roll_cooling_zone3" dataDxfId="94" dataCellStyle="20% - Accent2"/>
    <tableColumn id="97" xr3:uid="{44A02ACD-3651-4997-BDD0-F1636DCF5334}" name="prefill-line" dataDxfId="93" dataCellStyle="20% - Accent2"/>
    <tableColumn id="98" xr3:uid="{6089B5F0-AC74-4274-A0A4-9F30E7F4C790}" name="Air_Pression" dataDxfId="92" dataCellStyle="20% - Accent2"/>
    <tableColumn id="99" xr3:uid="{7D630BDD-4305-4078-B07B-3E290C601BC4}" name="Nc_Delta_speed" dataDxfId="91" dataCellStyle="20% - Accent2"/>
    <tableColumn id="100" xr3:uid="{C8756ED0-0FEE-4A48-9B05-C45FCB79222F}" name="Thread_speed_S1" dataDxfId="90" dataCellStyle="20% - Accent2"/>
    <tableColumn id="101" xr3:uid="{555AD1F5-5579-4DBA-9BD5-E7619F0BB8CB}" name="Thread_speed_S2" dataDxfId="89" dataCellStyle="20% - Accent2"/>
    <tableColumn id="102" xr3:uid="{18BCA942-5BBB-4291-95F2-04B884EC5304}" name="code1" dataDxfId="88" dataCellStyle="20% - Accent2"/>
    <tableColumn id="103" xr3:uid="{3361040A-2040-4358-A495-BFAAF85A71AC}" name="code2" dataDxfId="87" dataCellStyle="20% - Accent2"/>
    <tableColumn id="104" xr3:uid="{E0C1B25E-FBEE-4B63-A19C-173211A217F6}" name="code3" dataDxfId="86" dataCellStyle="20% - Accent2"/>
    <tableColumn id="105" xr3:uid="{5A8A7CF0-F1E4-486D-978A-5894992C7E70}" name="code4" dataDxfId="85" dataCellStyle="20% - Accent2"/>
    <tableColumn id="106" xr3:uid="{55B3A4B0-D360-404A-B7C0-2AEAE04F1F86}" name="code5" dataDxfId="84" dataCellStyle="20% - Accent2"/>
    <tableColumn id="107" xr3:uid="{5FA858F7-E42F-4878-8215-7494C534F4AC}" name="Defautd" dataDxfId="83" dataCellStyle="20% - Accent2"/>
    <tableColumn id="108" xr3:uid="{FB5651C1-ACB6-48F2-BFF0-1CD32B9C95C4}" name="st1_Wrk_Roll_top_id" dataDxfId="82" dataCellStyle="20% - Accent2"/>
    <tableColumn id="109" xr3:uid="{757A90B8-880A-431E-8F75-775474D9B1CC}" name="st1_Wrk_Roll_top_Length_Rolled" dataDxfId="81" dataCellStyle="20% - Accent2"/>
    <tableColumn id="110" xr3:uid="{27D2260F-3150-4B66-A86D-EB59CA025B61}" name="st1_Wrk_Roll_top_Weight_Rolled" dataDxfId="80" dataCellStyle="20% - Accent2"/>
    <tableColumn id="111" xr3:uid="{ACF5C83C-40E8-45E1-B644-D3F0CDDFAE7F}" name="st1_Wrk_Roll_bottom_id" dataDxfId="79" dataCellStyle="20% - Accent2"/>
    <tableColumn id="112" xr3:uid="{441BDC52-CE54-4E7E-8223-7ECFD51255E7}" name="st1_Wrk_Roll_Bottom_Length_Rolled" dataDxfId="78" dataCellStyle="20% - Accent2"/>
    <tableColumn id="113" xr3:uid="{CB955EF5-D4D5-4CB2-B3E1-D1EE28E65F94}" name="st1_Wrk_Roll_Bottom_weight_Rolled" dataDxfId="77" dataCellStyle="20% - Accent2"/>
    <tableColumn id="114" xr3:uid="{08D11D7D-9CAF-4F47-B482-74591360743B}" name="st1_Bck_Roll_top_id" dataDxfId="76" dataCellStyle="20% - Accent2"/>
    <tableColumn id="115" xr3:uid="{9B16492B-0EC7-4BE6-82ED-EF1EFD402A98}" name="st1_Bck_Roll_top_Length_Rolled" dataDxfId="75" dataCellStyle="20% - Accent2"/>
    <tableColumn id="116" xr3:uid="{531B8EA7-D28F-4778-8B63-8277A7F34767}" name="st1_Bck_Roll_top_Weight_Rolled" dataDxfId="74" dataCellStyle="20% - Accent2"/>
    <tableColumn id="117" xr3:uid="{9B525404-1D3D-443E-8540-26F720397432}" name="st1_Bck_Roll_bottom_id" dataDxfId="73" dataCellStyle="20% - Accent2"/>
    <tableColumn id="118" xr3:uid="{24269382-A7B4-45A7-9978-977103773D33}" name="st1_Bck_Roll_bottom_Length_Rolled" dataDxfId="72" dataCellStyle="20% - Accent2"/>
    <tableColumn id="119" xr3:uid="{B6B9FF79-656F-49D8-8DDA-36CE72E09D23}" name="st1_Bck_Roll_Bottom_Weight_Rolled" dataDxfId="71" dataCellStyle="20% - Accent2"/>
    <tableColumn id="120" xr3:uid="{FC83838F-1F01-4AC8-8833-04D5AD913049}" name="st2_Wrk_Roll_top_id" dataDxfId="70" dataCellStyle="20% - Accent2"/>
    <tableColumn id="121" xr3:uid="{8D289A07-534A-4887-9E48-AA318812D074}" name="st2_Wrk_Roll_top_Length_Rolled" dataDxfId="69" dataCellStyle="20% - Accent2"/>
    <tableColumn id="122" xr3:uid="{05C809D8-84A2-425F-AB51-9C6DE9C3C19C}" name="st2_Wrk_Roll_top_Weight_Rolled" dataDxfId="68" dataCellStyle="20% - Accent2"/>
    <tableColumn id="123" xr3:uid="{B795AAAF-0AB1-4F4E-A2FB-2989CD234660}" name="st2_Wrk_Roll_bottom_id" dataDxfId="67" dataCellStyle="20% - Accent2"/>
    <tableColumn id="124" xr3:uid="{DC7AFFBC-7A10-4091-88D9-DBFB8B64BAD9}" name="st2_Wrk_Roll_Bottom_Length_Rolled" dataDxfId="66" dataCellStyle="20% - Accent2"/>
    <tableColumn id="125" xr3:uid="{B47743C4-4F6E-4F90-86D0-08064EA31FC1}" name="st2_Wrk_Roll_Bottom_weight_Rolled" dataDxfId="65" dataCellStyle="20% - Accent2"/>
    <tableColumn id="126" xr3:uid="{A4BC8250-E18A-4BF4-95E8-D065D5B02993}" name="st2_Bck_Roll_top_id" dataDxfId="64" dataCellStyle="20% - Accent2"/>
    <tableColumn id="127" xr3:uid="{DF13CDE0-DE21-4A1A-AB6B-8A127987D466}" name="st2_Bck_Roll_top_Length_Rolled" dataDxfId="63" dataCellStyle="20% - Accent2"/>
    <tableColumn id="128" xr3:uid="{A323E771-2FF4-477B-A5F4-F700101A3B12}" name="st2_Bck_Roll_top_Weight_Rolled" dataDxfId="62" dataCellStyle="20% - Accent2"/>
    <tableColumn id="129" xr3:uid="{D22A0D06-1F97-46F6-AAFA-9EBF580F8E4C}" name="st2_Bck_Roll_bottom_id" dataDxfId="61" dataCellStyle="20% - Accent2"/>
    <tableColumn id="130" xr3:uid="{CAC904A7-D7B4-4AE9-A764-2969D92E3207}" name="st2_Bck_Roll_bottom_Length_Rolled" dataDxfId="60" dataCellStyle="20% - Accent2"/>
    <tableColumn id="131" xr3:uid="{E454CDAA-9041-4F10-A582-E5EC18365865}" name="st2_Bck_Roll_Bottom_Weight_Rolled" dataDxfId="59" dataCellStyle="20% - Accent2"/>
    <tableColumn id="132" xr3:uid="{7B5B846B-501A-4841-AAE8-2984029E2A98}" name="st1_Wrk_Roll_top_Diam" dataDxfId="58" dataCellStyle="20% - Accent2"/>
    <tableColumn id="133" xr3:uid="{90546AAA-5700-4DC1-BE13-C97F8E6E4CC7}" name="st1_Wrk_Roll_Bottom_Diam" dataDxfId="57" dataCellStyle="20% - Accent2"/>
    <tableColumn id="134" xr3:uid="{9A912549-7ADC-4C78-8EC4-4EACD3FC274A}" name="st1_Bck_Roll_top_Diam" dataDxfId="56" dataCellStyle="20% - Accent2"/>
    <tableColumn id="135" xr3:uid="{B0CAB85E-4159-48E7-9197-65EFAE667BF0}" name="st1_Bck_Roll_bottom_Diam" dataDxfId="55" dataCellStyle="20% - Accent2"/>
    <tableColumn id="136" xr3:uid="{4D543E56-B218-4169-8F1F-2FE57D1EF833}" name="st2_Wrk_Roll_top_Diam" dataDxfId="54" dataCellStyle="20% - Accent2"/>
    <tableColumn id="137" xr3:uid="{655BBF87-8995-4B12-B913-A7804BB5D09C}" name="st2_Wrk_Roll_Bottom_Diam" dataDxfId="53" dataCellStyle="20% - Accent2"/>
    <tableColumn id="138" xr3:uid="{640D44B0-87B8-4F13-9C85-934255E20FA6}" name="st2_Bck_Roll_top_Diam" dataDxfId="52" dataCellStyle="20% - Accent2"/>
    <tableColumn id="139" xr3:uid="{CE05F586-4A9D-4017-8C38-827B0C6EEFA0}" name="st2_Bck_Roll_bottom_Diam" dataDxfId="51" dataCellStyle="20% - Accent2"/>
    <tableColumn id="140" xr3:uid="{4C54026C-26D5-4037-8C36-90B6CEBEED13}" name="column_restart" dataDxfId="50" dataCellStyle="20% - Accent2"/>
    <tableColumn id="141" xr3:uid="{B29CAAD7-A85D-4A55-9FC2-53407D815AD7}" name="open_gap_column" dataDxfId="49" dataCellStyle="20% - Accent2"/>
    <tableColumn id="142" xr3:uid="{56AC4A7B-E691-40BC-8097-B75F5536A85B}" name="Poids_Totale_Chutes_Fin" dataDxfId="48" dataCellStyle="20% - Accent2"/>
    <tableColumn id="143" xr3:uid="{F19C9CD3-8C42-4C4D-A46B-48ED4B9860A0}" name="Poids_Totale_Echantillon" dataDxfId="47" dataCellStyle="20% - Accent2"/>
    <tableColumn id="144" xr3:uid="{0DC820DB-8F7D-4FB3-9FBF-BBF8B3F56A72}" name="Poids_Totale_Incident" dataDxfId="46" dataCellStyle="20% - Accent2"/>
    <tableColumn id="145" xr3:uid="{9A42BAEA-34CB-4C4A-979F-6EAFE24BF0BA}" name="Poids_chutes_totale" dataDxfId="45" dataCellStyle="20% - Accent2"/>
    <tableColumn id="146" xr3:uid="{B012730B-0A4B-41BD-B8E0-DB30ED823B09}" name="Poids_calamine_theorique" dataDxfId="44" dataCellStyle="20% - Accent2"/>
    <tableColumn id="147" xr3:uid="{ED932F65-BA48-4E94-AFEA-BA9B4B805075}" name="Poids_calamine_niveau2_Four" dataDxfId="43" dataCellStyle="20% - Accent2"/>
    <tableColumn id="148" xr3:uid="{30335FAD-0F88-421D-9ED8-74D5D1A57DC1}" name="Poids_slab_balance_Four2" dataDxfId="42" dataCellStyle="20% - Accent2"/>
    <tableColumn id="149" xr3:uid="{AB35DB71-5EDB-4D9A-8F70-5DE696451189}" name="Poids_bobine" dataDxfId="41" dataCellStyle="20% - Accent2"/>
    <tableColumn id="150" xr3:uid="{C4DEE529-5C05-4B24-BB19-C7B266F52B97}" name="ecart" dataDxfId="40" dataCellStyle="20% - Accent2"/>
    <tableColumn id="151" xr3:uid="{F8FF7EB9-7241-4051-87CC-5ADD2CDB4C47}" name="tx_chutes_brute" dataDxfId="39" dataCellStyle="20% - Accent2"/>
    <tableColumn id="152" xr3:uid="{23835D49-2001-4485-AC4E-D65E22789178}" name="Epaisseur_avant_last_pass" dataDxfId="38" dataCellStyle="20% - Accent2"/>
    <tableColumn id="153" xr3:uid="{5E1515CA-F62F-4540-B027-568537452F99}" name="Metrage_non_laminé_S1" dataDxfId="37" dataCellStyle="20% - Accent2"/>
    <tableColumn id="154" xr3:uid="{CCDB7077-4448-4FE6-9967-5524ACFF1457}" name="Epaisseur_last_pass_S1" dataDxfId="36" dataCellStyle="20% - Accent2"/>
    <tableColumn id="155" xr3:uid="{A01D4E98-1281-486A-A04F-28B8DD4969E5}" name="Metrage_non_laminé_S2" dataDxfId="35" dataCellStyle="20% - Accent2"/>
    <tableColumn id="156" xr3:uid="{6EDC997F-69B5-4167-8617-AD40337DBD0F}" name="Metrage_chute_Fin_1" dataDxfId="34" dataCellStyle="20% - Accent2"/>
    <tableColumn id="157" xr3:uid="{810868E1-A83B-4813-AC76-D8FBBCC25204}" name="Metrage_chute_Fin_2" dataDxfId="33" dataCellStyle="20% - Accent2"/>
    <tableColumn id="158" xr3:uid="{918F352A-E597-40B6-A78A-D151F86068B8}" name="Poids_Bobineau_Fin_1_Balance" dataDxfId="32" dataCellStyle="20% - Accent2"/>
    <tableColumn id="159" xr3:uid="{9494F0CC-A5DB-4B80-BD3F-568160D1B84F}" name="Poids_Bobineau_Fin_2_Balance" dataDxfId="31" dataCellStyle="20% - Accent2"/>
    <tableColumn id="160" xr3:uid="{A4C67417-4CCC-47F2-9D35-2CCBCF8F04DC}" name="Metrage_Echantillon" dataDxfId="30" dataCellStyle="20% - Accent2"/>
    <tableColumn id="161" xr3:uid="{0BA1B4BF-BEC2-4AE6-A313-281A4E482C96}" name="Poids_Balance_Echantillon" dataDxfId="29" dataCellStyle="20% - Accent2"/>
    <tableColumn id="162" xr3:uid="{8CE5B3ED-6F03-4734-B175-9062D9E7EEBF}" name="Metrage_Chute_incident_1" dataDxfId="28" dataCellStyle="20% - Accent2"/>
    <tableColumn id="163" xr3:uid="{7BED9A87-723F-4994-90D3-513B060FA034}" name="Metrage_Chute_incident_2" dataDxfId="27" dataCellStyle="20% - Accent2"/>
    <tableColumn id="164" xr3:uid="{040AD4E9-07D2-468F-85DD-BF2BCE552164}" name="Poids_Bobineau1_incident_Balance" dataDxfId="26" dataCellStyle="20% - Accent2"/>
    <tableColumn id="165" xr3:uid="{8F795762-0165-46CC-9414-6FA6669B111A}" name="Poids_Bobineau2_incident_Balance" dataDxfId="25" dataCellStyle="20% - Accent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077B-9B12-40E6-8CDC-EFD137611F7B}">
  <dimension ref="A1:GF9"/>
  <sheetViews>
    <sheetView tabSelected="1" topLeftCell="I4" zoomScale="154" zoomScaleNormal="40" workbookViewId="0">
      <selection activeCell="N12" sqref="N12"/>
    </sheetView>
  </sheetViews>
  <sheetFormatPr defaultRowHeight="14.4" x14ac:dyDescent="0.3"/>
  <cols>
    <col min="1" max="1" width="14" bestFit="1" customWidth="1"/>
    <col min="2" max="2" width="9.44140625" customWidth="1"/>
    <col min="5" max="6" width="16.77734375" customWidth="1"/>
    <col min="7" max="7" width="14.44140625" customWidth="1"/>
    <col min="8" max="8" width="14.21875" customWidth="1"/>
    <col min="9" max="9" width="11" customWidth="1"/>
    <col min="12" max="12" width="19.44140625" customWidth="1"/>
    <col min="13" max="13" width="19.88671875" customWidth="1"/>
    <col min="14" max="14" width="24" customWidth="1"/>
    <col min="15" max="15" width="11" customWidth="1"/>
    <col min="16" max="16" width="9.77734375" customWidth="1"/>
    <col min="17" max="17" width="11" customWidth="1"/>
    <col min="18" max="18" width="14.6640625" customWidth="1"/>
    <col min="19" max="19" width="14.21875" customWidth="1"/>
    <col min="20" max="20" width="14.6640625" customWidth="1"/>
    <col min="21" max="21" width="12.77734375" customWidth="1"/>
    <col min="22" max="22" width="11" customWidth="1"/>
    <col min="23" max="23" width="14" customWidth="1"/>
    <col min="24" max="24" width="11.6640625" customWidth="1"/>
    <col min="25" max="25" width="16.44140625" customWidth="1"/>
    <col min="26" max="26" width="10.21875" customWidth="1"/>
    <col min="27" max="27" width="12.21875" customWidth="1"/>
    <col min="28" max="28" width="14.5546875" customWidth="1"/>
    <col min="29" max="29" width="16" customWidth="1"/>
    <col min="30" max="30" width="14.21875" customWidth="1"/>
    <col min="31" max="31" width="13.33203125" customWidth="1"/>
    <col min="32" max="32" width="15.77734375" customWidth="1"/>
    <col min="33" max="33" width="12.5546875" customWidth="1"/>
    <col min="34" max="34" width="19.6640625" customWidth="1"/>
    <col min="35" max="35" width="11.21875" customWidth="1"/>
    <col min="36" max="36" width="18.33203125" customWidth="1"/>
    <col min="37" max="37" width="12.44140625" customWidth="1"/>
    <col min="38" max="38" width="13.33203125" customWidth="1"/>
    <col min="39" max="39" width="15.33203125" customWidth="1"/>
    <col min="40" max="40" width="11.77734375" customWidth="1"/>
    <col min="41" max="41" width="16" customWidth="1"/>
    <col min="42" max="42" width="12.109375" customWidth="1"/>
    <col min="43" max="43" width="12" customWidth="1"/>
    <col min="44" max="44" width="12.77734375" customWidth="1"/>
    <col min="45" max="45" width="12.33203125" customWidth="1"/>
    <col min="46" max="47" width="23.33203125" customWidth="1"/>
    <col min="48" max="48" width="25.44140625" customWidth="1"/>
    <col min="49" max="49" width="26" customWidth="1"/>
    <col min="50" max="50" width="14.109375" customWidth="1"/>
    <col min="51" max="51" width="24" customWidth="1"/>
    <col min="52" max="52" width="13.88671875" customWidth="1"/>
    <col min="53" max="53" width="15.77734375" customWidth="1"/>
    <col min="54" max="54" width="16.44140625" customWidth="1"/>
    <col min="55" max="55" width="19.44140625" customWidth="1"/>
    <col min="56" max="56" width="16.77734375" customWidth="1"/>
    <col min="57" max="57" width="14.109375" customWidth="1"/>
    <col min="58" max="58" width="11.88671875" customWidth="1"/>
    <col min="59" max="59" width="12.109375" customWidth="1"/>
    <col min="60" max="60" width="10.77734375" customWidth="1"/>
    <col min="61" max="61" width="11.6640625" customWidth="1"/>
    <col min="62" max="62" width="22.88671875" customWidth="1"/>
    <col min="63" max="63" width="22.109375" customWidth="1"/>
    <col min="64" max="64" width="23.33203125" customWidth="1"/>
    <col min="65" max="65" width="13.33203125" customWidth="1"/>
    <col min="66" max="66" width="20.33203125" customWidth="1"/>
    <col min="67" max="67" width="15.5546875" customWidth="1"/>
    <col min="68" max="68" width="12.88671875" customWidth="1"/>
    <col min="69" max="69" width="13.109375" customWidth="1"/>
    <col min="70" max="70" width="20.21875" customWidth="1"/>
    <col min="71" max="71" width="11.88671875" customWidth="1"/>
    <col min="72" max="72" width="22.5546875" customWidth="1"/>
    <col min="73" max="73" width="19.88671875" customWidth="1"/>
    <col min="74" max="74" width="18.77734375" customWidth="1"/>
    <col min="75" max="75" width="17.33203125" customWidth="1"/>
    <col min="76" max="76" width="18.33203125" customWidth="1"/>
    <col min="77" max="77" width="18.88671875" customWidth="1"/>
    <col min="78" max="78" width="19.109375" customWidth="1"/>
    <col min="79" max="79" width="16.77734375" customWidth="1"/>
    <col min="80" max="80" width="13.44140625" customWidth="1"/>
    <col min="81" max="81" width="18.88671875" customWidth="1"/>
    <col min="82" max="82" width="20.77734375" customWidth="1"/>
    <col min="83" max="83" width="21.77734375" customWidth="1"/>
    <col min="84" max="84" width="16.77734375" customWidth="1"/>
    <col min="85" max="85" width="14.33203125" customWidth="1"/>
    <col min="86" max="86" width="15.77734375" customWidth="1"/>
    <col min="87" max="87" width="15" customWidth="1"/>
    <col min="88" max="88" width="22.21875" customWidth="1"/>
    <col min="89" max="89" width="19.109375" customWidth="1"/>
    <col min="90" max="90" width="26.77734375" customWidth="1"/>
    <col min="91" max="91" width="27.5546875" customWidth="1"/>
    <col min="92" max="92" width="18" customWidth="1"/>
    <col min="93" max="93" width="17.88671875" customWidth="1"/>
    <col min="94" max="95" width="16.88671875" customWidth="1"/>
    <col min="96" max="96" width="18.33203125" customWidth="1"/>
    <col min="97" max="97" width="18.109375" customWidth="1"/>
    <col min="98" max="98" width="15.88671875" customWidth="1"/>
    <col min="99" max="99" width="15.77734375" customWidth="1"/>
    <col min="100" max="100" width="13.6640625" customWidth="1"/>
    <col min="101" max="101" width="10.88671875" customWidth="1"/>
    <col min="102" max="102" width="16.33203125" customWidth="1"/>
    <col min="103" max="103" width="18.109375" customWidth="1"/>
    <col min="104" max="104" width="18" customWidth="1"/>
    <col min="105" max="105" width="24.33203125" customWidth="1"/>
    <col min="106" max="106" width="27.6640625" customWidth="1"/>
    <col min="107" max="107" width="14.6640625" customWidth="1"/>
    <col min="108" max="108" width="21.77734375" customWidth="1"/>
    <col min="109" max="109" width="14.88671875" customWidth="1"/>
    <col min="110" max="110" width="25.109375" customWidth="1"/>
    <col min="111" max="111" width="13.21875" customWidth="1"/>
    <col min="112" max="112" width="20.77734375" customWidth="1"/>
    <col min="113" max="113" width="14" customWidth="1"/>
    <col min="114" max="114" width="20.88671875" customWidth="1"/>
    <col min="115" max="115" width="14.6640625" customWidth="1"/>
    <col min="116" max="116" width="20.5546875" customWidth="1"/>
    <col min="117" max="117" width="21.6640625" customWidth="1"/>
    <col min="118" max="118" width="20.6640625" customWidth="1"/>
    <col min="119" max="119" width="16.6640625" customWidth="1"/>
    <col min="120" max="120" width="17.21875" customWidth="1"/>
    <col min="121" max="121" width="19.109375" customWidth="1"/>
    <col min="122" max="122" width="17.33203125" customWidth="1"/>
    <col min="123" max="123" width="18.6640625" customWidth="1"/>
    <col min="124" max="124" width="9" customWidth="1"/>
    <col min="129" max="129" width="15.109375" customWidth="1"/>
    <col min="130" max="130" width="20.21875" customWidth="1"/>
    <col min="131" max="131" width="31.21875" customWidth="1"/>
    <col min="132" max="132" width="32.6640625" customWidth="1"/>
    <col min="133" max="133" width="26.44140625" customWidth="1"/>
    <col min="134" max="134" width="33.77734375" customWidth="1"/>
    <col min="135" max="135" width="34.5546875" customWidth="1"/>
    <col min="136" max="136" width="25.5546875" customWidth="1"/>
    <col min="137" max="137" width="31.21875" customWidth="1"/>
    <col min="138" max="138" width="34.33203125" customWidth="1"/>
    <col min="139" max="139" width="27.21875" customWidth="1"/>
    <col min="140" max="140" width="35.6640625" customWidth="1"/>
    <col min="141" max="141" width="37.44140625" customWidth="1"/>
    <col min="142" max="142" width="24.77734375" customWidth="1"/>
    <col min="143" max="143" width="33.109375" customWidth="1"/>
    <col min="144" max="144" width="37" customWidth="1"/>
    <col min="145" max="145" width="28.109375" customWidth="1"/>
    <col min="146" max="146" width="37.33203125" customWidth="1"/>
    <col min="147" max="147" width="37.109375" customWidth="1"/>
    <col min="148" max="148" width="28.44140625" customWidth="1"/>
    <col min="149" max="149" width="30.88671875" customWidth="1"/>
    <col min="150" max="150" width="30.109375" customWidth="1"/>
    <col min="151" max="151" width="26.33203125" customWidth="1"/>
    <col min="152" max="152" width="32.5546875" customWidth="1"/>
    <col min="153" max="153" width="35" customWidth="1"/>
    <col min="154" max="154" width="26.21875" customWidth="1"/>
    <col min="155" max="155" width="27.33203125" customWidth="1"/>
    <col min="156" max="157" width="26.77734375" customWidth="1"/>
    <col min="158" max="158" width="26.6640625" customWidth="1"/>
    <col min="159" max="159" width="28.109375" customWidth="1"/>
    <col min="160" max="160" width="24.44140625" customWidth="1"/>
    <col min="161" max="161" width="28.44140625" customWidth="1"/>
    <col min="162" max="162" width="19.77734375" customWidth="1"/>
    <col min="163" max="163" width="21.6640625" customWidth="1"/>
    <col min="164" max="164" width="27.88671875" customWidth="1"/>
    <col min="165" max="165" width="25.6640625" customWidth="1"/>
    <col min="166" max="166" width="23.44140625" customWidth="1"/>
    <col min="167" max="167" width="22.33203125" customWidth="1"/>
    <col min="168" max="168" width="26" customWidth="1"/>
    <col min="169" max="169" width="28.44140625" customWidth="1"/>
    <col min="170" max="170" width="25.77734375" customWidth="1"/>
    <col min="171" max="171" width="18" customWidth="1"/>
    <col min="172" max="172" width="13" customWidth="1"/>
    <col min="173" max="173" width="18.5546875" customWidth="1"/>
    <col min="174" max="174" width="25.44140625" customWidth="1"/>
    <col min="175" max="175" width="24.109375" customWidth="1"/>
    <col min="176" max="176" width="26.21875" customWidth="1"/>
    <col min="177" max="177" width="23.6640625" customWidth="1"/>
    <col min="178" max="178" width="23.5546875" customWidth="1"/>
    <col min="179" max="179" width="23.44140625" customWidth="1"/>
    <col min="180" max="180" width="30.5546875" customWidth="1"/>
    <col min="181" max="181" width="32.77734375" customWidth="1"/>
    <col min="182" max="182" width="19.33203125" customWidth="1"/>
    <col min="183" max="183" width="27.5546875" customWidth="1"/>
    <col min="184" max="184" width="26.6640625" customWidth="1"/>
    <col min="185" max="185" width="26.77734375" customWidth="1"/>
    <col min="186" max="186" width="33.21875" customWidth="1"/>
    <col min="187" max="187" width="31.77734375" customWidth="1"/>
  </cols>
  <sheetData>
    <row r="1" spans="1:188" s="68" customFormat="1" ht="26.25" customHeight="1" x14ac:dyDescent="0.3">
      <c r="A1" s="62"/>
      <c r="B1" s="129" t="s">
        <v>0</v>
      </c>
      <c r="C1" s="129" t="s">
        <v>186</v>
      </c>
      <c r="D1" s="129" t="s">
        <v>187</v>
      </c>
      <c r="E1" s="129" t="s">
        <v>3</v>
      </c>
      <c r="F1" s="129" t="s">
        <v>4</v>
      </c>
      <c r="G1" s="129" t="s">
        <v>5</v>
      </c>
      <c r="H1" s="129" t="s">
        <v>6</v>
      </c>
      <c r="I1" s="113"/>
      <c r="J1" s="129" t="s">
        <v>8</v>
      </c>
      <c r="K1" s="129" t="s">
        <v>9</v>
      </c>
      <c r="L1" s="129" t="s">
        <v>188</v>
      </c>
      <c r="M1" s="129" t="s">
        <v>11</v>
      </c>
      <c r="N1" s="63" t="s">
        <v>189</v>
      </c>
      <c r="O1" s="63"/>
      <c r="P1" s="63" t="s">
        <v>190</v>
      </c>
      <c r="Q1" s="63"/>
      <c r="R1" s="63" t="s">
        <v>16</v>
      </c>
      <c r="S1" s="132" t="s">
        <v>191</v>
      </c>
      <c r="T1" s="133"/>
      <c r="U1" s="134"/>
      <c r="V1" s="134"/>
      <c r="W1" s="134"/>
      <c r="X1" s="134"/>
      <c r="Y1" s="134"/>
      <c r="Z1" s="134"/>
      <c r="AA1" s="135"/>
      <c r="AB1" s="132" t="s">
        <v>192</v>
      </c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51"/>
      <c r="AX1" s="55"/>
      <c r="AY1" s="152" t="s">
        <v>193</v>
      </c>
      <c r="AZ1" s="153"/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4"/>
      <c r="BQ1" s="132" t="s">
        <v>194</v>
      </c>
      <c r="BR1" s="133"/>
      <c r="BS1" s="133"/>
      <c r="BT1" s="133"/>
      <c r="BU1" s="133"/>
      <c r="BV1" s="133"/>
      <c r="BW1" s="133"/>
      <c r="BX1" s="133"/>
      <c r="BY1" s="133"/>
      <c r="BZ1" s="133"/>
      <c r="CA1" s="133"/>
      <c r="CB1" s="133"/>
      <c r="CC1" s="133"/>
      <c r="CD1" s="133"/>
      <c r="CE1" s="133"/>
      <c r="CF1" s="151"/>
      <c r="CG1" s="6"/>
      <c r="CH1" s="132" t="s">
        <v>195</v>
      </c>
      <c r="CI1" s="133"/>
      <c r="CJ1" s="133"/>
      <c r="CK1" s="133"/>
      <c r="CL1" s="133"/>
      <c r="CM1" s="151"/>
      <c r="CN1" s="132" t="s">
        <v>196</v>
      </c>
      <c r="CO1" s="133"/>
      <c r="CP1" s="133"/>
      <c r="CQ1" s="133"/>
      <c r="CR1" s="133"/>
      <c r="CS1" s="133"/>
      <c r="CT1" s="133"/>
      <c r="CU1" s="151"/>
      <c r="CV1" s="132" t="s">
        <v>197</v>
      </c>
      <c r="CW1" s="133"/>
      <c r="CX1" s="133"/>
      <c r="CY1" s="133"/>
      <c r="CZ1" s="133"/>
      <c r="DA1" s="151"/>
      <c r="DB1" s="134" t="s">
        <v>198</v>
      </c>
      <c r="DC1" s="134"/>
      <c r="DD1" s="134"/>
      <c r="DE1" s="134"/>
      <c r="DF1" s="134"/>
      <c r="DG1" s="134"/>
      <c r="DH1" s="134"/>
      <c r="DI1" s="134"/>
      <c r="DJ1" s="134"/>
      <c r="DK1" s="134"/>
      <c r="DL1" s="134"/>
      <c r="DM1" s="134"/>
      <c r="DN1" s="134"/>
      <c r="DO1" s="134"/>
      <c r="DP1" s="135"/>
      <c r="DQ1" s="64"/>
      <c r="DR1" s="65"/>
      <c r="DS1" s="65"/>
      <c r="DT1" s="136" t="s">
        <v>199</v>
      </c>
      <c r="DU1" s="137"/>
      <c r="DV1" s="137"/>
      <c r="DW1" s="137"/>
      <c r="DX1" s="137"/>
      <c r="DY1" s="138"/>
      <c r="DZ1" s="139" t="s">
        <v>200</v>
      </c>
      <c r="EA1" s="140"/>
      <c r="EB1" s="140"/>
      <c r="EC1" s="140"/>
      <c r="ED1" s="140"/>
      <c r="EE1" s="140"/>
      <c r="EF1" s="140"/>
      <c r="EG1" s="140"/>
      <c r="EH1" s="140"/>
      <c r="EI1" s="140"/>
      <c r="EJ1" s="140"/>
      <c r="EK1" s="140"/>
      <c r="EL1" s="140"/>
      <c r="EM1" s="140"/>
      <c r="EN1" s="140"/>
      <c r="EO1" s="140"/>
      <c r="EP1" s="140"/>
      <c r="EQ1" s="140"/>
      <c r="ER1" s="140"/>
      <c r="ES1" s="140"/>
      <c r="ET1" s="140"/>
      <c r="EU1" s="140"/>
      <c r="EV1" s="140"/>
      <c r="EW1" s="141"/>
      <c r="EX1" s="66"/>
      <c r="EY1" s="66"/>
      <c r="EZ1" s="66"/>
      <c r="FA1" s="66"/>
      <c r="FB1" s="66"/>
      <c r="FC1" s="66"/>
      <c r="FD1" s="66"/>
      <c r="FE1" s="67"/>
      <c r="FF1" s="142" t="s">
        <v>201</v>
      </c>
      <c r="FG1" s="143"/>
      <c r="FH1" s="143"/>
      <c r="FI1" s="143"/>
      <c r="FJ1" s="143"/>
      <c r="FK1" s="143"/>
      <c r="FL1" s="143"/>
      <c r="FM1" s="143"/>
      <c r="FN1" s="143"/>
      <c r="FO1" s="143"/>
      <c r="FP1" s="143"/>
      <c r="FQ1" s="143"/>
      <c r="FR1" s="143"/>
      <c r="FS1" s="143"/>
      <c r="FT1" s="143"/>
      <c r="FU1" s="143"/>
      <c r="FV1" s="143"/>
      <c r="FW1" s="143"/>
      <c r="FX1" s="143"/>
      <c r="FY1" s="143"/>
      <c r="FZ1" s="143"/>
      <c r="GA1" s="143"/>
      <c r="GB1" s="143"/>
      <c r="GC1" s="143"/>
      <c r="GD1" s="143"/>
      <c r="GE1" s="143"/>
    </row>
    <row r="2" spans="1:188" s="68" customFormat="1" ht="58.8" customHeight="1" x14ac:dyDescent="0.3">
      <c r="A2" s="69"/>
      <c r="B2" s="130"/>
      <c r="C2" s="130"/>
      <c r="D2" s="130"/>
      <c r="E2" s="130"/>
      <c r="F2" s="130"/>
      <c r="G2" s="130"/>
      <c r="H2" s="130"/>
      <c r="I2" s="114"/>
      <c r="J2" s="130"/>
      <c r="K2" s="130"/>
      <c r="L2" s="130"/>
      <c r="M2" s="130"/>
      <c r="N2" s="70" t="s">
        <v>202</v>
      </c>
      <c r="O2" s="116"/>
      <c r="P2" s="70" t="s">
        <v>203</v>
      </c>
      <c r="Q2" s="71"/>
      <c r="R2" s="144" t="s">
        <v>204</v>
      </c>
      <c r="S2" s="145" t="s">
        <v>205</v>
      </c>
      <c r="T2" s="145" t="s">
        <v>206</v>
      </c>
      <c r="U2" s="147" t="s">
        <v>207</v>
      </c>
      <c r="V2" s="73"/>
      <c r="W2" s="147" t="s">
        <v>208</v>
      </c>
      <c r="X2" s="73"/>
      <c r="Y2" s="74" t="s">
        <v>209</v>
      </c>
      <c r="Z2" s="75"/>
      <c r="AA2" s="149" t="s">
        <v>204</v>
      </c>
      <c r="AB2" s="70" t="s">
        <v>210</v>
      </c>
      <c r="AC2" s="74"/>
      <c r="AD2" s="74" t="s">
        <v>211</v>
      </c>
      <c r="AE2" s="74"/>
      <c r="AF2" s="74" t="s">
        <v>211</v>
      </c>
      <c r="AG2" s="77"/>
      <c r="AH2" s="78"/>
      <c r="AI2" s="78"/>
      <c r="AJ2" s="78"/>
      <c r="AK2" s="78"/>
      <c r="AL2" s="79"/>
      <c r="AM2" s="79"/>
      <c r="AN2" s="79"/>
      <c r="AO2" s="79"/>
      <c r="AP2" s="78"/>
      <c r="AQ2" s="78"/>
      <c r="AR2" s="74" t="s">
        <v>212</v>
      </c>
      <c r="AS2" s="80"/>
      <c r="AT2" s="81"/>
      <c r="AU2" s="81"/>
      <c r="AV2" s="82"/>
      <c r="AW2" s="83" t="s">
        <v>213</v>
      </c>
      <c r="AX2" s="83"/>
      <c r="AY2" s="84" t="s">
        <v>214</v>
      </c>
      <c r="AZ2" s="84"/>
      <c r="BA2" s="80" t="s">
        <v>215</v>
      </c>
      <c r="BB2" s="85"/>
      <c r="BC2" s="85"/>
      <c r="BD2" s="73"/>
      <c r="BE2" s="73"/>
      <c r="BF2" s="73"/>
      <c r="BG2" s="73"/>
      <c r="BH2" s="73"/>
      <c r="BI2" s="86"/>
      <c r="BJ2" s="80" t="s">
        <v>216</v>
      </c>
      <c r="BK2" s="80" t="s">
        <v>216</v>
      </c>
      <c r="BL2" s="87"/>
      <c r="BM2" s="87"/>
      <c r="BN2" s="87"/>
      <c r="BO2" s="88"/>
      <c r="BP2" s="84" t="s">
        <v>217</v>
      </c>
      <c r="BQ2" s="89"/>
      <c r="BR2" s="78"/>
      <c r="BS2" s="78"/>
      <c r="BT2" s="78"/>
      <c r="BU2" s="78"/>
      <c r="BV2" s="89"/>
      <c r="BW2" s="72"/>
      <c r="BX2" s="81"/>
      <c r="BY2" s="81"/>
      <c r="BZ2" s="81"/>
      <c r="CA2" s="80" t="s">
        <v>218</v>
      </c>
      <c r="CB2" s="80"/>
      <c r="CC2" s="81"/>
      <c r="CD2" s="81"/>
      <c r="CE2" s="81"/>
      <c r="CF2" s="80" t="s">
        <v>218</v>
      </c>
      <c r="CG2" s="77"/>
      <c r="CH2" s="72"/>
      <c r="CI2" s="73"/>
      <c r="CJ2" s="72"/>
      <c r="CK2" s="72"/>
      <c r="CL2" s="72"/>
      <c r="CM2" s="72"/>
      <c r="CN2" s="90"/>
      <c r="CO2" s="90"/>
      <c r="CP2" s="90"/>
      <c r="CQ2" s="90"/>
      <c r="CR2" s="90"/>
      <c r="CS2" s="90"/>
      <c r="CT2" s="72"/>
      <c r="CU2" s="72"/>
      <c r="CV2" s="72"/>
      <c r="CW2" s="91"/>
      <c r="CX2" s="72"/>
      <c r="CY2" s="90"/>
      <c r="CZ2" s="90"/>
      <c r="DA2" s="76"/>
      <c r="DB2" s="75" t="s">
        <v>219</v>
      </c>
      <c r="DC2" s="75"/>
      <c r="DD2" s="75" t="s">
        <v>219</v>
      </c>
      <c r="DE2" s="75"/>
      <c r="DF2" s="75" t="s">
        <v>220</v>
      </c>
      <c r="DG2" s="75"/>
      <c r="DH2" s="75" t="s">
        <v>221</v>
      </c>
      <c r="DI2" s="75"/>
      <c r="DJ2" s="75" t="s">
        <v>221</v>
      </c>
      <c r="DK2" s="75"/>
      <c r="DL2" s="71" t="s">
        <v>222</v>
      </c>
      <c r="DM2" s="71">
        <v>51.52</v>
      </c>
      <c r="DN2" s="71">
        <v>102.12</v>
      </c>
      <c r="DO2" s="71" t="s">
        <v>223</v>
      </c>
      <c r="DP2" s="92" t="s">
        <v>223</v>
      </c>
      <c r="DQ2" s="93" t="s">
        <v>224</v>
      </c>
      <c r="DR2" s="71">
        <v>2.4500000000000002</v>
      </c>
      <c r="DS2" s="94">
        <v>3.15</v>
      </c>
      <c r="DT2" s="159" t="s">
        <v>225</v>
      </c>
      <c r="DU2" s="159" t="s">
        <v>226</v>
      </c>
      <c r="DV2" s="159" t="s">
        <v>227</v>
      </c>
      <c r="DW2" s="159" t="s">
        <v>228</v>
      </c>
      <c r="DX2" s="159" t="s">
        <v>229</v>
      </c>
      <c r="DY2" s="159" t="s">
        <v>230</v>
      </c>
      <c r="DZ2" s="155" t="s">
        <v>231</v>
      </c>
      <c r="EA2" s="157" t="s">
        <v>232</v>
      </c>
      <c r="EB2" s="157" t="s">
        <v>233</v>
      </c>
      <c r="EC2" s="155" t="s">
        <v>234</v>
      </c>
      <c r="ED2" s="157" t="s">
        <v>235</v>
      </c>
      <c r="EE2" s="157" t="s">
        <v>236</v>
      </c>
      <c r="EF2" s="155" t="s">
        <v>237</v>
      </c>
      <c r="EG2" s="157" t="s">
        <v>238</v>
      </c>
      <c r="EH2" s="157" t="s">
        <v>239</v>
      </c>
      <c r="EI2" s="155" t="s">
        <v>240</v>
      </c>
      <c r="EJ2" s="157" t="s">
        <v>241</v>
      </c>
      <c r="EK2" s="157" t="s">
        <v>242</v>
      </c>
      <c r="EL2" s="155" t="s">
        <v>243</v>
      </c>
      <c r="EM2" s="157" t="s">
        <v>244</v>
      </c>
      <c r="EN2" s="157" t="s">
        <v>245</v>
      </c>
      <c r="EO2" s="155" t="s">
        <v>246</v>
      </c>
      <c r="EP2" s="157" t="s">
        <v>247</v>
      </c>
      <c r="EQ2" s="157" t="s">
        <v>248</v>
      </c>
      <c r="ER2" s="155" t="s">
        <v>249</v>
      </c>
      <c r="ES2" s="157" t="s">
        <v>250</v>
      </c>
      <c r="ET2" s="157" t="s">
        <v>251</v>
      </c>
      <c r="EU2" s="155" t="s">
        <v>252</v>
      </c>
      <c r="EV2" s="157" t="s">
        <v>253</v>
      </c>
      <c r="EW2" s="157" t="s">
        <v>254</v>
      </c>
      <c r="EX2" s="157" t="s">
        <v>255</v>
      </c>
      <c r="EY2" s="157" t="s">
        <v>256</v>
      </c>
      <c r="EZ2" s="157" t="s">
        <v>257</v>
      </c>
      <c r="FA2" s="157" t="s">
        <v>258</v>
      </c>
      <c r="FB2" s="157" t="s">
        <v>259</v>
      </c>
      <c r="FC2" s="157" t="s">
        <v>260</v>
      </c>
      <c r="FD2" s="172" t="s">
        <v>261</v>
      </c>
      <c r="FE2" s="200" t="s">
        <v>262</v>
      </c>
      <c r="FF2" s="169" t="s">
        <v>6</v>
      </c>
      <c r="FG2" s="201" t="s">
        <v>263</v>
      </c>
      <c r="FH2" s="203" t="s">
        <v>264</v>
      </c>
      <c r="FI2" s="167" t="s">
        <v>265</v>
      </c>
      <c r="FJ2" s="167" t="s">
        <v>266</v>
      </c>
      <c r="FK2" s="167" t="s">
        <v>267</v>
      </c>
      <c r="FL2" s="167" t="s">
        <v>268</v>
      </c>
      <c r="FM2" s="167" t="s">
        <v>269</v>
      </c>
      <c r="FN2" s="170" t="s">
        <v>270</v>
      </c>
      <c r="FO2" s="167" t="s">
        <v>271</v>
      </c>
      <c r="FP2" s="167" t="s">
        <v>272</v>
      </c>
      <c r="FQ2" s="167" t="s">
        <v>273</v>
      </c>
      <c r="FR2" s="169" t="s">
        <v>172</v>
      </c>
      <c r="FS2" s="161" t="s">
        <v>173</v>
      </c>
      <c r="FT2" s="161" t="s">
        <v>174</v>
      </c>
      <c r="FU2" s="161" t="s">
        <v>274</v>
      </c>
      <c r="FV2" s="161" t="s">
        <v>176</v>
      </c>
      <c r="FW2" s="161" t="s">
        <v>177</v>
      </c>
      <c r="FX2" s="161" t="s">
        <v>178</v>
      </c>
      <c r="FY2" s="161" t="s">
        <v>179</v>
      </c>
      <c r="FZ2" s="161" t="s">
        <v>180</v>
      </c>
      <c r="GA2" s="161" t="s">
        <v>181</v>
      </c>
      <c r="GB2" s="161" t="s">
        <v>182</v>
      </c>
      <c r="GC2" s="161" t="s">
        <v>183</v>
      </c>
      <c r="GD2" s="161" t="s">
        <v>184</v>
      </c>
      <c r="GE2" s="161" t="s">
        <v>185</v>
      </c>
    </row>
    <row r="3" spans="1:188" s="68" customFormat="1" ht="45.75" customHeight="1" x14ac:dyDescent="0.3">
      <c r="A3" s="69"/>
      <c r="B3" s="131"/>
      <c r="C3" s="131"/>
      <c r="D3" s="131"/>
      <c r="E3" s="131"/>
      <c r="F3" s="131"/>
      <c r="G3" s="131"/>
      <c r="H3" s="131"/>
      <c r="I3" s="115"/>
      <c r="J3" s="131"/>
      <c r="K3" s="131"/>
      <c r="L3" s="131"/>
      <c r="M3" s="131"/>
      <c r="N3" s="95" t="s">
        <v>275</v>
      </c>
      <c r="O3" s="117"/>
      <c r="P3" s="95" t="s">
        <v>276</v>
      </c>
      <c r="Q3" s="95"/>
      <c r="R3" s="144"/>
      <c r="S3" s="146"/>
      <c r="T3" s="146"/>
      <c r="U3" s="148"/>
      <c r="V3" s="97"/>
      <c r="W3" s="148"/>
      <c r="X3" s="98"/>
      <c r="Y3" s="98" t="s">
        <v>277</v>
      </c>
      <c r="Z3" s="98"/>
      <c r="AA3" s="150"/>
      <c r="AB3" s="95" t="s">
        <v>278</v>
      </c>
      <c r="AC3" s="99" t="s">
        <v>279</v>
      </c>
      <c r="AD3" s="99" t="s">
        <v>280</v>
      </c>
      <c r="AE3" s="99"/>
      <c r="AF3" s="97" t="s">
        <v>281</v>
      </c>
      <c r="AG3" s="97"/>
      <c r="AH3" s="95" t="s">
        <v>282</v>
      </c>
      <c r="AI3" s="95"/>
      <c r="AJ3" s="95" t="s">
        <v>283</v>
      </c>
      <c r="AK3" s="95"/>
      <c r="AL3" s="100" t="s">
        <v>284</v>
      </c>
      <c r="AM3" s="100" t="s">
        <v>37</v>
      </c>
      <c r="AN3" s="100"/>
      <c r="AO3" s="96" t="s">
        <v>285</v>
      </c>
      <c r="AP3" s="95" t="s">
        <v>286</v>
      </c>
      <c r="AQ3" s="95"/>
      <c r="AR3" s="97" t="s">
        <v>287</v>
      </c>
      <c r="AS3" s="97"/>
      <c r="AT3" s="96" t="s">
        <v>44</v>
      </c>
      <c r="AU3" s="96" t="s">
        <v>45</v>
      </c>
      <c r="AV3" s="98" t="s">
        <v>46</v>
      </c>
      <c r="AW3" s="101" t="s">
        <v>288</v>
      </c>
      <c r="AX3" s="101"/>
      <c r="AY3" s="102" t="s">
        <v>49</v>
      </c>
      <c r="AZ3" s="103"/>
      <c r="BA3" s="98" t="s">
        <v>289</v>
      </c>
      <c r="BB3" s="104" t="s">
        <v>290</v>
      </c>
      <c r="BC3" s="104" t="s">
        <v>291</v>
      </c>
      <c r="BD3" s="97" t="s">
        <v>292</v>
      </c>
      <c r="BE3" s="97"/>
      <c r="BF3" s="97" t="s">
        <v>293</v>
      </c>
      <c r="BG3" s="97"/>
      <c r="BH3" s="97" t="s">
        <v>294</v>
      </c>
      <c r="BI3" s="97"/>
      <c r="BJ3" s="97" t="s">
        <v>295</v>
      </c>
      <c r="BK3" s="97" t="s">
        <v>296</v>
      </c>
      <c r="BL3" s="105" t="s">
        <v>62</v>
      </c>
      <c r="BM3" s="105"/>
      <c r="BN3" s="105" t="s">
        <v>64</v>
      </c>
      <c r="BO3" s="105"/>
      <c r="BP3" s="102" t="s">
        <v>66</v>
      </c>
      <c r="BQ3" s="106" t="s">
        <v>297</v>
      </c>
      <c r="BR3" s="102" t="s">
        <v>298</v>
      </c>
      <c r="BS3" s="102"/>
      <c r="BT3" s="102" t="s">
        <v>70</v>
      </c>
      <c r="BU3" s="102" t="s">
        <v>71</v>
      </c>
      <c r="BV3" s="107" t="s">
        <v>299</v>
      </c>
      <c r="BW3" s="107" t="s">
        <v>300</v>
      </c>
      <c r="BX3" s="106" t="s">
        <v>301</v>
      </c>
      <c r="BY3" s="106" t="s">
        <v>302</v>
      </c>
      <c r="BZ3" s="106" t="s">
        <v>303</v>
      </c>
      <c r="CA3" s="97" t="s">
        <v>304</v>
      </c>
      <c r="CB3" s="97"/>
      <c r="CC3" s="106" t="s">
        <v>305</v>
      </c>
      <c r="CD3" s="106" t="s">
        <v>306</v>
      </c>
      <c r="CE3" s="106" t="s">
        <v>307</v>
      </c>
      <c r="CF3" s="97" t="s">
        <v>308</v>
      </c>
      <c r="CG3" s="97"/>
      <c r="CH3" s="96" t="s">
        <v>309</v>
      </c>
      <c r="CI3" s="97" t="s">
        <v>310</v>
      </c>
      <c r="CJ3" s="96" t="s">
        <v>311</v>
      </c>
      <c r="CK3" s="100" t="s">
        <v>312</v>
      </c>
      <c r="CL3" s="108" t="s">
        <v>313</v>
      </c>
      <c r="CM3" s="108" t="s">
        <v>314</v>
      </c>
      <c r="CN3" s="109" t="s">
        <v>315</v>
      </c>
      <c r="CO3" s="109" t="s">
        <v>316</v>
      </c>
      <c r="CP3" s="109" t="s">
        <v>317</v>
      </c>
      <c r="CQ3" s="109" t="s">
        <v>318</v>
      </c>
      <c r="CR3" s="109" t="s">
        <v>319</v>
      </c>
      <c r="CS3" s="109" t="s">
        <v>320</v>
      </c>
      <c r="CT3" s="100" t="s">
        <v>321</v>
      </c>
      <c r="CU3" s="100" t="s">
        <v>322</v>
      </c>
      <c r="CV3" s="96" t="s">
        <v>323</v>
      </c>
      <c r="CW3" s="105" t="s">
        <v>324</v>
      </c>
      <c r="CX3" s="100" t="s">
        <v>325</v>
      </c>
      <c r="CY3" s="109" t="s">
        <v>326</v>
      </c>
      <c r="CZ3" s="109" t="s">
        <v>327</v>
      </c>
      <c r="DA3" s="95" t="s">
        <v>328</v>
      </c>
      <c r="DB3" s="97" t="s">
        <v>329</v>
      </c>
      <c r="DC3" s="97"/>
      <c r="DD3" s="97" t="s">
        <v>330</v>
      </c>
      <c r="DE3" s="97"/>
      <c r="DF3" s="97" t="s">
        <v>331</v>
      </c>
      <c r="DG3" s="97"/>
      <c r="DH3" s="97" t="s">
        <v>332</v>
      </c>
      <c r="DI3" s="97"/>
      <c r="DJ3" s="97" t="s">
        <v>333</v>
      </c>
      <c r="DK3" s="97"/>
      <c r="DL3" s="102" t="s">
        <v>334</v>
      </c>
      <c r="DM3" s="102" t="s">
        <v>335</v>
      </c>
      <c r="DN3" s="102" t="s">
        <v>336</v>
      </c>
      <c r="DO3" s="102" t="s">
        <v>337</v>
      </c>
      <c r="DP3" s="110" t="s">
        <v>338</v>
      </c>
      <c r="DQ3" s="111" t="s">
        <v>339</v>
      </c>
      <c r="DR3" s="95" t="s">
        <v>340</v>
      </c>
      <c r="DS3" s="112" t="s">
        <v>341</v>
      </c>
      <c r="DT3" s="160"/>
      <c r="DU3" s="160"/>
      <c r="DV3" s="160"/>
      <c r="DW3" s="160"/>
      <c r="DX3" s="160"/>
      <c r="DY3" s="160"/>
      <c r="DZ3" s="156"/>
      <c r="EA3" s="158"/>
      <c r="EB3" s="158"/>
      <c r="EC3" s="156"/>
      <c r="ED3" s="158"/>
      <c r="EE3" s="158"/>
      <c r="EF3" s="156"/>
      <c r="EG3" s="158"/>
      <c r="EH3" s="158"/>
      <c r="EI3" s="156"/>
      <c r="EJ3" s="158"/>
      <c r="EK3" s="158"/>
      <c r="EL3" s="156"/>
      <c r="EM3" s="158"/>
      <c r="EN3" s="158"/>
      <c r="EO3" s="156"/>
      <c r="EP3" s="158"/>
      <c r="EQ3" s="158"/>
      <c r="ER3" s="156"/>
      <c r="ES3" s="158"/>
      <c r="ET3" s="158"/>
      <c r="EU3" s="156"/>
      <c r="EV3" s="158"/>
      <c r="EW3" s="158"/>
      <c r="EX3" s="158"/>
      <c r="EY3" s="158"/>
      <c r="EZ3" s="158"/>
      <c r="FA3" s="158"/>
      <c r="FB3" s="158"/>
      <c r="FC3" s="158"/>
      <c r="FD3" s="173"/>
      <c r="FE3" s="200"/>
      <c r="FF3" s="162"/>
      <c r="FG3" s="202"/>
      <c r="FH3" s="204"/>
      <c r="FI3" s="168"/>
      <c r="FJ3" s="168"/>
      <c r="FK3" s="168"/>
      <c r="FL3" s="168"/>
      <c r="FM3" s="168"/>
      <c r="FN3" s="171"/>
      <c r="FO3" s="168"/>
      <c r="FP3" s="168"/>
      <c r="FQ3" s="168"/>
      <c r="FR3" s="162"/>
      <c r="FS3" s="162"/>
      <c r="FT3" s="162"/>
      <c r="FU3" s="162"/>
      <c r="FV3" s="162"/>
      <c r="FW3" s="162"/>
      <c r="FX3" s="162"/>
      <c r="FY3" s="162"/>
      <c r="FZ3" s="162"/>
      <c r="GA3" s="162"/>
      <c r="GB3" s="162"/>
      <c r="GC3" s="162"/>
      <c r="GD3" s="162"/>
      <c r="GE3" s="162"/>
    </row>
    <row r="4" spans="1:188" ht="45.75" customHeight="1" x14ac:dyDescent="0.3">
      <c r="A4" s="9" t="s">
        <v>342</v>
      </c>
      <c r="B4" s="10"/>
      <c r="C4" s="10"/>
      <c r="D4" s="10"/>
      <c r="E4" s="10"/>
      <c r="F4" s="10"/>
      <c r="G4" s="10"/>
      <c r="H4" s="11">
        <f>SUBTOTAL(3,H$8:H$54782)+SUBTOTAL(3,C8:C54782)-SUBTOTAL(3,H8:H54782)</f>
        <v>1</v>
      </c>
      <c r="I4" s="10"/>
      <c r="J4" s="10"/>
      <c r="K4" s="10"/>
      <c r="L4" s="10"/>
      <c r="M4" s="10"/>
      <c r="N4" s="12">
        <f>SUBTOTAL(3,N$8:N$54782)+SUBTOTAL(3,C8:C54782)-SUBTOTAL(3,N8:N54782)</f>
        <v>1</v>
      </c>
      <c r="O4" s="174"/>
      <c r="P4" s="12">
        <f>SUBTOTAL(3,P$8:P$54782)+SUBTOTAL(3,C8:C54782)-SUBTOTAL(3,P8:P54782)</f>
        <v>1</v>
      </c>
      <c r="Q4" s="13"/>
      <c r="R4" s="13"/>
      <c r="S4" s="14"/>
      <c r="T4" s="14"/>
      <c r="U4" s="15">
        <f>SUBTOTAL(3,U$8:U$54782)+SUBTOTAL(3,C8:C54782)-SUBTOTAL(3,U8:U54782)</f>
        <v>1</v>
      </c>
      <c r="V4" s="164"/>
      <c r="W4" s="15">
        <f>SUBTOTAL(3,W$8:W$54782)+SUBTOTAL(3,C8:C54782)-SUBTOTAL(3,W8:W54782)</f>
        <v>1</v>
      </c>
      <c r="X4" s="164"/>
      <c r="Y4" s="15">
        <f>SUBTOTAL(3,Y$8:Y$54782)+SUBTOTAL(3,C8:C54782)-SUBTOTAL(3,Y8:Y54782)</f>
        <v>1</v>
      </c>
      <c r="Z4" s="188"/>
      <c r="AA4" s="189"/>
      <c r="AB4" s="189"/>
      <c r="AC4" s="190"/>
      <c r="AD4" s="15">
        <f>SUBTOTAL(3,AD$8:AD$54782)+SUBTOTAL(3,C8:C54782)-SUBTOTAL(3,AD8:AD54782)</f>
        <v>1</v>
      </c>
      <c r="AE4" s="197"/>
      <c r="AF4" s="15">
        <f>SUBTOTAL(3,AF$8:AF$54782)+SUBTOTAL(3,C8:C54782)-SUBTOTAL(3,AF8:AF54782)</f>
        <v>1</v>
      </c>
      <c r="AG4" s="15">
        <f>SUBTOTAL(3,AG$8:AG$54782)+SUBTOTAL(3,D8:D54782)-SUBTOTAL(3,AG8:AG54782)</f>
        <v>1</v>
      </c>
      <c r="AH4" s="15">
        <f>SUBTOTAL(3,AH$8:AH$54782)+SUBTOTAL(3,C8:C54782)-SUBTOTAL(3,AH8:AH54782)</f>
        <v>1</v>
      </c>
      <c r="AI4" s="16"/>
      <c r="AJ4" s="15">
        <f>SUBTOTAL(3,AJ$8:AJ$54782)+SUBTOTAL(3,C8:C54782)-SUBTOTAL(3,AJ8:AJ54782)</f>
        <v>1</v>
      </c>
      <c r="AK4" s="17"/>
      <c r="AL4" s="18"/>
      <c r="AM4" s="15">
        <f>SUBTOTAL(3,AM$8:AM$54782)+SUBTOTAL(3,C8:C54782)-SUBTOTAL(3,AM8:AM54782)</f>
        <v>1</v>
      </c>
      <c r="AN4" s="17"/>
      <c r="AO4" s="14"/>
      <c r="AP4" s="19">
        <f>SUBTOTAL(3,AP$8:AP$54782)+SUBTOTAL(3,C8:C54782)-SUBTOTAL(3,AP8:AP54782)</f>
        <v>1</v>
      </c>
      <c r="AQ4" s="20"/>
      <c r="AR4" s="19">
        <f>SUBTOTAL(3,AR$8:AR$54782)+SUBTOTAL(3,C8:C54782)-SUBTOTAL(3,AR8:AR54782)</f>
        <v>1</v>
      </c>
      <c r="AS4" s="179"/>
      <c r="AT4" s="180"/>
      <c r="AU4" s="180"/>
      <c r="AV4" s="181"/>
      <c r="AW4" s="19">
        <f>SUBTOTAL(3,AW$8:AW$54782)+SUBTOTAL(3,C8:C54782)-SUBTOTAL(3,AW8:AW54782)</f>
        <v>1</v>
      </c>
      <c r="AX4" s="21"/>
      <c r="AY4" s="19">
        <f>SUBTOTAL(3,AY$8:AY$54782)+SUBTOTAL(3,C8:C54782)-SUBTOTAL(3,AY8:AY54782)</f>
        <v>1</v>
      </c>
      <c r="AZ4" s="179"/>
      <c r="BA4" s="180"/>
      <c r="BB4" s="180"/>
      <c r="BC4" s="181"/>
      <c r="BD4" s="19">
        <f>SUBTOTAL(3,BD$8:BD$54782)+SUBTOTAL(3,C8:C54782)-SUBTOTAL(3,BD8:BD54782)</f>
        <v>1</v>
      </c>
      <c r="BE4" s="176"/>
      <c r="BF4" s="19">
        <f>SUBTOTAL(3,BF$8:BF$54782)+SUBTOTAL(3,C8:C54782)-SUBTOTAL(3,BF8:BF54782)</f>
        <v>1</v>
      </c>
      <c r="BG4" s="176"/>
      <c r="BH4" s="19">
        <f>SUBTOTAL(3,BH$8:BH$54782)+SUBTOTAL(3,C8:C54782)-SUBTOTAL(3,BH8:BH54782)</f>
        <v>1</v>
      </c>
      <c r="BI4" s="21"/>
      <c r="BJ4" s="22"/>
      <c r="BK4" s="22"/>
      <c r="BL4" s="19">
        <f>SUBTOTAL(3,BL$8:BL$54782)+SUBTOTAL(3,C8:C54782)-SUBTOTAL(3,BL8:BL54782)</f>
        <v>1</v>
      </c>
      <c r="BM4" s="21"/>
      <c r="BN4" s="19">
        <f>SUBTOTAL(3,BN$8:BN$54782)+SUBTOTAL(3,C8:C54782)-SUBTOTAL(3,BN8:BN54782)</f>
        <v>1</v>
      </c>
      <c r="BO4" s="21"/>
      <c r="BP4" s="23"/>
      <c r="BQ4" s="24"/>
      <c r="BR4" s="19">
        <f>SUBTOTAL(3,BR$8:BR$54782)+SUBTOTAL(3,C8:C54782)-SUBTOTAL(3,BR8:BR54782)</f>
        <v>1</v>
      </c>
      <c r="BS4" s="21"/>
      <c r="BT4" s="23"/>
      <c r="BU4" s="23"/>
      <c r="BV4" s="25"/>
      <c r="BW4" s="25"/>
      <c r="BX4" s="26"/>
      <c r="BY4" s="26"/>
      <c r="BZ4" s="26"/>
      <c r="CA4" s="27">
        <f>SUBTOTAL(3,CA$8:CA$54782)+SUBTOTAL(3,C8:C54782)-SUBTOTAL(3,CA8:CA54782)</f>
        <v>1</v>
      </c>
      <c r="CB4" s="21"/>
      <c r="CC4" s="26"/>
      <c r="CD4" s="26"/>
      <c r="CE4" s="26"/>
      <c r="CF4" s="19">
        <f>SUBTOTAL(3,CF$8:CF$54782)+SUBTOTAL(3,C8:C54782)-SUBTOTAL(3,CF8:CF54782)</f>
        <v>1</v>
      </c>
      <c r="CG4" s="21"/>
      <c r="CH4" s="14"/>
      <c r="CI4" s="22"/>
      <c r="CJ4" s="14"/>
      <c r="CK4" s="18"/>
      <c r="CL4" s="18"/>
      <c r="CM4" s="18"/>
      <c r="CN4" s="28"/>
      <c r="CO4" s="28"/>
      <c r="CP4" s="28"/>
      <c r="CQ4" s="28"/>
      <c r="CR4" s="28"/>
      <c r="CS4" s="28"/>
      <c r="CT4" s="18"/>
      <c r="CU4" s="29"/>
      <c r="CV4" s="14"/>
      <c r="CW4" s="30"/>
      <c r="CX4" s="18"/>
      <c r="CY4" s="28"/>
      <c r="CZ4" s="28"/>
      <c r="DA4" s="21"/>
      <c r="DB4" s="19">
        <f>SUBTOTAL(3,DB$8:DB$54782)+SUBTOTAL(3,C8:C54782)-SUBTOTAL(3,DB8:DB54782)</f>
        <v>1</v>
      </c>
      <c r="DC4" s="20"/>
      <c r="DD4" s="19">
        <f>SUBTOTAL(3,DD$8:DD$54782)+SUBTOTAL(3,C8:C54782)-SUBTOTAL(3,DD8:DD54782)</f>
        <v>1</v>
      </c>
      <c r="DE4" s="20"/>
      <c r="DF4" s="19">
        <f>SUBTOTAL(3,DF$8:DF$54782)+SUBTOTAL(3,C8:C54782)-SUBTOTAL(3,DF8:DF54782)</f>
        <v>1</v>
      </c>
      <c r="DG4" s="20"/>
      <c r="DH4" s="19">
        <f>SUBTOTAL(3,DH$8:DH$54782)+SUBTOTAL(3,E8:E54782)-SUBTOTAL(3,DH8:DH54782)</f>
        <v>1</v>
      </c>
      <c r="DI4" s="20"/>
      <c r="DJ4" s="19">
        <f>SUBTOTAL(3,DJ$8:DJ$54782)+SUBTOTAL(3,C8:C54782)-SUBTOTAL(3,DJ8:DJ54782)</f>
        <v>1</v>
      </c>
      <c r="DK4" s="21"/>
      <c r="DL4" s="23"/>
      <c r="DM4" s="23"/>
      <c r="DN4" s="23"/>
      <c r="DO4" s="23"/>
      <c r="DP4" s="23"/>
      <c r="DQ4" s="13"/>
      <c r="DR4" s="13"/>
      <c r="DS4" s="13"/>
      <c r="DT4" s="31"/>
      <c r="DU4" s="31"/>
      <c r="DV4" s="31"/>
      <c r="DW4" s="31"/>
      <c r="DX4" s="31"/>
      <c r="DY4" s="31"/>
      <c r="DZ4" s="32"/>
      <c r="EA4" s="33"/>
      <c r="EB4" s="33"/>
      <c r="EC4" s="32"/>
      <c r="ED4" s="33"/>
      <c r="EE4" s="33"/>
      <c r="EF4" s="32"/>
      <c r="EG4" s="33"/>
      <c r="EH4" s="33"/>
      <c r="EI4" s="32"/>
      <c r="EJ4" s="33"/>
      <c r="EK4" s="33"/>
      <c r="EL4" s="32"/>
      <c r="EM4" s="33"/>
      <c r="EN4" s="33"/>
      <c r="EO4" s="32"/>
      <c r="EP4" s="33"/>
      <c r="EQ4" s="33"/>
      <c r="ER4" s="32"/>
      <c r="ES4" s="33"/>
      <c r="ET4" s="33"/>
      <c r="EU4" s="32"/>
      <c r="EV4" s="33"/>
      <c r="EW4" s="33"/>
      <c r="EX4" s="33"/>
      <c r="EY4" s="33"/>
      <c r="EZ4" s="33"/>
      <c r="FA4" s="33"/>
      <c r="FB4" s="33"/>
      <c r="FC4" s="33"/>
      <c r="FD4" s="33"/>
      <c r="FE4" s="34"/>
      <c r="FF4" s="8"/>
      <c r="FG4" s="35"/>
      <c r="FH4" s="163"/>
      <c r="FI4" s="36"/>
      <c r="FJ4" s="36"/>
      <c r="FK4" s="36"/>
      <c r="FL4" s="36"/>
      <c r="FM4" s="36"/>
      <c r="FN4" s="37"/>
      <c r="FO4" s="36"/>
      <c r="FP4" s="36"/>
      <c r="FQ4" s="36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</row>
    <row r="5" spans="1:188" ht="45.75" customHeight="1" x14ac:dyDescent="0.3">
      <c r="A5" s="38" t="s">
        <v>343</v>
      </c>
      <c r="B5" s="10"/>
      <c r="C5" s="10"/>
      <c r="D5" s="10"/>
      <c r="E5" s="10"/>
      <c r="F5" s="10"/>
      <c r="G5" s="10"/>
      <c r="H5" s="39">
        <f ca="1">SUMPRODUCT(SUBTOTAL(2,OFFSET(I8,ROW(I8:I54782)-ROW(I8),0))*(I8:I54782=1))</f>
        <v>0</v>
      </c>
      <c r="I5" s="10"/>
      <c r="J5" s="10"/>
      <c r="K5" s="10"/>
      <c r="L5" s="10"/>
      <c r="M5" s="10"/>
      <c r="N5" s="40">
        <f ca="1">SUMPRODUCT(SUBTOTAL(2,OFFSET(O8,ROW(O8:O54782)-ROW(O8),0))*(O8:O54782=1))</f>
        <v>0</v>
      </c>
      <c r="O5" s="175"/>
      <c r="P5" s="40">
        <f ca="1">SUMPRODUCT(SUBTOTAL(2,OFFSET(Q8,ROW(Q8:Q54782)-ROW(Q8),0))*(Q8:Q54782=1))</f>
        <v>0</v>
      </c>
      <c r="Q5" s="13"/>
      <c r="R5" s="13"/>
      <c r="S5" s="14"/>
      <c r="T5" s="14"/>
      <c r="U5" s="41">
        <f ca="1">SUMPRODUCT(SUBTOTAL(2,OFFSET(V8,ROW(V8:V54782)-ROW(V8),0))*(V8:V54782=1))</f>
        <v>0</v>
      </c>
      <c r="V5" s="165"/>
      <c r="W5" s="42">
        <f ca="1">SUMPRODUCT(SUBTOTAL(2,OFFSET(X8,ROW(X8:X54782)-ROW(X8),0))*(W8:X54782=1))</f>
        <v>0</v>
      </c>
      <c r="X5" s="165"/>
      <c r="Y5" s="42">
        <f ca="1">SUMPRODUCT(SUBTOTAL(2,OFFSET(Z8,ROW(Z8:Z54782)-ROW(Z8),0))*(Z8:Z54782=1))</f>
        <v>0</v>
      </c>
      <c r="Z5" s="191"/>
      <c r="AA5" s="192"/>
      <c r="AB5" s="192"/>
      <c r="AC5" s="193"/>
      <c r="AD5" s="42">
        <f ca="1">SUMPRODUCT(SUBTOTAL(2,OFFSET(AE8,ROW(AE8:AE54782)-ROW(AE8),0))*(AE8:AE54782=1))</f>
        <v>0</v>
      </c>
      <c r="AE5" s="198"/>
      <c r="AF5" s="42">
        <f ca="1">SUMPRODUCT(SUBTOTAL(2,OFFSET(AG8,ROW(AG8:AG54782)-ROW(AG8),0))*(AG8:AG54782=1))</f>
        <v>1</v>
      </c>
      <c r="AG5" s="42">
        <f ca="1">SUMPRODUCT(SUBTOTAL(2,OFFSET(AH8,ROW(AH8:AH54782)-ROW(AH8),0))*(AG8:AH54782=1))</f>
        <v>2</v>
      </c>
      <c r="AH5" s="42">
        <f ca="1">SUMPRODUCT(SUBTOTAL(2,OFFSET(AI8,ROW(AI8:AI54782)-ROW(AI8),0))*(AI8:AI54782=1))</f>
        <v>1</v>
      </c>
      <c r="AI5" s="16"/>
      <c r="AJ5" s="42">
        <f ca="1">SUMPRODUCT(SUBTOTAL(2,OFFSET(AK8,ROW(AK8:AK54782)-ROW(AK8),0))*(AK8:AK54782=1))</f>
        <v>0</v>
      </c>
      <c r="AK5" s="17"/>
      <c r="AL5" s="18"/>
      <c r="AM5" s="43">
        <f ca="1">SUMPRODUCT(SUBTOTAL(2,OFFSET(AN8,ROW(AN8:AN54782)-ROW(AN8),0))*(AN8:AN54782=1))</f>
        <v>1</v>
      </c>
      <c r="AN5" s="18"/>
      <c r="AO5" s="14"/>
      <c r="AP5" s="44">
        <f ca="1">SUMPRODUCT(SUBTOTAL(2,OFFSET(AQ8,ROW(AQ8:AQ54782)-ROW(AQ8),0))*(AQ8:AQ54782=1))</f>
        <v>1</v>
      </c>
      <c r="AQ5" s="20"/>
      <c r="AR5" s="44">
        <f ca="1">SUMPRODUCT(SUBTOTAL(2,OFFSET(AS8,ROW(AS8:AS54782)-ROW(AS8),0))*(AS8:AS54782=1))</f>
        <v>0</v>
      </c>
      <c r="AS5" s="182"/>
      <c r="AT5" s="183"/>
      <c r="AU5" s="183"/>
      <c r="AV5" s="184"/>
      <c r="AW5" s="44">
        <f ca="1">SUMPRODUCT(SUBTOTAL(2,OFFSET(AX8,ROW(AX8:AX54782)-ROW(AX8),0))*(AX8:AX54782=1))</f>
        <v>0</v>
      </c>
      <c r="AX5" s="21"/>
      <c r="AY5" s="44">
        <f ca="1">SUMPRODUCT(SUBTOTAL(2,OFFSET(AZ8,ROW(AZ8:AZ54782)-ROW(AZ8),0))*(AZ8:AZ54782=1))</f>
        <v>0</v>
      </c>
      <c r="AZ5" s="182"/>
      <c r="BA5" s="183"/>
      <c r="BB5" s="183"/>
      <c r="BC5" s="184"/>
      <c r="BD5" s="44" cm="1">
        <f t="array" aca="1" ref="BD5" ca="1">SUMPRODUCT(SUBTOTAL(2,OFFSET(BE8,ROW(BE8:BE54782)-ROW(BE8),0))*(BE8:BE54782=1))</f>
        <v>0</v>
      </c>
      <c r="BE5" s="177"/>
      <c r="BF5" s="44" cm="1">
        <f t="array" aca="1" ref="BF5" ca="1">SUMPRODUCT(SUBTOTAL(2,OFFSET(BG8,ROW(BG8:BG54782)-ROW(BG8),0))*(BG8:BG54782=1))</f>
        <v>0</v>
      </c>
      <c r="BG5" s="177"/>
      <c r="BH5" s="44" cm="1">
        <f t="array" aca="1" ref="BH5" ca="1">SUMPRODUCT(SUBTOTAL(2,OFFSET(BI8,ROW(BI8:BI54782)-ROW(BI8),0))*(BI8:BI54782=1))</f>
        <v>0</v>
      </c>
      <c r="BI5" s="21"/>
      <c r="BJ5" s="22"/>
      <c r="BK5" s="22"/>
      <c r="BL5" s="44" cm="1">
        <f t="array" aca="1" ref="BL5" ca="1">SUMPRODUCT(SUBTOTAL(2,OFFSET(BM8,ROW(BM8:BM54782)-ROW(BM8),0))*(BM8:BM54782=1))</f>
        <v>0</v>
      </c>
      <c r="BM5" s="21"/>
      <c r="BN5" s="44" cm="1">
        <f t="array" aca="1" ref="BN5" ca="1">SUMPRODUCT(SUBTOTAL(2,OFFSET(BO8,ROW(BO8:BO54782)-ROW(BO8),0))*(BO8:BO54782=1))</f>
        <v>0</v>
      </c>
      <c r="BO5" s="21"/>
      <c r="BP5" s="23"/>
      <c r="BQ5" s="7"/>
      <c r="BR5" s="44" cm="1">
        <f t="array" aca="1" ref="BR5" ca="1">SUMPRODUCT(SUBTOTAL(2,OFFSET(BS8,ROW(BS8:BS54782)-ROW(BS8),0))*(BS8:BS54782=1))</f>
        <v>0</v>
      </c>
      <c r="BS5" s="21"/>
      <c r="BT5" s="23"/>
      <c r="BU5" s="23"/>
      <c r="BV5" s="25"/>
      <c r="BW5" s="25"/>
      <c r="BX5" s="26"/>
      <c r="BY5" s="26"/>
      <c r="BZ5" s="26"/>
      <c r="CA5" s="45" cm="1">
        <f t="array" aca="1" ref="CA5" ca="1">SUMPRODUCT(SUBTOTAL(2,OFFSET(CB8,ROW(CB8:CB54782)-ROW(CB8),0))*(CB8:CB54782=1))</f>
        <v>1</v>
      </c>
      <c r="CB5" s="21"/>
      <c r="CC5" s="26"/>
      <c r="CD5" s="26"/>
      <c r="CE5" s="26"/>
      <c r="CF5" s="44" cm="1">
        <f t="array" aca="1" ref="CF5" ca="1">SUMPRODUCT(SUBTOTAL(2,OFFSET(CG8,ROW(CG8:CG54782)-ROW(CG8),0))*(CG8:CG54782=1))</f>
        <v>0</v>
      </c>
      <c r="CG5" s="21"/>
      <c r="CH5" s="14"/>
      <c r="CI5" s="22"/>
      <c r="CJ5" s="14"/>
      <c r="CK5" s="18"/>
      <c r="CL5" s="18"/>
      <c r="CM5" s="18"/>
      <c r="CN5" s="28"/>
      <c r="CO5" s="28"/>
      <c r="CP5" s="28"/>
      <c r="CQ5" s="28"/>
      <c r="CR5" s="28"/>
      <c r="CS5" s="28"/>
      <c r="CT5" s="18"/>
      <c r="CU5" s="29"/>
      <c r="CV5" s="14"/>
      <c r="CW5" s="30"/>
      <c r="CX5" s="18"/>
      <c r="CY5" s="28"/>
      <c r="CZ5" s="28"/>
      <c r="DA5" s="21"/>
      <c r="DB5" s="44" cm="1">
        <f t="array" aca="1" ref="DB5" ca="1">SUMPRODUCT(SUBTOTAL(2,OFFSET(DC8,ROW(DC8:DC54782)-ROW(DC8),0))*(DC8:DC54782=1))</f>
        <v>0</v>
      </c>
      <c r="DC5" s="20"/>
      <c r="DD5" s="44" cm="1">
        <f t="array" aca="1" ref="DD5" ca="1">SUMPRODUCT(SUBTOTAL(2,OFFSET(DE8,ROW(DE8:DE54782)-ROW(DE8),0))*(DE8:DE54782=1))</f>
        <v>0</v>
      </c>
      <c r="DE5" s="20"/>
      <c r="DF5" s="44" cm="1">
        <f t="array" aca="1" ref="DF5" ca="1">SUMPRODUCT(SUBTOTAL(2,OFFSET(DG8,ROW(DG8:DG54782)-ROW(DG8),0))*(DG8:DG54782=1))</f>
        <v>0</v>
      </c>
      <c r="DG5" s="20"/>
      <c r="DH5" s="44" cm="1">
        <f t="array" aca="1" ref="DH5" ca="1">SUMPRODUCT(SUBTOTAL(2,OFFSET(DI8,ROW(DI8:DI54782)-ROW(DI8),0))*(DI8:DI54782=1))</f>
        <v>0</v>
      </c>
      <c r="DI5" s="20"/>
      <c r="DJ5" s="44" cm="1">
        <f t="array" aca="1" ref="DJ5" ca="1">SUMPRODUCT(SUBTOTAL(2,OFFSET(DK8,ROW(DK8:DK54782)-ROW(DK8),0))*(DK8:DK54782=1))</f>
        <v>0</v>
      </c>
      <c r="DK5" s="21"/>
      <c r="DL5" s="23"/>
      <c r="DM5" s="23"/>
      <c r="DN5" s="23"/>
      <c r="DO5" s="23"/>
      <c r="DP5" s="23"/>
      <c r="DQ5" s="13"/>
      <c r="DR5" s="13"/>
      <c r="DS5" s="13"/>
      <c r="DT5" s="31"/>
      <c r="DU5" s="31"/>
      <c r="DV5" s="31"/>
      <c r="DW5" s="31"/>
      <c r="DX5" s="31"/>
      <c r="DY5" s="31"/>
      <c r="DZ5" s="32"/>
      <c r="EA5" s="33"/>
      <c r="EB5" s="33"/>
      <c r="EC5" s="32"/>
      <c r="ED5" s="33"/>
      <c r="EE5" s="33"/>
      <c r="EF5" s="32"/>
      <c r="EG5" s="33"/>
      <c r="EH5" s="33"/>
      <c r="EI5" s="32"/>
      <c r="EJ5" s="33"/>
      <c r="EK5" s="33"/>
      <c r="EL5" s="32"/>
      <c r="EM5" s="33"/>
      <c r="EN5" s="33"/>
      <c r="EO5" s="32"/>
      <c r="EP5" s="33"/>
      <c r="EQ5" s="33"/>
      <c r="ER5" s="32"/>
      <c r="ES5" s="33"/>
      <c r="ET5" s="33"/>
      <c r="EU5" s="32"/>
      <c r="EV5" s="33"/>
      <c r="EW5" s="33"/>
      <c r="EX5" s="33"/>
      <c r="EY5" s="33"/>
      <c r="EZ5" s="33"/>
      <c r="FA5" s="33"/>
      <c r="FB5" s="33"/>
      <c r="FC5" s="33"/>
      <c r="FD5" s="33"/>
      <c r="FE5" s="46"/>
      <c r="FF5" s="8"/>
      <c r="FG5" s="35"/>
      <c r="FH5" s="163"/>
      <c r="FI5" s="47"/>
      <c r="FJ5" s="47"/>
      <c r="FK5" s="47"/>
      <c r="FL5" s="47"/>
      <c r="FM5" s="47"/>
      <c r="FN5" s="48"/>
      <c r="FO5" s="47"/>
      <c r="FP5" s="47"/>
      <c r="FQ5" s="47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</row>
    <row r="6" spans="1:188" ht="27" customHeight="1" x14ac:dyDescent="0.3">
      <c r="A6" s="49" t="s">
        <v>344</v>
      </c>
      <c r="B6" s="10"/>
      <c r="C6" s="10"/>
      <c r="D6" s="10"/>
      <c r="E6" s="10"/>
      <c r="F6" s="10"/>
      <c r="G6" s="10"/>
      <c r="H6" s="50">
        <f>SUBTOTAL(3,C8:C54782)-SUBTOTAL(3,H8:H54782)</f>
        <v>0</v>
      </c>
      <c r="I6" s="10"/>
      <c r="J6" s="10"/>
      <c r="K6" s="10"/>
      <c r="L6" s="10"/>
      <c r="M6" s="10"/>
      <c r="N6" s="51">
        <f>SUBTOTAL(3,C8:C54782)-SUBTOTAL(3,N8:N54782)</f>
        <v>0</v>
      </c>
      <c r="O6" s="175"/>
      <c r="P6" s="51">
        <f>SUBTOTAL(3,C8:C54782)-SUBTOTAL(3,P8:P54782)</f>
        <v>0</v>
      </c>
      <c r="Q6" s="13"/>
      <c r="R6" s="13"/>
      <c r="S6" s="14"/>
      <c r="T6" s="14"/>
      <c r="U6" s="52">
        <f>SUBTOTAL(3,C8:C54782)-SUBTOTAL(3,U8:U54782)</f>
        <v>0</v>
      </c>
      <c r="V6" s="166"/>
      <c r="W6" s="52">
        <f>SUBTOTAL(3,B8:B54782)-SUBTOTAL(3,W8:W54782)</f>
        <v>0</v>
      </c>
      <c r="X6" s="166"/>
      <c r="Y6" s="52">
        <f>SUBTOTAL(3,C8:C54782)-SUBTOTAL(3,Y8:Y54782)</f>
        <v>0</v>
      </c>
      <c r="Z6" s="194"/>
      <c r="AA6" s="195"/>
      <c r="AB6" s="195"/>
      <c r="AC6" s="196"/>
      <c r="AD6" s="52">
        <f>SUBTOTAL(3,C8:C54782)-SUBTOTAL(3,AD8:AD54782)</f>
        <v>0</v>
      </c>
      <c r="AE6" s="199"/>
      <c r="AF6" s="52">
        <f>SUBTOTAL(3,C8:C54782)-SUBTOTAL(3,AF8:AF54782)</f>
        <v>0</v>
      </c>
      <c r="AG6" s="52">
        <f>SUBTOTAL(3,D8:D54782)-SUBTOTAL(3,AG8:AG54782)</f>
        <v>0</v>
      </c>
      <c r="AH6" s="52">
        <f>SUBTOTAL(3,C8:C54782)-SUBTOTAL(3,AH8:AH54782)</f>
        <v>0</v>
      </c>
      <c r="AI6" s="16"/>
      <c r="AJ6" s="52">
        <f>SUBTOTAL(3,F8:F54782)-SUBTOTAL(3,AJ8:AJ54782)</f>
        <v>1</v>
      </c>
      <c r="AK6" s="17"/>
      <c r="AL6" s="18"/>
      <c r="AM6" s="52">
        <f>SUBTOTAL(3,C8:C54782)-SUBTOTAL(3,AM8:AM54782)</f>
        <v>0</v>
      </c>
      <c r="AN6" s="17"/>
      <c r="AO6" s="14"/>
      <c r="AP6" s="53">
        <f>SUBTOTAL(3,C8:C54782)-SUBTOTAL(3,AQ8:AQ54782)</f>
        <v>0</v>
      </c>
      <c r="AQ6" s="20"/>
      <c r="AR6" s="53">
        <f>SUBTOTAL(3,C8:C54782)-SUBTOTAL(3,AS8:AS54782)</f>
        <v>0</v>
      </c>
      <c r="AS6" s="185"/>
      <c r="AT6" s="186"/>
      <c r="AU6" s="186"/>
      <c r="AV6" s="187"/>
      <c r="AW6" s="53">
        <f>SUBTOTAL(3,C8:C54782)-SUBTOTAL(3,AW8:AW54782)</f>
        <v>0</v>
      </c>
      <c r="AX6" s="21"/>
      <c r="AY6" s="53">
        <f>SUBTOTAL(3,C8:C54782)-SUBTOTAL(3,AY8:AY54782)</f>
        <v>0</v>
      </c>
      <c r="AZ6" s="182"/>
      <c r="BA6" s="183"/>
      <c r="BB6" s="183"/>
      <c r="BC6" s="184"/>
      <c r="BD6" s="53">
        <f>SUBTOTAL(3,C8:C54782)-SUBTOTAL(3,BD8:BD54782)</f>
        <v>0</v>
      </c>
      <c r="BE6" s="178"/>
      <c r="BF6" s="53">
        <f>SUBTOTAL(3,C8:C54782)-SUBTOTAL(3,BF8:BF54782)</f>
        <v>0</v>
      </c>
      <c r="BG6" s="178"/>
      <c r="BH6" s="53">
        <f>SUBTOTAL(3,C8:C54782)-SUBTOTAL(3,BH8:BH54782)</f>
        <v>0</v>
      </c>
      <c r="BI6" s="21"/>
      <c r="BJ6" s="22"/>
      <c r="BK6" s="22"/>
      <c r="BL6" s="53">
        <f>SUBTOTAL(3,C8:C54782)-SUBTOTAL(3,BL8:BL54782)</f>
        <v>0</v>
      </c>
      <c r="BM6" s="21"/>
      <c r="BN6" s="53">
        <f>SUBTOTAL(3,C8:C54782)-SUBTOTAL(3,BN8:BN54782)</f>
        <v>0</v>
      </c>
      <c r="BO6" s="21"/>
      <c r="BP6" s="23"/>
      <c r="BQ6" s="7"/>
      <c r="BR6" s="53">
        <f>SUBTOTAL(3,C8:C54782)-SUBTOTAL(3,BR8:BR54782)</f>
        <v>0</v>
      </c>
      <c r="BS6" s="21"/>
      <c r="BT6" s="23"/>
      <c r="BU6" s="23"/>
      <c r="BV6" s="25"/>
      <c r="BW6" s="25"/>
      <c r="BX6" s="26"/>
      <c r="BY6" s="26"/>
      <c r="BZ6" s="26"/>
      <c r="CA6" s="54">
        <f>SUBTOTAL(3,C8:C54782)-SUBTOTAL(3,CA8:CA54782)</f>
        <v>0</v>
      </c>
      <c r="CB6" s="21"/>
      <c r="CC6" s="26"/>
      <c r="CD6" s="26"/>
      <c r="CE6" s="26"/>
      <c r="CF6" s="53">
        <f>SUBTOTAL(3,C8:C54782)-SUBTOTAL(3,CF8:CF54782)</f>
        <v>0</v>
      </c>
      <c r="CG6" s="21"/>
      <c r="CH6" s="14"/>
      <c r="CI6" s="22"/>
      <c r="CJ6" s="14"/>
      <c r="CK6" s="18"/>
      <c r="CL6" s="18"/>
      <c r="CM6" s="18"/>
      <c r="CN6" s="28"/>
      <c r="CO6" s="28"/>
      <c r="CP6" s="28"/>
      <c r="CQ6" s="28"/>
      <c r="CR6" s="28"/>
      <c r="CS6" s="28"/>
      <c r="CT6" s="18"/>
      <c r="CU6" s="29"/>
      <c r="CV6" s="14"/>
      <c r="CW6" s="30"/>
      <c r="CX6" s="18"/>
      <c r="CY6" s="28"/>
      <c r="CZ6" s="28"/>
      <c r="DA6" s="21"/>
      <c r="DB6" s="53">
        <f>SUBTOTAL(3,C8:C54782)-SUBTOTAL(3,DB8:DB54782)</f>
        <v>1</v>
      </c>
      <c r="DC6" s="20"/>
      <c r="DD6" s="53">
        <f>SUBTOTAL(3,C8:C54782)-SUBTOTAL(3,DD8:DD54782)</f>
        <v>1</v>
      </c>
      <c r="DE6" s="20"/>
      <c r="DF6" s="53">
        <f>SUBTOTAL(3,C8:C54782)-SUBTOTAL(3,DF8:DF54782)</f>
        <v>1</v>
      </c>
      <c r="DG6" s="20"/>
      <c r="DH6" s="53">
        <f>SUBTOTAL(3,C8:C54782)-SUBTOTAL(3,DH8:DH54782)</f>
        <v>1</v>
      </c>
      <c r="DI6" s="20"/>
      <c r="DJ6" s="53">
        <f>SUBTOTAL(3,C8:C54782)-SUBTOTAL(3,DJ8:DJ54782)</f>
        <v>1</v>
      </c>
      <c r="DK6" s="21"/>
      <c r="DL6" s="23"/>
      <c r="DM6" s="23"/>
      <c r="DN6" s="23"/>
      <c r="DO6" s="23"/>
      <c r="DP6" s="23"/>
      <c r="DQ6" s="13"/>
      <c r="DR6" s="13"/>
      <c r="DS6" s="13"/>
      <c r="DT6" s="31"/>
      <c r="DU6" s="31"/>
      <c r="DV6" s="31"/>
      <c r="DW6" s="31"/>
      <c r="DX6" s="31"/>
      <c r="DY6" s="31"/>
      <c r="DZ6" s="32"/>
      <c r="EA6" s="33"/>
      <c r="EB6" s="33"/>
      <c r="EC6" s="32"/>
      <c r="ED6" s="33"/>
      <c r="EE6" s="33"/>
      <c r="EF6" s="32"/>
      <c r="EG6" s="33"/>
      <c r="EH6" s="33"/>
      <c r="EI6" s="32"/>
      <c r="EJ6" s="33"/>
      <c r="EK6" s="33"/>
      <c r="EL6" s="32"/>
      <c r="EM6" s="33"/>
      <c r="EN6" s="33"/>
      <c r="EO6" s="32"/>
      <c r="EP6" s="33"/>
      <c r="EQ6" s="33"/>
      <c r="ER6" s="32"/>
      <c r="ES6" s="33"/>
      <c r="ET6" s="33"/>
      <c r="EU6" s="32"/>
      <c r="EV6" s="33"/>
      <c r="EW6" s="33"/>
      <c r="EX6" s="33"/>
      <c r="EY6" s="33"/>
      <c r="EZ6" s="33"/>
      <c r="FA6" s="33"/>
      <c r="FB6" s="33"/>
      <c r="FC6" s="33"/>
      <c r="FD6" s="33"/>
      <c r="FE6" s="46"/>
      <c r="FF6" s="8"/>
      <c r="FG6" s="35"/>
      <c r="FH6" s="163"/>
      <c r="FI6" s="47"/>
      <c r="FJ6" s="47"/>
      <c r="FK6" s="47"/>
      <c r="FL6" s="47"/>
      <c r="FM6" s="47"/>
      <c r="FN6" s="48"/>
      <c r="FO6" s="47"/>
      <c r="FP6" s="47"/>
      <c r="FQ6" s="47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</row>
    <row r="7" spans="1:188" x14ac:dyDescent="0.3">
      <c r="A7" s="1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3" t="s">
        <v>19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24</v>
      </c>
      <c r="AA7" s="2" t="s">
        <v>25</v>
      </c>
      <c r="AB7" s="2" t="s">
        <v>26</v>
      </c>
      <c r="AC7" s="3" t="s">
        <v>27</v>
      </c>
      <c r="AD7" s="3" t="s">
        <v>28</v>
      </c>
      <c r="AE7" s="3" t="s">
        <v>29</v>
      </c>
      <c r="AF7" s="3" t="s">
        <v>30</v>
      </c>
      <c r="AG7" s="3" t="s">
        <v>31</v>
      </c>
      <c r="AH7" s="2" t="s">
        <v>32</v>
      </c>
      <c r="AI7" s="2" t="s">
        <v>33</v>
      </c>
      <c r="AJ7" s="2" t="s">
        <v>34</v>
      </c>
      <c r="AK7" s="2" t="s">
        <v>35</v>
      </c>
      <c r="AL7" s="2" t="s">
        <v>36</v>
      </c>
      <c r="AM7" s="2" t="s">
        <v>37</v>
      </c>
      <c r="AN7" s="2" t="s">
        <v>38</v>
      </c>
      <c r="AO7" s="2" t="s">
        <v>39</v>
      </c>
      <c r="AP7" s="2" t="s">
        <v>40</v>
      </c>
      <c r="AQ7" s="2" t="s">
        <v>41</v>
      </c>
      <c r="AR7" s="3" t="s">
        <v>42</v>
      </c>
      <c r="AS7" s="3" t="s">
        <v>43</v>
      </c>
      <c r="AT7" s="2" t="s">
        <v>44</v>
      </c>
      <c r="AU7" s="2" t="s">
        <v>45</v>
      </c>
      <c r="AV7" s="3" t="s">
        <v>46</v>
      </c>
      <c r="AW7" s="4" t="s">
        <v>47</v>
      </c>
      <c r="AX7" s="4" t="s">
        <v>48</v>
      </c>
      <c r="AY7" s="2" t="s">
        <v>49</v>
      </c>
      <c r="AZ7" s="2" t="s">
        <v>50</v>
      </c>
      <c r="BA7" s="3" t="s">
        <v>51</v>
      </c>
      <c r="BB7" s="3" t="s">
        <v>52</v>
      </c>
      <c r="BC7" s="3" t="s">
        <v>53</v>
      </c>
      <c r="BD7" s="3" t="s">
        <v>54</v>
      </c>
      <c r="BE7" s="3" t="s">
        <v>55</v>
      </c>
      <c r="BF7" s="3" t="s">
        <v>56</v>
      </c>
      <c r="BG7" s="3" t="s">
        <v>57</v>
      </c>
      <c r="BH7" s="3" t="s">
        <v>58</v>
      </c>
      <c r="BI7" s="3" t="s">
        <v>59</v>
      </c>
      <c r="BJ7" s="3" t="s">
        <v>60</v>
      </c>
      <c r="BK7" s="3" t="s">
        <v>61</v>
      </c>
      <c r="BL7" s="4" t="s">
        <v>62</v>
      </c>
      <c r="BM7" s="4" t="s">
        <v>63</v>
      </c>
      <c r="BN7" s="4" t="s">
        <v>64</v>
      </c>
      <c r="BO7" s="4" t="s">
        <v>65</v>
      </c>
      <c r="BP7" s="2" t="s">
        <v>66</v>
      </c>
      <c r="BQ7" s="2" t="s">
        <v>67</v>
      </c>
      <c r="BR7" s="2" t="s">
        <v>68</v>
      </c>
      <c r="BS7" s="2" t="s">
        <v>69</v>
      </c>
      <c r="BT7" s="2" t="s">
        <v>70</v>
      </c>
      <c r="BU7" s="2" t="s">
        <v>71</v>
      </c>
      <c r="BV7" s="2" t="s">
        <v>72</v>
      </c>
      <c r="BW7" s="2" t="s">
        <v>73</v>
      </c>
      <c r="BX7" s="2" t="s">
        <v>74</v>
      </c>
      <c r="BY7" s="2" t="s">
        <v>75</v>
      </c>
      <c r="BZ7" s="2" t="s">
        <v>76</v>
      </c>
      <c r="CA7" s="3" t="s">
        <v>77</v>
      </c>
      <c r="CB7" s="3" t="s">
        <v>78</v>
      </c>
      <c r="CC7" s="2" t="s">
        <v>79</v>
      </c>
      <c r="CD7" s="2" t="s">
        <v>80</v>
      </c>
      <c r="CE7" s="2" t="s">
        <v>81</v>
      </c>
      <c r="CF7" s="3" t="s">
        <v>82</v>
      </c>
      <c r="CG7" s="3" t="s">
        <v>83</v>
      </c>
      <c r="CH7" s="2" t="s">
        <v>84</v>
      </c>
      <c r="CI7" s="3" t="s">
        <v>85</v>
      </c>
      <c r="CJ7" s="2" t="s">
        <v>86</v>
      </c>
      <c r="CK7" s="2" t="s">
        <v>87</v>
      </c>
      <c r="CL7" s="2" t="s">
        <v>88</v>
      </c>
      <c r="CM7" s="2" t="s">
        <v>89</v>
      </c>
      <c r="CN7" s="3" t="s">
        <v>90</v>
      </c>
      <c r="CO7" s="3" t="s">
        <v>91</v>
      </c>
      <c r="CP7" s="3" t="s">
        <v>92</v>
      </c>
      <c r="CQ7" s="3" t="s">
        <v>93</v>
      </c>
      <c r="CR7" s="3" t="s">
        <v>94</v>
      </c>
      <c r="CS7" s="3" t="s">
        <v>95</v>
      </c>
      <c r="CT7" s="2" t="s">
        <v>96</v>
      </c>
      <c r="CU7" s="2" t="s">
        <v>97</v>
      </c>
      <c r="CV7" s="2" t="s">
        <v>98</v>
      </c>
      <c r="CW7" s="4" t="s">
        <v>99</v>
      </c>
      <c r="CX7" s="2" t="s">
        <v>100</v>
      </c>
      <c r="CY7" s="3" t="s">
        <v>101</v>
      </c>
      <c r="CZ7" s="3" t="s">
        <v>102</v>
      </c>
      <c r="DA7" s="2" t="s">
        <v>103</v>
      </c>
      <c r="DB7" s="3" t="s">
        <v>104</v>
      </c>
      <c r="DC7" s="3" t="s">
        <v>105</v>
      </c>
      <c r="DD7" s="3" t="s">
        <v>106</v>
      </c>
      <c r="DE7" s="3" t="s">
        <v>107</v>
      </c>
      <c r="DF7" s="3" t="s">
        <v>108</v>
      </c>
      <c r="DG7" s="3" t="s">
        <v>109</v>
      </c>
      <c r="DH7" s="3" t="s">
        <v>110</v>
      </c>
      <c r="DI7" s="3" t="s">
        <v>111</v>
      </c>
      <c r="DJ7" s="3" t="s">
        <v>112</v>
      </c>
      <c r="DK7" s="3" t="s">
        <v>113</v>
      </c>
      <c r="DL7" s="2" t="s">
        <v>114</v>
      </c>
      <c r="DM7" s="2" t="s">
        <v>115</v>
      </c>
      <c r="DN7" s="2" t="s">
        <v>116</v>
      </c>
      <c r="DO7" s="2" t="s">
        <v>117</v>
      </c>
      <c r="DP7" s="2" t="s">
        <v>118</v>
      </c>
      <c r="DQ7" s="2" t="s">
        <v>119</v>
      </c>
      <c r="DR7" s="2" t="s">
        <v>120</v>
      </c>
      <c r="DS7" s="2" t="s">
        <v>121</v>
      </c>
      <c r="DT7" s="2" t="s">
        <v>122</v>
      </c>
      <c r="DU7" s="2" t="s">
        <v>123</v>
      </c>
      <c r="DV7" s="2" t="s">
        <v>124</v>
      </c>
      <c r="DW7" s="2" t="s">
        <v>125</v>
      </c>
      <c r="DX7" s="2" t="s">
        <v>126</v>
      </c>
      <c r="DY7" s="2" t="s">
        <v>127</v>
      </c>
      <c r="DZ7" s="2" t="s">
        <v>128</v>
      </c>
      <c r="EA7" s="3" t="s">
        <v>129</v>
      </c>
      <c r="EB7" s="3" t="s">
        <v>130</v>
      </c>
      <c r="EC7" s="2" t="s">
        <v>131</v>
      </c>
      <c r="ED7" s="3" t="s">
        <v>132</v>
      </c>
      <c r="EE7" s="3" t="s">
        <v>133</v>
      </c>
      <c r="EF7" s="2" t="s">
        <v>134</v>
      </c>
      <c r="EG7" s="3" t="s">
        <v>135</v>
      </c>
      <c r="EH7" s="3" t="s">
        <v>136</v>
      </c>
      <c r="EI7" s="2" t="s">
        <v>137</v>
      </c>
      <c r="EJ7" s="3" t="s">
        <v>138</v>
      </c>
      <c r="EK7" s="3" t="s">
        <v>139</v>
      </c>
      <c r="EL7" s="2" t="s">
        <v>140</v>
      </c>
      <c r="EM7" s="3" t="s">
        <v>141</v>
      </c>
      <c r="EN7" s="3" t="s">
        <v>142</v>
      </c>
      <c r="EO7" s="2" t="s">
        <v>143</v>
      </c>
      <c r="EP7" s="3" t="s">
        <v>144</v>
      </c>
      <c r="EQ7" s="3" t="s">
        <v>145</v>
      </c>
      <c r="ER7" s="2" t="s">
        <v>146</v>
      </c>
      <c r="ES7" s="3" t="s">
        <v>147</v>
      </c>
      <c r="ET7" s="3" t="s">
        <v>148</v>
      </c>
      <c r="EU7" s="2" t="s">
        <v>149</v>
      </c>
      <c r="EV7" s="3" t="s">
        <v>150</v>
      </c>
      <c r="EW7" s="3" t="s">
        <v>151</v>
      </c>
      <c r="EX7" s="3" t="s">
        <v>152</v>
      </c>
      <c r="EY7" s="3" t="s">
        <v>153</v>
      </c>
      <c r="EZ7" s="3" t="s">
        <v>154</v>
      </c>
      <c r="FA7" s="3" t="s">
        <v>155</v>
      </c>
      <c r="FB7" s="3" t="s">
        <v>156</v>
      </c>
      <c r="FC7" s="3" t="s">
        <v>157</v>
      </c>
      <c r="FD7" s="3" t="s">
        <v>158</v>
      </c>
      <c r="FE7" s="3" t="s">
        <v>159</v>
      </c>
      <c r="FF7" s="2" t="s">
        <v>160</v>
      </c>
      <c r="FG7" s="2" t="s">
        <v>161</v>
      </c>
      <c r="FH7" s="2" t="s">
        <v>162</v>
      </c>
      <c r="FI7" s="2" t="s">
        <v>163</v>
      </c>
      <c r="FJ7" s="2" t="s">
        <v>164</v>
      </c>
      <c r="FK7" s="2" t="s">
        <v>165</v>
      </c>
      <c r="FL7" s="2" t="s">
        <v>166</v>
      </c>
      <c r="FM7" s="2" t="s">
        <v>167</v>
      </c>
      <c r="FN7" s="5" t="s">
        <v>168</v>
      </c>
      <c r="FO7" s="2" t="s">
        <v>169</v>
      </c>
      <c r="FP7" s="2" t="s">
        <v>170</v>
      </c>
      <c r="FQ7" s="2" t="s">
        <v>171</v>
      </c>
      <c r="FR7" s="2" t="s">
        <v>172</v>
      </c>
      <c r="FS7" s="2" t="s">
        <v>173</v>
      </c>
      <c r="FT7" s="2" t="s">
        <v>174</v>
      </c>
      <c r="FU7" s="2" t="s">
        <v>175</v>
      </c>
      <c r="FV7" s="2" t="s">
        <v>176</v>
      </c>
      <c r="FW7" s="2" t="s">
        <v>177</v>
      </c>
      <c r="FX7" s="2" t="s">
        <v>178</v>
      </c>
      <c r="FY7" s="2" t="s">
        <v>179</v>
      </c>
      <c r="FZ7" s="2" t="s">
        <v>180</v>
      </c>
      <c r="GA7" s="2" t="s">
        <v>181</v>
      </c>
      <c r="GB7" s="2" t="s">
        <v>182</v>
      </c>
      <c r="GC7" s="2" t="s">
        <v>183</v>
      </c>
      <c r="GD7" s="2" t="s">
        <v>184</v>
      </c>
      <c r="GE7" s="2" t="s">
        <v>185</v>
      </c>
    </row>
    <row r="8" spans="1:188" x14ac:dyDescent="0.3">
      <c r="A8" s="56"/>
      <c r="B8" s="57" t="s">
        <v>345</v>
      </c>
      <c r="C8" s="58" t="s">
        <v>346</v>
      </c>
      <c r="D8" s="58" t="s">
        <v>347</v>
      </c>
      <c r="E8" s="59">
        <v>45709.479259259257</v>
      </c>
      <c r="F8" s="59">
        <v>45709.483194444445</v>
      </c>
      <c r="G8" s="58">
        <v>7</v>
      </c>
      <c r="H8" s="58" t="s">
        <v>348</v>
      </c>
      <c r="I8" s="58"/>
      <c r="J8" s="58">
        <v>0</v>
      </c>
      <c r="K8" s="58" t="s">
        <v>349</v>
      </c>
      <c r="L8" s="58" t="s">
        <v>350</v>
      </c>
      <c r="M8" s="58" t="s">
        <v>351</v>
      </c>
      <c r="N8" s="60">
        <v>18980</v>
      </c>
      <c r="O8" s="60"/>
      <c r="P8" s="60">
        <v>12000</v>
      </c>
      <c r="Q8" s="60">
        <f>IF(AND(Table1[[#This Row],[slab_len]]&gt;=7550,Table1[[#This Row],[slab_len]]&lt;=12350,Table1[[#This Row],[slab_len]]&lt;&gt;""),0,1)</f>
        <v>0</v>
      </c>
      <c r="R8" s="60"/>
      <c r="S8" s="58">
        <v>998</v>
      </c>
      <c r="T8" s="58">
        <v>1020</v>
      </c>
      <c r="U8" s="61">
        <v>1011.0430297851563</v>
      </c>
      <c r="V8" s="61">
        <f>IF(AND(Table1[[#This Row],[largeur_min]]&lt;Table1[[#This Row],[slab_wid_min]],Table1[[#This Row],[largeur_min]]&lt;&gt;""),1,0)</f>
        <v>0</v>
      </c>
      <c r="W8" s="118">
        <v>1015.10302734375</v>
      </c>
      <c r="X8">
        <f>IF(AND(Table2[[#This Row],[largeur_max]]&gt;Table1[[#This Row],[slab_wid_max]],Table2[[#This Row],[largeur_max]]&lt;&gt;""),1,0)</f>
        <v>0</v>
      </c>
      <c r="Y8">
        <v>4.05999755859375</v>
      </c>
      <c r="Z8">
        <f>IF(AND(Table2[[#This Row],[Variation_largeur]]&gt;10,Table2[[#This Row],[Variation_largeur]]&lt;&gt;""),1,0)</f>
        <v>0</v>
      </c>
      <c r="AB8" s="119">
        <v>1000</v>
      </c>
      <c r="AC8" s="120">
        <v>1009.1160278320313</v>
      </c>
      <c r="AD8" s="120">
        <v>1007.0040283203125</v>
      </c>
      <c r="AE8">
        <f>IF(AND(Table2[[#This Row],[larg_min_filtré]]&gt;Table2[[#This Row],[Largeur_Cible]]+0,Table2[[#This Row],[larg_min_filtré]]&lt;Table2[[#This Row],[Largeur_Cible]]+20,Table2[[#This Row],[larg_min_filtré]]&lt;&gt;""),0,1)</f>
        <v>0</v>
      </c>
      <c r="AF8" s="120">
        <v>1017.15197753906</v>
      </c>
      <c r="AG8" s="120">
        <f>IF(AND(Table2[[#This Row],[larg_max_filtré]]&gt;Table2[[#This Row],[Largeur_Cible]]+0,Table2[[#This Row],[larg_max_filtré]]&lt;Table2[[#This Row],[Largeur_Cible]]+20,,Table2[[#This Row],[larg_max_filtré]]&lt;&gt;""),0,1)</f>
        <v>1</v>
      </c>
      <c r="AH8" s="120">
        <f>IF(AND([1]!Tableau_Lancer_la_requête_à_partir_de_bs_n3_stk_1[[#This Row],[larg_max_filtré]]&gt;[1]!Tableau_Lancer_la_requête_à_partir_de_bs_n3_stk_1[[#This Row],[Largeur_Cible]]+0,[1]!Tableau_Lancer_la_requête_à_partir_de_bs_n3_stk_1[[#This Row],[larg_max_filtré]]&lt;[1]!Tableau_Lancer_la_requête_à_partir_de_bs_n3_stk_1[[#This Row],[Largeur_Cible]]+20,,[1]!Tableau_Lancer_la_requête_à_partir_de_bs_n3_stk_1[[#This Row],[larg_max_filtré]]&lt;&gt;""),0,1)</f>
        <v>1</v>
      </c>
      <c r="AI8" s="121">
        <f>IF(AND(Table2[[#This Row],[Defaut_sous_Largeur]]=1,Table2[[#This Row],[Defaut_sous_Largeur]]&lt;&gt;""),1,0)</f>
        <v>1</v>
      </c>
      <c r="AJ8" s="121"/>
      <c r="AK8" s="119">
        <f>IF(AND(Table2[[#This Row],[Defaut_sur_Largeur]]=1,Table2[[#This Row],[Defaut_sur_Largeur]]&lt;&gt;""),1,0)</f>
        <v>0</v>
      </c>
      <c r="AL8" s="119">
        <v>1</v>
      </c>
      <c r="AM8" s="121">
        <v>1</v>
      </c>
      <c r="AN8" s="119">
        <f>IF(AND(OR(Table2[[#This Row],[Nb_pass_edger]]=3,Table2[[#This Row],[Nb_pass_edger]]=1),Table2[[#This Row],[Nb_pass_edger]]&lt;&gt;""),1,0)</f>
        <v>1</v>
      </c>
      <c r="AO8" s="119"/>
      <c r="AP8" s="119">
        <v>-1</v>
      </c>
      <c r="AQ8" s="122">
        <f>IF(AND(Table2[[#This Row],[width_bias]]&lt;&gt;Table2[[#This Row],[Width_bias_obj]],Table2[[#This Row],[width_bias]]&lt;&gt;""),1,0)</f>
        <v>1</v>
      </c>
      <c r="AR8" s="122">
        <v>1</v>
      </c>
      <c r="AS8" s="123">
        <f>IF(AND(Table2[[#This Row],[looper_bias]]&gt;=0.9,Table2[[#This Row],[looper_bias]]&lt;=1,Table2[[#This Row],[looper_bias]]&lt;&gt;""),0,1)</f>
        <v>0</v>
      </c>
      <c r="AT8" s="123">
        <v>1</v>
      </c>
      <c r="AU8" s="119">
        <v>1</v>
      </c>
      <c r="AV8" s="119">
        <v>6</v>
      </c>
      <c r="AW8" s="120">
        <v>1.88397216796875</v>
      </c>
      <c r="AX8" s="124">
        <f>IF(AND(Table2[[#This Row],[Width_Réduction_confomité]]=0,Table2[[#This Row],[Width_Réduction_confomité]]&lt;&gt;""),1,0)</f>
        <v>0</v>
      </c>
      <c r="AY8" s="124">
        <v>200</v>
      </c>
      <c r="AZ8" s="123">
        <f>IF(AND(Table2[[#This Row],[épaisseur  brame mesurée]]&gt;=180,Table2[[#This Row],[épaisseur  brame mesurée]]&lt;=250,Table2[[#This Row],[épaisseur  brame mesurée]]&lt;&gt;""),0,1)</f>
        <v>0</v>
      </c>
      <c r="BA8" s="123">
        <v>3</v>
      </c>
      <c r="BB8" s="123">
        <v>3</v>
      </c>
      <c r="BC8" s="120">
        <v>0.15000000596046448</v>
      </c>
      <c r="BD8" s="120">
        <v>0.15000000596046448</v>
      </c>
      <c r="BE8" s="120">
        <f>IF(AND(OR(Table2[[#This Row],[AvgThickness]]&lt;Table2[[#This Row],[Epaisseur_cible]]-Table2[[#This Row],[Epaisseur_tol_inf]],Table2[[#This Row],[AvgThickness]]&gt;Table2[[#This Row],[Epaisseur_cible]]+Table2[[#This Row],[Epaisseur_tol_inf]]),Table2[[#This Row],[AvgThickness]]&lt;&gt;""),1,0)</f>
        <v>0</v>
      </c>
      <c r="BF8" s="120">
        <v>2.92884492874146</v>
      </c>
      <c r="BG8" s="120">
        <f>IF(AND(Table2[[#This Row],[epp_min]]&lt;Table2[[#This Row],[Epaisseur_cible]]-Table2[[#This Row],[Epaisseur_tol_inf]],Table2[[#This Row],[epp_min]]&lt;&gt;""),1,0)</f>
        <v>0</v>
      </c>
      <c r="BH8" s="120">
        <v>3.0724799633026101</v>
      </c>
      <c r="BI8" s="120">
        <f>IF(AND(Table2[[#This Row],[epp_max]]&gt;Table2[[#This Row],[Epaisseur_cible]]+Table2[[#This Row],[Epaisseur_tol_sup]],Table2[[#This Row],[epp_max]]&lt;&gt;""),1,0)</f>
        <v>0</v>
      </c>
      <c r="BJ8" s="120">
        <v>0</v>
      </c>
      <c r="BK8" s="120">
        <v>0</v>
      </c>
      <c r="BL8" s="120">
        <v>0</v>
      </c>
      <c r="BM8" s="124">
        <f>IF(AND(Table2[[#This Row],[Defaut_sous_Epaisseur]]=1,Table2[[#This Row],[Defaut_sous_Epaisseur]]&lt;&gt;""),1,0)</f>
        <v>0</v>
      </c>
      <c r="BN8" s="124">
        <v>0</v>
      </c>
      <c r="BO8" s="122">
        <f>IF(AND(Table2[[#This Row],[Defaut_sur_Epaisseur]]=1,Table2[[#This Row],[Defaut_sur_Epaisseur]]&lt;&gt;""),1,0)</f>
        <v>0</v>
      </c>
      <c r="BP8" s="122"/>
      <c r="BQ8" s="119">
        <v>1260</v>
      </c>
      <c r="BR8" s="119">
        <v>1260</v>
      </c>
      <c r="BS8" s="119">
        <f>IF(AND(Table2[[#This Row],[Temp_Defournement]]&gt;Table2[[#This Row],[Temp_Cible]]-10,Table2[[#This Row],[Temp_Defournement]]&lt;Table2[[#This Row],[Temp_Cible]]+20),0,1)</f>
        <v>0</v>
      </c>
      <c r="BT8" s="119"/>
      <c r="BU8" s="121"/>
      <c r="BV8" s="121"/>
      <c r="BW8" s="122"/>
      <c r="BX8" s="120">
        <v>910</v>
      </c>
      <c r="BY8" s="122">
        <v>910</v>
      </c>
      <c r="BZ8" s="122">
        <v>20</v>
      </c>
      <c r="CA8" s="122">
        <v>20</v>
      </c>
      <c r="CB8" s="120">
        <f>IF(AND(Table2[[#This Row],[AvgFiniTmp]]&gt;Table2[[#This Row],[Fin_temp_Cible]]-Table2[[#This Row],[Fin_temp_tol_inf]],Table2[[#This Row],[AvgFiniTmp]]&lt;Table2[[#This Row],[Fin_temp_Cible]]+Table2[[#This Row],[Fin_temp_tol_sup]]),0,1)*IF(Table2[[#This Row],[AvgFiniTmp]]&lt;&gt;"",1,0)</f>
        <v>1</v>
      </c>
      <c r="CC8" s="120">
        <v>690</v>
      </c>
      <c r="CD8" s="122">
        <v>690</v>
      </c>
      <c r="CE8" s="122">
        <v>30</v>
      </c>
      <c r="CF8" s="122">
        <v>688.36071777343705</v>
      </c>
      <c r="CG8" s="120">
        <f>IF(AND(Table2[[#This Row],[AvgCoilTmp]]&gt;Table2[[#This Row],[Coil_temp_Cible]]-Table2[[#This Row],[Coil_temp_tol_inf]],Table2[[#This Row],[AvgCoilTmp]]&lt;Table2[[#This Row],[Coil_temp_Cible]]+Table2[[#This Row],[Coil_temp_tol_sup]]),0,1)*IF(Table2[[#This Row],[AvgCoilTmp]]&lt;&gt;"",1,0)</f>
        <v>0</v>
      </c>
      <c r="CH8" s="120"/>
      <c r="CI8" s="122">
        <v>0.89999997615814198</v>
      </c>
      <c r="CJ8" s="118"/>
      <c r="CK8" s="125"/>
      <c r="CL8" s="121">
        <v>5</v>
      </c>
      <c r="CM8" s="123"/>
      <c r="CN8" s="123"/>
      <c r="CO8" s="123">
        <v>12.5</v>
      </c>
      <c r="CP8" s="123">
        <v>9.5</v>
      </c>
      <c r="CQ8" s="126">
        <v>9.8999996185302734</v>
      </c>
      <c r="CR8" s="123">
        <v>7.4000000953674316</v>
      </c>
      <c r="CS8" s="123">
        <v>5.1999998092651367</v>
      </c>
      <c r="CT8" s="123">
        <v>6.0999999046325684</v>
      </c>
      <c r="CU8" s="122"/>
      <c r="CV8" s="119"/>
      <c r="CW8" s="125"/>
      <c r="CX8" s="121">
        <v>0</v>
      </c>
      <c r="CY8" s="118"/>
      <c r="CZ8" s="120">
        <v>0.12999999523162842</v>
      </c>
      <c r="DA8" s="120">
        <v>0.2800000011920929</v>
      </c>
      <c r="DB8" s="120"/>
      <c r="DC8" s="120">
        <f>IF(AND(Table2[[#This Row],[Pression_Descale_Bottom]]&gt;155,Table2[[#This Row],[Pression_Descale_Bottom]]&lt;200),0,1)*IF(Table2[[#This Row],[Pression_Descale_Bottom]]&lt;&gt;"",1,0)</f>
        <v>0</v>
      </c>
      <c r="DD8" s="120"/>
      <c r="DE8" s="120">
        <f>IF(AND(Table2[[#This Row],[Pression_Descale_Top]]&gt;155,Table2[[#This Row],[Pression_Descale_Top]]&lt;200),0,1)*IF(Table2[[#This Row],[Pression_Descale_Top]]&lt;&gt;"",1,0)</f>
        <v>0</v>
      </c>
      <c r="DF8" s="120"/>
      <c r="DG8" s="120">
        <f>IF(AND(Table2[[#This Row],[Pression_Descale_entry]]&gt;166,Table2[[#This Row],[Pression_Descale_entry]]&lt;200),0,1)*IF(Table2[[#This Row],[Pression_Descale_entry]]&lt;&gt;"",1,0)</f>
        <v>0</v>
      </c>
      <c r="DH8" s="120"/>
      <c r="DI8" s="120">
        <f>IF(AND(Table2[[#This Row],[Pression_Frit_entry]]&gt;169,Table2[[#This Row],[Pression_Frit_entry]]&lt;200),0,1)*IF(Table2[[#This Row],[Pression_Frit_entry]]&lt;&gt;"",1,0)</f>
        <v>0</v>
      </c>
      <c r="DJ8" s="120"/>
      <c r="DK8" s="120">
        <f>IF(AND(Table2[[#This Row],[Pression_Frit_exit]]&gt;169,Table2[[#This Row],[Pression_Frit_exit]]&lt;200),0,1)*IF(Table2[[#This Row],[Pression_Frit_exit]]&lt;&gt;"",1,0)</f>
        <v>0</v>
      </c>
      <c r="DL8" s="120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 t="s">
        <v>352</v>
      </c>
      <c r="EB8" s="120">
        <v>7.5939998626708984</v>
      </c>
      <c r="EC8" s="120">
        <v>111.48400115966797</v>
      </c>
      <c r="ED8" s="119" t="s">
        <v>353</v>
      </c>
      <c r="EE8" s="120">
        <v>7.5939998626708984</v>
      </c>
      <c r="EF8" s="120">
        <v>111.48400115966797</v>
      </c>
      <c r="EG8" s="119" t="s">
        <v>354</v>
      </c>
      <c r="EH8" s="120">
        <v>7.5939998626708984</v>
      </c>
      <c r="EI8" s="120">
        <v>111.48400115966797</v>
      </c>
      <c r="EJ8" s="119" t="s">
        <v>355</v>
      </c>
      <c r="EK8" s="120">
        <v>7.5939998626708984</v>
      </c>
      <c r="EL8" s="120">
        <v>111.48400115966797</v>
      </c>
      <c r="EM8" s="119" t="s">
        <v>356</v>
      </c>
      <c r="EN8" s="120">
        <v>7.9650001525878906</v>
      </c>
      <c r="EO8" s="120">
        <v>111.48400115966797</v>
      </c>
      <c r="EP8" s="119" t="s">
        <v>357</v>
      </c>
      <c r="EQ8" s="120">
        <v>7.9650001525878906</v>
      </c>
      <c r="ER8" s="120">
        <v>111.48400115966797</v>
      </c>
      <c r="ES8" s="119" t="s">
        <v>358</v>
      </c>
      <c r="ET8" s="120">
        <v>7.9650001525878906</v>
      </c>
      <c r="EU8" s="120">
        <v>111.48400115966797</v>
      </c>
      <c r="EV8" s="119" t="s">
        <v>359</v>
      </c>
      <c r="EW8" s="120">
        <v>7.9650001525878906</v>
      </c>
      <c r="EX8" s="120">
        <v>111.48400115966797</v>
      </c>
      <c r="EY8" s="120">
        <v>804.90997314453125</v>
      </c>
      <c r="EZ8" s="120">
        <v>809.90997314453125</v>
      </c>
      <c r="FA8" s="120">
        <v>1725.9599609375</v>
      </c>
      <c r="FB8" s="120">
        <v>1663.489990234375</v>
      </c>
      <c r="FC8" s="120">
        <v>813.3699951171875</v>
      </c>
      <c r="FD8" s="120">
        <v>809.71002197265625</v>
      </c>
      <c r="FE8" s="120">
        <v>1728.510009765625</v>
      </c>
      <c r="FF8" s="120">
        <v>1719.1400146484375</v>
      </c>
      <c r="FG8" s="120" t="s">
        <v>348</v>
      </c>
      <c r="FH8" s="120"/>
      <c r="FI8" s="120">
        <v>178.39125061035156</v>
      </c>
      <c r="FJ8" s="120">
        <v>0</v>
      </c>
      <c r="FK8" s="120">
        <v>0</v>
      </c>
      <c r="FL8" s="120">
        <v>178.39125061035156</v>
      </c>
      <c r="FM8" s="120"/>
      <c r="FN8" s="120">
        <v>525.74603271484375</v>
      </c>
      <c r="FO8" s="127">
        <v>18980</v>
      </c>
      <c r="FP8" s="120"/>
      <c r="FQ8" s="120"/>
      <c r="FR8" s="120"/>
      <c r="FS8" s="120">
        <v>4.5399999618530273</v>
      </c>
      <c r="FT8" s="120"/>
      <c r="FU8" s="120">
        <v>3.440000057220459</v>
      </c>
      <c r="FV8" s="120"/>
      <c r="FW8" s="120">
        <v>5</v>
      </c>
      <c r="FX8" s="120">
        <v>0</v>
      </c>
      <c r="FY8" s="120">
        <v>0</v>
      </c>
      <c r="FZ8" s="120">
        <v>0</v>
      </c>
      <c r="GA8" s="120">
        <v>0</v>
      </c>
      <c r="GB8" s="120">
        <v>0</v>
      </c>
      <c r="GC8" s="120">
        <v>0</v>
      </c>
      <c r="GD8" s="120">
        <v>0</v>
      </c>
      <c r="GE8" s="120">
        <v>0</v>
      </c>
      <c r="GF8" s="128">
        <v>0</v>
      </c>
    </row>
    <row r="9" spans="1:188" x14ac:dyDescent="0.3">
      <c r="H9" s="58"/>
      <c r="I9" s="58"/>
    </row>
  </sheetData>
  <mergeCells count="102">
    <mergeCell ref="O4:O6"/>
    <mergeCell ref="BG4:BG6"/>
    <mergeCell ref="BE4:BE6"/>
    <mergeCell ref="AZ4:BC6"/>
    <mergeCell ref="AS4:AV6"/>
    <mergeCell ref="Z4:AC6"/>
    <mergeCell ref="AE4:AE6"/>
    <mergeCell ref="GB2:GB3"/>
    <mergeCell ref="GC2:GC3"/>
    <mergeCell ref="FE2:FE3"/>
    <mergeCell ref="FF2:FF3"/>
    <mergeCell ref="FG2:FG3"/>
    <mergeCell ref="FH2:FH3"/>
    <mergeCell ref="FI2:FI3"/>
    <mergeCell ref="EX2:EX3"/>
    <mergeCell ref="EY2:EY3"/>
    <mergeCell ref="EZ2:EZ3"/>
    <mergeCell ref="FA2:FA3"/>
    <mergeCell ref="FB2:FB3"/>
    <mergeCell ref="FC2:FC3"/>
    <mergeCell ref="ER2:ER3"/>
    <mergeCell ref="ES2:ES3"/>
    <mergeCell ref="ET2:ET3"/>
    <mergeCell ref="EU2:EU3"/>
    <mergeCell ref="GD2:GD3"/>
    <mergeCell ref="GE2:GE3"/>
    <mergeCell ref="FH4:FH6"/>
    <mergeCell ref="V4:V6"/>
    <mergeCell ref="X4:X6"/>
    <mergeCell ref="FV2:FV3"/>
    <mergeCell ref="FW2:FW3"/>
    <mergeCell ref="FX2:FX3"/>
    <mergeCell ref="FY2:FY3"/>
    <mergeCell ref="FZ2:FZ3"/>
    <mergeCell ref="GA2:GA3"/>
    <mergeCell ref="FP2:FP3"/>
    <mergeCell ref="FQ2:FQ3"/>
    <mergeCell ref="FR2:FR3"/>
    <mergeCell ref="FS2:FS3"/>
    <mergeCell ref="FT2:FT3"/>
    <mergeCell ref="FU2:FU3"/>
    <mergeCell ref="FJ2:FJ3"/>
    <mergeCell ref="FK2:FK3"/>
    <mergeCell ref="FL2:FL3"/>
    <mergeCell ref="FM2:FM3"/>
    <mergeCell ref="FN2:FN3"/>
    <mergeCell ref="FO2:FO3"/>
    <mergeCell ref="FD2:FD3"/>
    <mergeCell ref="DV2:DV3"/>
    <mergeCell ref="DW2:DW3"/>
    <mergeCell ref="DX2:DX3"/>
    <mergeCell ref="DY2:DY3"/>
    <mergeCell ref="EV2:EV3"/>
    <mergeCell ref="EW2:EW3"/>
    <mergeCell ref="EL2:EL3"/>
    <mergeCell ref="EM2:EM3"/>
    <mergeCell ref="EN2:EN3"/>
    <mergeCell ref="EO2:EO3"/>
    <mergeCell ref="EP2:EP3"/>
    <mergeCell ref="EQ2:EQ3"/>
    <mergeCell ref="EF2:EF3"/>
    <mergeCell ref="EG2:EG3"/>
    <mergeCell ref="EH2:EH3"/>
    <mergeCell ref="EI2:EI3"/>
    <mergeCell ref="EJ2:EJ3"/>
    <mergeCell ref="EK2:EK3"/>
    <mergeCell ref="DB1:DP1"/>
    <mergeCell ref="DT1:DY1"/>
    <mergeCell ref="DZ1:EW1"/>
    <mergeCell ref="FF1:GE1"/>
    <mergeCell ref="R2:R3"/>
    <mergeCell ref="S2:S3"/>
    <mergeCell ref="T2:T3"/>
    <mergeCell ref="U2:U3"/>
    <mergeCell ref="W2:W3"/>
    <mergeCell ref="AA2:AA3"/>
    <mergeCell ref="AB1:AW1"/>
    <mergeCell ref="AY1:BP1"/>
    <mergeCell ref="BQ1:CF1"/>
    <mergeCell ref="CH1:CM1"/>
    <mergeCell ref="CN1:CU1"/>
    <mergeCell ref="CV1:DA1"/>
    <mergeCell ref="DZ2:DZ3"/>
    <mergeCell ref="EA2:EA3"/>
    <mergeCell ref="EB2:EB3"/>
    <mergeCell ref="EC2:EC3"/>
    <mergeCell ref="ED2:ED3"/>
    <mergeCell ref="EE2:EE3"/>
    <mergeCell ref="DT2:DT3"/>
    <mergeCell ref="DU2:DU3"/>
    <mergeCell ref="H1:H3"/>
    <mergeCell ref="J1:J3"/>
    <mergeCell ref="K1:K3"/>
    <mergeCell ref="L1:L3"/>
    <mergeCell ref="M1:M3"/>
    <mergeCell ref="S1:AA1"/>
    <mergeCell ref="B1:B3"/>
    <mergeCell ref="C1:C3"/>
    <mergeCell ref="D1:D3"/>
    <mergeCell ref="E1:E3"/>
    <mergeCell ref="F1:F3"/>
    <mergeCell ref="G1:G3"/>
  </mergeCells>
  <conditionalFormatting sqref="H8:I9">
    <cfRule type="containsText" dxfId="24" priority="23" operator="containsText" text="1">
      <formula>NOT(ISERROR(SEARCH("1",H8)))</formula>
    </cfRule>
  </conditionalFormatting>
  <conditionalFormatting sqref="N8">
    <cfRule type="cellIs" dxfId="23" priority="35" operator="notBetween">
      <formula>12000</formula>
      <formula>30000</formula>
    </cfRule>
  </conditionalFormatting>
  <conditionalFormatting sqref="P8">
    <cfRule type="cellIs" dxfId="22" priority="26" operator="notBetween">
      <formula>7550</formula>
      <formula>12350</formula>
    </cfRule>
  </conditionalFormatting>
  <conditionalFormatting sqref="U8">
    <cfRule type="cellIs" dxfId="21" priority="1" operator="lessThan">
      <formula>$S8</formula>
    </cfRule>
  </conditionalFormatting>
  <conditionalFormatting sqref="W8">
    <cfRule type="cellIs" dxfId="20" priority="22" operator="greaterThan">
      <formula>$T8</formula>
    </cfRule>
  </conditionalFormatting>
  <conditionalFormatting sqref="AD8">
    <cfRule type="cellIs" dxfId="19" priority="21" operator="notBetween">
      <formula>$AB8+0</formula>
      <formula>$AB8+20</formula>
    </cfRule>
  </conditionalFormatting>
  <conditionalFormatting sqref="AG8">
    <cfRule type="cellIs" dxfId="18" priority="15" operator="notBetween">
      <formula>$AB8+0</formula>
      <formula>$AB8+20</formula>
    </cfRule>
  </conditionalFormatting>
  <conditionalFormatting sqref="AI8:AK8 BM8:BO8">
    <cfRule type="cellIs" dxfId="17" priority="10" operator="equal">
      <formula>1</formula>
    </cfRule>
  </conditionalFormatting>
  <conditionalFormatting sqref="AN8">
    <cfRule type="cellIs" dxfId="16" priority="9" operator="equal">
      <formula>1</formula>
    </cfRule>
    <cfRule type="cellIs" dxfId="15" priority="17" operator="equal">
      <formula>3</formula>
    </cfRule>
  </conditionalFormatting>
  <conditionalFormatting sqref="AQ8">
    <cfRule type="cellIs" dxfId="14" priority="14" operator="notEqual">
      <formula>$AO8</formula>
    </cfRule>
  </conditionalFormatting>
  <conditionalFormatting sqref="AS8">
    <cfRule type="cellIs" dxfId="13" priority="13" operator="notBetween">
      <formula>0.9</formula>
      <formula>1</formula>
    </cfRule>
  </conditionalFormatting>
  <conditionalFormatting sqref="AX8">
    <cfRule type="cellIs" dxfId="12" priority="8" operator="equal">
      <formula>0</formula>
    </cfRule>
  </conditionalFormatting>
  <conditionalFormatting sqref="AZ8">
    <cfRule type="cellIs" dxfId="11" priority="7" operator="notBetween">
      <formula>180</formula>
      <formula>250</formula>
    </cfRule>
  </conditionalFormatting>
  <conditionalFormatting sqref="BE8">
    <cfRule type="cellIs" dxfId="10" priority="18" operator="lessThan">
      <formula>$BA8-$BB8</formula>
    </cfRule>
    <cfRule type="cellIs" dxfId="9" priority="19" operator="greaterThan">
      <formula>$BA8+$BC8</formula>
    </cfRule>
  </conditionalFormatting>
  <conditionalFormatting sqref="BG8">
    <cfRule type="cellIs" dxfId="8" priority="20" operator="lessThan">
      <formula>$BA8-$BB8</formula>
    </cfRule>
  </conditionalFormatting>
  <conditionalFormatting sqref="BI8">
    <cfRule type="cellIs" dxfId="7" priority="12" operator="greaterThan">
      <formula>$BA8+$BC8</formula>
    </cfRule>
  </conditionalFormatting>
  <conditionalFormatting sqref="BS8">
    <cfRule type="cellIs" dxfId="6" priority="11" operator="notBetween">
      <formula>$BQ8-10</formula>
      <formula>$BQ8+20</formula>
    </cfRule>
  </conditionalFormatting>
  <conditionalFormatting sqref="CB8">
    <cfRule type="cellIs" dxfId="5" priority="6" operator="notBetween">
      <formula>$BX8-$BZ8</formula>
      <formula>$BX8+$BY8</formula>
    </cfRule>
  </conditionalFormatting>
  <conditionalFormatting sqref="CG8">
    <cfRule type="cellIs" dxfId="4" priority="5" operator="notBetween">
      <formula>$CC8+$CD8</formula>
      <formula>$CC8-$CE8</formula>
    </cfRule>
  </conditionalFormatting>
  <conditionalFormatting sqref="DC8 DE8">
    <cfRule type="cellIs" dxfId="3" priority="16" operator="notBetween">
      <formula>155</formula>
      <formula>200</formula>
    </cfRule>
  </conditionalFormatting>
  <conditionalFormatting sqref="DG8">
    <cfRule type="cellIs" dxfId="2" priority="4" operator="notBetween">
      <formula>166</formula>
      <formula>200</formula>
    </cfRule>
  </conditionalFormatting>
  <conditionalFormatting sqref="DI8 DK8">
    <cfRule type="cellIs" dxfId="1" priority="3" operator="notBetween">
      <formula>169</formula>
      <formula>200</formula>
    </cfRule>
  </conditionalFormatting>
  <conditionalFormatting sqref="FR8">
    <cfRule type="cellIs" dxfId="0" priority="2" operator="greaterThan">
      <formula>4.5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ISMAILI</dc:creator>
  <cp:lastModifiedBy>Abdelwahab Gouraich</cp:lastModifiedBy>
  <dcterms:created xsi:type="dcterms:W3CDTF">2025-05-05T15:43:09Z</dcterms:created>
  <dcterms:modified xsi:type="dcterms:W3CDTF">2025-05-08T08:45:57Z</dcterms:modified>
</cp:coreProperties>
</file>