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95" windowHeight="9645"/>
  </bookViews>
  <sheets>
    <sheet name="1" sheetId="16" r:id="rId1"/>
    <sheet name="2" sheetId="17" r:id="rId2"/>
    <sheet name="3" sheetId="18" r:id="rId3"/>
    <sheet name="4" sheetId="19" r:id="rId4"/>
    <sheet name="5" sheetId="20" r:id="rId5"/>
    <sheet name="6" sheetId="21" r:id="rId6"/>
    <sheet name="7" sheetId="22" r:id="rId7"/>
    <sheet name="8" sheetId="23" r:id="rId8"/>
    <sheet name="9" sheetId="24" r:id="rId9"/>
    <sheet name="10" sheetId="25" r:id="rId10"/>
    <sheet name="11" sheetId="26" r:id="rId11"/>
    <sheet name="12" sheetId="27" r:id="rId12"/>
    <sheet name="13" sheetId="28" r:id="rId13"/>
    <sheet name="14" sheetId="29" r:id="rId14"/>
    <sheet name="15" sheetId="30" r:id="rId15"/>
    <sheet name="16" sheetId="31" r:id="rId16"/>
    <sheet name="17" sheetId="7" r:id="rId17"/>
    <sheet name="18" sheetId="15" r:id="rId18"/>
    <sheet name="19" sheetId="2" r:id="rId19"/>
    <sheet name="20" sheetId="3" r:id="rId20"/>
    <sheet name="21" sheetId="4" r:id="rId21"/>
    <sheet name="22" sheetId="5" r:id="rId22"/>
    <sheet name="23" sheetId="6" r:id="rId23"/>
    <sheet name="24" sheetId="8" r:id="rId24"/>
    <sheet name="25" sheetId="9" r:id="rId25"/>
    <sheet name="26" sheetId="10" r:id="rId26"/>
    <sheet name="27" sheetId="11" r:id="rId27"/>
    <sheet name="28" sheetId="12" r:id="rId28"/>
    <sheet name="29" sheetId="13" r:id="rId29"/>
    <sheet name="30" sheetId="14" r:id="rId30"/>
    <sheet name="31" sheetId="32" r:id="rId31"/>
    <sheet name="Total Aout" sheetId="33" r:id="rId32"/>
    <sheet name="Feuil2" sheetId="34" r:id="rId33"/>
  </sheets>
  <calcPr calcId="144525"/>
</workbook>
</file>

<file path=xl/sharedStrings.xml><?xml version="1.0" encoding="utf-8"?>
<sst xmlns="http://schemas.openxmlformats.org/spreadsheetml/2006/main" count="743" uniqueCount="29">
  <si>
    <t>N° CPT</t>
  </si>
  <si>
    <t>FOURNISSEUR</t>
  </si>
  <si>
    <t>T1</t>
  </si>
  <si>
    <t>T2</t>
  </si>
  <si>
    <t>T3</t>
  </si>
  <si>
    <t>T4</t>
  </si>
  <si>
    <t>T5</t>
  </si>
  <si>
    <t>T6</t>
  </si>
  <si>
    <t>T7</t>
  </si>
  <si>
    <t>T8</t>
  </si>
  <si>
    <t>T01</t>
  </si>
  <si>
    <t>T02</t>
  </si>
  <si>
    <t>T03</t>
  </si>
  <si>
    <t>T04</t>
  </si>
  <si>
    <t>T05</t>
  </si>
  <si>
    <t>T06</t>
  </si>
  <si>
    <t>T07</t>
  </si>
  <si>
    <t>T08</t>
  </si>
  <si>
    <t>PR1</t>
  </si>
  <si>
    <t>PR2</t>
  </si>
  <si>
    <t>PR3</t>
  </si>
  <si>
    <t>PR</t>
  </si>
  <si>
    <t>TOTAL</t>
  </si>
  <si>
    <t xml:space="preserve">  </t>
  </si>
  <si>
    <t xml:space="preserve"> </t>
  </si>
  <si>
    <t>904/2</t>
  </si>
  <si>
    <t>904/1</t>
  </si>
  <si>
    <t>3,94,35</t>
  </si>
  <si>
    <t>19,1+17,3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</si>
</sst>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0"/>
      <name val="MS Sans Serif"/>
      <charset val="134"/>
    </font>
    <font>
      <b/>
      <sz val="10"/>
      <name val="MS Sans Serif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9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8" borderId="7" applyNumberFormat="0" applyFon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9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6" fillId="11" borderId="10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58" fontId="0" fillId="0" borderId="1" xfId="0" applyNumberFormat="1" applyBorder="1"/>
    <xf numFmtId="2" fontId="0" fillId="0" borderId="1" xfId="0" applyNumberFormat="1" applyBorder="1"/>
    <xf numFmtId="2" fontId="0" fillId="0" borderId="0" xfId="0" applyNumberFormat="1"/>
    <xf numFmtId="2" fontId="0" fillId="2" borderId="1" xfId="0" applyNumberFormat="1" applyFill="1" applyBorder="1"/>
    <xf numFmtId="0" fontId="0" fillId="2" borderId="0" xfId="0" applyFill="1"/>
    <xf numFmtId="0" fontId="0" fillId="0" borderId="0" xfId="0" applyBorder="1"/>
    <xf numFmtId="0" fontId="0" fillId="0" borderId="0" xfId="0" applyFont="1"/>
    <xf numFmtId="2" fontId="0" fillId="0" borderId="0" xfId="0" applyNumberFormat="1" applyFill="1" applyBorder="1"/>
    <xf numFmtId="2" fontId="0" fillId="0" borderId="2" xfId="0" applyNumberFormat="1" applyFill="1" applyBorder="1"/>
    <xf numFmtId="0" fontId="0" fillId="0" borderId="1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9"/>
  <sheetViews>
    <sheetView tabSelected="1" workbookViewId="0">
      <selection activeCell="A1" sqref="A1"/>
    </sheetView>
  </sheetViews>
  <sheetFormatPr defaultColWidth="11" defaultRowHeight="14.25"/>
  <cols>
    <col min="1" max="1" width="9.56923076923077" customWidth="1"/>
    <col min="2" max="12" width="11" hidden="1" customWidth="1"/>
    <col min="13" max="14" width="7.85641025641026" customWidth="1"/>
    <col min="15" max="15" width="7.42564102564103" customWidth="1"/>
    <col min="16" max="16" width="8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8.13846153846154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1018</v>
      </c>
      <c r="B2" s="3"/>
      <c r="C2" s="3"/>
      <c r="D2" s="3"/>
      <c r="E2" s="3"/>
      <c r="F2" s="3"/>
      <c r="G2" s="3"/>
      <c r="H2" s="3"/>
      <c r="I2" s="3"/>
      <c r="J2" s="3"/>
      <c r="K2" s="5"/>
      <c r="L2" s="5"/>
      <c r="M2" s="5">
        <v>2</v>
      </c>
      <c r="N2" s="5"/>
      <c r="O2" s="5"/>
      <c r="P2" s="5">
        <v>3.45</v>
      </c>
      <c r="Q2" s="5">
        <v>0.85</v>
      </c>
      <c r="R2" s="5"/>
      <c r="S2" s="5"/>
      <c r="T2" s="5">
        <v>1.4</v>
      </c>
      <c r="U2" s="5"/>
      <c r="V2" s="5"/>
      <c r="W2" s="5">
        <f t="shared" ref="W2:W67" si="0">SUM(C2:V2)</f>
        <v>7.7</v>
      </c>
    </row>
    <row r="3" spans="1:23">
      <c r="A3" s="3">
        <v>2198</v>
      </c>
      <c r="B3" s="3"/>
      <c r="C3" s="3"/>
      <c r="D3" s="3"/>
      <c r="E3" s="3"/>
      <c r="F3" s="3"/>
      <c r="G3" s="3"/>
      <c r="H3" s="3"/>
      <c r="I3" s="3"/>
      <c r="J3" s="3"/>
      <c r="K3" s="5"/>
      <c r="L3" s="5"/>
      <c r="M3" s="5"/>
      <c r="N3" s="5">
        <v>9.05</v>
      </c>
      <c r="O3" s="5"/>
      <c r="P3" s="5"/>
      <c r="Q3" s="5"/>
      <c r="R3" s="5"/>
      <c r="S3" s="5"/>
      <c r="T3" s="5"/>
      <c r="U3" s="5"/>
      <c r="V3" s="5"/>
      <c r="W3" s="5">
        <f t="shared" si="0"/>
        <v>9.05</v>
      </c>
    </row>
    <row r="4" spans="1:23">
      <c r="A4" s="3">
        <v>260</v>
      </c>
      <c r="B4" s="3"/>
      <c r="C4" s="3"/>
      <c r="D4" s="3"/>
      <c r="E4" s="3"/>
      <c r="F4" s="3"/>
      <c r="G4" s="3"/>
      <c r="H4" s="3"/>
      <c r="I4" s="3"/>
      <c r="J4" s="3"/>
      <c r="K4" s="5"/>
      <c r="L4" s="5"/>
      <c r="M4" s="5">
        <f>18.25+14.1+16.35+11.65</f>
        <v>60.35</v>
      </c>
      <c r="N4" s="5">
        <f>18.45+19.15+14.1+15.7</f>
        <v>67.4</v>
      </c>
      <c r="O4" s="5">
        <f>18.5+13.9+15.2+4.1</f>
        <v>51.7</v>
      </c>
      <c r="P4" s="5">
        <f>18.9+14.85+18.6+15.5</f>
        <v>67.85</v>
      </c>
      <c r="Q4" s="5">
        <f>11.6+16.9</f>
        <v>28.5</v>
      </c>
      <c r="R4" s="5"/>
      <c r="S4" s="5">
        <v>2.6</v>
      </c>
      <c r="T4" s="5">
        <f>13.55+7.75</f>
        <v>21.3</v>
      </c>
      <c r="U4" s="5">
        <v>12.1</v>
      </c>
      <c r="V4" s="5"/>
      <c r="W4" s="5">
        <f t="shared" si="0"/>
        <v>311.8</v>
      </c>
    </row>
    <row r="5" spans="1:23">
      <c r="A5" s="3">
        <v>2425</v>
      </c>
      <c r="B5" s="3"/>
      <c r="C5" s="3"/>
      <c r="D5" s="3"/>
      <c r="E5" s="3"/>
      <c r="F5" s="3"/>
      <c r="G5" s="3"/>
      <c r="H5" s="3"/>
      <c r="I5" s="3"/>
      <c r="J5" s="3"/>
      <c r="K5" s="5"/>
      <c r="L5" s="5"/>
      <c r="M5" s="5">
        <v>2.6</v>
      </c>
      <c r="N5" s="5">
        <v>1.85</v>
      </c>
      <c r="O5" s="5">
        <v>8.8</v>
      </c>
      <c r="P5" s="5">
        <f>17.5+4.25</f>
        <v>21.75</v>
      </c>
      <c r="Q5" s="5">
        <v>7.9</v>
      </c>
      <c r="R5" s="5"/>
      <c r="S5" s="5">
        <v>3.15</v>
      </c>
      <c r="T5" s="5">
        <v>19.5</v>
      </c>
      <c r="U5" s="5">
        <v>7.5</v>
      </c>
      <c r="V5" s="5"/>
      <c r="W5" s="5">
        <f t="shared" si="0"/>
        <v>73.05</v>
      </c>
    </row>
    <row r="6" spans="1:23">
      <c r="A6" s="3">
        <v>342</v>
      </c>
      <c r="B6" s="3"/>
      <c r="C6" s="3"/>
      <c r="D6" s="3"/>
      <c r="E6" s="3"/>
      <c r="F6" s="3"/>
      <c r="G6" s="3"/>
      <c r="H6" s="3"/>
      <c r="I6" s="3"/>
      <c r="J6" s="3"/>
      <c r="K6" s="5"/>
      <c r="L6" s="5"/>
      <c r="M6" s="5">
        <v>7.75</v>
      </c>
      <c r="N6" s="5"/>
      <c r="O6" s="5">
        <v>9.3</v>
      </c>
      <c r="P6" s="5">
        <f>15.6+9.8</f>
        <v>25.4</v>
      </c>
      <c r="Q6" s="5">
        <v>2.75</v>
      </c>
      <c r="R6" s="5"/>
      <c r="S6" s="5">
        <v>9.95</v>
      </c>
      <c r="T6" s="5">
        <f>14.2+3.05</f>
        <v>17.25</v>
      </c>
      <c r="U6" s="5">
        <v>6.8</v>
      </c>
      <c r="V6" s="5"/>
      <c r="W6" s="5">
        <f t="shared" si="0"/>
        <v>79.2</v>
      </c>
    </row>
    <row r="7" spans="1:23">
      <c r="A7" s="3">
        <v>1791</v>
      </c>
      <c r="B7" s="3"/>
      <c r="C7" s="3"/>
      <c r="D7" s="3"/>
      <c r="E7" s="3"/>
      <c r="F7" s="3"/>
      <c r="G7" s="3"/>
      <c r="H7" s="3"/>
      <c r="I7" s="3"/>
      <c r="J7" s="3"/>
      <c r="K7" s="5"/>
      <c r="L7" s="5"/>
      <c r="M7" s="5">
        <v>9.2</v>
      </c>
      <c r="N7" s="5">
        <f>1.75+3.55</f>
        <v>5.3</v>
      </c>
      <c r="O7" s="5">
        <f>5.3+4.3</f>
        <v>9.6</v>
      </c>
      <c r="P7" s="5">
        <f>6.05+1+3.35</f>
        <v>10.4</v>
      </c>
      <c r="Q7" s="5"/>
      <c r="R7" s="5"/>
      <c r="S7" s="5"/>
      <c r="T7" s="5">
        <v>7</v>
      </c>
      <c r="U7" s="5">
        <v>3.55</v>
      </c>
      <c r="V7" s="5"/>
      <c r="W7" s="5">
        <f t="shared" si="0"/>
        <v>45.05</v>
      </c>
    </row>
    <row r="8" spans="1:23">
      <c r="A8" s="3"/>
      <c r="B8" s="3"/>
      <c r="C8" s="3"/>
      <c r="D8" s="3"/>
      <c r="E8" s="3"/>
      <c r="F8" s="3"/>
      <c r="G8" s="3"/>
      <c r="H8" s="3"/>
      <c r="I8" s="3"/>
      <c r="J8" s="3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>
        <f t="shared" si="0"/>
        <v>0</v>
      </c>
    </row>
    <row r="9" spans="1:23">
      <c r="A9" s="3"/>
      <c r="B9" s="3"/>
      <c r="C9" s="3"/>
      <c r="D9" s="3"/>
      <c r="E9" s="3"/>
      <c r="F9" s="3"/>
      <c r="G9" s="3"/>
      <c r="H9" s="3"/>
      <c r="I9" s="3"/>
      <c r="J9" s="3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>
        <f t="shared" si="0"/>
        <v>0</v>
      </c>
    </row>
    <row r="10" spans="1:23">
      <c r="A10" s="3"/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>
        <f t="shared" si="0"/>
        <v>0</v>
      </c>
    </row>
    <row r="11" spans="1:23">
      <c r="A11" s="3"/>
      <c r="B11" s="3"/>
      <c r="C11" s="3"/>
      <c r="D11" s="3"/>
      <c r="E11" s="3"/>
      <c r="F11" s="3"/>
      <c r="G11" s="3"/>
      <c r="H11" s="3"/>
      <c r="I11" s="3"/>
      <c r="J11" s="3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>
        <f t="shared" si="0"/>
        <v>0</v>
      </c>
    </row>
    <row r="12" spans="1:23">
      <c r="A12" s="3"/>
      <c r="B12" s="3"/>
      <c r="C12" s="3"/>
      <c r="D12" s="3"/>
      <c r="E12" s="3"/>
      <c r="F12" s="3"/>
      <c r="G12" s="3"/>
      <c r="H12" s="3"/>
      <c r="I12" s="3"/>
      <c r="J12" s="3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>
        <f t="shared" si="0"/>
        <v>0</v>
      </c>
    </row>
    <row r="13" spans="1:23">
      <c r="A13" s="3"/>
      <c r="B13" s="4"/>
      <c r="C13" s="3"/>
      <c r="D13" s="3"/>
      <c r="E13" s="3"/>
      <c r="F13" s="3"/>
      <c r="G13" s="3"/>
      <c r="H13" s="3"/>
      <c r="I13" s="3"/>
      <c r="J13" s="3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>
        <f t="shared" si="0"/>
        <v>0</v>
      </c>
    </row>
    <row r="14" spans="1:23">
      <c r="A14" s="3"/>
      <c r="B14" s="3"/>
      <c r="C14" s="3"/>
      <c r="D14" s="3"/>
      <c r="E14" s="3"/>
      <c r="F14" s="3"/>
      <c r="G14" s="3"/>
      <c r="H14" s="3"/>
      <c r="I14" s="3"/>
      <c r="J14" s="3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>
        <f t="shared" si="0"/>
        <v>0</v>
      </c>
    </row>
    <row r="15" spans="1:23">
      <c r="A15" s="3"/>
      <c r="B15" s="3"/>
      <c r="C15" s="3"/>
      <c r="D15" s="3"/>
      <c r="E15" s="3"/>
      <c r="F15" s="3"/>
      <c r="G15" s="3"/>
      <c r="H15" s="3"/>
      <c r="I15" s="3"/>
      <c r="J15" s="3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>
        <f t="shared" si="0"/>
        <v>0</v>
      </c>
    </row>
    <row r="16" spans="1:23">
      <c r="A16" s="3"/>
      <c r="B16" s="3"/>
      <c r="C16" s="3"/>
      <c r="D16" s="3"/>
      <c r="E16" s="3"/>
      <c r="F16" s="3"/>
      <c r="G16" s="3"/>
      <c r="H16" s="3"/>
      <c r="I16" s="3"/>
      <c r="J16" s="3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>
        <f t="shared" si="0"/>
        <v>0</v>
      </c>
    </row>
    <row r="17" spans="1:23">
      <c r="A17" s="3"/>
      <c r="B17" s="3"/>
      <c r="C17" s="3"/>
      <c r="D17" s="3"/>
      <c r="E17" s="3"/>
      <c r="F17" s="3"/>
      <c r="G17" s="3"/>
      <c r="H17" s="3"/>
      <c r="I17" s="3"/>
      <c r="J17" s="3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>
        <f t="shared" si="0"/>
        <v>0</v>
      </c>
    </row>
    <row r="18" spans="1:23">
      <c r="A18" s="3"/>
      <c r="B18" s="3"/>
      <c r="C18" s="3"/>
      <c r="D18" s="3"/>
      <c r="E18" s="3"/>
      <c r="F18" s="3"/>
      <c r="G18" s="3"/>
      <c r="H18" s="3"/>
      <c r="I18" s="3"/>
      <c r="J18" s="3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>
        <f t="shared" si="0"/>
        <v>0</v>
      </c>
    </row>
    <row r="19" spans="1:23">
      <c r="A19" s="3"/>
      <c r="B19" s="3"/>
      <c r="C19" s="3"/>
      <c r="D19" s="3"/>
      <c r="E19" s="3"/>
      <c r="F19" s="3"/>
      <c r="G19" s="3"/>
      <c r="H19" s="3"/>
      <c r="I19" s="3"/>
      <c r="J19" s="3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>
        <f t="shared" si="0"/>
        <v>0</v>
      </c>
    </row>
    <row r="20" spans="1:23">
      <c r="A20" s="3"/>
      <c r="B20" s="3"/>
      <c r="C20" s="3"/>
      <c r="D20" s="3"/>
      <c r="E20" s="3"/>
      <c r="F20" s="3"/>
      <c r="G20" s="3"/>
      <c r="H20" s="3"/>
      <c r="I20" s="3"/>
      <c r="J20" s="3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>
        <f t="shared" si="0"/>
        <v>0</v>
      </c>
    </row>
    <row r="21" spans="1:23">
      <c r="A21" s="3"/>
      <c r="B21" s="3"/>
      <c r="C21" s="3"/>
      <c r="D21" s="3"/>
      <c r="E21" s="3"/>
      <c r="F21" s="3"/>
      <c r="G21" s="3"/>
      <c r="H21" s="3"/>
      <c r="I21" s="3"/>
      <c r="J21" s="3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>
        <f t="shared" si="0"/>
        <v>0</v>
      </c>
    </row>
    <row r="22" spans="1:23">
      <c r="A22" s="3"/>
      <c r="B22" s="3"/>
      <c r="C22" s="3"/>
      <c r="D22" s="3"/>
      <c r="E22" s="3"/>
      <c r="F22" s="3"/>
      <c r="G22" s="3"/>
      <c r="H22" s="3"/>
      <c r="I22" s="3"/>
      <c r="J22" s="3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>
        <f t="shared" si="0"/>
        <v>0</v>
      </c>
    </row>
    <row r="23" spans="1:23">
      <c r="A23" s="3"/>
      <c r="B23" s="3"/>
      <c r="C23" s="3"/>
      <c r="D23" s="3"/>
      <c r="E23" s="3"/>
      <c r="F23" s="3"/>
      <c r="G23" s="3"/>
      <c r="H23" s="3"/>
      <c r="I23" s="3"/>
      <c r="J23" s="3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>
        <f t="shared" si="0"/>
        <v>0</v>
      </c>
    </row>
    <row r="24" spans="1:23">
      <c r="A24" s="3"/>
      <c r="B24" s="3"/>
      <c r="C24" s="3"/>
      <c r="D24" s="3"/>
      <c r="E24" s="3"/>
      <c r="F24" s="3"/>
      <c r="G24" s="3"/>
      <c r="H24" s="3"/>
      <c r="I24" s="3"/>
      <c r="J24" s="3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>
        <f t="shared" si="0"/>
        <v>0</v>
      </c>
    </row>
    <row r="25" spans="1:23">
      <c r="A25" s="3"/>
      <c r="B25" s="3"/>
      <c r="C25" s="3"/>
      <c r="D25" s="3"/>
      <c r="E25" s="3"/>
      <c r="F25" s="3"/>
      <c r="G25" s="3"/>
      <c r="H25" s="3"/>
      <c r="I25" s="3"/>
      <c r="J25" s="3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>
        <f t="shared" si="0"/>
        <v>0</v>
      </c>
    </row>
    <row r="26" spans="1:23">
      <c r="A26" s="3"/>
      <c r="B26" s="3"/>
      <c r="C26" s="3"/>
      <c r="D26" s="3"/>
      <c r="E26" s="3"/>
      <c r="F26" s="3"/>
      <c r="G26" s="3"/>
      <c r="H26" s="3"/>
      <c r="I26" s="3"/>
      <c r="J26" s="3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>
        <f t="shared" si="0"/>
        <v>0</v>
      </c>
    </row>
    <row r="27" spans="1:23">
      <c r="A27" s="3"/>
      <c r="B27" s="3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>
        <f t="shared" si="0"/>
        <v>0</v>
      </c>
    </row>
    <row r="28" spans="1:23">
      <c r="A28" s="3"/>
      <c r="B28" s="3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>
        <f t="shared" si="0"/>
        <v>0</v>
      </c>
    </row>
    <row r="29" spans="1:23">
      <c r="A29" s="3"/>
      <c r="B29" s="3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>
        <f t="shared" si="0"/>
        <v>0</v>
      </c>
    </row>
    <row r="30" spans="1:23">
      <c r="A30" s="3"/>
      <c r="B30" s="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>
        <f t="shared" si="0"/>
        <v>0</v>
      </c>
    </row>
    <row r="31" spans="1:23">
      <c r="A31" s="3"/>
      <c r="B31" s="3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>
        <f t="shared" si="0"/>
        <v>0</v>
      </c>
    </row>
    <row r="32" spans="1:23">
      <c r="A32" s="3"/>
      <c r="B32" s="3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>
        <f t="shared" si="0"/>
        <v>0</v>
      </c>
    </row>
    <row r="33" spans="1:23">
      <c r="A33" s="3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>
        <f t="shared" si="0"/>
        <v>0</v>
      </c>
    </row>
    <row r="34" spans="1:23">
      <c r="A34" s="3"/>
      <c r="B34" s="3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>
        <f t="shared" si="0"/>
        <v>0</v>
      </c>
    </row>
    <row r="35" spans="1:23">
      <c r="A35" s="3"/>
      <c r="B35" s="3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>
        <f t="shared" si="0"/>
        <v>0</v>
      </c>
    </row>
    <row r="36" spans="1:23">
      <c r="A36" s="3"/>
      <c r="B36" s="3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>
        <f t="shared" si="0"/>
        <v>0</v>
      </c>
    </row>
    <row r="37" spans="1:23">
      <c r="A37" s="3"/>
      <c r="B37" s="3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>
        <f t="shared" si="0"/>
        <v>0</v>
      </c>
    </row>
    <row r="38" spans="1:23">
      <c r="A38" s="3"/>
      <c r="B38" s="3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>
        <f t="shared" si="0"/>
        <v>0</v>
      </c>
    </row>
    <row r="39" spans="1:23">
      <c r="A39" s="3"/>
      <c r="B39" s="3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>
        <f t="shared" si="0"/>
        <v>0</v>
      </c>
    </row>
    <row r="40" spans="1:23">
      <c r="A40" s="3"/>
      <c r="B40" s="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>
        <f t="shared" si="0"/>
        <v>0</v>
      </c>
    </row>
    <row r="41" spans="1:23">
      <c r="A41" s="3"/>
      <c r="B41" s="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>
        <f t="shared" si="0"/>
        <v>0</v>
      </c>
    </row>
    <row r="42" spans="1:23">
      <c r="A42" s="3"/>
      <c r="B42" s="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>
        <f t="shared" si="0"/>
        <v>0</v>
      </c>
    </row>
    <row r="43" spans="1:23">
      <c r="A43" s="3"/>
      <c r="B43" s="3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>
        <f t="shared" si="0"/>
        <v>0</v>
      </c>
    </row>
    <row r="44" spans="1:23">
      <c r="A44" s="3"/>
      <c r="B44" s="3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>
        <f t="shared" si="0"/>
        <v>0</v>
      </c>
    </row>
    <row r="45" spans="1:23">
      <c r="A45" s="3"/>
      <c r="B45" s="3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>
        <f t="shared" si="0"/>
        <v>0</v>
      </c>
    </row>
    <row r="46" spans="1:23">
      <c r="A46" s="3"/>
      <c r="B46" s="3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>
        <f t="shared" si="0"/>
        <v>0</v>
      </c>
    </row>
    <row r="47" spans="1:23">
      <c r="A47" s="3"/>
      <c r="B47" s="3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>
        <f t="shared" si="0"/>
        <v>0</v>
      </c>
    </row>
    <row r="48" spans="1:23">
      <c r="A48" s="3"/>
      <c r="B48" s="3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>
        <f t="shared" si="0"/>
        <v>0</v>
      </c>
    </row>
    <row r="49" spans="1:23">
      <c r="A49" s="3"/>
      <c r="B49" s="3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>
        <f t="shared" si="0"/>
        <v>0</v>
      </c>
    </row>
    <row r="50" spans="1:23">
      <c r="A50" s="3"/>
      <c r="B50" s="3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>
        <f t="shared" si="0"/>
        <v>0</v>
      </c>
    </row>
    <row r="51" spans="1:23">
      <c r="A51" s="3"/>
      <c r="B51" s="3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>
        <f t="shared" si="0"/>
        <v>0</v>
      </c>
    </row>
    <row r="52" spans="1:23">
      <c r="A52" s="3"/>
      <c r="B52" s="3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>
        <f t="shared" si="0"/>
        <v>0</v>
      </c>
    </row>
    <row r="53" spans="1:23">
      <c r="A53" s="3"/>
      <c r="B53" s="3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>
        <f t="shared" si="0"/>
        <v>0</v>
      </c>
    </row>
    <row r="54" spans="1:23">
      <c r="A54" s="3"/>
      <c r="B54" s="3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>
        <f t="shared" si="0"/>
        <v>0</v>
      </c>
    </row>
    <row r="55" spans="1:23">
      <c r="A55" s="3"/>
      <c r="B55" s="3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>
        <f t="shared" si="0"/>
        <v>0</v>
      </c>
    </row>
    <row r="56" spans="1:23">
      <c r="A56" s="3"/>
      <c r="B56" s="3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>
        <f t="shared" si="0"/>
        <v>0</v>
      </c>
    </row>
    <row r="57" spans="1:23">
      <c r="A57" s="3"/>
      <c r="B57" s="3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>
        <f t="shared" si="0"/>
        <v>0</v>
      </c>
    </row>
    <row r="58" spans="1:23">
      <c r="A58" s="3"/>
      <c r="B58" s="3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>
        <f t="shared" si="0"/>
        <v>0</v>
      </c>
    </row>
    <row r="59" spans="1:23">
      <c r="A59" s="3"/>
      <c r="B59" s="3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>
        <f t="shared" si="0"/>
        <v>0</v>
      </c>
    </row>
    <row r="60" spans="1:23">
      <c r="A60" s="3"/>
      <c r="B60" s="3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>
        <f t="shared" si="0"/>
        <v>0</v>
      </c>
    </row>
    <row r="61" spans="1:23">
      <c r="A61" s="3"/>
      <c r="B61" s="3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>
        <f t="shared" si="0"/>
        <v>0</v>
      </c>
    </row>
    <row r="62" spans="1:23">
      <c r="A62" s="3"/>
      <c r="B62" s="3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>
        <f t="shared" si="0"/>
        <v>0</v>
      </c>
    </row>
    <row r="63" spans="1:23">
      <c r="A63" s="3"/>
      <c r="B63" s="3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>
        <f t="shared" si="0"/>
        <v>0</v>
      </c>
    </row>
    <row r="64" spans="1:23">
      <c r="A64" s="3"/>
      <c r="B64" s="3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>
        <f t="shared" si="0"/>
        <v>0</v>
      </c>
    </row>
    <row r="65" spans="1:23">
      <c r="A65" s="3"/>
      <c r="B65" s="3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>
        <f t="shared" si="0"/>
        <v>0</v>
      </c>
    </row>
    <row r="66" spans="1:23">
      <c r="A66" s="3"/>
      <c r="B66" s="3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>
        <f t="shared" si="0"/>
        <v>0</v>
      </c>
    </row>
    <row r="67" spans="1:23">
      <c r="A67" s="3"/>
      <c r="B67" s="3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>
        <f t="shared" si="0"/>
        <v>0</v>
      </c>
    </row>
    <row r="68" spans="1:23">
      <c r="A68" s="3"/>
      <c r="B68" s="3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>
        <f t="shared" ref="W68:W131" si="1">SUM(C68:V68)</f>
        <v>0</v>
      </c>
    </row>
    <row r="69" spans="1:23">
      <c r="A69" s="3"/>
      <c r="B69" s="3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>
        <f t="shared" si="1"/>
        <v>0</v>
      </c>
    </row>
    <row r="70" spans="1:23">
      <c r="A70" s="3"/>
      <c r="B70" s="3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>
        <f t="shared" si="1"/>
        <v>0</v>
      </c>
    </row>
    <row r="71" spans="1:23">
      <c r="A71" s="3"/>
      <c r="B71" s="3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>
        <f t="shared" si="1"/>
        <v>0</v>
      </c>
    </row>
    <row r="72" spans="1:23">
      <c r="A72" s="3"/>
      <c r="B72" s="3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>
        <f t="shared" si="1"/>
        <v>0</v>
      </c>
    </row>
    <row r="73" spans="1:23">
      <c r="A73" s="3"/>
      <c r="B73" s="3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>
        <f t="shared" si="1"/>
        <v>0</v>
      </c>
    </row>
    <row r="74" spans="1:23">
      <c r="A74" s="3"/>
      <c r="B74" s="3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>
        <f t="shared" si="1"/>
        <v>0</v>
      </c>
    </row>
    <row r="75" spans="1:23">
      <c r="A75" s="3"/>
      <c r="B75" s="3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>
        <f t="shared" si="1"/>
        <v>0</v>
      </c>
    </row>
    <row r="76" spans="1:23">
      <c r="A76" s="3"/>
      <c r="B76" s="3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>
        <f t="shared" si="1"/>
        <v>0</v>
      </c>
    </row>
    <row r="77" spans="1:23">
      <c r="A77" s="3"/>
      <c r="B77" s="3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>
        <f t="shared" si="1"/>
        <v>0</v>
      </c>
    </row>
    <row r="78" spans="1:23">
      <c r="A78" s="3"/>
      <c r="B78" s="3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>
        <f t="shared" si="1"/>
        <v>0</v>
      </c>
    </row>
    <row r="79" spans="1:23">
      <c r="A79" s="3"/>
      <c r="B79" s="3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>
        <f t="shared" si="1"/>
        <v>0</v>
      </c>
    </row>
    <row r="80" spans="1:23">
      <c r="A80" s="3"/>
      <c r="B80" s="3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>
        <f t="shared" si="1"/>
        <v>0</v>
      </c>
    </row>
    <row r="81" spans="1:23">
      <c r="A81" s="3"/>
      <c r="B81" s="3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>
        <f t="shared" si="1"/>
        <v>0</v>
      </c>
    </row>
    <row r="82" spans="1:23">
      <c r="A82" s="3"/>
      <c r="B82" s="3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>
        <f t="shared" si="1"/>
        <v>0</v>
      </c>
    </row>
    <row r="83" spans="1:23">
      <c r="A83" s="3"/>
      <c r="B83" s="3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>
        <f t="shared" si="1"/>
        <v>0</v>
      </c>
    </row>
    <row r="84" spans="1:23">
      <c r="A84" s="3"/>
      <c r="B84" s="3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>
        <f t="shared" si="1"/>
        <v>0</v>
      </c>
    </row>
    <row r="85" spans="1:23">
      <c r="A85" s="3"/>
      <c r="B85" s="3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>
        <f t="shared" si="1"/>
        <v>0</v>
      </c>
    </row>
    <row r="86" spans="1:23">
      <c r="A86" s="3"/>
      <c r="B86" s="3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>
        <f t="shared" si="1"/>
        <v>0</v>
      </c>
    </row>
    <row r="87" spans="1:23">
      <c r="A87" s="3"/>
      <c r="B87" s="3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>
        <f t="shared" si="1"/>
        <v>0</v>
      </c>
    </row>
    <row r="88" spans="1:23">
      <c r="A88" s="3"/>
      <c r="B88" s="3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>
        <f t="shared" si="1"/>
        <v>0</v>
      </c>
    </row>
    <row r="89" spans="1:23">
      <c r="A89" s="3"/>
      <c r="B89" s="3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>
        <f t="shared" si="1"/>
        <v>0</v>
      </c>
    </row>
    <row r="90" spans="1:23">
      <c r="A90" s="3"/>
      <c r="B90" s="3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>
        <f t="shared" si="1"/>
        <v>0</v>
      </c>
    </row>
    <row r="91" spans="1:23">
      <c r="A91" s="3"/>
      <c r="B91" s="3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>
        <f t="shared" si="1"/>
        <v>0</v>
      </c>
    </row>
    <row r="92" spans="1:23">
      <c r="A92" s="3"/>
      <c r="B92" s="3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>
        <f t="shared" si="1"/>
        <v>0</v>
      </c>
    </row>
    <row r="93" spans="1:23">
      <c r="A93" s="3"/>
      <c r="B93" s="3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>
        <f t="shared" si="1"/>
        <v>0</v>
      </c>
    </row>
    <row r="94" spans="1:23">
      <c r="A94" s="3"/>
      <c r="B94" s="3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>
        <f t="shared" si="1"/>
        <v>0</v>
      </c>
    </row>
    <row r="95" spans="1:23">
      <c r="A95" s="3"/>
      <c r="B95" s="3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>
        <f t="shared" si="1"/>
        <v>0</v>
      </c>
    </row>
    <row r="96" spans="1:23">
      <c r="A96" s="3"/>
      <c r="B96" s="3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>
        <f t="shared" si="1"/>
        <v>0</v>
      </c>
    </row>
    <row r="97" spans="1:23">
      <c r="A97" s="3"/>
      <c r="B97" s="3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>
        <f t="shared" si="1"/>
        <v>0</v>
      </c>
    </row>
    <row r="98" spans="1:23">
      <c r="A98" s="3"/>
      <c r="B98" s="3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>
        <f t="shared" si="1"/>
        <v>0</v>
      </c>
    </row>
    <row r="99" spans="1:23">
      <c r="A99" s="3"/>
      <c r="B99" s="3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>
        <f t="shared" si="1"/>
        <v>0</v>
      </c>
    </row>
    <row r="100" spans="1:23">
      <c r="A100" s="3"/>
      <c r="B100" s="3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>
        <f t="shared" si="1"/>
        <v>0</v>
      </c>
    </row>
    <row r="101" spans="1:23">
      <c r="A101" s="3"/>
      <c r="B101" s="3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>
        <f t="shared" si="1"/>
        <v>0</v>
      </c>
    </row>
    <row r="102" spans="1:23">
      <c r="A102" s="3"/>
      <c r="B102" s="3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>
        <f t="shared" si="1"/>
        <v>0</v>
      </c>
    </row>
    <row r="103" spans="1:23">
      <c r="A103" s="3"/>
      <c r="B103" s="3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>
        <f t="shared" si="1"/>
        <v>0</v>
      </c>
    </row>
    <row r="104" spans="1:23">
      <c r="A104" s="3"/>
      <c r="B104" s="3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>
        <f t="shared" si="1"/>
        <v>0</v>
      </c>
    </row>
    <row r="105" spans="1:23">
      <c r="A105" s="3"/>
      <c r="B105" s="3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>
        <f t="shared" si="1"/>
        <v>0</v>
      </c>
    </row>
    <row r="106" spans="1:23">
      <c r="A106" s="3"/>
      <c r="B106" s="3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>
        <f t="shared" si="1"/>
        <v>0</v>
      </c>
    </row>
    <row r="107" spans="1:23">
      <c r="A107" s="3"/>
      <c r="B107" s="3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>
        <f t="shared" si="1"/>
        <v>0</v>
      </c>
    </row>
    <row r="108" spans="1:23">
      <c r="A108" s="3"/>
      <c r="B108" s="3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>
        <f t="shared" si="1"/>
        <v>0</v>
      </c>
    </row>
    <row r="109" spans="1:23">
      <c r="A109" s="3"/>
      <c r="B109" s="3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>
        <f t="shared" si="1"/>
        <v>0</v>
      </c>
    </row>
    <row r="110" spans="1:23">
      <c r="A110" s="3"/>
      <c r="B110" s="3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>
        <f t="shared" si="1"/>
        <v>0</v>
      </c>
    </row>
    <row r="111" spans="1:23">
      <c r="A111" s="3"/>
      <c r="B111" s="3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>
        <f t="shared" si="1"/>
        <v>0</v>
      </c>
    </row>
    <row r="112" spans="1:23">
      <c r="A112" s="3"/>
      <c r="B112" s="3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>
        <f t="shared" si="1"/>
        <v>0</v>
      </c>
    </row>
    <row r="113" spans="1:23">
      <c r="A113" s="3"/>
      <c r="B113" s="3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>
        <f t="shared" si="1"/>
        <v>0</v>
      </c>
    </row>
    <row r="114" spans="1:23">
      <c r="A114" s="3"/>
      <c r="B114" s="3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>
        <f t="shared" si="1"/>
        <v>0</v>
      </c>
    </row>
    <row r="115" spans="1:23">
      <c r="A115" s="3"/>
      <c r="B115" s="3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>
        <f t="shared" si="1"/>
        <v>0</v>
      </c>
    </row>
    <row r="116" spans="1:23">
      <c r="A116" s="3"/>
      <c r="B116" s="3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>
        <f t="shared" si="1"/>
        <v>0</v>
      </c>
    </row>
    <row r="117" spans="1:23">
      <c r="A117" s="3"/>
      <c r="B117" s="3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>
        <f t="shared" si="1"/>
        <v>0</v>
      </c>
    </row>
    <row r="118" spans="1:23">
      <c r="A118" s="3"/>
      <c r="B118" s="3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>
        <f t="shared" si="1"/>
        <v>0</v>
      </c>
    </row>
    <row r="119" spans="1:23">
      <c r="A119" s="3"/>
      <c r="B119" s="3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>
        <f t="shared" si="1"/>
        <v>0</v>
      </c>
    </row>
    <row r="120" spans="1:23">
      <c r="A120" s="3"/>
      <c r="B120" s="3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>
        <f t="shared" si="1"/>
        <v>0</v>
      </c>
    </row>
    <row r="121" spans="1:23">
      <c r="A121" s="3"/>
      <c r="B121" s="3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>
        <f t="shared" si="1"/>
        <v>0</v>
      </c>
    </row>
    <row r="122" spans="1:23">
      <c r="A122" s="3"/>
      <c r="B122" s="3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>
        <f t="shared" si="1"/>
        <v>0</v>
      </c>
    </row>
    <row r="123" spans="1:23">
      <c r="A123" s="3"/>
      <c r="B123" s="3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>
        <f t="shared" si="1"/>
        <v>0</v>
      </c>
    </row>
    <row r="124" spans="1:23">
      <c r="A124" s="3"/>
      <c r="B124" s="3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>
        <f t="shared" si="1"/>
        <v>0</v>
      </c>
    </row>
    <row r="125" spans="1:23">
      <c r="A125" s="3"/>
      <c r="B125" s="3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>
        <f t="shared" si="1"/>
        <v>0</v>
      </c>
    </row>
    <row r="126" spans="1:23">
      <c r="A126" s="3"/>
      <c r="B126" s="3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>
        <f t="shared" si="1"/>
        <v>0</v>
      </c>
    </row>
    <row r="127" spans="1:23">
      <c r="A127" s="3"/>
      <c r="B127" s="3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>
        <f t="shared" si="1"/>
        <v>0</v>
      </c>
    </row>
    <row r="128" spans="1:23">
      <c r="A128" s="3"/>
      <c r="B128" s="3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>
        <f t="shared" si="1"/>
        <v>0</v>
      </c>
    </row>
    <row r="129" spans="1:23">
      <c r="A129" s="3"/>
      <c r="B129" s="3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>
        <f t="shared" si="1"/>
        <v>0</v>
      </c>
    </row>
    <row r="130" spans="1:23">
      <c r="A130" s="3"/>
      <c r="B130" s="3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>
        <f t="shared" si="1"/>
        <v>0</v>
      </c>
    </row>
    <row r="131" spans="1:23">
      <c r="A131" s="3"/>
      <c r="B131" s="3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>
        <f t="shared" si="1"/>
        <v>0</v>
      </c>
    </row>
    <row r="132" spans="1:23">
      <c r="A132" s="3"/>
      <c r="B132" s="3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>
        <f t="shared" ref="W132:W195" si="2">SUM(C132:V132)</f>
        <v>0</v>
      </c>
    </row>
    <row r="133" spans="1:23">
      <c r="A133" s="3"/>
      <c r="B133" s="3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>
        <f t="shared" si="2"/>
        <v>0</v>
      </c>
    </row>
    <row r="134" spans="1:23">
      <c r="A134" s="3"/>
      <c r="B134" s="3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>
        <f t="shared" si="2"/>
        <v>0</v>
      </c>
    </row>
    <row r="135" spans="1:23">
      <c r="A135" s="3"/>
      <c r="B135" s="3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>
        <f t="shared" si="2"/>
        <v>0</v>
      </c>
    </row>
    <row r="136" spans="1:23">
      <c r="A136" s="3"/>
      <c r="B136" s="3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>
        <f t="shared" si="2"/>
        <v>0</v>
      </c>
    </row>
    <row r="137" spans="1:23">
      <c r="A137" s="3"/>
      <c r="B137" s="3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>
        <f t="shared" si="2"/>
        <v>0</v>
      </c>
    </row>
    <row r="138" spans="1:23">
      <c r="A138" s="3"/>
      <c r="B138" s="3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>
        <f t="shared" si="2"/>
        <v>0</v>
      </c>
    </row>
    <row r="139" spans="1:23">
      <c r="A139" s="3"/>
      <c r="B139" s="3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>
        <f t="shared" si="2"/>
        <v>0</v>
      </c>
    </row>
    <row r="140" spans="1:23">
      <c r="A140" s="3"/>
      <c r="B140" s="3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>
        <f t="shared" si="2"/>
        <v>0</v>
      </c>
    </row>
    <row r="141" spans="1:23">
      <c r="A141" s="3"/>
      <c r="B141" s="3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>
        <f t="shared" si="2"/>
        <v>0</v>
      </c>
    </row>
    <row r="142" spans="1:23">
      <c r="A142" s="3"/>
      <c r="B142" s="3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>
        <f t="shared" si="2"/>
        <v>0</v>
      </c>
    </row>
    <row r="143" spans="1:23">
      <c r="A143" s="3"/>
      <c r="B143" s="3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>
        <f t="shared" si="2"/>
        <v>0</v>
      </c>
    </row>
    <row r="144" spans="1:23">
      <c r="A144" s="3"/>
      <c r="B144" s="3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>
        <f t="shared" si="2"/>
        <v>0</v>
      </c>
    </row>
    <row r="145" spans="1:23">
      <c r="A145" s="3"/>
      <c r="B145" s="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>
        <f t="shared" si="2"/>
        <v>0</v>
      </c>
    </row>
    <row r="146" spans="1:23">
      <c r="A146" s="3"/>
      <c r="B146" s="3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>
        <f t="shared" si="2"/>
        <v>0</v>
      </c>
    </row>
    <row r="147" spans="1:23">
      <c r="A147" s="3"/>
      <c r="B147" s="3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>
        <f t="shared" si="2"/>
        <v>0</v>
      </c>
    </row>
    <row r="148" spans="1:23">
      <c r="A148" s="3"/>
      <c r="B148" s="3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>
        <f t="shared" si="2"/>
        <v>0</v>
      </c>
    </row>
    <row r="149" spans="1:23">
      <c r="A149" s="3"/>
      <c r="B149" s="3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>
        <f t="shared" si="2"/>
        <v>0</v>
      </c>
    </row>
    <row r="150" spans="1:23">
      <c r="A150" s="3"/>
      <c r="B150" s="3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>
        <f t="shared" si="2"/>
        <v>0</v>
      </c>
    </row>
    <row r="151" spans="1:23">
      <c r="A151" s="3"/>
      <c r="B151" s="3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>
        <f t="shared" si="2"/>
        <v>0</v>
      </c>
    </row>
    <row r="152" spans="1:23">
      <c r="A152" s="3"/>
      <c r="B152" s="3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>
        <f t="shared" si="2"/>
        <v>0</v>
      </c>
    </row>
    <row r="153" spans="1:23">
      <c r="A153" s="3"/>
      <c r="B153" s="3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>
        <f t="shared" si="2"/>
        <v>0</v>
      </c>
    </row>
    <row r="154" spans="1:23">
      <c r="A154" s="3"/>
      <c r="B154" s="3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>
        <f t="shared" si="2"/>
        <v>0</v>
      </c>
    </row>
    <row r="155" spans="1:23">
      <c r="A155" s="3"/>
      <c r="B155" s="3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>
        <f t="shared" si="2"/>
        <v>0</v>
      </c>
    </row>
    <row r="156" spans="1:23">
      <c r="A156" s="3"/>
      <c r="B156" s="3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>
        <f t="shared" si="2"/>
        <v>0</v>
      </c>
    </row>
    <row r="157" spans="1:23">
      <c r="A157" s="3"/>
      <c r="B157" s="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>
        <f t="shared" si="2"/>
        <v>0</v>
      </c>
    </row>
    <row r="158" spans="1:23">
      <c r="A158" s="3"/>
      <c r="B158" s="3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>
        <f t="shared" si="2"/>
        <v>0</v>
      </c>
    </row>
    <row r="159" spans="1:23">
      <c r="A159" s="3"/>
      <c r="B159" s="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>
        <f t="shared" si="2"/>
        <v>0</v>
      </c>
    </row>
    <row r="160" spans="1:23">
      <c r="A160" s="3"/>
      <c r="B160" s="3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>
        <f t="shared" si="2"/>
        <v>0</v>
      </c>
    </row>
    <row r="161" spans="1:23">
      <c r="A161" s="3"/>
      <c r="B161" s="3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>
        <f t="shared" si="2"/>
        <v>0</v>
      </c>
    </row>
    <row r="162" spans="1:23">
      <c r="A162" s="3"/>
      <c r="B162" s="3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>
        <f t="shared" si="2"/>
        <v>0</v>
      </c>
    </row>
    <row r="163" spans="1:23">
      <c r="A163" s="3"/>
      <c r="B163" s="3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>
        <f t="shared" si="2"/>
        <v>0</v>
      </c>
    </row>
    <row r="164" spans="1:23">
      <c r="A164" s="3"/>
      <c r="B164" s="3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>
        <f t="shared" si="2"/>
        <v>0</v>
      </c>
    </row>
    <row r="165" spans="1:23">
      <c r="A165" s="3"/>
      <c r="B165" s="3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>
        <f t="shared" si="2"/>
        <v>0</v>
      </c>
    </row>
    <row r="166" spans="1:23">
      <c r="A166" s="3"/>
      <c r="B166" s="3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>
        <f t="shared" si="2"/>
        <v>0</v>
      </c>
    </row>
    <row r="167" spans="1:23">
      <c r="A167" s="3"/>
      <c r="B167" s="3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>
        <f t="shared" si="2"/>
        <v>0</v>
      </c>
    </row>
    <row r="168" spans="1:23">
      <c r="A168" s="3"/>
      <c r="B168" s="3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>
        <f t="shared" si="2"/>
        <v>0</v>
      </c>
    </row>
    <row r="169" spans="1:23">
      <c r="A169" s="3"/>
      <c r="B169" s="3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>
        <f t="shared" si="2"/>
        <v>0</v>
      </c>
    </row>
    <row r="170" spans="1:23">
      <c r="A170" s="3"/>
      <c r="B170" s="3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>
        <f t="shared" si="2"/>
        <v>0</v>
      </c>
    </row>
    <row r="171" spans="1:23">
      <c r="A171" s="3"/>
      <c r="B171" s="3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>
        <f t="shared" si="2"/>
        <v>0</v>
      </c>
    </row>
    <row r="172" spans="1:23">
      <c r="A172" s="3"/>
      <c r="B172" s="3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>
        <f t="shared" si="2"/>
        <v>0</v>
      </c>
    </row>
    <row r="173" spans="1:23">
      <c r="A173" s="3"/>
      <c r="B173" s="3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>
        <f t="shared" si="2"/>
        <v>0</v>
      </c>
    </row>
    <row r="174" spans="1:23">
      <c r="A174" s="3"/>
      <c r="B174" s="3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>
        <f t="shared" si="2"/>
        <v>0</v>
      </c>
    </row>
    <row r="175" spans="1:23">
      <c r="A175" s="3"/>
      <c r="B175" s="3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>
        <f t="shared" si="2"/>
        <v>0</v>
      </c>
    </row>
    <row r="176" spans="1:23">
      <c r="A176" s="3"/>
      <c r="B176" s="3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>
        <f t="shared" si="2"/>
        <v>0</v>
      </c>
    </row>
    <row r="177" spans="1:23">
      <c r="A177" s="3"/>
      <c r="B177" s="3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>
        <f t="shared" si="2"/>
        <v>0</v>
      </c>
    </row>
    <row r="178" spans="1:23">
      <c r="A178" s="3"/>
      <c r="B178" s="3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>
        <f t="shared" si="2"/>
        <v>0</v>
      </c>
    </row>
    <row r="179" spans="1:23">
      <c r="A179" s="3"/>
      <c r="B179" s="3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>
        <f t="shared" si="2"/>
        <v>0</v>
      </c>
    </row>
    <row r="180" spans="1:23">
      <c r="A180" s="3"/>
      <c r="B180" s="3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>
        <f t="shared" si="2"/>
        <v>0</v>
      </c>
    </row>
    <row r="181" spans="1:23">
      <c r="A181" s="3"/>
      <c r="B181" s="3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>
        <f t="shared" si="2"/>
        <v>0</v>
      </c>
    </row>
    <row r="182" spans="1:23">
      <c r="A182" s="3"/>
      <c r="B182" s="3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>
        <f t="shared" si="2"/>
        <v>0</v>
      </c>
    </row>
    <row r="183" spans="1:23">
      <c r="A183" s="3"/>
      <c r="B183" s="3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>
        <f t="shared" si="2"/>
        <v>0</v>
      </c>
    </row>
    <row r="184" spans="1:23">
      <c r="A184" s="3"/>
      <c r="B184" s="3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>
        <f t="shared" si="2"/>
        <v>0</v>
      </c>
    </row>
    <row r="185" spans="1:23">
      <c r="A185" s="3"/>
      <c r="B185" s="3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>
        <f t="shared" si="2"/>
        <v>0</v>
      </c>
    </row>
    <row r="186" spans="1:23">
      <c r="A186" s="3"/>
      <c r="B186" s="3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>
        <f t="shared" si="2"/>
        <v>0</v>
      </c>
    </row>
    <row r="187" spans="1:23">
      <c r="A187" s="3"/>
      <c r="B187" s="3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>
        <f t="shared" si="2"/>
        <v>0</v>
      </c>
    </row>
    <row r="188" spans="1:23">
      <c r="A188" s="3"/>
      <c r="B188" s="3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>
        <f t="shared" si="2"/>
        <v>0</v>
      </c>
    </row>
    <row r="189" spans="1:23">
      <c r="A189" s="3"/>
      <c r="B189" s="3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>
        <f t="shared" si="2"/>
        <v>0</v>
      </c>
    </row>
    <row r="190" spans="1:23">
      <c r="A190" s="3"/>
      <c r="B190" s="3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>
        <f t="shared" si="2"/>
        <v>0</v>
      </c>
    </row>
    <row r="191" spans="1:23">
      <c r="A191" s="3"/>
      <c r="B191" s="3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>
        <f t="shared" si="2"/>
        <v>0</v>
      </c>
    </row>
    <row r="192" spans="1:23">
      <c r="A192" s="3"/>
      <c r="B192" s="3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>
        <f t="shared" si="2"/>
        <v>0</v>
      </c>
    </row>
    <row r="193" spans="1:23">
      <c r="A193" s="3"/>
      <c r="B193" s="3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>
        <f t="shared" si="2"/>
        <v>0</v>
      </c>
    </row>
    <row r="194" spans="1:23">
      <c r="A194" s="3"/>
      <c r="B194" s="3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>
        <f t="shared" si="2"/>
        <v>0</v>
      </c>
    </row>
    <row r="195" spans="1:23">
      <c r="A195" s="3"/>
      <c r="B195" s="3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>
        <f t="shared" si="2"/>
        <v>0</v>
      </c>
    </row>
    <row r="196" spans="1:23">
      <c r="A196" s="3"/>
      <c r="B196" s="3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>
        <f t="shared" ref="W196:W259" si="3">SUM(C196:V196)</f>
        <v>0</v>
      </c>
    </row>
    <row r="197" spans="1:23">
      <c r="A197" s="3"/>
      <c r="B197" s="3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>
        <f t="shared" si="3"/>
        <v>0</v>
      </c>
    </row>
    <row r="198" spans="1:23">
      <c r="A198" s="3"/>
      <c r="B198" s="3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>
        <f t="shared" si="3"/>
        <v>0</v>
      </c>
    </row>
    <row r="199" spans="1:23">
      <c r="A199" s="3"/>
      <c r="B199" s="3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>
        <f t="shared" si="3"/>
        <v>0</v>
      </c>
    </row>
    <row r="200" spans="1:23">
      <c r="A200" s="3"/>
      <c r="B200" s="3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>
        <f t="shared" si="3"/>
        <v>0</v>
      </c>
    </row>
    <row r="201" spans="1:23">
      <c r="A201" s="3"/>
      <c r="B201" s="3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>
        <f t="shared" si="3"/>
        <v>0</v>
      </c>
    </row>
    <row r="202" spans="1:23">
      <c r="A202" s="3"/>
      <c r="B202" s="3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>
        <f t="shared" si="3"/>
        <v>0</v>
      </c>
    </row>
    <row r="203" spans="1:23">
      <c r="A203" s="3"/>
      <c r="B203" s="3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>
        <f t="shared" si="3"/>
        <v>0</v>
      </c>
    </row>
    <row r="204" spans="1:23">
      <c r="A204" s="3"/>
      <c r="B204" s="3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>
        <f t="shared" si="3"/>
        <v>0</v>
      </c>
    </row>
    <row r="205" spans="1:23">
      <c r="A205" s="3"/>
      <c r="B205" s="3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>
        <f t="shared" si="3"/>
        <v>0</v>
      </c>
    </row>
    <row r="206" spans="1:23">
      <c r="A206" s="3"/>
      <c r="B206" s="3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>
        <f t="shared" si="3"/>
        <v>0</v>
      </c>
    </row>
    <row r="207" spans="1:23">
      <c r="A207" s="3"/>
      <c r="B207" s="3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>
        <f t="shared" si="3"/>
        <v>0</v>
      </c>
    </row>
    <row r="208" spans="1:23">
      <c r="A208" s="3"/>
      <c r="B208" s="3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>
        <f t="shared" si="3"/>
        <v>0</v>
      </c>
    </row>
    <row r="209" spans="1:23">
      <c r="A209" s="3"/>
      <c r="B209" s="3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>
        <f t="shared" si="3"/>
        <v>0</v>
      </c>
    </row>
    <row r="210" spans="1:23">
      <c r="A210" s="3"/>
      <c r="B210" s="3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>
        <f t="shared" si="3"/>
        <v>0</v>
      </c>
    </row>
    <row r="211" spans="1:23">
      <c r="A211" s="3"/>
      <c r="B211" s="3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>
        <f t="shared" si="3"/>
        <v>0</v>
      </c>
    </row>
    <row r="212" spans="1:23">
      <c r="A212" s="3"/>
      <c r="B212" s="3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>
        <f t="shared" si="3"/>
        <v>0</v>
      </c>
    </row>
    <row r="213" spans="1:23">
      <c r="A213" s="3"/>
      <c r="B213" s="3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>
        <f t="shared" si="3"/>
        <v>0</v>
      </c>
    </row>
    <row r="214" spans="1:23">
      <c r="A214" s="3"/>
      <c r="B214" s="3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>
        <f t="shared" si="3"/>
        <v>0</v>
      </c>
    </row>
    <row r="215" spans="1:23">
      <c r="A215" s="3"/>
      <c r="B215" s="3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>
        <f t="shared" si="3"/>
        <v>0</v>
      </c>
    </row>
    <row r="216" spans="1:23">
      <c r="A216" s="3"/>
      <c r="B216" s="3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>
        <f t="shared" si="3"/>
        <v>0</v>
      </c>
    </row>
    <row r="217" spans="1:23">
      <c r="A217" s="3"/>
      <c r="B217" s="3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>
        <f t="shared" si="3"/>
        <v>0</v>
      </c>
    </row>
    <row r="218" spans="1:23">
      <c r="A218" s="3"/>
      <c r="B218" s="3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>
        <f t="shared" si="3"/>
        <v>0</v>
      </c>
    </row>
    <row r="219" spans="1:23">
      <c r="A219" s="3"/>
      <c r="B219" s="3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>
        <f t="shared" si="3"/>
        <v>0</v>
      </c>
    </row>
    <row r="220" spans="1:23">
      <c r="A220" s="3"/>
      <c r="B220" s="3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>
        <f t="shared" si="3"/>
        <v>0</v>
      </c>
    </row>
    <row r="221" spans="1:23">
      <c r="A221" s="3"/>
      <c r="B221" s="3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>
        <f t="shared" si="3"/>
        <v>0</v>
      </c>
    </row>
    <row r="222" spans="1:23">
      <c r="A222" s="3"/>
      <c r="B222" s="3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>
        <f t="shared" si="3"/>
        <v>0</v>
      </c>
    </row>
    <row r="223" spans="1:23">
      <c r="A223" s="3"/>
      <c r="B223" s="3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>
        <f t="shared" si="3"/>
        <v>0</v>
      </c>
    </row>
    <row r="224" spans="1:23">
      <c r="A224" s="3"/>
      <c r="B224" s="3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>
        <f t="shared" si="3"/>
        <v>0</v>
      </c>
    </row>
    <row r="225" spans="1:23">
      <c r="A225" s="3"/>
      <c r="B225" s="3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>
        <f t="shared" si="3"/>
        <v>0</v>
      </c>
    </row>
    <row r="226" spans="1:23">
      <c r="A226" s="3"/>
      <c r="B226" s="3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>
        <f t="shared" si="3"/>
        <v>0</v>
      </c>
    </row>
    <row r="227" spans="1:23">
      <c r="A227" s="3"/>
      <c r="B227" s="3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>
        <f t="shared" si="3"/>
        <v>0</v>
      </c>
    </row>
    <row r="228" spans="1:23">
      <c r="A228" s="3"/>
      <c r="B228" s="3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>
        <f t="shared" si="3"/>
        <v>0</v>
      </c>
    </row>
    <row r="229" spans="1:23">
      <c r="A229" s="3"/>
      <c r="B229" s="3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>
        <f t="shared" si="3"/>
        <v>0</v>
      </c>
    </row>
    <row r="230" spans="1:23">
      <c r="A230" s="3"/>
      <c r="B230" s="3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>
        <f t="shared" si="3"/>
        <v>0</v>
      </c>
    </row>
    <row r="231" spans="1:23">
      <c r="A231" s="3"/>
      <c r="B231" s="3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>
        <f t="shared" si="3"/>
        <v>0</v>
      </c>
    </row>
    <row r="232" spans="1:23">
      <c r="A232" s="3"/>
      <c r="B232" s="3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>
        <f t="shared" si="3"/>
        <v>0</v>
      </c>
    </row>
    <row r="233" spans="1:23">
      <c r="A233" s="3"/>
      <c r="B233" s="3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>
        <f t="shared" si="3"/>
        <v>0</v>
      </c>
    </row>
    <row r="234" spans="1:23">
      <c r="A234" s="3"/>
      <c r="B234" s="3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>
        <f t="shared" si="3"/>
        <v>0</v>
      </c>
    </row>
    <row r="235" spans="1:23">
      <c r="A235" s="3"/>
      <c r="B235" s="3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>
        <f t="shared" si="3"/>
        <v>0</v>
      </c>
    </row>
    <row r="236" spans="1:23">
      <c r="A236" s="3"/>
      <c r="B236" s="3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>
        <f t="shared" si="3"/>
        <v>0</v>
      </c>
    </row>
    <row r="237" spans="1:23">
      <c r="A237" s="3"/>
      <c r="B237" s="3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>
        <f t="shared" si="3"/>
        <v>0</v>
      </c>
    </row>
    <row r="238" spans="1:23">
      <c r="A238" s="3"/>
      <c r="B238" s="3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>
        <f t="shared" si="3"/>
        <v>0</v>
      </c>
    </row>
    <row r="239" spans="1:23">
      <c r="A239" s="3"/>
      <c r="B239" s="3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>
        <f t="shared" si="3"/>
        <v>0</v>
      </c>
    </row>
    <row r="240" spans="1:23">
      <c r="A240" s="3"/>
      <c r="B240" s="3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>
        <f t="shared" si="3"/>
        <v>0</v>
      </c>
    </row>
    <row r="241" spans="1:23">
      <c r="A241" s="3"/>
      <c r="B241" s="3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>
        <f t="shared" si="3"/>
        <v>0</v>
      </c>
    </row>
    <row r="242" spans="1:23">
      <c r="A242" s="3"/>
      <c r="B242" s="3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>
        <f t="shared" si="3"/>
        <v>0</v>
      </c>
    </row>
    <row r="243" spans="1:23">
      <c r="A243" s="3"/>
      <c r="B243" s="3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>
        <f t="shared" si="3"/>
        <v>0</v>
      </c>
    </row>
    <row r="244" spans="1:23">
      <c r="A244" s="3"/>
      <c r="B244" s="3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>
        <f t="shared" si="3"/>
        <v>0</v>
      </c>
    </row>
    <row r="245" spans="1:23">
      <c r="A245" s="3"/>
      <c r="B245" s="3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>
        <f t="shared" si="3"/>
        <v>0</v>
      </c>
    </row>
    <row r="246" spans="1:23">
      <c r="A246" s="3"/>
      <c r="B246" s="3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>
        <f t="shared" si="3"/>
        <v>0</v>
      </c>
    </row>
    <row r="247" spans="1:23">
      <c r="A247" s="3"/>
      <c r="B247" s="3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>
        <f t="shared" si="3"/>
        <v>0</v>
      </c>
    </row>
    <row r="248" spans="1:23">
      <c r="A248" s="3"/>
      <c r="B248" s="3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>
        <f t="shared" si="3"/>
        <v>0</v>
      </c>
    </row>
    <row r="249" spans="1:23">
      <c r="A249" s="3"/>
      <c r="B249" s="3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>
        <f t="shared" si="3"/>
        <v>0</v>
      </c>
    </row>
    <row r="250" spans="1:23">
      <c r="A250" s="3"/>
      <c r="B250" s="3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>
        <f t="shared" si="3"/>
        <v>0</v>
      </c>
    </row>
    <row r="251" spans="1:23">
      <c r="A251" s="3"/>
      <c r="B251" s="3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>
        <f t="shared" si="3"/>
        <v>0</v>
      </c>
    </row>
    <row r="252" spans="1:23">
      <c r="A252" s="3"/>
      <c r="B252" s="3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>
        <f t="shared" si="3"/>
        <v>0</v>
      </c>
    </row>
    <row r="253" spans="1:23">
      <c r="A253" s="3"/>
      <c r="B253" s="3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>
        <f t="shared" si="3"/>
        <v>0</v>
      </c>
    </row>
    <row r="254" spans="1:23">
      <c r="A254" s="3"/>
      <c r="B254" s="3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>
        <f t="shared" si="3"/>
        <v>0</v>
      </c>
    </row>
    <row r="255" spans="1:23">
      <c r="A255" s="3"/>
      <c r="B255" s="3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>
        <f t="shared" si="3"/>
        <v>0</v>
      </c>
    </row>
    <row r="256" spans="1:23">
      <c r="A256" s="3"/>
      <c r="B256" s="3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>
        <f t="shared" si="3"/>
        <v>0</v>
      </c>
    </row>
    <row r="257" spans="1:23">
      <c r="A257" s="3"/>
      <c r="B257" s="3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>
        <f t="shared" si="3"/>
        <v>0</v>
      </c>
    </row>
    <row r="258" spans="1:23">
      <c r="A258" s="3"/>
      <c r="B258" s="3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>
        <f t="shared" si="3"/>
        <v>0</v>
      </c>
    </row>
    <row r="259" spans="1:23">
      <c r="A259" s="3"/>
      <c r="B259" s="3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>
        <f t="shared" si="3"/>
        <v>0</v>
      </c>
    </row>
    <row r="260" spans="1:23">
      <c r="A260" s="3"/>
      <c r="B260" s="3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>
        <f t="shared" ref="W260:W323" si="4">SUM(C260:V260)</f>
        <v>0</v>
      </c>
    </row>
    <row r="261" spans="1:23">
      <c r="A261" s="3"/>
      <c r="B261" s="3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>
        <f t="shared" si="4"/>
        <v>0</v>
      </c>
    </row>
    <row r="262" spans="1:23">
      <c r="A262" s="3"/>
      <c r="B262" s="3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>
        <f t="shared" si="4"/>
        <v>0</v>
      </c>
    </row>
    <row r="263" spans="1:23">
      <c r="A263" s="3"/>
      <c r="B263" s="3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>
        <f t="shared" si="4"/>
        <v>0</v>
      </c>
    </row>
    <row r="264" spans="1:23">
      <c r="A264" s="3"/>
      <c r="B264" s="3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>
        <f t="shared" si="4"/>
        <v>0</v>
      </c>
    </row>
    <row r="265" spans="1:23">
      <c r="A265" s="3"/>
      <c r="B265" s="3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>
        <f t="shared" si="4"/>
        <v>0</v>
      </c>
    </row>
    <row r="266" spans="1:23">
      <c r="A266" s="3"/>
      <c r="B266" s="3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>
        <f t="shared" si="4"/>
        <v>0</v>
      </c>
    </row>
    <row r="267" spans="1:23">
      <c r="A267" s="3"/>
      <c r="B267" s="3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>
        <f t="shared" si="4"/>
        <v>0</v>
      </c>
    </row>
    <row r="268" spans="1:23">
      <c r="A268" s="3"/>
      <c r="B268" s="3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>
        <f t="shared" si="4"/>
        <v>0</v>
      </c>
    </row>
    <row r="269" spans="1:23">
      <c r="A269" s="3"/>
      <c r="B269" s="3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>
        <f t="shared" si="4"/>
        <v>0</v>
      </c>
    </row>
    <row r="270" spans="1:23">
      <c r="A270" s="3"/>
      <c r="B270" s="3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>
        <f t="shared" si="4"/>
        <v>0</v>
      </c>
    </row>
    <row r="271" spans="1:23">
      <c r="A271" s="3"/>
      <c r="B271" s="3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>
        <f t="shared" si="4"/>
        <v>0</v>
      </c>
    </row>
    <row r="272" spans="1:23">
      <c r="A272" s="3"/>
      <c r="B272" s="3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>
        <f t="shared" si="4"/>
        <v>0</v>
      </c>
    </row>
    <row r="273" spans="1:23">
      <c r="A273" s="3"/>
      <c r="B273" s="3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>
        <f t="shared" si="4"/>
        <v>0</v>
      </c>
    </row>
    <row r="274" spans="1:23">
      <c r="A274" s="3"/>
      <c r="B274" s="3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>
        <f t="shared" si="4"/>
        <v>0</v>
      </c>
    </row>
    <row r="275" spans="1:23">
      <c r="A275" s="3"/>
      <c r="B275" s="3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>
        <f t="shared" si="4"/>
        <v>0</v>
      </c>
    </row>
    <row r="276" spans="1:23">
      <c r="A276" s="3"/>
      <c r="B276" s="3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>
        <f t="shared" si="4"/>
        <v>0</v>
      </c>
    </row>
    <row r="277" spans="1:23">
      <c r="A277" s="3"/>
      <c r="B277" s="3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>
        <f t="shared" si="4"/>
        <v>0</v>
      </c>
    </row>
    <row r="278" spans="1:23">
      <c r="A278" s="3"/>
      <c r="B278" s="3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>
        <f t="shared" si="4"/>
        <v>0</v>
      </c>
    </row>
    <row r="279" spans="1:23">
      <c r="A279" s="3"/>
      <c r="B279" s="3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>
        <f t="shared" si="4"/>
        <v>0</v>
      </c>
    </row>
    <row r="280" spans="1:23">
      <c r="A280" s="3"/>
      <c r="B280" s="3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>
        <f t="shared" si="4"/>
        <v>0</v>
      </c>
    </row>
    <row r="281" spans="1:23">
      <c r="A281" s="3"/>
      <c r="B281" s="3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>
        <f t="shared" si="4"/>
        <v>0</v>
      </c>
    </row>
    <row r="282" spans="1:23">
      <c r="A282" s="3"/>
      <c r="B282" s="3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>
        <f t="shared" si="4"/>
        <v>0</v>
      </c>
    </row>
    <row r="283" spans="1:23">
      <c r="A283" s="3"/>
      <c r="B283" s="3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>
        <f t="shared" si="4"/>
        <v>0</v>
      </c>
    </row>
    <row r="284" spans="1:23">
      <c r="A284" s="3"/>
      <c r="B284" s="3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>
        <f t="shared" si="4"/>
        <v>0</v>
      </c>
    </row>
    <row r="285" spans="1:23">
      <c r="A285" s="3"/>
      <c r="B285" s="3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>
        <f t="shared" si="4"/>
        <v>0</v>
      </c>
    </row>
    <row r="286" spans="1:23">
      <c r="A286" s="3"/>
      <c r="B286" s="3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>
        <f t="shared" si="4"/>
        <v>0</v>
      </c>
    </row>
    <row r="287" spans="1:23">
      <c r="A287" s="3"/>
      <c r="B287" s="3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>
        <f t="shared" si="4"/>
        <v>0</v>
      </c>
    </row>
    <row r="288" spans="1:23">
      <c r="A288" s="3"/>
      <c r="B288" s="3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>
        <f t="shared" si="4"/>
        <v>0</v>
      </c>
    </row>
    <row r="289" spans="1:23">
      <c r="A289" s="3"/>
      <c r="B289" s="3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>
        <f t="shared" si="4"/>
        <v>0</v>
      </c>
    </row>
    <row r="290" spans="1:23">
      <c r="A290" s="3"/>
      <c r="B290" s="3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>
        <f t="shared" si="4"/>
        <v>0</v>
      </c>
    </row>
    <row r="291" spans="1:23">
      <c r="A291" s="3"/>
      <c r="B291" s="3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>
        <f t="shared" si="4"/>
        <v>0</v>
      </c>
    </row>
    <row r="292" spans="1:23">
      <c r="A292" s="3"/>
      <c r="B292" s="3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>
        <f t="shared" si="4"/>
        <v>0</v>
      </c>
    </row>
    <row r="293" spans="1:23">
      <c r="A293" s="3"/>
      <c r="B293" s="3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>
        <f t="shared" si="4"/>
        <v>0</v>
      </c>
    </row>
    <row r="294" spans="1:23">
      <c r="A294" s="3"/>
      <c r="B294" s="3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>
        <f t="shared" si="4"/>
        <v>0</v>
      </c>
    </row>
    <row r="295" spans="1:23">
      <c r="A295" s="3"/>
      <c r="B295" s="3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>
        <f t="shared" si="4"/>
        <v>0</v>
      </c>
    </row>
    <row r="296" spans="1:23">
      <c r="A296" s="3"/>
      <c r="B296" s="3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>
        <f t="shared" si="4"/>
        <v>0</v>
      </c>
    </row>
    <row r="297" spans="1:23">
      <c r="A297" s="3"/>
      <c r="B297" s="3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>
        <f t="shared" si="4"/>
        <v>0</v>
      </c>
    </row>
    <row r="298" spans="1:23">
      <c r="A298" s="3"/>
      <c r="B298" s="3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>
        <f t="shared" si="4"/>
        <v>0</v>
      </c>
    </row>
    <row r="299" spans="1:23">
      <c r="A299" s="3"/>
      <c r="B299" s="3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>
        <f t="shared" si="4"/>
        <v>0</v>
      </c>
    </row>
    <row r="300" spans="1:23">
      <c r="A300" s="3"/>
      <c r="B300" s="3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>
        <f t="shared" si="4"/>
        <v>0</v>
      </c>
    </row>
    <row r="301" spans="1:23">
      <c r="A301" s="3"/>
      <c r="B301" s="3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>
        <f t="shared" si="4"/>
        <v>0</v>
      </c>
    </row>
    <row r="302" spans="1:23">
      <c r="A302" s="3"/>
      <c r="B302" s="3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>
        <f t="shared" si="4"/>
        <v>0</v>
      </c>
    </row>
    <row r="303" spans="1:23">
      <c r="A303" s="3"/>
      <c r="B303" s="3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>
        <f t="shared" si="4"/>
        <v>0</v>
      </c>
    </row>
    <row r="304" spans="1:23">
      <c r="A304" s="3"/>
      <c r="B304" s="3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>
        <f t="shared" si="4"/>
        <v>0</v>
      </c>
    </row>
    <row r="305" spans="1:23">
      <c r="A305" s="3"/>
      <c r="B305" s="3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>
        <f t="shared" si="4"/>
        <v>0</v>
      </c>
    </row>
    <row r="306" spans="1:23">
      <c r="A306" s="3"/>
      <c r="B306" s="3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>
        <f t="shared" si="4"/>
        <v>0</v>
      </c>
    </row>
    <row r="307" spans="1:23">
      <c r="A307" s="3"/>
      <c r="B307" s="3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>
        <f t="shared" si="4"/>
        <v>0</v>
      </c>
    </row>
    <row r="308" spans="1:23">
      <c r="A308" s="3"/>
      <c r="B308" s="3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>
        <f t="shared" si="4"/>
        <v>0</v>
      </c>
    </row>
    <row r="309" spans="1:23">
      <c r="A309" s="3"/>
      <c r="B309" s="3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>
        <f t="shared" si="4"/>
        <v>0</v>
      </c>
    </row>
    <row r="310" spans="1:23">
      <c r="A310" s="3"/>
      <c r="B310" s="3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>
        <f t="shared" si="4"/>
        <v>0</v>
      </c>
    </row>
    <row r="311" spans="1:23">
      <c r="A311" s="3"/>
      <c r="B311" s="3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>
        <f t="shared" si="4"/>
        <v>0</v>
      </c>
    </row>
    <row r="312" spans="1:23">
      <c r="A312" s="3"/>
      <c r="B312" s="3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>
        <f t="shared" si="4"/>
        <v>0</v>
      </c>
    </row>
    <row r="313" spans="1:23">
      <c r="A313" s="3"/>
      <c r="B313" s="3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>
        <f t="shared" si="4"/>
        <v>0</v>
      </c>
    </row>
    <row r="314" spans="1:23">
      <c r="A314" s="3"/>
      <c r="B314" s="3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>
        <f t="shared" si="4"/>
        <v>0</v>
      </c>
    </row>
    <row r="315" spans="1:23">
      <c r="A315" s="3"/>
      <c r="B315" s="3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>
        <f t="shared" si="4"/>
        <v>0</v>
      </c>
    </row>
    <row r="316" spans="1:23">
      <c r="A316" s="3"/>
      <c r="B316" s="3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>
        <f t="shared" si="4"/>
        <v>0</v>
      </c>
    </row>
    <row r="317" spans="1:23">
      <c r="A317" s="3"/>
      <c r="B317" s="3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>
        <f t="shared" si="4"/>
        <v>0</v>
      </c>
    </row>
    <row r="318" spans="1:23">
      <c r="A318" s="3"/>
      <c r="B318" s="3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>
        <f t="shared" si="4"/>
        <v>0</v>
      </c>
    </row>
    <row r="319" spans="1:23">
      <c r="A319" s="3"/>
      <c r="B319" s="3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>
        <f t="shared" si="4"/>
        <v>0</v>
      </c>
    </row>
    <row r="320" spans="1:23">
      <c r="A320" s="3"/>
      <c r="B320" s="3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>
        <f t="shared" si="4"/>
        <v>0</v>
      </c>
    </row>
    <row r="321" spans="1:23">
      <c r="A321" s="3"/>
      <c r="B321" s="3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>
        <f t="shared" si="4"/>
        <v>0</v>
      </c>
    </row>
    <row r="322" spans="1:23">
      <c r="A322" s="3"/>
      <c r="B322" s="3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>
        <f t="shared" si="4"/>
        <v>0</v>
      </c>
    </row>
    <row r="323" spans="1:23">
      <c r="A323" s="3"/>
      <c r="B323" s="3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>
        <f t="shared" si="4"/>
        <v>0</v>
      </c>
    </row>
    <row r="324" spans="1:23">
      <c r="A324" s="3"/>
      <c r="B324" s="3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>
        <f t="shared" ref="W324:W348" si="5">SUM(C324:V324)</f>
        <v>0</v>
      </c>
    </row>
    <row r="325" spans="1:23">
      <c r="A325" s="3"/>
      <c r="B325" s="3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>
        <f t="shared" si="5"/>
        <v>0</v>
      </c>
    </row>
    <row r="326" spans="1:23">
      <c r="A326" s="3"/>
      <c r="B326" s="3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>
        <f t="shared" si="5"/>
        <v>0</v>
      </c>
    </row>
    <row r="327" spans="1:23">
      <c r="A327" s="3"/>
      <c r="B327" s="3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>
        <f t="shared" si="5"/>
        <v>0</v>
      </c>
    </row>
    <row r="328" spans="1:23">
      <c r="A328" s="3"/>
      <c r="B328" s="3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>
        <f t="shared" si="5"/>
        <v>0</v>
      </c>
    </row>
    <row r="329" spans="1:23">
      <c r="A329" s="3"/>
      <c r="B329" s="3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>
        <f t="shared" si="5"/>
        <v>0</v>
      </c>
    </row>
    <row r="330" spans="1:23">
      <c r="A330" s="3"/>
      <c r="B330" s="3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>
        <f t="shared" si="5"/>
        <v>0</v>
      </c>
    </row>
    <row r="331" spans="1:23">
      <c r="A331" s="3"/>
      <c r="B331" s="3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>
        <f t="shared" si="5"/>
        <v>0</v>
      </c>
    </row>
    <row r="332" spans="1:23">
      <c r="A332" s="3"/>
      <c r="B332" s="3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>
        <f t="shared" si="5"/>
        <v>0</v>
      </c>
    </row>
    <row r="333" spans="1:23">
      <c r="A333" s="3"/>
      <c r="B333" s="3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>
        <f t="shared" si="5"/>
        <v>0</v>
      </c>
    </row>
    <row r="334" spans="1:23">
      <c r="A334" s="3"/>
      <c r="B334" s="3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>
        <f t="shared" si="5"/>
        <v>0</v>
      </c>
    </row>
    <row r="335" spans="1:23">
      <c r="A335" s="3"/>
      <c r="B335" s="3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>
        <f t="shared" si="5"/>
        <v>0</v>
      </c>
    </row>
    <row r="336" spans="1:23">
      <c r="A336" s="3"/>
      <c r="B336" s="3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>
        <f t="shared" si="5"/>
        <v>0</v>
      </c>
    </row>
    <row r="337" spans="1:23">
      <c r="A337" s="3"/>
      <c r="B337" s="3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>
        <f t="shared" si="5"/>
        <v>0</v>
      </c>
    </row>
    <row r="338" spans="1:23">
      <c r="A338" s="3"/>
      <c r="B338" s="3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>
        <f t="shared" si="5"/>
        <v>0</v>
      </c>
    </row>
    <row r="339" spans="1:23">
      <c r="A339" s="3"/>
      <c r="B339" s="3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>
        <f t="shared" si="5"/>
        <v>0</v>
      </c>
    </row>
    <row r="340" spans="1:23">
      <c r="A340" s="3"/>
      <c r="B340" s="3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>
        <f t="shared" si="5"/>
        <v>0</v>
      </c>
    </row>
    <row r="341" spans="1:23">
      <c r="A341" s="3"/>
      <c r="B341" s="3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>
        <f t="shared" si="5"/>
        <v>0</v>
      </c>
    </row>
    <row r="342" spans="1:23">
      <c r="A342" s="3"/>
      <c r="B342" s="3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>
        <f t="shared" si="5"/>
        <v>0</v>
      </c>
    </row>
    <row r="343" spans="1:23">
      <c r="A343" s="3"/>
      <c r="B343" s="3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>
        <f t="shared" si="5"/>
        <v>0</v>
      </c>
    </row>
    <row r="344" spans="1:23">
      <c r="A344" s="3"/>
      <c r="B344" s="3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>
        <f t="shared" si="5"/>
        <v>0</v>
      </c>
    </row>
    <row r="345" spans="1:23">
      <c r="A345" s="3"/>
      <c r="B345" s="3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>
        <f t="shared" si="5"/>
        <v>0</v>
      </c>
    </row>
    <row r="346" spans="1:23">
      <c r="A346" s="3"/>
      <c r="B346" s="3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>
        <f t="shared" si="5"/>
        <v>0</v>
      </c>
    </row>
    <row r="347" spans="1:23">
      <c r="A347" s="3"/>
      <c r="B347" s="3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>
        <f t="shared" si="5"/>
        <v>0</v>
      </c>
    </row>
    <row r="348" spans="1:23">
      <c r="A348" s="3"/>
      <c r="B348" s="3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>
        <f t="shared" si="5"/>
        <v>0</v>
      </c>
    </row>
    <row r="349" spans="3:23">
      <c r="C349" s="6">
        <f t="shared" ref="C349:V349" si="6">SUM(C1:C348)</f>
        <v>0</v>
      </c>
      <c r="D349" s="6">
        <f t="shared" si="6"/>
        <v>0</v>
      </c>
      <c r="E349" s="6">
        <f t="shared" si="6"/>
        <v>0</v>
      </c>
      <c r="F349" s="6">
        <f t="shared" si="6"/>
        <v>0</v>
      </c>
      <c r="G349" s="6">
        <f t="shared" si="6"/>
        <v>0</v>
      </c>
      <c r="H349" s="6">
        <f t="shared" si="6"/>
        <v>0</v>
      </c>
      <c r="I349" s="6">
        <f t="shared" si="6"/>
        <v>0</v>
      </c>
      <c r="J349" s="6">
        <f t="shared" si="6"/>
        <v>0</v>
      </c>
      <c r="K349" s="6">
        <f t="shared" si="6"/>
        <v>0</v>
      </c>
      <c r="L349" s="6">
        <f t="shared" si="6"/>
        <v>0</v>
      </c>
      <c r="M349" s="6">
        <f t="shared" si="6"/>
        <v>81.9</v>
      </c>
      <c r="N349" s="6">
        <f t="shared" si="6"/>
        <v>83.6</v>
      </c>
      <c r="O349" s="6">
        <f t="shared" si="6"/>
        <v>79.4</v>
      </c>
      <c r="P349" s="6">
        <f t="shared" si="6"/>
        <v>128.85</v>
      </c>
      <c r="Q349" s="6">
        <f t="shared" si="6"/>
        <v>40</v>
      </c>
      <c r="R349" s="6">
        <f t="shared" si="6"/>
        <v>0</v>
      </c>
      <c r="S349" s="6">
        <f t="shared" si="6"/>
        <v>15.7</v>
      </c>
      <c r="T349" s="6">
        <f t="shared" si="6"/>
        <v>66.45</v>
      </c>
      <c r="U349" s="6">
        <f t="shared" si="6"/>
        <v>29.95</v>
      </c>
      <c r="V349" s="6">
        <f t="shared" si="6"/>
        <v>0</v>
      </c>
      <c r="W349" s="6">
        <f>SUM(W2:W348)</f>
        <v>525.85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9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1" defaultRowHeight="14.25"/>
  <cols>
    <col min="1" max="1" width="9.56923076923077" customWidth="1"/>
    <col min="2" max="12" width="11" hidden="1" customWidth="1"/>
    <col min="13" max="14" width="7.85641025641026" customWidth="1"/>
    <col min="15" max="15" width="7.42564102564103" customWidth="1"/>
    <col min="16" max="16" width="8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8.13846153846154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2198</v>
      </c>
      <c r="B2" s="3"/>
      <c r="C2" s="3"/>
      <c r="D2" s="3"/>
      <c r="E2" s="3"/>
      <c r="F2" s="3"/>
      <c r="G2" s="3"/>
      <c r="H2" s="3"/>
      <c r="I2" s="3"/>
      <c r="J2" s="3"/>
      <c r="K2" s="5"/>
      <c r="L2" s="5"/>
      <c r="M2" s="5"/>
      <c r="N2" s="5">
        <v>3.45</v>
      </c>
      <c r="O2" s="5"/>
      <c r="P2" s="5"/>
      <c r="Q2" s="5"/>
      <c r="R2" s="5"/>
      <c r="S2" s="5"/>
      <c r="T2" s="5"/>
      <c r="U2" s="5"/>
      <c r="V2" s="5"/>
      <c r="W2" s="5">
        <f t="shared" ref="W2:W67" si="0">SUM(C2:V2)</f>
        <v>3.45</v>
      </c>
    </row>
    <row r="3" spans="1:23">
      <c r="A3" s="3">
        <v>260</v>
      </c>
      <c r="B3" s="3"/>
      <c r="C3" s="3"/>
      <c r="D3" s="3"/>
      <c r="E3" s="3"/>
      <c r="F3" s="3"/>
      <c r="G3" s="3"/>
      <c r="H3" s="3"/>
      <c r="I3" s="3"/>
      <c r="J3" s="3"/>
      <c r="K3" s="5"/>
      <c r="L3" s="5"/>
      <c r="M3" s="5">
        <f>12.05+19.95</f>
        <v>32</v>
      </c>
      <c r="N3" s="5">
        <f>9.55+24.1+19.55</f>
        <v>53.2</v>
      </c>
      <c r="O3" s="5">
        <f>20.15+22.45+17.45+22.45</f>
        <v>82.5</v>
      </c>
      <c r="P3" s="5">
        <f>29.6+17.7+18.75+20.4+19.7</f>
        <v>106.15</v>
      </c>
      <c r="Q3" s="5">
        <f>19.6+21.75+25.6</f>
        <v>66.95</v>
      </c>
      <c r="R3" s="5"/>
      <c r="S3" s="5">
        <v>11.6</v>
      </c>
      <c r="T3" s="5">
        <v>30.05</v>
      </c>
      <c r="U3" s="5">
        <v>25.4</v>
      </c>
      <c r="V3" s="5"/>
      <c r="W3" s="5">
        <f t="shared" si="0"/>
        <v>407.85</v>
      </c>
    </row>
    <row r="4" spans="1:23">
      <c r="A4" s="3">
        <v>2425</v>
      </c>
      <c r="B4" s="3"/>
      <c r="C4" s="3"/>
      <c r="D4" s="3"/>
      <c r="E4" s="3"/>
      <c r="F4" s="3"/>
      <c r="G4" s="3"/>
      <c r="H4" s="3"/>
      <c r="I4" s="3"/>
      <c r="J4" s="3"/>
      <c r="K4" s="5"/>
      <c r="L4" s="5"/>
      <c r="M4" s="5">
        <v>2.45</v>
      </c>
      <c r="N4" s="5">
        <v>5.55</v>
      </c>
      <c r="O4" s="5">
        <v>12.45</v>
      </c>
      <c r="P4" s="5">
        <f>11.45+21.6</f>
        <v>33.05</v>
      </c>
      <c r="Q4" s="5">
        <v>15.05</v>
      </c>
      <c r="R4" s="5"/>
      <c r="S4" s="5"/>
      <c r="T4" s="5">
        <v>7.25</v>
      </c>
      <c r="U4" s="5">
        <v>7.95</v>
      </c>
      <c r="V4" s="5" t="s">
        <v>23</v>
      </c>
      <c r="W4" s="5">
        <f t="shared" si="0"/>
        <v>83.75</v>
      </c>
    </row>
    <row r="5" spans="1:23">
      <c r="A5" s="3">
        <v>2425</v>
      </c>
      <c r="B5" s="3"/>
      <c r="C5" s="3"/>
      <c r="D5" s="3"/>
      <c r="E5" s="3"/>
      <c r="F5" s="3"/>
      <c r="G5" s="3"/>
      <c r="H5" s="3"/>
      <c r="I5" s="3"/>
      <c r="J5" s="3"/>
      <c r="K5" s="5"/>
      <c r="L5" s="5"/>
      <c r="M5" s="5">
        <v>2</v>
      </c>
      <c r="N5" s="5">
        <v>6.95</v>
      </c>
      <c r="O5" s="5">
        <v>7.25</v>
      </c>
      <c r="P5" s="5">
        <v>10.45</v>
      </c>
      <c r="Q5" s="5">
        <v>7.5</v>
      </c>
      <c r="R5" s="5"/>
      <c r="S5" s="5"/>
      <c r="T5" s="5">
        <v>1.05</v>
      </c>
      <c r="U5" s="5">
        <v>4.1</v>
      </c>
      <c r="V5" s="5"/>
      <c r="W5" s="5">
        <f t="shared" si="0"/>
        <v>39.3</v>
      </c>
    </row>
    <row r="6" spans="1:23">
      <c r="A6" s="3">
        <v>1006</v>
      </c>
      <c r="B6" s="3"/>
      <c r="C6" s="3"/>
      <c r="D6" s="3"/>
      <c r="E6" s="3"/>
      <c r="F6" s="3"/>
      <c r="G6" s="3"/>
      <c r="H6" s="3"/>
      <c r="I6" s="3"/>
      <c r="J6" s="3"/>
      <c r="K6" s="5"/>
      <c r="L6" s="5"/>
      <c r="M6" s="5">
        <v>4</v>
      </c>
      <c r="N6" s="5">
        <v>8.9</v>
      </c>
      <c r="O6" s="5">
        <v>2.9</v>
      </c>
      <c r="P6" s="5">
        <v>9.55</v>
      </c>
      <c r="Q6" s="5">
        <v>2.7</v>
      </c>
      <c r="R6" s="5"/>
      <c r="S6" s="5"/>
      <c r="T6" s="5">
        <v>5.7</v>
      </c>
      <c r="U6" s="5"/>
      <c r="V6" s="5"/>
      <c r="W6" s="5">
        <f t="shared" si="0"/>
        <v>33.75</v>
      </c>
    </row>
    <row r="7" spans="1:23">
      <c r="A7" s="3">
        <v>309</v>
      </c>
      <c r="B7" s="3"/>
      <c r="C7" s="3"/>
      <c r="D7" s="3"/>
      <c r="E7" s="3"/>
      <c r="F7" s="3"/>
      <c r="G7" s="3"/>
      <c r="H7" s="3"/>
      <c r="I7" s="3"/>
      <c r="J7" s="3"/>
      <c r="K7" s="5"/>
      <c r="L7" s="5"/>
      <c r="M7" s="5">
        <v>18.35</v>
      </c>
      <c r="N7" s="5">
        <v>29.35</v>
      </c>
      <c r="O7" s="5">
        <f>19.35+19.95+18.55</f>
        <v>57.85</v>
      </c>
      <c r="P7" s="5">
        <f>15.75+20.85+15.4+20.8+16.7</f>
        <v>89.5</v>
      </c>
      <c r="Q7" s="5">
        <f>20.4+16.25</f>
        <v>36.65</v>
      </c>
      <c r="R7" s="5"/>
      <c r="S7" s="5">
        <v>3</v>
      </c>
      <c r="T7" s="5">
        <v>21.25</v>
      </c>
      <c r="U7" s="5">
        <v>24.55</v>
      </c>
      <c r="V7" s="5"/>
      <c r="W7" s="5">
        <f t="shared" si="0"/>
        <v>280.5</v>
      </c>
    </row>
    <row r="8" spans="1:23">
      <c r="A8" s="3">
        <v>2161</v>
      </c>
      <c r="B8" s="3"/>
      <c r="C8" s="3"/>
      <c r="D8" s="3"/>
      <c r="E8" s="3"/>
      <c r="F8" s="3"/>
      <c r="G8" s="3"/>
      <c r="H8" s="3"/>
      <c r="I8" s="3"/>
      <c r="J8" s="3"/>
      <c r="K8" s="5"/>
      <c r="L8" s="5"/>
      <c r="M8" s="5"/>
      <c r="N8" s="5">
        <v>12.3</v>
      </c>
      <c r="O8" s="5">
        <v>8.9</v>
      </c>
      <c r="P8" s="5">
        <v>12.75</v>
      </c>
      <c r="Q8" s="5">
        <v>3.6</v>
      </c>
      <c r="R8" s="5"/>
      <c r="S8" s="5"/>
      <c r="T8" s="5"/>
      <c r="U8" s="5"/>
      <c r="V8" s="5"/>
      <c r="W8" s="5">
        <f t="shared" si="0"/>
        <v>37.55</v>
      </c>
    </row>
    <row r="9" spans="1:23">
      <c r="A9" s="3">
        <v>260</v>
      </c>
      <c r="B9" s="3"/>
      <c r="C9" s="3"/>
      <c r="D9" s="3"/>
      <c r="E9" s="3"/>
      <c r="F9" s="3"/>
      <c r="G9" s="3"/>
      <c r="H9" s="3"/>
      <c r="I9" s="3"/>
      <c r="J9" s="3"/>
      <c r="K9" s="5"/>
      <c r="L9" s="5"/>
      <c r="M9" s="5">
        <v>2.3</v>
      </c>
      <c r="N9" s="5">
        <v>8.4</v>
      </c>
      <c r="O9" s="5">
        <v>19.5</v>
      </c>
      <c r="P9" s="5">
        <f>18.35+8.7</f>
        <v>27.05</v>
      </c>
      <c r="Q9" s="5">
        <v>24.85</v>
      </c>
      <c r="R9" s="5"/>
      <c r="S9" s="5"/>
      <c r="T9" s="5">
        <v>6.6</v>
      </c>
      <c r="U9" s="5">
        <v>2.55</v>
      </c>
      <c r="V9" s="5"/>
      <c r="W9" s="5">
        <f t="shared" si="0"/>
        <v>91.25</v>
      </c>
    </row>
    <row r="10" spans="1:23">
      <c r="A10" s="3">
        <v>260</v>
      </c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>
        <v>2.05</v>
      </c>
      <c r="N10" s="5">
        <v>14.9</v>
      </c>
      <c r="O10" s="5">
        <v>5.05</v>
      </c>
      <c r="P10" s="5">
        <v>16.7</v>
      </c>
      <c r="Q10" s="5">
        <v>1.85</v>
      </c>
      <c r="R10" s="5"/>
      <c r="S10" s="5">
        <v>2.3</v>
      </c>
      <c r="T10" s="5">
        <v>8.2</v>
      </c>
      <c r="U10" s="5"/>
      <c r="V10" s="5"/>
      <c r="W10" s="5">
        <f t="shared" si="0"/>
        <v>51.05</v>
      </c>
    </row>
    <row r="11" spans="1:23">
      <c r="A11" s="3">
        <v>477</v>
      </c>
      <c r="B11" s="3"/>
      <c r="C11" s="3"/>
      <c r="D11" s="3"/>
      <c r="E11" s="3"/>
      <c r="F11" s="3"/>
      <c r="G11" s="3"/>
      <c r="H11" s="3"/>
      <c r="I11" s="3"/>
      <c r="J11" s="3"/>
      <c r="K11" s="5"/>
      <c r="L11" s="5"/>
      <c r="M11" s="5">
        <v>2.65</v>
      </c>
      <c r="N11" s="5">
        <v>11.2</v>
      </c>
      <c r="O11" s="5">
        <v>4.45</v>
      </c>
      <c r="P11" s="5">
        <v>7.35</v>
      </c>
      <c r="Q11" s="5">
        <v>5.75</v>
      </c>
      <c r="R11" s="5"/>
      <c r="S11" s="5"/>
      <c r="T11" s="5">
        <v>7.35</v>
      </c>
      <c r="U11" s="5">
        <v>7.25</v>
      </c>
      <c r="V11" s="5"/>
      <c r="W11" s="5">
        <f t="shared" si="0"/>
        <v>46</v>
      </c>
    </row>
    <row r="12" spans="1:23">
      <c r="A12" s="3">
        <v>342</v>
      </c>
      <c r="B12" s="3"/>
      <c r="C12" s="3"/>
      <c r="D12" s="3"/>
      <c r="E12" s="3"/>
      <c r="F12" s="3"/>
      <c r="G12" s="3"/>
      <c r="H12" s="3"/>
      <c r="I12" s="3"/>
      <c r="J12" s="3"/>
      <c r="K12" s="5"/>
      <c r="L12" s="5"/>
      <c r="M12" s="5">
        <v>7</v>
      </c>
      <c r="N12" s="5">
        <v>9.65</v>
      </c>
      <c r="O12" s="5">
        <v>9.6</v>
      </c>
      <c r="P12" s="5">
        <v>21.65</v>
      </c>
      <c r="Q12" s="5">
        <v>8.5</v>
      </c>
      <c r="R12" s="5"/>
      <c r="S12" s="5">
        <v>3.95</v>
      </c>
      <c r="T12" s="5">
        <v>6.65</v>
      </c>
      <c r="U12" s="5">
        <v>3.4</v>
      </c>
      <c r="V12" s="5"/>
      <c r="W12" s="5">
        <f t="shared" si="0"/>
        <v>70.4</v>
      </c>
    </row>
    <row r="13" spans="1:23">
      <c r="A13" s="3">
        <v>1791</v>
      </c>
      <c r="B13" s="4"/>
      <c r="C13" s="3"/>
      <c r="D13" s="3"/>
      <c r="E13" s="3"/>
      <c r="F13" s="3"/>
      <c r="G13" s="3"/>
      <c r="H13" s="3"/>
      <c r="I13" s="3"/>
      <c r="J13" s="3"/>
      <c r="K13" s="5"/>
      <c r="L13" s="5"/>
      <c r="M13" s="5">
        <v>5</v>
      </c>
      <c r="N13" s="5">
        <v>3.55</v>
      </c>
      <c r="O13" s="5">
        <v>8.7</v>
      </c>
      <c r="P13" s="5"/>
      <c r="Q13" s="5"/>
      <c r="R13" s="5"/>
      <c r="S13" s="5"/>
      <c r="T13" s="5"/>
      <c r="U13" s="5"/>
      <c r="V13" s="5"/>
      <c r="W13" s="5">
        <f t="shared" si="0"/>
        <v>17.25</v>
      </c>
    </row>
    <row r="14" spans="1:23">
      <c r="A14" s="3">
        <v>2425</v>
      </c>
      <c r="B14" s="3"/>
      <c r="C14" s="3"/>
      <c r="D14" s="3"/>
      <c r="E14" s="3"/>
      <c r="F14" s="3"/>
      <c r="G14" s="3"/>
      <c r="H14" s="3"/>
      <c r="I14" s="3"/>
      <c r="J14" s="3"/>
      <c r="K14" s="5"/>
      <c r="L14" s="5"/>
      <c r="M14" s="5">
        <f>2.32+2.14</f>
        <v>4.46</v>
      </c>
      <c r="N14" s="5">
        <v>1.74</v>
      </c>
      <c r="O14" s="5">
        <v>13.65</v>
      </c>
      <c r="P14" s="5">
        <v>17.54</v>
      </c>
      <c r="Q14" s="5">
        <v>4.02</v>
      </c>
      <c r="R14" s="5"/>
      <c r="S14" s="5"/>
      <c r="T14" s="5">
        <v>21.3</v>
      </c>
      <c r="U14" s="5">
        <v>7.1</v>
      </c>
      <c r="V14" s="5"/>
      <c r="W14" s="5">
        <f t="shared" si="0"/>
        <v>69.81</v>
      </c>
    </row>
    <row r="15" spans="1:23">
      <c r="A15" s="3">
        <v>2425</v>
      </c>
      <c r="B15" s="3"/>
      <c r="C15" s="3"/>
      <c r="D15" s="3"/>
      <c r="E15" s="3"/>
      <c r="F15" s="3"/>
      <c r="G15" s="3"/>
      <c r="H15" s="3"/>
      <c r="I15" s="3"/>
      <c r="J15" s="3"/>
      <c r="K15" s="5"/>
      <c r="L15" s="5"/>
      <c r="M15" s="5">
        <v>2.04</v>
      </c>
      <c r="N15" s="5">
        <f>3.12+1.96</f>
        <v>5.08</v>
      </c>
      <c r="O15" s="5"/>
      <c r="P15" s="5">
        <v>17.76</v>
      </c>
      <c r="Q15" s="5">
        <v>6.64</v>
      </c>
      <c r="R15" s="5"/>
      <c r="S15" s="5"/>
      <c r="T15" s="5"/>
      <c r="U15" s="5"/>
      <c r="V15" s="5"/>
      <c r="W15" s="5">
        <f t="shared" si="0"/>
        <v>31.52</v>
      </c>
    </row>
    <row r="16" spans="1:23">
      <c r="A16" s="3"/>
      <c r="B16" s="3"/>
      <c r="C16" s="3"/>
      <c r="D16" s="3"/>
      <c r="E16" s="3"/>
      <c r="F16" s="3"/>
      <c r="G16" s="3"/>
      <c r="H16" s="3"/>
      <c r="I16" s="3"/>
      <c r="J16" s="3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>
        <f t="shared" si="0"/>
        <v>0</v>
      </c>
    </row>
    <row r="17" spans="1:23">
      <c r="A17" s="3"/>
      <c r="B17" s="3"/>
      <c r="C17" s="3"/>
      <c r="D17" s="3"/>
      <c r="E17" s="3"/>
      <c r="F17" s="3"/>
      <c r="G17" s="3"/>
      <c r="H17" s="3"/>
      <c r="I17" s="3"/>
      <c r="J17" s="3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>
        <f t="shared" si="0"/>
        <v>0</v>
      </c>
    </row>
    <row r="18" spans="1:23">
      <c r="A18" s="3"/>
      <c r="B18" s="3"/>
      <c r="C18" s="3"/>
      <c r="D18" s="3"/>
      <c r="E18" s="3"/>
      <c r="F18" s="3"/>
      <c r="G18" s="3"/>
      <c r="H18" s="3"/>
      <c r="I18" s="3"/>
      <c r="J18" s="3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>
        <f t="shared" si="0"/>
        <v>0</v>
      </c>
    </row>
    <row r="19" spans="1:23">
      <c r="A19" s="3"/>
      <c r="B19" s="3"/>
      <c r="C19" s="3"/>
      <c r="D19" s="3"/>
      <c r="E19" s="3"/>
      <c r="F19" s="3"/>
      <c r="G19" s="3"/>
      <c r="H19" s="3"/>
      <c r="I19" s="3"/>
      <c r="J19" s="3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>
        <f t="shared" si="0"/>
        <v>0</v>
      </c>
    </row>
    <row r="20" spans="1:23">
      <c r="A20" s="3"/>
      <c r="B20" s="3"/>
      <c r="C20" s="3"/>
      <c r="D20" s="3"/>
      <c r="E20" s="3"/>
      <c r="F20" s="3"/>
      <c r="G20" s="3"/>
      <c r="H20" s="3"/>
      <c r="I20" s="3"/>
      <c r="J20" s="3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>
        <f t="shared" si="0"/>
        <v>0</v>
      </c>
    </row>
    <row r="21" spans="1:23">
      <c r="A21" s="3"/>
      <c r="B21" s="3"/>
      <c r="C21" s="3"/>
      <c r="D21" s="3"/>
      <c r="E21" s="3"/>
      <c r="F21" s="3"/>
      <c r="G21" s="3"/>
      <c r="H21" s="3"/>
      <c r="I21" s="3"/>
      <c r="J21" s="3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>
        <f t="shared" si="0"/>
        <v>0</v>
      </c>
    </row>
    <row r="22" spans="1:23">
      <c r="A22" s="13"/>
      <c r="B22" s="3"/>
      <c r="C22" s="3"/>
      <c r="D22" s="3"/>
      <c r="E22" s="3"/>
      <c r="F22" s="3"/>
      <c r="G22" s="3"/>
      <c r="H22" s="3"/>
      <c r="I22" s="3"/>
      <c r="J22" s="3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>
        <f t="shared" si="0"/>
        <v>0</v>
      </c>
    </row>
    <row r="23" spans="1:23">
      <c r="A23" s="3"/>
      <c r="B23" s="3"/>
      <c r="C23" s="3"/>
      <c r="D23" s="3"/>
      <c r="E23" s="3"/>
      <c r="F23" s="3"/>
      <c r="G23" s="3"/>
      <c r="H23" s="3"/>
      <c r="I23" s="3"/>
      <c r="J23" s="3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>
        <f t="shared" si="0"/>
        <v>0</v>
      </c>
    </row>
    <row r="24" spans="1:23">
      <c r="A24" s="3"/>
      <c r="B24" s="3"/>
      <c r="C24" s="3"/>
      <c r="D24" s="3"/>
      <c r="E24" s="3"/>
      <c r="F24" s="3"/>
      <c r="G24" s="3"/>
      <c r="H24" s="3"/>
      <c r="I24" s="3"/>
      <c r="J24" s="3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>
        <f t="shared" si="0"/>
        <v>0</v>
      </c>
    </row>
    <row r="25" spans="1:23">
      <c r="A25" s="3"/>
      <c r="B25" s="3"/>
      <c r="C25" s="3"/>
      <c r="D25" s="3"/>
      <c r="E25" s="3"/>
      <c r="F25" s="3"/>
      <c r="G25" s="3"/>
      <c r="H25" s="3"/>
      <c r="I25" s="3"/>
      <c r="J25" s="3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>
        <f t="shared" si="0"/>
        <v>0</v>
      </c>
    </row>
    <row r="26" spans="1:23">
      <c r="A26" s="3"/>
      <c r="B26" s="3"/>
      <c r="C26" s="3"/>
      <c r="D26" s="3"/>
      <c r="E26" s="3"/>
      <c r="F26" s="3"/>
      <c r="G26" s="3"/>
      <c r="H26" s="3"/>
      <c r="I26" s="3"/>
      <c r="J26" s="3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>
        <f t="shared" si="0"/>
        <v>0</v>
      </c>
    </row>
    <row r="27" spans="1:23">
      <c r="A27" s="3"/>
      <c r="B27" s="3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>
        <f t="shared" si="0"/>
        <v>0</v>
      </c>
    </row>
    <row r="28" spans="1:23">
      <c r="A28" s="3"/>
      <c r="B28" s="3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>
        <f t="shared" si="0"/>
        <v>0</v>
      </c>
    </row>
    <row r="29" spans="1:23">
      <c r="A29" s="3"/>
      <c r="B29" s="3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>
        <f t="shared" si="0"/>
        <v>0</v>
      </c>
    </row>
    <row r="30" spans="1:23">
      <c r="A30" s="3"/>
      <c r="B30" s="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>
        <f t="shared" si="0"/>
        <v>0</v>
      </c>
    </row>
    <row r="31" spans="1:23">
      <c r="A31" s="3"/>
      <c r="B31" s="3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>
        <f t="shared" si="0"/>
        <v>0</v>
      </c>
    </row>
    <row r="32" spans="1:23">
      <c r="A32" s="3"/>
      <c r="B32" s="3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>
        <f t="shared" si="0"/>
        <v>0</v>
      </c>
    </row>
    <row r="33" spans="1:23">
      <c r="A33" s="3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>
        <f t="shared" si="0"/>
        <v>0</v>
      </c>
    </row>
    <row r="34" spans="1:23">
      <c r="A34" s="3"/>
      <c r="B34" s="3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>
        <f t="shared" si="0"/>
        <v>0</v>
      </c>
    </row>
    <row r="35" spans="1:23">
      <c r="A35" s="3"/>
      <c r="B35" s="3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>
        <f t="shared" si="0"/>
        <v>0</v>
      </c>
    </row>
    <row r="36" spans="1:23">
      <c r="A36" s="3"/>
      <c r="B36" s="3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>
        <f t="shared" si="0"/>
        <v>0</v>
      </c>
    </row>
    <row r="37" spans="1:23">
      <c r="A37" s="3"/>
      <c r="B37" s="3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>
        <f t="shared" si="0"/>
        <v>0</v>
      </c>
    </row>
    <row r="38" spans="1:23">
      <c r="A38" s="3"/>
      <c r="B38" s="3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>
        <f t="shared" si="0"/>
        <v>0</v>
      </c>
    </row>
    <row r="39" spans="1:23">
      <c r="A39" s="3"/>
      <c r="B39" s="3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>
        <f t="shared" si="0"/>
        <v>0</v>
      </c>
    </row>
    <row r="40" spans="1:23">
      <c r="A40" s="3"/>
      <c r="B40" s="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>
        <f t="shared" si="0"/>
        <v>0</v>
      </c>
    </row>
    <row r="41" spans="1:23">
      <c r="A41" s="3"/>
      <c r="B41" s="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>
        <f t="shared" si="0"/>
        <v>0</v>
      </c>
    </row>
    <row r="42" spans="1:23">
      <c r="A42" s="3"/>
      <c r="B42" s="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>
        <f t="shared" si="0"/>
        <v>0</v>
      </c>
    </row>
    <row r="43" spans="1:23">
      <c r="A43" s="3"/>
      <c r="B43" s="3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>
        <f t="shared" si="0"/>
        <v>0</v>
      </c>
    </row>
    <row r="44" spans="1:23">
      <c r="A44" s="3"/>
      <c r="B44" s="3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>
        <f t="shared" si="0"/>
        <v>0</v>
      </c>
    </row>
    <row r="45" spans="1:23">
      <c r="A45" s="3"/>
      <c r="B45" s="3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>
        <f t="shared" si="0"/>
        <v>0</v>
      </c>
    </row>
    <row r="46" spans="1:23">
      <c r="A46" s="3"/>
      <c r="B46" s="3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>
        <f t="shared" si="0"/>
        <v>0</v>
      </c>
    </row>
    <row r="47" spans="1:23">
      <c r="A47" s="3"/>
      <c r="B47" s="3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>
        <f t="shared" si="0"/>
        <v>0</v>
      </c>
    </row>
    <row r="48" spans="1:23">
      <c r="A48" s="3"/>
      <c r="B48" s="3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>
        <f t="shared" si="0"/>
        <v>0</v>
      </c>
    </row>
    <row r="49" spans="1:23">
      <c r="A49" s="3"/>
      <c r="B49" s="3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>
        <f t="shared" si="0"/>
        <v>0</v>
      </c>
    </row>
    <row r="50" spans="1:23">
      <c r="A50" s="3"/>
      <c r="B50" s="3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>
        <f t="shared" si="0"/>
        <v>0</v>
      </c>
    </row>
    <row r="51" spans="1:23">
      <c r="A51" s="3"/>
      <c r="B51" s="3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>
        <f t="shared" si="0"/>
        <v>0</v>
      </c>
    </row>
    <row r="52" spans="1:23">
      <c r="A52" s="3"/>
      <c r="B52" s="3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>
        <f t="shared" si="0"/>
        <v>0</v>
      </c>
    </row>
    <row r="53" spans="1:23">
      <c r="A53" s="3"/>
      <c r="B53" s="3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>
        <f t="shared" si="0"/>
        <v>0</v>
      </c>
    </row>
    <row r="54" spans="1:23">
      <c r="A54" s="3"/>
      <c r="B54" s="3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>
        <f t="shared" si="0"/>
        <v>0</v>
      </c>
    </row>
    <row r="55" spans="1:23">
      <c r="A55" s="3"/>
      <c r="B55" s="3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>
        <f t="shared" si="0"/>
        <v>0</v>
      </c>
    </row>
    <row r="56" spans="1:23">
      <c r="A56" s="3"/>
      <c r="B56" s="3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>
        <f t="shared" si="0"/>
        <v>0</v>
      </c>
    </row>
    <row r="57" spans="1:23">
      <c r="A57" s="3"/>
      <c r="B57" s="3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>
        <f t="shared" si="0"/>
        <v>0</v>
      </c>
    </row>
    <row r="58" spans="1:23">
      <c r="A58" s="3"/>
      <c r="B58" s="3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>
        <f t="shared" si="0"/>
        <v>0</v>
      </c>
    </row>
    <row r="59" spans="1:23">
      <c r="A59" s="3"/>
      <c r="B59" s="3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>
        <f t="shared" si="0"/>
        <v>0</v>
      </c>
    </row>
    <row r="60" spans="1:23">
      <c r="A60" s="3"/>
      <c r="B60" s="3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>
        <f t="shared" si="0"/>
        <v>0</v>
      </c>
    </row>
    <row r="61" spans="1:23">
      <c r="A61" s="3"/>
      <c r="B61" s="3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>
        <f t="shared" si="0"/>
        <v>0</v>
      </c>
    </row>
    <row r="62" spans="1:23">
      <c r="A62" s="3"/>
      <c r="B62" s="3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>
        <f t="shared" si="0"/>
        <v>0</v>
      </c>
    </row>
    <row r="63" spans="1:23">
      <c r="A63" s="3"/>
      <c r="B63" s="3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>
        <f t="shared" si="0"/>
        <v>0</v>
      </c>
    </row>
    <row r="64" spans="1:23">
      <c r="A64" s="3"/>
      <c r="B64" s="3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>
        <f t="shared" si="0"/>
        <v>0</v>
      </c>
    </row>
    <row r="65" spans="1:23">
      <c r="A65" s="3"/>
      <c r="B65" s="3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>
        <f t="shared" si="0"/>
        <v>0</v>
      </c>
    </row>
    <row r="66" spans="1:23">
      <c r="A66" s="3"/>
      <c r="B66" s="3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>
        <f t="shared" si="0"/>
        <v>0</v>
      </c>
    </row>
    <row r="67" spans="1:23">
      <c r="A67" s="3"/>
      <c r="B67" s="3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>
        <f t="shared" si="0"/>
        <v>0</v>
      </c>
    </row>
    <row r="68" spans="1:23">
      <c r="A68" s="3"/>
      <c r="B68" s="3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>
        <f t="shared" ref="W68:W131" si="1">SUM(C68:V68)</f>
        <v>0</v>
      </c>
    </row>
    <row r="69" spans="1:23">
      <c r="A69" s="3"/>
      <c r="B69" s="3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>
        <f t="shared" si="1"/>
        <v>0</v>
      </c>
    </row>
    <row r="70" spans="1:23">
      <c r="A70" s="3"/>
      <c r="B70" s="3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>
        <f t="shared" si="1"/>
        <v>0</v>
      </c>
    </row>
    <row r="71" spans="1:23">
      <c r="A71" s="3"/>
      <c r="B71" s="3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>
        <f t="shared" si="1"/>
        <v>0</v>
      </c>
    </row>
    <row r="72" spans="1:23">
      <c r="A72" s="3"/>
      <c r="B72" s="3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>
        <f t="shared" si="1"/>
        <v>0</v>
      </c>
    </row>
    <row r="73" spans="1:23">
      <c r="A73" s="3"/>
      <c r="B73" s="3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>
        <f t="shared" si="1"/>
        <v>0</v>
      </c>
    </row>
    <row r="74" spans="1:23">
      <c r="A74" s="3"/>
      <c r="B74" s="3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>
        <f t="shared" si="1"/>
        <v>0</v>
      </c>
    </row>
    <row r="75" spans="1:23">
      <c r="A75" s="3"/>
      <c r="B75" s="3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>
        <f t="shared" si="1"/>
        <v>0</v>
      </c>
    </row>
    <row r="76" spans="1:23">
      <c r="A76" s="3"/>
      <c r="B76" s="3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>
        <f t="shared" si="1"/>
        <v>0</v>
      </c>
    </row>
    <row r="77" spans="1:23">
      <c r="A77" s="3"/>
      <c r="B77" s="3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>
        <f t="shared" si="1"/>
        <v>0</v>
      </c>
    </row>
    <row r="78" spans="1:23">
      <c r="A78" s="3"/>
      <c r="B78" s="3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>
        <f t="shared" si="1"/>
        <v>0</v>
      </c>
    </row>
    <row r="79" spans="1:23">
      <c r="A79" s="3"/>
      <c r="B79" s="3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>
        <f t="shared" si="1"/>
        <v>0</v>
      </c>
    </row>
    <row r="80" spans="1:23">
      <c r="A80" s="3"/>
      <c r="B80" s="3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>
        <f t="shared" si="1"/>
        <v>0</v>
      </c>
    </row>
    <row r="81" spans="1:23">
      <c r="A81" s="3"/>
      <c r="B81" s="3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>
        <f t="shared" si="1"/>
        <v>0</v>
      </c>
    </row>
    <row r="82" spans="1:23">
      <c r="A82" s="3"/>
      <c r="B82" s="3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>
        <f t="shared" si="1"/>
        <v>0</v>
      </c>
    </row>
    <row r="83" spans="1:23">
      <c r="A83" s="3"/>
      <c r="B83" s="3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>
        <f t="shared" si="1"/>
        <v>0</v>
      </c>
    </row>
    <row r="84" spans="1:23">
      <c r="A84" s="3"/>
      <c r="B84" s="3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>
        <f t="shared" si="1"/>
        <v>0</v>
      </c>
    </row>
    <row r="85" spans="1:23">
      <c r="A85" s="3"/>
      <c r="B85" s="3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>
        <f t="shared" si="1"/>
        <v>0</v>
      </c>
    </row>
    <row r="86" spans="1:23">
      <c r="A86" s="3"/>
      <c r="B86" s="3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>
        <f t="shared" si="1"/>
        <v>0</v>
      </c>
    </row>
    <row r="87" spans="1:23">
      <c r="A87" s="3"/>
      <c r="B87" s="3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>
        <f t="shared" si="1"/>
        <v>0</v>
      </c>
    </row>
    <row r="88" spans="1:23">
      <c r="A88" s="3"/>
      <c r="B88" s="3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>
        <f t="shared" si="1"/>
        <v>0</v>
      </c>
    </row>
    <row r="89" spans="1:23">
      <c r="A89" s="3"/>
      <c r="B89" s="3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>
        <f t="shared" si="1"/>
        <v>0</v>
      </c>
    </row>
    <row r="90" spans="1:23">
      <c r="A90" s="3"/>
      <c r="B90" s="3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>
        <f t="shared" si="1"/>
        <v>0</v>
      </c>
    </row>
    <row r="91" spans="1:23">
      <c r="A91" s="3"/>
      <c r="B91" s="3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>
        <f t="shared" si="1"/>
        <v>0</v>
      </c>
    </row>
    <row r="92" spans="1:23">
      <c r="A92" s="3"/>
      <c r="B92" s="3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>
        <f t="shared" si="1"/>
        <v>0</v>
      </c>
    </row>
    <row r="93" spans="1:23">
      <c r="A93" s="3"/>
      <c r="B93" s="3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>
        <f t="shared" si="1"/>
        <v>0</v>
      </c>
    </row>
    <row r="94" spans="1:23">
      <c r="A94" s="3"/>
      <c r="B94" s="3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>
        <f t="shared" si="1"/>
        <v>0</v>
      </c>
    </row>
    <row r="95" spans="1:23">
      <c r="A95" s="3"/>
      <c r="B95" s="3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>
        <f t="shared" si="1"/>
        <v>0</v>
      </c>
    </row>
    <row r="96" spans="1:23">
      <c r="A96" s="3"/>
      <c r="B96" s="3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>
        <f t="shared" si="1"/>
        <v>0</v>
      </c>
    </row>
    <row r="97" spans="1:23">
      <c r="A97" s="3"/>
      <c r="B97" s="3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>
        <f t="shared" si="1"/>
        <v>0</v>
      </c>
    </row>
    <row r="98" spans="1:23">
      <c r="A98" s="3"/>
      <c r="B98" s="3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>
        <f t="shared" si="1"/>
        <v>0</v>
      </c>
    </row>
    <row r="99" spans="1:23">
      <c r="A99" s="3"/>
      <c r="B99" s="3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>
        <f t="shared" si="1"/>
        <v>0</v>
      </c>
    </row>
    <row r="100" spans="1:23">
      <c r="A100" s="3"/>
      <c r="B100" s="3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>
        <f t="shared" si="1"/>
        <v>0</v>
      </c>
    </row>
    <row r="101" spans="1:23">
      <c r="A101" s="3"/>
      <c r="B101" s="3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>
        <f t="shared" si="1"/>
        <v>0</v>
      </c>
    </row>
    <row r="102" spans="1:23">
      <c r="A102" s="3"/>
      <c r="B102" s="3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>
        <f t="shared" si="1"/>
        <v>0</v>
      </c>
    </row>
    <row r="103" spans="1:23">
      <c r="A103" s="3"/>
      <c r="B103" s="3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>
        <f t="shared" si="1"/>
        <v>0</v>
      </c>
    </row>
    <row r="104" spans="1:23">
      <c r="A104" s="3"/>
      <c r="B104" s="3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>
        <f t="shared" si="1"/>
        <v>0</v>
      </c>
    </row>
    <row r="105" spans="1:23">
      <c r="A105" s="3"/>
      <c r="B105" s="3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>
        <f t="shared" si="1"/>
        <v>0</v>
      </c>
    </row>
    <row r="106" spans="1:23">
      <c r="A106" s="3"/>
      <c r="B106" s="3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>
        <f t="shared" si="1"/>
        <v>0</v>
      </c>
    </row>
    <row r="107" spans="1:23">
      <c r="A107" s="3"/>
      <c r="B107" s="3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>
        <f t="shared" si="1"/>
        <v>0</v>
      </c>
    </row>
    <row r="108" spans="1:23">
      <c r="A108" s="3"/>
      <c r="B108" s="3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>
        <f t="shared" si="1"/>
        <v>0</v>
      </c>
    </row>
    <row r="109" spans="1:23">
      <c r="A109" s="3"/>
      <c r="B109" s="3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>
        <f t="shared" si="1"/>
        <v>0</v>
      </c>
    </row>
    <row r="110" spans="1:23">
      <c r="A110" s="3"/>
      <c r="B110" s="3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>
        <f t="shared" si="1"/>
        <v>0</v>
      </c>
    </row>
    <row r="111" spans="1:23">
      <c r="A111" s="3"/>
      <c r="B111" s="3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>
        <f t="shared" si="1"/>
        <v>0</v>
      </c>
    </row>
    <row r="112" spans="1:23">
      <c r="A112" s="3"/>
      <c r="B112" s="3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>
        <f t="shared" si="1"/>
        <v>0</v>
      </c>
    </row>
    <row r="113" spans="1:23">
      <c r="A113" s="3"/>
      <c r="B113" s="3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>
        <f t="shared" si="1"/>
        <v>0</v>
      </c>
    </row>
    <row r="114" spans="1:23">
      <c r="A114" s="3"/>
      <c r="B114" s="3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>
        <f t="shared" si="1"/>
        <v>0</v>
      </c>
    </row>
    <row r="115" spans="1:23">
      <c r="A115" s="3"/>
      <c r="B115" s="3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>
        <f t="shared" si="1"/>
        <v>0</v>
      </c>
    </row>
    <row r="116" spans="1:23">
      <c r="A116" s="3"/>
      <c r="B116" s="3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>
        <f t="shared" si="1"/>
        <v>0</v>
      </c>
    </row>
    <row r="117" spans="1:23">
      <c r="A117" s="3"/>
      <c r="B117" s="3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>
        <f t="shared" si="1"/>
        <v>0</v>
      </c>
    </row>
    <row r="118" spans="1:23">
      <c r="A118" s="3"/>
      <c r="B118" s="3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>
        <f t="shared" si="1"/>
        <v>0</v>
      </c>
    </row>
    <row r="119" spans="1:23">
      <c r="A119" s="3"/>
      <c r="B119" s="3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>
        <f t="shared" si="1"/>
        <v>0</v>
      </c>
    </row>
    <row r="120" spans="1:23">
      <c r="A120" s="3"/>
      <c r="B120" s="3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>
        <f t="shared" si="1"/>
        <v>0</v>
      </c>
    </row>
    <row r="121" spans="1:23">
      <c r="A121" s="3"/>
      <c r="B121" s="3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>
        <f t="shared" si="1"/>
        <v>0</v>
      </c>
    </row>
    <row r="122" spans="1:23">
      <c r="A122" s="3"/>
      <c r="B122" s="3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>
        <f t="shared" si="1"/>
        <v>0</v>
      </c>
    </row>
    <row r="123" spans="1:23">
      <c r="A123" s="3"/>
      <c r="B123" s="3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>
        <f t="shared" si="1"/>
        <v>0</v>
      </c>
    </row>
    <row r="124" spans="1:23">
      <c r="A124" s="3"/>
      <c r="B124" s="3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>
        <f t="shared" si="1"/>
        <v>0</v>
      </c>
    </row>
    <row r="125" spans="1:23">
      <c r="A125" s="3"/>
      <c r="B125" s="3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>
        <f t="shared" si="1"/>
        <v>0</v>
      </c>
    </row>
    <row r="126" spans="1:23">
      <c r="A126" s="3"/>
      <c r="B126" s="3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>
        <f t="shared" si="1"/>
        <v>0</v>
      </c>
    </row>
    <row r="127" spans="1:23">
      <c r="A127" s="3"/>
      <c r="B127" s="3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>
        <f t="shared" si="1"/>
        <v>0</v>
      </c>
    </row>
    <row r="128" spans="1:23">
      <c r="A128" s="3"/>
      <c r="B128" s="3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>
        <f t="shared" si="1"/>
        <v>0</v>
      </c>
    </row>
    <row r="129" spans="1:23">
      <c r="A129" s="3"/>
      <c r="B129" s="3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>
        <f t="shared" si="1"/>
        <v>0</v>
      </c>
    </row>
    <row r="130" spans="1:23">
      <c r="A130" s="3"/>
      <c r="B130" s="3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>
        <f t="shared" si="1"/>
        <v>0</v>
      </c>
    </row>
    <row r="131" spans="1:23">
      <c r="A131" s="3"/>
      <c r="B131" s="3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>
        <f t="shared" si="1"/>
        <v>0</v>
      </c>
    </row>
    <row r="132" spans="1:23">
      <c r="A132" s="3"/>
      <c r="B132" s="3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>
        <f t="shared" ref="W132:W195" si="2">SUM(C132:V132)</f>
        <v>0</v>
      </c>
    </row>
    <row r="133" spans="1:23">
      <c r="A133" s="3"/>
      <c r="B133" s="3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>
        <f t="shared" si="2"/>
        <v>0</v>
      </c>
    </row>
    <row r="134" spans="1:23">
      <c r="A134" s="3"/>
      <c r="B134" s="3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>
        <f t="shared" si="2"/>
        <v>0</v>
      </c>
    </row>
    <row r="135" spans="1:23">
      <c r="A135" s="3"/>
      <c r="B135" s="3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>
        <f t="shared" si="2"/>
        <v>0</v>
      </c>
    </row>
    <row r="136" spans="1:23">
      <c r="A136" s="3"/>
      <c r="B136" s="3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>
        <f t="shared" si="2"/>
        <v>0</v>
      </c>
    </row>
    <row r="137" spans="1:23">
      <c r="A137" s="3"/>
      <c r="B137" s="3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>
        <f t="shared" si="2"/>
        <v>0</v>
      </c>
    </row>
    <row r="138" spans="1:23">
      <c r="A138" s="3"/>
      <c r="B138" s="3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>
        <f t="shared" si="2"/>
        <v>0</v>
      </c>
    </row>
    <row r="139" spans="1:23">
      <c r="A139" s="3"/>
      <c r="B139" s="3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>
        <f t="shared" si="2"/>
        <v>0</v>
      </c>
    </row>
    <row r="140" spans="1:23">
      <c r="A140" s="3"/>
      <c r="B140" s="3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>
        <f t="shared" si="2"/>
        <v>0</v>
      </c>
    </row>
    <row r="141" spans="1:23">
      <c r="A141" s="3"/>
      <c r="B141" s="3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>
        <f t="shared" si="2"/>
        <v>0</v>
      </c>
    </row>
    <row r="142" spans="1:23">
      <c r="A142" s="3"/>
      <c r="B142" s="3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>
        <f t="shared" si="2"/>
        <v>0</v>
      </c>
    </row>
    <row r="143" spans="1:23">
      <c r="A143" s="3"/>
      <c r="B143" s="3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>
        <f t="shared" si="2"/>
        <v>0</v>
      </c>
    </row>
    <row r="144" spans="1:23">
      <c r="A144" s="3"/>
      <c r="B144" s="3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>
        <f t="shared" si="2"/>
        <v>0</v>
      </c>
    </row>
    <row r="145" spans="1:23">
      <c r="A145" s="3"/>
      <c r="B145" s="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>
        <f t="shared" si="2"/>
        <v>0</v>
      </c>
    </row>
    <row r="146" spans="1:23">
      <c r="A146" s="3"/>
      <c r="B146" s="3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>
        <f t="shared" si="2"/>
        <v>0</v>
      </c>
    </row>
    <row r="147" spans="1:23">
      <c r="A147" s="3"/>
      <c r="B147" s="3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>
        <f t="shared" si="2"/>
        <v>0</v>
      </c>
    </row>
    <row r="148" spans="1:23">
      <c r="A148" s="3"/>
      <c r="B148" s="3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>
        <f t="shared" si="2"/>
        <v>0</v>
      </c>
    </row>
    <row r="149" spans="1:23">
      <c r="A149" s="3"/>
      <c r="B149" s="3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>
        <f t="shared" si="2"/>
        <v>0</v>
      </c>
    </row>
    <row r="150" spans="1:23">
      <c r="A150" s="3"/>
      <c r="B150" s="3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>
        <f t="shared" si="2"/>
        <v>0</v>
      </c>
    </row>
    <row r="151" spans="1:23">
      <c r="A151" s="3"/>
      <c r="B151" s="3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>
        <f t="shared" si="2"/>
        <v>0</v>
      </c>
    </row>
    <row r="152" spans="1:23">
      <c r="A152" s="3"/>
      <c r="B152" s="3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>
        <f t="shared" si="2"/>
        <v>0</v>
      </c>
    </row>
    <row r="153" spans="1:23">
      <c r="A153" s="3"/>
      <c r="B153" s="3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>
        <f t="shared" si="2"/>
        <v>0</v>
      </c>
    </row>
    <row r="154" spans="1:23">
      <c r="A154" s="3"/>
      <c r="B154" s="3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>
        <f t="shared" si="2"/>
        <v>0</v>
      </c>
    </row>
    <row r="155" spans="1:23">
      <c r="A155" s="3"/>
      <c r="B155" s="3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>
        <f t="shared" si="2"/>
        <v>0</v>
      </c>
    </row>
    <row r="156" spans="1:23">
      <c r="A156" s="3"/>
      <c r="B156" s="3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>
        <f t="shared" si="2"/>
        <v>0</v>
      </c>
    </row>
    <row r="157" spans="1:23">
      <c r="A157" s="3"/>
      <c r="B157" s="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>
        <f t="shared" si="2"/>
        <v>0</v>
      </c>
    </row>
    <row r="158" spans="1:23">
      <c r="A158" s="3"/>
      <c r="B158" s="3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>
        <f t="shared" si="2"/>
        <v>0</v>
      </c>
    </row>
    <row r="159" spans="1:23">
      <c r="A159" s="3"/>
      <c r="B159" s="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>
        <f t="shared" si="2"/>
        <v>0</v>
      </c>
    </row>
    <row r="160" spans="1:23">
      <c r="A160" s="3"/>
      <c r="B160" s="3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>
        <f t="shared" si="2"/>
        <v>0</v>
      </c>
    </row>
    <row r="161" spans="1:23">
      <c r="A161" s="3"/>
      <c r="B161" s="3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>
        <f t="shared" si="2"/>
        <v>0</v>
      </c>
    </row>
    <row r="162" spans="1:23">
      <c r="A162" s="3"/>
      <c r="B162" s="3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>
        <f t="shared" si="2"/>
        <v>0</v>
      </c>
    </row>
    <row r="163" spans="1:23">
      <c r="A163" s="3"/>
      <c r="B163" s="3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>
        <f t="shared" si="2"/>
        <v>0</v>
      </c>
    </row>
    <row r="164" spans="1:23">
      <c r="A164" s="3"/>
      <c r="B164" s="3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>
        <f t="shared" si="2"/>
        <v>0</v>
      </c>
    </row>
    <row r="165" spans="1:23">
      <c r="A165" s="3"/>
      <c r="B165" s="3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>
        <f t="shared" si="2"/>
        <v>0</v>
      </c>
    </row>
    <row r="166" spans="1:23">
      <c r="A166" s="3"/>
      <c r="B166" s="3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>
        <f t="shared" si="2"/>
        <v>0</v>
      </c>
    </row>
    <row r="167" spans="1:23">
      <c r="A167" s="3"/>
      <c r="B167" s="3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>
        <f t="shared" si="2"/>
        <v>0</v>
      </c>
    </row>
    <row r="168" spans="1:23">
      <c r="A168" s="3"/>
      <c r="B168" s="3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>
        <f t="shared" si="2"/>
        <v>0</v>
      </c>
    </row>
    <row r="169" spans="1:23">
      <c r="A169" s="3"/>
      <c r="B169" s="3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>
        <f t="shared" si="2"/>
        <v>0</v>
      </c>
    </row>
    <row r="170" spans="1:23">
      <c r="A170" s="3"/>
      <c r="B170" s="3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>
        <f t="shared" si="2"/>
        <v>0</v>
      </c>
    </row>
    <row r="171" spans="1:23">
      <c r="A171" s="3"/>
      <c r="B171" s="3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>
        <f t="shared" si="2"/>
        <v>0</v>
      </c>
    </row>
    <row r="172" spans="1:23">
      <c r="A172" s="3"/>
      <c r="B172" s="3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>
        <f t="shared" si="2"/>
        <v>0</v>
      </c>
    </row>
    <row r="173" spans="1:23">
      <c r="A173" s="3"/>
      <c r="B173" s="3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>
        <f t="shared" si="2"/>
        <v>0</v>
      </c>
    </row>
    <row r="174" spans="1:23">
      <c r="A174" s="3"/>
      <c r="B174" s="3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>
        <f t="shared" si="2"/>
        <v>0</v>
      </c>
    </row>
    <row r="175" spans="1:23">
      <c r="A175" s="3"/>
      <c r="B175" s="3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>
        <f t="shared" si="2"/>
        <v>0</v>
      </c>
    </row>
    <row r="176" spans="1:23">
      <c r="A176" s="3"/>
      <c r="B176" s="3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>
        <f t="shared" si="2"/>
        <v>0</v>
      </c>
    </row>
    <row r="177" spans="1:23">
      <c r="A177" s="3"/>
      <c r="B177" s="3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>
        <f t="shared" si="2"/>
        <v>0</v>
      </c>
    </row>
    <row r="178" spans="1:23">
      <c r="A178" s="3"/>
      <c r="B178" s="3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>
        <f t="shared" si="2"/>
        <v>0</v>
      </c>
    </row>
    <row r="179" spans="1:23">
      <c r="A179" s="3"/>
      <c r="B179" s="3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>
        <f t="shared" si="2"/>
        <v>0</v>
      </c>
    </row>
    <row r="180" spans="1:23">
      <c r="A180" s="3"/>
      <c r="B180" s="3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>
        <f t="shared" si="2"/>
        <v>0</v>
      </c>
    </row>
    <row r="181" spans="1:23">
      <c r="A181" s="3"/>
      <c r="B181" s="3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>
        <f t="shared" si="2"/>
        <v>0</v>
      </c>
    </row>
    <row r="182" spans="1:23">
      <c r="A182" s="3"/>
      <c r="B182" s="3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>
        <f t="shared" si="2"/>
        <v>0</v>
      </c>
    </row>
    <row r="183" spans="1:23">
      <c r="A183" s="3"/>
      <c r="B183" s="3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>
        <f t="shared" si="2"/>
        <v>0</v>
      </c>
    </row>
    <row r="184" spans="1:23">
      <c r="A184" s="3"/>
      <c r="B184" s="3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>
        <f t="shared" si="2"/>
        <v>0</v>
      </c>
    </row>
    <row r="185" spans="1:23">
      <c r="A185" s="3"/>
      <c r="B185" s="3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>
        <f t="shared" si="2"/>
        <v>0</v>
      </c>
    </row>
    <row r="186" spans="1:23">
      <c r="A186" s="3"/>
      <c r="B186" s="3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>
        <f t="shared" si="2"/>
        <v>0</v>
      </c>
    </row>
    <row r="187" spans="1:23">
      <c r="A187" s="3"/>
      <c r="B187" s="3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>
        <f t="shared" si="2"/>
        <v>0</v>
      </c>
    </row>
    <row r="188" spans="1:23">
      <c r="A188" s="3"/>
      <c r="B188" s="3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>
        <f t="shared" si="2"/>
        <v>0</v>
      </c>
    </row>
    <row r="189" spans="1:23">
      <c r="A189" s="3"/>
      <c r="B189" s="3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>
        <f t="shared" si="2"/>
        <v>0</v>
      </c>
    </row>
    <row r="190" spans="1:23">
      <c r="A190" s="3"/>
      <c r="B190" s="3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>
        <f t="shared" si="2"/>
        <v>0</v>
      </c>
    </row>
    <row r="191" spans="1:23">
      <c r="A191" s="3"/>
      <c r="B191" s="3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>
        <f t="shared" si="2"/>
        <v>0</v>
      </c>
    </row>
    <row r="192" spans="1:23">
      <c r="A192" s="3"/>
      <c r="B192" s="3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>
        <f t="shared" si="2"/>
        <v>0</v>
      </c>
    </row>
    <row r="193" spans="1:23">
      <c r="A193" s="3"/>
      <c r="B193" s="3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>
        <f t="shared" si="2"/>
        <v>0</v>
      </c>
    </row>
    <row r="194" spans="1:23">
      <c r="A194" s="3"/>
      <c r="B194" s="3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>
        <f t="shared" si="2"/>
        <v>0</v>
      </c>
    </row>
    <row r="195" spans="1:23">
      <c r="A195" s="3"/>
      <c r="B195" s="3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>
        <f t="shared" si="2"/>
        <v>0</v>
      </c>
    </row>
    <row r="196" spans="1:23">
      <c r="A196" s="3"/>
      <c r="B196" s="3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>
        <f t="shared" ref="W196:W259" si="3">SUM(C196:V196)</f>
        <v>0</v>
      </c>
    </row>
    <row r="197" spans="1:23">
      <c r="A197" s="3"/>
      <c r="B197" s="3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>
        <f t="shared" si="3"/>
        <v>0</v>
      </c>
    </row>
    <row r="198" spans="1:23">
      <c r="A198" s="3"/>
      <c r="B198" s="3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>
        <f t="shared" si="3"/>
        <v>0</v>
      </c>
    </row>
    <row r="199" spans="1:23">
      <c r="A199" s="3"/>
      <c r="B199" s="3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>
        <f t="shared" si="3"/>
        <v>0</v>
      </c>
    </row>
    <row r="200" spans="1:23">
      <c r="A200" s="3"/>
      <c r="B200" s="3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>
        <f t="shared" si="3"/>
        <v>0</v>
      </c>
    </row>
    <row r="201" spans="1:23">
      <c r="A201" s="3"/>
      <c r="B201" s="3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>
        <f t="shared" si="3"/>
        <v>0</v>
      </c>
    </row>
    <row r="202" spans="1:23">
      <c r="A202" s="3"/>
      <c r="B202" s="3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>
        <f t="shared" si="3"/>
        <v>0</v>
      </c>
    </row>
    <row r="203" spans="1:23">
      <c r="A203" s="3"/>
      <c r="B203" s="3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>
        <f t="shared" si="3"/>
        <v>0</v>
      </c>
    </row>
    <row r="204" spans="1:23">
      <c r="A204" s="3"/>
      <c r="B204" s="3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>
        <f t="shared" si="3"/>
        <v>0</v>
      </c>
    </row>
    <row r="205" spans="1:23">
      <c r="A205" s="3"/>
      <c r="B205" s="3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>
        <f t="shared" si="3"/>
        <v>0</v>
      </c>
    </row>
    <row r="206" spans="1:23">
      <c r="A206" s="3"/>
      <c r="B206" s="3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>
        <f t="shared" si="3"/>
        <v>0</v>
      </c>
    </row>
    <row r="207" spans="1:23">
      <c r="A207" s="3"/>
      <c r="B207" s="3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>
        <f t="shared" si="3"/>
        <v>0</v>
      </c>
    </row>
    <row r="208" spans="1:23">
      <c r="A208" s="3"/>
      <c r="B208" s="3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>
        <f t="shared" si="3"/>
        <v>0</v>
      </c>
    </row>
    <row r="209" spans="1:23">
      <c r="A209" s="3"/>
      <c r="B209" s="3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>
        <f t="shared" si="3"/>
        <v>0</v>
      </c>
    </row>
    <row r="210" spans="1:23">
      <c r="A210" s="3"/>
      <c r="B210" s="3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>
        <f t="shared" si="3"/>
        <v>0</v>
      </c>
    </row>
    <row r="211" spans="1:23">
      <c r="A211" s="3"/>
      <c r="B211" s="3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>
        <f t="shared" si="3"/>
        <v>0</v>
      </c>
    </row>
    <row r="212" spans="1:23">
      <c r="A212" s="3"/>
      <c r="B212" s="3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>
        <f t="shared" si="3"/>
        <v>0</v>
      </c>
    </row>
    <row r="213" spans="1:23">
      <c r="A213" s="3"/>
      <c r="B213" s="3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>
        <f t="shared" si="3"/>
        <v>0</v>
      </c>
    </row>
    <row r="214" spans="1:23">
      <c r="A214" s="3"/>
      <c r="B214" s="3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>
        <f t="shared" si="3"/>
        <v>0</v>
      </c>
    </row>
    <row r="215" spans="1:23">
      <c r="A215" s="3"/>
      <c r="B215" s="3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>
        <f t="shared" si="3"/>
        <v>0</v>
      </c>
    </row>
    <row r="216" spans="1:23">
      <c r="A216" s="3"/>
      <c r="B216" s="3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>
        <f t="shared" si="3"/>
        <v>0</v>
      </c>
    </row>
    <row r="217" spans="1:23">
      <c r="A217" s="3"/>
      <c r="B217" s="3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>
        <f t="shared" si="3"/>
        <v>0</v>
      </c>
    </row>
    <row r="218" spans="1:23">
      <c r="A218" s="3"/>
      <c r="B218" s="3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>
        <f t="shared" si="3"/>
        <v>0</v>
      </c>
    </row>
    <row r="219" spans="1:23">
      <c r="A219" s="3"/>
      <c r="B219" s="3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>
        <f t="shared" si="3"/>
        <v>0</v>
      </c>
    </row>
    <row r="220" spans="1:23">
      <c r="A220" s="3"/>
      <c r="B220" s="3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>
        <f t="shared" si="3"/>
        <v>0</v>
      </c>
    </row>
    <row r="221" spans="1:23">
      <c r="A221" s="3"/>
      <c r="B221" s="3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>
        <f t="shared" si="3"/>
        <v>0</v>
      </c>
    </row>
    <row r="222" spans="1:23">
      <c r="A222" s="3"/>
      <c r="B222" s="3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>
        <f t="shared" si="3"/>
        <v>0</v>
      </c>
    </row>
    <row r="223" spans="1:23">
      <c r="A223" s="3"/>
      <c r="B223" s="3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>
        <f t="shared" si="3"/>
        <v>0</v>
      </c>
    </row>
    <row r="224" spans="1:23">
      <c r="A224" s="3"/>
      <c r="B224" s="3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>
        <f t="shared" si="3"/>
        <v>0</v>
      </c>
    </row>
    <row r="225" spans="1:23">
      <c r="A225" s="3"/>
      <c r="B225" s="3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>
        <f t="shared" si="3"/>
        <v>0</v>
      </c>
    </row>
    <row r="226" spans="1:23">
      <c r="A226" s="3"/>
      <c r="B226" s="3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>
        <f t="shared" si="3"/>
        <v>0</v>
      </c>
    </row>
    <row r="227" spans="1:23">
      <c r="A227" s="3"/>
      <c r="B227" s="3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>
        <f t="shared" si="3"/>
        <v>0</v>
      </c>
    </row>
    <row r="228" spans="1:23">
      <c r="A228" s="3"/>
      <c r="B228" s="3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>
        <f t="shared" si="3"/>
        <v>0</v>
      </c>
    </row>
    <row r="229" spans="1:23">
      <c r="A229" s="3"/>
      <c r="B229" s="3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>
        <f t="shared" si="3"/>
        <v>0</v>
      </c>
    </row>
    <row r="230" spans="1:23">
      <c r="A230" s="3"/>
      <c r="B230" s="3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>
        <f t="shared" si="3"/>
        <v>0</v>
      </c>
    </row>
    <row r="231" spans="1:23">
      <c r="A231" s="3"/>
      <c r="B231" s="3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>
        <f t="shared" si="3"/>
        <v>0</v>
      </c>
    </row>
    <row r="232" spans="1:23">
      <c r="A232" s="3"/>
      <c r="B232" s="3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>
        <f t="shared" si="3"/>
        <v>0</v>
      </c>
    </row>
    <row r="233" spans="1:23">
      <c r="A233" s="3"/>
      <c r="B233" s="3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>
        <f t="shared" si="3"/>
        <v>0</v>
      </c>
    </row>
    <row r="234" spans="1:23">
      <c r="A234" s="3"/>
      <c r="B234" s="3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>
        <f t="shared" si="3"/>
        <v>0</v>
      </c>
    </row>
    <row r="235" spans="1:23">
      <c r="A235" s="3"/>
      <c r="B235" s="3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>
        <f t="shared" si="3"/>
        <v>0</v>
      </c>
    </row>
    <row r="236" spans="1:23">
      <c r="A236" s="3"/>
      <c r="B236" s="3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>
        <f t="shared" si="3"/>
        <v>0</v>
      </c>
    </row>
    <row r="237" spans="1:23">
      <c r="A237" s="3"/>
      <c r="B237" s="3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>
        <f t="shared" si="3"/>
        <v>0</v>
      </c>
    </row>
    <row r="238" spans="1:23">
      <c r="A238" s="3"/>
      <c r="B238" s="3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>
        <f t="shared" si="3"/>
        <v>0</v>
      </c>
    </row>
    <row r="239" spans="1:23">
      <c r="A239" s="3"/>
      <c r="B239" s="3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>
        <f t="shared" si="3"/>
        <v>0</v>
      </c>
    </row>
    <row r="240" spans="1:23">
      <c r="A240" s="3"/>
      <c r="B240" s="3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>
        <f t="shared" si="3"/>
        <v>0</v>
      </c>
    </row>
    <row r="241" spans="1:23">
      <c r="A241" s="3"/>
      <c r="B241" s="3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>
        <f t="shared" si="3"/>
        <v>0</v>
      </c>
    </row>
    <row r="242" spans="1:23">
      <c r="A242" s="3"/>
      <c r="B242" s="3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>
        <f t="shared" si="3"/>
        <v>0</v>
      </c>
    </row>
    <row r="243" spans="1:23">
      <c r="A243" s="3"/>
      <c r="B243" s="3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>
        <f t="shared" si="3"/>
        <v>0</v>
      </c>
    </row>
    <row r="244" spans="1:23">
      <c r="A244" s="3"/>
      <c r="B244" s="3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>
        <f t="shared" si="3"/>
        <v>0</v>
      </c>
    </row>
    <row r="245" spans="1:23">
      <c r="A245" s="3"/>
      <c r="B245" s="3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>
        <f t="shared" si="3"/>
        <v>0</v>
      </c>
    </row>
    <row r="246" spans="1:23">
      <c r="A246" s="3"/>
      <c r="B246" s="3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>
        <f t="shared" si="3"/>
        <v>0</v>
      </c>
    </row>
    <row r="247" spans="1:23">
      <c r="A247" s="3"/>
      <c r="B247" s="3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>
        <f t="shared" si="3"/>
        <v>0</v>
      </c>
    </row>
    <row r="248" spans="1:23">
      <c r="A248" s="3"/>
      <c r="B248" s="3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>
        <f t="shared" si="3"/>
        <v>0</v>
      </c>
    </row>
    <row r="249" spans="1:23">
      <c r="A249" s="3"/>
      <c r="B249" s="3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>
        <f t="shared" si="3"/>
        <v>0</v>
      </c>
    </row>
    <row r="250" spans="1:23">
      <c r="A250" s="3"/>
      <c r="B250" s="3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>
        <f t="shared" si="3"/>
        <v>0</v>
      </c>
    </row>
    <row r="251" spans="1:23">
      <c r="A251" s="3"/>
      <c r="B251" s="3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>
        <f t="shared" si="3"/>
        <v>0</v>
      </c>
    </row>
    <row r="252" spans="1:23">
      <c r="A252" s="3"/>
      <c r="B252" s="3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>
        <f t="shared" si="3"/>
        <v>0</v>
      </c>
    </row>
    <row r="253" spans="1:23">
      <c r="A253" s="3"/>
      <c r="B253" s="3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>
        <f t="shared" si="3"/>
        <v>0</v>
      </c>
    </row>
    <row r="254" spans="1:23">
      <c r="A254" s="3"/>
      <c r="B254" s="3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>
        <f t="shared" si="3"/>
        <v>0</v>
      </c>
    </row>
    <row r="255" spans="1:23">
      <c r="A255" s="3"/>
      <c r="B255" s="3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>
        <f t="shared" si="3"/>
        <v>0</v>
      </c>
    </row>
    <row r="256" spans="1:23">
      <c r="A256" s="3"/>
      <c r="B256" s="3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>
        <f t="shared" si="3"/>
        <v>0</v>
      </c>
    </row>
    <row r="257" spans="1:23">
      <c r="A257" s="3"/>
      <c r="B257" s="3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>
        <f t="shared" si="3"/>
        <v>0</v>
      </c>
    </row>
    <row r="258" spans="1:23">
      <c r="A258" s="3"/>
      <c r="B258" s="3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>
        <f t="shared" si="3"/>
        <v>0</v>
      </c>
    </row>
    <row r="259" spans="1:23">
      <c r="A259" s="3"/>
      <c r="B259" s="3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>
        <f t="shared" si="3"/>
        <v>0</v>
      </c>
    </row>
    <row r="260" spans="1:23">
      <c r="A260" s="3"/>
      <c r="B260" s="3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>
        <f t="shared" ref="W260:W323" si="4">SUM(C260:V260)</f>
        <v>0</v>
      </c>
    </row>
    <row r="261" spans="1:23">
      <c r="A261" s="3"/>
      <c r="B261" s="3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>
        <f t="shared" si="4"/>
        <v>0</v>
      </c>
    </row>
    <row r="262" spans="1:23">
      <c r="A262" s="3"/>
      <c r="B262" s="3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>
        <f t="shared" si="4"/>
        <v>0</v>
      </c>
    </row>
    <row r="263" spans="1:23">
      <c r="A263" s="3"/>
      <c r="B263" s="3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>
        <f t="shared" si="4"/>
        <v>0</v>
      </c>
    </row>
    <row r="264" spans="1:23">
      <c r="A264" s="3"/>
      <c r="B264" s="3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>
        <f t="shared" si="4"/>
        <v>0</v>
      </c>
    </row>
    <row r="265" spans="1:23">
      <c r="A265" s="3"/>
      <c r="B265" s="3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>
        <f t="shared" si="4"/>
        <v>0</v>
      </c>
    </row>
    <row r="266" spans="1:23">
      <c r="A266" s="3"/>
      <c r="B266" s="3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>
        <f t="shared" si="4"/>
        <v>0</v>
      </c>
    </row>
    <row r="267" spans="1:23">
      <c r="A267" s="3"/>
      <c r="B267" s="3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>
        <f t="shared" si="4"/>
        <v>0</v>
      </c>
    </row>
    <row r="268" spans="1:23">
      <c r="A268" s="3"/>
      <c r="B268" s="3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>
        <f t="shared" si="4"/>
        <v>0</v>
      </c>
    </row>
    <row r="269" spans="1:23">
      <c r="A269" s="3"/>
      <c r="B269" s="3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>
        <f t="shared" si="4"/>
        <v>0</v>
      </c>
    </row>
    <row r="270" spans="1:23">
      <c r="A270" s="3"/>
      <c r="B270" s="3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>
        <f t="shared" si="4"/>
        <v>0</v>
      </c>
    </row>
    <row r="271" spans="1:23">
      <c r="A271" s="3"/>
      <c r="B271" s="3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>
        <f t="shared" si="4"/>
        <v>0</v>
      </c>
    </row>
    <row r="272" spans="1:23">
      <c r="A272" s="3"/>
      <c r="B272" s="3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>
        <f t="shared" si="4"/>
        <v>0</v>
      </c>
    </row>
    <row r="273" spans="1:23">
      <c r="A273" s="3"/>
      <c r="B273" s="3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>
        <f t="shared" si="4"/>
        <v>0</v>
      </c>
    </row>
    <row r="274" spans="1:23">
      <c r="A274" s="3"/>
      <c r="B274" s="3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>
        <f t="shared" si="4"/>
        <v>0</v>
      </c>
    </row>
    <row r="275" spans="1:23">
      <c r="A275" s="3"/>
      <c r="B275" s="3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>
        <f t="shared" si="4"/>
        <v>0</v>
      </c>
    </row>
    <row r="276" spans="1:23">
      <c r="A276" s="3"/>
      <c r="B276" s="3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>
        <f t="shared" si="4"/>
        <v>0</v>
      </c>
    </row>
    <row r="277" spans="1:23">
      <c r="A277" s="3"/>
      <c r="B277" s="3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>
        <f t="shared" si="4"/>
        <v>0</v>
      </c>
    </row>
    <row r="278" spans="1:23">
      <c r="A278" s="3"/>
      <c r="B278" s="3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>
        <f t="shared" si="4"/>
        <v>0</v>
      </c>
    </row>
    <row r="279" spans="1:23">
      <c r="A279" s="3"/>
      <c r="B279" s="3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>
        <f t="shared" si="4"/>
        <v>0</v>
      </c>
    </row>
    <row r="280" spans="1:23">
      <c r="A280" s="3"/>
      <c r="B280" s="3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>
        <f t="shared" si="4"/>
        <v>0</v>
      </c>
    </row>
    <row r="281" spans="1:23">
      <c r="A281" s="3"/>
      <c r="B281" s="3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>
        <f t="shared" si="4"/>
        <v>0</v>
      </c>
    </row>
    <row r="282" spans="1:23">
      <c r="A282" s="3"/>
      <c r="B282" s="3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>
        <f t="shared" si="4"/>
        <v>0</v>
      </c>
    </row>
    <row r="283" spans="1:23">
      <c r="A283" s="3"/>
      <c r="B283" s="3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>
        <f t="shared" si="4"/>
        <v>0</v>
      </c>
    </row>
    <row r="284" spans="1:23">
      <c r="A284" s="3"/>
      <c r="B284" s="3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>
        <f t="shared" si="4"/>
        <v>0</v>
      </c>
    </row>
    <row r="285" spans="1:23">
      <c r="A285" s="3"/>
      <c r="B285" s="3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>
        <f t="shared" si="4"/>
        <v>0</v>
      </c>
    </row>
    <row r="286" spans="1:23">
      <c r="A286" s="3"/>
      <c r="B286" s="3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>
        <f t="shared" si="4"/>
        <v>0</v>
      </c>
    </row>
    <row r="287" spans="1:23">
      <c r="A287" s="3"/>
      <c r="B287" s="3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>
        <f t="shared" si="4"/>
        <v>0</v>
      </c>
    </row>
    <row r="288" spans="1:23">
      <c r="A288" s="3"/>
      <c r="B288" s="3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>
        <f t="shared" si="4"/>
        <v>0</v>
      </c>
    </row>
    <row r="289" spans="1:23">
      <c r="A289" s="3"/>
      <c r="B289" s="3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>
        <f t="shared" si="4"/>
        <v>0</v>
      </c>
    </row>
    <row r="290" spans="1:23">
      <c r="A290" s="3"/>
      <c r="B290" s="3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>
        <f t="shared" si="4"/>
        <v>0</v>
      </c>
    </row>
    <row r="291" spans="1:23">
      <c r="A291" s="3"/>
      <c r="B291" s="3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>
        <f t="shared" si="4"/>
        <v>0</v>
      </c>
    </row>
    <row r="292" spans="1:23">
      <c r="A292" s="3"/>
      <c r="B292" s="3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>
        <f t="shared" si="4"/>
        <v>0</v>
      </c>
    </row>
    <row r="293" spans="1:23">
      <c r="A293" s="3"/>
      <c r="B293" s="3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>
        <f t="shared" si="4"/>
        <v>0</v>
      </c>
    </row>
    <row r="294" spans="1:23">
      <c r="A294" s="3"/>
      <c r="B294" s="3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>
        <f t="shared" si="4"/>
        <v>0</v>
      </c>
    </row>
    <row r="295" spans="1:23">
      <c r="A295" s="3"/>
      <c r="B295" s="3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>
        <f t="shared" si="4"/>
        <v>0</v>
      </c>
    </row>
    <row r="296" spans="1:23">
      <c r="A296" s="3"/>
      <c r="B296" s="3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>
        <f t="shared" si="4"/>
        <v>0</v>
      </c>
    </row>
    <row r="297" spans="1:23">
      <c r="A297" s="3"/>
      <c r="B297" s="3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>
        <f t="shared" si="4"/>
        <v>0</v>
      </c>
    </row>
    <row r="298" spans="1:23">
      <c r="A298" s="3"/>
      <c r="B298" s="3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>
        <f t="shared" si="4"/>
        <v>0</v>
      </c>
    </row>
    <row r="299" spans="1:23">
      <c r="A299" s="3"/>
      <c r="B299" s="3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>
        <f t="shared" si="4"/>
        <v>0</v>
      </c>
    </row>
    <row r="300" spans="1:23">
      <c r="A300" s="3"/>
      <c r="B300" s="3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>
        <f t="shared" si="4"/>
        <v>0</v>
      </c>
    </row>
    <row r="301" spans="1:23">
      <c r="A301" s="3"/>
      <c r="B301" s="3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>
        <f t="shared" si="4"/>
        <v>0</v>
      </c>
    </row>
    <row r="302" spans="1:23">
      <c r="A302" s="3"/>
      <c r="B302" s="3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>
        <f t="shared" si="4"/>
        <v>0</v>
      </c>
    </row>
    <row r="303" spans="1:23">
      <c r="A303" s="3"/>
      <c r="B303" s="3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>
        <f t="shared" si="4"/>
        <v>0</v>
      </c>
    </row>
    <row r="304" spans="1:23">
      <c r="A304" s="3"/>
      <c r="B304" s="3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>
        <f t="shared" si="4"/>
        <v>0</v>
      </c>
    </row>
    <row r="305" spans="1:23">
      <c r="A305" s="3"/>
      <c r="B305" s="3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>
        <f t="shared" si="4"/>
        <v>0</v>
      </c>
    </row>
    <row r="306" spans="1:23">
      <c r="A306" s="3"/>
      <c r="B306" s="3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>
        <f t="shared" si="4"/>
        <v>0</v>
      </c>
    </row>
    <row r="307" spans="1:23">
      <c r="A307" s="3"/>
      <c r="B307" s="3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>
        <f t="shared" si="4"/>
        <v>0</v>
      </c>
    </row>
    <row r="308" spans="1:23">
      <c r="A308" s="3"/>
      <c r="B308" s="3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>
        <f t="shared" si="4"/>
        <v>0</v>
      </c>
    </row>
    <row r="309" spans="1:23">
      <c r="A309" s="3"/>
      <c r="B309" s="3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>
        <f t="shared" si="4"/>
        <v>0</v>
      </c>
    </row>
    <row r="310" spans="1:23">
      <c r="A310" s="3"/>
      <c r="B310" s="3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>
        <f t="shared" si="4"/>
        <v>0</v>
      </c>
    </row>
    <row r="311" spans="1:23">
      <c r="A311" s="3"/>
      <c r="B311" s="3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>
        <f t="shared" si="4"/>
        <v>0</v>
      </c>
    </row>
    <row r="312" spans="1:23">
      <c r="A312" s="3"/>
      <c r="B312" s="3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>
        <f t="shared" si="4"/>
        <v>0</v>
      </c>
    </row>
    <row r="313" spans="1:23">
      <c r="A313" s="3"/>
      <c r="B313" s="3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>
        <f t="shared" si="4"/>
        <v>0</v>
      </c>
    </row>
    <row r="314" spans="1:23">
      <c r="A314" s="3"/>
      <c r="B314" s="3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>
        <f t="shared" si="4"/>
        <v>0</v>
      </c>
    </row>
    <row r="315" spans="1:23">
      <c r="A315" s="3"/>
      <c r="B315" s="3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>
        <f t="shared" si="4"/>
        <v>0</v>
      </c>
    </row>
    <row r="316" spans="1:23">
      <c r="A316" s="3"/>
      <c r="B316" s="3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>
        <f t="shared" si="4"/>
        <v>0</v>
      </c>
    </row>
    <row r="317" spans="1:23">
      <c r="A317" s="3"/>
      <c r="B317" s="3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>
        <f t="shared" si="4"/>
        <v>0</v>
      </c>
    </row>
    <row r="318" spans="1:23">
      <c r="A318" s="3"/>
      <c r="B318" s="3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>
        <f t="shared" si="4"/>
        <v>0</v>
      </c>
    </row>
    <row r="319" spans="1:23">
      <c r="A319" s="3"/>
      <c r="B319" s="3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>
        <f t="shared" si="4"/>
        <v>0</v>
      </c>
    </row>
    <row r="320" spans="1:23">
      <c r="A320" s="3"/>
      <c r="B320" s="3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>
        <f t="shared" si="4"/>
        <v>0</v>
      </c>
    </row>
    <row r="321" spans="1:23">
      <c r="A321" s="3"/>
      <c r="B321" s="3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>
        <f t="shared" si="4"/>
        <v>0</v>
      </c>
    </row>
    <row r="322" spans="1:23">
      <c r="A322" s="3"/>
      <c r="B322" s="3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>
        <f t="shared" si="4"/>
        <v>0</v>
      </c>
    </row>
    <row r="323" spans="1:23">
      <c r="A323" s="3"/>
      <c r="B323" s="3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>
        <f t="shared" si="4"/>
        <v>0</v>
      </c>
    </row>
    <row r="324" spans="1:23">
      <c r="A324" s="3"/>
      <c r="B324" s="3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>
        <f t="shared" ref="W324:W348" si="5">SUM(C324:V324)</f>
        <v>0</v>
      </c>
    </row>
    <row r="325" spans="1:23">
      <c r="A325" s="3"/>
      <c r="B325" s="3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>
        <f t="shared" si="5"/>
        <v>0</v>
      </c>
    </row>
    <row r="326" spans="1:23">
      <c r="A326" s="3"/>
      <c r="B326" s="3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>
        <f t="shared" si="5"/>
        <v>0</v>
      </c>
    </row>
    <row r="327" spans="1:23">
      <c r="A327" s="3"/>
      <c r="B327" s="3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>
        <f t="shared" si="5"/>
        <v>0</v>
      </c>
    </row>
    <row r="328" spans="1:23">
      <c r="A328" s="3"/>
      <c r="B328" s="3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>
        <f t="shared" si="5"/>
        <v>0</v>
      </c>
    </row>
    <row r="329" spans="1:23">
      <c r="A329" s="3"/>
      <c r="B329" s="3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>
        <f t="shared" si="5"/>
        <v>0</v>
      </c>
    </row>
    <row r="330" spans="1:23">
      <c r="A330" s="3"/>
      <c r="B330" s="3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>
        <f t="shared" si="5"/>
        <v>0</v>
      </c>
    </row>
    <row r="331" spans="1:23">
      <c r="A331" s="3"/>
      <c r="B331" s="3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>
        <f t="shared" si="5"/>
        <v>0</v>
      </c>
    </row>
    <row r="332" spans="1:23">
      <c r="A332" s="3"/>
      <c r="B332" s="3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>
        <f t="shared" si="5"/>
        <v>0</v>
      </c>
    </row>
    <row r="333" spans="1:23">
      <c r="A333" s="3"/>
      <c r="B333" s="3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>
        <f t="shared" si="5"/>
        <v>0</v>
      </c>
    </row>
    <row r="334" spans="1:23">
      <c r="A334" s="3"/>
      <c r="B334" s="3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>
        <f t="shared" si="5"/>
        <v>0</v>
      </c>
    </row>
    <row r="335" spans="1:23">
      <c r="A335" s="3"/>
      <c r="B335" s="3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>
        <f t="shared" si="5"/>
        <v>0</v>
      </c>
    </row>
    <row r="336" spans="1:23">
      <c r="A336" s="3"/>
      <c r="B336" s="3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>
        <f t="shared" si="5"/>
        <v>0</v>
      </c>
    </row>
    <row r="337" spans="1:23">
      <c r="A337" s="3"/>
      <c r="B337" s="3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>
        <f t="shared" si="5"/>
        <v>0</v>
      </c>
    </row>
    <row r="338" spans="1:23">
      <c r="A338" s="3"/>
      <c r="B338" s="3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>
        <f t="shared" si="5"/>
        <v>0</v>
      </c>
    </row>
    <row r="339" spans="1:23">
      <c r="A339" s="3"/>
      <c r="B339" s="3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>
        <f t="shared" si="5"/>
        <v>0</v>
      </c>
    </row>
    <row r="340" spans="1:23">
      <c r="A340" s="3"/>
      <c r="B340" s="3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>
        <f t="shared" si="5"/>
        <v>0</v>
      </c>
    </row>
    <row r="341" spans="1:23">
      <c r="A341" s="3"/>
      <c r="B341" s="3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>
        <f t="shared" si="5"/>
        <v>0</v>
      </c>
    </row>
    <row r="342" spans="1:23">
      <c r="A342" s="3"/>
      <c r="B342" s="3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>
        <f t="shared" si="5"/>
        <v>0</v>
      </c>
    </row>
    <row r="343" spans="1:23">
      <c r="A343" s="3"/>
      <c r="B343" s="3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>
        <f t="shared" si="5"/>
        <v>0</v>
      </c>
    </row>
    <row r="344" spans="1:23">
      <c r="A344" s="3"/>
      <c r="B344" s="3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>
        <f t="shared" si="5"/>
        <v>0</v>
      </c>
    </row>
    <row r="345" spans="1:23">
      <c r="A345" s="3"/>
      <c r="B345" s="3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>
        <f t="shared" si="5"/>
        <v>0</v>
      </c>
    </row>
    <row r="346" spans="1:23">
      <c r="A346" s="3"/>
      <c r="B346" s="3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>
        <f t="shared" si="5"/>
        <v>0</v>
      </c>
    </row>
    <row r="347" spans="1:23">
      <c r="A347" s="3"/>
      <c r="B347" s="3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>
        <f t="shared" si="5"/>
        <v>0</v>
      </c>
    </row>
    <row r="348" spans="1:23">
      <c r="A348" s="3"/>
      <c r="B348" s="3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>
        <f t="shared" si="5"/>
        <v>0</v>
      </c>
    </row>
    <row r="349" spans="3:23">
      <c r="C349" s="6">
        <f t="shared" ref="C349:V349" si="6">SUM(C1:C348)</f>
        <v>0</v>
      </c>
      <c r="D349" s="6">
        <f t="shared" si="6"/>
        <v>0</v>
      </c>
      <c r="E349" s="6">
        <f t="shared" si="6"/>
        <v>0</v>
      </c>
      <c r="F349" s="6">
        <f t="shared" si="6"/>
        <v>0</v>
      </c>
      <c r="G349" s="6">
        <f t="shared" si="6"/>
        <v>0</v>
      </c>
      <c r="H349" s="6">
        <f t="shared" si="6"/>
        <v>0</v>
      </c>
      <c r="I349" s="6">
        <f t="shared" si="6"/>
        <v>0</v>
      </c>
      <c r="J349" s="6">
        <f t="shared" si="6"/>
        <v>0</v>
      </c>
      <c r="K349" s="6">
        <f t="shared" si="6"/>
        <v>0</v>
      </c>
      <c r="L349" s="6">
        <f t="shared" si="6"/>
        <v>0</v>
      </c>
      <c r="M349" s="6">
        <f t="shared" si="6"/>
        <v>84.3</v>
      </c>
      <c r="N349" s="6">
        <f t="shared" si="6"/>
        <v>174.22</v>
      </c>
      <c r="O349" s="6">
        <f t="shared" si="6"/>
        <v>232.8</v>
      </c>
      <c r="P349" s="6">
        <f t="shared" si="6"/>
        <v>369.5</v>
      </c>
      <c r="Q349" s="6">
        <f t="shared" si="6"/>
        <v>184.06</v>
      </c>
      <c r="R349" s="6">
        <f t="shared" si="6"/>
        <v>0</v>
      </c>
      <c r="S349" s="6">
        <f t="shared" si="6"/>
        <v>20.85</v>
      </c>
      <c r="T349" s="6">
        <f t="shared" si="6"/>
        <v>115.4</v>
      </c>
      <c r="U349" s="6">
        <f t="shared" si="6"/>
        <v>82.3</v>
      </c>
      <c r="V349" s="6">
        <f t="shared" si="6"/>
        <v>0</v>
      </c>
      <c r="W349" s="6">
        <f>SUM(W2:W348)</f>
        <v>1263.43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9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1" defaultRowHeight="14.25"/>
  <cols>
    <col min="1" max="1" width="9.56923076923077" customWidth="1"/>
    <col min="2" max="12" width="11" hidden="1" customWidth="1"/>
    <col min="13" max="14" width="7.85641025641026" customWidth="1"/>
    <col min="15" max="15" width="7.42564102564103" customWidth="1"/>
    <col min="16" max="16" width="8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8.13846153846154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260</v>
      </c>
      <c r="B2" s="3"/>
      <c r="C2" s="3"/>
      <c r="D2" s="3"/>
      <c r="E2" s="3"/>
      <c r="F2" s="3"/>
      <c r="G2" s="3"/>
      <c r="H2" s="3"/>
      <c r="I2" s="3"/>
      <c r="J2" s="3"/>
      <c r="K2" s="5"/>
      <c r="L2" s="5"/>
      <c r="M2" s="5">
        <f>25.35+22.75</f>
        <v>48.1</v>
      </c>
      <c r="N2" s="5">
        <f>9.45+16.45+18.6+17.9</f>
        <v>62.4</v>
      </c>
      <c r="O2" s="5">
        <f>23.9+15.5+17.8</f>
        <v>57.2</v>
      </c>
      <c r="P2" s="5">
        <f>24.2+17.35+16.3</f>
        <v>57.85</v>
      </c>
      <c r="Q2" s="5">
        <f>19.65+16.45</f>
        <v>36.1</v>
      </c>
      <c r="R2" s="5"/>
      <c r="S2" s="5">
        <v>3.4</v>
      </c>
      <c r="T2" s="5">
        <v>11.95</v>
      </c>
      <c r="U2" s="5">
        <v>13.75</v>
      </c>
      <c r="V2" s="5"/>
      <c r="W2" s="5">
        <f t="shared" ref="W2:W67" si="0">SUM(C2:V2)</f>
        <v>290.75</v>
      </c>
    </row>
    <row r="3" spans="1:23">
      <c r="A3" s="3">
        <v>2425</v>
      </c>
      <c r="B3" s="3"/>
      <c r="C3" s="3"/>
      <c r="D3" s="3"/>
      <c r="E3" s="3"/>
      <c r="F3" s="3"/>
      <c r="G3" s="3"/>
      <c r="H3" s="3"/>
      <c r="I3" s="3"/>
      <c r="J3" s="3"/>
      <c r="K3" s="5"/>
      <c r="L3" s="5"/>
      <c r="M3" s="5">
        <v>6.55</v>
      </c>
      <c r="N3" s="5">
        <v>1.9</v>
      </c>
      <c r="O3" s="5">
        <v>4.5</v>
      </c>
      <c r="P3" s="5">
        <v>18.75</v>
      </c>
      <c r="Q3" s="5">
        <v>8.2</v>
      </c>
      <c r="R3" s="5"/>
      <c r="S3" s="5">
        <v>4</v>
      </c>
      <c r="T3" s="5">
        <v>5.55</v>
      </c>
      <c r="U3" s="5">
        <v>7.55</v>
      </c>
      <c r="V3" s="5"/>
      <c r="W3" s="5">
        <f t="shared" si="0"/>
        <v>57</v>
      </c>
    </row>
    <row r="4" spans="1:23">
      <c r="A4" s="3">
        <v>999</v>
      </c>
      <c r="B4" s="3"/>
      <c r="C4" s="3"/>
      <c r="D4" s="3"/>
      <c r="E4" s="3"/>
      <c r="F4" s="3"/>
      <c r="G4" s="3"/>
      <c r="H4" s="3"/>
      <c r="I4" s="3"/>
      <c r="J4" s="3"/>
      <c r="K4" s="5"/>
      <c r="L4" s="5"/>
      <c r="M4" s="5">
        <v>2.2</v>
      </c>
      <c r="N4" s="5">
        <v>6.95</v>
      </c>
      <c r="O4" s="5">
        <v>4.85</v>
      </c>
      <c r="P4" s="5">
        <v>10.3</v>
      </c>
      <c r="Q4" s="5">
        <v>7</v>
      </c>
      <c r="R4" s="5"/>
      <c r="S4" s="5">
        <v>10.7</v>
      </c>
      <c r="T4" s="5">
        <v>2.85</v>
      </c>
      <c r="U4" s="5">
        <v>2.2</v>
      </c>
      <c r="V4" s="5"/>
      <c r="W4" s="5">
        <f t="shared" si="0"/>
        <v>47.05</v>
      </c>
    </row>
    <row r="5" spans="1:23">
      <c r="A5" s="3">
        <v>1006</v>
      </c>
      <c r="B5" s="3"/>
      <c r="C5" s="3"/>
      <c r="D5" s="3"/>
      <c r="E5" s="3"/>
      <c r="F5" s="3"/>
      <c r="G5" s="3"/>
      <c r="H5" s="3"/>
      <c r="I5" s="3"/>
      <c r="J5" s="3"/>
      <c r="K5" s="5"/>
      <c r="L5" s="5"/>
      <c r="M5" s="5">
        <v>2.05</v>
      </c>
      <c r="N5" s="5">
        <v>3.35</v>
      </c>
      <c r="O5" s="5">
        <v>13.45</v>
      </c>
      <c r="P5" s="5">
        <v>22.5</v>
      </c>
      <c r="Q5" s="5">
        <v>8</v>
      </c>
      <c r="R5" s="5"/>
      <c r="S5" s="5">
        <v>2.15</v>
      </c>
      <c r="T5" s="5">
        <v>3.95</v>
      </c>
      <c r="U5" s="5">
        <v>5.9</v>
      </c>
      <c r="V5" s="5"/>
      <c r="W5" s="5">
        <f t="shared" si="0"/>
        <v>61.35</v>
      </c>
    </row>
    <row r="6" spans="1:23">
      <c r="A6" s="3">
        <v>309</v>
      </c>
      <c r="B6" s="3"/>
      <c r="C6" s="3"/>
      <c r="D6" s="3"/>
      <c r="E6" s="3"/>
      <c r="F6" s="3"/>
      <c r="G6" s="3"/>
      <c r="H6" s="3"/>
      <c r="I6" s="3"/>
      <c r="J6" s="3"/>
      <c r="K6" s="5"/>
      <c r="L6" s="5"/>
      <c r="M6" s="5">
        <f>11.9+20.55</f>
        <v>32.45</v>
      </c>
      <c r="N6" s="5">
        <f>16.95+21.35+16.05+18.65</f>
        <v>73</v>
      </c>
      <c r="O6" s="5">
        <f>18.95+25.6+25.15+18.2+17.9+17.15</f>
        <v>122.95</v>
      </c>
      <c r="P6" s="5">
        <f>17.6+20.65+22.4+16.6+15.75+23.75+19.5+20.6+19.04+23.05+24.05+16.55+11.4</f>
        <v>250.94</v>
      </c>
      <c r="Q6" s="5">
        <f>15.25+22.85+21.55+16.2+15.55+14.75+21.7</f>
        <v>127.85</v>
      </c>
      <c r="R6" s="5"/>
      <c r="S6" s="5">
        <v>2.55</v>
      </c>
      <c r="T6" s="5">
        <f>19.75+12+11</f>
        <v>42.75</v>
      </c>
      <c r="U6" s="5">
        <f>10.15+18.05+24.8+13.5</f>
        <v>66.5</v>
      </c>
      <c r="V6" s="5"/>
      <c r="W6" s="5">
        <f t="shared" si="0"/>
        <v>718.99</v>
      </c>
    </row>
    <row r="7" spans="1:23">
      <c r="A7" s="3">
        <v>260</v>
      </c>
      <c r="B7" s="3"/>
      <c r="C7" s="3"/>
      <c r="D7" s="3"/>
      <c r="E7" s="3"/>
      <c r="F7" s="3"/>
      <c r="G7" s="3"/>
      <c r="H7" s="3"/>
      <c r="I7" s="3"/>
      <c r="J7" s="3"/>
      <c r="K7" s="5"/>
      <c r="L7" s="5"/>
      <c r="M7" s="5">
        <v>15.95</v>
      </c>
      <c r="N7" s="5">
        <f>17.15+11.35</f>
        <v>28.5</v>
      </c>
      <c r="O7" s="5">
        <f>15.85+16.95+1.55</f>
        <v>34.35</v>
      </c>
      <c r="P7" s="5">
        <f>15.85+18.8+17.25+16.2</f>
        <v>68.1</v>
      </c>
      <c r="Q7" s="5">
        <f>16.3+19.15</f>
        <v>35.45</v>
      </c>
      <c r="R7" s="5"/>
      <c r="S7" s="5">
        <v>3.4</v>
      </c>
      <c r="T7" s="5">
        <f>21.2+16.95+3.45</f>
        <v>41.6</v>
      </c>
      <c r="U7" s="5">
        <v>2.6</v>
      </c>
      <c r="V7" s="5"/>
      <c r="W7" s="5">
        <f t="shared" si="0"/>
        <v>229.95</v>
      </c>
    </row>
    <row r="8" spans="1:23">
      <c r="A8" s="3">
        <v>2425</v>
      </c>
      <c r="B8" s="3"/>
      <c r="C8" s="3"/>
      <c r="D8" s="3"/>
      <c r="E8" s="3"/>
      <c r="F8" s="3"/>
      <c r="G8" s="3"/>
      <c r="H8" s="3"/>
      <c r="I8" s="3"/>
      <c r="J8" s="3"/>
      <c r="K8" s="5"/>
      <c r="L8" s="5"/>
      <c r="M8" s="5">
        <v>4.45</v>
      </c>
      <c r="N8" s="5">
        <v>6.15</v>
      </c>
      <c r="O8" s="5">
        <v>1.5</v>
      </c>
      <c r="P8" s="5">
        <v>10.45</v>
      </c>
      <c r="Q8" s="5">
        <v>3.75</v>
      </c>
      <c r="R8" s="5"/>
      <c r="S8" s="5"/>
      <c r="T8" s="5">
        <f>6.8+1.35</f>
        <v>8.15</v>
      </c>
      <c r="U8" s="5">
        <v>2.9</v>
      </c>
      <c r="V8" s="5"/>
      <c r="W8" s="5">
        <f t="shared" si="0"/>
        <v>37.35</v>
      </c>
    </row>
    <row r="9" spans="1:23">
      <c r="A9" s="3">
        <v>477</v>
      </c>
      <c r="B9" s="3"/>
      <c r="C9" s="3"/>
      <c r="D9" s="3"/>
      <c r="E9" s="3"/>
      <c r="F9" s="3"/>
      <c r="G9" s="3"/>
      <c r="H9" s="3"/>
      <c r="I9" s="3"/>
      <c r="J9" s="3"/>
      <c r="K9" s="5"/>
      <c r="L9" s="5"/>
      <c r="M9" s="5">
        <v>2</v>
      </c>
      <c r="N9" s="5">
        <v>1.65</v>
      </c>
      <c r="O9" s="5"/>
      <c r="P9" s="5">
        <v>6.95</v>
      </c>
      <c r="Q9" s="5"/>
      <c r="R9" s="5"/>
      <c r="S9" s="5"/>
      <c r="T9" s="5"/>
      <c r="U9" s="5"/>
      <c r="V9" s="5"/>
      <c r="W9" s="5">
        <f t="shared" si="0"/>
        <v>10.6</v>
      </c>
    </row>
    <row r="10" spans="1:23">
      <c r="A10" s="3">
        <v>1792</v>
      </c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>
        <v>6.55</v>
      </c>
      <c r="N10" s="5">
        <v>9.3</v>
      </c>
      <c r="O10" s="5">
        <v>10.4</v>
      </c>
      <c r="P10" s="5">
        <v>19.25</v>
      </c>
      <c r="Q10" s="5">
        <v>6.25</v>
      </c>
      <c r="R10" s="5"/>
      <c r="S10" s="5"/>
      <c r="T10" s="5">
        <v>2.7</v>
      </c>
      <c r="U10" s="5">
        <v>0.9</v>
      </c>
      <c r="V10" s="5"/>
      <c r="W10" s="5">
        <f t="shared" si="0"/>
        <v>55.35</v>
      </c>
    </row>
    <row r="11" spans="1:23">
      <c r="A11" s="3"/>
      <c r="B11" s="3"/>
      <c r="C11" s="3"/>
      <c r="D11" s="3"/>
      <c r="E11" s="3"/>
      <c r="F11" s="3"/>
      <c r="G11" s="3"/>
      <c r="H11" s="3"/>
      <c r="I11" s="3"/>
      <c r="J11" s="3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>
        <f t="shared" si="0"/>
        <v>0</v>
      </c>
    </row>
    <row r="12" spans="1:23">
      <c r="A12" s="3"/>
      <c r="B12" s="3"/>
      <c r="C12" s="3"/>
      <c r="D12" s="3"/>
      <c r="E12" s="3"/>
      <c r="F12" s="3"/>
      <c r="G12" s="3"/>
      <c r="H12" s="3"/>
      <c r="I12" s="3"/>
      <c r="J12" s="3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>
        <f t="shared" si="0"/>
        <v>0</v>
      </c>
    </row>
    <row r="13" spans="1:23">
      <c r="A13" s="3"/>
      <c r="B13" s="4"/>
      <c r="C13" s="3"/>
      <c r="D13" s="3"/>
      <c r="E13" s="3"/>
      <c r="F13" s="3"/>
      <c r="G13" s="3"/>
      <c r="H13" s="3"/>
      <c r="I13" s="3"/>
      <c r="J13" s="3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>
        <f t="shared" si="0"/>
        <v>0</v>
      </c>
    </row>
    <row r="14" spans="1:23">
      <c r="A14" s="3"/>
      <c r="B14" s="3"/>
      <c r="C14" s="3"/>
      <c r="D14" s="3"/>
      <c r="E14" s="3"/>
      <c r="F14" s="3"/>
      <c r="G14" s="3"/>
      <c r="H14" s="3"/>
      <c r="I14" s="3"/>
      <c r="J14" s="3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>
        <f t="shared" si="0"/>
        <v>0</v>
      </c>
    </row>
    <row r="15" spans="1:23">
      <c r="A15" s="3"/>
      <c r="B15" s="3"/>
      <c r="C15" s="3"/>
      <c r="D15" s="3"/>
      <c r="E15" s="3"/>
      <c r="F15" s="3"/>
      <c r="G15" s="3"/>
      <c r="H15" s="3"/>
      <c r="I15" s="3"/>
      <c r="J15" s="3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>
        <f t="shared" si="0"/>
        <v>0</v>
      </c>
    </row>
    <row r="16" spans="1:23">
      <c r="A16" s="3"/>
      <c r="B16" s="3"/>
      <c r="C16" s="3"/>
      <c r="D16" s="3"/>
      <c r="E16" s="3"/>
      <c r="F16" s="3"/>
      <c r="G16" s="3"/>
      <c r="H16" s="3"/>
      <c r="I16" s="3"/>
      <c r="J16" s="3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>
        <f t="shared" si="0"/>
        <v>0</v>
      </c>
    </row>
    <row r="17" spans="1:23">
      <c r="A17" s="3"/>
      <c r="B17" s="3"/>
      <c r="C17" s="3"/>
      <c r="D17" s="3"/>
      <c r="E17" s="3"/>
      <c r="F17" s="3"/>
      <c r="G17" s="3"/>
      <c r="H17" s="3"/>
      <c r="I17" s="3"/>
      <c r="J17" s="3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>
        <f t="shared" si="0"/>
        <v>0</v>
      </c>
    </row>
    <row r="18" spans="1:23">
      <c r="A18" s="3"/>
      <c r="B18" s="3"/>
      <c r="C18" s="3"/>
      <c r="D18" s="3"/>
      <c r="E18" s="3"/>
      <c r="F18" s="3"/>
      <c r="G18" s="3"/>
      <c r="H18" s="3"/>
      <c r="I18" s="3"/>
      <c r="J18" s="3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>
        <f t="shared" si="0"/>
        <v>0</v>
      </c>
    </row>
    <row r="19" spans="1:23">
      <c r="A19" s="3"/>
      <c r="B19" s="3"/>
      <c r="C19" s="3"/>
      <c r="D19" s="3"/>
      <c r="E19" s="3"/>
      <c r="F19" s="3"/>
      <c r="G19" s="3"/>
      <c r="H19" s="3"/>
      <c r="I19" s="3"/>
      <c r="J19" s="3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>
        <f t="shared" si="0"/>
        <v>0</v>
      </c>
    </row>
    <row r="20" spans="1:23">
      <c r="A20" s="3"/>
      <c r="B20" s="3"/>
      <c r="C20" s="3"/>
      <c r="D20" s="3"/>
      <c r="E20" s="3"/>
      <c r="F20" s="3"/>
      <c r="G20" s="3"/>
      <c r="H20" s="3"/>
      <c r="I20" s="3"/>
      <c r="J20" s="3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>
        <f t="shared" si="0"/>
        <v>0</v>
      </c>
    </row>
    <row r="21" spans="1:23">
      <c r="A21" s="3"/>
      <c r="B21" s="3"/>
      <c r="C21" s="3"/>
      <c r="D21" s="3"/>
      <c r="E21" s="3"/>
      <c r="F21" s="3"/>
      <c r="G21" s="3"/>
      <c r="H21" s="3"/>
      <c r="I21" s="3"/>
      <c r="J21" s="3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>
        <f t="shared" si="0"/>
        <v>0</v>
      </c>
    </row>
    <row r="22" spans="1:23">
      <c r="A22" s="3"/>
      <c r="B22" s="3"/>
      <c r="C22" s="3"/>
      <c r="D22" s="3"/>
      <c r="E22" s="3"/>
      <c r="F22" s="3"/>
      <c r="G22" s="3"/>
      <c r="H22" s="3"/>
      <c r="I22" s="3"/>
      <c r="J22" s="3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>
        <f t="shared" si="0"/>
        <v>0</v>
      </c>
    </row>
    <row r="23" spans="1:23">
      <c r="A23" s="3"/>
      <c r="B23" s="3"/>
      <c r="C23" s="3"/>
      <c r="D23" s="3"/>
      <c r="E23" s="3"/>
      <c r="F23" s="3"/>
      <c r="G23" s="3"/>
      <c r="H23" s="3"/>
      <c r="I23" s="3"/>
      <c r="J23" s="3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>
        <f t="shared" si="0"/>
        <v>0</v>
      </c>
    </row>
    <row r="24" spans="1:23">
      <c r="A24" s="3"/>
      <c r="B24" s="3"/>
      <c r="C24" s="3"/>
      <c r="D24" s="3"/>
      <c r="E24" s="3"/>
      <c r="F24" s="3"/>
      <c r="G24" s="3"/>
      <c r="H24" s="3"/>
      <c r="I24" s="3"/>
      <c r="J24" s="3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>
        <f t="shared" si="0"/>
        <v>0</v>
      </c>
    </row>
    <row r="25" spans="1:23">
      <c r="A25" s="3"/>
      <c r="B25" s="3"/>
      <c r="C25" s="3"/>
      <c r="D25" s="3"/>
      <c r="E25" s="3"/>
      <c r="F25" s="3"/>
      <c r="G25" s="3"/>
      <c r="H25" s="3"/>
      <c r="I25" s="3"/>
      <c r="J25" s="3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>
        <f t="shared" si="0"/>
        <v>0</v>
      </c>
    </row>
    <row r="26" spans="1:23">
      <c r="A26" s="3"/>
      <c r="B26" s="3"/>
      <c r="C26" s="3"/>
      <c r="D26" s="3"/>
      <c r="E26" s="3"/>
      <c r="F26" s="3"/>
      <c r="G26" s="3"/>
      <c r="H26" s="3"/>
      <c r="I26" s="3"/>
      <c r="J26" s="3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>
        <f t="shared" si="0"/>
        <v>0</v>
      </c>
    </row>
    <row r="27" spans="1:23">
      <c r="A27" s="3"/>
      <c r="B27" s="3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>
        <f t="shared" si="0"/>
        <v>0</v>
      </c>
    </row>
    <row r="28" spans="1:23">
      <c r="A28" s="3"/>
      <c r="B28" s="3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>
        <f t="shared" si="0"/>
        <v>0</v>
      </c>
    </row>
    <row r="29" spans="1:23">
      <c r="A29" s="3"/>
      <c r="B29" s="3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>
        <f t="shared" si="0"/>
        <v>0</v>
      </c>
    </row>
    <row r="30" spans="1:23">
      <c r="A30" s="3"/>
      <c r="B30" s="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>
        <f t="shared" si="0"/>
        <v>0</v>
      </c>
    </row>
    <row r="31" spans="1:23">
      <c r="A31" s="3"/>
      <c r="B31" s="3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>
        <f t="shared" si="0"/>
        <v>0</v>
      </c>
    </row>
    <row r="32" spans="1:23">
      <c r="A32" s="3"/>
      <c r="B32" s="3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>
        <f t="shared" si="0"/>
        <v>0</v>
      </c>
    </row>
    <row r="33" spans="1:23">
      <c r="A33" s="3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>
        <f t="shared" si="0"/>
        <v>0</v>
      </c>
    </row>
    <row r="34" spans="1:23">
      <c r="A34" s="3"/>
      <c r="B34" s="3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>
        <f t="shared" si="0"/>
        <v>0</v>
      </c>
    </row>
    <row r="35" spans="1:23">
      <c r="A35" s="3"/>
      <c r="B35" s="3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>
        <f t="shared" si="0"/>
        <v>0</v>
      </c>
    </row>
    <row r="36" spans="1:23">
      <c r="A36" s="3"/>
      <c r="B36" s="3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>
        <f t="shared" si="0"/>
        <v>0</v>
      </c>
    </row>
    <row r="37" spans="1:23">
      <c r="A37" s="3"/>
      <c r="B37" s="3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>
        <f t="shared" si="0"/>
        <v>0</v>
      </c>
    </row>
    <row r="38" spans="1:23">
      <c r="A38" s="3"/>
      <c r="B38" s="3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>
        <f t="shared" si="0"/>
        <v>0</v>
      </c>
    </row>
    <row r="39" spans="1:23">
      <c r="A39" s="3"/>
      <c r="B39" s="3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>
        <f t="shared" si="0"/>
        <v>0</v>
      </c>
    </row>
    <row r="40" spans="1:23">
      <c r="A40" s="3"/>
      <c r="B40" s="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>
        <f t="shared" si="0"/>
        <v>0</v>
      </c>
    </row>
    <row r="41" spans="1:23">
      <c r="A41" s="3"/>
      <c r="B41" s="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>
        <f t="shared" si="0"/>
        <v>0</v>
      </c>
    </row>
    <row r="42" spans="1:23">
      <c r="A42" s="3"/>
      <c r="B42" s="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>
        <f t="shared" si="0"/>
        <v>0</v>
      </c>
    </row>
    <row r="43" spans="1:23">
      <c r="A43" s="3"/>
      <c r="B43" s="3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>
        <f t="shared" si="0"/>
        <v>0</v>
      </c>
    </row>
    <row r="44" spans="1:23">
      <c r="A44" s="3"/>
      <c r="B44" s="3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>
        <f t="shared" si="0"/>
        <v>0</v>
      </c>
    </row>
    <row r="45" spans="1:23">
      <c r="A45" s="3"/>
      <c r="B45" s="3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>
        <f t="shared" si="0"/>
        <v>0</v>
      </c>
    </row>
    <row r="46" spans="1:23">
      <c r="A46" s="3"/>
      <c r="B46" s="3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>
        <f t="shared" si="0"/>
        <v>0</v>
      </c>
    </row>
    <row r="47" spans="1:23">
      <c r="A47" s="3"/>
      <c r="B47" s="3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>
        <f t="shared" si="0"/>
        <v>0</v>
      </c>
    </row>
    <row r="48" spans="1:23">
      <c r="A48" s="3"/>
      <c r="B48" s="3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>
        <f t="shared" si="0"/>
        <v>0</v>
      </c>
    </row>
    <row r="49" spans="1:23">
      <c r="A49" s="3"/>
      <c r="B49" s="3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>
        <f t="shared" si="0"/>
        <v>0</v>
      </c>
    </row>
    <row r="50" spans="1:23">
      <c r="A50" s="3"/>
      <c r="B50" s="3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>
        <f t="shared" si="0"/>
        <v>0</v>
      </c>
    </row>
    <row r="51" spans="1:23">
      <c r="A51" s="3"/>
      <c r="B51" s="3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>
        <f t="shared" si="0"/>
        <v>0</v>
      </c>
    </row>
    <row r="52" spans="1:23">
      <c r="A52" s="3"/>
      <c r="B52" s="3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>
        <f t="shared" si="0"/>
        <v>0</v>
      </c>
    </row>
    <row r="53" spans="1:23">
      <c r="A53" s="3"/>
      <c r="B53" s="3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>
        <f t="shared" si="0"/>
        <v>0</v>
      </c>
    </row>
    <row r="54" spans="1:23">
      <c r="A54" s="3"/>
      <c r="B54" s="3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>
        <f t="shared" si="0"/>
        <v>0</v>
      </c>
    </row>
    <row r="55" spans="1:23">
      <c r="A55" s="3"/>
      <c r="B55" s="3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>
        <f t="shared" si="0"/>
        <v>0</v>
      </c>
    </row>
    <row r="56" spans="1:23">
      <c r="A56" s="3"/>
      <c r="B56" s="3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>
        <f t="shared" si="0"/>
        <v>0</v>
      </c>
    </row>
    <row r="57" spans="1:23">
      <c r="A57" s="3"/>
      <c r="B57" s="3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>
        <f t="shared" si="0"/>
        <v>0</v>
      </c>
    </row>
    <row r="58" spans="1:23">
      <c r="A58" s="3"/>
      <c r="B58" s="3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>
        <f t="shared" si="0"/>
        <v>0</v>
      </c>
    </row>
    <row r="59" spans="1:23">
      <c r="A59" s="3"/>
      <c r="B59" s="3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>
        <f t="shared" si="0"/>
        <v>0</v>
      </c>
    </row>
    <row r="60" spans="1:23">
      <c r="A60" s="3"/>
      <c r="B60" s="3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>
        <f t="shared" si="0"/>
        <v>0</v>
      </c>
    </row>
    <row r="61" spans="1:23">
      <c r="A61" s="3"/>
      <c r="B61" s="3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>
        <f t="shared" si="0"/>
        <v>0</v>
      </c>
    </row>
    <row r="62" spans="1:23">
      <c r="A62" s="3"/>
      <c r="B62" s="3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>
        <f t="shared" si="0"/>
        <v>0</v>
      </c>
    </row>
    <row r="63" spans="1:23">
      <c r="A63" s="3"/>
      <c r="B63" s="3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>
        <f t="shared" si="0"/>
        <v>0</v>
      </c>
    </row>
    <row r="64" spans="1:23">
      <c r="A64" s="3"/>
      <c r="B64" s="3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>
        <f t="shared" si="0"/>
        <v>0</v>
      </c>
    </row>
    <row r="65" spans="1:23">
      <c r="A65" s="3"/>
      <c r="B65" s="3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>
        <f t="shared" si="0"/>
        <v>0</v>
      </c>
    </row>
    <row r="66" spans="1:23">
      <c r="A66" s="3"/>
      <c r="B66" s="3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>
        <f t="shared" si="0"/>
        <v>0</v>
      </c>
    </row>
    <row r="67" spans="1:23">
      <c r="A67" s="3"/>
      <c r="B67" s="3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>
        <f t="shared" si="0"/>
        <v>0</v>
      </c>
    </row>
    <row r="68" spans="1:23">
      <c r="A68" s="3"/>
      <c r="B68" s="3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>
        <f t="shared" ref="W68:W131" si="1">SUM(C68:V68)</f>
        <v>0</v>
      </c>
    </row>
    <row r="69" spans="1:23">
      <c r="A69" s="3"/>
      <c r="B69" s="3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>
        <f t="shared" si="1"/>
        <v>0</v>
      </c>
    </row>
    <row r="70" spans="1:23">
      <c r="A70" s="3"/>
      <c r="B70" s="3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>
        <f t="shared" si="1"/>
        <v>0</v>
      </c>
    </row>
    <row r="71" spans="1:23">
      <c r="A71" s="3"/>
      <c r="B71" s="3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>
        <f t="shared" si="1"/>
        <v>0</v>
      </c>
    </row>
    <row r="72" spans="1:23">
      <c r="A72" s="3"/>
      <c r="B72" s="3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>
        <f t="shared" si="1"/>
        <v>0</v>
      </c>
    </row>
    <row r="73" spans="1:23">
      <c r="A73" s="3"/>
      <c r="B73" s="3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>
        <f t="shared" si="1"/>
        <v>0</v>
      </c>
    </row>
    <row r="74" spans="1:23">
      <c r="A74" s="3"/>
      <c r="B74" s="3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>
        <f t="shared" si="1"/>
        <v>0</v>
      </c>
    </row>
    <row r="75" spans="1:23">
      <c r="A75" s="3"/>
      <c r="B75" s="3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>
        <f t="shared" si="1"/>
        <v>0</v>
      </c>
    </row>
    <row r="76" spans="1:23">
      <c r="A76" s="3"/>
      <c r="B76" s="3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>
        <f t="shared" si="1"/>
        <v>0</v>
      </c>
    </row>
    <row r="77" spans="1:23">
      <c r="A77" s="3"/>
      <c r="B77" s="3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>
        <f t="shared" si="1"/>
        <v>0</v>
      </c>
    </row>
    <row r="78" spans="1:23">
      <c r="A78" s="3"/>
      <c r="B78" s="3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>
        <f t="shared" si="1"/>
        <v>0</v>
      </c>
    </row>
    <row r="79" spans="1:23">
      <c r="A79" s="3"/>
      <c r="B79" s="3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>
        <f t="shared" si="1"/>
        <v>0</v>
      </c>
    </row>
    <row r="80" spans="1:23">
      <c r="A80" s="3"/>
      <c r="B80" s="3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>
        <f t="shared" si="1"/>
        <v>0</v>
      </c>
    </row>
    <row r="81" spans="1:23">
      <c r="A81" s="3"/>
      <c r="B81" s="3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>
        <f t="shared" si="1"/>
        <v>0</v>
      </c>
    </row>
    <row r="82" spans="1:23">
      <c r="A82" s="3"/>
      <c r="B82" s="3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>
        <f t="shared" si="1"/>
        <v>0</v>
      </c>
    </row>
    <row r="83" spans="1:23">
      <c r="A83" s="3"/>
      <c r="B83" s="3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>
        <f t="shared" si="1"/>
        <v>0</v>
      </c>
    </row>
    <row r="84" spans="1:23">
      <c r="A84" s="3"/>
      <c r="B84" s="3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>
        <f t="shared" si="1"/>
        <v>0</v>
      </c>
    </row>
    <row r="85" spans="1:23">
      <c r="A85" s="3"/>
      <c r="B85" s="3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>
        <f t="shared" si="1"/>
        <v>0</v>
      </c>
    </row>
    <row r="86" spans="1:23">
      <c r="A86" s="3"/>
      <c r="B86" s="3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>
        <f t="shared" si="1"/>
        <v>0</v>
      </c>
    </row>
    <row r="87" spans="1:23">
      <c r="A87" s="3"/>
      <c r="B87" s="3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>
        <f t="shared" si="1"/>
        <v>0</v>
      </c>
    </row>
    <row r="88" spans="1:23">
      <c r="A88" s="3"/>
      <c r="B88" s="3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>
        <f t="shared" si="1"/>
        <v>0</v>
      </c>
    </row>
    <row r="89" spans="1:23">
      <c r="A89" s="3"/>
      <c r="B89" s="3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>
        <f t="shared" si="1"/>
        <v>0</v>
      </c>
    </row>
    <row r="90" spans="1:23">
      <c r="A90" s="3"/>
      <c r="B90" s="3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>
        <f t="shared" si="1"/>
        <v>0</v>
      </c>
    </row>
    <row r="91" spans="1:23">
      <c r="A91" s="3"/>
      <c r="B91" s="3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>
        <f t="shared" si="1"/>
        <v>0</v>
      </c>
    </row>
    <row r="92" spans="1:23">
      <c r="A92" s="3"/>
      <c r="B92" s="3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>
        <f t="shared" si="1"/>
        <v>0</v>
      </c>
    </row>
    <row r="93" spans="1:23">
      <c r="A93" s="3"/>
      <c r="B93" s="3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>
        <f t="shared" si="1"/>
        <v>0</v>
      </c>
    </row>
    <row r="94" spans="1:23">
      <c r="A94" s="3"/>
      <c r="B94" s="3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>
        <f t="shared" si="1"/>
        <v>0</v>
      </c>
    </row>
    <row r="95" spans="1:23">
      <c r="A95" s="3"/>
      <c r="B95" s="3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>
        <f t="shared" si="1"/>
        <v>0</v>
      </c>
    </row>
    <row r="96" spans="1:23">
      <c r="A96" s="3"/>
      <c r="B96" s="3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>
        <f t="shared" si="1"/>
        <v>0</v>
      </c>
    </row>
    <row r="97" spans="1:23">
      <c r="A97" s="3"/>
      <c r="B97" s="3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>
        <f t="shared" si="1"/>
        <v>0</v>
      </c>
    </row>
    <row r="98" spans="1:23">
      <c r="A98" s="3"/>
      <c r="B98" s="3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>
        <f t="shared" si="1"/>
        <v>0</v>
      </c>
    </row>
    <row r="99" spans="1:23">
      <c r="A99" s="3"/>
      <c r="B99" s="3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>
        <f t="shared" si="1"/>
        <v>0</v>
      </c>
    </row>
    <row r="100" spans="1:23">
      <c r="A100" s="3"/>
      <c r="B100" s="3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>
        <f t="shared" si="1"/>
        <v>0</v>
      </c>
    </row>
    <row r="101" spans="1:23">
      <c r="A101" s="3"/>
      <c r="B101" s="3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>
        <f t="shared" si="1"/>
        <v>0</v>
      </c>
    </row>
    <row r="102" spans="1:23">
      <c r="A102" s="3"/>
      <c r="B102" s="3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>
        <f t="shared" si="1"/>
        <v>0</v>
      </c>
    </row>
    <row r="103" spans="1:23">
      <c r="A103" s="3"/>
      <c r="B103" s="3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>
        <f t="shared" si="1"/>
        <v>0</v>
      </c>
    </row>
    <row r="104" spans="1:23">
      <c r="A104" s="3"/>
      <c r="B104" s="3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>
        <f t="shared" si="1"/>
        <v>0</v>
      </c>
    </row>
    <row r="105" spans="1:23">
      <c r="A105" s="3"/>
      <c r="B105" s="3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>
        <f t="shared" si="1"/>
        <v>0</v>
      </c>
    </row>
    <row r="106" spans="1:23">
      <c r="A106" s="3"/>
      <c r="B106" s="3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>
        <f t="shared" si="1"/>
        <v>0</v>
      </c>
    </row>
    <row r="107" spans="1:23">
      <c r="A107" s="3"/>
      <c r="B107" s="3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>
        <f t="shared" si="1"/>
        <v>0</v>
      </c>
    </row>
    <row r="108" spans="1:23">
      <c r="A108" s="3"/>
      <c r="B108" s="3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>
        <f t="shared" si="1"/>
        <v>0</v>
      </c>
    </row>
    <row r="109" spans="1:23">
      <c r="A109" s="3"/>
      <c r="B109" s="3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>
        <f t="shared" si="1"/>
        <v>0</v>
      </c>
    </row>
    <row r="110" spans="1:23">
      <c r="A110" s="3"/>
      <c r="B110" s="3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>
        <f t="shared" si="1"/>
        <v>0</v>
      </c>
    </row>
    <row r="111" spans="1:23">
      <c r="A111" s="3"/>
      <c r="B111" s="3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>
        <f t="shared" si="1"/>
        <v>0</v>
      </c>
    </row>
    <row r="112" spans="1:23">
      <c r="A112" s="3"/>
      <c r="B112" s="3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>
        <f t="shared" si="1"/>
        <v>0</v>
      </c>
    </row>
    <row r="113" spans="1:23">
      <c r="A113" s="3"/>
      <c r="B113" s="3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>
        <f t="shared" si="1"/>
        <v>0</v>
      </c>
    </row>
    <row r="114" spans="1:23">
      <c r="A114" s="3"/>
      <c r="B114" s="3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>
        <f t="shared" si="1"/>
        <v>0</v>
      </c>
    </row>
    <row r="115" spans="1:23">
      <c r="A115" s="3"/>
      <c r="B115" s="3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>
        <f t="shared" si="1"/>
        <v>0</v>
      </c>
    </row>
    <row r="116" spans="1:23">
      <c r="A116" s="3"/>
      <c r="B116" s="3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>
        <f t="shared" si="1"/>
        <v>0</v>
      </c>
    </row>
    <row r="117" spans="1:23">
      <c r="A117" s="3"/>
      <c r="B117" s="3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>
        <f t="shared" si="1"/>
        <v>0</v>
      </c>
    </row>
    <row r="118" spans="1:23">
      <c r="A118" s="3"/>
      <c r="B118" s="3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>
        <f t="shared" si="1"/>
        <v>0</v>
      </c>
    </row>
    <row r="119" spans="1:23">
      <c r="A119" s="3"/>
      <c r="B119" s="3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>
        <f t="shared" si="1"/>
        <v>0</v>
      </c>
    </row>
    <row r="120" spans="1:23">
      <c r="A120" s="3"/>
      <c r="B120" s="3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>
        <f t="shared" si="1"/>
        <v>0</v>
      </c>
    </row>
    <row r="121" spans="1:23">
      <c r="A121" s="3"/>
      <c r="B121" s="3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>
        <f t="shared" si="1"/>
        <v>0</v>
      </c>
    </row>
    <row r="122" spans="1:23">
      <c r="A122" s="3"/>
      <c r="B122" s="3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>
        <f t="shared" si="1"/>
        <v>0</v>
      </c>
    </row>
    <row r="123" spans="1:23">
      <c r="A123" s="3"/>
      <c r="B123" s="3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>
        <f t="shared" si="1"/>
        <v>0</v>
      </c>
    </row>
    <row r="124" spans="1:23">
      <c r="A124" s="3"/>
      <c r="B124" s="3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>
        <f t="shared" si="1"/>
        <v>0</v>
      </c>
    </row>
    <row r="125" spans="1:23">
      <c r="A125" s="3"/>
      <c r="B125" s="3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>
        <f t="shared" si="1"/>
        <v>0</v>
      </c>
    </row>
    <row r="126" spans="1:23">
      <c r="A126" s="3"/>
      <c r="B126" s="3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>
        <f t="shared" si="1"/>
        <v>0</v>
      </c>
    </row>
    <row r="127" spans="1:23">
      <c r="A127" s="3"/>
      <c r="B127" s="3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>
        <f t="shared" si="1"/>
        <v>0</v>
      </c>
    </row>
    <row r="128" spans="1:23">
      <c r="A128" s="3"/>
      <c r="B128" s="3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>
        <f t="shared" si="1"/>
        <v>0</v>
      </c>
    </row>
    <row r="129" spans="1:23">
      <c r="A129" s="3"/>
      <c r="B129" s="3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>
        <f t="shared" si="1"/>
        <v>0</v>
      </c>
    </row>
    <row r="130" spans="1:23">
      <c r="A130" s="3"/>
      <c r="B130" s="3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>
        <f t="shared" si="1"/>
        <v>0</v>
      </c>
    </row>
    <row r="131" spans="1:23">
      <c r="A131" s="3"/>
      <c r="B131" s="3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>
        <f t="shared" si="1"/>
        <v>0</v>
      </c>
    </row>
    <row r="132" spans="1:23">
      <c r="A132" s="3"/>
      <c r="B132" s="3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>
        <f t="shared" ref="W132:W195" si="2">SUM(C132:V132)</f>
        <v>0</v>
      </c>
    </row>
    <row r="133" spans="1:23">
      <c r="A133" s="3"/>
      <c r="B133" s="3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>
        <f t="shared" si="2"/>
        <v>0</v>
      </c>
    </row>
    <row r="134" spans="1:23">
      <c r="A134" s="3"/>
      <c r="B134" s="3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>
        <f t="shared" si="2"/>
        <v>0</v>
      </c>
    </row>
    <row r="135" spans="1:23">
      <c r="A135" s="3"/>
      <c r="B135" s="3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>
        <f t="shared" si="2"/>
        <v>0</v>
      </c>
    </row>
    <row r="136" spans="1:23">
      <c r="A136" s="3"/>
      <c r="B136" s="3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>
        <f t="shared" si="2"/>
        <v>0</v>
      </c>
    </row>
    <row r="137" spans="1:23">
      <c r="A137" s="3"/>
      <c r="B137" s="3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>
        <f t="shared" si="2"/>
        <v>0</v>
      </c>
    </row>
    <row r="138" spans="1:23">
      <c r="A138" s="3"/>
      <c r="B138" s="3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>
        <f t="shared" si="2"/>
        <v>0</v>
      </c>
    </row>
    <row r="139" spans="1:23">
      <c r="A139" s="3"/>
      <c r="B139" s="3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>
        <f t="shared" si="2"/>
        <v>0</v>
      </c>
    </row>
    <row r="140" spans="1:23">
      <c r="A140" s="3"/>
      <c r="B140" s="3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>
        <f t="shared" si="2"/>
        <v>0</v>
      </c>
    </row>
    <row r="141" spans="1:23">
      <c r="A141" s="3"/>
      <c r="B141" s="3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>
        <f t="shared" si="2"/>
        <v>0</v>
      </c>
    </row>
    <row r="142" spans="1:23">
      <c r="A142" s="3"/>
      <c r="B142" s="3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>
        <f t="shared" si="2"/>
        <v>0</v>
      </c>
    </row>
    <row r="143" spans="1:23">
      <c r="A143" s="3"/>
      <c r="B143" s="3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>
        <f t="shared" si="2"/>
        <v>0</v>
      </c>
    </row>
    <row r="144" spans="1:23">
      <c r="A144" s="3"/>
      <c r="B144" s="3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>
        <f t="shared" si="2"/>
        <v>0</v>
      </c>
    </row>
    <row r="145" spans="1:23">
      <c r="A145" s="3"/>
      <c r="B145" s="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>
        <f t="shared" si="2"/>
        <v>0</v>
      </c>
    </row>
    <row r="146" spans="1:23">
      <c r="A146" s="3"/>
      <c r="B146" s="3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>
        <f t="shared" si="2"/>
        <v>0</v>
      </c>
    </row>
    <row r="147" spans="1:23">
      <c r="A147" s="3"/>
      <c r="B147" s="3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>
        <f t="shared" si="2"/>
        <v>0</v>
      </c>
    </row>
    <row r="148" spans="1:23">
      <c r="A148" s="3"/>
      <c r="B148" s="3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>
        <f t="shared" si="2"/>
        <v>0</v>
      </c>
    </row>
    <row r="149" spans="1:23">
      <c r="A149" s="3"/>
      <c r="B149" s="3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>
        <f t="shared" si="2"/>
        <v>0</v>
      </c>
    </row>
    <row r="150" spans="1:23">
      <c r="A150" s="3"/>
      <c r="B150" s="3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>
        <f t="shared" si="2"/>
        <v>0</v>
      </c>
    </row>
    <row r="151" spans="1:23">
      <c r="A151" s="3"/>
      <c r="B151" s="3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>
        <f t="shared" si="2"/>
        <v>0</v>
      </c>
    </row>
    <row r="152" spans="1:23">
      <c r="A152" s="3"/>
      <c r="B152" s="3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>
        <f t="shared" si="2"/>
        <v>0</v>
      </c>
    </row>
    <row r="153" spans="1:23">
      <c r="A153" s="3"/>
      <c r="B153" s="3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>
        <f t="shared" si="2"/>
        <v>0</v>
      </c>
    </row>
    <row r="154" spans="1:23">
      <c r="A154" s="3"/>
      <c r="B154" s="3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>
        <f t="shared" si="2"/>
        <v>0</v>
      </c>
    </row>
    <row r="155" spans="1:23">
      <c r="A155" s="3"/>
      <c r="B155" s="3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>
        <f t="shared" si="2"/>
        <v>0</v>
      </c>
    </row>
    <row r="156" spans="1:23">
      <c r="A156" s="3"/>
      <c r="B156" s="3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>
        <f t="shared" si="2"/>
        <v>0</v>
      </c>
    </row>
    <row r="157" spans="1:23">
      <c r="A157" s="3"/>
      <c r="B157" s="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>
        <f t="shared" si="2"/>
        <v>0</v>
      </c>
    </row>
    <row r="158" spans="1:23">
      <c r="A158" s="3"/>
      <c r="B158" s="3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>
        <f t="shared" si="2"/>
        <v>0</v>
      </c>
    </row>
    <row r="159" spans="1:23">
      <c r="A159" s="3"/>
      <c r="B159" s="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>
        <f t="shared" si="2"/>
        <v>0</v>
      </c>
    </row>
    <row r="160" spans="1:23">
      <c r="A160" s="3"/>
      <c r="B160" s="3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>
        <f t="shared" si="2"/>
        <v>0</v>
      </c>
    </row>
    <row r="161" spans="1:23">
      <c r="A161" s="3"/>
      <c r="B161" s="3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>
        <f t="shared" si="2"/>
        <v>0</v>
      </c>
    </row>
    <row r="162" spans="1:23">
      <c r="A162" s="3"/>
      <c r="B162" s="3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>
        <f t="shared" si="2"/>
        <v>0</v>
      </c>
    </row>
    <row r="163" spans="1:23">
      <c r="A163" s="3"/>
      <c r="B163" s="3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>
        <f t="shared" si="2"/>
        <v>0</v>
      </c>
    </row>
    <row r="164" spans="1:23">
      <c r="A164" s="3"/>
      <c r="B164" s="3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>
        <f t="shared" si="2"/>
        <v>0</v>
      </c>
    </row>
    <row r="165" spans="1:23">
      <c r="A165" s="3"/>
      <c r="B165" s="3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>
        <f t="shared" si="2"/>
        <v>0</v>
      </c>
    </row>
    <row r="166" spans="1:23">
      <c r="A166" s="3"/>
      <c r="B166" s="3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>
        <f t="shared" si="2"/>
        <v>0</v>
      </c>
    </row>
    <row r="167" spans="1:23">
      <c r="A167" s="3"/>
      <c r="B167" s="3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>
        <f t="shared" si="2"/>
        <v>0</v>
      </c>
    </row>
    <row r="168" spans="1:23">
      <c r="A168" s="3"/>
      <c r="B168" s="3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>
        <f t="shared" si="2"/>
        <v>0</v>
      </c>
    </row>
    <row r="169" spans="1:23">
      <c r="A169" s="3"/>
      <c r="B169" s="3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>
        <f t="shared" si="2"/>
        <v>0</v>
      </c>
    </row>
    <row r="170" spans="1:23">
      <c r="A170" s="3"/>
      <c r="B170" s="3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>
        <f t="shared" si="2"/>
        <v>0</v>
      </c>
    </row>
    <row r="171" spans="1:23">
      <c r="A171" s="3"/>
      <c r="B171" s="3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>
        <f t="shared" si="2"/>
        <v>0</v>
      </c>
    </row>
    <row r="172" spans="1:23">
      <c r="A172" s="3"/>
      <c r="B172" s="3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>
        <f t="shared" si="2"/>
        <v>0</v>
      </c>
    </row>
    <row r="173" spans="1:23">
      <c r="A173" s="3"/>
      <c r="B173" s="3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>
        <f t="shared" si="2"/>
        <v>0</v>
      </c>
    </row>
    <row r="174" spans="1:23">
      <c r="A174" s="3"/>
      <c r="B174" s="3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>
        <f t="shared" si="2"/>
        <v>0</v>
      </c>
    </row>
    <row r="175" spans="1:23">
      <c r="A175" s="3"/>
      <c r="B175" s="3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>
        <f t="shared" si="2"/>
        <v>0</v>
      </c>
    </row>
    <row r="176" spans="1:23">
      <c r="A176" s="3"/>
      <c r="B176" s="3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>
        <f t="shared" si="2"/>
        <v>0</v>
      </c>
    </row>
    <row r="177" spans="1:23">
      <c r="A177" s="3"/>
      <c r="B177" s="3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>
        <f t="shared" si="2"/>
        <v>0</v>
      </c>
    </row>
    <row r="178" spans="1:23">
      <c r="A178" s="3"/>
      <c r="B178" s="3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>
        <f t="shared" si="2"/>
        <v>0</v>
      </c>
    </row>
    <row r="179" spans="1:23">
      <c r="A179" s="3"/>
      <c r="B179" s="3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>
        <f t="shared" si="2"/>
        <v>0</v>
      </c>
    </row>
    <row r="180" spans="1:23">
      <c r="A180" s="3"/>
      <c r="B180" s="3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>
        <f t="shared" si="2"/>
        <v>0</v>
      </c>
    </row>
    <row r="181" spans="1:23">
      <c r="A181" s="3"/>
      <c r="B181" s="3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>
        <f t="shared" si="2"/>
        <v>0</v>
      </c>
    </row>
    <row r="182" spans="1:23">
      <c r="A182" s="3"/>
      <c r="B182" s="3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>
        <f t="shared" si="2"/>
        <v>0</v>
      </c>
    </row>
    <row r="183" spans="1:23">
      <c r="A183" s="3"/>
      <c r="B183" s="3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>
        <f t="shared" si="2"/>
        <v>0</v>
      </c>
    </row>
    <row r="184" spans="1:23">
      <c r="A184" s="3"/>
      <c r="B184" s="3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>
        <f t="shared" si="2"/>
        <v>0</v>
      </c>
    </row>
    <row r="185" spans="1:23">
      <c r="A185" s="3"/>
      <c r="B185" s="3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>
        <f t="shared" si="2"/>
        <v>0</v>
      </c>
    </row>
    <row r="186" spans="1:23">
      <c r="A186" s="3"/>
      <c r="B186" s="3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>
        <f t="shared" si="2"/>
        <v>0</v>
      </c>
    </row>
    <row r="187" spans="1:23">
      <c r="A187" s="3"/>
      <c r="B187" s="3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>
        <f t="shared" si="2"/>
        <v>0</v>
      </c>
    </row>
    <row r="188" spans="1:23">
      <c r="A188" s="3"/>
      <c r="B188" s="3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>
        <f t="shared" si="2"/>
        <v>0</v>
      </c>
    </row>
    <row r="189" spans="1:23">
      <c r="A189" s="3"/>
      <c r="B189" s="3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>
        <f t="shared" si="2"/>
        <v>0</v>
      </c>
    </row>
    <row r="190" spans="1:23">
      <c r="A190" s="3"/>
      <c r="B190" s="3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>
        <f t="shared" si="2"/>
        <v>0</v>
      </c>
    </row>
    <row r="191" spans="1:23">
      <c r="A191" s="3"/>
      <c r="B191" s="3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>
        <f t="shared" si="2"/>
        <v>0</v>
      </c>
    </row>
    <row r="192" spans="1:23">
      <c r="A192" s="3"/>
      <c r="B192" s="3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>
        <f t="shared" si="2"/>
        <v>0</v>
      </c>
    </row>
    <row r="193" spans="1:23">
      <c r="A193" s="3"/>
      <c r="B193" s="3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>
        <f t="shared" si="2"/>
        <v>0</v>
      </c>
    </row>
    <row r="194" spans="1:23">
      <c r="A194" s="3"/>
      <c r="B194" s="3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>
        <f t="shared" si="2"/>
        <v>0</v>
      </c>
    </row>
    <row r="195" spans="1:23">
      <c r="A195" s="3"/>
      <c r="B195" s="3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>
        <f t="shared" si="2"/>
        <v>0</v>
      </c>
    </row>
    <row r="196" spans="1:23">
      <c r="A196" s="3"/>
      <c r="B196" s="3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>
        <f t="shared" ref="W196:W259" si="3">SUM(C196:V196)</f>
        <v>0</v>
      </c>
    </row>
    <row r="197" spans="1:23">
      <c r="A197" s="3"/>
      <c r="B197" s="3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>
        <f t="shared" si="3"/>
        <v>0</v>
      </c>
    </row>
    <row r="198" spans="1:23">
      <c r="A198" s="3"/>
      <c r="B198" s="3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>
        <f t="shared" si="3"/>
        <v>0</v>
      </c>
    </row>
    <row r="199" spans="1:23">
      <c r="A199" s="3"/>
      <c r="B199" s="3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>
        <f t="shared" si="3"/>
        <v>0</v>
      </c>
    </row>
    <row r="200" spans="1:23">
      <c r="A200" s="3"/>
      <c r="B200" s="3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>
        <f t="shared" si="3"/>
        <v>0</v>
      </c>
    </row>
    <row r="201" spans="1:23">
      <c r="A201" s="3"/>
      <c r="B201" s="3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>
        <f t="shared" si="3"/>
        <v>0</v>
      </c>
    </row>
    <row r="202" spans="1:23">
      <c r="A202" s="3"/>
      <c r="B202" s="3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>
        <f t="shared" si="3"/>
        <v>0</v>
      </c>
    </row>
    <row r="203" spans="1:23">
      <c r="A203" s="3"/>
      <c r="B203" s="3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>
        <f t="shared" si="3"/>
        <v>0</v>
      </c>
    </row>
    <row r="204" spans="1:23">
      <c r="A204" s="3"/>
      <c r="B204" s="3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>
        <f t="shared" si="3"/>
        <v>0</v>
      </c>
    </row>
    <row r="205" spans="1:23">
      <c r="A205" s="3"/>
      <c r="B205" s="3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>
        <f t="shared" si="3"/>
        <v>0</v>
      </c>
    </row>
    <row r="206" spans="1:23">
      <c r="A206" s="3"/>
      <c r="B206" s="3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>
        <f t="shared" si="3"/>
        <v>0</v>
      </c>
    </row>
    <row r="207" spans="1:23">
      <c r="A207" s="3"/>
      <c r="B207" s="3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>
        <f t="shared" si="3"/>
        <v>0</v>
      </c>
    </row>
    <row r="208" spans="1:23">
      <c r="A208" s="3"/>
      <c r="B208" s="3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>
        <f t="shared" si="3"/>
        <v>0</v>
      </c>
    </row>
    <row r="209" spans="1:23">
      <c r="A209" s="3"/>
      <c r="B209" s="3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>
        <f t="shared" si="3"/>
        <v>0</v>
      </c>
    </row>
    <row r="210" spans="1:23">
      <c r="A210" s="3"/>
      <c r="B210" s="3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>
        <f t="shared" si="3"/>
        <v>0</v>
      </c>
    </row>
    <row r="211" spans="1:23">
      <c r="A211" s="3"/>
      <c r="B211" s="3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>
        <f t="shared" si="3"/>
        <v>0</v>
      </c>
    </row>
    <row r="212" spans="1:23">
      <c r="A212" s="3"/>
      <c r="B212" s="3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>
        <f t="shared" si="3"/>
        <v>0</v>
      </c>
    </row>
    <row r="213" spans="1:23">
      <c r="A213" s="3"/>
      <c r="B213" s="3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>
        <f t="shared" si="3"/>
        <v>0</v>
      </c>
    </row>
    <row r="214" spans="1:23">
      <c r="A214" s="3"/>
      <c r="B214" s="3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>
        <f t="shared" si="3"/>
        <v>0</v>
      </c>
    </row>
    <row r="215" spans="1:23">
      <c r="A215" s="3"/>
      <c r="B215" s="3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>
        <f t="shared" si="3"/>
        <v>0</v>
      </c>
    </row>
    <row r="216" spans="1:23">
      <c r="A216" s="3"/>
      <c r="B216" s="3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>
        <f t="shared" si="3"/>
        <v>0</v>
      </c>
    </row>
    <row r="217" spans="1:23">
      <c r="A217" s="3"/>
      <c r="B217" s="3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>
        <f t="shared" si="3"/>
        <v>0</v>
      </c>
    </row>
    <row r="218" spans="1:23">
      <c r="A218" s="3"/>
      <c r="B218" s="3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>
        <f t="shared" si="3"/>
        <v>0</v>
      </c>
    </row>
    <row r="219" spans="1:23">
      <c r="A219" s="3"/>
      <c r="B219" s="3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>
        <f t="shared" si="3"/>
        <v>0</v>
      </c>
    </row>
    <row r="220" spans="1:23">
      <c r="A220" s="3"/>
      <c r="B220" s="3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>
        <f t="shared" si="3"/>
        <v>0</v>
      </c>
    </row>
    <row r="221" spans="1:23">
      <c r="A221" s="3"/>
      <c r="B221" s="3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>
        <f t="shared" si="3"/>
        <v>0</v>
      </c>
    </row>
    <row r="222" spans="1:23">
      <c r="A222" s="3"/>
      <c r="B222" s="3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>
        <f t="shared" si="3"/>
        <v>0</v>
      </c>
    </row>
    <row r="223" spans="1:23">
      <c r="A223" s="3"/>
      <c r="B223" s="3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>
        <f t="shared" si="3"/>
        <v>0</v>
      </c>
    </row>
    <row r="224" spans="1:23">
      <c r="A224" s="3"/>
      <c r="B224" s="3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>
        <f t="shared" si="3"/>
        <v>0</v>
      </c>
    </row>
    <row r="225" spans="1:23">
      <c r="A225" s="3"/>
      <c r="B225" s="3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>
        <f t="shared" si="3"/>
        <v>0</v>
      </c>
    </row>
    <row r="226" spans="1:23">
      <c r="A226" s="3"/>
      <c r="B226" s="3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>
        <f t="shared" si="3"/>
        <v>0</v>
      </c>
    </row>
    <row r="227" spans="1:23">
      <c r="A227" s="3"/>
      <c r="B227" s="3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>
        <f t="shared" si="3"/>
        <v>0</v>
      </c>
    </row>
    <row r="228" spans="1:23">
      <c r="A228" s="3"/>
      <c r="B228" s="3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>
        <f t="shared" si="3"/>
        <v>0</v>
      </c>
    </row>
    <row r="229" spans="1:23">
      <c r="A229" s="3"/>
      <c r="B229" s="3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>
        <f t="shared" si="3"/>
        <v>0</v>
      </c>
    </row>
    <row r="230" spans="1:23">
      <c r="A230" s="3"/>
      <c r="B230" s="3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>
        <f t="shared" si="3"/>
        <v>0</v>
      </c>
    </row>
    <row r="231" spans="1:23">
      <c r="A231" s="3"/>
      <c r="B231" s="3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>
        <f t="shared" si="3"/>
        <v>0</v>
      </c>
    </row>
    <row r="232" spans="1:23">
      <c r="A232" s="3"/>
      <c r="B232" s="3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>
        <f t="shared" si="3"/>
        <v>0</v>
      </c>
    </row>
    <row r="233" spans="1:23">
      <c r="A233" s="3"/>
      <c r="B233" s="3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>
        <f t="shared" si="3"/>
        <v>0</v>
      </c>
    </row>
    <row r="234" spans="1:23">
      <c r="A234" s="3"/>
      <c r="B234" s="3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>
        <f t="shared" si="3"/>
        <v>0</v>
      </c>
    </row>
    <row r="235" spans="1:23">
      <c r="A235" s="3"/>
      <c r="B235" s="3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>
        <f t="shared" si="3"/>
        <v>0</v>
      </c>
    </row>
    <row r="236" spans="1:23">
      <c r="A236" s="3"/>
      <c r="B236" s="3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>
        <f t="shared" si="3"/>
        <v>0</v>
      </c>
    </row>
    <row r="237" spans="1:23">
      <c r="A237" s="3"/>
      <c r="B237" s="3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>
        <f t="shared" si="3"/>
        <v>0</v>
      </c>
    </row>
    <row r="238" spans="1:23">
      <c r="A238" s="3"/>
      <c r="B238" s="3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>
        <f t="shared" si="3"/>
        <v>0</v>
      </c>
    </row>
    <row r="239" spans="1:23">
      <c r="A239" s="3"/>
      <c r="B239" s="3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>
        <f t="shared" si="3"/>
        <v>0</v>
      </c>
    </row>
    <row r="240" spans="1:23">
      <c r="A240" s="3"/>
      <c r="B240" s="3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>
        <f t="shared" si="3"/>
        <v>0</v>
      </c>
    </row>
    <row r="241" spans="1:23">
      <c r="A241" s="3"/>
      <c r="B241" s="3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>
        <f t="shared" si="3"/>
        <v>0</v>
      </c>
    </row>
    <row r="242" spans="1:23">
      <c r="A242" s="3"/>
      <c r="B242" s="3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>
        <f t="shared" si="3"/>
        <v>0</v>
      </c>
    </row>
    <row r="243" spans="1:23">
      <c r="A243" s="3"/>
      <c r="B243" s="3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>
        <f t="shared" si="3"/>
        <v>0</v>
      </c>
    </row>
    <row r="244" spans="1:23">
      <c r="A244" s="3"/>
      <c r="B244" s="3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>
        <f t="shared" si="3"/>
        <v>0</v>
      </c>
    </row>
    <row r="245" spans="1:23">
      <c r="A245" s="3"/>
      <c r="B245" s="3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>
        <f t="shared" si="3"/>
        <v>0</v>
      </c>
    </row>
    <row r="246" spans="1:23">
      <c r="A246" s="3"/>
      <c r="B246" s="3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>
        <f t="shared" si="3"/>
        <v>0</v>
      </c>
    </row>
    <row r="247" spans="1:23">
      <c r="A247" s="3"/>
      <c r="B247" s="3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>
        <f t="shared" si="3"/>
        <v>0</v>
      </c>
    </row>
    <row r="248" spans="1:23">
      <c r="A248" s="3"/>
      <c r="B248" s="3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>
        <f t="shared" si="3"/>
        <v>0</v>
      </c>
    </row>
    <row r="249" spans="1:23">
      <c r="A249" s="3"/>
      <c r="B249" s="3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>
        <f t="shared" si="3"/>
        <v>0</v>
      </c>
    </row>
    <row r="250" spans="1:23">
      <c r="A250" s="3"/>
      <c r="B250" s="3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>
        <f t="shared" si="3"/>
        <v>0</v>
      </c>
    </row>
    <row r="251" spans="1:23">
      <c r="A251" s="3"/>
      <c r="B251" s="3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>
        <f t="shared" si="3"/>
        <v>0</v>
      </c>
    </row>
    <row r="252" spans="1:23">
      <c r="A252" s="3"/>
      <c r="B252" s="3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>
        <f t="shared" si="3"/>
        <v>0</v>
      </c>
    </row>
    <row r="253" spans="1:23">
      <c r="A253" s="3"/>
      <c r="B253" s="3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>
        <f t="shared" si="3"/>
        <v>0</v>
      </c>
    </row>
    <row r="254" spans="1:23">
      <c r="A254" s="3"/>
      <c r="B254" s="3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>
        <f t="shared" si="3"/>
        <v>0</v>
      </c>
    </row>
    <row r="255" spans="1:23">
      <c r="A255" s="3"/>
      <c r="B255" s="3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>
        <f t="shared" si="3"/>
        <v>0</v>
      </c>
    </row>
    <row r="256" spans="1:23">
      <c r="A256" s="3"/>
      <c r="B256" s="3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>
        <f t="shared" si="3"/>
        <v>0</v>
      </c>
    </row>
    <row r="257" spans="1:23">
      <c r="A257" s="3"/>
      <c r="B257" s="3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>
        <f t="shared" si="3"/>
        <v>0</v>
      </c>
    </row>
    <row r="258" spans="1:23">
      <c r="A258" s="3"/>
      <c r="B258" s="3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>
        <f t="shared" si="3"/>
        <v>0</v>
      </c>
    </row>
    <row r="259" spans="1:23">
      <c r="A259" s="3"/>
      <c r="B259" s="3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>
        <f t="shared" si="3"/>
        <v>0</v>
      </c>
    </row>
    <row r="260" spans="1:23">
      <c r="A260" s="3"/>
      <c r="B260" s="3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>
        <f t="shared" ref="W260:W323" si="4">SUM(C260:V260)</f>
        <v>0</v>
      </c>
    </row>
    <row r="261" spans="1:23">
      <c r="A261" s="3"/>
      <c r="B261" s="3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>
        <f t="shared" si="4"/>
        <v>0</v>
      </c>
    </row>
    <row r="262" spans="1:23">
      <c r="A262" s="3"/>
      <c r="B262" s="3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>
        <f t="shared" si="4"/>
        <v>0</v>
      </c>
    </row>
    <row r="263" spans="1:23">
      <c r="A263" s="3"/>
      <c r="B263" s="3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>
        <f t="shared" si="4"/>
        <v>0</v>
      </c>
    </row>
    <row r="264" spans="1:23">
      <c r="A264" s="3"/>
      <c r="B264" s="3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>
        <f t="shared" si="4"/>
        <v>0</v>
      </c>
    </row>
    <row r="265" spans="1:23">
      <c r="A265" s="3"/>
      <c r="B265" s="3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>
        <f t="shared" si="4"/>
        <v>0</v>
      </c>
    </row>
    <row r="266" spans="1:23">
      <c r="A266" s="3"/>
      <c r="B266" s="3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>
        <f t="shared" si="4"/>
        <v>0</v>
      </c>
    </row>
    <row r="267" spans="1:23">
      <c r="A267" s="3"/>
      <c r="B267" s="3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>
        <f t="shared" si="4"/>
        <v>0</v>
      </c>
    </row>
    <row r="268" spans="1:23">
      <c r="A268" s="3"/>
      <c r="B268" s="3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>
        <f t="shared" si="4"/>
        <v>0</v>
      </c>
    </row>
    <row r="269" spans="1:23">
      <c r="A269" s="3"/>
      <c r="B269" s="3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>
        <f t="shared" si="4"/>
        <v>0</v>
      </c>
    </row>
    <row r="270" spans="1:23">
      <c r="A270" s="3"/>
      <c r="B270" s="3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>
        <f t="shared" si="4"/>
        <v>0</v>
      </c>
    </row>
    <row r="271" spans="1:23">
      <c r="A271" s="3"/>
      <c r="B271" s="3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>
        <f t="shared" si="4"/>
        <v>0</v>
      </c>
    </row>
    <row r="272" spans="1:23">
      <c r="A272" s="3"/>
      <c r="B272" s="3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>
        <f t="shared" si="4"/>
        <v>0</v>
      </c>
    </row>
    <row r="273" spans="1:23">
      <c r="A273" s="3"/>
      <c r="B273" s="3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>
        <f t="shared" si="4"/>
        <v>0</v>
      </c>
    </row>
    <row r="274" spans="1:23">
      <c r="A274" s="3"/>
      <c r="B274" s="3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>
        <f t="shared" si="4"/>
        <v>0</v>
      </c>
    </row>
    <row r="275" spans="1:23">
      <c r="A275" s="3"/>
      <c r="B275" s="3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>
        <f t="shared" si="4"/>
        <v>0</v>
      </c>
    </row>
    <row r="276" spans="1:23">
      <c r="A276" s="3"/>
      <c r="B276" s="3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>
        <f t="shared" si="4"/>
        <v>0</v>
      </c>
    </row>
    <row r="277" spans="1:23">
      <c r="A277" s="3"/>
      <c r="B277" s="3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>
        <f t="shared" si="4"/>
        <v>0</v>
      </c>
    </row>
    <row r="278" spans="1:23">
      <c r="A278" s="3"/>
      <c r="B278" s="3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>
        <f t="shared" si="4"/>
        <v>0</v>
      </c>
    </row>
    <row r="279" spans="1:23">
      <c r="A279" s="3"/>
      <c r="B279" s="3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>
        <f t="shared" si="4"/>
        <v>0</v>
      </c>
    </row>
    <row r="280" spans="1:23">
      <c r="A280" s="3"/>
      <c r="B280" s="3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>
        <f t="shared" si="4"/>
        <v>0</v>
      </c>
    </row>
    <row r="281" spans="1:23">
      <c r="A281" s="3"/>
      <c r="B281" s="3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>
        <f t="shared" si="4"/>
        <v>0</v>
      </c>
    </row>
    <row r="282" spans="1:23">
      <c r="A282" s="3"/>
      <c r="B282" s="3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>
        <f t="shared" si="4"/>
        <v>0</v>
      </c>
    </row>
    <row r="283" spans="1:23">
      <c r="A283" s="3"/>
      <c r="B283" s="3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>
        <f t="shared" si="4"/>
        <v>0</v>
      </c>
    </row>
    <row r="284" spans="1:23">
      <c r="A284" s="3"/>
      <c r="B284" s="3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>
        <f t="shared" si="4"/>
        <v>0</v>
      </c>
    </row>
    <row r="285" spans="1:23">
      <c r="A285" s="3"/>
      <c r="B285" s="3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>
        <f t="shared" si="4"/>
        <v>0</v>
      </c>
    </row>
    <row r="286" spans="1:23">
      <c r="A286" s="3"/>
      <c r="B286" s="3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>
        <f t="shared" si="4"/>
        <v>0</v>
      </c>
    </row>
    <row r="287" spans="1:23">
      <c r="A287" s="3"/>
      <c r="B287" s="3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>
        <f t="shared" si="4"/>
        <v>0</v>
      </c>
    </row>
    <row r="288" spans="1:23">
      <c r="A288" s="3"/>
      <c r="B288" s="3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>
        <f t="shared" si="4"/>
        <v>0</v>
      </c>
    </row>
    <row r="289" spans="1:23">
      <c r="A289" s="3"/>
      <c r="B289" s="3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>
        <f t="shared" si="4"/>
        <v>0</v>
      </c>
    </row>
    <row r="290" spans="1:23">
      <c r="A290" s="3"/>
      <c r="B290" s="3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>
        <f t="shared" si="4"/>
        <v>0</v>
      </c>
    </row>
    <row r="291" spans="1:23">
      <c r="A291" s="3"/>
      <c r="B291" s="3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>
        <f t="shared" si="4"/>
        <v>0</v>
      </c>
    </row>
    <row r="292" spans="1:23">
      <c r="A292" s="3"/>
      <c r="B292" s="3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>
        <f t="shared" si="4"/>
        <v>0</v>
      </c>
    </row>
    <row r="293" spans="1:23">
      <c r="A293" s="3"/>
      <c r="B293" s="3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>
        <f t="shared" si="4"/>
        <v>0</v>
      </c>
    </row>
    <row r="294" spans="1:23">
      <c r="A294" s="3"/>
      <c r="B294" s="3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>
        <f t="shared" si="4"/>
        <v>0</v>
      </c>
    </row>
    <row r="295" spans="1:23">
      <c r="A295" s="3"/>
      <c r="B295" s="3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>
        <f t="shared" si="4"/>
        <v>0</v>
      </c>
    </row>
    <row r="296" spans="1:23">
      <c r="A296" s="3"/>
      <c r="B296" s="3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>
        <f t="shared" si="4"/>
        <v>0</v>
      </c>
    </row>
    <row r="297" spans="1:23">
      <c r="A297" s="3"/>
      <c r="B297" s="3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>
        <f t="shared" si="4"/>
        <v>0</v>
      </c>
    </row>
    <row r="298" spans="1:23">
      <c r="A298" s="3"/>
      <c r="B298" s="3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>
        <f t="shared" si="4"/>
        <v>0</v>
      </c>
    </row>
    <row r="299" spans="1:23">
      <c r="A299" s="3"/>
      <c r="B299" s="3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>
        <f t="shared" si="4"/>
        <v>0</v>
      </c>
    </row>
    <row r="300" spans="1:23">
      <c r="A300" s="3"/>
      <c r="B300" s="3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>
        <f t="shared" si="4"/>
        <v>0</v>
      </c>
    </row>
    <row r="301" spans="1:23">
      <c r="A301" s="3"/>
      <c r="B301" s="3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>
        <f t="shared" si="4"/>
        <v>0</v>
      </c>
    </row>
    <row r="302" spans="1:23">
      <c r="A302" s="3"/>
      <c r="B302" s="3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>
        <f t="shared" si="4"/>
        <v>0</v>
      </c>
    </row>
    <row r="303" spans="1:23">
      <c r="A303" s="3"/>
      <c r="B303" s="3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>
        <f t="shared" si="4"/>
        <v>0</v>
      </c>
    </row>
    <row r="304" spans="1:23">
      <c r="A304" s="3"/>
      <c r="B304" s="3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>
        <f t="shared" si="4"/>
        <v>0</v>
      </c>
    </row>
    <row r="305" spans="1:23">
      <c r="A305" s="3"/>
      <c r="B305" s="3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>
        <f t="shared" si="4"/>
        <v>0</v>
      </c>
    </row>
    <row r="306" spans="1:23">
      <c r="A306" s="3"/>
      <c r="B306" s="3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>
        <f t="shared" si="4"/>
        <v>0</v>
      </c>
    </row>
    <row r="307" spans="1:23">
      <c r="A307" s="3"/>
      <c r="B307" s="3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>
        <f t="shared" si="4"/>
        <v>0</v>
      </c>
    </row>
    <row r="308" spans="1:23">
      <c r="A308" s="3"/>
      <c r="B308" s="3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>
        <f t="shared" si="4"/>
        <v>0</v>
      </c>
    </row>
    <row r="309" spans="1:23">
      <c r="A309" s="3"/>
      <c r="B309" s="3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>
        <f t="shared" si="4"/>
        <v>0</v>
      </c>
    </row>
    <row r="310" spans="1:23">
      <c r="A310" s="3"/>
      <c r="B310" s="3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>
        <f t="shared" si="4"/>
        <v>0</v>
      </c>
    </row>
    <row r="311" spans="1:23">
      <c r="A311" s="3"/>
      <c r="B311" s="3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>
        <f t="shared" si="4"/>
        <v>0</v>
      </c>
    </row>
    <row r="312" spans="1:23">
      <c r="A312" s="3"/>
      <c r="B312" s="3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>
        <f t="shared" si="4"/>
        <v>0</v>
      </c>
    </row>
    <row r="313" spans="1:23">
      <c r="A313" s="3"/>
      <c r="B313" s="3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>
        <f t="shared" si="4"/>
        <v>0</v>
      </c>
    </row>
    <row r="314" spans="1:23">
      <c r="A314" s="3"/>
      <c r="B314" s="3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>
        <f t="shared" si="4"/>
        <v>0</v>
      </c>
    </row>
    <row r="315" spans="1:23">
      <c r="A315" s="3"/>
      <c r="B315" s="3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>
        <f t="shared" si="4"/>
        <v>0</v>
      </c>
    </row>
    <row r="316" spans="1:23">
      <c r="A316" s="3"/>
      <c r="B316" s="3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>
        <f t="shared" si="4"/>
        <v>0</v>
      </c>
    </row>
    <row r="317" spans="1:23">
      <c r="A317" s="3"/>
      <c r="B317" s="3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>
        <f t="shared" si="4"/>
        <v>0</v>
      </c>
    </row>
    <row r="318" spans="1:23">
      <c r="A318" s="3"/>
      <c r="B318" s="3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>
        <f t="shared" si="4"/>
        <v>0</v>
      </c>
    </row>
    <row r="319" spans="1:23">
      <c r="A319" s="3"/>
      <c r="B319" s="3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>
        <f t="shared" si="4"/>
        <v>0</v>
      </c>
    </row>
    <row r="320" spans="1:23">
      <c r="A320" s="3"/>
      <c r="B320" s="3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>
        <f t="shared" si="4"/>
        <v>0</v>
      </c>
    </row>
    <row r="321" spans="1:23">
      <c r="A321" s="3"/>
      <c r="B321" s="3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>
        <f t="shared" si="4"/>
        <v>0</v>
      </c>
    </row>
    <row r="322" spans="1:23">
      <c r="A322" s="3"/>
      <c r="B322" s="3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>
        <f t="shared" si="4"/>
        <v>0</v>
      </c>
    </row>
    <row r="323" spans="1:23">
      <c r="A323" s="3"/>
      <c r="B323" s="3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>
        <f t="shared" si="4"/>
        <v>0</v>
      </c>
    </row>
    <row r="324" spans="1:23">
      <c r="A324" s="3"/>
      <c r="B324" s="3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>
        <f t="shared" ref="W324:W348" si="5">SUM(C324:V324)</f>
        <v>0</v>
      </c>
    </row>
    <row r="325" spans="1:23">
      <c r="A325" s="3"/>
      <c r="B325" s="3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>
        <f t="shared" si="5"/>
        <v>0</v>
      </c>
    </row>
    <row r="326" spans="1:23">
      <c r="A326" s="3"/>
      <c r="B326" s="3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>
        <f t="shared" si="5"/>
        <v>0</v>
      </c>
    </row>
    <row r="327" spans="1:23">
      <c r="A327" s="3"/>
      <c r="B327" s="3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>
        <f t="shared" si="5"/>
        <v>0</v>
      </c>
    </row>
    <row r="328" spans="1:23">
      <c r="A328" s="3"/>
      <c r="B328" s="3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>
        <f t="shared" si="5"/>
        <v>0</v>
      </c>
    </row>
    <row r="329" spans="1:23">
      <c r="A329" s="3"/>
      <c r="B329" s="3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>
        <f t="shared" si="5"/>
        <v>0</v>
      </c>
    </row>
    <row r="330" spans="1:23">
      <c r="A330" s="3"/>
      <c r="B330" s="3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>
        <f t="shared" si="5"/>
        <v>0</v>
      </c>
    </row>
    <row r="331" spans="1:23">
      <c r="A331" s="3"/>
      <c r="B331" s="3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>
        <f t="shared" si="5"/>
        <v>0</v>
      </c>
    </row>
    <row r="332" spans="1:23">
      <c r="A332" s="3"/>
      <c r="B332" s="3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>
        <f t="shared" si="5"/>
        <v>0</v>
      </c>
    </row>
    <row r="333" spans="1:23">
      <c r="A333" s="3"/>
      <c r="B333" s="3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>
        <f t="shared" si="5"/>
        <v>0</v>
      </c>
    </row>
    <row r="334" spans="1:23">
      <c r="A334" s="3"/>
      <c r="B334" s="3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>
        <f t="shared" si="5"/>
        <v>0</v>
      </c>
    </row>
    <row r="335" spans="1:23">
      <c r="A335" s="3"/>
      <c r="B335" s="3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>
        <f t="shared" si="5"/>
        <v>0</v>
      </c>
    </row>
    <row r="336" spans="1:23">
      <c r="A336" s="3"/>
      <c r="B336" s="3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>
        <f t="shared" si="5"/>
        <v>0</v>
      </c>
    </row>
    <row r="337" spans="1:23">
      <c r="A337" s="3"/>
      <c r="B337" s="3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>
        <f t="shared" si="5"/>
        <v>0</v>
      </c>
    </row>
    <row r="338" spans="1:23">
      <c r="A338" s="3"/>
      <c r="B338" s="3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>
        <f t="shared" si="5"/>
        <v>0</v>
      </c>
    </row>
    <row r="339" spans="1:23">
      <c r="A339" s="3"/>
      <c r="B339" s="3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>
        <f t="shared" si="5"/>
        <v>0</v>
      </c>
    </row>
    <row r="340" spans="1:23">
      <c r="A340" s="3"/>
      <c r="B340" s="3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>
        <f t="shared" si="5"/>
        <v>0</v>
      </c>
    </row>
    <row r="341" spans="1:23">
      <c r="A341" s="3"/>
      <c r="B341" s="3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>
        <f t="shared" si="5"/>
        <v>0</v>
      </c>
    </row>
    <row r="342" spans="1:23">
      <c r="A342" s="3"/>
      <c r="B342" s="3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>
        <f t="shared" si="5"/>
        <v>0</v>
      </c>
    </row>
    <row r="343" spans="1:23">
      <c r="A343" s="3"/>
      <c r="B343" s="3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>
        <f t="shared" si="5"/>
        <v>0</v>
      </c>
    </row>
    <row r="344" spans="1:23">
      <c r="A344" s="3"/>
      <c r="B344" s="3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>
        <f t="shared" si="5"/>
        <v>0</v>
      </c>
    </row>
    <row r="345" spans="1:23">
      <c r="A345" s="3"/>
      <c r="B345" s="3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>
        <f t="shared" si="5"/>
        <v>0</v>
      </c>
    </row>
    <row r="346" spans="1:23">
      <c r="A346" s="3"/>
      <c r="B346" s="3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>
        <f t="shared" si="5"/>
        <v>0</v>
      </c>
    </row>
    <row r="347" spans="1:23">
      <c r="A347" s="3"/>
      <c r="B347" s="3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>
        <f t="shared" si="5"/>
        <v>0</v>
      </c>
    </row>
    <row r="348" spans="1:23">
      <c r="A348" s="3"/>
      <c r="B348" s="3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>
        <f t="shared" si="5"/>
        <v>0</v>
      </c>
    </row>
    <row r="349" spans="3:23">
      <c r="C349" s="6">
        <f t="shared" ref="C349:V349" si="6">SUM(C1:C348)</f>
        <v>0</v>
      </c>
      <c r="D349" s="6">
        <f t="shared" si="6"/>
        <v>0</v>
      </c>
      <c r="E349" s="6">
        <f t="shared" si="6"/>
        <v>0</v>
      </c>
      <c r="F349" s="6">
        <f t="shared" si="6"/>
        <v>0</v>
      </c>
      <c r="G349" s="6">
        <f t="shared" si="6"/>
        <v>0</v>
      </c>
      <c r="H349" s="6">
        <f t="shared" si="6"/>
        <v>0</v>
      </c>
      <c r="I349" s="6">
        <f t="shared" si="6"/>
        <v>0</v>
      </c>
      <c r="J349" s="6">
        <f t="shared" si="6"/>
        <v>0</v>
      </c>
      <c r="K349" s="6">
        <f t="shared" si="6"/>
        <v>0</v>
      </c>
      <c r="L349" s="6">
        <f t="shared" si="6"/>
        <v>0</v>
      </c>
      <c r="M349" s="6">
        <f t="shared" si="6"/>
        <v>120.3</v>
      </c>
      <c r="N349" s="6">
        <f t="shared" si="6"/>
        <v>193.2</v>
      </c>
      <c r="O349" s="6">
        <f t="shared" si="6"/>
        <v>249.2</v>
      </c>
      <c r="P349" s="6">
        <f t="shared" si="6"/>
        <v>465.09</v>
      </c>
      <c r="Q349" s="6">
        <f t="shared" si="6"/>
        <v>232.6</v>
      </c>
      <c r="R349" s="6">
        <f t="shared" si="6"/>
        <v>0</v>
      </c>
      <c r="S349" s="6">
        <f t="shared" si="6"/>
        <v>26.2</v>
      </c>
      <c r="T349" s="6">
        <f t="shared" si="6"/>
        <v>119.5</v>
      </c>
      <c r="U349" s="6">
        <f t="shared" si="6"/>
        <v>102.3</v>
      </c>
      <c r="V349" s="6">
        <f t="shared" si="6"/>
        <v>0</v>
      </c>
      <c r="W349" s="6">
        <f>SUM(W2:W348)</f>
        <v>1508.39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9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1" defaultRowHeight="14.25"/>
  <cols>
    <col min="1" max="1" width="9.56923076923077" customWidth="1"/>
    <col min="2" max="12" width="11" hidden="1" customWidth="1"/>
    <col min="13" max="14" width="7.85641025641026" customWidth="1"/>
    <col min="15" max="15" width="7.42564102564103" customWidth="1"/>
    <col min="16" max="16" width="8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8.13846153846154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2198</v>
      </c>
      <c r="B2" s="3"/>
      <c r="C2" s="3"/>
      <c r="D2" s="3"/>
      <c r="E2" s="3"/>
      <c r="F2" s="3"/>
      <c r="G2" s="3"/>
      <c r="H2" s="3"/>
      <c r="I2" s="3"/>
      <c r="J2" s="3"/>
      <c r="K2" s="5"/>
      <c r="L2" s="5"/>
      <c r="M2" s="5">
        <v>2.1</v>
      </c>
      <c r="N2" s="5"/>
      <c r="O2" s="5">
        <v>1.4</v>
      </c>
      <c r="P2" s="5"/>
      <c r="Q2" s="5"/>
      <c r="R2" s="5"/>
      <c r="S2" s="5"/>
      <c r="T2" s="5"/>
      <c r="U2" s="5"/>
      <c r="V2" s="5"/>
      <c r="W2" s="5">
        <f t="shared" ref="W2:W67" si="0">SUM(C2:V2)</f>
        <v>3.5</v>
      </c>
    </row>
    <row r="3" spans="1:23">
      <c r="A3" s="3">
        <v>2425</v>
      </c>
      <c r="B3" s="3"/>
      <c r="C3" s="3"/>
      <c r="D3" s="3"/>
      <c r="E3" s="3"/>
      <c r="F3" s="3"/>
      <c r="G3" s="3"/>
      <c r="H3" s="3"/>
      <c r="I3" s="3"/>
      <c r="J3" s="3"/>
      <c r="K3" s="5"/>
      <c r="L3" s="5"/>
      <c r="M3" s="5"/>
      <c r="N3" s="5">
        <f>1.95+1.65</f>
        <v>3.6</v>
      </c>
      <c r="O3" s="5">
        <v>11.2</v>
      </c>
      <c r="P3" s="5">
        <v>27.25</v>
      </c>
      <c r="Q3" s="5">
        <v>13.05</v>
      </c>
      <c r="R3" s="5"/>
      <c r="S3" s="5">
        <v>2.15</v>
      </c>
      <c r="T3" s="5">
        <v>7.05</v>
      </c>
      <c r="U3" s="5">
        <v>9.6</v>
      </c>
      <c r="V3" s="5"/>
      <c r="W3" s="5">
        <f t="shared" si="0"/>
        <v>73.9</v>
      </c>
    </row>
    <row r="4" spans="1:23">
      <c r="A4" s="3">
        <v>309</v>
      </c>
      <c r="B4" s="3"/>
      <c r="C4" s="3"/>
      <c r="D4" s="3"/>
      <c r="E4" s="3"/>
      <c r="F4" s="3"/>
      <c r="G4" s="3"/>
      <c r="H4" s="3"/>
      <c r="I4" s="3"/>
      <c r="J4" s="3"/>
      <c r="K4" s="5"/>
      <c r="L4" s="5"/>
      <c r="M4" s="5">
        <f>15+20.7+13.95+2</f>
        <v>51.65</v>
      </c>
      <c r="N4" s="5">
        <f>17.95+23.1+21.6+18.25</f>
        <v>80.9</v>
      </c>
      <c r="O4" s="5">
        <f>15.1+25.65+17.6+14.5+20.2+17.4+20+17.6+7.45</f>
        <v>155.5</v>
      </c>
      <c r="P4" s="5">
        <f>28+20.15+23.25+23.55+12.3+20.45+19.95+19.45+15.3+21.15+18.75+0.95</f>
        <v>223.25</v>
      </c>
      <c r="Q4" s="5">
        <f>20.4+23.3+23.8+18.2+17.6+7.75</f>
        <v>111.05</v>
      </c>
      <c r="R4" s="5"/>
      <c r="S4" s="5">
        <f>6.9+6.8</f>
        <v>13.7</v>
      </c>
      <c r="T4" s="5">
        <f>15.45+17.45+16.45+17.55</f>
        <v>66.9</v>
      </c>
      <c r="U4" s="5">
        <f>24.25+22.1+22.85+17.4+7.25</f>
        <v>93.85</v>
      </c>
      <c r="V4" s="5"/>
      <c r="W4" s="5">
        <f t="shared" si="0"/>
        <v>796.8</v>
      </c>
    </row>
    <row r="5" spans="1:23">
      <c r="A5" s="3">
        <v>2161</v>
      </c>
      <c r="B5" s="3"/>
      <c r="C5" s="3"/>
      <c r="D5" s="3"/>
      <c r="E5" s="3"/>
      <c r="F5" s="3"/>
      <c r="G5" s="3"/>
      <c r="H5" s="3"/>
      <c r="I5" s="3"/>
      <c r="J5" s="3"/>
      <c r="K5" s="5"/>
      <c r="L5" s="5"/>
      <c r="M5" s="5">
        <f>16.6+2.2</f>
        <v>18.8</v>
      </c>
      <c r="N5" s="5">
        <f>18.65+18.75+16.15</f>
        <v>53.55</v>
      </c>
      <c r="O5" s="5">
        <f>18.5+16.65+13.25</f>
        <v>48.4</v>
      </c>
      <c r="P5" s="5">
        <f>21.25+22.55+7.65</f>
        <v>51.45</v>
      </c>
      <c r="Q5" s="5">
        <f>17+12.7</f>
        <v>29.7</v>
      </c>
      <c r="R5" s="5"/>
      <c r="S5" s="5"/>
      <c r="T5" s="5">
        <v>1.35</v>
      </c>
      <c r="U5" s="5">
        <v>6.95</v>
      </c>
      <c r="V5" s="5"/>
      <c r="W5" s="5">
        <f t="shared" si="0"/>
        <v>210.2</v>
      </c>
    </row>
    <row r="6" spans="1:23">
      <c r="A6" s="3">
        <v>2198</v>
      </c>
      <c r="B6" s="3"/>
      <c r="C6" s="3"/>
      <c r="D6" s="3"/>
      <c r="E6" s="3"/>
      <c r="F6" s="3"/>
      <c r="G6" s="3"/>
      <c r="H6" s="3"/>
      <c r="I6" s="3"/>
      <c r="J6" s="3"/>
      <c r="K6" s="5"/>
      <c r="L6" s="5"/>
      <c r="M6" s="5">
        <v>2.15</v>
      </c>
      <c r="N6" s="5">
        <v>1.9</v>
      </c>
      <c r="O6" s="5">
        <v>5.8</v>
      </c>
      <c r="P6" s="5">
        <v>1</v>
      </c>
      <c r="Q6" s="5">
        <v>1.6</v>
      </c>
      <c r="R6" s="5"/>
      <c r="S6" s="5"/>
      <c r="T6" s="5"/>
      <c r="U6" s="5"/>
      <c r="V6" s="5"/>
      <c r="W6" s="5">
        <f t="shared" si="0"/>
        <v>12.45</v>
      </c>
    </row>
    <row r="7" spans="1:23">
      <c r="A7" s="3">
        <v>2425</v>
      </c>
      <c r="B7" s="3"/>
      <c r="C7" s="3"/>
      <c r="D7" s="3"/>
      <c r="E7" s="3"/>
      <c r="F7" s="3"/>
      <c r="G7" s="3"/>
      <c r="H7" s="3"/>
      <c r="I7" s="3"/>
      <c r="J7" s="3"/>
      <c r="K7" s="5"/>
      <c r="L7" s="5"/>
      <c r="M7" s="5">
        <v>7.6</v>
      </c>
      <c r="N7" s="5">
        <v>7.25</v>
      </c>
      <c r="O7" s="5">
        <v>11.95</v>
      </c>
      <c r="P7" s="5">
        <v>11.45</v>
      </c>
      <c r="Q7" s="5">
        <v>12.1</v>
      </c>
      <c r="R7" s="5"/>
      <c r="S7" s="5">
        <v>3.95</v>
      </c>
      <c r="T7" s="5">
        <v>2.45</v>
      </c>
      <c r="U7" s="5">
        <v>10.5</v>
      </c>
      <c r="V7" s="5"/>
      <c r="W7" s="5">
        <f t="shared" si="0"/>
        <v>67.25</v>
      </c>
    </row>
    <row r="8" spans="1:23">
      <c r="A8" s="3">
        <v>206</v>
      </c>
      <c r="B8" s="3"/>
      <c r="C8" s="3"/>
      <c r="D8" s="3"/>
      <c r="E8" s="3"/>
      <c r="F8" s="3"/>
      <c r="G8" s="3"/>
      <c r="H8" s="3"/>
      <c r="I8" s="3"/>
      <c r="J8" s="3"/>
      <c r="K8" s="5"/>
      <c r="L8" s="5"/>
      <c r="M8" s="5"/>
      <c r="N8" s="5"/>
      <c r="O8" s="5">
        <v>2.9</v>
      </c>
      <c r="P8" s="5">
        <v>11.15</v>
      </c>
      <c r="Q8" s="5">
        <v>3.95</v>
      </c>
      <c r="R8" s="5"/>
      <c r="S8" s="5"/>
      <c r="T8" s="5">
        <v>1.35</v>
      </c>
      <c r="U8" s="5"/>
      <c r="V8" s="5"/>
      <c r="W8" s="5">
        <f t="shared" si="0"/>
        <v>19.35</v>
      </c>
    </row>
    <row r="9" spans="1:23">
      <c r="A9" s="3">
        <v>260</v>
      </c>
      <c r="B9" s="3"/>
      <c r="C9" s="3"/>
      <c r="D9" s="3"/>
      <c r="E9" s="3"/>
      <c r="F9" s="3"/>
      <c r="G9" s="3"/>
      <c r="H9" s="3"/>
      <c r="I9" s="3"/>
      <c r="J9" s="3"/>
      <c r="K9" s="5"/>
      <c r="L9" s="5"/>
      <c r="M9" s="5">
        <v>20.7</v>
      </c>
      <c r="N9" s="5">
        <f>10.7+19.25</f>
        <v>29.95</v>
      </c>
      <c r="O9" s="5">
        <f>17.25+22.25+16</f>
        <v>55.5</v>
      </c>
      <c r="P9" s="5">
        <f>24.85+18.1+19.9</f>
        <v>62.85</v>
      </c>
      <c r="Q9" s="5">
        <f>9.2+19.45</f>
        <v>28.65</v>
      </c>
      <c r="R9" s="5"/>
      <c r="S9" s="5">
        <v>2.2</v>
      </c>
      <c r="T9" s="5">
        <f>21.95+21.1</f>
        <v>43.05</v>
      </c>
      <c r="U9" s="5">
        <f>12.4+16.75</f>
        <v>29.15</v>
      </c>
      <c r="V9" s="5"/>
      <c r="W9" s="5">
        <f t="shared" si="0"/>
        <v>272.05</v>
      </c>
    </row>
    <row r="10" spans="1:23">
      <c r="A10" s="3">
        <v>2167</v>
      </c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>
        <v>13.6</v>
      </c>
      <c r="N10" s="5">
        <v>7.1</v>
      </c>
      <c r="O10" s="5">
        <v>11.35</v>
      </c>
      <c r="P10" s="5">
        <f>24.75+16.3</f>
        <v>41.05</v>
      </c>
      <c r="Q10" s="5">
        <v>17.5</v>
      </c>
      <c r="R10" s="5"/>
      <c r="S10" s="5">
        <v>6.7</v>
      </c>
      <c r="T10" s="5">
        <v>15.5</v>
      </c>
      <c r="U10" s="5">
        <f>12.6+16.5</f>
        <v>29.1</v>
      </c>
      <c r="V10" s="5"/>
      <c r="W10" s="5">
        <f t="shared" si="0"/>
        <v>141.9</v>
      </c>
    </row>
    <row r="11" spans="1:23">
      <c r="A11" s="3">
        <v>1791</v>
      </c>
      <c r="B11" s="3"/>
      <c r="C11" s="3"/>
      <c r="D11" s="3"/>
      <c r="E11" s="3"/>
      <c r="F11" s="3"/>
      <c r="G11" s="3"/>
      <c r="H11" s="3"/>
      <c r="I11" s="3"/>
      <c r="J11" s="3"/>
      <c r="K11" s="5"/>
      <c r="L11" s="5"/>
      <c r="M11" s="5">
        <v>9.35</v>
      </c>
      <c r="N11" s="5">
        <v>15.65</v>
      </c>
      <c r="O11" s="5">
        <v>15.75</v>
      </c>
      <c r="P11" s="5">
        <v>14.15</v>
      </c>
      <c r="Q11" s="5">
        <v>8.15</v>
      </c>
      <c r="R11" s="5"/>
      <c r="S11" s="5"/>
      <c r="T11" s="5">
        <v>1.45</v>
      </c>
      <c r="U11" s="5">
        <v>4.4</v>
      </c>
      <c r="V11" s="5"/>
      <c r="W11" s="5">
        <f t="shared" si="0"/>
        <v>68.9</v>
      </c>
    </row>
    <row r="12" spans="1:23">
      <c r="A12" s="3">
        <v>1792</v>
      </c>
      <c r="B12" s="3"/>
      <c r="C12" s="3"/>
      <c r="D12" s="3"/>
      <c r="E12" s="3"/>
      <c r="F12" s="3"/>
      <c r="G12" s="3"/>
      <c r="H12" s="3"/>
      <c r="I12" s="3"/>
      <c r="J12" s="3"/>
      <c r="K12" s="5"/>
      <c r="L12" s="5"/>
      <c r="M12" s="5">
        <v>4.7</v>
      </c>
      <c r="N12" s="5">
        <v>5.35</v>
      </c>
      <c r="O12" s="5">
        <f>14.3+2.95</f>
        <v>17.25</v>
      </c>
      <c r="P12" s="5">
        <v>20.4</v>
      </c>
      <c r="Q12" s="5">
        <v>16.65</v>
      </c>
      <c r="R12" s="5"/>
      <c r="S12" s="5"/>
      <c r="T12" s="5">
        <v>1.1</v>
      </c>
      <c r="U12" s="5">
        <v>7</v>
      </c>
      <c r="V12" s="5"/>
      <c r="W12" s="5">
        <f t="shared" si="0"/>
        <v>72.45</v>
      </c>
    </row>
    <row r="13" spans="1:23">
      <c r="A13" s="3">
        <v>342</v>
      </c>
      <c r="B13" s="4"/>
      <c r="C13" s="3"/>
      <c r="D13" s="3"/>
      <c r="E13" s="3"/>
      <c r="F13" s="3"/>
      <c r="G13" s="3"/>
      <c r="H13" s="3"/>
      <c r="I13" s="3"/>
      <c r="J13" s="3"/>
      <c r="K13" s="5"/>
      <c r="L13" s="5"/>
      <c r="M13" s="5">
        <v>9.4</v>
      </c>
      <c r="N13" s="5">
        <v>8.55</v>
      </c>
      <c r="O13" s="5">
        <v>3</v>
      </c>
      <c r="P13" s="5">
        <v>10.2</v>
      </c>
      <c r="Q13" s="5">
        <v>1.55</v>
      </c>
      <c r="R13" s="5"/>
      <c r="S13" s="5">
        <v>2.25</v>
      </c>
      <c r="T13" s="5"/>
      <c r="U13" s="5">
        <v>1.35</v>
      </c>
      <c r="V13" s="5"/>
      <c r="W13" s="5">
        <f t="shared" si="0"/>
        <v>36.3</v>
      </c>
    </row>
    <row r="14" spans="1:23">
      <c r="A14" s="3">
        <v>999</v>
      </c>
      <c r="B14" s="3"/>
      <c r="C14" s="3"/>
      <c r="D14" s="3"/>
      <c r="E14" s="3"/>
      <c r="F14" s="3"/>
      <c r="G14" s="3"/>
      <c r="H14" s="3"/>
      <c r="I14" s="3"/>
      <c r="J14" s="3"/>
      <c r="K14" s="5"/>
      <c r="L14" s="5"/>
      <c r="M14" s="5">
        <v>6.1</v>
      </c>
      <c r="N14" s="5">
        <v>7.15</v>
      </c>
      <c r="O14" s="5">
        <v>8.95</v>
      </c>
      <c r="P14" s="5">
        <v>11.1</v>
      </c>
      <c r="Q14" s="5">
        <v>7.4</v>
      </c>
      <c r="R14" s="5"/>
      <c r="S14" s="5"/>
      <c r="T14" s="5">
        <v>1.8</v>
      </c>
      <c r="U14" s="5">
        <v>4.85</v>
      </c>
      <c r="V14" s="5"/>
      <c r="W14" s="5">
        <f t="shared" si="0"/>
        <v>47.35</v>
      </c>
    </row>
    <row r="15" spans="1:23">
      <c r="A15" s="3">
        <v>1005</v>
      </c>
      <c r="B15" s="3"/>
      <c r="C15" s="3"/>
      <c r="D15" s="3"/>
      <c r="E15" s="3"/>
      <c r="F15" s="3"/>
      <c r="G15" s="3"/>
      <c r="H15" s="3"/>
      <c r="I15" s="3"/>
      <c r="J15" s="3"/>
      <c r="K15" s="5"/>
      <c r="L15" s="5"/>
      <c r="M15" s="5">
        <v>9.9</v>
      </c>
      <c r="N15" s="5">
        <v>3.25</v>
      </c>
      <c r="O15" s="5">
        <v>13.95</v>
      </c>
      <c r="P15" s="5">
        <v>16.05</v>
      </c>
      <c r="Q15" s="5">
        <v>7.9</v>
      </c>
      <c r="R15" s="5"/>
      <c r="S15" s="5">
        <v>4.3</v>
      </c>
      <c r="T15" s="5">
        <v>3.75</v>
      </c>
      <c r="U15" s="5">
        <v>5.85</v>
      </c>
      <c r="V15" s="5"/>
      <c r="W15" s="5">
        <f t="shared" si="0"/>
        <v>64.95</v>
      </c>
    </row>
    <row r="16" spans="1:23">
      <c r="A16" s="3">
        <v>1006</v>
      </c>
      <c r="B16" s="3"/>
      <c r="C16" s="3"/>
      <c r="D16" s="3"/>
      <c r="E16" s="3"/>
      <c r="F16" s="3"/>
      <c r="G16" s="3"/>
      <c r="H16" s="3"/>
      <c r="I16" s="3"/>
      <c r="J16" s="3"/>
      <c r="K16" s="5"/>
      <c r="L16" s="5"/>
      <c r="M16" s="5">
        <v>7.4</v>
      </c>
      <c r="N16" s="5">
        <v>3.65</v>
      </c>
      <c r="O16" s="5">
        <v>4.5</v>
      </c>
      <c r="P16" s="5">
        <v>9.65</v>
      </c>
      <c r="Q16" s="5">
        <v>1.75</v>
      </c>
      <c r="R16" s="5"/>
      <c r="S16" s="5"/>
      <c r="T16" s="5">
        <v>13.55</v>
      </c>
      <c r="U16" s="5">
        <v>4.45</v>
      </c>
      <c r="V16" s="5"/>
      <c r="W16" s="5">
        <f t="shared" si="0"/>
        <v>44.95</v>
      </c>
    </row>
    <row r="17" spans="1:23">
      <c r="A17" s="3"/>
      <c r="B17" s="3"/>
      <c r="C17" s="3"/>
      <c r="D17" s="3"/>
      <c r="E17" s="3"/>
      <c r="F17" s="3"/>
      <c r="G17" s="3"/>
      <c r="H17" s="3"/>
      <c r="I17" s="3"/>
      <c r="J17" s="3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>
        <f t="shared" si="0"/>
        <v>0</v>
      </c>
    </row>
    <row r="18" spans="1:23">
      <c r="A18" s="3"/>
      <c r="B18" s="3"/>
      <c r="C18" s="3"/>
      <c r="D18" s="3"/>
      <c r="E18" s="3"/>
      <c r="F18" s="3"/>
      <c r="G18" s="3"/>
      <c r="H18" s="3"/>
      <c r="I18" s="3"/>
      <c r="J18" s="3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>
        <f t="shared" si="0"/>
        <v>0</v>
      </c>
    </row>
    <row r="19" spans="1:23">
      <c r="A19" s="3"/>
      <c r="B19" s="3"/>
      <c r="C19" s="3"/>
      <c r="D19" s="3"/>
      <c r="E19" s="3"/>
      <c r="F19" s="3"/>
      <c r="G19" s="3"/>
      <c r="H19" s="3"/>
      <c r="I19" s="3"/>
      <c r="J19" s="3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>
        <f t="shared" si="0"/>
        <v>0</v>
      </c>
    </row>
    <row r="20" spans="1:23">
      <c r="A20" s="3"/>
      <c r="B20" s="3"/>
      <c r="C20" s="3"/>
      <c r="D20" s="3"/>
      <c r="E20" s="3"/>
      <c r="F20" s="3"/>
      <c r="G20" s="3"/>
      <c r="H20" s="3"/>
      <c r="I20" s="3"/>
      <c r="J20" s="3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>
        <f t="shared" si="0"/>
        <v>0</v>
      </c>
    </row>
    <row r="21" spans="1:23">
      <c r="A21" s="3"/>
      <c r="B21" s="3"/>
      <c r="C21" s="3"/>
      <c r="D21" s="3"/>
      <c r="E21" s="3"/>
      <c r="F21" s="3"/>
      <c r="G21" s="3"/>
      <c r="H21" s="3"/>
      <c r="I21" s="3"/>
      <c r="J21" s="3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>
        <f t="shared" si="0"/>
        <v>0</v>
      </c>
    </row>
    <row r="22" spans="1:23">
      <c r="A22" s="3"/>
      <c r="B22" s="3"/>
      <c r="C22" s="3"/>
      <c r="D22" s="3"/>
      <c r="E22" s="3"/>
      <c r="F22" s="3"/>
      <c r="G22" s="3"/>
      <c r="H22" s="3"/>
      <c r="I22" s="3"/>
      <c r="J22" s="3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>
        <f t="shared" si="0"/>
        <v>0</v>
      </c>
    </row>
    <row r="23" spans="1:23">
      <c r="A23" s="3"/>
      <c r="B23" s="3"/>
      <c r="C23" s="3"/>
      <c r="D23" s="3"/>
      <c r="E23" s="3"/>
      <c r="F23" s="3"/>
      <c r="G23" s="3"/>
      <c r="H23" s="3"/>
      <c r="I23" s="3"/>
      <c r="J23" s="3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>
        <f t="shared" si="0"/>
        <v>0</v>
      </c>
    </row>
    <row r="24" spans="1:23">
      <c r="A24" s="3"/>
      <c r="B24" s="3"/>
      <c r="C24" s="3"/>
      <c r="D24" s="3"/>
      <c r="E24" s="3"/>
      <c r="F24" s="3"/>
      <c r="G24" s="3"/>
      <c r="H24" s="3"/>
      <c r="I24" s="3"/>
      <c r="J24" s="3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>
        <f t="shared" si="0"/>
        <v>0</v>
      </c>
    </row>
    <row r="25" spans="1:23">
      <c r="A25" s="3"/>
      <c r="B25" s="3"/>
      <c r="C25" s="3"/>
      <c r="D25" s="3"/>
      <c r="E25" s="3"/>
      <c r="F25" s="3"/>
      <c r="G25" s="3"/>
      <c r="H25" s="3"/>
      <c r="I25" s="3"/>
      <c r="J25" s="3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>
        <f t="shared" si="0"/>
        <v>0</v>
      </c>
    </row>
    <row r="26" spans="1:23">
      <c r="A26" s="3"/>
      <c r="B26" s="3"/>
      <c r="C26" s="3"/>
      <c r="D26" s="3"/>
      <c r="E26" s="3"/>
      <c r="F26" s="3"/>
      <c r="G26" s="3"/>
      <c r="H26" s="3"/>
      <c r="I26" s="3"/>
      <c r="J26" s="3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>
        <f t="shared" si="0"/>
        <v>0</v>
      </c>
    </row>
    <row r="27" spans="1:23">
      <c r="A27" s="3"/>
      <c r="B27" s="3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>
        <f t="shared" si="0"/>
        <v>0</v>
      </c>
    </row>
    <row r="28" spans="1:23">
      <c r="A28" s="3"/>
      <c r="B28" s="3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>
        <f t="shared" si="0"/>
        <v>0</v>
      </c>
    </row>
    <row r="29" spans="1:23">
      <c r="A29" s="3"/>
      <c r="B29" s="3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>
        <f t="shared" si="0"/>
        <v>0</v>
      </c>
    </row>
    <row r="30" spans="1:23">
      <c r="A30" s="3"/>
      <c r="B30" s="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>
        <f t="shared" si="0"/>
        <v>0</v>
      </c>
    </row>
    <row r="31" spans="1:23">
      <c r="A31" s="3"/>
      <c r="B31" s="3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>
        <f t="shared" si="0"/>
        <v>0</v>
      </c>
    </row>
    <row r="32" spans="1:23">
      <c r="A32" s="3"/>
      <c r="B32" s="3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>
        <f t="shared" si="0"/>
        <v>0</v>
      </c>
    </row>
    <row r="33" spans="1:23">
      <c r="A33" s="3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>
        <f t="shared" si="0"/>
        <v>0</v>
      </c>
    </row>
    <row r="34" spans="1:23">
      <c r="A34" s="3"/>
      <c r="B34" s="3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>
        <f t="shared" si="0"/>
        <v>0</v>
      </c>
    </row>
    <row r="35" spans="1:23">
      <c r="A35" s="3"/>
      <c r="B35" s="3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>
        <f t="shared" si="0"/>
        <v>0</v>
      </c>
    </row>
    <row r="36" spans="1:23">
      <c r="A36" s="3"/>
      <c r="B36" s="3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>
        <f t="shared" si="0"/>
        <v>0</v>
      </c>
    </row>
    <row r="37" spans="1:23">
      <c r="A37" s="3"/>
      <c r="B37" s="3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>
        <f t="shared" si="0"/>
        <v>0</v>
      </c>
    </row>
    <row r="38" spans="1:23">
      <c r="A38" s="3"/>
      <c r="B38" s="3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>
        <f t="shared" si="0"/>
        <v>0</v>
      </c>
    </row>
    <row r="39" spans="1:23">
      <c r="A39" s="3"/>
      <c r="B39" s="3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>
        <f t="shared" si="0"/>
        <v>0</v>
      </c>
    </row>
    <row r="40" spans="1:23">
      <c r="A40" s="3"/>
      <c r="B40" s="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>
        <f t="shared" si="0"/>
        <v>0</v>
      </c>
    </row>
    <row r="41" spans="1:23">
      <c r="A41" s="3"/>
      <c r="B41" s="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>
        <f t="shared" si="0"/>
        <v>0</v>
      </c>
    </row>
    <row r="42" spans="1:23">
      <c r="A42" s="3"/>
      <c r="B42" s="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>
        <f t="shared" si="0"/>
        <v>0</v>
      </c>
    </row>
    <row r="43" spans="1:23">
      <c r="A43" s="3"/>
      <c r="B43" s="3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>
        <f t="shared" si="0"/>
        <v>0</v>
      </c>
    </row>
    <row r="44" spans="1:23">
      <c r="A44" s="3"/>
      <c r="B44" s="3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>
        <f t="shared" si="0"/>
        <v>0</v>
      </c>
    </row>
    <row r="45" spans="1:23">
      <c r="A45" s="3"/>
      <c r="B45" s="3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>
        <f t="shared" si="0"/>
        <v>0</v>
      </c>
    </row>
    <row r="46" spans="1:23">
      <c r="A46" s="3"/>
      <c r="B46" s="3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>
        <f t="shared" si="0"/>
        <v>0</v>
      </c>
    </row>
    <row r="47" spans="1:23">
      <c r="A47" s="3"/>
      <c r="B47" s="3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>
        <f t="shared" si="0"/>
        <v>0</v>
      </c>
    </row>
    <row r="48" spans="1:23">
      <c r="A48" s="3"/>
      <c r="B48" s="3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>
        <f t="shared" si="0"/>
        <v>0</v>
      </c>
    </row>
    <row r="49" spans="1:23">
      <c r="A49" s="3"/>
      <c r="B49" s="3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>
        <f t="shared" si="0"/>
        <v>0</v>
      </c>
    </row>
    <row r="50" spans="1:23">
      <c r="A50" s="3"/>
      <c r="B50" s="3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>
        <f t="shared" si="0"/>
        <v>0</v>
      </c>
    </row>
    <row r="51" spans="1:23">
      <c r="A51" s="3"/>
      <c r="B51" s="3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>
        <f t="shared" si="0"/>
        <v>0</v>
      </c>
    </row>
    <row r="52" spans="1:23">
      <c r="A52" s="3"/>
      <c r="B52" s="3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>
        <f t="shared" si="0"/>
        <v>0</v>
      </c>
    </row>
    <row r="53" spans="1:23">
      <c r="A53" s="3"/>
      <c r="B53" s="3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>
        <f t="shared" si="0"/>
        <v>0</v>
      </c>
    </row>
    <row r="54" spans="1:23">
      <c r="A54" s="3"/>
      <c r="B54" s="3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>
        <f t="shared" si="0"/>
        <v>0</v>
      </c>
    </row>
    <row r="55" spans="1:23">
      <c r="A55" s="3"/>
      <c r="B55" s="3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>
        <f t="shared" si="0"/>
        <v>0</v>
      </c>
    </row>
    <row r="56" spans="1:23">
      <c r="A56" s="3"/>
      <c r="B56" s="3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>
        <f t="shared" si="0"/>
        <v>0</v>
      </c>
    </row>
    <row r="57" spans="1:23">
      <c r="A57" s="3"/>
      <c r="B57" s="3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>
        <f t="shared" si="0"/>
        <v>0</v>
      </c>
    </row>
    <row r="58" spans="1:23">
      <c r="A58" s="3"/>
      <c r="B58" s="3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>
        <f t="shared" si="0"/>
        <v>0</v>
      </c>
    </row>
    <row r="59" spans="1:23">
      <c r="A59" s="3"/>
      <c r="B59" s="3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>
        <f t="shared" si="0"/>
        <v>0</v>
      </c>
    </row>
    <row r="60" spans="1:23">
      <c r="A60" s="3"/>
      <c r="B60" s="3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>
        <f t="shared" si="0"/>
        <v>0</v>
      </c>
    </row>
    <row r="61" spans="1:23">
      <c r="A61" s="3"/>
      <c r="B61" s="3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>
        <f t="shared" si="0"/>
        <v>0</v>
      </c>
    </row>
    <row r="62" spans="1:23">
      <c r="A62" s="3"/>
      <c r="B62" s="3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>
        <f t="shared" si="0"/>
        <v>0</v>
      </c>
    </row>
    <row r="63" spans="1:23">
      <c r="A63" s="3"/>
      <c r="B63" s="3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>
        <f t="shared" si="0"/>
        <v>0</v>
      </c>
    </row>
    <row r="64" spans="1:23">
      <c r="A64" s="3"/>
      <c r="B64" s="3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>
        <f t="shared" si="0"/>
        <v>0</v>
      </c>
    </row>
    <row r="65" spans="1:23">
      <c r="A65" s="3"/>
      <c r="B65" s="3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>
        <f t="shared" si="0"/>
        <v>0</v>
      </c>
    </row>
    <row r="66" spans="1:23">
      <c r="A66" s="3"/>
      <c r="B66" s="3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>
        <f t="shared" si="0"/>
        <v>0</v>
      </c>
    </row>
    <row r="67" spans="1:23">
      <c r="A67" s="3"/>
      <c r="B67" s="3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>
        <f t="shared" si="0"/>
        <v>0</v>
      </c>
    </row>
    <row r="68" spans="1:23">
      <c r="A68" s="3"/>
      <c r="B68" s="3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>
        <f t="shared" ref="W68:W131" si="1">SUM(C68:V68)</f>
        <v>0</v>
      </c>
    </row>
    <row r="69" spans="1:23">
      <c r="A69" s="3"/>
      <c r="B69" s="3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>
        <f t="shared" si="1"/>
        <v>0</v>
      </c>
    </row>
    <row r="70" spans="1:23">
      <c r="A70" s="3"/>
      <c r="B70" s="3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>
        <f t="shared" si="1"/>
        <v>0</v>
      </c>
    </row>
    <row r="71" spans="1:23">
      <c r="A71" s="3"/>
      <c r="B71" s="3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>
        <f t="shared" si="1"/>
        <v>0</v>
      </c>
    </row>
    <row r="72" spans="1:23">
      <c r="A72" s="3"/>
      <c r="B72" s="3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>
        <f t="shared" si="1"/>
        <v>0</v>
      </c>
    </row>
    <row r="73" spans="1:23">
      <c r="A73" s="3"/>
      <c r="B73" s="3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>
        <f t="shared" si="1"/>
        <v>0</v>
      </c>
    </row>
    <row r="74" spans="1:23">
      <c r="A74" s="3"/>
      <c r="B74" s="3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>
        <f t="shared" si="1"/>
        <v>0</v>
      </c>
    </row>
    <row r="75" spans="1:23">
      <c r="A75" s="3"/>
      <c r="B75" s="3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>
        <f t="shared" si="1"/>
        <v>0</v>
      </c>
    </row>
    <row r="76" spans="1:23">
      <c r="A76" s="3"/>
      <c r="B76" s="3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>
        <f t="shared" si="1"/>
        <v>0</v>
      </c>
    </row>
    <row r="77" spans="1:23">
      <c r="A77" s="3"/>
      <c r="B77" s="3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>
        <f t="shared" si="1"/>
        <v>0</v>
      </c>
    </row>
    <row r="78" spans="1:23">
      <c r="A78" s="3"/>
      <c r="B78" s="3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>
        <f t="shared" si="1"/>
        <v>0</v>
      </c>
    </row>
    <row r="79" spans="1:23">
      <c r="A79" s="3"/>
      <c r="B79" s="3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>
        <f t="shared" si="1"/>
        <v>0</v>
      </c>
    </row>
    <row r="80" spans="1:23">
      <c r="A80" s="3"/>
      <c r="B80" s="3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>
        <f t="shared" si="1"/>
        <v>0</v>
      </c>
    </row>
    <row r="81" spans="1:23">
      <c r="A81" s="3"/>
      <c r="B81" s="3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>
        <f t="shared" si="1"/>
        <v>0</v>
      </c>
    </row>
    <row r="82" spans="1:23">
      <c r="A82" s="3"/>
      <c r="B82" s="3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>
        <f t="shared" si="1"/>
        <v>0</v>
      </c>
    </row>
    <row r="83" spans="1:23">
      <c r="A83" s="3"/>
      <c r="B83" s="3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>
        <f t="shared" si="1"/>
        <v>0</v>
      </c>
    </row>
    <row r="84" spans="1:23">
      <c r="A84" s="3"/>
      <c r="B84" s="3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>
        <f t="shared" si="1"/>
        <v>0</v>
      </c>
    </row>
    <row r="85" spans="1:23">
      <c r="A85" s="3"/>
      <c r="B85" s="3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>
        <f t="shared" si="1"/>
        <v>0</v>
      </c>
    </row>
    <row r="86" spans="1:23">
      <c r="A86" s="3"/>
      <c r="B86" s="3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>
        <f t="shared" si="1"/>
        <v>0</v>
      </c>
    </row>
    <row r="87" spans="1:23">
      <c r="A87" s="3"/>
      <c r="B87" s="3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>
        <f t="shared" si="1"/>
        <v>0</v>
      </c>
    </row>
    <row r="88" spans="1:23">
      <c r="A88" s="3"/>
      <c r="B88" s="3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>
        <f t="shared" si="1"/>
        <v>0</v>
      </c>
    </row>
    <row r="89" spans="1:23">
      <c r="A89" s="3"/>
      <c r="B89" s="3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>
        <f t="shared" si="1"/>
        <v>0</v>
      </c>
    </row>
    <row r="90" spans="1:23">
      <c r="A90" s="3"/>
      <c r="B90" s="3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>
        <f t="shared" si="1"/>
        <v>0</v>
      </c>
    </row>
    <row r="91" spans="1:23">
      <c r="A91" s="3"/>
      <c r="B91" s="3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>
        <f t="shared" si="1"/>
        <v>0</v>
      </c>
    </row>
    <row r="92" spans="1:23">
      <c r="A92" s="3"/>
      <c r="B92" s="3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>
        <f t="shared" si="1"/>
        <v>0</v>
      </c>
    </row>
    <row r="93" spans="1:23">
      <c r="A93" s="3"/>
      <c r="B93" s="3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>
        <f t="shared" si="1"/>
        <v>0</v>
      </c>
    </row>
    <row r="94" spans="1:23">
      <c r="A94" s="3"/>
      <c r="B94" s="3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>
        <f t="shared" si="1"/>
        <v>0</v>
      </c>
    </row>
    <row r="95" spans="1:23">
      <c r="A95" s="3"/>
      <c r="B95" s="3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>
        <f t="shared" si="1"/>
        <v>0</v>
      </c>
    </row>
    <row r="96" spans="1:23">
      <c r="A96" s="3"/>
      <c r="B96" s="3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>
        <f t="shared" si="1"/>
        <v>0</v>
      </c>
    </row>
    <row r="97" spans="1:23">
      <c r="A97" s="3"/>
      <c r="B97" s="3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>
        <f t="shared" si="1"/>
        <v>0</v>
      </c>
    </row>
    <row r="98" spans="1:23">
      <c r="A98" s="3"/>
      <c r="B98" s="3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>
        <f t="shared" si="1"/>
        <v>0</v>
      </c>
    </row>
    <row r="99" spans="1:23">
      <c r="A99" s="3"/>
      <c r="B99" s="3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>
        <f t="shared" si="1"/>
        <v>0</v>
      </c>
    </row>
    <row r="100" spans="1:23">
      <c r="A100" s="3"/>
      <c r="B100" s="3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>
        <f t="shared" si="1"/>
        <v>0</v>
      </c>
    </row>
    <row r="101" spans="1:23">
      <c r="A101" s="3"/>
      <c r="B101" s="3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>
        <f t="shared" si="1"/>
        <v>0</v>
      </c>
    </row>
    <row r="102" spans="1:23">
      <c r="A102" s="3"/>
      <c r="B102" s="3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>
        <f t="shared" si="1"/>
        <v>0</v>
      </c>
    </row>
    <row r="103" spans="1:23">
      <c r="A103" s="3"/>
      <c r="B103" s="3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>
        <f t="shared" si="1"/>
        <v>0</v>
      </c>
    </row>
    <row r="104" spans="1:23">
      <c r="A104" s="3"/>
      <c r="B104" s="3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>
        <f t="shared" si="1"/>
        <v>0</v>
      </c>
    </row>
    <row r="105" spans="1:23">
      <c r="A105" s="3"/>
      <c r="B105" s="3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>
        <f t="shared" si="1"/>
        <v>0</v>
      </c>
    </row>
    <row r="106" spans="1:23">
      <c r="A106" s="3"/>
      <c r="B106" s="3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>
        <f t="shared" si="1"/>
        <v>0</v>
      </c>
    </row>
    <row r="107" spans="1:23">
      <c r="A107" s="3"/>
      <c r="B107" s="3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>
        <f t="shared" si="1"/>
        <v>0</v>
      </c>
    </row>
    <row r="108" spans="1:23">
      <c r="A108" s="3"/>
      <c r="B108" s="3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>
        <f t="shared" si="1"/>
        <v>0</v>
      </c>
    </row>
    <row r="109" spans="1:23">
      <c r="A109" s="3"/>
      <c r="B109" s="3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>
        <f t="shared" si="1"/>
        <v>0</v>
      </c>
    </row>
    <row r="110" spans="1:23">
      <c r="A110" s="3"/>
      <c r="B110" s="3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>
        <f t="shared" si="1"/>
        <v>0</v>
      </c>
    </row>
    <row r="111" spans="1:23">
      <c r="A111" s="3"/>
      <c r="B111" s="3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>
        <f t="shared" si="1"/>
        <v>0</v>
      </c>
    </row>
    <row r="112" spans="1:23">
      <c r="A112" s="3"/>
      <c r="B112" s="3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>
        <f t="shared" si="1"/>
        <v>0</v>
      </c>
    </row>
    <row r="113" spans="1:23">
      <c r="A113" s="3"/>
      <c r="B113" s="3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>
        <f t="shared" si="1"/>
        <v>0</v>
      </c>
    </row>
    <row r="114" spans="1:23">
      <c r="A114" s="3"/>
      <c r="B114" s="3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>
        <f t="shared" si="1"/>
        <v>0</v>
      </c>
    </row>
    <row r="115" spans="1:23">
      <c r="A115" s="3"/>
      <c r="B115" s="3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>
        <f t="shared" si="1"/>
        <v>0</v>
      </c>
    </row>
    <row r="116" spans="1:23">
      <c r="A116" s="3"/>
      <c r="B116" s="3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>
        <f t="shared" si="1"/>
        <v>0</v>
      </c>
    </row>
    <row r="117" spans="1:23">
      <c r="A117" s="3"/>
      <c r="B117" s="3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>
        <f t="shared" si="1"/>
        <v>0</v>
      </c>
    </row>
    <row r="118" spans="1:23">
      <c r="A118" s="3"/>
      <c r="B118" s="3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>
        <f t="shared" si="1"/>
        <v>0</v>
      </c>
    </row>
    <row r="119" spans="1:23">
      <c r="A119" s="3"/>
      <c r="B119" s="3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>
        <f t="shared" si="1"/>
        <v>0</v>
      </c>
    </row>
    <row r="120" spans="1:23">
      <c r="A120" s="3"/>
      <c r="B120" s="3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>
        <f t="shared" si="1"/>
        <v>0</v>
      </c>
    </row>
    <row r="121" spans="1:23">
      <c r="A121" s="3"/>
      <c r="B121" s="3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>
        <f t="shared" si="1"/>
        <v>0</v>
      </c>
    </row>
    <row r="122" spans="1:23">
      <c r="A122" s="3"/>
      <c r="B122" s="3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>
        <f t="shared" si="1"/>
        <v>0</v>
      </c>
    </row>
    <row r="123" spans="1:23">
      <c r="A123" s="3"/>
      <c r="B123" s="3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>
        <f t="shared" si="1"/>
        <v>0</v>
      </c>
    </row>
    <row r="124" spans="1:23">
      <c r="A124" s="3"/>
      <c r="B124" s="3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>
        <f t="shared" si="1"/>
        <v>0</v>
      </c>
    </row>
    <row r="125" spans="1:23">
      <c r="A125" s="3"/>
      <c r="B125" s="3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>
        <f t="shared" si="1"/>
        <v>0</v>
      </c>
    </row>
    <row r="126" spans="1:23">
      <c r="A126" s="3"/>
      <c r="B126" s="3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>
        <f t="shared" si="1"/>
        <v>0</v>
      </c>
    </row>
    <row r="127" spans="1:23">
      <c r="A127" s="3"/>
      <c r="B127" s="3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>
        <f t="shared" si="1"/>
        <v>0</v>
      </c>
    </row>
    <row r="128" spans="1:23">
      <c r="A128" s="3"/>
      <c r="B128" s="3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>
        <f t="shared" si="1"/>
        <v>0</v>
      </c>
    </row>
    <row r="129" spans="1:23">
      <c r="A129" s="3"/>
      <c r="B129" s="3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>
        <f t="shared" si="1"/>
        <v>0</v>
      </c>
    </row>
    <row r="130" spans="1:23">
      <c r="A130" s="3"/>
      <c r="B130" s="3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>
        <f t="shared" si="1"/>
        <v>0</v>
      </c>
    </row>
    <row r="131" spans="1:23">
      <c r="A131" s="3"/>
      <c r="B131" s="3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>
        <f t="shared" si="1"/>
        <v>0</v>
      </c>
    </row>
    <row r="132" spans="1:23">
      <c r="A132" s="3"/>
      <c r="B132" s="3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>
        <f t="shared" ref="W132:W195" si="2">SUM(C132:V132)</f>
        <v>0</v>
      </c>
    </row>
    <row r="133" spans="1:23">
      <c r="A133" s="3"/>
      <c r="B133" s="3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>
        <f t="shared" si="2"/>
        <v>0</v>
      </c>
    </row>
    <row r="134" spans="1:23">
      <c r="A134" s="3"/>
      <c r="B134" s="3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>
        <f t="shared" si="2"/>
        <v>0</v>
      </c>
    </row>
    <row r="135" spans="1:23">
      <c r="A135" s="3"/>
      <c r="B135" s="3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>
        <f t="shared" si="2"/>
        <v>0</v>
      </c>
    </row>
    <row r="136" spans="1:23">
      <c r="A136" s="3"/>
      <c r="B136" s="3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>
        <f t="shared" si="2"/>
        <v>0</v>
      </c>
    </row>
    <row r="137" spans="1:23">
      <c r="A137" s="3"/>
      <c r="B137" s="3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>
        <f t="shared" si="2"/>
        <v>0</v>
      </c>
    </row>
    <row r="138" spans="1:23">
      <c r="A138" s="3"/>
      <c r="B138" s="3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>
        <f t="shared" si="2"/>
        <v>0</v>
      </c>
    </row>
    <row r="139" spans="1:23">
      <c r="A139" s="3"/>
      <c r="B139" s="3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>
        <f t="shared" si="2"/>
        <v>0</v>
      </c>
    </row>
    <row r="140" spans="1:23">
      <c r="A140" s="3"/>
      <c r="B140" s="3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>
        <f t="shared" si="2"/>
        <v>0</v>
      </c>
    </row>
    <row r="141" spans="1:23">
      <c r="A141" s="3"/>
      <c r="B141" s="3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>
        <f t="shared" si="2"/>
        <v>0</v>
      </c>
    </row>
    <row r="142" spans="1:23">
      <c r="A142" s="3"/>
      <c r="B142" s="3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>
        <f t="shared" si="2"/>
        <v>0</v>
      </c>
    </row>
    <row r="143" spans="1:23">
      <c r="A143" s="3"/>
      <c r="B143" s="3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>
        <f t="shared" si="2"/>
        <v>0</v>
      </c>
    </row>
    <row r="144" spans="1:23">
      <c r="A144" s="3"/>
      <c r="B144" s="3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>
        <f t="shared" si="2"/>
        <v>0</v>
      </c>
    </row>
    <row r="145" spans="1:23">
      <c r="A145" s="3"/>
      <c r="B145" s="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>
        <f t="shared" si="2"/>
        <v>0</v>
      </c>
    </row>
    <row r="146" spans="1:23">
      <c r="A146" s="3"/>
      <c r="B146" s="3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>
        <f t="shared" si="2"/>
        <v>0</v>
      </c>
    </row>
    <row r="147" spans="1:23">
      <c r="A147" s="3"/>
      <c r="B147" s="3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>
        <f t="shared" si="2"/>
        <v>0</v>
      </c>
    </row>
    <row r="148" spans="1:23">
      <c r="A148" s="3"/>
      <c r="B148" s="3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>
        <f t="shared" si="2"/>
        <v>0</v>
      </c>
    </row>
    <row r="149" spans="1:23">
      <c r="A149" s="3"/>
      <c r="B149" s="3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>
        <f t="shared" si="2"/>
        <v>0</v>
      </c>
    </row>
    <row r="150" spans="1:23">
      <c r="A150" s="3"/>
      <c r="B150" s="3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>
        <f t="shared" si="2"/>
        <v>0</v>
      </c>
    </row>
    <row r="151" spans="1:23">
      <c r="A151" s="3"/>
      <c r="B151" s="3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>
        <f t="shared" si="2"/>
        <v>0</v>
      </c>
    </row>
    <row r="152" spans="1:23">
      <c r="A152" s="3"/>
      <c r="B152" s="3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>
        <f t="shared" si="2"/>
        <v>0</v>
      </c>
    </row>
    <row r="153" spans="1:23">
      <c r="A153" s="3"/>
      <c r="B153" s="3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>
        <f t="shared" si="2"/>
        <v>0</v>
      </c>
    </row>
    <row r="154" spans="1:23">
      <c r="A154" s="3"/>
      <c r="B154" s="3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>
        <f t="shared" si="2"/>
        <v>0</v>
      </c>
    </row>
    <row r="155" spans="1:23">
      <c r="A155" s="3"/>
      <c r="B155" s="3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>
        <f t="shared" si="2"/>
        <v>0</v>
      </c>
    </row>
    <row r="156" spans="1:23">
      <c r="A156" s="3"/>
      <c r="B156" s="3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>
        <f t="shared" si="2"/>
        <v>0</v>
      </c>
    </row>
    <row r="157" spans="1:23">
      <c r="A157" s="3"/>
      <c r="B157" s="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>
        <f t="shared" si="2"/>
        <v>0</v>
      </c>
    </row>
    <row r="158" spans="1:23">
      <c r="A158" s="3"/>
      <c r="B158" s="3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>
        <f t="shared" si="2"/>
        <v>0</v>
      </c>
    </row>
    <row r="159" spans="1:23">
      <c r="A159" s="3"/>
      <c r="B159" s="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>
        <f t="shared" si="2"/>
        <v>0</v>
      </c>
    </row>
    <row r="160" spans="1:23">
      <c r="A160" s="3"/>
      <c r="B160" s="3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>
        <f t="shared" si="2"/>
        <v>0</v>
      </c>
    </row>
    <row r="161" spans="1:23">
      <c r="A161" s="3"/>
      <c r="B161" s="3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>
        <f t="shared" si="2"/>
        <v>0</v>
      </c>
    </row>
    <row r="162" spans="1:23">
      <c r="A162" s="3"/>
      <c r="B162" s="3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>
        <f t="shared" si="2"/>
        <v>0</v>
      </c>
    </row>
    <row r="163" spans="1:23">
      <c r="A163" s="3"/>
      <c r="B163" s="3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>
        <f t="shared" si="2"/>
        <v>0</v>
      </c>
    </row>
    <row r="164" spans="1:23">
      <c r="A164" s="3"/>
      <c r="B164" s="3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>
        <f t="shared" si="2"/>
        <v>0</v>
      </c>
    </row>
    <row r="165" spans="1:23">
      <c r="A165" s="3"/>
      <c r="B165" s="3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>
        <f t="shared" si="2"/>
        <v>0</v>
      </c>
    </row>
    <row r="166" spans="1:23">
      <c r="A166" s="3"/>
      <c r="B166" s="3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>
        <f t="shared" si="2"/>
        <v>0</v>
      </c>
    </row>
    <row r="167" spans="1:23">
      <c r="A167" s="3"/>
      <c r="B167" s="3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>
        <f t="shared" si="2"/>
        <v>0</v>
      </c>
    </row>
    <row r="168" spans="1:23">
      <c r="A168" s="3"/>
      <c r="B168" s="3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>
        <f t="shared" si="2"/>
        <v>0</v>
      </c>
    </row>
    <row r="169" spans="1:23">
      <c r="A169" s="3"/>
      <c r="B169" s="3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>
        <f t="shared" si="2"/>
        <v>0</v>
      </c>
    </row>
    <row r="170" spans="1:23">
      <c r="A170" s="3"/>
      <c r="B170" s="3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>
        <f t="shared" si="2"/>
        <v>0</v>
      </c>
    </row>
    <row r="171" spans="1:23">
      <c r="A171" s="3"/>
      <c r="B171" s="3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>
        <f t="shared" si="2"/>
        <v>0</v>
      </c>
    </row>
    <row r="172" spans="1:23">
      <c r="A172" s="3"/>
      <c r="B172" s="3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>
        <f t="shared" si="2"/>
        <v>0</v>
      </c>
    </row>
    <row r="173" spans="1:23">
      <c r="A173" s="3"/>
      <c r="B173" s="3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>
        <f t="shared" si="2"/>
        <v>0</v>
      </c>
    </row>
    <row r="174" spans="1:23">
      <c r="A174" s="3"/>
      <c r="B174" s="3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>
        <f t="shared" si="2"/>
        <v>0</v>
      </c>
    </row>
    <row r="175" spans="1:23">
      <c r="A175" s="3"/>
      <c r="B175" s="3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>
        <f t="shared" si="2"/>
        <v>0</v>
      </c>
    </row>
    <row r="176" spans="1:23">
      <c r="A176" s="3"/>
      <c r="B176" s="3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>
        <f t="shared" si="2"/>
        <v>0</v>
      </c>
    </row>
    <row r="177" spans="1:23">
      <c r="A177" s="3"/>
      <c r="B177" s="3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>
        <f t="shared" si="2"/>
        <v>0</v>
      </c>
    </row>
    <row r="178" spans="1:23">
      <c r="A178" s="3"/>
      <c r="B178" s="3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>
        <f t="shared" si="2"/>
        <v>0</v>
      </c>
    </row>
    <row r="179" spans="1:23">
      <c r="A179" s="3"/>
      <c r="B179" s="3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>
        <f t="shared" si="2"/>
        <v>0</v>
      </c>
    </row>
    <row r="180" spans="1:23">
      <c r="A180" s="3"/>
      <c r="B180" s="3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>
        <f t="shared" si="2"/>
        <v>0</v>
      </c>
    </row>
    <row r="181" spans="1:23">
      <c r="A181" s="3"/>
      <c r="B181" s="3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>
        <f t="shared" si="2"/>
        <v>0</v>
      </c>
    </row>
    <row r="182" spans="1:23">
      <c r="A182" s="3"/>
      <c r="B182" s="3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>
        <f t="shared" si="2"/>
        <v>0</v>
      </c>
    </row>
    <row r="183" spans="1:23">
      <c r="A183" s="3"/>
      <c r="B183" s="3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>
        <f t="shared" si="2"/>
        <v>0</v>
      </c>
    </row>
    <row r="184" spans="1:23">
      <c r="A184" s="3"/>
      <c r="B184" s="3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>
        <f t="shared" si="2"/>
        <v>0</v>
      </c>
    </row>
    <row r="185" spans="1:23">
      <c r="A185" s="3"/>
      <c r="B185" s="3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>
        <f t="shared" si="2"/>
        <v>0</v>
      </c>
    </row>
    <row r="186" spans="1:23">
      <c r="A186" s="3"/>
      <c r="B186" s="3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>
        <f t="shared" si="2"/>
        <v>0</v>
      </c>
    </row>
    <row r="187" spans="1:23">
      <c r="A187" s="3"/>
      <c r="B187" s="3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>
        <f t="shared" si="2"/>
        <v>0</v>
      </c>
    </row>
    <row r="188" spans="1:23">
      <c r="A188" s="3"/>
      <c r="B188" s="3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>
        <f t="shared" si="2"/>
        <v>0</v>
      </c>
    </row>
    <row r="189" spans="1:23">
      <c r="A189" s="3"/>
      <c r="B189" s="3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>
        <f t="shared" si="2"/>
        <v>0</v>
      </c>
    </row>
    <row r="190" spans="1:23">
      <c r="A190" s="3"/>
      <c r="B190" s="3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>
        <f t="shared" si="2"/>
        <v>0</v>
      </c>
    </row>
    <row r="191" spans="1:23">
      <c r="A191" s="3"/>
      <c r="B191" s="3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>
        <f t="shared" si="2"/>
        <v>0</v>
      </c>
    </row>
    <row r="192" spans="1:23">
      <c r="A192" s="3"/>
      <c r="B192" s="3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>
        <f t="shared" si="2"/>
        <v>0</v>
      </c>
    </row>
    <row r="193" spans="1:23">
      <c r="A193" s="3"/>
      <c r="B193" s="3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>
        <f t="shared" si="2"/>
        <v>0</v>
      </c>
    </row>
    <row r="194" spans="1:23">
      <c r="A194" s="3"/>
      <c r="B194" s="3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>
        <f t="shared" si="2"/>
        <v>0</v>
      </c>
    </row>
    <row r="195" spans="1:23">
      <c r="A195" s="3"/>
      <c r="B195" s="3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>
        <f t="shared" si="2"/>
        <v>0</v>
      </c>
    </row>
    <row r="196" spans="1:23">
      <c r="A196" s="3"/>
      <c r="B196" s="3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>
        <f t="shared" ref="W196:W259" si="3">SUM(C196:V196)</f>
        <v>0</v>
      </c>
    </row>
    <row r="197" spans="1:23">
      <c r="A197" s="3"/>
      <c r="B197" s="3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>
        <f t="shared" si="3"/>
        <v>0</v>
      </c>
    </row>
    <row r="198" spans="1:23">
      <c r="A198" s="3"/>
      <c r="B198" s="3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>
        <f t="shared" si="3"/>
        <v>0</v>
      </c>
    </row>
    <row r="199" spans="1:23">
      <c r="A199" s="3"/>
      <c r="B199" s="3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>
        <f t="shared" si="3"/>
        <v>0</v>
      </c>
    </row>
    <row r="200" spans="1:23">
      <c r="A200" s="3"/>
      <c r="B200" s="3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>
        <f t="shared" si="3"/>
        <v>0</v>
      </c>
    </row>
    <row r="201" spans="1:23">
      <c r="A201" s="3"/>
      <c r="B201" s="3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>
        <f t="shared" si="3"/>
        <v>0</v>
      </c>
    </row>
    <row r="202" spans="1:23">
      <c r="A202" s="3"/>
      <c r="B202" s="3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>
        <f t="shared" si="3"/>
        <v>0</v>
      </c>
    </row>
    <row r="203" spans="1:23">
      <c r="A203" s="3"/>
      <c r="B203" s="3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>
        <f t="shared" si="3"/>
        <v>0</v>
      </c>
    </row>
    <row r="204" spans="1:23">
      <c r="A204" s="3"/>
      <c r="B204" s="3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>
        <f t="shared" si="3"/>
        <v>0</v>
      </c>
    </row>
    <row r="205" spans="1:23">
      <c r="A205" s="3"/>
      <c r="B205" s="3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>
        <f t="shared" si="3"/>
        <v>0</v>
      </c>
    </row>
    <row r="206" spans="1:23">
      <c r="A206" s="3"/>
      <c r="B206" s="3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>
        <f t="shared" si="3"/>
        <v>0</v>
      </c>
    </row>
    <row r="207" spans="1:23">
      <c r="A207" s="3"/>
      <c r="B207" s="3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>
        <f t="shared" si="3"/>
        <v>0</v>
      </c>
    </row>
    <row r="208" spans="1:23">
      <c r="A208" s="3"/>
      <c r="B208" s="3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>
        <f t="shared" si="3"/>
        <v>0</v>
      </c>
    </row>
    <row r="209" spans="1:23">
      <c r="A209" s="3"/>
      <c r="B209" s="3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>
        <f t="shared" si="3"/>
        <v>0</v>
      </c>
    </row>
    <row r="210" spans="1:23">
      <c r="A210" s="3"/>
      <c r="B210" s="3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>
        <f t="shared" si="3"/>
        <v>0</v>
      </c>
    </row>
    <row r="211" spans="1:23">
      <c r="A211" s="3"/>
      <c r="B211" s="3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>
        <f t="shared" si="3"/>
        <v>0</v>
      </c>
    </row>
    <row r="212" spans="1:23">
      <c r="A212" s="3"/>
      <c r="B212" s="3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>
        <f t="shared" si="3"/>
        <v>0</v>
      </c>
    </row>
    <row r="213" spans="1:23">
      <c r="A213" s="3"/>
      <c r="B213" s="3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>
        <f t="shared" si="3"/>
        <v>0</v>
      </c>
    </row>
    <row r="214" spans="1:23">
      <c r="A214" s="3"/>
      <c r="B214" s="3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>
        <f t="shared" si="3"/>
        <v>0</v>
      </c>
    </row>
    <row r="215" spans="1:23">
      <c r="A215" s="3"/>
      <c r="B215" s="3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>
        <f t="shared" si="3"/>
        <v>0</v>
      </c>
    </row>
    <row r="216" spans="1:23">
      <c r="A216" s="3"/>
      <c r="B216" s="3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>
        <f t="shared" si="3"/>
        <v>0</v>
      </c>
    </row>
    <row r="217" spans="1:23">
      <c r="A217" s="3"/>
      <c r="B217" s="3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>
        <f t="shared" si="3"/>
        <v>0</v>
      </c>
    </row>
    <row r="218" spans="1:23">
      <c r="A218" s="3"/>
      <c r="B218" s="3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>
        <f t="shared" si="3"/>
        <v>0</v>
      </c>
    </row>
    <row r="219" spans="1:23">
      <c r="A219" s="3"/>
      <c r="B219" s="3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>
        <f t="shared" si="3"/>
        <v>0</v>
      </c>
    </row>
    <row r="220" spans="1:23">
      <c r="A220" s="3"/>
      <c r="B220" s="3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>
        <f t="shared" si="3"/>
        <v>0</v>
      </c>
    </row>
    <row r="221" spans="1:23">
      <c r="A221" s="3"/>
      <c r="B221" s="3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>
        <f t="shared" si="3"/>
        <v>0</v>
      </c>
    </row>
    <row r="222" spans="1:23">
      <c r="A222" s="3"/>
      <c r="B222" s="3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>
        <f t="shared" si="3"/>
        <v>0</v>
      </c>
    </row>
    <row r="223" spans="1:23">
      <c r="A223" s="3"/>
      <c r="B223" s="3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>
        <f t="shared" si="3"/>
        <v>0</v>
      </c>
    </row>
    <row r="224" spans="1:23">
      <c r="A224" s="3"/>
      <c r="B224" s="3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>
        <f t="shared" si="3"/>
        <v>0</v>
      </c>
    </row>
    <row r="225" spans="1:23">
      <c r="A225" s="3"/>
      <c r="B225" s="3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>
        <f t="shared" si="3"/>
        <v>0</v>
      </c>
    </row>
    <row r="226" spans="1:23">
      <c r="A226" s="3"/>
      <c r="B226" s="3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>
        <f t="shared" si="3"/>
        <v>0</v>
      </c>
    </row>
    <row r="227" spans="1:23">
      <c r="A227" s="3"/>
      <c r="B227" s="3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>
        <f t="shared" si="3"/>
        <v>0</v>
      </c>
    </row>
    <row r="228" spans="1:23">
      <c r="A228" s="3"/>
      <c r="B228" s="3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>
        <f t="shared" si="3"/>
        <v>0</v>
      </c>
    </row>
    <row r="229" spans="1:23">
      <c r="A229" s="3"/>
      <c r="B229" s="3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>
        <f t="shared" si="3"/>
        <v>0</v>
      </c>
    </row>
    <row r="230" spans="1:23">
      <c r="A230" s="3"/>
      <c r="B230" s="3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>
        <f t="shared" si="3"/>
        <v>0</v>
      </c>
    </row>
    <row r="231" spans="1:23">
      <c r="A231" s="3"/>
      <c r="B231" s="3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>
        <f t="shared" si="3"/>
        <v>0</v>
      </c>
    </row>
    <row r="232" spans="1:23">
      <c r="A232" s="3"/>
      <c r="B232" s="3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>
        <f t="shared" si="3"/>
        <v>0</v>
      </c>
    </row>
    <row r="233" spans="1:23">
      <c r="A233" s="3"/>
      <c r="B233" s="3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>
        <f t="shared" si="3"/>
        <v>0</v>
      </c>
    </row>
    <row r="234" spans="1:23">
      <c r="A234" s="3"/>
      <c r="B234" s="3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>
        <f t="shared" si="3"/>
        <v>0</v>
      </c>
    </row>
    <row r="235" spans="1:23">
      <c r="A235" s="3"/>
      <c r="B235" s="3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>
        <f t="shared" si="3"/>
        <v>0</v>
      </c>
    </row>
    <row r="236" spans="1:23">
      <c r="A236" s="3"/>
      <c r="B236" s="3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>
        <f t="shared" si="3"/>
        <v>0</v>
      </c>
    </row>
    <row r="237" spans="1:23">
      <c r="A237" s="3"/>
      <c r="B237" s="3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>
        <f t="shared" si="3"/>
        <v>0</v>
      </c>
    </row>
    <row r="238" spans="1:23">
      <c r="A238" s="3"/>
      <c r="B238" s="3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>
        <f t="shared" si="3"/>
        <v>0</v>
      </c>
    </row>
    <row r="239" spans="1:23">
      <c r="A239" s="3"/>
      <c r="B239" s="3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>
        <f t="shared" si="3"/>
        <v>0</v>
      </c>
    </row>
    <row r="240" spans="1:23">
      <c r="A240" s="3"/>
      <c r="B240" s="3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>
        <f t="shared" si="3"/>
        <v>0</v>
      </c>
    </row>
    <row r="241" spans="1:23">
      <c r="A241" s="3"/>
      <c r="B241" s="3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>
        <f t="shared" si="3"/>
        <v>0</v>
      </c>
    </row>
    <row r="242" spans="1:23">
      <c r="A242" s="3"/>
      <c r="B242" s="3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>
        <f t="shared" si="3"/>
        <v>0</v>
      </c>
    </row>
    <row r="243" spans="1:23">
      <c r="A243" s="3"/>
      <c r="B243" s="3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>
        <f t="shared" si="3"/>
        <v>0</v>
      </c>
    </row>
    <row r="244" spans="1:23">
      <c r="A244" s="3"/>
      <c r="B244" s="3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>
        <f t="shared" si="3"/>
        <v>0</v>
      </c>
    </row>
    <row r="245" spans="1:23">
      <c r="A245" s="3"/>
      <c r="B245" s="3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>
        <f t="shared" si="3"/>
        <v>0</v>
      </c>
    </row>
    <row r="246" spans="1:23">
      <c r="A246" s="3"/>
      <c r="B246" s="3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>
        <f t="shared" si="3"/>
        <v>0</v>
      </c>
    </row>
    <row r="247" spans="1:23">
      <c r="A247" s="3"/>
      <c r="B247" s="3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>
        <f t="shared" si="3"/>
        <v>0</v>
      </c>
    </row>
    <row r="248" spans="1:23">
      <c r="A248" s="3"/>
      <c r="B248" s="3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>
        <f t="shared" si="3"/>
        <v>0</v>
      </c>
    </row>
    <row r="249" spans="1:23">
      <c r="A249" s="3"/>
      <c r="B249" s="3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>
        <f t="shared" si="3"/>
        <v>0</v>
      </c>
    </row>
    <row r="250" spans="1:23">
      <c r="A250" s="3"/>
      <c r="B250" s="3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>
        <f t="shared" si="3"/>
        <v>0</v>
      </c>
    </row>
    <row r="251" spans="1:23">
      <c r="A251" s="3"/>
      <c r="B251" s="3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>
        <f t="shared" si="3"/>
        <v>0</v>
      </c>
    </row>
    <row r="252" spans="1:23">
      <c r="A252" s="3"/>
      <c r="B252" s="3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>
        <f t="shared" si="3"/>
        <v>0</v>
      </c>
    </row>
    <row r="253" spans="1:23">
      <c r="A253" s="3"/>
      <c r="B253" s="3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>
        <f t="shared" si="3"/>
        <v>0</v>
      </c>
    </row>
    <row r="254" spans="1:23">
      <c r="A254" s="3"/>
      <c r="B254" s="3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>
        <f t="shared" si="3"/>
        <v>0</v>
      </c>
    </row>
    <row r="255" spans="1:23">
      <c r="A255" s="3"/>
      <c r="B255" s="3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>
        <f t="shared" si="3"/>
        <v>0</v>
      </c>
    </row>
    <row r="256" spans="1:23">
      <c r="A256" s="3"/>
      <c r="B256" s="3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>
        <f t="shared" si="3"/>
        <v>0</v>
      </c>
    </row>
    <row r="257" spans="1:23">
      <c r="A257" s="3"/>
      <c r="B257" s="3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>
        <f t="shared" si="3"/>
        <v>0</v>
      </c>
    </row>
    <row r="258" spans="1:23">
      <c r="A258" s="3"/>
      <c r="B258" s="3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>
        <f t="shared" si="3"/>
        <v>0</v>
      </c>
    </row>
    <row r="259" spans="1:23">
      <c r="A259" s="3"/>
      <c r="B259" s="3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>
        <f t="shared" si="3"/>
        <v>0</v>
      </c>
    </row>
    <row r="260" spans="1:23">
      <c r="A260" s="3"/>
      <c r="B260" s="3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>
        <f t="shared" ref="W260:W323" si="4">SUM(C260:V260)</f>
        <v>0</v>
      </c>
    </row>
    <row r="261" spans="1:23">
      <c r="A261" s="3"/>
      <c r="B261" s="3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>
        <f t="shared" si="4"/>
        <v>0</v>
      </c>
    </row>
    <row r="262" spans="1:23">
      <c r="A262" s="3"/>
      <c r="B262" s="3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>
        <f t="shared" si="4"/>
        <v>0</v>
      </c>
    </row>
    <row r="263" spans="1:23">
      <c r="A263" s="3"/>
      <c r="B263" s="3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>
        <f t="shared" si="4"/>
        <v>0</v>
      </c>
    </row>
    <row r="264" spans="1:23">
      <c r="A264" s="3"/>
      <c r="B264" s="3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>
        <f t="shared" si="4"/>
        <v>0</v>
      </c>
    </row>
    <row r="265" spans="1:23">
      <c r="A265" s="3"/>
      <c r="B265" s="3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>
        <f t="shared" si="4"/>
        <v>0</v>
      </c>
    </row>
    <row r="266" spans="1:23">
      <c r="A266" s="3"/>
      <c r="B266" s="3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>
        <f t="shared" si="4"/>
        <v>0</v>
      </c>
    </row>
    <row r="267" spans="1:23">
      <c r="A267" s="3"/>
      <c r="B267" s="3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>
        <f t="shared" si="4"/>
        <v>0</v>
      </c>
    </row>
    <row r="268" spans="1:23">
      <c r="A268" s="3"/>
      <c r="B268" s="3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>
        <f t="shared" si="4"/>
        <v>0</v>
      </c>
    </row>
    <row r="269" spans="1:23">
      <c r="A269" s="3"/>
      <c r="B269" s="3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>
        <f t="shared" si="4"/>
        <v>0</v>
      </c>
    </row>
    <row r="270" spans="1:23">
      <c r="A270" s="3"/>
      <c r="B270" s="3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>
        <f t="shared" si="4"/>
        <v>0</v>
      </c>
    </row>
    <row r="271" spans="1:23">
      <c r="A271" s="3"/>
      <c r="B271" s="3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>
        <f t="shared" si="4"/>
        <v>0</v>
      </c>
    </row>
    <row r="272" spans="1:23">
      <c r="A272" s="3"/>
      <c r="B272" s="3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>
        <f t="shared" si="4"/>
        <v>0</v>
      </c>
    </row>
    <row r="273" spans="1:23">
      <c r="A273" s="3"/>
      <c r="B273" s="3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>
        <f t="shared" si="4"/>
        <v>0</v>
      </c>
    </row>
    <row r="274" spans="1:23">
      <c r="A274" s="3"/>
      <c r="B274" s="3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>
        <f t="shared" si="4"/>
        <v>0</v>
      </c>
    </row>
    <row r="275" spans="1:23">
      <c r="A275" s="3"/>
      <c r="B275" s="3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>
        <f t="shared" si="4"/>
        <v>0</v>
      </c>
    </row>
    <row r="276" spans="1:23">
      <c r="A276" s="3"/>
      <c r="B276" s="3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>
        <f t="shared" si="4"/>
        <v>0</v>
      </c>
    </row>
    <row r="277" spans="1:23">
      <c r="A277" s="3"/>
      <c r="B277" s="3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>
        <f t="shared" si="4"/>
        <v>0</v>
      </c>
    </row>
    <row r="278" spans="1:23">
      <c r="A278" s="3"/>
      <c r="B278" s="3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>
        <f t="shared" si="4"/>
        <v>0</v>
      </c>
    </row>
    <row r="279" spans="1:23">
      <c r="A279" s="3"/>
      <c r="B279" s="3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>
        <f t="shared" si="4"/>
        <v>0</v>
      </c>
    </row>
    <row r="280" spans="1:23">
      <c r="A280" s="3"/>
      <c r="B280" s="3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>
        <f t="shared" si="4"/>
        <v>0</v>
      </c>
    </row>
    <row r="281" spans="1:23">
      <c r="A281" s="3"/>
      <c r="B281" s="3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>
        <f t="shared" si="4"/>
        <v>0</v>
      </c>
    </row>
    <row r="282" spans="1:23">
      <c r="A282" s="3"/>
      <c r="B282" s="3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>
        <f t="shared" si="4"/>
        <v>0</v>
      </c>
    </row>
    <row r="283" spans="1:23">
      <c r="A283" s="3"/>
      <c r="B283" s="3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>
        <f t="shared" si="4"/>
        <v>0</v>
      </c>
    </row>
    <row r="284" spans="1:23">
      <c r="A284" s="3"/>
      <c r="B284" s="3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>
        <f t="shared" si="4"/>
        <v>0</v>
      </c>
    </row>
    <row r="285" spans="1:23">
      <c r="A285" s="3"/>
      <c r="B285" s="3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>
        <f t="shared" si="4"/>
        <v>0</v>
      </c>
    </row>
    <row r="286" spans="1:23">
      <c r="A286" s="3"/>
      <c r="B286" s="3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>
        <f t="shared" si="4"/>
        <v>0</v>
      </c>
    </row>
    <row r="287" spans="1:23">
      <c r="A287" s="3"/>
      <c r="B287" s="3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>
        <f t="shared" si="4"/>
        <v>0</v>
      </c>
    </row>
    <row r="288" spans="1:23">
      <c r="A288" s="3"/>
      <c r="B288" s="3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>
        <f t="shared" si="4"/>
        <v>0</v>
      </c>
    </row>
    <row r="289" spans="1:23">
      <c r="A289" s="3"/>
      <c r="B289" s="3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>
        <f t="shared" si="4"/>
        <v>0</v>
      </c>
    </row>
    <row r="290" spans="1:23">
      <c r="A290" s="3"/>
      <c r="B290" s="3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>
        <f t="shared" si="4"/>
        <v>0</v>
      </c>
    </row>
    <row r="291" spans="1:23">
      <c r="A291" s="3"/>
      <c r="B291" s="3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>
        <f t="shared" si="4"/>
        <v>0</v>
      </c>
    </row>
    <row r="292" spans="1:23">
      <c r="A292" s="3"/>
      <c r="B292" s="3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>
        <f t="shared" si="4"/>
        <v>0</v>
      </c>
    </row>
    <row r="293" spans="1:23">
      <c r="A293" s="3"/>
      <c r="B293" s="3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>
        <f t="shared" si="4"/>
        <v>0</v>
      </c>
    </row>
    <row r="294" spans="1:23">
      <c r="A294" s="3"/>
      <c r="B294" s="3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>
        <f t="shared" si="4"/>
        <v>0</v>
      </c>
    </row>
    <row r="295" spans="1:23">
      <c r="A295" s="3"/>
      <c r="B295" s="3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>
        <f t="shared" si="4"/>
        <v>0</v>
      </c>
    </row>
    <row r="296" spans="1:23">
      <c r="A296" s="3"/>
      <c r="B296" s="3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>
        <f t="shared" si="4"/>
        <v>0</v>
      </c>
    </row>
    <row r="297" spans="1:23">
      <c r="A297" s="3"/>
      <c r="B297" s="3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>
        <f t="shared" si="4"/>
        <v>0</v>
      </c>
    </row>
    <row r="298" spans="1:23">
      <c r="A298" s="3"/>
      <c r="B298" s="3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>
        <f t="shared" si="4"/>
        <v>0</v>
      </c>
    </row>
    <row r="299" spans="1:23">
      <c r="A299" s="3"/>
      <c r="B299" s="3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>
        <f t="shared" si="4"/>
        <v>0</v>
      </c>
    </row>
    <row r="300" spans="1:23">
      <c r="A300" s="3"/>
      <c r="B300" s="3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>
        <f t="shared" si="4"/>
        <v>0</v>
      </c>
    </row>
    <row r="301" spans="1:23">
      <c r="A301" s="3"/>
      <c r="B301" s="3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>
        <f t="shared" si="4"/>
        <v>0</v>
      </c>
    </row>
    <row r="302" spans="1:23">
      <c r="A302" s="3"/>
      <c r="B302" s="3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>
        <f t="shared" si="4"/>
        <v>0</v>
      </c>
    </row>
    <row r="303" spans="1:23">
      <c r="A303" s="3"/>
      <c r="B303" s="3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>
        <f t="shared" si="4"/>
        <v>0</v>
      </c>
    </row>
    <row r="304" spans="1:23">
      <c r="A304" s="3"/>
      <c r="B304" s="3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>
        <f t="shared" si="4"/>
        <v>0</v>
      </c>
    </row>
    <row r="305" spans="1:23">
      <c r="A305" s="3"/>
      <c r="B305" s="3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>
        <f t="shared" si="4"/>
        <v>0</v>
      </c>
    </row>
    <row r="306" spans="1:23">
      <c r="A306" s="3"/>
      <c r="B306" s="3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>
        <f t="shared" si="4"/>
        <v>0</v>
      </c>
    </row>
    <row r="307" spans="1:23">
      <c r="A307" s="3"/>
      <c r="B307" s="3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>
        <f t="shared" si="4"/>
        <v>0</v>
      </c>
    </row>
    <row r="308" spans="1:23">
      <c r="A308" s="3"/>
      <c r="B308" s="3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>
        <f t="shared" si="4"/>
        <v>0</v>
      </c>
    </row>
    <row r="309" spans="1:23">
      <c r="A309" s="3"/>
      <c r="B309" s="3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>
        <f t="shared" si="4"/>
        <v>0</v>
      </c>
    </row>
    <row r="310" spans="1:23">
      <c r="A310" s="3"/>
      <c r="B310" s="3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>
        <f t="shared" si="4"/>
        <v>0</v>
      </c>
    </row>
    <row r="311" spans="1:23">
      <c r="A311" s="3"/>
      <c r="B311" s="3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>
        <f t="shared" si="4"/>
        <v>0</v>
      </c>
    </row>
    <row r="312" spans="1:23">
      <c r="A312" s="3"/>
      <c r="B312" s="3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>
        <f t="shared" si="4"/>
        <v>0</v>
      </c>
    </row>
    <row r="313" spans="1:23">
      <c r="A313" s="3"/>
      <c r="B313" s="3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>
        <f t="shared" si="4"/>
        <v>0</v>
      </c>
    </row>
    <row r="314" spans="1:23">
      <c r="A314" s="3"/>
      <c r="B314" s="3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>
        <f t="shared" si="4"/>
        <v>0</v>
      </c>
    </row>
    <row r="315" spans="1:23">
      <c r="A315" s="3"/>
      <c r="B315" s="3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>
        <f t="shared" si="4"/>
        <v>0</v>
      </c>
    </row>
    <row r="316" spans="1:23">
      <c r="A316" s="3"/>
      <c r="B316" s="3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>
        <f t="shared" si="4"/>
        <v>0</v>
      </c>
    </row>
    <row r="317" spans="1:23">
      <c r="A317" s="3"/>
      <c r="B317" s="3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>
        <f t="shared" si="4"/>
        <v>0</v>
      </c>
    </row>
    <row r="318" spans="1:23">
      <c r="A318" s="3"/>
      <c r="B318" s="3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>
        <f t="shared" si="4"/>
        <v>0</v>
      </c>
    </row>
    <row r="319" spans="1:23">
      <c r="A319" s="3"/>
      <c r="B319" s="3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>
        <f t="shared" si="4"/>
        <v>0</v>
      </c>
    </row>
    <row r="320" spans="1:23">
      <c r="A320" s="3"/>
      <c r="B320" s="3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>
        <f t="shared" si="4"/>
        <v>0</v>
      </c>
    </row>
    <row r="321" spans="1:23">
      <c r="A321" s="3"/>
      <c r="B321" s="3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>
        <f t="shared" si="4"/>
        <v>0</v>
      </c>
    </row>
    <row r="322" spans="1:23">
      <c r="A322" s="3"/>
      <c r="B322" s="3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>
        <f t="shared" si="4"/>
        <v>0</v>
      </c>
    </row>
    <row r="323" spans="1:23">
      <c r="A323" s="3"/>
      <c r="B323" s="3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>
        <f t="shared" si="4"/>
        <v>0</v>
      </c>
    </row>
    <row r="324" spans="1:23">
      <c r="A324" s="3"/>
      <c r="B324" s="3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>
        <f t="shared" ref="W324:W348" si="5">SUM(C324:V324)</f>
        <v>0</v>
      </c>
    </row>
    <row r="325" spans="1:23">
      <c r="A325" s="3"/>
      <c r="B325" s="3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>
        <f t="shared" si="5"/>
        <v>0</v>
      </c>
    </row>
    <row r="326" spans="1:23">
      <c r="A326" s="3"/>
      <c r="B326" s="3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>
        <f t="shared" si="5"/>
        <v>0</v>
      </c>
    </row>
    <row r="327" spans="1:23">
      <c r="A327" s="3"/>
      <c r="B327" s="3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>
        <f t="shared" si="5"/>
        <v>0</v>
      </c>
    </row>
    <row r="328" spans="1:23">
      <c r="A328" s="3"/>
      <c r="B328" s="3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>
        <f t="shared" si="5"/>
        <v>0</v>
      </c>
    </row>
    <row r="329" spans="1:23">
      <c r="A329" s="3"/>
      <c r="B329" s="3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>
        <f t="shared" si="5"/>
        <v>0</v>
      </c>
    </row>
    <row r="330" spans="1:23">
      <c r="A330" s="3"/>
      <c r="B330" s="3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>
        <f t="shared" si="5"/>
        <v>0</v>
      </c>
    </row>
    <row r="331" spans="1:23">
      <c r="A331" s="3"/>
      <c r="B331" s="3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>
        <f t="shared" si="5"/>
        <v>0</v>
      </c>
    </row>
    <row r="332" spans="1:23">
      <c r="A332" s="3"/>
      <c r="B332" s="3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>
        <f t="shared" si="5"/>
        <v>0</v>
      </c>
    </row>
    <row r="333" spans="1:23">
      <c r="A333" s="3"/>
      <c r="B333" s="3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>
        <f t="shared" si="5"/>
        <v>0</v>
      </c>
    </row>
    <row r="334" spans="1:23">
      <c r="A334" s="3"/>
      <c r="B334" s="3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>
        <f t="shared" si="5"/>
        <v>0</v>
      </c>
    </row>
    <row r="335" spans="1:23">
      <c r="A335" s="3"/>
      <c r="B335" s="3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>
        <f t="shared" si="5"/>
        <v>0</v>
      </c>
    </row>
    <row r="336" spans="1:23">
      <c r="A336" s="3"/>
      <c r="B336" s="3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>
        <f t="shared" si="5"/>
        <v>0</v>
      </c>
    </row>
    <row r="337" spans="1:23">
      <c r="A337" s="3"/>
      <c r="B337" s="3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>
        <f t="shared" si="5"/>
        <v>0</v>
      </c>
    </row>
    <row r="338" spans="1:23">
      <c r="A338" s="3"/>
      <c r="B338" s="3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>
        <f t="shared" si="5"/>
        <v>0</v>
      </c>
    </row>
    <row r="339" spans="1:23">
      <c r="A339" s="3"/>
      <c r="B339" s="3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>
        <f t="shared" si="5"/>
        <v>0</v>
      </c>
    </row>
    <row r="340" spans="1:23">
      <c r="A340" s="3"/>
      <c r="B340" s="3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>
        <f t="shared" si="5"/>
        <v>0</v>
      </c>
    </row>
    <row r="341" spans="1:23">
      <c r="A341" s="3"/>
      <c r="B341" s="3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>
        <f t="shared" si="5"/>
        <v>0</v>
      </c>
    </row>
    <row r="342" spans="1:23">
      <c r="A342" s="3"/>
      <c r="B342" s="3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>
        <f t="shared" si="5"/>
        <v>0</v>
      </c>
    </row>
    <row r="343" spans="1:23">
      <c r="A343" s="3"/>
      <c r="B343" s="3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>
        <f t="shared" si="5"/>
        <v>0</v>
      </c>
    </row>
    <row r="344" spans="1:23">
      <c r="A344" s="3"/>
      <c r="B344" s="3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>
        <f t="shared" si="5"/>
        <v>0</v>
      </c>
    </row>
    <row r="345" spans="1:23">
      <c r="A345" s="3"/>
      <c r="B345" s="3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>
        <f t="shared" si="5"/>
        <v>0</v>
      </c>
    </row>
    <row r="346" spans="1:23">
      <c r="A346" s="3"/>
      <c r="B346" s="3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>
        <f t="shared" si="5"/>
        <v>0</v>
      </c>
    </row>
    <row r="347" spans="1:23">
      <c r="A347" s="3"/>
      <c r="B347" s="3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>
        <f t="shared" si="5"/>
        <v>0</v>
      </c>
    </row>
    <row r="348" spans="1:23">
      <c r="A348" s="3"/>
      <c r="B348" s="3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>
        <f t="shared" si="5"/>
        <v>0</v>
      </c>
    </row>
    <row r="349" spans="3:23">
      <c r="C349" s="6">
        <f t="shared" ref="C349:V349" si="6">SUM(C1:C348)</f>
        <v>0</v>
      </c>
      <c r="D349" s="6">
        <f t="shared" si="6"/>
        <v>0</v>
      </c>
      <c r="E349" s="6">
        <f t="shared" si="6"/>
        <v>0</v>
      </c>
      <c r="F349" s="6">
        <f t="shared" si="6"/>
        <v>0</v>
      </c>
      <c r="G349" s="6">
        <f t="shared" si="6"/>
        <v>0</v>
      </c>
      <c r="H349" s="6">
        <f t="shared" si="6"/>
        <v>0</v>
      </c>
      <c r="I349" s="6">
        <f t="shared" si="6"/>
        <v>0</v>
      </c>
      <c r="J349" s="6">
        <f t="shared" si="6"/>
        <v>0</v>
      </c>
      <c r="K349" s="6">
        <f t="shared" si="6"/>
        <v>0</v>
      </c>
      <c r="L349" s="6">
        <f t="shared" si="6"/>
        <v>0</v>
      </c>
      <c r="M349" s="6">
        <f t="shared" si="6"/>
        <v>163.45</v>
      </c>
      <c r="N349" s="6">
        <f t="shared" si="6"/>
        <v>227.85</v>
      </c>
      <c r="O349" s="6">
        <f t="shared" si="6"/>
        <v>367.4</v>
      </c>
      <c r="P349" s="6">
        <f t="shared" si="6"/>
        <v>511</v>
      </c>
      <c r="Q349" s="6">
        <f t="shared" si="6"/>
        <v>261</v>
      </c>
      <c r="R349" s="6">
        <f t="shared" si="6"/>
        <v>0</v>
      </c>
      <c r="S349" s="6">
        <f t="shared" si="6"/>
        <v>35.25</v>
      </c>
      <c r="T349" s="6">
        <f t="shared" si="6"/>
        <v>159.3</v>
      </c>
      <c r="U349" s="6">
        <f t="shared" si="6"/>
        <v>207.05</v>
      </c>
      <c r="V349" s="6">
        <f t="shared" si="6"/>
        <v>0</v>
      </c>
      <c r="W349" s="6">
        <f>SUM(W2:W348)</f>
        <v>1932.3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9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1" defaultRowHeight="14.25"/>
  <cols>
    <col min="1" max="1" width="9.56923076923077" customWidth="1"/>
    <col min="2" max="12" width="11" hidden="1" customWidth="1"/>
    <col min="13" max="14" width="7.85641025641026" customWidth="1"/>
    <col min="15" max="15" width="7.42564102564103" customWidth="1"/>
    <col min="16" max="16" width="8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8.13846153846154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2198</v>
      </c>
      <c r="B2" s="3"/>
      <c r="C2" s="3"/>
      <c r="D2" s="3"/>
      <c r="E2" s="3"/>
      <c r="F2" s="3"/>
      <c r="G2" s="3"/>
      <c r="H2" s="3"/>
      <c r="I2" s="3"/>
      <c r="J2" s="3"/>
      <c r="K2" s="5"/>
      <c r="L2" s="5"/>
      <c r="M2" s="5"/>
      <c r="N2" s="5">
        <v>3.35</v>
      </c>
      <c r="O2" s="5"/>
      <c r="P2" s="5"/>
      <c r="Q2" s="5"/>
      <c r="R2" s="5"/>
      <c r="S2" s="5"/>
      <c r="T2" s="5"/>
      <c r="U2" s="5"/>
      <c r="V2" s="5"/>
      <c r="W2" s="5">
        <f t="shared" ref="W2:W67" si="0">SUM(C2:V2)</f>
        <v>3.35</v>
      </c>
    </row>
    <row r="3" spans="1:23">
      <c r="A3" s="3">
        <v>260</v>
      </c>
      <c r="B3" s="3"/>
      <c r="C3" s="3"/>
      <c r="D3" s="3"/>
      <c r="E3" s="3"/>
      <c r="F3" s="3"/>
      <c r="G3" s="3"/>
      <c r="H3" s="3"/>
      <c r="I3" s="3"/>
      <c r="J3" s="3"/>
      <c r="K3" s="5"/>
      <c r="L3" s="5"/>
      <c r="M3" s="5">
        <v>26.5</v>
      </c>
      <c r="N3" s="5">
        <f>21.15+18.65+19.75</f>
        <v>59.55</v>
      </c>
      <c r="O3" s="5">
        <f>25.95+21.05+20.2</f>
        <v>67.2</v>
      </c>
      <c r="P3" s="5">
        <f>10+18.65+26.9+18.75+25.3+19.95</f>
        <v>119.55</v>
      </c>
      <c r="Q3" s="5">
        <f>15.3+19.75+21.75+19.85</f>
        <v>76.65</v>
      </c>
      <c r="R3" s="5"/>
      <c r="S3" s="5"/>
      <c r="T3" s="5">
        <v>24.5</v>
      </c>
      <c r="U3" s="5">
        <f>20.25+18.9</f>
        <v>39.15</v>
      </c>
      <c r="V3" s="5"/>
      <c r="W3" s="5">
        <f t="shared" si="0"/>
        <v>413.1</v>
      </c>
    </row>
    <row r="4" spans="1:23">
      <c r="A4" s="3">
        <v>2167</v>
      </c>
      <c r="B4" s="3"/>
      <c r="C4" s="3"/>
      <c r="D4" s="3"/>
      <c r="E4" s="3"/>
      <c r="F4" s="3"/>
      <c r="G4" s="3"/>
      <c r="H4" s="3"/>
      <c r="I4" s="3"/>
      <c r="J4" s="3"/>
      <c r="K4" s="5"/>
      <c r="L4" s="5"/>
      <c r="M4" s="5">
        <v>2.15</v>
      </c>
      <c r="N4" s="5">
        <v>6.05</v>
      </c>
      <c r="O4" s="5">
        <v>4.35</v>
      </c>
      <c r="P4" s="5">
        <f>17.6+18</f>
        <v>35.6</v>
      </c>
      <c r="Q4" s="5">
        <v>17.6</v>
      </c>
      <c r="R4" s="5"/>
      <c r="S4" s="5">
        <v>3.5</v>
      </c>
      <c r="T4" s="5">
        <v>6.95</v>
      </c>
      <c r="U4" s="5">
        <v>5.7</v>
      </c>
      <c r="V4" s="5"/>
      <c r="W4" s="5">
        <f t="shared" si="0"/>
        <v>81.9</v>
      </c>
    </row>
    <row r="5" spans="1:23">
      <c r="A5" s="3">
        <v>309</v>
      </c>
      <c r="B5" s="3"/>
      <c r="C5" s="3"/>
      <c r="D5" s="3"/>
      <c r="E5" s="3"/>
      <c r="F5" s="3"/>
      <c r="G5" s="3"/>
      <c r="H5" s="3"/>
      <c r="I5" s="3"/>
      <c r="J5" s="3"/>
      <c r="K5" s="5"/>
      <c r="L5" s="5"/>
      <c r="M5" s="5">
        <v>8.25</v>
      </c>
      <c r="N5" s="5">
        <f>14.15+18.25+21.45+14.7+12.5+1.7</f>
        <v>82.75</v>
      </c>
      <c r="O5" s="5">
        <f>13.7+17.5+19.55+17.23+17.55+16.45</f>
        <v>101.98</v>
      </c>
      <c r="P5" s="5">
        <f>19.3+19.95+20.75+18.65+21.7+17.25+16.6+16.2+17.95+6.75</f>
        <v>175.1</v>
      </c>
      <c r="Q5" s="5">
        <f>6.25+21.75+22.3+18.65+1.8</f>
        <v>70.75</v>
      </c>
      <c r="R5" s="5"/>
      <c r="S5" s="5">
        <v>11.35</v>
      </c>
      <c r="T5" s="5">
        <f>7.65+16.85+16.65</f>
        <v>41.15</v>
      </c>
      <c r="U5" s="5">
        <f>9.3+18.85+21.35+20.45</f>
        <v>69.95</v>
      </c>
      <c r="V5" s="5"/>
      <c r="W5" s="5">
        <f t="shared" si="0"/>
        <v>561.28</v>
      </c>
    </row>
    <row r="6" spans="1:23">
      <c r="A6" s="3">
        <v>2161</v>
      </c>
      <c r="B6" s="3"/>
      <c r="C6" s="3"/>
      <c r="D6" s="3"/>
      <c r="E6" s="3"/>
      <c r="F6" s="3"/>
      <c r="G6" s="3"/>
      <c r="H6" s="3"/>
      <c r="I6" s="3"/>
      <c r="J6" s="3"/>
      <c r="K6" s="5"/>
      <c r="L6" s="5"/>
      <c r="M6" s="5">
        <v>8.5</v>
      </c>
      <c r="N6" s="5">
        <v>23.4</v>
      </c>
      <c r="O6" s="5">
        <f>11.6+14.3</f>
        <v>25.9</v>
      </c>
      <c r="P6" s="5">
        <f>11.55+15.1</f>
        <v>26.65</v>
      </c>
      <c r="Q6" s="5">
        <v>11.1</v>
      </c>
      <c r="R6" s="5"/>
      <c r="S6" s="5"/>
      <c r="T6" s="5">
        <v>18.7</v>
      </c>
      <c r="U6" s="5">
        <v>9.75</v>
      </c>
      <c r="V6" s="5"/>
      <c r="W6" s="5">
        <f t="shared" si="0"/>
        <v>124</v>
      </c>
    </row>
    <row r="7" spans="1:23">
      <c r="A7" s="3">
        <v>2425</v>
      </c>
      <c r="B7" s="3"/>
      <c r="C7" s="3"/>
      <c r="D7" s="3"/>
      <c r="E7" s="3"/>
      <c r="F7" s="3"/>
      <c r="G7" s="3"/>
      <c r="H7" s="3"/>
      <c r="I7" s="3"/>
      <c r="J7" s="3"/>
      <c r="K7" s="5"/>
      <c r="L7" s="5"/>
      <c r="M7" s="5"/>
      <c r="N7" s="5"/>
      <c r="O7" s="5">
        <v>5.55</v>
      </c>
      <c r="P7" s="5">
        <v>17.05</v>
      </c>
      <c r="Q7" s="5">
        <v>3.7</v>
      </c>
      <c r="R7" s="5"/>
      <c r="S7" s="5"/>
      <c r="T7" s="5"/>
      <c r="U7" s="5">
        <v>1.45</v>
      </c>
      <c r="V7" s="5"/>
      <c r="W7" s="5">
        <f t="shared" si="0"/>
        <v>27.75</v>
      </c>
    </row>
    <row r="8" spans="1:23">
      <c r="A8" s="3">
        <v>2425</v>
      </c>
      <c r="B8" s="3"/>
      <c r="C8" s="3"/>
      <c r="D8" s="3"/>
      <c r="E8" s="3"/>
      <c r="F8" s="3"/>
      <c r="G8" s="3"/>
      <c r="H8" s="3"/>
      <c r="I8" s="3"/>
      <c r="J8" s="3"/>
      <c r="K8" s="5"/>
      <c r="L8" s="5"/>
      <c r="M8" s="5">
        <v>2.15</v>
      </c>
      <c r="N8" s="5">
        <v>1.7</v>
      </c>
      <c r="O8" s="5">
        <v>1.4</v>
      </c>
      <c r="P8" s="5">
        <v>19.4</v>
      </c>
      <c r="Q8" s="5">
        <v>4.1</v>
      </c>
      <c r="R8" s="5"/>
      <c r="S8" s="5"/>
      <c r="T8" s="5">
        <v>6.5</v>
      </c>
      <c r="U8" s="5">
        <v>15.1</v>
      </c>
      <c r="V8" s="5"/>
      <c r="W8" s="5">
        <f t="shared" si="0"/>
        <v>50.35</v>
      </c>
    </row>
    <row r="9" spans="1:23">
      <c r="A9" s="3">
        <v>1792</v>
      </c>
      <c r="B9" s="3"/>
      <c r="C9" s="3"/>
      <c r="D9" s="3"/>
      <c r="E9" s="3"/>
      <c r="F9" s="3"/>
      <c r="G9" s="3"/>
      <c r="H9" s="3"/>
      <c r="I9" s="3"/>
      <c r="J9" s="3"/>
      <c r="K9" s="5"/>
      <c r="L9" s="5"/>
      <c r="M9" s="5">
        <v>10.55</v>
      </c>
      <c r="N9" s="5">
        <v>6.85</v>
      </c>
      <c r="O9" s="5">
        <v>4.3</v>
      </c>
      <c r="P9" s="5">
        <v>15.4</v>
      </c>
      <c r="Q9" s="5">
        <v>9.15</v>
      </c>
      <c r="R9" s="5"/>
      <c r="S9" s="5"/>
      <c r="T9" s="5">
        <v>3.75</v>
      </c>
      <c r="U9" s="5">
        <v>14.95</v>
      </c>
      <c r="V9" s="5"/>
      <c r="W9" s="5">
        <f t="shared" si="0"/>
        <v>64.95</v>
      </c>
    </row>
    <row r="10" spans="1:23">
      <c r="A10" s="3">
        <v>1791</v>
      </c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>
        <v>2.2</v>
      </c>
      <c r="N10" s="5">
        <v>10.65</v>
      </c>
      <c r="O10" s="5">
        <v>12.45</v>
      </c>
      <c r="P10" s="5">
        <v>24.35</v>
      </c>
      <c r="Q10" s="5">
        <v>10.8</v>
      </c>
      <c r="R10" s="5"/>
      <c r="S10" s="5"/>
      <c r="T10" s="5"/>
      <c r="U10" s="5">
        <v>4.45</v>
      </c>
      <c r="V10" s="5"/>
      <c r="W10" s="5">
        <f t="shared" si="0"/>
        <v>64.9</v>
      </c>
    </row>
    <row r="11" spans="1:23">
      <c r="A11" s="3">
        <v>342</v>
      </c>
      <c r="B11" s="3"/>
      <c r="C11" s="3"/>
      <c r="D11" s="3"/>
      <c r="E11" s="3"/>
      <c r="F11" s="3"/>
      <c r="G11" s="3"/>
      <c r="H11" s="3"/>
      <c r="I11" s="3"/>
      <c r="J11" s="3"/>
      <c r="K11" s="5"/>
      <c r="L11" s="5"/>
      <c r="M11" s="5">
        <v>4</v>
      </c>
      <c r="N11" s="5">
        <v>3.65</v>
      </c>
      <c r="O11" s="5">
        <v>1.4</v>
      </c>
      <c r="P11" s="5">
        <v>9.8</v>
      </c>
      <c r="Q11" s="5">
        <v>10.8</v>
      </c>
      <c r="R11" s="5"/>
      <c r="S11" s="5"/>
      <c r="T11" s="5">
        <v>5.35</v>
      </c>
      <c r="U11" s="5">
        <v>4</v>
      </c>
      <c r="V11" s="5"/>
      <c r="W11" s="5">
        <f t="shared" si="0"/>
        <v>39</v>
      </c>
    </row>
    <row r="12" spans="1:23">
      <c r="A12" s="3">
        <v>260</v>
      </c>
      <c r="B12" s="3"/>
      <c r="C12" s="3"/>
      <c r="D12" s="3"/>
      <c r="E12" s="3"/>
      <c r="F12" s="3"/>
      <c r="G12" s="3"/>
      <c r="H12" s="3"/>
      <c r="I12" s="3"/>
      <c r="J12" s="3"/>
      <c r="K12" s="5"/>
      <c r="L12" s="5"/>
      <c r="M12" s="5">
        <v>2.2</v>
      </c>
      <c r="N12" s="5">
        <v>14.15</v>
      </c>
      <c r="O12" s="5">
        <v>19.2</v>
      </c>
      <c r="P12" s="5">
        <f>19.65+10.2</f>
        <v>29.85</v>
      </c>
      <c r="Q12" s="5">
        <v>0.85</v>
      </c>
      <c r="R12" s="5"/>
      <c r="S12" s="5"/>
      <c r="T12" s="5">
        <v>14.05</v>
      </c>
      <c r="U12" s="5">
        <v>8.3</v>
      </c>
      <c r="V12" s="5"/>
      <c r="W12" s="5">
        <f t="shared" si="0"/>
        <v>88.6</v>
      </c>
    </row>
    <row r="13" spans="1:23">
      <c r="A13" s="3">
        <v>2425</v>
      </c>
      <c r="B13" s="4"/>
      <c r="C13" s="3"/>
      <c r="D13" s="3"/>
      <c r="E13" s="3"/>
      <c r="F13" s="3"/>
      <c r="G13" s="3"/>
      <c r="H13" s="3"/>
      <c r="I13" s="3"/>
      <c r="J13" s="3"/>
      <c r="K13" s="5"/>
      <c r="L13" s="5"/>
      <c r="M13" s="5">
        <v>2.1</v>
      </c>
      <c r="N13" s="5">
        <v>1.95</v>
      </c>
      <c r="O13" s="5">
        <v>2.85</v>
      </c>
      <c r="P13" s="5">
        <v>18.65</v>
      </c>
      <c r="Q13" s="5">
        <v>17.65</v>
      </c>
      <c r="R13" s="5"/>
      <c r="S13" s="5"/>
      <c r="T13" s="5">
        <v>12.05</v>
      </c>
      <c r="U13" s="5">
        <v>8.5</v>
      </c>
      <c r="V13" s="5"/>
      <c r="W13" s="5">
        <f t="shared" si="0"/>
        <v>63.75</v>
      </c>
    </row>
    <row r="14" spans="1:23">
      <c r="A14" s="3">
        <v>2167</v>
      </c>
      <c r="B14" s="3"/>
      <c r="C14" s="3"/>
      <c r="D14" s="3"/>
      <c r="E14" s="3"/>
      <c r="F14" s="3"/>
      <c r="G14" s="3"/>
      <c r="H14" s="3"/>
      <c r="I14" s="3"/>
      <c r="J14" s="3"/>
      <c r="K14" s="5"/>
      <c r="L14" s="5"/>
      <c r="M14" s="5">
        <f>6.7+2.2</f>
        <v>8.9</v>
      </c>
      <c r="N14" s="5">
        <v>5.2</v>
      </c>
      <c r="O14" s="5">
        <v>1.55</v>
      </c>
      <c r="P14" s="5"/>
      <c r="Q14" s="5"/>
      <c r="R14" s="5"/>
      <c r="S14" s="5">
        <v>8.25</v>
      </c>
      <c r="T14" s="5">
        <f>9.8+22.6</f>
        <v>32.4</v>
      </c>
      <c r="U14" s="5">
        <f>18.2+15.15</f>
        <v>33.35</v>
      </c>
      <c r="V14" s="5"/>
      <c r="W14" s="5">
        <f t="shared" si="0"/>
        <v>89.65</v>
      </c>
    </row>
    <row r="15" spans="1:23">
      <c r="A15" s="3"/>
      <c r="B15" s="3"/>
      <c r="C15" s="3"/>
      <c r="D15" s="3"/>
      <c r="E15" s="3"/>
      <c r="F15" s="3"/>
      <c r="G15" s="3"/>
      <c r="H15" s="3"/>
      <c r="I15" s="3"/>
      <c r="J15" s="3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>
        <f t="shared" si="0"/>
        <v>0</v>
      </c>
    </row>
    <row r="16" spans="1:23">
      <c r="A16" s="3"/>
      <c r="B16" s="3"/>
      <c r="C16" s="3"/>
      <c r="D16" s="3"/>
      <c r="E16" s="3"/>
      <c r="F16" s="3"/>
      <c r="G16" s="3"/>
      <c r="H16" s="3"/>
      <c r="I16" s="3"/>
      <c r="J16" s="3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>
        <f t="shared" si="0"/>
        <v>0</v>
      </c>
    </row>
    <row r="17" spans="1:23">
      <c r="A17" s="3"/>
      <c r="B17" s="3"/>
      <c r="C17" s="3"/>
      <c r="D17" s="3"/>
      <c r="E17" s="3"/>
      <c r="F17" s="3"/>
      <c r="G17" s="3"/>
      <c r="H17" s="3"/>
      <c r="I17" s="3"/>
      <c r="J17" s="3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>
        <f t="shared" si="0"/>
        <v>0</v>
      </c>
    </row>
    <row r="18" spans="1:23">
      <c r="A18" s="3"/>
      <c r="B18" s="3"/>
      <c r="C18" s="3"/>
      <c r="D18" s="3"/>
      <c r="E18" s="3"/>
      <c r="F18" s="3"/>
      <c r="G18" s="3"/>
      <c r="H18" s="3"/>
      <c r="I18" s="3"/>
      <c r="J18" s="3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>
        <f t="shared" si="0"/>
        <v>0</v>
      </c>
    </row>
    <row r="19" spans="1:23">
      <c r="A19" s="3"/>
      <c r="B19" s="3"/>
      <c r="C19" s="3"/>
      <c r="D19" s="3"/>
      <c r="E19" s="3"/>
      <c r="F19" s="3"/>
      <c r="G19" s="3"/>
      <c r="H19" s="3"/>
      <c r="I19" s="3"/>
      <c r="J19" s="3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>
        <f t="shared" si="0"/>
        <v>0</v>
      </c>
    </row>
    <row r="20" spans="1:23">
      <c r="A20" s="3"/>
      <c r="B20" s="3"/>
      <c r="C20" s="3"/>
      <c r="D20" s="3"/>
      <c r="E20" s="3"/>
      <c r="F20" s="3"/>
      <c r="G20" s="3"/>
      <c r="H20" s="3"/>
      <c r="I20" s="3"/>
      <c r="J20" s="3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>
        <f t="shared" si="0"/>
        <v>0</v>
      </c>
    </row>
    <row r="21" spans="1:23">
      <c r="A21" s="3"/>
      <c r="B21" s="3"/>
      <c r="C21" s="3"/>
      <c r="D21" s="3"/>
      <c r="E21" s="3"/>
      <c r="F21" s="3"/>
      <c r="G21" s="3"/>
      <c r="H21" s="3"/>
      <c r="I21" s="3"/>
      <c r="J21" s="3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>
        <f t="shared" si="0"/>
        <v>0</v>
      </c>
    </row>
    <row r="22" spans="1:23">
      <c r="A22" s="3"/>
      <c r="B22" s="3"/>
      <c r="C22" s="3"/>
      <c r="D22" s="3"/>
      <c r="E22" s="3"/>
      <c r="F22" s="3"/>
      <c r="G22" s="3"/>
      <c r="H22" s="3"/>
      <c r="I22" s="3"/>
      <c r="J22" s="3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>
        <f t="shared" si="0"/>
        <v>0</v>
      </c>
    </row>
    <row r="23" spans="1:23">
      <c r="A23" s="3"/>
      <c r="B23" s="3"/>
      <c r="C23" s="3"/>
      <c r="D23" s="3"/>
      <c r="E23" s="3"/>
      <c r="F23" s="3"/>
      <c r="G23" s="3"/>
      <c r="H23" s="3"/>
      <c r="I23" s="3"/>
      <c r="J23" s="3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>
        <f t="shared" si="0"/>
        <v>0</v>
      </c>
    </row>
    <row r="24" spans="1:23">
      <c r="A24" s="3"/>
      <c r="B24" s="3"/>
      <c r="C24" s="3"/>
      <c r="D24" s="3"/>
      <c r="E24" s="3"/>
      <c r="F24" s="3"/>
      <c r="G24" s="3"/>
      <c r="H24" s="3"/>
      <c r="I24" s="3"/>
      <c r="J24" s="3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>
        <f t="shared" si="0"/>
        <v>0</v>
      </c>
    </row>
    <row r="25" spans="1:23">
      <c r="A25" s="3"/>
      <c r="B25" s="3"/>
      <c r="C25" s="3"/>
      <c r="D25" s="3"/>
      <c r="E25" s="3"/>
      <c r="F25" s="3"/>
      <c r="G25" s="3"/>
      <c r="H25" s="3"/>
      <c r="I25" s="3"/>
      <c r="J25" s="3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>
        <f t="shared" si="0"/>
        <v>0</v>
      </c>
    </row>
    <row r="26" spans="1:23">
      <c r="A26" s="3"/>
      <c r="B26" s="3"/>
      <c r="C26" s="3"/>
      <c r="D26" s="3"/>
      <c r="E26" s="3"/>
      <c r="F26" s="3"/>
      <c r="G26" s="3"/>
      <c r="H26" s="3"/>
      <c r="I26" s="3"/>
      <c r="J26" s="3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>
        <f t="shared" si="0"/>
        <v>0</v>
      </c>
    </row>
    <row r="27" spans="1:23">
      <c r="A27" s="3"/>
      <c r="B27" s="3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>
        <f t="shared" si="0"/>
        <v>0</v>
      </c>
    </row>
    <row r="28" spans="1:23">
      <c r="A28" s="3"/>
      <c r="B28" s="3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>
        <f t="shared" si="0"/>
        <v>0</v>
      </c>
    </row>
    <row r="29" spans="1:23">
      <c r="A29" s="3"/>
      <c r="B29" s="3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>
        <f t="shared" si="0"/>
        <v>0</v>
      </c>
    </row>
    <row r="30" spans="1:23">
      <c r="A30" s="3"/>
      <c r="B30" s="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>
        <f t="shared" si="0"/>
        <v>0</v>
      </c>
    </row>
    <row r="31" spans="1:23">
      <c r="A31" s="3"/>
      <c r="B31" s="3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>
        <f t="shared" si="0"/>
        <v>0</v>
      </c>
    </row>
    <row r="32" spans="1:23">
      <c r="A32" s="3"/>
      <c r="B32" s="3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>
        <f t="shared" si="0"/>
        <v>0</v>
      </c>
    </row>
    <row r="33" spans="1:23">
      <c r="A33" s="3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>
        <f t="shared" si="0"/>
        <v>0</v>
      </c>
    </row>
    <row r="34" spans="1:23">
      <c r="A34" s="3"/>
      <c r="B34" s="3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>
        <f t="shared" si="0"/>
        <v>0</v>
      </c>
    </row>
    <row r="35" spans="1:23">
      <c r="A35" s="3"/>
      <c r="B35" s="3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>
        <f t="shared" si="0"/>
        <v>0</v>
      </c>
    </row>
    <row r="36" spans="1:23">
      <c r="A36" s="3"/>
      <c r="B36" s="3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>
        <f t="shared" si="0"/>
        <v>0</v>
      </c>
    </row>
    <row r="37" spans="1:23">
      <c r="A37" s="3"/>
      <c r="B37" s="3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>
        <f t="shared" si="0"/>
        <v>0</v>
      </c>
    </row>
    <row r="38" spans="1:23">
      <c r="A38" s="3"/>
      <c r="B38" s="3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>
        <f t="shared" si="0"/>
        <v>0</v>
      </c>
    </row>
    <row r="39" spans="1:23">
      <c r="A39" s="3"/>
      <c r="B39" s="3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>
        <f t="shared" si="0"/>
        <v>0</v>
      </c>
    </row>
    <row r="40" spans="1:23">
      <c r="A40" s="3"/>
      <c r="B40" s="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>
        <f t="shared" si="0"/>
        <v>0</v>
      </c>
    </row>
    <row r="41" spans="1:23">
      <c r="A41" s="3"/>
      <c r="B41" s="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>
        <f t="shared" si="0"/>
        <v>0</v>
      </c>
    </row>
    <row r="42" spans="1:23">
      <c r="A42" s="3"/>
      <c r="B42" s="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>
        <f t="shared" si="0"/>
        <v>0</v>
      </c>
    </row>
    <row r="43" spans="1:23">
      <c r="A43" s="3"/>
      <c r="B43" s="3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>
        <f t="shared" si="0"/>
        <v>0</v>
      </c>
    </row>
    <row r="44" spans="1:23">
      <c r="A44" s="3"/>
      <c r="B44" s="3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>
        <f t="shared" si="0"/>
        <v>0</v>
      </c>
    </row>
    <row r="45" spans="1:23">
      <c r="A45" s="3"/>
      <c r="B45" s="3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>
        <f t="shared" si="0"/>
        <v>0</v>
      </c>
    </row>
    <row r="46" spans="1:23">
      <c r="A46" s="3"/>
      <c r="B46" s="3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>
        <f t="shared" si="0"/>
        <v>0</v>
      </c>
    </row>
    <row r="47" spans="1:23">
      <c r="A47" s="3"/>
      <c r="B47" s="3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>
        <f t="shared" si="0"/>
        <v>0</v>
      </c>
    </row>
    <row r="48" spans="1:23">
      <c r="A48" s="3"/>
      <c r="B48" s="3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>
        <f t="shared" si="0"/>
        <v>0</v>
      </c>
    </row>
    <row r="49" spans="1:23">
      <c r="A49" s="3"/>
      <c r="B49" s="3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>
        <f t="shared" si="0"/>
        <v>0</v>
      </c>
    </row>
    <row r="50" spans="1:23">
      <c r="A50" s="3"/>
      <c r="B50" s="3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>
        <f t="shared" si="0"/>
        <v>0</v>
      </c>
    </row>
    <row r="51" spans="1:23">
      <c r="A51" s="3"/>
      <c r="B51" s="3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>
        <f t="shared" si="0"/>
        <v>0</v>
      </c>
    </row>
    <row r="52" spans="1:23">
      <c r="A52" s="3"/>
      <c r="B52" s="3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>
        <f t="shared" si="0"/>
        <v>0</v>
      </c>
    </row>
    <row r="53" spans="1:23">
      <c r="A53" s="3"/>
      <c r="B53" s="3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>
        <f t="shared" si="0"/>
        <v>0</v>
      </c>
    </row>
    <row r="54" spans="1:23">
      <c r="A54" s="3"/>
      <c r="B54" s="3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>
        <f t="shared" si="0"/>
        <v>0</v>
      </c>
    </row>
    <row r="55" spans="1:23">
      <c r="A55" s="3"/>
      <c r="B55" s="3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>
        <f t="shared" si="0"/>
        <v>0</v>
      </c>
    </row>
    <row r="56" spans="1:23">
      <c r="A56" s="3"/>
      <c r="B56" s="3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>
        <f t="shared" si="0"/>
        <v>0</v>
      </c>
    </row>
    <row r="57" spans="1:23">
      <c r="A57" s="3"/>
      <c r="B57" s="3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>
        <f t="shared" si="0"/>
        <v>0</v>
      </c>
    </row>
    <row r="58" spans="1:23">
      <c r="A58" s="3"/>
      <c r="B58" s="3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>
        <f t="shared" si="0"/>
        <v>0</v>
      </c>
    </row>
    <row r="59" spans="1:23">
      <c r="A59" s="3"/>
      <c r="B59" s="3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>
        <f t="shared" si="0"/>
        <v>0</v>
      </c>
    </row>
    <row r="60" spans="1:23">
      <c r="A60" s="3"/>
      <c r="B60" s="3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>
        <f t="shared" si="0"/>
        <v>0</v>
      </c>
    </row>
    <row r="61" spans="1:23">
      <c r="A61" s="3"/>
      <c r="B61" s="3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>
        <f t="shared" si="0"/>
        <v>0</v>
      </c>
    </row>
    <row r="62" spans="1:23">
      <c r="A62" s="3"/>
      <c r="B62" s="3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>
        <f t="shared" si="0"/>
        <v>0</v>
      </c>
    </row>
    <row r="63" spans="1:23">
      <c r="A63" s="3"/>
      <c r="B63" s="3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>
        <f t="shared" si="0"/>
        <v>0</v>
      </c>
    </row>
    <row r="64" spans="1:23">
      <c r="A64" s="3"/>
      <c r="B64" s="3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>
        <f t="shared" si="0"/>
        <v>0</v>
      </c>
    </row>
    <row r="65" spans="1:23">
      <c r="A65" s="3"/>
      <c r="B65" s="3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>
        <f t="shared" si="0"/>
        <v>0</v>
      </c>
    </row>
    <row r="66" spans="1:23">
      <c r="A66" s="3"/>
      <c r="B66" s="3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>
        <f t="shared" si="0"/>
        <v>0</v>
      </c>
    </row>
    <row r="67" spans="1:23">
      <c r="A67" s="3"/>
      <c r="B67" s="3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>
        <f t="shared" si="0"/>
        <v>0</v>
      </c>
    </row>
    <row r="68" spans="1:23">
      <c r="A68" s="3"/>
      <c r="B68" s="3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>
        <f t="shared" ref="W68:W131" si="1">SUM(C68:V68)</f>
        <v>0</v>
      </c>
    </row>
    <row r="69" spans="1:23">
      <c r="A69" s="3"/>
      <c r="B69" s="3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>
        <f t="shared" si="1"/>
        <v>0</v>
      </c>
    </row>
    <row r="70" spans="1:23">
      <c r="A70" s="3"/>
      <c r="B70" s="3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>
        <f t="shared" si="1"/>
        <v>0</v>
      </c>
    </row>
    <row r="71" spans="1:23">
      <c r="A71" s="3"/>
      <c r="B71" s="3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>
        <f t="shared" si="1"/>
        <v>0</v>
      </c>
    </row>
    <row r="72" spans="1:23">
      <c r="A72" s="3"/>
      <c r="B72" s="3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>
        <f t="shared" si="1"/>
        <v>0</v>
      </c>
    </row>
    <row r="73" spans="1:23">
      <c r="A73" s="3"/>
      <c r="B73" s="3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>
        <f t="shared" si="1"/>
        <v>0</v>
      </c>
    </row>
    <row r="74" spans="1:23">
      <c r="A74" s="3"/>
      <c r="B74" s="3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>
        <f t="shared" si="1"/>
        <v>0</v>
      </c>
    </row>
    <row r="75" spans="1:23">
      <c r="A75" s="3"/>
      <c r="B75" s="3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>
        <f t="shared" si="1"/>
        <v>0</v>
      </c>
    </row>
    <row r="76" spans="1:23">
      <c r="A76" s="3"/>
      <c r="B76" s="3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>
        <f t="shared" si="1"/>
        <v>0</v>
      </c>
    </row>
    <row r="77" spans="1:23">
      <c r="A77" s="3"/>
      <c r="B77" s="3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>
        <f t="shared" si="1"/>
        <v>0</v>
      </c>
    </row>
    <row r="78" spans="1:23">
      <c r="A78" s="3"/>
      <c r="B78" s="3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>
        <f t="shared" si="1"/>
        <v>0</v>
      </c>
    </row>
    <row r="79" spans="1:23">
      <c r="A79" s="3"/>
      <c r="B79" s="3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>
        <f t="shared" si="1"/>
        <v>0</v>
      </c>
    </row>
    <row r="80" spans="1:23">
      <c r="A80" s="3"/>
      <c r="B80" s="3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>
        <f t="shared" si="1"/>
        <v>0</v>
      </c>
    </row>
    <row r="81" spans="1:23">
      <c r="A81" s="3"/>
      <c r="B81" s="3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>
        <f t="shared" si="1"/>
        <v>0</v>
      </c>
    </row>
    <row r="82" spans="1:23">
      <c r="A82" s="3"/>
      <c r="B82" s="3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>
        <f t="shared" si="1"/>
        <v>0</v>
      </c>
    </row>
    <row r="83" spans="1:23">
      <c r="A83" s="3"/>
      <c r="B83" s="3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>
        <f t="shared" si="1"/>
        <v>0</v>
      </c>
    </row>
    <row r="84" spans="1:23">
      <c r="A84" s="3"/>
      <c r="B84" s="3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>
        <f t="shared" si="1"/>
        <v>0</v>
      </c>
    </row>
    <row r="85" spans="1:23">
      <c r="A85" s="3"/>
      <c r="B85" s="3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>
        <f t="shared" si="1"/>
        <v>0</v>
      </c>
    </row>
    <row r="86" spans="1:23">
      <c r="A86" s="3"/>
      <c r="B86" s="3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>
        <f t="shared" si="1"/>
        <v>0</v>
      </c>
    </row>
    <row r="87" spans="1:23">
      <c r="A87" s="3"/>
      <c r="B87" s="3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>
        <f t="shared" si="1"/>
        <v>0</v>
      </c>
    </row>
    <row r="88" spans="1:23">
      <c r="A88" s="3"/>
      <c r="B88" s="3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>
        <f t="shared" si="1"/>
        <v>0</v>
      </c>
    </row>
    <row r="89" spans="1:23">
      <c r="A89" s="3"/>
      <c r="B89" s="3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>
        <f t="shared" si="1"/>
        <v>0</v>
      </c>
    </row>
    <row r="90" spans="1:23">
      <c r="A90" s="3"/>
      <c r="B90" s="3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>
        <f t="shared" si="1"/>
        <v>0</v>
      </c>
    </row>
    <row r="91" spans="1:23">
      <c r="A91" s="3"/>
      <c r="B91" s="3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>
        <f t="shared" si="1"/>
        <v>0</v>
      </c>
    </row>
    <row r="92" spans="1:23">
      <c r="A92" s="3"/>
      <c r="B92" s="3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>
        <f t="shared" si="1"/>
        <v>0</v>
      </c>
    </row>
    <row r="93" spans="1:23">
      <c r="A93" s="3"/>
      <c r="B93" s="3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>
        <f t="shared" si="1"/>
        <v>0</v>
      </c>
    </row>
    <row r="94" spans="1:23">
      <c r="A94" s="3"/>
      <c r="B94" s="3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>
        <f t="shared" si="1"/>
        <v>0</v>
      </c>
    </row>
    <row r="95" spans="1:23">
      <c r="A95" s="3"/>
      <c r="B95" s="3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>
        <f t="shared" si="1"/>
        <v>0</v>
      </c>
    </row>
    <row r="96" spans="1:23">
      <c r="A96" s="3"/>
      <c r="B96" s="3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>
        <f t="shared" si="1"/>
        <v>0</v>
      </c>
    </row>
    <row r="97" spans="1:23">
      <c r="A97" s="3"/>
      <c r="B97" s="3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>
        <f t="shared" si="1"/>
        <v>0</v>
      </c>
    </row>
    <row r="98" spans="1:23">
      <c r="A98" s="3"/>
      <c r="B98" s="3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>
        <f t="shared" si="1"/>
        <v>0</v>
      </c>
    </row>
    <row r="99" spans="1:23">
      <c r="A99" s="3"/>
      <c r="B99" s="3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>
        <f t="shared" si="1"/>
        <v>0</v>
      </c>
    </row>
    <row r="100" spans="1:23">
      <c r="A100" s="3"/>
      <c r="B100" s="3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>
        <f t="shared" si="1"/>
        <v>0</v>
      </c>
    </row>
    <row r="101" spans="1:23">
      <c r="A101" s="3"/>
      <c r="B101" s="3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>
        <f t="shared" si="1"/>
        <v>0</v>
      </c>
    </row>
    <row r="102" spans="1:23">
      <c r="A102" s="3"/>
      <c r="B102" s="3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>
        <f t="shared" si="1"/>
        <v>0</v>
      </c>
    </row>
    <row r="103" spans="1:23">
      <c r="A103" s="3"/>
      <c r="B103" s="3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>
        <f t="shared" si="1"/>
        <v>0</v>
      </c>
    </row>
    <row r="104" spans="1:23">
      <c r="A104" s="3"/>
      <c r="B104" s="3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>
        <f t="shared" si="1"/>
        <v>0</v>
      </c>
    </row>
    <row r="105" spans="1:23">
      <c r="A105" s="3"/>
      <c r="B105" s="3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>
        <f t="shared" si="1"/>
        <v>0</v>
      </c>
    </row>
    <row r="106" spans="1:23">
      <c r="A106" s="3"/>
      <c r="B106" s="3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>
        <f t="shared" si="1"/>
        <v>0</v>
      </c>
    </row>
    <row r="107" spans="1:23">
      <c r="A107" s="3"/>
      <c r="B107" s="3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>
        <f t="shared" si="1"/>
        <v>0</v>
      </c>
    </row>
    <row r="108" spans="1:23">
      <c r="A108" s="3"/>
      <c r="B108" s="3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>
        <f t="shared" si="1"/>
        <v>0</v>
      </c>
    </row>
    <row r="109" spans="1:23">
      <c r="A109" s="3"/>
      <c r="B109" s="3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>
        <f t="shared" si="1"/>
        <v>0</v>
      </c>
    </row>
    <row r="110" spans="1:23">
      <c r="A110" s="3"/>
      <c r="B110" s="3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>
        <f t="shared" si="1"/>
        <v>0</v>
      </c>
    </row>
    <row r="111" spans="1:23">
      <c r="A111" s="3"/>
      <c r="B111" s="3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>
        <f t="shared" si="1"/>
        <v>0</v>
      </c>
    </row>
    <row r="112" spans="1:23">
      <c r="A112" s="3"/>
      <c r="B112" s="3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>
        <f t="shared" si="1"/>
        <v>0</v>
      </c>
    </row>
    <row r="113" spans="1:23">
      <c r="A113" s="3"/>
      <c r="B113" s="3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>
        <f t="shared" si="1"/>
        <v>0</v>
      </c>
    </row>
    <row r="114" spans="1:23">
      <c r="A114" s="3"/>
      <c r="B114" s="3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>
        <f t="shared" si="1"/>
        <v>0</v>
      </c>
    </row>
    <row r="115" spans="1:23">
      <c r="A115" s="3"/>
      <c r="B115" s="3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>
        <f t="shared" si="1"/>
        <v>0</v>
      </c>
    </row>
    <row r="116" spans="1:23">
      <c r="A116" s="3"/>
      <c r="B116" s="3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>
        <f t="shared" si="1"/>
        <v>0</v>
      </c>
    </row>
    <row r="117" spans="1:23">
      <c r="A117" s="3"/>
      <c r="B117" s="3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>
        <f t="shared" si="1"/>
        <v>0</v>
      </c>
    </row>
    <row r="118" spans="1:23">
      <c r="A118" s="3"/>
      <c r="B118" s="3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>
        <f t="shared" si="1"/>
        <v>0</v>
      </c>
    </row>
    <row r="119" spans="1:23">
      <c r="A119" s="3"/>
      <c r="B119" s="3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>
        <f t="shared" si="1"/>
        <v>0</v>
      </c>
    </row>
    <row r="120" spans="1:23">
      <c r="A120" s="3"/>
      <c r="B120" s="3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>
        <f t="shared" si="1"/>
        <v>0</v>
      </c>
    </row>
    <row r="121" spans="1:23">
      <c r="A121" s="3"/>
      <c r="B121" s="3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>
        <f t="shared" si="1"/>
        <v>0</v>
      </c>
    </row>
    <row r="122" spans="1:23">
      <c r="A122" s="3"/>
      <c r="B122" s="3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>
        <f t="shared" si="1"/>
        <v>0</v>
      </c>
    </row>
    <row r="123" spans="1:23">
      <c r="A123" s="3"/>
      <c r="B123" s="3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>
        <f t="shared" si="1"/>
        <v>0</v>
      </c>
    </row>
    <row r="124" spans="1:23">
      <c r="A124" s="3"/>
      <c r="B124" s="3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>
        <f t="shared" si="1"/>
        <v>0</v>
      </c>
    </row>
    <row r="125" spans="1:23">
      <c r="A125" s="3"/>
      <c r="B125" s="3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>
        <f t="shared" si="1"/>
        <v>0</v>
      </c>
    </row>
    <row r="126" spans="1:23">
      <c r="A126" s="3"/>
      <c r="B126" s="3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>
        <f t="shared" si="1"/>
        <v>0</v>
      </c>
    </row>
    <row r="127" spans="1:23">
      <c r="A127" s="3"/>
      <c r="B127" s="3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>
        <f t="shared" si="1"/>
        <v>0</v>
      </c>
    </row>
    <row r="128" spans="1:23">
      <c r="A128" s="3"/>
      <c r="B128" s="3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>
        <f t="shared" si="1"/>
        <v>0</v>
      </c>
    </row>
    <row r="129" spans="1:23">
      <c r="A129" s="3"/>
      <c r="B129" s="3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>
        <f t="shared" si="1"/>
        <v>0</v>
      </c>
    </row>
    <row r="130" spans="1:23">
      <c r="A130" s="3"/>
      <c r="B130" s="3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>
        <f t="shared" si="1"/>
        <v>0</v>
      </c>
    </row>
    <row r="131" spans="1:23">
      <c r="A131" s="3"/>
      <c r="B131" s="3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>
        <f t="shared" si="1"/>
        <v>0</v>
      </c>
    </row>
    <row r="132" spans="1:23">
      <c r="A132" s="3"/>
      <c r="B132" s="3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>
        <f t="shared" ref="W132:W195" si="2">SUM(C132:V132)</f>
        <v>0</v>
      </c>
    </row>
    <row r="133" spans="1:23">
      <c r="A133" s="3"/>
      <c r="B133" s="3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>
        <f t="shared" si="2"/>
        <v>0</v>
      </c>
    </row>
    <row r="134" spans="1:23">
      <c r="A134" s="3"/>
      <c r="B134" s="3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>
        <f t="shared" si="2"/>
        <v>0</v>
      </c>
    </row>
    <row r="135" spans="1:23">
      <c r="A135" s="3"/>
      <c r="B135" s="3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>
        <f t="shared" si="2"/>
        <v>0</v>
      </c>
    </row>
    <row r="136" spans="1:23">
      <c r="A136" s="3"/>
      <c r="B136" s="3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>
        <f t="shared" si="2"/>
        <v>0</v>
      </c>
    </row>
    <row r="137" spans="1:23">
      <c r="A137" s="3"/>
      <c r="B137" s="3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>
        <f t="shared" si="2"/>
        <v>0</v>
      </c>
    </row>
    <row r="138" spans="1:23">
      <c r="A138" s="3"/>
      <c r="B138" s="3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>
        <f t="shared" si="2"/>
        <v>0</v>
      </c>
    </row>
    <row r="139" spans="1:23">
      <c r="A139" s="3"/>
      <c r="B139" s="3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>
        <f t="shared" si="2"/>
        <v>0</v>
      </c>
    </row>
    <row r="140" spans="1:23">
      <c r="A140" s="3"/>
      <c r="B140" s="3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>
        <f t="shared" si="2"/>
        <v>0</v>
      </c>
    </row>
    <row r="141" spans="1:23">
      <c r="A141" s="3"/>
      <c r="B141" s="3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>
        <f t="shared" si="2"/>
        <v>0</v>
      </c>
    </row>
    <row r="142" spans="1:23">
      <c r="A142" s="3"/>
      <c r="B142" s="3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>
        <f t="shared" si="2"/>
        <v>0</v>
      </c>
    </row>
    <row r="143" spans="1:23">
      <c r="A143" s="3"/>
      <c r="B143" s="3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>
        <f t="shared" si="2"/>
        <v>0</v>
      </c>
    </row>
    <row r="144" spans="1:23">
      <c r="A144" s="3"/>
      <c r="B144" s="3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>
        <f t="shared" si="2"/>
        <v>0</v>
      </c>
    </row>
    <row r="145" spans="1:23">
      <c r="A145" s="3"/>
      <c r="B145" s="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>
        <f t="shared" si="2"/>
        <v>0</v>
      </c>
    </row>
    <row r="146" spans="1:23">
      <c r="A146" s="3"/>
      <c r="B146" s="3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>
        <f t="shared" si="2"/>
        <v>0</v>
      </c>
    </row>
    <row r="147" spans="1:23">
      <c r="A147" s="3"/>
      <c r="B147" s="3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>
        <f t="shared" si="2"/>
        <v>0</v>
      </c>
    </row>
    <row r="148" spans="1:23">
      <c r="A148" s="3"/>
      <c r="B148" s="3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>
        <f t="shared" si="2"/>
        <v>0</v>
      </c>
    </row>
    <row r="149" spans="1:23">
      <c r="A149" s="3"/>
      <c r="B149" s="3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>
        <f t="shared" si="2"/>
        <v>0</v>
      </c>
    </row>
    <row r="150" spans="1:23">
      <c r="A150" s="3"/>
      <c r="B150" s="3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>
        <f t="shared" si="2"/>
        <v>0</v>
      </c>
    </row>
    <row r="151" spans="1:23">
      <c r="A151" s="3"/>
      <c r="B151" s="3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>
        <f t="shared" si="2"/>
        <v>0</v>
      </c>
    </row>
    <row r="152" spans="1:23">
      <c r="A152" s="3"/>
      <c r="B152" s="3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>
        <f t="shared" si="2"/>
        <v>0</v>
      </c>
    </row>
    <row r="153" spans="1:23">
      <c r="A153" s="3"/>
      <c r="B153" s="3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>
        <f t="shared" si="2"/>
        <v>0</v>
      </c>
    </row>
    <row r="154" spans="1:23">
      <c r="A154" s="3"/>
      <c r="B154" s="3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>
        <f t="shared" si="2"/>
        <v>0</v>
      </c>
    </row>
    <row r="155" spans="1:23">
      <c r="A155" s="3"/>
      <c r="B155" s="3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>
        <f t="shared" si="2"/>
        <v>0</v>
      </c>
    </row>
    <row r="156" spans="1:23">
      <c r="A156" s="3"/>
      <c r="B156" s="3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>
        <f t="shared" si="2"/>
        <v>0</v>
      </c>
    </row>
    <row r="157" spans="1:23">
      <c r="A157" s="3"/>
      <c r="B157" s="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>
        <f t="shared" si="2"/>
        <v>0</v>
      </c>
    </row>
    <row r="158" spans="1:23">
      <c r="A158" s="3"/>
      <c r="B158" s="3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>
        <f t="shared" si="2"/>
        <v>0</v>
      </c>
    </row>
    <row r="159" spans="1:23">
      <c r="A159" s="3"/>
      <c r="B159" s="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>
        <f t="shared" si="2"/>
        <v>0</v>
      </c>
    </row>
    <row r="160" spans="1:23">
      <c r="A160" s="3"/>
      <c r="B160" s="3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>
        <f t="shared" si="2"/>
        <v>0</v>
      </c>
    </row>
    <row r="161" spans="1:23">
      <c r="A161" s="3"/>
      <c r="B161" s="3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>
        <f t="shared" si="2"/>
        <v>0</v>
      </c>
    </row>
    <row r="162" spans="1:23">
      <c r="A162" s="3"/>
      <c r="B162" s="3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>
        <f t="shared" si="2"/>
        <v>0</v>
      </c>
    </row>
    <row r="163" spans="1:23">
      <c r="A163" s="3"/>
      <c r="B163" s="3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>
        <f t="shared" si="2"/>
        <v>0</v>
      </c>
    </row>
    <row r="164" spans="1:23">
      <c r="A164" s="3"/>
      <c r="B164" s="3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>
        <f t="shared" si="2"/>
        <v>0</v>
      </c>
    </row>
    <row r="165" spans="1:23">
      <c r="A165" s="3"/>
      <c r="B165" s="3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>
        <f t="shared" si="2"/>
        <v>0</v>
      </c>
    </row>
    <row r="166" spans="1:23">
      <c r="A166" s="3"/>
      <c r="B166" s="3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>
        <f t="shared" si="2"/>
        <v>0</v>
      </c>
    </row>
    <row r="167" spans="1:23">
      <c r="A167" s="3"/>
      <c r="B167" s="3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>
        <f t="shared" si="2"/>
        <v>0</v>
      </c>
    </row>
    <row r="168" spans="1:23">
      <c r="A168" s="3"/>
      <c r="B168" s="3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>
        <f t="shared" si="2"/>
        <v>0</v>
      </c>
    </row>
    <row r="169" spans="1:23">
      <c r="A169" s="3"/>
      <c r="B169" s="3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>
        <f t="shared" si="2"/>
        <v>0</v>
      </c>
    </row>
    <row r="170" spans="1:23">
      <c r="A170" s="3"/>
      <c r="B170" s="3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>
        <f t="shared" si="2"/>
        <v>0</v>
      </c>
    </row>
    <row r="171" spans="1:23">
      <c r="A171" s="3"/>
      <c r="B171" s="3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>
        <f t="shared" si="2"/>
        <v>0</v>
      </c>
    </row>
    <row r="172" spans="1:23">
      <c r="A172" s="3"/>
      <c r="B172" s="3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>
        <f t="shared" si="2"/>
        <v>0</v>
      </c>
    </row>
    <row r="173" spans="1:23">
      <c r="A173" s="3"/>
      <c r="B173" s="3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>
        <f t="shared" si="2"/>
        <v>0</v>
      </c>
    </row>
    <row r="174" spans="1:23">
      <c r="A174" s="3"/>
      <c r="B174" s="3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>
        <f t="shared" si="2"/>
        <v>0</v>
      </c>
    </row>
    <row r="175" spans="1:23">
      <c r="A175" s="3"/>
      <c r="B175" s="3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>
        <f t="shared" si="2"/>
        <v>0</v>
      </c>
    </row>
    <row r="176" spans="1:23">
      <c r="A176" s="3"/>
      <c r="B176" s="3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>
        <f t="shared" si="2"/>
        <v>0</v>
      </c>
    </row>
    <row r="177" spans="1:23">
      <c r="A177" s="3"/>
      <c r="B177" s="3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>
        <f t="shared" si="2"/>
        <v>0</v>
      </c>
    </row>
    <row r="178" spans="1:23">
      <c r="A178" s="3"/>
      <c r="B178" s="3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>
        <f t="shared" si="2"/>
        <v>0</v>
      </c>
    </row>
    <row r="179" spans="1:23">
      <c r="A179" s="3"/>
      <c r="B179" s="3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>
        <f t="shared" si="2"/>
        <v>0</v>
      </c>
    </row>
    <row r="180" spans="1:23">
      <c r="A180" s="3"/>
      <c r="B180" s="3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>
        <f t="shared" si="2"/>
        <v>0</v>
      </c>
    </row>
    <row r="181" spans="1:23">
      <c r="A181" s="3"/>
      <c r="B181" s="3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>
        <f t="shared" si="2"/>
        <v>0</v>
      </c>
    </row>
    <row r="182" spans="1:23">
      <c r="A182" s="3"/>
      <c r="B182" s="3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>
        <f t="shared" si="2"/>
        <v>0</v>
      </c>
    </row>
    <row r="183" spans="1:23">
      <c r="A183" s="3"/>
      <c r="B183" s="3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>
        <f t="shared" si="2"/>
        <v>0</v>
      </c>
    </row>
    <row r="184" spans="1:23">
      <c r="A184" s="3"/>
      <c r="B184" s="3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>
        <f t="shared" si="2"/>
        <v>0</v>
      </c>
    </row>
    <row r="185" spans="1:23">
      <c r="A185" s="3"/>
      <c r="B185" s="3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>
        <f t="shared" si="2"/>
        <v>0</v>
      </c>
    </row>
    <row r="186" spans="1:23">
      <c r="A186" s="3"/>
      <c r="B186" s="3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>
        <f t="shared" si="2"/>
        <v>0</v>
      </c>
    </row>
    <row r="187" spans="1:23">
      <c r="A187" s="3"/>
      <c r="B187" s="3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>
        <f t="shared" si="2"/>
        <v>0</v>
      </c>
    </row>
    <row r="188" spans="1:23">
      <c r="A188" s="3"/>
      <c r="B188" s="3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>
        <f t="shared" si="2"/>
        <v>0</v>
      </c>
    </row>
    <row r="189" spans="1:23">
      <c r="A189" s="3"/>
      <c r="B189" s="3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>
        <f t="shared" si="2"/>
        <v>0</v>
      </c>
    </row>
    <row r="190" spans="1:23">
      <c r="A190" s="3"/>
      <c r="B190" s="3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>
        <f t="shared" si="2"/>
        <v>0</v>
      </c>
    </row>
    <row r="191" spans="1:23">
      <c r="A191" s="3"/>
      <c r="B191" s="3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>
        <f t="shared" si="2"/>
        <v>0</v>
      </c>
    </row>
    <row r="192" spans="1:23">
      <c r="A192" s="3"/>
      <c r="B192" s="3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>
        <f t="shared" si="2"/>
        <v>0</v>
      </c>
    </row>
    <row r="193" spans="1:23">
      <c r="A193" s="3"/>
      <c r="B193" s="3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>
        <f t="shared" si="2"/>
        <v>0</v>
      </c>
    </row>
    <row r="194" spans="1:23">
      <c r="A194" s="3"/>
      <c r="B194" s="3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>
        <f t="shared" si="2"/>
        <v>0</v>
      </c>
    </row>
    <row r="195" spans="1:23">
      <c r="A195" s="3"/>
      <c r="B195" s="3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>
        <f t="shared" si="2"/>
        <v>0</v>
      </c>
    </row>
    <row r="196" spans="1:23">
      <c r="A196" s="3"/>
      <c r="B196" s="3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>
        <f t="shared" ref="W196:W259" si="3">SUM(C196:V196)</f>
        <v>0</v>
      </c>
    </row>
    <row r="197" spans="1:23">
      <c r="A197" s="3"/>
      <c r="B197" s="3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>
        <f t="shared" si="3"/>
        <v>0</v>
      </c>
    </row>
    <row r="198" spans="1:23">
      <c r="A198" s="3"/>
      <c r="B198" s="3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>
        <f t="shared" si="3"/>
        <v>0</v>
      </c>
    </row>
    <row r="199" spans="1:23">
      <c r="A199" s="3"/>
      <c r="B199" s="3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>
        <f t="shared" si="3"/>
        <v>0</v>
      </c>
    </row>
    <row r="200" spans="1:23">
      <c r="A200" s="3"/>
      <c r="B200" s="3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>
        <f t="shared" si="3"/>
        <v>0</v>
      </c>
    </row>
    <row r="201" spans="1:23">
      <c r="A201" s="3"/>
      <c r="B201" s="3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>
        <f t="shared" si="3"/>
        <v>0</v>
      </c>
    </row>
    <row r="202" spans="1:23">
      <c r="A202" s="3"/>
      <c r="B202" s="3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>
        <f t="shared" si="3"/>
        <v>0</v>
      </c>
    </row>
    <row r="203" spans="1:23">
      <c r="A203" s="3"/>
      <c r="B203" s="3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>
        <f t="shared" si="3"/>
        <v>0</v>
      </c>
    </row>
    <row r="204" spans="1:23">
      <c r="A204" s="3"/>
      <c r="B204" s="3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>
        <f t="shared" si="3"/>
        <v>0</v>
      </c>
    </row>
    <row r="205" spans="1:23">
      <c r="A205" s="3"/>
      <c r="B205" s="3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>
        <f t="shared" si="3"/>
        <v>0</v>
      </c>
    </row>
    <row r="206" spans="1:23">
      <c r="A206" s="3"/>
      <c r="B206" s="3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>
        <f t="shared" si="3"/>
        <v>0</v>
      </c>
    </row>
    <row r="207" spans="1:23">
      <c r="A207" s="3"/>
      <c r="B207" s="3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>
        <f t="shared" si="3"/>
        <v>0</v>
      </c>
    </row>
    <row r="208" spans="1:23">
      <c r="A208" s="3"/>
      <c r="B208" s="3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>
        <f t="shared" si="3"/>
        <v>0</v>
      </c>
    </row>
    <row r="209" spans="1:23">
      <c r="A209" s="3"/>
      <c r="B209" s="3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>
        <f t="shared" si="3"/>
        <v>0</v>
      </c>
    </row>
    <row r="210" spans="1:23">
      <c r="A210" s="3"/>
      <c r="B210" s="3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>
        <f t="shared" si="3"/>
        <v>0</v>
      </c>
    </row>
    <row r="211" spans="1:23">
      <c r="A211" s="3"/>
      <c r="B211" s="3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>
        <f t="shared" si="3"/>
        <v>0</v>
      </c>
    </row>
    <row r="212" spans="1:23">
      <c r="A212" s="3"/>
      <c r="B212" s="3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>
        <f t="shared" si="3"/>
        <v>0</v>
      </c>
    </row>
    <row r="213" spans="1:23">
      <c r="A213" s="3"/>
      <c r="B213" s="3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>
        <f t="shared" si="3"/>
        <v>0</v>
      </c>
    </row>
    <row r="214" spans="1:23">
      <c r="A214" s="3"/>
      <c r="B214" s="3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>
        <f t="shared" si="3"/>
        <v>0</v>
      </c>
    </row>
    <row r="215" spans="1:23">
      <c r="A215" s="3"/>
      <c r="B215" s="3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>
        <f t="shared" si="3"/>
        <v>0</v>
      </c>
    </row>
    <row r="216" spans="1:23">
      <c r="A216" s="3"/>
      <c r="B216" s="3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>
        <f t="shared" si="3"/>
        <v>0</v>
      </c>
    </row>
    <row r="217" spans="1:23">
      <c r="A217" s="3"/>
      <c r="B217" s="3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>
        <f t="shared" si="3"/>
        <v>0</v>
      </c>
    </row>
    <row r="218" spans="1:23">
      <c r="A218" s="3"/>
      <c r="B218" s="3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>
        <f t="shared" si="3"/>
        <v>0</v>
      </c>
    </row>
    <row r="219" spans="1:23">
      <c r="A219" s="3"/>
      <c r="B219" s="3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>
        <f t="shared" si="3"/>
        <v>0</v>
      </c>
    </row>
    <row r="220" spans="1:23">
      <c r="A220" s="3"/>
      <c r="B220" s="3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>
        <f t="shared" si="3"/>
        <v>0</v>
      </c>
    </row>
    <row r="221" spans="1:23">
      <c r="A221" s="3"/>
      <c r="B221" s="3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>
        <f t="shared" si="3"/>
        <v>0</v>
      </c>
    </row>
    <row r="222" spans="1:23">
      <c r="A222" s="3"/>
      <c r="B222" s="3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>
        <f t="shared" si="3"/>
        <v>0</v>
      </c>
    </row>
    <row r="223" spans="1:23">
      <c r="A223" s="3"/>
      <c r="B223" s="3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>
        <f t="shared" si="3"/>
        <v>0</v>
      </c>
    </row>
    <row r="224" spans="1:23">
      <c r="A224" s="3"/>
      <c r="B224" s="3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>
        <f t="shared" si="3"/>
        <v>0</v>
      </c>
    </row>
    <row r="225" spans="1:23">
      <c r="A225" s="3"/>
      <c r="B225" s="3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>
        <f t="shared" si="3"/>
        <v>0</v>
      </c>
    </row>
    <row r="226" spans="1:23">
      <c r="A226" s="3"/>
      <c r="B226" s="3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>
        <f t="shared" si="3"/>
        <v>0</v>
      </c>
    </row>
    <row r="227" spans="1:23">
      <c r="A227" s="3"/>
      <c r="B227" s="3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>
        <f t="shared" si="3"/>
        <v>0</v>
      </c>
    </row>
    <row r="228" spans="1:23">
      <c r="A228" s="3"/>
      <c r="B228" s="3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>
        <f t="shared" si="3"/>
        <v>0</v>
      </c>
    </row>
    <row r="229" spans="1:23">
      <c r="A229" s="3"/>
      <c r="B229" s="3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>
        <f t="shared" si="3"/>
        <v>0</v>
      </c>
    </row>
    <row r="230" spans="1:23">
      <c r="A230" s="3"/>
      <c r="B230" s="3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>
        <f t="shared" si="3"/>
        <v>0</v>
      </c>
    </row>
    <row r="231" spans="1:23">
      <c r="A231" s="3"/>
      <c r="B231" s="3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>
        <f t="shared" si="3"/>
        <v>0</v>
      </c>
    </row>
    <row r="232" spans="1:23">
      <c r="A232" s="3"/>
      <c r="B232" s="3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>
        <f t="shared" si="3"/>
        <v>0</v>
      </c>
    </row>
    <row r="233" spans="1:23">
      <c r="A233" s="3"/>
      <c r="B233" s="3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>
        <f t="shared" si="3"/>
        <v>0</v>
      </c>
    </row>
    <row r="234" spans="1:23">
      <c r="A234" s="3"/>
      <c r="B234" s="3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>
        <f t="shared" si="3"/>
        <v>0</v>
      </c>
    </row>
    <row r="235" spans="1:23">
      <c r="A235" s="3"/>
      <c r="B235" s="3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>
        <f t="shared" si="3"/>
        <v>0</v>
      </c>
    </row>
    <row r="236" spans="1:23">
      <c r="A236" s="3"/>
      <c r="B236" s="3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>
        <f t="shared" si="3"/>
        <v>0</v>
      </c>
    </row>
    <row r="237" spans="1:23">
      <c r="A237" s="3"/>
      <c r="B237" s="3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>
        <f t="shared" si="3"/>
        <v>0</v>
      </c>
    </row>
    <row r="238" spans="1:23">
      <c r="A238" s="3"/>
      <c r="B238" s="3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>
        <f t="shared" si="3"/>
        <v>0</v>
      </c>
    </row>
    <row r="239" spans="1:23">
      <c r="A239" s="3"/>
      <c r="B239" s="3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>
        <f t="shared" si="3"/>
        <v>0</v>
      </c>
    </row>
    <row r="240" spans="1:23">
      <c r="A240" s="3"/>
      <c r="B240" s="3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>
        <f t="shared" si="3"/>
        <v>0</v>
      </c>
    </row>
    <row r="241" spans="1:23">
      <c r="A241" s="3"/>
      <c r="B241" s="3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>
        <f t="shared" si="3"/>
        <v>0</v>
      </c>
    </row>
    <row r="242" spans="1:23">
      <c r="A242" s="3"/>
      <c r="B242" s="3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>
        <f t="shared" si="3"/>
        <v>0</v>
      </c>
    </row>
    <row r="243" spans="1:23">
      <c r="A243" s="3"/>
      <c r="B243" s="3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>
        <f t="shared" si="3"/>
        <v>0</v>
      </c>
    </row>
    <row r="244" spans="1:23">
      <c r="A244" s="3"/>
      <c r="B244" s="3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>
        <f t="shared" si="3"/>
        <v>0</v>
      </c>
    </row>
    <row r="245" spans="1:23">
      <c r="A245" s="3"/>
      <c r="B245" s="3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>
        <f t="shared" si="3"/>
        <v>0</v>
      </c>
    </row>
    <row r="246" spans="1:23">
      <c r="A246" s="3"/>
      <c r="B246" s="3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>
        <f t="shared" si="3"/>
        <v>0</v>
      </c>
    </row>
    <row r="247" spans="1:23">
      <c r="A247" s="3"/>
      <c r="B247" s="3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>
        <f t="shared" si="3"/>
        <v>0</v>
      </c>
    </row>
    <row r="248" spans="1:23">
      <c r="A248" s="3"/>
      <c r="B248" s="3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>
        <f t="shared" si="3"/>
        <v>0</v>
      </c>
    </row>
    <row r="249" spans="1:23">
      <c r="A249" s="3"/>
      <c r="B249" s="3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>
        <f t="shared" si="3"/>
        <v>0</v>
      </c>
    </row>
    <row r="250" spans="1:23">
      <c r="A250" s="3"/>
      <c r="B250" s="3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>
        <f t="shared" si="3"/>
        <v>0</v>
      </c>
    </row>
    <row r="251" spans="1:23">
      <c r="A251" s="3"/>
      <c r="B251" s="3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>
        <f t="shared" si="3"/>
        <v>0</v>
      </c>
    </row>
    <row r="252" spans="1:23">
      <c r="A252" s="3"/>
      <c r="B252" s="3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>
        <f t="shared" si="3"/>
        <v>0</v>
      </c>
    </row>
    <row r="253" spans="1:23">
      <c r="A253" s="3"/>
      <c r="B253" s="3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>
        <f t="shared" si="3"/>
        <v>0</v>
      </c>
    </row>
    <row r="254" spans="1:23">
      <c r="A254" s="3"/>
      <c r="B254" s="3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>
        <f t="shared" si="3"/>
        <v>0</v>
      </c>
    </row>
    <row r="255" spans="1:23">
      <c r="A255" s="3"/>
      <c r="B255" s="3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>
        <f t="shared" si="3"/>
        <v>0</v>
      </c>
    </row>
    <row r="256" spans="1:23">
      <c r="A256" s="3"/>
      <c r="B256" s="3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>
        <f t="shared" si="3"/>
        <v>0</v>
      </c>
    </row>
    <row r="257" spans="1:23">
      <c r="A257" s="3"/>
      <c r="B257" s="3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>
        <f t="shared" si="3"/>
        <v>0</v>
      </c>
    </row>
    <row r="258" spans="1:23">
      <c r="A258" s="3"/>
      <c r="B258" s="3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>
        <f t="shared" si="3"/>
        <v>0</v>
      </c>
    </row>
    <row r="259" spans="1:23">
      <c r="A259" s="3"/>
      <c r="B259" s="3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>
        <f t="shared" si="3"/>
        <v>0</v>
      </c>
    </row>
    <row r="260" spans="1:23">
      <c r="A260" s="3"/>
      <c r="B260" s="3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>
        <f t="shared" ref="W260:W323" si="4">SUM(C260:V260)</f>
        <v>0</v>
      </c>
    </row>
    <row r="261" spans="1:23">
      <c r="A261" s="3"/>
      <c r="B261" s="3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>
        <f t="shared" si="4"/>
        <v>0</v>
      </c>
    </row>
    <row r="262" spans="1:23">
      <c r="A262" s="3"/>
      <c r="B262" s="3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>
        <f t="shared" si="4"/>
        <v>0</v>
      </c>
    </row>
    <row r="263" spans="1:23">
      <c r="A263" s="3"/>
      <c r="B263" s="3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>
        <f t="shared" si="4"/>
        <v>0</v>
      </c>
    </row>
    <row r="264" spans="1:23">
      <c r="A264" s="3"/>
      <c r="B264" s="3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>
        <f t="shared" si="4"/>
        <v>0</v>
      </c>
    </row>
    <row r="265" spans="1:23">
      <c r="A265" s="3"/>
      <c r="B265" s="3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>
        <f t="shared" si="4"/>
        <v>0</v>
      </c>
    </row>
    <row r="266" spans="1:23">
      <c r="A266" s="3"/>
      <c r="B266" s="3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>
        <f t="shared" si="4"/>
        <v>0</v>
      </c>
    </row>
    <row r="267" spans="1:23">
      <c r="A267" s="3"/>
      <c r="B267" s="3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>
        <f t="shared" si="4"/>
        <v>0</v>
      </c>
    </row>
    <row r="268" spans="1:23">
      <c r="A268" s="3"/>
      <c r="B268" s="3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>
        <f t="shared" si="4"/>
        <v>0</v>
      </c>
    </row>
    <row r="269" spans="1:23">
      <c r="A269" s="3"/>
      <c r="B269" s="3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>
        <f t="shared" si="4"/>
        <v>0</v>
      </c>
    </row>
    <row r="270" spans="1:23">
      <c r="A270" s="3"/>
      <c r="B270" s="3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>
        <f t="shared" si="4"/>
        <v>0</v>
      </c>
    </row>
    <row r="271" spans="1:23">
      <c r="A271" s="3"/>
      <c r="B271" s="3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>
        <f t="shared" si="4"/>
        <v>0</v>
      </c>
    </row>
    <row r="272" spans="1:23">
      <c r="A272" s="3"/>
      <c r="B272" s="3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>
        <f t="shared" si="4"/>
        <v>0</v>
      </c>
    </row>
    <row r="273" spans="1:23">
      <c r="A273" s="3"/>
      <c r="B273" s="3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>
        <f t="shared" si="4"/>
        <v>0</v>
      </c>
    </row>
    <row r="274" spans="1:23">
      <c r="A274" s="3"/>
      <c r="B274" s="3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>
        <f t="shared" si="4"/>
        <v>0</v>
      </c>
    </row>
    <row r="275" spans="1:23">
      <c r="A275" s="3"/>
      <c r="B275" s="3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>
        <f t="shared" si="4"/>
        <v>0</v>
      </c>
    </row>
    <row r="276" spans="1:23">
      <c r="A276" s="3"/>
      <c r="B276" s="3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>
        <f t="shared" si="4"/>
        <v>0</v>
      </c>
    </row>
    <row r="277" spans="1:23">
      <c r="A277" s="3"/>
      <c r="B277" s="3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>
        <f t="shared" si="4"/>
        <v>0</v>
      </c>
    </row>
    <row r="278" spans="1:23">
      <c r="A278" s="3"/>
      <c r="B278" s="3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>
        <f t="shared" si="4"/>
        <v>0</v>
      </c>
    </row>
    <row r="279" spans="1:23">
      <c r="A279" s="3"/>
      <c r="B279" s="3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>
        <f t="shared" si="4"/>
        <v>0</v>
      </c>
    </row>
    <row r="280" spans="1:23">
      <c r="A280" s="3"/>
      <c r="B280" s="3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>
        <f t="shared" si="4"/>
        <v>0</v>
      </c>
    </row>
    <row r="281" spans="1:23">
      <c r="A281" s="3"/>
      <c r="B281" s="3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>
        <f t="shared" si="4"/>
        <v>0</v>
      </c>
    </row>
    <row r="282" spans="1:23">
      <c r="A282" s="3"/>
      <c r="B282" s="3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>
        <f t="shared" si="4"/>
        <v>0</v>
      </c>
    </row>
    <row r="283" spans="1:23">
      <c r="A283" s="3"/>
      <c r="B283" s="3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>
        <f t="shared" si="4"/>
        <v>0</v>
      </c>
    </row>
    <row r="284" spans="1:23">
      <c r="A284" s="3"/>
      <c r="B284" s="3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>
        <f t="shared" si="4"/>
        <v>0</v>
      </c>
    </row>
    <row r="285" spans="1:23">
      <c r="A285" s="3"/>
      <c r="B285" s="3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>
        <f t="shared" si="4"/>
        <v>0</v>
      </c>
    </row>
    <row r="286" spans="1:23">
      <c r="A286" s="3"/>
      <c r="B286" s="3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>
        <f t="shared" si="4"/>
        <v>0</v>
      </c>
    </row>
    <row r="287" spans="1:23">
      <c r="A287" s="3"/>
      <c r="B287" s="3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>
        <f t="shared" si="4"/>
        <v>0</v>
      </c>
    </row>
    <row r="288" spans="1:23">
      <c r="A288" s="3"/>
      <c r="B288" s="3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>
        <f t="shared" si="4"/>
        <v>0</v>
      </c>
    </row>
    <row r="289" spans="1:23">
      <c r="A289" s="3"/>
      <c r="B289" s="3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>
        <f t="shared" si="4"/>
        <v>0</v>
      </c>
    </row>
    <row r="290" spans="1:23">
      <c r="A290" s="3"/>
      <c r="B290" s="3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>
        <f t="shared" si="4"/>
        <v>0</v>
      </c>
    </row>
    <row r="291" spans="1:23">
      <c r="A291" s="3"/>
      <c r="B291" s="3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>
        <f t="shared" si="4"/>
        <v>0</v>
      </c>
    </row>
    <row r="292" spans="1:23">
      <c r="A292" s="3"/>
      <c r="B292" s="3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>
        <f t="shared" si="4"/>
        <v>0</v>
      </c>
    </row>
    <row r="293" spans="1:23">
      <c r="A293" s="3"/>
      <c r="B293" s="3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>
        <f t="shared" si="4"/>
        <v>0</v>
      </c>
    </row>
    <row r="294" spans="1:23">
      <c r="A294" s="3"/>
      <c r="B294" s="3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>
        <f t="shared" si="4"/>
        <v>0</v>
      </c>
    </row>
    <row r="295" spans="1:23">
      <c r="A295" s="3"/>
      <c r="B295" s="3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>
        <f t="shared" si="4"/>
        <v>0</v>
      </c>
    </row>
    <row r="296" spans="1:23">
      <c r="A296" s="3"/>
      <c r="B296" s="3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>
        <f t="shared" si="4"/>
        <v>0</v>
      </c>
    </row>
    <row r="297" spans="1:23">
      <c r="A297" s="3"/>
      <c r="B297" s="3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>
        <f t="shared" si="4"/>
        <v>0</v>
      </c>
    </row>
    <row r="298" spans="1:23">
      <c r="A298" s="3"/>
      <c r="B298" s="3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>
        <f t="shared" si="4"/>
        <v>0</v>
      </c>
    </row>
    <row r="299" spans="1:23">
      <c r="A299" s="3"/>
      <c r="B299" s="3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>
        <f t="shared" si="4"/>
        <v>0</v>
      </c>
    </row>
    <row r="300" spans="1:23">
      <c r="A300" s="3"/>
      <c r="B300" s="3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>
        <f t="shared" si="4"/>
        <v>0</v>
      </c>
    </row>
    <row r="301" spans="1:23">
      <c r="A301" s="3"/>
      <c r="B301" s="3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>
        <f t="shared" si="4"/>
        <v>0</v>
      </c>
    </row>
    <row r="302" spans="1:23">
      <c r="A302" s="3"/>
      <c r="B302" s="3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>
        <f t="shared" si="4"/>
        <v>0</v>
      </c>
    </row>
    <row r="303" spans="1:23">
      <c r="A303" s="3"/>
      <c r="B303" s="3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>
        <f t="shared" si="4"/>
        <v>0</v>
      </c>
    </row>
    <row r="304" spans="1:23">
      <c r="A304" s="3"/>
      <c r="B304" s="3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>
        <f t="shared" si="4"/>
        <v>0</v>
      </c>
    </row>
    <row r="305" spans="1:23">
      <c r="A305" s="3"/>
      <c r="B305" s="3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>
        <f t="shared" si="4"/>
        <v>0</v>
      </c>
    </row>
    <row r="306" spans="1:23">
      <c r="A306" s="3"/>
      <c r="B306" s="3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>
        <f t="shared" si="4"/>
        <v>0</v>
      </c>
    </row>
    <row r="307" spans="1:23">
      <c r="A307" s="3"/>
      <c r="B307" s="3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>
        <f t="shared" si="4"/>
        <v>0</v>
      </c>
    </row>
    <row r="308" spans="1:23">
      <c r="A308" s="3"/>
      <c r="B308" s="3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>
        <f t="shared" si="4"/>
        <v>0</v>
      </c>
    </row>
    <row r="309" spans="1:23">
      <c r="A309" s="3"/>
      <c r="B309" s="3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>
        <f t="shared" si="4"/>
        <v>0</v>
      </c>
    </row>
    <row r="310" spans="1:23">
      <c r="A310" s="3"/>
      <c r="B310" s="3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>
        <f t="shared" si="4"/>
        <v>0</v>
      </c>
    </row>
    <row r="311" spans="1:23">
      <c r="A311" s="3"/>
      <c r="B311" s="3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>
        <f t="shared" si="4"/>
        <v>0</v>
      </c>
    </row>
    <row r="312" spans="1:23">
      <c r="A312" s="3"/>
      <c r="B312" s="3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>
        <f t="shared" si="4"/>
        <v>0</v>
      </c>
    </row>
    <row r="313" spans="1:23">
      <c r="A313" s="3"/>
      <c r="B313" s="3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>
        <f t="shared" si="4"/>
        <v>0</v>
      </c>
    </row>
    <row r="314" spans="1:23">
      <c r="A314" s="3"/>
      <c r="B314" s="3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>
        <f t="shared" si="4"/>
        <v>0</v>
      </c>
    </row>
    <row r="315" spans="1:23">
      <c r="A315" s="3"/>
      <c r="B315" s="3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>
        <f t="shared" si="4"/>
        <v>0</v>
      </c>
    </row>
    <row r="316" spans="1:23">
      <c r="A316" s="3"/>
      <c r="B316" s="3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>
        <f t="shared" si="4"/>
        <v>0</v>
      </c>
    </row>
    <row r="317" spans="1:23">
      <c r="A317" s="3"/>
      <c r="B317" s="3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>
        <f t="shared" si="4"/>
        <v>0</v>
      </c>
    </row>
    <row r="318" spans="1:23">
      <c r="A318" s="3"/>
      <c r="B318" s="3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>
        <f t="shared" si="4"/>
        <v>0</v>
      </c>
    </row>
    <row r="319" spans="1:23">
      <c r="A319" s="3"/>
      <c r="B319" s="3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>
        <f t="shared" si="4"/>
        <v>0</v>
      </c>
    </row>
    <row r="320" spans="1:23">
      <c r="A320" s="3"/>
      <c r="B320" s="3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>
        <f t="shared" si="4"/>
        <v>0</v>
      </c>
    </row>
    <row r="321" spans="1:23">
      <c r="A321" s="3"/>
      <c r="B321" s="3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>
        <f t="shared" si="4"/>
        <v>0</v>
      </c>
    </row>
    <row r="322" spans="1:23">
      <c r="A322" s="3"/>
      <c r="B322" s="3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>
        <f t="shared" si="4"/>
        <v>0</v>
      </c>
    </row>
    <row r="323" spans="1:23">
      <c r="A323" s="3"/>
      <c r="B323" s="3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>
        <f t="shared" si="4"/>
        <v>0</v>
      </c>
    </row>
    <row r="324" spans="1:23">
      <c r="A324" s="3"/>
      <c r="B324" s="3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>
        <f t="shared" ref="W324:W348" si="5">SUM(C324:V324)</f>
        <v>0</v>
      </c>
    </row>
    <row r="325" spans="1:23">
      <c r="A325" s="3"/>
      <c r="B325" s="3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>
        <f t="shared" si="5"/>
        <v>0</v>
      </c>
    </row>
    <row r="326" spans="1:23">
      <c r="A326" s="3"/>
      <c r="B326" s="3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>
        <f t="shared" si="5"/>
        <v>0</v>
      </c>
    </row>
    <row r="327" spans="1:23">
      <c r="A327" s="3"/>
      <c r="B327" s="3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>
        <f t="shared" si="5"/>
        <v>0</v>
      </c>
    </row>
    <row r="328" spans="1:23">
      <c r="A328" s="3"/>
      <c r="B328" s="3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>
        <f t="shared" si="5"/>
        <v>0</v>
      </c>
    </row>
    <row r="329" spans="1:23">
      <c r="A329" s="3"/>
      <c r="B329" s="3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>
        <f t="shared" si="5"/>
        <v>0</v>
      </c>
    </row>
    <row r="330" spans="1:23">
      <c r="A330" s="3"/>
      <c r="B330" s="3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>
        <f t="shared" si="5"/>
        <v>0</v>
      </c>
    </row>
    <row r="331" spans="1:23">
      <c r="A331" s="3"/>
      <c r="B331" s="3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>
        <f t="shared" si="5"/>
        <v>0</v>
      </c>
    </row>
    <row r="332" spans="1:23">
      <c r="A332" s="3"/>
      <c r="B332" s="3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>
        <f t="shared" si="5"/>
        <v>0</v>
      </c>
    </row>
    <row r="333" spans="1:23">
      <c r="A333" s="3"/>
      <c r="B333" s="3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>
        <f t="shared" si="5"/>
        <v>0</v>
      </c>
    </row>
    <row r="334" spans="1:23">
      <c r="A334" s="3"/>
      <c r="B334" s="3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>
        <f t="shared" si="5"/>
        <v>0</v>
      </c>
    </row>
    <row r="335" spans="1:23">
      <c r="A335" s="3"/>
      <c r="B335" s="3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>
        <f t="shared" si="5"/>
        <v>0</v>
      </c>
    </row>
    <row r="336" spans="1:23">
      <c r="A336" s="3"/>
      <c r="B336" s="3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>
        <f t="shared" si="5"/>
        <v>0</v>
      </c>
    </row>
    <row r="337" spans="1:23">
      <c r="A337" s="3"/>
      <c r="B337" s="3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>
        <f t="shared" si="5"/>
        <v>0</v>
      </c>
    </row>
    <row r="338" spans="1:23">
      <c r="A338" s="3"/>
      <c r="B338" s="3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>
        <f t="shared" si="5"/>
        <v>0</v>
      </c>
    </row>
    <row r="339" spans="1:23">
      <c r="A339" s="3"/>
      <c r="B339" s="3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>
        <f t="shared" si="5"/>
        <v>0</v>
      </c>
    </row>
    <row r="340" spans="1:23">
      <c r="A340" s="3"/>
      <c r="B340" s="3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>
        <f t="shared" si="5"/>
        <v>0</v>
      </c>
    </row>
    <row r="341" spans="1:23">
      <c r="A341" s="3"/>
      <c r="B341" s="3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>
        <f t="shared" si="5"/>
        <v>0</v>
      </c>
    </row>
    <row r="342" spans="1:23">
      <c r="A342" s="3"/>
      <c r="B342" s="3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>
        <f t="shared" si="5"/>
        <v>0</v>
      </c>
    </row>
    <row r="343" spans="1:23">
      <c r="A343" s="3"/>
      <c r="B343" s="3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>
        <f t="shared" si="5"/>
        <v>0</v>
      </c>
    </row>
    <row r="344" spans="1:23">
      <c r="A344" s="3"/>
      <c r="B344" s="3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>
        <f t="shared" si="5"/>
        <v>0</v>
      </c>
    </row>
    <row r="345" spans="1:23">
      <c r="A345" s="3"/>
      <c r="B345" s="3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>
        <f t="shared" si="5"/>
        <v>0</v>
      </c>
    </row>
    <row r="346" spans="1:23">
      <c r="A346" s="3"/>
      <c r="B346" s="3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>
        <f t="shared" si="5"/>
        <v>0</v>
      </c>
    </row>
    <row r="347" spans="1:23">
      <c r="A347" s="3"/>
      <c r="B347" s="3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>
        <f t="shared" si="5"/>
        <v>0</v>
      </c>
    </row>
    <row r="348" spans="1:23">
      <c r="A348" s="3"/>
      <c r="B348" s="3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>
        <f t="shared" si="5"/>
        <v>0</v>
      </c>
    </row>
    <row r="349" spans="3:23">
      <c r="C349" s="6">
        <f t="shared" ref="C349:V349" si="6">SUM(C1:C348)</f>
        <v>0</v>
      </c>
      <c r="D349" s="6">
        <f t="shared" si="6"/>
        <v>0</v>
      </c>
      <c r="E349" s="6">
        <f t="shared" si="6"/>
        <v>0</v>
      </c>
      <c r="F349" s="6">
        <f t="shared" si="6"/>
        <v>0</v>
      </c>
      <c r="G349" s="6">
        <f t="shared" si="6"/>
        <v>0</v>
      </c>
      <c r="H349" s="6">
        <f t="shared" si="6"/>
        <v>0</v>
      </c>
      <c r="I349" s="6">
        <f t="shared" si="6"/>
        <v>0</v>
      </c>
      <c r="J349" s="6">
        <f t="shared" si="6"/>
        <v>0</v>
      </c>
      <c r="K349" s="6">
        <f t="shared" si="6"/>
        <v>0</v>
      </c>
      <c r="L349" s="6">
        <f t="shared" si="6"/>
        <v>0</v>
      </c>
      <c r="M349" s="6">
        <f t="shared" si="6"/>
        <v>77.5</v>
      </c>
      <c r="N349" s="6">
        <f t="shared" si="6"/>
        <v>219.25</v>
      </c>
      <c r="O349" s="6">
        <f t="shared" si="6"/>
        <v>248.13</v>
      </c>
      <c r="P349" s="6">
        <f t="shared" si="6"/>
        <v>491.4</v>
      </c>
      <c r="Q349" s="6">
        <f t="shared" si="6"/>
        <v>233.15</v>
      </c>
      <c r="R349" s="6">
        <f t="shared" si="6"/>
        <v>0</v>
      </c>
      <c r="S349" s="6">
        <f t="shared" si="6"/>
        <v>23.1</v>
      </c>
      <c r="T349" s="6">
        <f t="shared" si="6"/>
        <v>165.4</v>
      </c>
      <c r="U349" s="6">
        <f t="shared" si="6"/>
        <v>214.65</v>
      </c>
      <c r="V349" s="6">
        <f t="shared" si="6"/>
        <v>0</v>
      </c>
      <c r="W349" s="6">
        <f>SUM(W2:W348)</f>
        <v>1672.58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9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11" defaultRowHeight="14.25"/>
  <cols>
    <col min="1" max="1" width="9.56923076923077" customWidth="1"/>
    <col min="2" max="12" width="11" hidden="1" customWidth="1"/>
    <col min="13" max="14" width="7.85641025641026" customWidth="1"/>
    <col min="15" max="15" width="7.42564102564103" customWidth="1"/>
    <col min="16" max="16" width="8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8.13846153846154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2425</v>
      </c>
      <c r="B2" s="3"/>
      <c r="C2" s="3"/>
      <c r="D2" s="3"/>
      <c r="E2" s="3"/>
      <c r="F2" s="3"/>
      <c r="G2" s="3"/>
      <c r="H2" s="3"/>
      <c r="I2" s="3"/>
      <c r="J2" s="3"/>
      <c r="K2" s="5"/>
      <c r="L2" s="5"/>
      <c r="M2" s="5"/>
      <c r="N2" s="5"/>
      <c r="O2" s="5">
        <v>1.45</v>
      </c>
      <c r="P2" s="5">
        <v>7.9</v>
      </c>
      <c r="Q2" s="5">
        <v>5.85</v>
      </c>
      <c r="R2" s="5"/>
      <c r="S2" s="5"/>
      <c r="T2" s="5">
        <v>3.9</v>
      </c>
      <c r="U2" s="5">
        <v>0.7</v>
      </c>
      <c r="V2" s="5"/>
      <c r="W2" s="5">
        <f t="shared" ref="W2:W67" si="0">SUM(C2:V2)</f>
        <v>19.8</v>
      </c>
    </row>
    <row r="3" spans="1:23">
      <c r="A3" s="3">
        <v>2198</v>
      </c>
      <c r="B3" s="3"/>
      <c r="C3" s="3"/>
      <c r="D3" s="3"/>
      <c r="E3" s="3"/>
      <c r="F3" s="3"/>
      <c r="G3" s="3"/>
      <c r="H3" s="3"/>
      <c r="I3" s="3"/>
      <c r="J3" s="3"/>
      <c r="K3" s="5"/>
      <c r="L3" s="5"/>
      <c r="M3" s="5">
        <v>2.45</v>
      </c>
      <c r="N3" s="5">
        <v>3.4</v>
      </c>
      <c r="O3" s="5"/>
      <c r="P3" s="5"/>
      <c r="Q3" s="5"/>
      <c r="R3" s="5"/>
      <c r="S3" s="5"/>
      <c r="T3" s="5"/>
      <c r="U3" s="5">
        <v>0.6</v>
      </c>
      <c r="V3" s="5"/>
      <c r="W3" s="5">
        <f t="shared" si="0"/>
        <v>6.45</v>
      </c>
    </row>
    <row r="4" spans="1:23">
      <c r="A4" s="3">
        <v>260</v>
      </c>
      <c r="B4" s="3"/>
      <c r="C4" s="3"/>
      <c r="D4" s="3"/>
      <c r="E4" s="3"/>
      <c r="F4" s="3"/>
      <c r="G4" s="3"/>
      <c r="H4" s="3"/>
      <c r="I4" s="3"/>
      <c r="J4" s="3"/>
      <c r="K4" s="5"/>
      <c r="L4" s="5"/>
      <c r="M4" s="5">
        <v>21.05</v>
      </c>
      <c r="N4" s="5">
        <f>14.2+14.4+17.25</f>
        <v>45.85</v>
      </c>
      <c r="O4" s="5">
        <f>19.75+17.25</f>
        <v>37</v>
      </c>
      <c r="P4" s="5">
        <f>11.55+15.15+19.5+18.5+19.85+21.55</f>
        <v>106.1</v>
      </c>
      <c r="Q4" s="5">
        <f>17.05+18.15+17.75+18.2</f>
        <v>71.15</v>
      </c>
      <c r="R4" s="5"/>
      <c r="S4" s="5"/>
      <c r="T4" s="5">
        <f>14.65+15.45+1.9</f>
        <v>32</v>
      </c>
      <c r="U4" s="5">
        <f>15.75+16.7+14.15</f>
        <v>46.6</v>
      </c>
      <c r="V4" s="5"/>
      <c r="W4" s="5">
        <f t="shared" si="0"/>
        <v>359.75</v>
      </c>
    </row>
    <row r="5" spans="1:23">
      <c r="A5" s="3">
        <v>1021</v>
      </c>
      <c r="B5" s="3"/>
      <c r="C5" s="3"/>
      <c r="D5" s="3"/>
      <c r="E5" s="3"/>
      <c r="F5" s="3"/>
      <c r="G5" s="3"/>
      <c r="H5" s="3"/>
      <c r="I5" s="3"/>
      <c r="J5" s="3"/>
      <c r="K5" s="5"/>
      <c r="L5" s="5"/>
      <c r="M5" s="5"/>
      <c r="N5" s="5">
        <v>7.1</v>
      </c>
      <c r="O5" s="5">
        <v>1.35</v>
      </c>
      <c r="P5" s="5">
        <v>10.9</v>
      </c>
      <c r="Q5" s="5">
        <v>7.05</v>
      </c>
      <c r="R5" s="5"/>
      <c r="S5" s="5">
        <v>2.1</v>
      </c>
      <c r="T5" s="5">
        <v>9.5</v>
      </c>
      <c r="U5" s="5">
        <v>2.55</v>
      </c>
      <c r="V5" s="5"/>
      <c r="W5" s="5">
        <f t="shared" si="0"/>
        <v>40.55</v>
      </c>
    </row>
    <row r="6" spans="1:23">
      <c r="A6" s="3">
        <v>1006</v>
      </c>
      <c r="B6" s="3"/>
      <c r="C6" s="3"/>
      <c r="D6" s="3"/>
      <c r="E6" s="3"/>
      <c r="F6" s="3"/>
      <c r="G6" s="3"/>
      <c r="H6" s="3"/>
      <c r="I6" s="3"/>
      <c r="J6" s="3"/>
      <c r="K6" s="5"/>
      <c r="L6" s="5"/>
      <c r="M6" s="5">
        <v>2.4</v>
      </c>
      <c r="N6" s="5">
        <v>9.6</v>
      </c>
      <c r="O6" s="5">
        <v>5.8</v>
      </c>
      <c r="P6" s="5">
        <v>8.65</v>
      </c>
      <c r="Q6" s="5">
        <v>5.7</v>
      </c>
      <c r="R6" s="5"/>
      <c r="S6" s="5"/>
      <c r="T6" s="5">
        <v>3.85</v>
      </c>
      <c r="U6" s="5">
        <v>1.5</v>
      </c>
      <c r="V6" s="5"/>
      <c r="W6" s="5">
        <f t="shared" si="0"/>
        <v>37.5</v>
      </c>
    </row>
    <row r="7" spans="1:23">
      <c r="A7" s="3">
        <v>999</v>
      </c>
      <c r="B7" s="3"/>
      <c r="C7" s="3"/>
      <c r="D7" s="3"/>
      <c r="E7" s="3"/>
      <c r="F7" s="3"/>
      <c r="G7" s="3"/>
      <c r="H7" s="3"/>
      <c r="I7" s="3"/>
      <c r="J7" s="3"/>
      <c r="K7" s="5"/>
      <c r="L7" s="5"/>
      <c r="M7" s="5">
        <v>2.3</v>
      </c>
      <c r="N7" s="5">
        <v>3.25</v>
      </c>
      <c r="O7" s="5">
        <v>8.45</v>
      </c>
      <c r="P7" s="5">
        <v>9.75</v>
      </c>
      <c r="Q7" s="5">
        <v>6.2</v>
      </c>
      <c r="R7" s="5"/>
      <c r="S7" s="5">
        <v>4.7</v>
      </c>
      <c r="T7" s="5">
        <v>6.75</v>
      </c>
      <c r="U7" s="5">
        <v>7</v>
      </c>
      <c r="V7" s="5"/>
      <c r="W7" s="5">
        <f t="shared" si="0"/>
        <v>48.4</v>
      </c>
    </row>
    <row r="8" spans="1:23">
      <c r="A8" s="3">
        <v>309</v>
      </c>
      <c r="B8" s="3"/>
      <c r="C8" s="3"/>
      <c r="D8" s="3"/>
      <c r="E8" s="3"/>
      <c r="F8" s="3"/>
      <c r="G8" s="3"/>
      <c r="H8" s="3"/>
      <c r="I8" s="3"/>
      <c r="J8" s="3"/>
      <c r="K8" s="5"/>
      <c r="L8" s="5"/>
      <c r="M8" s="5">
        <f>18.2+13.3</f>
        <v>31.5</v>
      </c>
      <c r="N8" s="5">
        <f>13.9+17.5+17.5+3.4</f>
        <v>52.3</v>
      </c>
      <c r="O8" s="5">
        <f>21.05+21.2+21+13.4</f>
        <v>76.65</v>
      </c>
      <c r="P8" s="5">
        <f>18.75+21.1+20.55+18.8+15.7+13.85</f>
        <v>108.75</v>
      </c>
      <c r="Q8" s="5">
        <f>20.3+17.65+14</f>
        <v>51.95</v>
      </c>
      <c r="R8" s="5"/>
      <c r="S8" s="5">
        <v>8</v>
      </c>
      <c r="T8" s="5">
        <f>19.6+19.95+10</f>
        <v>49.55</v>
      </c>
      <c r="U8" s="5">
        <f>20+17.05</f>
        <v>37.05</v>
      </c>
      <c r="V8" s="5"/>
      <c r="W8" s="5">
        <f t="shared" si="0"/>
        <v>415.75</v>
      </c>
    </row>
    <row r="9" spans="1:23">
      <c r="A9" s="3">
        <v>2161</v>
      </c>
      <c r="B9" s="3"/>
      <c r="C9" s="3"/>
      <c r="D9" s="3"/>
      <c r="E9" s="3"/>
      <c r="F9" s="3"/>
      <c r="G9" s="3"/>
      <c r="H9" s="3"/>
      <c r="I9" s="3"/>
      <c r="J9" s="3"/>
      <c r="K9" s="5"/>
      <c r="L9" s="5"/>
      <c r="M9" s="5">
        <v>18.65</v>
      </c>
      <c r="N9" s="5">
        <v>16.75</v>
      </c>
      <c r="O9" s="5">
        <v>15.05</v>
      </c>
      <c r="P9" s="5">
        <v>18.5</v>
      </c>
      <c r="Q9" s="5">
        <v>5.45</v>
      </c>
      <c r="R9" s="5"/>
      <c r="S9" s="5"/>
      <c r="T9" s="5">
        <v>15.25</v>
      </c>
      <c r="U9" s="5">
        <v>11.7</v>
      </c>
      <c r="V9" s="5"/>
      <c r="W9" s="5">
        <f t="shared" si="0"/>
        <v>101.35</v>
      </c>
    </row>
    <row r="10" spans="1:23">
      <c r="A10" s="3">
        <v>444</v>
      </c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>
        <v>6.25</v>
      </c>
      <c r="N10" s="5">
        <v>10.8</v>
      </c>
      <c r="O10" s="5">
        <v>4.35</v>
      </c>
      <c r="P10" s="5">
        <f>16.45+10.6</f>
        <v>27.05</v>
      </c>
      <c r="Q10" s="5">
        <v>16.05</v>
      </c>
      <c r="R10" s="5"/>
      <c r="S10" s="5">
        <v>2.1</v>
      </c>
      <c r="T10" s="5">
        <v>4.35</v>
      </c>
      <c r="U10" s="5">
        <v>16.1</v>
      </c>
      <c r="V10" s="5"/>
      <c r="W10" s="5">
        <f t="shared" si="0"/>
        <v>87.05</v>
      </c>
    </row>
    <row r="11" spans="1:23">
      <c r="A11" s="3">
        <v>260</v>
      </c>
      <c r="B11" s="3"/>
      <c r="C11" s="3"/>
      <c r="D11" s="3"/>
      <c r="E11" s="3"/>
      <c r="F11" s="3"/>
      <c r="G11" s="3"/>
      <c r="H11" s="3"/>
      <c r="I11" s="3"/>
      <c r="J11" s="3"/>
      <c r="K11" s="5"/>
      <c r="L11" s="5"/>
      <c r="M11" s="5"/>
      <c r="N11" s="5">
        <v>8.6</v>
      </c>
      <c r="O11" s="5">
        <v>7.1</v>
      </c>
      <c r="P11" s="5">
        <v>13.8</v>
      </c>
      <c r="Q11" s="5">
        <v>12.45</v>
      </c>
      <c r="R11" s="5"/>
      <c r="S11" s="5"/>
      <c r="T11" s="5">
        <v>1.55</v>
      </c>
      <c r="U11" s="5">
        <v>2.25</v>
      </c>
      <c r="V11" s="5"/>
      <c r="W11" s="5">
        <f t="shared" si="0"/>
        <v>45.75</v>
      </c>
    </row>
    <row r="12" spans="1:23">
      <c r="A12" s="3">
        <v>1791</v>
      </c>
      <c r="B12" s="3"/>
      <c r="C12" s="3"/>
      <c r="D12" s="3"/>
      <c r="E12" s="3"/>
      <c r="F12" s="3"/>
      <c r="G12" s="3"/>
      <c r="H12" s="3"/>
      <c r="I12" s="3"/>
      <c r="J12" s="3"/>
      <c r="K12" s="5"/>
      <c r="L12" s="5"/>
      <c r="M12" s="5"/>
      <c r="N12" s="5">
        <v>3.3</v>
      </c>
      <c r="O12" s="5">
        <v>4.35</v>
      </c>
      <c r="P12" s="5">
        <f>17.15+14.15</f>
        <v>31.3</v>
      </c>
      <c r="Q12" s="5">
        <f>14+3.3</f>
        <v>17.3</v>
      </c>
      <c r="R12" s="5"/>
      <c r="S12" s="5"/>
      <c r="T12" s="5">
        <v>4.1</v>
      </c>
      <c r="U12" s="5">
        <v>10.6</v>
      </c>
      <c r="V12" s="5"/>
      <c r="W12" s="5">
        <f t="shared" si="0"/>
        <v>70.95</v>
      </c>
    </row>
    <row r="13" spans="1:23">
      <c r="A13" s="3">
        <v>342</v>
      </c>
      <c r="B13" s="4"/>
      <c r="C13" s="3"/>
      <c r="D13" s="3"/>
      <c r="E13" s="3"/>
      <c r="F13" s="3"/>
      <c r="G13" s="3"/>
      <c r="H13" s="3"/>
      <c r="I13" s="3"/>
      <c r="J13" s="3"/>
      <c r="K13" s="5"/>
      <c r="L13" s="5"/>
      <c r="M13" s="5">
        <v>14.15</v>
      </c>
      <c r="N13" s="5"/>
      <c r="O13" s="5">
        <v>10.35</v>
      </c>
      <c r="P13" s="5">
        <v>6.1</v>
      </c>
      <c r="Q13" s="5">
        <v>2.95</v>
      </c>
      <c r="R13" s="5"/>
      <c r="S13" s="5">
        <v>6.4</v>
      </c>
      <c r="T13" s="5">
        <v>14.45</v>
      </c>
      <c r="U13" s="5">
        <v>3.85</v>
      </c>
      <c r="V13" s="5"/>
      <c r="W13" s="5">
        <f t="shared" si="0"/>
        <v>58.25</v>
      </c>
    </row>
    <row r="14" spans="1:23">
      <c r="A14" s="3">
        <v>1792</v>
      </c>
      <c r="B14" s="3"/>
      <c r="C14" s="3"/>
      <c r="D14" s="3"/>
      <c r="E14" s="3"/>
      <c r="F14" s="3"/>
      <c r="G14" s="3"/>
      <c r="H14" s="3"/>
      <c r="I14" s="3"/>
      <c r="J14" s="3"/>
      <c r="K14" s="5"/>
      <c r="L14" s="5"/>
      <c r="M14" s="5">
        <v>6.3</v>
      </c>
      <c r="N14" s="5">
        <v>11.55</v>
      </c>
      <c r="O14" s="5">
        <v>7.05</v>
      </c>
      <c r="P14" s="5">
        <v>18.2</v>
      </c>
      <c r="Q14" s="5">
        <v>8.05</v>
      </c>
      <c r="R14" s="5"/>
      <c r="S14" s="5"/>
      <c r="T14" s="5">
        <v>2.85</v>
      </c>
      <c r="U14" s="5">
        <v>9.45</v>
      </c>
      <c r="V14" s="5"/>
      <c r="W14" s="5">
        <f t="shared" si="0"/>
        <v>63.45</v>
      </c>
    </row>
    <row r="15" spans="1:23">
      <c r="A15" s="3">
        <v>2167</v>
      </c>
      <c r="B15" s="3"/>
      <c r="C15" s="3"/>
      <c r="D15" s="3"/>
      <c r="E15" s="3"/>
      <c r="F15" s="3"/>
      <c r="G15" s="3"/>
      <c r="H15" s="3"/>
      <c r="I15" s="3"/>
      <c r="J15" s="3"/>
      <c r="K15" s="5"/>
      <c r="L15" s="5"/>
      <c r="M15" s="5">
        <v>2.2</v>
      </c>
      <c r="N15" s="5">
        <v>5.45</v>
      </c>
      <c r="O15" s="5">
        <v>4.35</v>
      </c>
      <c r="P15" s="5">
        <v>5.95</v>
      </c>
      <c r="Q15" s="5">
        <v>1.75</v>
      </c>
      <c r="R15" s="5"/>
      <c r="S15" s="5"/>
      <c r="T15" s="5">
        <v>11.75</v>
      </c>
      <c r="U15" s="5">
        <v>6.75</v>
      </c>
      <c r="V15" s="5"/>
      <c r="W15" s="5">
        <f t="shared" si="0"/>
        <v>38.2</v>
      </c>
    </row>
    <row r="16" spans="1:23">
      <c r="A16" s="3">
        <v>2425</v>
      </c>
      <c r="B16" s="3"/>
      <c r="C16" s="3"/>
      <c r="D16" s="3"/>
      <c r="E16" s="3"/>
      <c r="F16" s="3"/>
      <c r="G16" s="3"/>
      <c r="H16" s="3"/>
      <c r="I16" s="3"/>
      <c r="J16" s="3"/>
      <c r="K16" s="5"/>
      <c r="L16" s="5"/>
      <c r="M16" s="5"/>
      <c r="N16" s="5">
        <v>1.65</v>
      </c>
      <c r="O16" s="5"/>
      <c r="P16" s="5">
        <v>3.75</v>
      </c>
      <c r="Q16" s="5">
        <v>1.95</v>
      </c>
      <c r="R16" s="5"/>
      <c r="S16" s="5"/>
      <c r="T16" s="5">
        <v>15.35</v>
      </c>
      <c r="U16" s="5">
        <v>13.4</v>
      </c>
      <c r="V16" s="5"/>
      <c r="W16" s="5">
        <f t="shared" si="0"/>
        <v>36.1</v>
      </c>
    </row>
    <row r="17" spans="1:23">
      <c r="A17" s="3"/>
      <c r="B17" s="3"/>
      <c r="C17" s="3"/>
      <c r="D17" s="3"/>
      <c r="E17" s="3"/>
      <c r="F17" s="3"/>
      <c r="G17" s="3"/>
      <c r="H17" s="3"/>
      <c r="I17" s="3"/>
      <c r="J17" s="3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>
        <f t="shared" si="0"/>
        <v>0</v>
      </c>
    </row>
    <row r="18" spans="1:23">
      <c r="A18" s="3"/>
      <c r="B18" s="3"/>
      <c r="C18" s="3"/>
      <c r="D18" s="3"/>
      <c r="E18" s="3"/>
      <c r="F18" s="3"/>
      <c r="G18" s="3"/>
      <c r="H18" s="3"/>
      <c r="I18" s="3"/>
      <c r="J18" s="3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>
        <f t="shared" si="0"/>
        <v>0</v>
      </c>
    </row>
    <row r="19" spans="1:23">
      <c r="A19" s="3"/>
      <c r="B19" s="3"/>
      <c r="C19" s="3"/>
      <c r="D19" s="3"/>
      <c r="E19" s="3"/>
      <c r="F19" s="3"/>
      <c r="G19" s="3"/>
      <c r="H19" s="3"/>
      <c r="I19" s="3"/>
      <c r="J19" s="3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>
        <f t="shared" si="0"/>
        <v>0</v>
      </c>
    </row>
    <row r="20" spans="1:23">
      <c r="A20" s="3"/>
      <c r="B20" s="3"/>
      <c r="C20" s="3"/>
      <c r="D20" s="3"/>
      <c r="E20" s="3"/>
      <c r="F20" s="3"/>
      <c r="G20" s="3"/>
      <c r="H20" s="3"/>
      <c r="I20" s="3"/>
      <c r="J20" s="3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>
        <f t="shared" si="0"/>
        <v>0</v>
      </c>
    </row>
    <row r="21" spans="1:23">
      <c r="A21" s="3"/>
      <c r="B21" s="3"/>
      <c r="C21" s="3"/>
      <c r="D21" s="3"/>
      <c r="E21" s="3"/>
      <c r="F21" s="3"/>
      <c r="G21" s="3"/>
      <c r="H21" s="3"/>
      <c r="I21" s="3"/>
      <c r="J21" s="3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>
        <f t="shared" si="0"/>
        <v>0</v>
      </c>
    </row>
    <row r="22" spans="1:23">
      <c r="A22" s="3"/>
      <c r="B22" s="3"/>
      <c r="C22" s="3"/>
      <c r="D22" s="3"/>
      <c r="E22" s="3"/>
      <c r="F22" s="3"/>
      <c r="G22" s="3"/>
      <c r="H22" s="3"/>
      <c r="I22" s="3"/>
      <c r="J22" s="3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>
        <f t="shared" si="0"/>
        <v>0</v>
      </c>
    </row>
    <row r="23" spans="1:23">
      <c r="A23" s="3"/>
      <c r="B23" s="3"/>
      <c r="C23" s="3"/>
      <c r="D23" s="3"/>
      <c r="E23" s="3"/>
      <c r="F23" s="3"/>
      <c r="G23" s="3"/>
      <c r="H23" s="3"/>
      <c r="I23" s="3"/>
      <c r="J23" s="3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>
        <f t="shared" si="0"/>
        <v>0</v>
      </c>
    </row>
    <row r="24" spans="1:23">
      <c r="A24" s="3"/>
      <c r="B24" s="3"/>
      <c r="C24" s="3"/>
      <c r="D24" s="3"/>
      <c r="E24" s="3"/>
      <c r="F24" s="3"/>
      <c r="G24" s="3"/>
      <c r="H24" s="3"/>
      <c r="I24" s="3"/>
      <c r="J24" s="3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>
        <f t="shared" si="0"/>
        <v>0</v>
      </c>
    </row>
    <row r="25" spans="1:23">
      <c r="A25" s="3"/>
      <c r="B25" s="3"/>
      <c r="C25" s="3"/>
      <c r="D25" s="3"/>
      <c r="E25" s="3"/>
      <c r="F25" s="3"/>
      <c r="G25" s="3"/>
      <c r="H25" s="3"/>
      <c r="I25" s="3"/>
      <c r="J25" s="3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>
        <f t="shared" si="0"/>
        <v>0</v>
      </c>
    </row>
    <row r="26" spans="1:23">
      <c r="A26" s="3"/>
      <c r="B26" s="3"/>
      <c r="C26" s="3"/>
      <c r="D26" s="3"/>
      <c r="E26" s="3"/>
      <c r="F26" s="3"/>
      <c r="G26" s="3"/>
      <c r="H26" s="3"/>
      <c r="I26" s="3"/>
      <c r="J26" s="3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>
        <f t="shared" si="0"/>
        <v>0</v>
      </c>
    </row>
    <row r="27" spans="1:23">
      <c r="A27" s="3"/>
      <c r="B27" s="3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>
        <f t="shared" si="0"/>
        <v>0</v>
      </c>
    </row>
    <row r="28" spans="1:23">
      <c r="A28" s="3"/>
      <c r="B28" s="3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>
        <f t="shared" si="0"/>
        <v>0</v>
      </c>
    </row>
    <row r="29" spans="1:23">
      <c r="A29" s="3"/>
      <c r="B29" s="3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>
        <f t="shared" si="0"/>
        <v>0</v>
      </c>
    </row>
    <row r="30" spans="1:23">
      <c r="A30" s="3"/>
      <c r="B30" s="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>
        <f t="shared" si="0"/>
        <v>0</v>
      </c>
    </row>
    <row r="31" spans="1:23">
      <c r="A31" s="3"/>
      <c r="B31" s="3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>
        <f t="shared" si="0"/>
        <v>0</v>
      </c>
    </row>
    <row r="32" spans="1:23">
      <c r="A32" s="3"/>
      <c r="B32" s="3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>
        <f t="shared" si="0"/>
        <v>0</v>
      </c>
    </row>
    <row r="33" spans="1:23">
      <c r="A33" s="3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>
        <f t="shared" si="0"/>
        <v>0</v>
      </c>
    </row>
    <row r="34" spans="1:23">
      <c r="A34" s="3"/>
      <c r="B34" s="3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>
        <f t="shared" si="0"/>
        <v>0</v>
      </c>
    </row>
    <row r="35" spans="1:23">
      <c r="A35" s="3"/>
      <c r="B35" s="3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>
        <f t="shared" si="0"/>
        <v>0</v>
      </c>
    </row>
    <row r="36" spans="1:23">
      <c r="A36" s="3"/>
      <c r="B36" s="3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>
        <f t="shared" si="0"/>
        <v>0</v>
      </c>
    </row>
    <row r="37" spans="1:23">
      <c r="A37" s="3"/>
      <c r="B37" s="3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>
        <f t="shared" si="0"/>
        <v>0</v>
      </c>
    </row>
    <row r="38" spans="1:23">
      <c r="A38" s="3"/>
      <c r="B38" s="3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>
        <f t="shared" si="0"/>
        <v>0</v>
      </c>
    </row>
    <row r="39" spans="1:23">
      <c r="A39" s="3"/>
      <c r="B39" s="3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>
        <f t="shared" si="0"/>
        <v>0</v>
      </c>
    </row>
    <row r="40" spans="1:23">
      <c r="A40" s="3"/>
      <c r="B40" s="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>
        <f t="shared" si="0"/>
        <v>0</v>
      </c>
    </row>
    <row r="41" spans="1:23">
      <c r="A41" s="3"/>
      <c r="B41" s="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>
        <f t="shared" si="0"/>
        <v>0</v>
      </c>
    </row>
    <row r="42" spans="1:23">
      <c r="A42" s="3"/>
      <c r="B42" s="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>
        <f t="shared" si="0"/>
        <v>0</v>
      </c>
    </row>
    <row r="43" spans="1:23">
      <c r="A43" s="3"/>
      <c r="B43" s="3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>
        <f t="shared" si="0"/>
        <v>0</v>
      </c>
    </row>
    <row r="44" spans="1:23">
      <c r="A44" s="3"/>
      <c r="B44" s="3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>
        <f t="shared" si="0"/>
        <v>0</v>
      </c>
    </row>
    <row r="45" spans="1:23">
      <c r="A45" s="3"/>
      <c r="B45" s="3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>
        <f t="shared" si="0"/>
        <v>0</v>
      </c>
    </row>
    <row r="46" spans="1:23">
      <c r="A46" s="3"/>
      <c r="B46" s="3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>
        <f t="shared" si="0"/>
        <v>0</v>
      </c>
    </row>
    <row r="47" spans="1:23">
      <c r="A47" s="3"/>
      <c r="B47" s="3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>
        <f t="shared" si="0"/>
        <v>0</v>
      </c>
    </row>
    <row r="48" spans="1:23">
      <c r="A48" s="3"/>
      <c r="B48" s="3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>
        <f t="shared" si="0"/>
        <v>0</v>
      </c>
    </row>
    <row r="49" spans="1:23">
      <c r="A49" s="3"/>
      <c r="B49" s="3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>
        <f t="shared" si="0"/>
        <v>0</v>
      </c>
    </row>
    <row r="50" spans="1:23">
      <c r="A50" s="3"/>
      <c r="B50" s="3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>
        <f t="shared" si="0"/>
        <v>0</v>
      </c>
    </row>
    <row r="51" spans="1:23">
      <c r="A51" s="3"/>
      <c r="B51" s="3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>
        <f t="shared" si="0"/>
        <v>0</v>
      </c>
    </row>
    <row r="52" spans="1:23">
      <c r="A52" s="3"/>
      <c r="B52" s="3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>
        <f t="shared" si="0"/>
        <v>0</v>
      </c>
    </row>
    <row r="53" spans="1:23">
      <c r="A53" s="3"/>
      <c r="B53" s="3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>
        <f t="shared" si="0"/>
        <v>0</v>
      </c>
    </row>
    <row r="54" spans="1:23">
      <c r="A54" s="3"/>
      <c r="B54" s="3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>
        <f t="shared" si="0"/>
        <v>0</v>
      </c>
    </row>
    <row r="55" spans="1:23">
      <c r="A55" s="3"/>
      <c r="B55" s="3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>
        <f t="shared" si="0"/>
        <v>0</v>
      </c>
    </row>
    <row r="56" spans="1:23">
      <c r="A56" s="3"/>
      <c r="B56" s="3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>
        <f t="shared" si="0"/>
        <v>0</v>
      </c>
    </row>
    <row r="57" spans="1:23">
      <c r="A57" s="3"/>
      <c r="B57" s="3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>
        <f t="shared" si="0"/>
        <v>0</v>
      </c>
    </row>
    <row r="58" spans="1:23">
      <c r="A58" s="3"/>
      <c r="B58" s="3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>
        <f t="shared" si="0"/>
        <v>0</v>
      </c>
    </row>
    <row r="59" spans="1:23">
      <c r="A59" s="3"/>
      <c r="B59" s="3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>
        <f t="shared" si="0"/>
        <v>0</v>
      </c>
    </row>
    <row r="60" spans="1:23">
      <c r="A60" s="3"/>
      <c r="B60" s="3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>
        <f t="shared" si="0"/>
        <v>0</v>
      </c>
    </row>
    <row r="61" spans="1:23">
      <c r="A61" s="3"/>
      <c r="B61" s="3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>
        <f t="shared" si="0"/>
        <v>0</v>
      </c>
    </row>
    <row r="62" spans="1:23">
      <c r="A62" s="3"/>
      <c r="B62" s="3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>
        <f t="shared" si="0"/>
        <v>0</v>
      </c>
    </row>
    <row r="63" spans="1:23">
      <c r="A63" s="3"/>
      <c r="B63" s="3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>
        <f t="shared" si="0"/>
        <v>0</v>
      </c>
    </row>
    <row r="64" spans="1:23">
      <c r="A64" s="3"/>
      <c r="B64" s="3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>
        <f t="shared" si="0"/>
        <v>0</v>
      </c>
    </row>
    <row r="65" spans="1:23">
      <c r="A65" s="3"/>
      <c r="B65" s="3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>
        <f t="shared" si="0"/>
        <v>0</v>
      </c>
    </row>
    <row r="66" spans="1:23">
      <c r="A66" s="3"/>
      <c r="B66" s="3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>
        <f t="shared" si="0"/>
        <v>0</v>
      </c>
    </row>
    <row r="67" spans="1:23">
      <c r="A67" s="3"/>
      <c r="B67" s="3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>
        <f t="shared" si="0"/>
        <v>0</v>
      </c>
    </row>
    <row r="68" spans="1:23">
      <c r="A68" s="3"/>
      <c r="B68" s="3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>
        <f t="shared" ref="W68:W131" si="1">SUM(C68:V68)</f>
        <v>0</v>
      </c>
    </row>
    <row r="69" spans="1:23">
      <c r="A69" s="3"/>
      <c r="B69" s="3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>
        <f t="shared" si="1"/>
        <v>0</v>
      </c>
    </row>
    <row r="70" spans="1:23">
      <c r="A70" s="3"/>
      <c r="B70" s="3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>
        <f t="shared" si="1"/>
        <v>0</v>
      </c>
    </row>
    <row r="71" spans="1:23">
      <c r="A71" s="3"/>
      <c r="B71" s="3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>
        <f t="shared" si="1"/>
        <v>0</v>
      </c>
    </row>
    <row r="72" spans="1:23">
      <c r="A72" s="3"/>
      <c r="B72" s="3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>
        <f t="shared" si="1"/>
        <v>0</v>
      </c>
    </row>
    <row r="73" spans="1:23">
      <c r="A73" s="3"/>
      <c r="B73" s="3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>
        <f t="shared" si="1"/>
        <v>0</v>
      </c>
    </row>
    <row r="74" spans="1:23">
      <c r="A74" s="3"/>
      <c r="B74" s="3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>
        <f t="shared" si="1"/>
        <v>0</v>
      </c>
    </row>
    <row r="75" spans="1:23">
      <c r="A75" s="3"/>
      <c r="B75" s="3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>
        <f t="shared" si="1"/>
        <v>0</v>
      </c>
    </row>
    <row r="76" spans="1:23">
      <c r="A76" s="3"/>
      <c r="B76" s="3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>
        <f t="shared" si="1"/>
        <v>0</v>
      </c>
    </row>
    <row r="77" spans="1:23">
      <c r="A77" s="3"/>
      <c r="B77" s="3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>
        <f t="shared" si="1"/>
        <v>0</v>
      </c>
    </row>
    <row r="78" spans="1:23">
      <c r="A78" s="3"/>
      <c r="B78" s="3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>
        <f t="shared" si="1"/>
        <v>0</v>
      </c>
    </row>
    <row r="79" spans="1:23">
      <c r="A79" s="3"/>
      <c r="B79" s="3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>
        <f t="shared" si="1"/>
        <v>0</v>
      </c>
    </row>
    <row r="80" spans="1:23">
      <c r="A80" s="3"/>
      <c r="B80" s="3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>
        <f t="shared" si="1"/>
        <v>0</v>
      </c>
    </row>
    <row r="81" spans="1:23">
      <c r="A81" s="3"/>
      <c r="B81" s="3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>
        <f t="shared" si="1"/>
        <v>0</v>
      </c>
    </row>
    <row r="82" spans="1:23">
      <c r="A82" s="3"/>
      <c r="B82" s="3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>
        <f t="shared" si="1"/>
        <v>0</v>
      </c>
    </row>
    <row r="83" spans="1:23">
      <c r="A83" s="3"/>
      <c r="B83" s="3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>
        <f t="shared" si="1"/>
        <v>0</v>
      </c>
    </row>
    <row r="84" spans="1:23">
      <c r="A84" s="3"/>
      <c r="B84" s="3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>
        <f t="shared" si="1"/>
        <v>0</v>
      </c>
    </row>
    <row r="85" spans="1:23">
      <c r="A85" s="3"/>
      <c r="B85" s="3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>
        <f t="shared" si="1"/>
        <v>0</v>
      </c>
    </row>
    <row r="86" spans="1:23">
      <c r="A86" s="3"/>
      <c r="B86" s="3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>
        <f t="shared" si="1"/>
        <v>0</v>
      </c>
    </row>
    <row r="87" spans="1:23">
      <c r="A87" s="3"/>
      <c r="B87" s="3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>
        <f t="shared" si="1"/>
        <v>0</v>
      </c>
    </row>
    <row r="88" spans="1:23">
      <c r="A88" s="3"/>
      <c r="B88" s="3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>
        <f t="shared" si="1"/>
        <v>0</v>
      </c>
    </row>
    <row r="89" spans="1:23">
      <c r="A89" s="3"/>
      <c r="B89" s="3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>
        <f t="shared" si="1"/>
        <v>0</v>
      </c>
    </row>
    <row r="90" spans="1:23">
      <c r="A90" s="3"/>
      <c r="B90" s="3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>
        <f t="shared" si="1"/>
        <v>0</v>
      </c>
    </row>
    <row r="91" spans="1:23">
      <c r="A91" s="3"/>
      <c r="B91" s="3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>
        <f t="shared" si="1"/>
        <v>0</v>
      </c>
    </row>
    <row r="92" spans="1:23">
      <c r="A92" s="3"/>
      <c r="B92" s="3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>
        <f t="shared" si="1"/>
        <v>0</v>
      </c>
    </row>
    <row r="93" spans="1:23">
      <c r="A93" s="3"/>
      <c r="B93" s="3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>
        <f t="shared" si="1"/>
        <v>0</v>
      </c>
    </row>
    <row r="94" spans="1:23">
      <c r="A94" s="3"/>
      <c r="B94" s="3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>
        <f t="shared" si="1"/>
        <v>0</v>
      </c>
    </row>
    <row r="95" spans="1:23">
      <c r="A95" s="3"/>
      <c r="B95" s="3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>
        <f t="shared" si="1"/>
        <v>0</v>
      </c>
    </row>
    <row r="96" spans="1:23">
      <c r="A96" s="3"/>
      <c r="B96" s="3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>
        <f t="shared" si="1"/>
        <v>0</v>
      </c>
    </row>
    <row r="97" spans="1:23">
      <c r="A97" s="3"/>
      <c r="B97" s="3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>
        <f t="shared" si="1"/>
        <v>0</v>
      </c>
    </row>
    <row r="98" spans="1:23">
      <c r="A98" s="3"/>
      <c r="B98" s="3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>
        <f t="shared" si="1"/>
        <v>0</v>
      </c>
    </row>
    <row r="99" spans="1:23">
      <c r="A99" s="3"/>
      <c r="B99" s="3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>
        <f t="shared" si="1"/>
        <v>0</v>
      </c>
    </row>
    <row r="100" spans="1:23">
      <c r="A100" s="3"/>
      <c r="B100" s="3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>
        <f t="shared" si="1"/>
        <v>0</v>
      </c>
    </row>
    <row r="101" spans="1:23">
      <c r="A101" s="3"/>
      <c r="B101" s="3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>
        <f t="shared" si="1"/>
        <v>0</v>
      </c>
    </row>
    <row r="102" spans="1:23">
      <c r="A102" s="3"/>
      <c r="B102" s="3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>
        <f t="shared" si="1"/>
        <v>0</v>
      </c>
    </row>
    <row r="103" spans="1:23">
      <c r="A103" s="3"/>
      <c r="B103" s="3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>
        <f t="shared" si="1"/>
        <v>0</v>
      </c>
    </row>
    <row r="104" spans="1:23">
      <c r="A104" s="3"/>
      <c r="B104" s="3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>
        <f t="shared" si="1"/>
        <v>0</v>
      </c>
    </row>
    <row r="105" spans="1:23">
      <c r="A105" s="3"/>
      <c r="B105" s="3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>
        <f t="shared" si="1"/>
        <v>0</v>
      </c>
    </row>
    <row r="106" spans="1:23">
      <c r="A106" s="3"/>
      <c r="B106" s="3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>
        <f t="shared" si="1"/>
        <v>0</v>
      </c>
    </row>
    <row r="107" spans="1:23">
      <c r="A107" s="3"/>
      <c r="B107" s="3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>
        <f t="shared" si="1"/>
        <v>0</v>
      </c>
    </row>
    <row r="108" spans="1:23">
      <c r="A108" s="3"/>
      <c r="B108" s="3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>
        <f t="shared" si="1"/>
        <v>0</v>
      </c>
    </row>
    <row r="109" spans="1:23">
      <c r="A109" s="3"/>
      <c r="B109" s="3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>
        <f t="shared" si="1"/>
        <v>0</v>
      </c>
    </row>
    <row r="110" spans="1:23">
      <c r="A110" s="3"/>
      <c r="B110" s="3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>
        <f t="shared" si="1"/>
        <v>0</v>
      </c>
    </row>
    <row r="111" spans="1:23">
      <c r="A111" s="3"/>
      <c r="B111" s="3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>
        <f t="shared" si="1"/>
        <v>0</v>
      </c>
    </row>
    <row r="112" spans="1:23">
      <c r="A112" s="3"/>
      <c r="B112" s="3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>
        <f t="shared" si="1"/>
        <v>0</v>
      </c>
    </row>
    <row r="113" spans="1:23">
      <c r="A113" s="3"/>
      <c r="B113" s="3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>
        <f t="shared" si="1"/>
        <v>0</v>
      </c>
    </row>
    <row r="114" spans="1:23">
      <c r="A114" s="3"/>
      <c r="B114" s="3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>
        <f t="shared" si="1"/>
        <v>0</v>
      </c>
    </row>
    <row r="115" spans="1:23">
      <c r="A115" s="3"/>
      <c r="B115" s="3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>
        <f t="shared" si="1"/>
        <v>0</v>
      </c>
    </row>
    <row r="116" spans="1:23">
      <c r="A116" s="3"/>
      <c r="B116" s="3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>
        <f t="shared" si="1"/>
        <v>0</v>
      </c>
    </row>
    <row r="117" spans="1:23">
      <c r="A117" s="3"/>
      <c r="B117" s="3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>
        <f t="shared" si="1"/>
        <v>0</v>
      </c>
    </row>
    <row r="118" spans="1:23">
      <c r="A118" s="3"/>
      <c r="B118" s="3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>
        <f t="shared" si="1"/>
        <v>0</v>
      </c>
    </row>
    <row r="119" spans="1:23">
      <c r="A119" s="3"/>
      <c r="B119" s="3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>
        <f t="shared" si="1"/>
        <v>0</v>
      </c>
    </row>
    <row r="120" spans="1:23">
      <c r="A120" s="3"/>
      <c r="B120" s="3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>
        <f t="shared" si="1"/>
        <v>0</v>
      </c>
    </row>
    <row r="121" spans="1:23">
      <c r="A121" s="3"/>
      <c r="B121" s="3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>
        <f t="shared" si="1"/>
        <v>0</v>
      </c>
    </row>
    <row r="122" spans="1:23">
      <c r="A122" s="3"/>
      <c r="B122" s="3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>
        <f t="shared" si="1"/>
        <v>0</v>
      </c>
    </row>
    <row r="123" spans="1:23">
      <c r="A123" s="3"/>
      <c r="B123" s="3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>
        <f t="shared" si="1"/>
        <v>0</v>
      </c>
    </row>
    <row r="124" spans="1:23">
      <c r="A124" s="3"/>
      <c r="B124" s="3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>
        <f t="shared" si="1"/>
        <v>0</v>
      </c>
    </row>
    <row r="125" spans="1:23">
      <c r="A125" s="3"/>
      <c r="B125" s="3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>
        <f t="shared" si="1"/>
        <v>0</v>
      </c>
    </row>
    <row r="126" spans="1:23">
      <c r="A126" s="3"/>
      <c r="B126" s="3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>
        <f t="shared" si="1"/>
        <v>0</v>
      </c>
    </row>
    <row r="127" spans="1:23">
      <c r="A127" s="3"/>
      <c r="B127" s="3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>
        <f t="shared" si="1"/>
        <v>0</v>
      </c>
    </row>
    <row r="128" spans="1:23">
      <c r="A128" s="3"/>
      <c r="B128" s="3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>
        <f t="shared" si="1"/>
        <v>0</v>
      </c>
    </row>
    <row r="129" spans="1:23">
      <c r="A129" s="3"/>
      <c r="B129" s="3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>
        <f t="shared" si="1"/>
        <v>0</v>
      </c>
    </row>
    <row r="130" spans="1:23">
      <c r="A130" s="3"/>
      <c r="B130" s="3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>
        <f t="shared" si="1"/>
        <v>0</v>
      </c>
    </row>
    <row r="131" spans="1:23">
      <c r="A131" s="3"/>
      <c r="B131" s="3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>
        <f t="shared" si="1"/>
        <v>0</v>
      </c>
    </row>
    <row r="132" spans="1:23">
      <c r="A132" s="3"/>
      <c r="B132" s="3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>
        <f t="shared" ref="W132:W195" si="2">SUM(C132:V132)</f>
        <v>0</v>
      </c>
    </row>
    <row r="133" spans="1:23">
      <c r="A133" s="3"/>
      <c r="B133" s="3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>
        <f t="shared" si="2"/>
        <v>0</v>
      </c>
    </row>
    <row r="134" spans="1:23">
      <c r="A134" s="3"/>
      <c r="B134" s="3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>
        <f t="shared" si="2"/>
        <v>0</v>
      </c>
    </row>
    <row r="135" spans="1:23">
      <c r="A135" s="3"/>
      <c r="B135" s="3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>
        <f t="shared" si="2"/>
        <v>0</v>
      </c>
    </row>
    <row r="136" spans="1:23">
      <c r="A136" s="3"/>
      <c r="B136" s="3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>
        <f t="shared" si="2"/>
        <v>0</v>
      </c>
    </row>
    <row r="137" spans="1:23">
      <c r="A137" s="3"/>
      <c r="B137" s="3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>
        <f t="shared" si="2"/>
        <v>0</v>
      </c>
    </row>
    <row r="138" spans="1:23">
      <c r="A138" s="3"/>
      <c r="B138" s="3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>
        <f t="shared" si="2"/>
        <v>0</v>
      </c>
    </row>
    <row r="139" spans="1:23">
      <c r="A139" s="3"/>
      <c r="B139" s="3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>
        <f t="shared" si="2"/>
        <v>0</v>
      </c>
    </row>
    <row r="140" spans="1:23">
      <c r="A140" s="3"/>
      <c r="B140" s="3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>
        <f t="shared" si="2"/>
        <v>0</v>
      </c>
    </row>
    <row r="141" spans="1:23">
      <c r="A141" s="3"/>
      <c r="B141" s="3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>
        <f t="shared" si="2"/>
        <v>0</v>
      </c>
    </row>
    <row r="142" spans="1:23">
      <c r="A142" s="3"/>
      <c r="B142" s="3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>
        <f t="shared" si="2"/>
        <v>0</v>
      </c>
    </row>
    <row r="143" spans="1:23">
      <c r="A143" s="3"/>
      <c r="B143" s="3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>
        <f t="shared" si="2"/>
        <v>0</v>
      </c>
    </row>
    <row r="144" spans="1:23">
      <c r="A144" s="3"/>
      <c r="B144" s="3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>
        <f t="shared" si="2"/>
        <v>0</v>
      </c>
    </row>
    <row r="145" spans="1:23">
      <c r="A145" s="3"/>
      <c r="B145" s="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>
        <f t="shared" si="2"/>
        <v>0</v>
      </c>
    </row>
    <row r="146" spans="1:23">
      <c r="A146" s="3"/>
      <c r="B146" s="3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>
        <f t="shared" si="2"/>
        <v>0</v>
      </c>
    </row>
    <row r="147" spans="1:23">
      <c r="A147" s="3"/>
      <c r="B147" s="3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>
        <f t="shared" si="2"/>
        <v>0</v>
      </c>
    </row>
    <row r="148" spans="1:23">
      <c r="A148" s="3"/>
      <c r="B148" s="3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>
        <f t="shared" si="2"/>
        <v>0</v>
      </c>
    </row>
    <row r="149" spans="1:23">
      <c r="A149" s="3"/>
      <c r="B149" s="3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>
        <f t="shared" si="2"/>
        <v>0</v>
      </c>
    </row>
    <row r="150" spans="1:23">
      <c r="A150" s="3"/>
      <c r="B150" s="3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>
        <f t="shared" si="2"/>
        <v>0</v>
      </c>
    </row>
    <row r="151" spans="1:23">
      <c r="A151" s="3"/>
      <c r="B151" s="3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>
        <f t="shared" si="2"/>
        <v>0</v>
      </c>
    </row>
    <row r="152" spans="1:23">
      <c r="A152" s="3"/>
      <c r="B152" s="3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>
        <f t="shared" si="2"/>
        <v>0</v>
      </c>
    </row>
    <row r="153" spans="1:23">
      <c r="A153" s="3"/>
      <c r="B153" s="3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>
        <f t="shared" si="2"/>
        <v>0</v>
      </c>
    </row>
    <row r="154" spans="1:23">
      <c r="A154" s="3"/>
      <c r="B154" s="3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>
        <f t="shared" si="2"/>
        <v>0</v>
      </c>
    </row>
    <row r="155" spans="1:23">
      <c r="A155" s="3"/>
      <c r="B155" s="3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>
        <f t="shared" si="2"/>
        <v>0</v>
      </c>
    </row>
    <row r="156" spans="1:23">
      <c r="A156" s="3"/>
      <c r="B156" s="3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>
        <f t="shared" si="2"/>
        <v>0</v>
      </c>
    </row>
    <row r="157" spans="1:23">
      <c r="A157" s="3"/>
      <c r="B157" s="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>
        <f t="shared" si="2"/>
        <v>0</v>
      </c>
    </row>
    <row r="158" spans="1:23">
      <c r="A158" s="3"/>
      <c r="B158" s="3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>
        <f t="shared" si="2"/>
        <v>0</v>
      </c>
    </row>
    <row r="159" spans="1:23">
      <c r="A159" s="3"/>
      <c r="B159" s="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>
        <f t="shared" si="2"/>
        <v>0</v>
      </c>
    </row>
    <row r="160" spans="1:23">
      <c r="A160" s="3"/>
      <c r="B160" s="3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>
        <f t="shared" si="2"/>
        <v>0</v>
      </c>
    </row>
    <row r="161" spans="1:23">
      <c r="A161" s="3"/>
      <c r="B161" s="3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>
        <f t="shared" si="2"/>
        <v>0</v>
      </c>
    </row>
    <row r="162" spans="1:23">
      <c r="A162" s="3"/>
      <c r="B162" s="3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>
        <f t="shared" si="2"/>
        <v>0</v>
      </c>
    </row>
    <row r="163" spans="1:23">
      <c r="A163" s="3"/>
      <c r="B163" s="3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>
        <f t="shared" si="2"/>
        <v>0</v>
      </c>
    </row>
    <row r="164" spans="1:23">
      <c r="A164" s="3"/>
      <c r="B164" s="3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>
        <f t="shared" si="2"/>
        <v>0</v>
      </c>
    </row>
    <row r="165" spans="1:23">
      <c r="A165" s="3"/>
      <c r="B165" s="3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>
        <f t="shared" si="2"/>
        <v>0</v>
      </c>
    </row>
    <row r="166" spans="1:23">
      <c r="A166" s="3"/>
      <c r="B166" s="3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>
        <f t="shared" si="2"/>
        <v>0</v>
      </c>
    </row>
    <row r="167" spans="1:23">
      <c r="A167" s="3"/>
      <c r="B167" s="3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>
        <f t="shared" si="2"/>
        <v>0</v>
      </c>
    </row>
    <row r="168" spans="1:23">
      <c r="A168" s="3"/>
      <c r="B168" s="3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>
        <f t="shared" si="2"/>
        <v>0</v>
      </c>
    </row>
    <row r="169" spans="1:23">
      <c r="A169" s="3"/>
      <c r="B169" s="3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>
        <f t="shared" si="2"/>
        <v>0</v>
      </c>
    </row>
    <row r="170" spans="1:23">
      <c r="A170" s="3"/>
      <c r="B170" s="3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>
        <f t="shared" si="2"/>
        <v>0</v>
      </c>
    </row>
    <row r="171" spans="1:23">
      <c r="A171" s="3"/>
      <c r="B171" s="3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>
        <f t="shared" si="2"/>
        <v>0</v>
      </c>
    </row>
    <row r="172" spans="1:23">
      <c r="A172" s="3"/>
      <c r="B172" s="3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>
        <f t="shared" si="2"/>
        <v>0</v>
      </c>
    </row>
    <row r="173" spans="1:23">
      <c r="A173" s="3"/>
      <c r="B173" s="3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>
        <f t="shared" si="2"/>
        <v>0</v>
      </c>
    </row>
    <row r="174" spans="1:23">
      <c r="A174" s="3"/>
      <c r="B174" s="3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>
        <f t="shared" si="2"/>
        <v>0</v>
      </c>
    </row>
    <row r="175" spans="1:23">
      <c r="A175" s="3"/>
      <c r="B175" s="3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>
        <f t="shared" si="2"/>
        <v>0</v>
      </c>
    </row>
    <row r="176" spans="1:23">
      <c r="A176" s="3"/>
      <c r="B176" s="3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>
        <f t="shared" si="2"/>
        <v>0</v>
      </c>
    </row>
    <row r="177" spans="1:23">
      <c r="A177" s="3"/>
      <c r="B177" s="3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>
        <f t="shared" si="2"/>
        <v>0</v>
      </c>
    </row>
    <row r="178" spans="1:23">
      <c r="A178" s="3"/>
      <c r="B178" s="3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>
        <f t="shared" si="2"/>
        <v>0</v>
      </c>
    </row>
    <row r="179" spans="1:23">
      <c r="A179" s="3"/>
      <c r="B179" s="3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>
        <f t="shared" si="2"/>
        <v>0</v>
      </c>
    </row>
    <row r="180" spans="1:23">
      <c r="A180" s="3"/>
      <c r="B180" s="3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>
        <f t="shared" si="2"/>
        <v>0</v>
      </c>
    </row>
    <row r="181" spans="1:23">
      <c r="A181" s="3"/>
      <c r="B181" s="3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>
        <f t="shared" si="2"/>
        <v>0</v>
      </c>
    </row>
    <row r="182" spans="1:23">
      <c r="A182" s="3"/>
      <c r="B182" s="3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>
        <f t="shared" si="2"/>
        <v>0</v>
      </c>
    </row>
    <row r="183" spans="1:23">
      <c r="A183" s="3"/>
      <c r="B183" s="3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>
        <f t="shared" si="2"/>
        <v>0</v>
      </c>
    </row>
    <row r="184" spans="1:23">
      <c r="A184" s="3"/>
      <c r="B184" s="3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>
        <f t="shared" si="2"/>
        <v>0</v>
      </c>
    </row>
    <row r="185" spans="1:23">
      <c r="A185" s="3"/>
      <c r="B185" s="3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>
        <f t="shared" si="2"/>
        <v>0</v>
      </c>
    </row>
    <row r="186" spans="1:23">
      <c r="A186" s="3"/>
      <c r="B186" s="3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>
        <f t="shared" si="2"/>
        <v>0</v>
      </c>
    </row>
    <row r="187" spans="1:23">
      <c r="A187" s="3"/>
      <c r="B187" s="3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>
        <f t="shared" si="2"/>
        <v>0</v>
      </c>
    </row>
    <row r="188" spans="1:23">
      <c r="A188" s="3"/>
      <c r="B188" s="3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>
        <f t="shared" si="2"/>
        <v>0</v>
      </c>
    </row>
    <row r="189" spans="1:23">
      <c r="A189" s="3"/>
      <c r="B189" s="3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>
        <f t="shared" si="2"/>
        <v>0</v>
      </c>
    </row>
    <row r="190" spans="1:23">
      <c r="A190" s="3"/>
      <c r="B190" s="3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>
        <f t="shared" si="2"/>
        <v>0</v>
      </c>
    </row>
    <row r="191" spans="1:23">
      <c r="A191" s="3"/>
      <c r="B191" s="3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>
        <f t="shared" si="2"/>
        <v>0</v>
      </c>
    </row>
    <row r="192" spans="1:23">
      <c r="A192" s="3"/>
      <c r="B192" s="3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>
        <f t="shared" si="2"/>
        <v>0</v>
      </c>
    </row>
    <row r="193" spans="1:23">
      <c r="A193" s="3"/>
      <c r="B193" s="3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>
        <f t="shared" si="2"/>
        <v>0</v>
      </c>
    </row>
    <row r="194" spans="1:23">
      <c r="A194" s="3"/>
      <c r="B194" s="3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>
        <f t="shared" si="2"/>
        <v>0</v>
      </c>
    </row>
    <row r="195" spans="1:23">
      <c r="A195" s="3"/>
      <c r="B195" s="3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>
        <f t="shared" si="2"/>
        <v>0</v>
      </c>
    </row>
    <row r="196" spans="1:23">
      <c r="A196" s="3"/>
      <c r="B196" s="3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>
        <f t="shared" ref="W196:W259" si="3">SUM(C196:V196)</f>
        <v>0</v>
      </c>
    </row>
    <row r="197" spans="1:23">
      <c r="A197" s="3"/>
      <c r="B197" s="3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>
        <f t="shared" si="3"/>
        <v>0</v>
      </c>
    </row>
    <row r="198" spans="1:23">
      <c r="A198" s="3"/>
      <c r="B198" s="3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>
        <f t="shared" si="3"/>
        <v>0</v>
      </c>
    </row>
    <row r="199" spans="1:23">
      <c r="A199" s="3"/>
      <c r="B199" s="3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>
        <f t="shared" si="3"/>
        <v>0</v>
      </c>
    </row>
    <row r="200" spans="1:23">
      <c r="A200" s="3"/>
      <c r="B200" s="3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>
        <f t="shared" si="3"/>
        <v>0</v>
      </c>
    </row>
    <row r="201" spans="1:23">
      <c r="A201" s="3"/>
      <c r="B201" s="3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>
        <f t="shared" si="3"/>
        <v>0</v>
      </c>
    </row>
    <row r="202" spans="1:23">
      <c r="A202" s="3"/>
      <c r="B202" s="3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>
        <f t="shared" si="3"/>
        <v>0</v>
      </c>
    </row>
    <row r="203" spans="1:23">
      <c r="A203" s="3"/>
      <c r="B203" s="3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>
        <f t="shared" si="3"/>
        <v>0</v>
      </c>
    </row>
    <row r="204" spans="1:23">
      <c r="A204" s="3"/>
      <c r="B204" s="3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>
        <f t="shared" si="3"/>
        <v>0</v>
      </c>
    </row>
    <row r="205" spans="1:23">
      <c r="A205" s="3"/>
      <c r="B205" s="3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>
        <f t="shared" si="3"/>
        <v>0</v>
      </c>
    </row>
    <row r="206" spans="1:23">
      <c r="A206" s="3"/>
      <c r="B206" s="3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>
        <f t="shared" si="3"/>
        <v>0</v>
      </c>
    </row>
    <row r="207" spans="1:23">
      <c r="A207" s="3"/>
      <c r="B207" s="3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>
        <f t="shared" si="3"/>
        <v>0</v>
      </c>
    </row>
    <row r="208" spans="1:23">
      <c r="A208" s="3"/>
      <c r="B208" s="3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>
        <f t="shared" si="3"/>
        <v>0</v>
      </c>
    </row>
    <row r="209" spans="1:23">
      <c r="A209" s="3"/>
      <c r="B209" s="3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>
        <f t="shared" si="3"/>
        <v>0</v>
      </c>
    </row>
    <row r="210" spans="1:23">
      <c r="A210" s="3"/>
      <c r="B210" s="3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>
        <f t="shared" si="3"/>
        <v>0</v>
      </c>
    </row>
    <row r="211" spans="1:23">
      <c r="A211" s="3"/>
      <c r="B211" s="3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>
        <f t="shared" si="3"/>
        <v>0</v>
      </c>
    </row>
    <row r="212" spans="1:23">
      <c r="A212" s="3"/>
      <c r="B212" s="3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>
        <f t="shared" si="3"/>
        <v>0</v>
      </c>
    </row>
    <row r="213" spans="1:23">
      <c r="A213" s="3"/>
      <c r="B213" s="3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>
        <f t="shared" si="3"/>
        <v>0</v>
      </c>
    </row>
    <row r="214" spans="1:23">
      <c r="A214" s="3"/>
      <c r="B214" s="3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>
        <f t="shared" si="3"/>
        <v>0</v>
      </c>
    </row>
    <row r="215" spans="1:23">
      <c r="A215" s="3"/>
      <c r="B215" s="3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>
        <f t="shared" si="3"/>
        <v>0</v>
      </c>
    </row>
    <row r="216" spans="1:23">
      <c r="A216" s="3"/>
      <c r="B216" s="3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>
        <f t="shared" si="3"/>
        <v>0</v>
      </c>
    </row>
    <row r="217" spans="1:23">
      <c r="A217" s="3"/>
      <c r="B217" s="3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>
        <f t="shared" si="3"/>
        <v>0</v>
      </c>
    </row>
    <row r="218" spans="1:23">
      <c r="A218" s="3"/>
      <c r="B218" s="3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>
        <f t="shared" si="3"/>
        <v>0</v>
      </c>
    </row>
    <row r="219" spans="1:23">
      <c r="A219" s="3"/>
      <c r="B219" s="3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>
        <f t="shared" si="3"/>
        <v>0</v>
      </c>
    </row>
    <row r="220" spans="1:23">
      <c r="A220" s="3"/>
      <c r="B220" s="3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>
        <f t="shared" si="3"/>
        <v>0</v>
      </c>
    </row>
    <row r="221" spans="1:23">
      <c r="A221" s="3"/>
      <c r="B221" s="3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>
        <f t="shared" si="3"/>
        <v>0</v>
      </c>
    </row>
    <row r="222" spans="1:23">
      <c r="A222" s="3"/>
      <c r="B222" s="3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>
        <f t="shared" si="3"/>
        <v>0</v>
      </c>
    </row>
    <row r="223" spans="1:23">
      <c r="A223" s="3"/>
      <c r="B223" s="3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>
        <f t="shared" si="3"/>
        <v>0</v>
      </c>
    </row>
    <row r="224" spans="1:23">
      <c r="A224" s="3"/>
      <c r="B224" s="3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>
        <f t="shared" si="3"/>
        <v>0</v>
      </c>
    </row>
    <row r="225" spans="1:23">
      <c r="A225" s="3"/>
      <c r="B225" s="3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>
        <f t="shared" si="3"/>
        <v>0</v>
      </c>
    </row>
    <row r="226" spans="1:23">
      <c r="A226" s="3"/>
      <c r="B226" s="3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>
        <f t="shared" si="3"/>
        <v>0</v>
      </c>
    </row>
    <row r="227" spans="1:23">
      <c r="A227" s="3"/>
      <c r="B227" s="3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>
        <f t="shared" si="3"/>
        <v>0</v>
      </c>
    </row>
    <row r="228" spans="1:23">
      <c r="A228" s="3"/>
      <c r="B228" s="3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>
        <f t="shared" si="3"/>
        <v>0</v>
      </c>
    </row>
    <row r="229" spans="1:23">
      <c r="A229" s="3"/>
      <c r="B229" s="3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>
        <f t="shared" si="3"/>
        <v>0</v>
      </c>
    </row>
    <row r="230" spans="1:23">
      <c r="A230" s="3"/>
      <c r="B230" s="3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>
        <f t="shared" si="3"/>
        <v>0</v>
      </c>
    </row>
    <row r="231" spans="1:23">
      <c r="A231" s="3"/>
      <c r="B231" s="3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>
        <f t="shared" si="3"/>
        <v>0</v>
      </c>
    </row>
    <row r="232" spans="1:23">
      <c r="A232" s="3"/>
      <c r="B232" s="3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>
        <f t="shared" si="3"/>
        <v>0</v>
      </c>
    </row>
    <row r="233" spans="1:23">
      <c r="A233" s="3"/>
      <c r="B233" s="3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>
        <f t="shared" si="3"/>
        <v>0</v>
      </c>
    </row>
    <row r="234" spans="1:23">
      <c r="A234" s="3"/>
      <c r="B234" s="3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>
        <f t="shared" si="3"/>
        <v>0</v>
      </c>
    </row>
    <row r="235" spans="1:23">
      <c r="A235" s="3"/>
      <c r="B235" s="3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>
        <f t="shared" si="3"/>
        <v>0</v>
      </c>
    </row>
    <row r="236" spans="1:23">
      <c r="A236" s="3"/>
      <c r="B236" s="3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>
        <f t="shared" si="3"/>
        <v>0</v>
      </c>
    </row>
    <row r="237" spans="1:23">
      <c r="A237" s="3"/>
      <c r="B237" s="3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>
        <f t="shared" si="3"/>
        <v>0</v>
      </c>
    </row>
    <row r="238" spans="1:23">
      <c r="A238" s="3"/>
      <c r="B238" s="3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>
        <f t="shared" si="3"/>
        <v>0</v>
      </c>
    </row>
    <row r="239" spans="1:23">
      <c r="A239" s="3"/>
      <c r="B239" s="3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>
        <f t="shared" si="3"/>
        <v>0</v>
      </c>
    </row>
    <row r="240" spans="1:23">
      <c r="A240" s="3"/>
      <c r="B240" s="3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>
        <f t="shared" si="3"/>
        <v>0</v>
      </c>
    </row>
    <row r="241" spans="1:23">
      <c r="A241" s="3"/>
      <c r="B241" s="3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>
        <f t="shared" si="3"/>
        <v>0</v>
      </c>
    </row>
    <row r="242" spans="1:23">
      <c r="A242" s="3"/>
      <c r="B242" s="3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>
        <f t="shared" si="3"/>
        <v>0</v>
      </c>
    </row>
    <row r="243" spans="1:23">
      <c r="A243" s="3"/>
      <c r="B243" s="3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>
        <f t="shared" si="3"/>
        <v>0</v>
      </c>
    </row>
    <row r="244" spans="1:23">
      <c r="A244" s="3"/>
      <c r="B244" s="3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>
        <f t="shared" si="3"/>
        <v>0</v>
      </c>
    </row>
    <row r="245" spans="1:23">
      <c r="A245" s="3"/>
      <c r="B245" s="3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>
        <f t="shared" si="3"/>
        <v>0</v>
      </c>
    </row>
    <row r="246" spans="1:23">
      <c r="A246" s="3"/>
      <c r="B246" s="3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>
        <f t="shared" si="3"/>
        <v>0</v>
      </c>
    </row>
    <row r="247" spans="1:23">
      <c r="A247" s="3"/>
      <c r="B247" s="3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>
        <f t="shared" si="3"/>
        <v>0</v>
      </c>
    </row>
    <row r="248" spans="1:23">
      <c r="A248" s="3"/>
      <c r="B248" s="3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>
        <f t="shared" si="3"/>
        <v>0</v>
      </c>
    </row>
    <row r="249" spans="1:23">
      <c r="A249" s="3"/>
      <c r="B249" s="3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>
        <f t="shared" si="3"/>
        <v>0</v>
      </c>
    </row>
    <row r="250" spans="1:23">
      <c r="A250" s="3"/>
      <c r="B250" s="3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>
        <f t="shared" si="3"/>
        <v>0</v>
      </c>
    </row>
    <row r="251" spans="1:23">
      <c r="A251" s="3"/>
      <c r="B251" s="3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>
        <f t="shared" si="3"/>
        <v>0</v>
      </c>
    </row>
    <row r="252" spans="1:23">
      <c r="A252" s="3"/>
      <c r="B252" s="3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>
        <f t="shared" si="3"/>
        <v>0</v>
      </c>
    </row>
    <row r="253" spans="1:23">
      <c r="A253" s="3"/>
      <c r="B253" s="3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>
        <f t="shared" si="3"/>
        <v>0</v>
      </c>
    </row>
    <row r="254" spans="1:23">
      <c r="A254" s="3"/>
      <c r="B254" s="3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>
        <f t="shared" si="3"/>
        <v>0</v>
      </c>
    </row>
    <row r="255" spans="1:23">
      <c r="A255" s="3"/>
      <c r="B255" s="3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>
        <f t="shared" si="3"/>
        <v>0</v>
      </c>
    </row>
    <row r="256" spans="1:23">
      <c r="A256" s="3"/>
      <c r="B256" s="3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>
        <f t="shared" si="3"/>
        <v>0</v>
      </c>
    </row>
    <row r="257" spans="1:23">
      <c r="A257" s="3"/>
      <c r="B257" s="3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>
        <f t="shared" si="3"/>
        <v>0</v>
      </c>
    </row>
    <row r="258" spans="1:23">
      <c r="A258" s="3"/>
      <c r="B258" s="3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>
        <f t="shared" si="3"/>
        <v>0</v>
      </c>
    </row>
    <row r="259" spans="1:23">
      <c r="A259" s="3"/>
      <c r="B259" s="3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>
        <f t="shared" si="3"/>
        <v>0</v>
      </c>
    </row>
    <row r="260" spans="1:23">
      <c r="A260" s="3"/>
      <c r="B260" s="3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>
        <f t="shared" ref="W260:W323" si="4">SUM(C260:V260)</f>
        <v>0</v>
      </c>
    </row>
    <row r="261" spans="1:23">
      <c r="A261" s="3"/>
      <c r="B261" s="3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>
        <f t="shared" si="4"/>
        <v>0</v>
      </c>
    </row>
    <row r="262" spans="1:23">
      <c r="A262" s="3"/>
      <c r="B262" s="3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>
        <f t="shared" si="4"/>
        <v>0</v>
      </c>
    </row>
    <row r="263" spans="1:23">
      <c r="A263" s="3"/>
      <c r="B263" s="3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>
        <f t="shared" si="4"/>
        <v>0</v>
      </c>
    </row>
    <row r="264" spans="1:23">
      <c r="A264" s="3"/>
      <c r="B264" s="3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>
        <f t="shared" si="4"/>
        <v>0</v>
      </c>
    </row>
    <row r="265" spans="1:23">
      <c r="A265" s="3"/>
      <c r="B265" s="3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>
        <f t="shared" si="4"/>
        <v>0</v>
      </c>
    </row>
    <row r="266" spans="1:23">
      <c r="A266" s="3"/>
      <c r="B266" s="3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>
        <f t="shared" si="4"/>
        <v>0</v>
      </c>
    </row>
    <row r="267" spans="1:23">
      <c r="A267" s="3"/>
      <c r="B267" s="3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>
        <f t="shared" si="4"/>
        <v>0</v>
      </c>
    </row>
    <row r="268" spans="1:23">
      <c r="A268" s="3"/>
      <c r="B268" s="3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>
        <f t="shared" si="4"/>
        <v>0</v>
      </c>
    </row>
    <row r="269" spans="1:23">
      <c r="A269" s="3"/>
      <c r="B269" s="3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>
        <f t="shared" si="4"/>
        <v>0</v>
      </c>
    </row>
    <row r="270" spans="1:23">
      <c r="A270" s="3"/>
      <c r="B270" s="3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>
        <f t="shared" si="4"/>
        <v>0</v>
      </c>
    </row>
    <row r="271" spans="1:23">
      <c r="A271" s="3"/>
      <c r="B271" s="3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>
        <f t="shared" si="4"/>
        <v>0</v>
      </c>
    </row>
    <row r="272" spans="1:23">
      <c r="A272" s="3"/>
      <c r="B272" s="3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>
        <f t="shared" si="4"/>
        <v>0</v>
      </c>
    </row>
    <row r="273" spans="1:23">
      <c r="A273" s="3"/>
      <c r="B273" s="3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>
        <f t="shared" si="4"/>
        <v>0</v>
      </c>
    </row>
    <row r="274" spans="1:23">
      <c r="A274" s="3"/>
      <c r="B274" s="3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>
        <f t="shared" si="4"/>
        <v>0</v>
      </c>
    </row>
    <row r="275" spans="1:23">
      <c r="A275" s="3"/>
      <c r="B275" s="3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>
        <f t="shared" si="4"/>
        <v>0</v>
      </c>
    </row>
    <row r="276" spans="1:23">
      <c r="A276" s="3"/>
      <c r="B276" s="3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>
        <f t="shared" si="4"/>
        <v>0</v>
      </c>
    </row>
    <row r="277" spans="1:23">
      <c r="A277" s="3"/>
      <c r="B277" s="3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>
        <f t="shared" si="4"/>
        <v>0</v>
      </c>
    </row>
    <row r="278" spans="1:23">
      <c r="A278" s="3"/>
      <c r="B278" s="3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>
        <f t="shared" si="4"/>
        <v>0</v>
      </c>
    </row>
    <row r="279" spans="1:23">
      <c r="A279" s="3"/>
      <c r="B279" s="3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>
        <f t="shared" si="4"/>
        <v>0</v>
      </c>
    </row>
    <row r="280" spans="1:23">
      <c r="A280" s="3"/>
      <c r="B280" s="3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>
        <f t="shared" si="4"/>
        <v>0</v>
      </c>
    </row>
    <row r="281" spans="1:23">
      <c r="A281" s="3"/>
      <c r="B281" s="3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>
        <f t="shared" si="4"/>
        <v>0</v>
      </c>
    </row>
    <row r="282" spans="1:23">
      <c r="A282" s="3"/>
      <c r="B282" s="3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>
        <f t="shared" si="4"/>
        <v>0</v>
      </c>
    </row>
    <row r="283" spans="1:23">
      <c r="A283" s="3"/>
      <c r="B283" s="3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>
        <f t="shared" si="4"/>
        <v>0</v>
      </c>
    </row>
    <row r="284" spans="1:23">
      <c r="A284" s="3"/>
      <c r="B284" s="3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>
        <f t="shared" si="4"/>
        <v>0</v>
      </c>
    </row>
    <row r="285" spans="1:23">
      <c r="A285" s="3"/>
      <c r="B285" s="3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>
        <f t="shared" si="4"/>
        <v>0</v>
      </c>
    </row>
    <row r="286" spans="1:23">
      <c r="A286" s="3"/>
      <c r="B286" s="3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>
        <f t="shared" si="4"/>
        <v>0</v>
      </c>
    </row>
    <row r="287" spans="1:23">
      <c r="A287" s="3"/>
      <c r="B287" s="3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>
        <f t="shared" si="4"/>
        <v>0</v>
      </c>
    </row>
    <row r="288" spans="1:23">
      <c r="A288" s="3"/>
      <c r="B288" s="3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>
        <f t="shared" si="4"/>
        <v>0</v>
      </c>
    </row>
    <row r="289" spans="1:23">
      <c r="A289" s="3"/>
      <c r="B289" s="3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>
        <f t="shared" si="4"/>
        <v>0</v>
      </c>
    </row>
    <row r="290" spans="1:23">
      <c r="A290" s="3"/>
      <c r="B290" s="3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>
        <f t="shared" si="4"/>
        <v>0</v>
      </c>
    </row>
    <row r="291" spans="1:23">
      <c r="A291" s="3"/>
      <c r="B291" s="3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>
        <f t="shared" si="4"/>
        <v>0</v>
      </c>
    </row>
    <row r="292" spans="1:23">
      <c r="A292" s="3"/>
      <c r="B292" s="3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>
        <f t="shared" si="4"/>
        <v>0</v>
      </c>
    </row>
    <row r="293" spans="1:23">
      <c r="A293" s="3"/>
      <c r="B293" s="3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>
        <f t="shared" si="4"/>
        <v>0</v>
      </c>
    </row>
    <row r="294" spans="1:23">
      <c r="A294" s="3"/>
      <c r="B294" s="3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>
        <f t="shared" si="4"/>
        <v>0</v>
      </c>
    </row>
    <row r="295" spans="1:23">
      <c r="A295" s="3"/>
      <c r="B295" s="3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>
        <f t="shared" si="4"/>
        <v>0</v>
      </c>
    </row>
    <row r="296" spans="1:23">
      <c r="A296" s="3"/>
      <c r="B296" s="3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>
        <f t="shared" si="4"/>
        <v>0</v>
      </c>
    </row>
    <row r="297" spans="1:23">
      <c r="A297" s="3"/>
      <c r="B297" s="3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>
        <f t="shared" si="4"/>
        <v>0</v>
      </c>
    </row>
    <row r="298" spans="1:23">
      <c r="A298" s="3"/>
      <c r="B298" s="3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>
        <f t="shared" si="4"/>
        <v>0</v>
      </c>
    </row>
    <row r="299" spans="1:23">
      <c r="A299" s="3"/>
      <c r="B299" s="3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>
        <f t="shared" si="4"/>
        <v>0</v>
      </c>
    </row>
    <row r="300" spans="1:23">
      <c r="A300" s="3"/>
      <c r="B300" s="3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>
        <f t="shared" si="4"/>
        <v>0</v>
      </c>
    </row>
    <row r="301" spans="1:23">
      <c r="A301" s="3"/>
      <c r="B301" s="3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>
        <f t="shared" si="4"/>
        <v>0</v>
      </c>
    </row>
    <row r="302" spans="1:23">
      <c r="A302" s="3"/>
      <c r="B302" s="3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>
        <f t="shared" si="4"/>
        <v>0</v>
      </c>
    </row>
    <row r="303" spans="1:23">
      <c r="A303" s="3"/>
      <c r="B303" s="3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>
        <f t="shared" si="4"/>
        <v>0</v>
      </c>
    </row>
    <row r="304" spans="1:23">
      <c r="A304" s="3"/>
      <c r="B304" s="3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>
        <f t="shared" si="4"/>
        <v>0</v>
      </c>
    </row>
    <row r="305" spans="1:23">
      <c r="A305" s="3"/>
      <c r="B305" s="3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>
        <f t="shared" si="4"/>
        <v>0</v>
      </c>
    </row>
    <row r="306" spans="1:23">
      <c r="A306" s="3"/>
      <c r="B306" s="3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>
        <f t="shared" si="4"/>
        <v>0</v>
      </c>
    </row>
    <row r="307" spans="1:23">
      <c r="A307" s="3"/>
      <c r="B307" s="3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>
        <f t="shared" si="4"/>
        <v>0</v>
      </c>
    </row>
    <row r="308" spans="1:23">
      <c r="A308" s="3"/>
      <c r="B308" s="3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>
        <f t="shared" si="4"/>
        <v>0</v>
      </c>
    </row>
    <row r="309" spans="1:23">
      <c r="A309" s="3"/>
      <c r="B309" s="3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>
        <f t="shared" si="4"/>
        <v>0</v>
      </c>
    </row>
    <row r="310" spans="1:23">
      <c r="A310" s="3"/>
      <c r="B310" s="3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>
        <f t="shared" si="4"/>
        <v>0</v>
      </c>
    </row>
    <row r="311" spans="1:23">
      <c r="A311" s="3"/>
      <c r="B311" s="3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>
        <f t="shared" si="4"/>
        <v>0</v>
      </c>
    </row>
    <row r="312" spans="1:23">
      <c r="A312" s="3"/>
      <c r="B312" s="3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>
        <f t="shared" si="4"/>
        <v>0</v>
      </c>
    </row>
    <row r="313" spans="1:23">
      <c r="A313" s="3"/>
      <c r="B313" s="3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>
        <f t="shared" si="4"/>
        <v>0</v>
      </c>
    </row>
    <row r="314" spans="1:23">
      <c r="A314" s="3"/>
      <c r="B314" s="3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>
        <f t="shared" si="4"/>
        <v>0</v>
      </c>
    </row>
    <row r="315" spans="1:23">
      <c r="A315" s="3"/>
      <c r="B315" s="3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>
        <f t="shared" si="4"/>
        <v>0</v>
      </c>
    </row>
    <row r="316" spans="1:23">
      <c r="A316" s="3"/>
      <c r="B316" s="3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>
        <f t="shared" si="4"/>
        <v>0</v>
      </c>
    </row>
    <row r="317" spans="1:23">
      <c r="A317" s="3"/>
      <c r="B317" s="3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>
        <f t="shared" si="4"/>
        <v>0</v>
      </c>
    </row>
    <row r="318" spans="1:23">
      <c r="A318" s="3"/>
      <c r="B318" s="3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>
        <f t="shared" si="4"/>
        <v>0</v>
      </c>
    </row>
    <row r="319" spans="1:23">
      <c r="A319" s="3"/>
      <c r="B319" s="3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>
        <f t="shared" si="4"/>
        <v>0</v>
      </c>
    </row>
    <row r="320" spans="1:23">
      <c r="A320" s="3"/>
      <c r="B320" s="3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>
        <f t="shared" si="4"/>
        <v>0</v>
      </c>
    </row>
    <row r="321" spans="1:23">
      <c r="A321" s="3"/>
      <c r="B321" s="3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>
        <f t="shared" si="4"/>
        <v>0</v>
      </c>
    </row>
    <row r="322" spans="1:23">
      <c r="A322" s="3"/>
      <c r="B322" s="3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>
        <f t="shared" si="4"/>
        <v>0</v>
      </c>
    </row>
    <row r="323" spans="1:23">
      <c r="A323" s="3"/>
      <c r="B323" s="3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>
        <f t="shared" si="4"/>
        <v>0</v>
      </c>
    </row>
    <row r="324" spans="1:23">
      <c r="A324" s="3"/>
      <c r="B324" s="3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>
        <f t="shared" ref="W324:W348" si="5">SUM(C324:V324)</f>
        <v>0</v>
      </c>
    </row>
    <row r="325" spans="1:23">
      <c r="A325" s="3"/>
      <c r="B325" s="3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>
        <f t="shared" si="5"/>
        <v>0</v>
      </c>
    </row>
    <row r="326" spans="1:23">
      <c r="A326" s="3"/>
      <c r="B326" s="3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>
        <f t="shared" si="5"/>
        <v>0</v>
      </c>
    </row>
    <row r="327" spans="1:23">
      <c r="A327" s="3"/>
      <c r="B327" s="3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>
        <f t="shared" si="5"/>
        <v>0</v>
      </c>
    </row>
    <row r="328" spans="1:23">
      <c r="A328" s="3"/>
      <c r="B328" s="3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>
        <f t="shared" si="5"/>
        <v>0</v>
      </c>
    </row>
    <row r="329" spans="1:23">
      <c r="A329" s="3"/>
      <c r="B329" s="3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>
        <f t="shared" si="5"/>
        <v>0</v>
      </c>
    </row>
    <row r="330" spans="1:23">
      <c r="A330" s="3"/>
      <c r="B330" s="3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>
        <f t="shared" si="5"/>
        <v>0</v>
      </c>
    </row>
    <row r="331" spans="1:23">
      <c r="A331" s="3"/>
      <c r="B331" s="3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>
        <f t="shared" si="5"/>
        <v>0</v>
      </c>
    </row>
    <row r="332" spans="1:23">
      <c r="A332" s="3"/>
      <c r="B332" s="3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>
        <f t="shared" si="5"/>
        <v>0</v>
      </c>
    </row>
    <row r="333" spans="1:23">
      <c r="A333" s="3"/>
      <c r="B333" s="3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>
        <f t="shared" si="5"/>
        <v>0</v>
      </c>
    </row>
    <row r="334" spans="1:23">
      <c r="A334" s="3"/>
      <c r="B334" s="3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>
        <f t="shared" si="5"/>
        <v>0</v>
      </c>
    </row>
    <row r="335" spans="1:23">
      <c r="A335" s="3"/>
      <c r="B335" s="3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>
        <f t="shared" si="5"/>
        <v>0</v>
      </c>
    </row>
    <row r="336" spans="1:23">
      <c r="A336" s="3"/>
      <c r="B336" s="3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>
        <f t="shared" si="5"/>
        <v>0</v>
      </c>
    </row>
    <row r="337" spans="1:23">
      <c r="A337" s="3"/>
      <c r="B337" s="3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>
        <f t="shared" si="5"/>
        <v>0</v>
      </c>
    </row>
    <row r="338" spans="1:23">
      <c r="A338" s="3"/>
      <c r="B338" s="3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>
        <f t="shared" si="5"/>
        <v>0</v>
      </c>
    </row>
    <row r="339" spans="1:23">
      <c r="A339" s="3"/>
      <c r="B339" s="3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>
        <f t="shared" si="5"/>
        <v>0</v>
      </c>
    </row>
    <row r="340" spans="1:23">
      <c r="A340" s="3"/>
      <c r="B340" s="3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>
        <f t="shared" si="5"/>
        <v>0</v>
      </c>
    </row>
    <row r="341" spans="1:23">
      <c r="A341" s="3"/>
      <c r="B341" s="3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>
        <f t="shared" si="5"/>
        <v>0</v>
      </c>
    </row>
    <row r="342" spans="1:23">
      <c r="A342" s="3"/>
      <c r="B342" s="3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>
        <f t="shared" si="5"/>
        <v>0</v>
      </c>
    </row>
    <row r="343" spans="1:23">
      <c r="A343" s="3"/>
      <c r="B343" s="3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>
        <f t="shared" si="5"/>
        <v>0</v>
      </c>
    </row>
    <row r="344" spans="1:23">
      <c r="A344" s="3"/>
      <c r="B344" s="3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>
        <f t="shared" si="5"/>
        <v>0</v>
      </c>
    </row>
    <row r="345" spans="1:23">
      <c r="A345" s="3"/>
      <c r="B345" s="3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>
        <f t="shared" si="5"/>
        <v>0</v>
      </c>
    </row>
    <row r="346" spans="1:23">
      <c r="A346" s="3"/>
      <c r="B346" s="3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>
        <f t="shared" si="5"/>
        <v>0</v>
      </c>
    </row>
    <row r="347" spans="1:23">
      <c r="A347" s="3"/>
      <c r="B347" s="3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>
        <f t="shared" si="5"/>
        <v>0</v>
      </c>
    </row>
    <row r="348" spans="1:23">
      <c r="A348" s="3"/>
      <c r="B348" s="3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>
        <f t="shared" si="5"/>
        <v>0</v>
      </c>
    </row>
    <row r="349" spans="3:23">
      <c r="C349" s="6">
        <f t="shared" ref="C349:V349" si="6">SUM(C1:C348)</f>
        <v>0</v>
      </c>
      <c r="D349" s="6">
        <f t="shared" si="6"/>
        <v>0</v>
      </c>
      <c r="E349" s="6">
        <f t="shared" si="6"/>
        <v>0</v>
      </c>
      <c r="F349" s="6">
        <f t="shared" si="6"/>
        <v>0</v>
      </c>
      <c r="G349" s="6">
        <f t="shared" si="6"/>
        <v>0</v>
      </c>
      <c r="H349" s="6">
        <f t="shared" si="6"/>
        <v>0</v>
      </c>
      <c r="I349" s="6">
        <f t="shared" si="6"/>
        <v>0</v>
      </c>
      <c r="J349" s="6">
        <f t="shared" si="6"/>
        <v>0</v>
      </c>
      <c r="K349" s="6">
        <f t="shared" si="6"/>
        <v>0</v>
      </c>
      <c r="L349" s="6">
        <f t="shared" si="6"/>
        <v>0</v>
      </c>
      <c r="M349" s="6">
        <f t="shared" si="6"/>
        <v>107.25</v>
      </c>
      <c r="N349" s="6">
        <f t="shared" si="6"/>
        <v>179.6</v>
      </c>
      <c r="O349" s="6">
        <f t="shared" si="6"/>
        <v>183.3</v>
      </c>
      <c r="P349" s="6">
        <f t="shared" si="6"/>
        <v>376.7</v>
      </c>
      <c r="Q349" s="6">
        <f t="shared" si="6"/>
        <v>213.85</v>
      </c>
      <c r="R349" s="6">
        <f t="shared" si="6"/>
        <v>0</v>
      </c>
      <c r="S349" s="6">
        <f t="shared" si="6"/>
        <v>23.3</v>
      </c>
      <c r="T349" s="6">
        <f t="shared" si="6"/>
        <v>175.2</v>
      </c>
      <c r="U349" s="6">
        <f t="shared" si="6"/>
        <v>170.1</v>
      </c>
      <c r="V349" s="6">
        <f t="shared" si="6"/>
        <v>0</v>
      </c>
      <c r="W349" s="6">
        <f>SUM(W2:W348)</f>
        <v>1429.3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9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11" defaultRowHeight="14.25"/>
  <cols>
    <col min="1" max="1" width="9.56923076923077" customWidth="1"/>
    <col min="2" max="12" width="11" hidden="1" customWidth="1"/>
    <col min="13" max="14" width="7.85641025641026" customWidth="1"/>
    <col min="15" max="15" width="7.42564102564103" customWidth="1"/>
    <col min="16" max="16" width="8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8.13846153846154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2198</v>
      </c>
      <c r="B2" s="3"/>
      <c r="C2" s="3"/>
      <c r="D2" s="3"/>
      <c r="E2" s="3"/>
      <c r="F2" s="3"/>
      <c r="G2" s="3"/>
      <c r="H2" s="3"/>
      <c r="I2" s="3"/>
      <c r="J2" s="3"/>
      <c r="K2" s="5"/>
      <c r="L2" s="5"/>
      <c r="M2" s="5"/>
      <c r="N2" s="5">
        <v>5.1</v>
      </c>
      <c r="O2" s="5"/>
      <c r="P2" s="5"/>
      <c r="Q2" s="5"/>
      <c r="R2" s="5"/>
      <c r="S2" s="5"/>
      <c r="T2" s="5"/>
      <c r="U2" s="5"/>
      <c r="V2" s="5"/>
      <c r="W2" s="5">
        <f t="shared" ref="W2:W67" si="0">SUM(C2:V2)</f>
        <v>5.1</v>
      </c>
    </row>
    <row r="3" spans="1:23">
      <c r="A3" s="3">
        <v>1018</v>
      </c>
      <c r="B3" s="3"/>
      <c r="C3" s="3"/>
      <c r="D3" s="3"/>
      <c r="E3" s="3"/>
      <c r="F3" s="3"/>
      <c r="G3" s="3"/>
      <c r="H3" s="3"/>
      <c r="I3" s="3"/>
      <c r="J3" s="3"/>
      <c r="K3" s="5"/>
      <c r="L3" s="5"/>
      <c r="M3" s="5">
        <v>2.35</v>
      </c>
      <c r="N3" s="5"/>
      <c r="O3" s="5"/>
      <c r="P3" s="5"/>
      <c r="Q3" s="5"/>
      <c r="R3" s="5"/>
      <c r="S3" s="5"/>
      <c r="T3" s="5"/>
      <c r="U3" s="5"/>
      <c r="V3" s="5"/>
      <c r="W3" s="5">
        <f t="shared" si="0"/>
        <v>2.35</v>
      </c>
    </row>
    <row r="4" spans="1:23">
      <c r="A4" s="3">
        <v>260</v>
      </c>
      <c r="B4" s="3"/>
      <c r="C4" s="3"/>
      <c r="D4" s="3"/>
      <c r="E4" s="3"/>
      <c r="F4" s="3"/>
      <c r="G4" s="3"/>
      <c r="H4" s="3"/>
      <c r="I4" s="3"/>
      <c r="J4" s="3"/>
      <c r="K4" s="5"/>
      <c r="L4" s="5"/>
      <c r="M4" s="5">
        <v>15.4</v>
      </c>
      <c r="N4" s="5">
        <f>18.9+13.3</f>
        <v>32.2</v>
      </c>
      <c r="O4" s="5">
        <f>16.45+20.7+1.35</f>
        <v>38.5</v>
      </c>
      <c r="P4" s="5">
        <f>18.1+18.85+20.35+20.4+19.9+12.4</f>
        <v>110</v>
      </c>
      <c r="Q4" s="5">
        <f>22.75+26.25</f>
        <v>49</v>
      </c>
      <c r="R4" s="5"/>
      <c r="S4" s="5">
        <v>7.55</v>
      </c>
      <c r="T4" s="5">
        <v>23</v>
      </c>
      <c r="U4" s="5">
        <f>8.5+15.5+16.9</f>
        <v>40.9</v>
      </c>
      <c r="V4" s="5"/>
      <c r="W4" s="5">
        <f t="shared" si="0"/>
        <v>316.55</v>
      </c>
    </row>
    <row r="5" spans="1:23">
      <c r="A5" s="3">
        <v>2425</v>
      </c>
      <c r="B5" s="3"/>
      <c r="C5" s="3"/>
      <c r="D5" s="3"/>
      <c r="E5" s="3"/>
      <c r="F5" s="3"/>
      <c r="G5" s="3"/>
      <c r="H5" s="3"/>
      <c r="I5" s="3"/>
      <c r="J5" s="3"/>
      <c r="K5" s="5"/>
      <c r="L5" s="5"/>
      <c r="M5" s="5">
        <v>4.6</v>
      </c>
      <c r="N5" s="5">
        <v>10.15</v>
      </c>
      <c r="O5" s="5">
        <v>13.1</v>
      </c>
      <c r="P5" s="5">
        <f>18.7+15.35</f>
        <v>34.05</v>
      </c>
      <c r="Q5" s="5">
        <v>13.65</v>
      </c>
      <c r="R5" s="5"/>
      <c r="S5" s="5"/>
      <c r="T5" s="5">
        <v>1.1</v>
      </c>
      <c r="U5" s="5">
        <v>15.05</v>
      </c>
      <c r="V5" s="5"/>
      <c r="W5" s="5">
        <f t="shared" si="0"/>
        <v>91.7</v>
      </c>
    </row>
    <row r="6" spans="1:23">
      <c r="A6" s="3">
        <v>2425</v>
      </c>
      <c r="B6" s="3"/>
      <c r="C6" s="3"/>
      <c r="D6" s="3"/>
      <c r="E6" s="3"/>
      <c r="F6" s="3"/>
      <c r="G6" s="3"/>
      <c r="H6" s="3"/>
      <c r="I6" s="3"/>
      <c r="J6" s="3"/>
      <c r="K6" s="5"/>
      <c r="L6" s="5"/>
      <c r="M6" s="5">
        <v>7.8</v>
      </c>
      <c r="N6" s="5">
        <v>5.35</v>
      </c>
      <c r="O6" s="5">
        <f>8.25+12.15</f>
        <v>20.4</v>
      </c>
      <c r="P6" s="5">
        <f>15.9+14.5+7.05</f>
        <v>37.45</v>
      </c>
      <c r="Q6" s="5">
        <v>15.25</v>
      </c>
      <c r="R6" s="5"/>
      <c r="S6" s="5"/>
      <c r="T6" s="5">
        <v>3.6</v>
      </c>
      <c r="U6" s="5">
        <v>5.9</v>
      </c>
      <c r="V6" s="5"/>
      <c r="W6" s="5">
        <f t="shared" si="0"/>
        <v>95.75</v>
      </c>
    </row>
    <row r="7" spans="1:23">
      <c r="A7" s="3">
        <v>999</v>
      </c>
      <c r="B7" s="3"/>
      <c r="C7" s="3"/>
      <c r="D7" s="3"/>
      <c r="E7" s="3"/>
      <c r="F7" s="3"/>
      <c r="G7" s="3"/>
      <c r="H7" s="3"/>
      <c r="I7" s="3"/>
      <c r="J7" s="3"/>
      <c r="K7" s="5"/>
      <c r="L7" s="5"/>
      <c r="M7" s="5">
        <v>2.2</v>
      </c>
      <c r="N7" s="5">
        <v>12</v>
      </c>
      <c r="O7" s="5">
        <f>15.6+2.75</f>
        <v>18.35</v>
      </c>
      <c r="P7" s="5">
        <f>18.7+12.4</f>
        <v>31.1</v>
      </c>
      <c r="Q7" s="5">
        <v>8.45</v>
      </c>
      <c r="R7" s="5"/>
      <c r="S7" s="5">
        <v>4.9</v>
      </c>
      <c r="T7" s="5">
        <v>4.25</v>
      </c>
      <c r="U7" s="5">
        <v>3.65</v>
      </c>
      <c r="V7" s="5"/>
      <c r="W7" s="5">
        <f t="shared" si="0"/>
        <v>84.9</v>
      </c>
    </row>
    <row r="8" spans="1:23">
      <c r="A8" s="3">
        <v>1006</v>
      </c>
      <c r="B8" s="3"/>
      <c r="C8" s="3"/>
      <c r="D8" s="3"/>
      <c r="E8" s="3"/>
      <c r="F8" s="3"/>
      <c r="G8" s="3"/>
      <c r="H8" s="3"/>
      <c r="I8" s="3"/>
      <c r="J8" s="3"/>
      <c r="K8" s="5"/>
      <c r="L8" s="5"/>
      <c r="M8" s="5"/>
      <c r="N8" s="5">
        <v>13.25</v>
      </c>
      <c r="O8" s="5">
        <f>11+1.3</f>
        <v>12.3</v>
      </c>
      <c r="P8" s="5">
        <f>14.85+6.5</f>
        <v>21.35</v>
      </c>
      <c r="Q8" s="5">
        <v>18.05</v>
      </c>
      <c r="R8" s="5"/>
      <c r="S8" s="5">
        <v>2.05</v>
      </c>
      <c r="T8" s="5">
        <v>4.45</v>
      </c>
      <c r="U8" s="5">
        <v>11.4</v>
      </c>
      <c r="V8" s="5"/>
      <c r="W8" s="5">
        <f t="shared" si="0"/>
        <v>82.85</v>
      </c>
    </row>
    <row r="9" spans="1:23">
      <c r="A9" s="3">
        <v>1005</v>
      </c>
      <c r="B9" s="3"/>
      <c r="C9" s="3"/>
      <c r="D9" s="3"/>
      <c r="E9" s="3"/>
      <c r="F9" s="3"/>
      <c r="G9" s="3"/>
      <c r="H9" s="3"/>
      <c r="I9" s="3"/>
      <c r="J9" s="3"/>
      <c r="K9" s="5"/>
      <c r="L9" s="5"/>
      <c r="M9" s="5">
        <v>9.7</v>
      </c>
      <c r="N9" s="5">
        <v>3.5</v>
      </c>
      <c r="O9" s="5">
        <f>11.35+2.95</f>
        <v>14.3</v>
      </c>
      <c r="P9" s="5">
        <f>16.15+0.95</f>
        <v>17.1</v>
      </c>
      <c r="Q9" s="5">
        <v>15.15</v>
      </c>
      <c r="R9" s="5"/>
      <c r="S9" s="5"/>
      <c r="T9" s="5">
        <v>2.4</v>
      </c>
      <c r="U9" s="5">
        <v>8.35</v>
      </c>
      <c r="V9" s="5"/>
      <c r="W9" s="5">
        <f t="shared" si="0"/>
        <v>70.5</v>
      </c>
    </row>
    <row r="10" spans="1:23">
      <c r="A10" s="3">
        <v>444</v>
      </c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>
        <v>6.65</v>
      </c>
      <c r="N10" s="5">
        <v>9.85</v>
      </c>
      <c r="O10" s="5">
        <v>12.9</v>
      </c>
      <c r="P10" s="5">
        <f>12.85+2.85</f>
        <v>15.7</v>
      </c>
      <c r="Q10" s="5">
        <v>21.7</v>
      </c>
      <c r="R10" s="5"/>
      <c r="S10" s="5"/>
      <c r="T10" s="5">
        <v>3.65</v>
      </c>
      <c r="U10" s="5">
        <v>12.65</v>
      </c>
      <c r="V10" s="5"/>
      <c r="W10" s="5">
        <f t="shared" si="0"/>
        <v>83.1</v>
      </c>
    </row>
    <row r="11" spans="1:23">
      <c r="A11" s="3">
        <v>2425</v>
      </c>
      <c r="B11" s="3"/>
      <c r="C11" s="3"/>
      <c r="D11" s="3"/>
      <c r="E11" s="3"/>
      <c r="F11" s="3"/>
      <c r="G11" s="3"/>
      <c r="H11" s="3"/>
      <c r="I11" s="3"/>
      <c r="J11" s="3"/>
      <c r="K11" s="5"/>
      <c r="L11" s="5"/>
      <c r="M11" s="5"/>
      <c r="N11" s="5">
        <v>3.35</v>
      </c>
      <c r="O11" s="5">
        <v>2.95</v>
      </c>
      <c r="P11" s="5">
        <v>6.8</v>
      </c>
      <c r="Q11" s="5">
        <v>10.7</v>
      </c>
      <c r="R11" s="5"/>
      <c r="S11" s="5"/>
      <c r="T11" s="5">
        <v>9.1</v>
      </c>
      <c r="U11" s="5">
        <v>12.1</v>
      </c>
      <c r="V11" s="5"/>
      <c r="W11" s="5">
        <f t="shared" si="0"/>
        <v>45</v>
      </c>
    </row>
    <row r="12" spans="1:23">
      <c r="A12" s="3">
        <v>260</v>
      </c>
      <c r="B12" s="3"/>
      <c r="C12" s="3"/>
      <c r="D12" s="3"/>
      <c r="E12" s="3"/>
      <c r="F12" s="3"/>
      <c r="G12" s="3"/>
      <c r="H12" s="3"/>
      <c r="I12" s="3"/>
      <c r="J12" s="3"/>
      <c r="K12" s="5"/>
      <c r="L12" s="5"/>
      <c r="M12" s="5">
        <v>16.15</v>
      </c>
      <c r="N12" s="5">
        <f>17.35+14.4</f>
        <v>31.75</v>
      </c>
      <c r="O12" s="5">
        <f>18.1+17.45+14.75</f>
        <v>50.3</v>
      </c>
      <c r="P12" s="5">
        <f>19.05+19.6+19.75+21.25+15+22.45</f>
        <v>117.1</v>
      </c>
      <c r="Q12" s="5">
        <f>16.3+17.85+14.55</f>
        <v>48.7</v>
      </c>
      <c r="R12" s="5"/>
      <c r="S12" s="5">
        <v>2</v>
      </c>
      <c r="T12" s="5">
        <f>18.5+10.95</f>
        <v>29.45</v>
      </c>
      <c r="U12" s="5">
        <f>14.2+16.4+6.85</f>
        <v>37.45</v>
      </c>
      <c r="V12" s="5"/>
      <c r="W12" s="5">
        <f t="shared" si="0"/>
        <v>332.9</v>
      </c>
    </row>
    <row r="13" spans="1:23">
      <c r="A13" s="3">
        <v>2167</v>
      </c>
      <c r="B13" s="4"/>
      <c r="C13" s="3"/>
      <c r="D13" s="3"/>
      <c r="E13" s="3"/>
      <c r="F13" s="3"/>
      <c r="G13" s="3"/>
      <c r="H13" s="3"/>
      <c r="I13" s="3"/>
      <c r="J13" s="3"/>
      <c r="K13" s="5"/>
      <c r="L13" s="5"/>
      <c r="M13" s="5">
        <v>2.6</v>
      </c>
      <c r="N13" s="5">
        <v>7.35</v>
      </c>
      <c r="O13" s="5">
        <v>13.45</v>
      </c>
      <c r="P13" s="5">
        <v>4.85</v>
      </c>
      <c r="Q13" s="5">
        <v>1.8</v>
      </c>
      <c r="R13" s="5"/>
      <c r="S13" s="5"/>
      <c r="T13" s="5">
        <v>10.4</v>
      </c>
      <c r="U13" s="5">
        <v>7.4</v>
      </c>
      <c r="V13" s="5"/>
      <c r="W13" s="5">
        <f t="shared" si="0"/>
        <v>47.85</v>
      </c>
    </row>
    <row r="14" spans="1:23">
      <c r="A14" s="3">
        <v>1792</v>
      </c>
      <c r="B14" s="3"/>
      <c r="C14" s="3"/>
      <c r="D14" s="3"/>
      <c r="E14" s="3"/>
      <c r="F14" s="3"/>
      <c r="G14" s="3"/>
      <c r="H14" s="3"/>
      <c r="I14" s="3"/>
      <c r="J14" s="3"/>
      <c r="K14" s="5"/>
      <c r="L14" s="5"/>
      <c r="M14" s="5"/>
      <c r="N14" s="5">
        <v>10.5</v>
      </c>
      <c r="O14" s="5">
        <v>15.15</v>
      </c>
      <c r="P14" s="5"/>
      <c r="Q14" s="5">
        <v>8.6</v>
      </c>
      <c r="R14" s="5"/>
      <c r="S14" s="5">
        <v>5.45</v>
      </c>
      <c r="T14" s="5">
        <v>6.15</v>
      </c>
      <c r="U14" s="5">
        <v>12.65</v>
      </c>
      <c r="V14" s="5"/>
      <c r="W14" s="5">
        <f t="shared" si="0"/>
        <v>58.5</v>
      </c>
    </row>
    <row r="15" spans="1:23">
      <c r="A15" s="3">
        <v>1791</v>
      </c>
      <c r="B15" s="3"/>
      <c r="C15" s="3"/>
      <c r="D15" s="3"/>
      <c r="E15" s="3"/>
      <c r="F15" s="3"/>
      <c r="G15" s="3"/>
      <c r="H15" s="3"/>
      <c r="I15" s="3"/>
      <c r="J15" s="3"/>
      <c r="K15" s="5"/>
      <c r="L15" s="5"/>
      <c r="M15" s="5"/>
      <c r="N15" s="5">
        <v>1.95</v>
      </c>
      <c r="O15" s="5">
        <f>1.5+8.65</f>
        <v>10.15</v>
      </c>
      <c r="P15" s="5">
        <v>9.1</v>
      </c>
      <c r="Q15" s="5">
        <v>5.55</v>
      </c>
      <c r="R15" s="5"/>
      <c r="S15" s="5">
        <v>6.55</v>
      </c>
      <c r="T15" s="5">
        <v>8.75</v>
      </c>
      <c r="U15" s="5">
        <v>10.6</v>
      </c>
      <c r="V15" s="5"/>
      <c r="W15" s="5">
        <f t="shared" si="0"/>
        <v>52.65</v>
      </c>
    </row>
    <row r="16" spans="1:23">
      <c r="A16" s="3">
        <v>2161</v>
      </c>
      <c r="B16" s="3"/>
      <c r="C16" s="3"/>
      <c r="D16" s="3"/>
      <c r="E16" s="3"/>
      <c r="F16" s="3"/>
      <c r="G16" s="3"/>
      <c r="H16" s="3"/>
      <c r="I16" s="3"/>
      <c r="J16" s="3"/>
      <c r="K16" s="5"/>
      <c r="L16" s="5"/>
      <c r="M16" s="5">
        <v>5.3</v>
      </c>
      <c r="N16" s="5">
        <f>23.05+6.8</f>
        <v>29.85</v>
      </c>
      <c r="O16" s="5">
        <f>20.45+15.95</f>
        <v>36.4</v>
      </c>
      <c r="P16" s="5">
        <f>21+7.15+14.7</f>
        <v>42.85</v>
      </c>
      <c r="Q16" s="5">
        <v>4.4</v>
      </c>
      <c r="R16" s="5"/>
      <c r="S16" s="5"/>
      <c r="T16" s="5">
        <v>6.75</v>
      </c>
      <c r="U16" s="5">
        <v>7.3</v>
      </c>
      <c r="V16" s="5"/>
      <c r="W16" s="5">
        <f t="shared" si="0"/>
        <v>132.85</v>
      </c>
    </row>
    <row r="17" spans="1:23">
      <c r="A17" s="3">
        <v>309</v>
      </c>
      <c r="B17" s="3"/>
      <c r="C17" s="3"/>
      <c r="D17" s="3"/>
      <c r="E17" s="3"/>
      <c r="F17" s="3"/>
      <c r="G17" s="3"/>
      <c r="H17" s="3"/>
      <c r="I17" s="3"/>
      <c r="J17" s="3"/>
      <c r="K17" s="5"/>
      <c r="L17" s="5"/>
      <c r="M17" s="5">
        <f>13.4+2</f>
        <v>15.4</v>
      </c>
      <c r="N17" s="5">
        <f>13.3+17.55+13.9+28.3</f>
        <v>73.05</v>
      </c>
      <c r="O17" s="5">
        <f>15.9+16.45+14.75+21.15</f>
        <v>68.25</v>
      </c>
      <c r="P17" s="5">
        <f>15.05+21.15+16.3+16+14.25+20.85+17.7+20.4+16.95+18.4</f>
        <v>177.05</v>
      </c>
      <c r="Q17" s="5">
        <f>15.3+13.25+18.1+16.05+23.75+19.6</f>
        <v>106.05</v>
      </c>
      <c r="R17" s="5"/>
      <c r="S17" s="5">
        <v>12.45</v>
      </c>
      <c r="T17" s="5">
        <f>16.35+17.15+20.7+12.8+18.5</f>
        <v>85.5</v>
      </c>
      <c r="U17" s="5">
        <f>13.8+18.05+21.55+21.6+18.85+18.9+19.4+14.55</f>
        <v>146.7</v>
      </c>
      <c r="V17" s="5"/>
      <c r="W17" s="5">
        <f t="shared" si="0"/>
        <v>684.45</v>
      </c>
    </row>
    <row r="18" spans="1:23">
      <c r="A18" s="3"/>
      <c r="B18" s="3"/>
      <c r="C18" s="3"/>
      <c r="D18" s="3"/>
      <c r="E18" s="3"/>
      <c r="F18" s="3"/>
      <c r="G18" s="3"/>
      <c r="H18" s="3"/>
      <c r="I18" s="3"/>
      <c r="J18" s="3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>
        <f t="shared" si="0"/>
        <v>0</v>
      </c>
    </row>
    <row r="19" spans="1:23">
      <c r="A19" s="3"/>
      <c r="B19" s="3"/>
      <c r="C19" s="3"/>
      <c r="D19" s="3"/>
      <c r="E19" s="3"/>
      <c r="F19" s="3"/>
      <c r="G19" s="3"/>
      <c r="H19" s="3"/>
      <c r="I19" s="3"/>
      <c r="J19" s="3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>
        <f t="shared" si="0"/>
        <v>0</v>
      </c>
    </row>
    <row r="20" spans="1:23">
      <c r="A20" s="3"/>
      <c r="B20" s="3"/>
      <c r="C20" s="3"/>
      <c r="D20" s="3"/>
      <c r="E20" s="3"/>
      <c r="F20" s="3"/>
      <c r="G20" s="3"/>
      <c r="H20" s="3"/>
      <c r="I20" s="3"/>
      <c r="J20" s="3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>
        <f t="shared" si="0"/>
        <v>0</v>
      </c>
    </row>
    <row r="21" spans="1:23">
      <c r="A21" s="3"/>
      <c r="B21" s="3"/>
      <c r="C21" s="3"/>
      <c r="D21" s="3"/>
      <c r="E21" s="3"/>
      <c r="F21" s="3"/>
      <c r="G21" s="3"/>
      <c r="H21" s="3"/>
      <c r="I21" s="3"/>
      <c r="J21" s="3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>
        <f t="shared" si="0"/>
        <v>0</v>
      </c>
    </row>
    <row r="22" spans="1:23">
      <c r="A22" s="3"/>
      <c r="B22" s="3"/>
      <c r="C22" s="3"/>
      <c r="D22" s="3"/>
      <c r="E22" s="3"/>
      <c r="F22" s="3"/>
      <c r="G22" s="3"/>
      <c r="H22" s="3"/>
      <c r="I22" s="3"/>
      <c r="J22" s="3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>
        <f t="shared" si="0"/>
        <v>0</v>
      </c>
    </row>
    <row r="23" spans="1:23">
      <c r="A23" s="3"/>
      <c r="B23" s="3"/>
      <c r="C23" s="3"/>
      <c r="D23" s="3"/>
      <c r="E23" s="3"/>
      <c r="F23" s="3"/>
      <c r="G23" s="3"/>
      <c r="H23" s="3"/>
      <c r="I23" s="3"/>
      <c r="J23" s="3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>
        <f t="shared" si="0"/>
        <v>0</v>
      </c>
    </row>
    <row r="24" spans="1:23">
      <c r="A24" s="3"/>
      <c r="B24" s="3"/>
      <c r="C24" s="3"/>
      <c r="D24" s="3"/>
      <c r="E24" s="3"/>
      <c r="F24" s="3"/>
      <c r="G24" s="3"/>
      <c r="H24" s="3"/>
      <c r="I24" s="3"/>
      <c r="J24" s="3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>
        <f t="shared" si="0"/>
        <v>0</v>
      </c>
    </row>
    <row r="25" spans="1:23">
      <c r="A25" s="3"/>
      <c r="B25" s="3"/>
      <c r="C25" s="3"/>
      <c r="D25" s="3"/>
      <c r="E25" s="3"/>
      <c r="F25" s="3"/>
      <c r="G25" s="3"/>
      <c r="H25" s="3"/>
      <c r="I25" s="3"/>
      <c r="J25" s="3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>
        <f t="shared" si="0"/>
        <v>0</v>
      </c>
    </row>
    <row r="26" spans="1:23">
      <c r="A26" s="3"/>
      <c r="B26" s="3"/>
      <c r="C26" s="3"/>
      <c r="D26" s="3"/>
      <c r="E26" s="3"/>
      <c r="F26" s="3"/>
      <c r="G26" s="3"/>
      <c r="H26" s="3"/>
      <c r="I26" s="3"/>
      <c r="J26" s="3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>
        <f t="shared" si="0"/>
        <v>0</v>
      </c>
    </row>
    <row r="27" spans="1:23">
      <c r="A27" s="3"/>
      <c r="B27" s="3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>
        <f t="shared" si="0"/>
        <v>0</v>
      </c>
    </row>
    <row r="28" spans="1:23">
      <c r="A28" s="3"/>
      <c r="B28" s="3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>
        <f t="shared" si="0"/>
        <v>0</v>
      </c>
    </row>
    <row r="29" spans="1:23">
      <c r="A29" s="3"/>
      <c r="B29" s="3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>
        <f t="shared" si="0"/>
        <v>0</v>
      </c>
    </row>
    <row r="30" spans="1:23">
      <c r="A30" s="3"/>
      <c r="B30" s="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>
        <f t="shared" si="0"/>
        <v>0</v>
      </c>
    </row>
    <row r="31" spans="1:23">
      <c r="A31" s="3"/>
      <c r="B31" s="3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>
        <f t="shared" si="0"/>
        <v>0</v>
      </c>
    </row>
    <row r="32" spans="1:23">
      <c r="A32" s="3"/>
      <c r="B32" s="3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>
        <f t="shared" si="0"/>
        <v>0</v>
      </c>
    </row>
    <row r="33" spans="1:23">
      <c r="A33" s="3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>
        <f t="shared" si="0"/>
        <v>0</v>
      </c>
    </row>
    <row r="34" spans="1:23">
      <c r="A34" s="3"/>
      <c r="B34" s="3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>
        <f t="shared" si="0"/>
        <v>0</v>
      </c>
    </row>
    <row r="35" spans="1:23">
      <c r="A35" s="3"/>
      <c r="B35" s="3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>
        <f t="shared" si="0"/>
        <v>0</v>
      </c>
    </row>
    <row r="36" spans="1:23">
      <c r="A36" s="3"/>
      <c r="B36" s="3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>
        <f t="shared" si="0"/>
        <v>0</v>
      </c>
    </row>
    <row r="37" spans="1:23">
      <c r="A37" s="3"/>
      <c r="B37" s="3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>
        <f t="shared" si="0"/>
        <v>0</v>
      </c>
    </row>
    <row r="38" spans="1:23">
      <c r="A38" s="3"/>
      <c r="B38" s="3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>
        <f t="shared" si="0"/>
        <v>0</v>
      </c>
    </row>
    <row r="39" spans="1:23">
      <c r="A39" s="3"/>
      <c r="B39" s="3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>
        <f t="shared" si="0"/>
        <v>0</v>
      </c>
    </row>
    <row r="40" spans="1:23">
      <c r="A40" s="3"/>
      <c r="B40" s="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>
        <f t="shared" si="0"/>
        <v>0</v>
      </c>
    </row>
    <row r="41" spans="1:23">
      <c r="A41" s="3"/>
      <c r="B41" s="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>
        <f t="shared" si="0"/>
        <v>0</v>
      </c>
    </row>
    <row r="42" spans="1:23">
      <c r="A42" s="3"/>
      <c r="B42" s="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>
        <f t="shared" si="0"/>
        <v>0</v>
      </c>
    </row>
    <row r="43" spans="1:23">
      <c r="A43" s="3"/>
      <c r="B43" s="3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>
        <f t="shared" si="0"/>
        <v>0</v>
      </c>
    </row>
    <row r="44" spans="1:23">
      <c r="A44" s="3"/>
      <c r="B44" s="3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>
        <f t="shared" si="0"/>
        <v>0</v>
      </c>
    </row>
    <row r="45" spans="1:23">
      <c r="A45" s="3"/>
      <c r="B45" s="3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>
        <f t="shared" si="0"/>
        <v>0</v>
      </c>
    </row>
    <row r="46" spans="1:23">
      <c r="A46" s="3"/>
      <c r="B46" s="3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>
        <f t="shared" si="0"/>
        <v>0</v>
      </c>
    </row>
    <row r="47" spans="1:23">
      <c r="A47" s="3"/>
      <c r="B47" s="3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>
        <f t="shared" si="0"/>
        <v>0</v>
      </c>
    </row>
    <row r="48" spans="1:23">
      <c r="A48" s="3"/>
      <c r="B48" s="3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>
        <f t="shared" si="0"/>
        <v>0</v>
      </c>
    </row>
    <row r="49" spans="1:23">
      <c r="A49" s="3"/>
      <c r="B49" s="3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>
        <f t="shared" si="0"/>
        <v>0</v>
      </c>
    </row>
    <row r="50" spans="1:23">
      <c r="A50" s="3"/>
      <c r="B50" s="3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>
        <f t="shared" si="0"/>
        <v>0</v>
      </c>
    </row>
    <row r="51" spans="1:23">
      <c r="A51" s="3"/>
      <c r="B51" s="3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>
        <f t="shared" si="0"/>
        <v>0</v>
      </c>
    </row>
    <row r="52" spans="1:23">
      <c r="A52" s="3"/>
      <c r="B52" s="3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>
        <f t="shared" si="0"/>
        <v>0</v>
      </c>
    </row>
    <row r="53" spans="1:23">
      <c r="A53" s="3"/>
      <c r="B53" s="3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>
        <f t="shared" si="0"/>
        <v>0</v>
      </c>
    </row>
    <row r="54" spans="1:23">
      <c r="A54" s="3"/>
      <c r="B54" s="3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>
        <f t="shared" si="0"/>
        <v>0</v>
      </c>
    </row>
    <row r="55" spans="1:23">
      <c r="A55" s="3"/>
      <c r="B55" s="3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>
        <f t="shared" si="0"/>
        <v>0</v>
      </c>
    </row>
    <row r="56" spans="1:23">
      <c r="A56" s="3"/>
      <c r="B56" s="3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>
        <f t="shared" si="0"/>
        <v>0</v>
      </c>
    </row>
    <row r="57" spans="1:23">
      <c r="A57" s="3"/>
      <c r="B57" s="3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>
        <f t="shared" si="0"/>
        <v>0</v>
      </c>
    </row>
    <row r="58" spans="1:23">
      <c r="A58" s="3"/>
      <c r="B58" s="3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>
        <f t="shared" si="0"/>
        <v>0</v>
      </c>
    </row>
    <row r="59" spans="1:23">
      <c r="A59" s="3"/>
      <c r="B59" s="3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>
        <f t="shared" si="0"/>
        <v>0</v>
      </c>
    </row>
    <row r="60" spans="1:23">
      <c r="A60" s="3"/>
      <c r="B60" s="3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>
        <f t="shared" si="0"/>
        <v>0</v>
      </c>
    </row>
    <row r="61" spans="1:23">
      <c r="A61" s="3"/>
      <c r="B61" s="3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>
        <f t="shared" si="0"/>
        <v>0</v>
      </c>
    </row>
    <row r="62" spans="1:23">
      <c r="A62" s="3"/>
      <c r="B62" s="3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>
        <f t="shared" si="0"/>
        <v>0</v>
      </c>
    </row>
    <row r="63" spans="1:23">
      <c r="A63" s="3"/>
      <c r="B63" s="3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>
        <f t="shared" si="0"/>
        <v>0</v>
      </c>
    </row>
    <row r="64" spans="1:23">
      <c r="A64" s="3"/>
      <c r="B64" s="3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>
        <f t="shared" si="0"/>
        <v>0</v>
      </c>
    </row>
    <row r="65" spans="1:23">
      <c r="A65" s="3"/>
      <c r="B65" s="3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>
        <f t="shared" si="0"/>
        <v>0</v>
      </c>
    </row>
    <row r="66" spans="1:23">
      <c r="A66" s="3"/>
      <c r="B66" s="3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>
        <f t="shared" si="0"/>
        <v>0</v>
      </c>
    </row>
    <row r="67" spans="1:23">
      <c r="A67" s="3"/>
      <c r="B67" s="3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>
        <f t="shared" si="0"/>
        <v>0</v>
      </c>
    </row>
    <row r="68" spans="1:23">
      <c r="A68" s="3"/>
      <c r="B68" s="3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>
        <f t="shared" ref="W68:W131" si="1">SUM(C68:V68)</f>
        <v>0</v>
      </c>
    </row>
    <row r="69" spans="1:23">
      <c r="A69" s="3"/>
      <c r="B69" s="3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>
        <f t="shared" si="1"/>
        <v>0</v>
      </c>
    </row>
    <row r="70" spans="1:23">
      <c r="A70" s="3"/>
      <c r="B70" s="3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>
        <f t="shared" si="1"/>
        <v>0</v>
      </c>
    </row>
    <row r="71" spans="1:23">
      <c r="A71" s="3"/>
      <c r="B71" s="3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>
        <f t="shared" si="1"/>
        <v>0</v>
      </c>
    </row>
    <row r="72" spans="1:23">
      <c r="A72" s="3"/>
      <c r="B72" s="3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>
        <f t="shared" si="1"/>
        <v>0</v>
      </c>
    </row>
    <row r="73" spans="1:23">
      <c r="A73" s="3"/>
      <c r="B73" s="3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>
        <f t="shared" si="1"/>
        <v>0</v>
      </c>
    </row>
    <row r="74" spans="1:23">
      <c r="A74" s="3"/>
      <c r="B74" s="3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>
        <f t="shared" si="1"/>
        <v>0</v>
      </c>
    </row>
    <row r="75" spans="1:23">
      <c r="A75" s="3"/>
      <c r="B75" s="3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>
        <f t="shared" si="1"/>
        <v>0</v>
      </c>
    </row>
    <row r="76" spans="1:23">
      <c r="A76" s="3"/>
      <c r="B76" s="3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>
        <f t="shared" si="1"/>
        <v>0</v>
      </c>
    </row>
    <row r="77" spans="1:23">
      <c r="A77" s="3"/>
      <c r="B77" s="3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>
        <f t="shared" si="1"/>
        <v>0</v>
      </c>
    </row>
    <row r="78" spans="1:23">
      <c r="A78" s="3"/>
      <c r="B78" s="3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>
        <f t="shared" si="1"/>
        <v>0</v>
      </c>
    </row>
    <row r="79" spans="1:23">
      <c r="A79" s="3"/>
      <c r="B79" s="3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>
        <f t="shared" si="1"/>
        <v>0</v>
      </c>
    </row>
    <row r="80" spans="1:23">
      <c r="A80" s="3"/>
      <c r="B80" s="3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>
        <f t="shared" si="1"/>
        <v>0</v>
      </c>
    </row>
    <row r="81" spans="1:23">
      <c r="A81" s="3"/>
      <c r="B81" s="3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>
        <f t="shared" si="1"/>
        <v>0</v>
      </c>
    </row>
    <row r="82" spans="1:23">
      <c r="A82" s="3"/>
      <c r="B82" s="3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>
        <f t="shared" si="1"/>
        <v>0</v>
      </c>
    </row>
    <row r="83" spans="1:23">
      <c r="A83" s="3"/>
      <c r="B83" s="3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>
        <f t="shared" si="1"/>
        <v>0</v>
      </c>
    </row>
    <row r="84" spans="1:23">
      <c r="A84" s="3"/>
      <c r="B84" s="3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>
        <f t="shared" si="1"/>
        <v>0</v>
      </c>
    </row>
    <row r="85" spans="1:23">
      <c r="A85" s="3"/>
      <c r="B85" s="3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>
        <f t="shared" si="1"/>
        <v>0</v>
      </c>
    </row>
    <row r="86" spans="1:23">
      <c r="A86" s="3"/>
      <c r="B86" s="3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>
        <f t="shared" si="1"/>
        <v>0</v>
      </c>
    </row>
    <row r="87" spans="1:23">
      <c r="A87" s="3"/>
      <c r="B87" s="3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>
        <f t="shared" si="1"/>
        <v>0</v>
      </c>
    </row>
    <row r="88" spans="1:23">
      <c r="A88" s="3"/>
      <c r="B88" s="3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>
        <f t="shared" si="1"/>
        <v>0</v>
      </c>
    </row>
    <row r="89" spans="1:23">
      <c r="A89" s="3"/>
      <c r="B89" s="3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>
        <f t="shared" si="1"/>
        <v>0</v>
      </c>
    </row>
    <row r="90" spans="1:23">
      <c r="A90" s="3"/>
      <c r="B90" s="3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>
        <f t="shared" si="1"/>
        <v>0</v>
      </c>
    </row>
    <row r="91" spans="1:23">
      <c r="A91" s="3"/>
      <c r="B91" s="3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>
        <f t="shared" si="1"/>
        <v>0</v>
      </c>
    </row>
    <row r="92" spans="1:23">
      <c r="A92" s="3"/>
      <c r="B92" s="3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>
        <f t="shared" si="1"/>
        <v>0</v>
      </c>
    </row>
    <row r="93" spans="1:23">
      <c r="A93" s="3"/>
      <c r="B93" s="3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>
        <f t="shared" si="1"/>
        <v>0</v>
      </c>
    </row>
    <row r="94" spans="1:23">
      <c r="A94" s="3"/>
      <c r="B94" s="3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>
        <f t="shared" si="1"/>
        <v>0</v>
      </c>
    </row>
    <row r="95" spans="1:23">
      <c r="A95" s="3"/>
      <c r="B95" s="3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>
        <f t="shared" si="1"/>
        <v>0</v>
      </c>
    </row>
    <row r="96" spans="1:23">
      <c r="A96" s="3"/>
      <c r="B96" s="3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>
        <f t="shared" si="1"/>
        <v>0</v>
      </c>
    </row>
    <row r="97" spans="1:23">
      <c r="A97" s="3"/>
      <c r="B97" s="3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>
        <f t="shared" si="1"/>
        <v>0</v>
      </c>
    </row>
    <row r="98" spans="1:23">
      <c r="A98" s="3"/>
      <c r="B98" s="3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>
        <f t="shared" si="1"/>
        <v>0</v>
      </c>
    </row>
    <row r="99" spans="1:23">
      <c r="A99" s="3"/>
      <c r="B99" s="3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>
        <f t="shared" si="1"/>
        <v>0</v>
      </c>
    </row>
    <row r="100" spans="1:23">
      <c r="A100" s="3"/>
      <c r="B100" s="3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>
        <f t="shared" si="1"/>
        <v>0</v>
      </c>
    </row>
    <row r="101" spans="1:23">
      <c r="A101" s="3"/>
      <c r="B101" s="3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>
        <f t="shared" si="1"/>
        <v>0</v>
      </c>
    </row>
    <row r="102" spans="1:23">
      <c r="A102" s="3"/>
      <c r="B102" s="3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>
        <f t="shared" si="1"/>
        <v>0</v>
      </c>
    </row>
    <row r="103" spans="1:23">
      <c r="A103" s="3"/>
      <c r="B103" s="3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>
        <f t="shared" si="1"/>
        <v>0</v>
      </c>
    </row>
    <row r="104" spans="1:23">
      <c r="A104" s="3"/>
      <c r="B104" s="3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>
        <f t="shared" si="1"/>
        <v>0</v>
      </c>
    </row>
    <row r="105" spans="1:23">
      <c r="A105" s="3"/>
      <c r="B105" s="3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>
        <f t="shared" si="1"/>
        <v>0</v>
      </c>
    </row>
    <row r="106" spans="1:23">
      <c r="A106" s="3"/>
      <c r="B106" s="3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>
        <f t="shared" si="1"/>
        <v>0</v>
      </c>
    </row>
    <row r="107" spans="1:23">
      <c r="A107" s="3"/>
      <c r="B107" s="3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>
        <f t="shared" si="1"/>
        <v>0</v>
      </c>
    </row>
    <row r="108" spans="1:23">
      <c r="A108" s="3"/>
      <c r="B108" s="3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>
        <f t="shared" si="1"/>
        <v>0</v>
      </c>
    </row>
    <row r="109" spans="1:23">
      <c r="A109" s="3"/>
      <c r="B109" s="3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>
        <f t="shared" si="1"/>
        <v>0</v>
      </c>
    </row>
    <row r="110" spans="1:23">
      <c r="A110" s="3"/>
      <c r="B110" s="3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>
        <f t="shared" si="1"/>
        <v>0</v>
      </c>
    </row>
    <row r="111" spans="1:23">
      <c r="A111" s="3"/>
      <c r="B111" s="3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>
        <f t="shared" si="1"/>
        <v>0</v>
      </c>
    </row>
    <row r="112" spans="1:23">
      <c r="A112" s="3"/>
      <c r="B112" s="3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>
        <f t="shared" si="1"/>
        <v>0</v>
      </c>
    </row>
    <row r="113" spans="1:23">
      <c r="A113" s="3"/>
      <c r="B113" s="3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>
        <f t="shared" si="1"/>
        <v>0</v>
      </c>
    </row>
    <row r="114" spans="1:23">
      <c r="A114" s="3"/>
      <c r="B114" s="3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>
        <f t="shared" si="1"/>
        <v>0</v>
      </c>
    </row>
    <row r="115" spans="1:23">
      <c r="A115" s="3"/>
      <c r="B115" s="3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>
        <f t="shared" si="1"/>
        <v>0</v>
      </c>
    </row>
    <row r="116" spans="1:23">
      <c r="A116" s="3"/>
      <c r="B116" s="3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>
        <f t="shared" si="1"/>
        <v>0</v>
      </c>
    </row>
    <row r="117" spans="1:23">
      <c r="A117" s="3"/>
      <c r="B117" s="3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>
        <f t="shared" si="1"/>
        <v>0</v>
      </c>
    </row>
    <row r="118" spans="1:23">
      <c r="A118" s="3"/>
      <c r="B118" s="3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>
        <f t="shared" si="1"/>
        <v>0</v>
      </c>
    </row>
    <row r="119" spans="1:23">
      <c r="A119" s="3"/>
      <c r="B119" s="3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>
        <f t="shared" si="1"/>
        <v>0</v>
      </c>
    </row>
    <row r="120" spans="1:23">
      <c r="A120" s="3"/>
      <c r="B120" s="3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>
        <f t="shared" si="1"/>
        <v>0</v>
      </c>
    </row>
    <row r="121" spans="1:23">
      <c r="A121" s="3"/>
      <c r="B121" s="3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>
        <f t="shared" si="1"/>
        <v>0</v>
      </c>
    </row>
    <row r="122" spans="1:23">
      <c r="A122" s="3"/>
      <c r="B122" s="3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>
        <f t="shared" si="1"/>
        <v>0</v>
      </c>
    </row>
    <row r="123" spans="1:23">
      <c r="A123" s="3"/>
      <c r="B123" s="3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>
        <f t="shared" si="1"/>
        <v>0</v>
      </c>
    </row>
    <row r="124" spans="1:23">
      <c r="A124" s="3"/>
      <c r="B124" s="3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>
        <f t="shared" si="1"/>
        <v>0</v>
      </c>
    </row>
    <row r="125" spans="1:23">
      <c r="A125" s="3"/>
      <c r="B125" s="3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>
        <f t="shared" si="1"/>
        <v>0</v>
      </c>
    </row>
    <row r="126" spans="1:23">
      <c r="A126" s="3"/>
      <c r="B126" s="3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>
        <f t="shared" si="1"/>
        <v>0</v>
      </c>
    </row>
    <row r="127" spans="1:23">
      <c r="A127" s="3"/>
      <c r="B127" s="3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>
        <f t="shared" si="1"/>
        <v>0</v>
      </c>
    </row>
    <row r="128" spans="1:23">
      <c r="A128" s="3"/>
      <c r="B128" s="3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>
        <f t="shared" si="1"/>
        <v>0</v>
      </c>
    </row>
    <row r="129" spans="1:23">
      <c r="A129" s="3"/>
      <c r="B129" s="3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>
        <f t="shared" si="1"/>
        <v>0</v>
      </c>
    </row>
    <row r="130" spans="1:23">
      <c r="A130" s="3"/>
      <c r="B130" s="3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>
        <f t="shared" si="1"/>
        <v>0</v>
      </c>
    </row>
    <row r="131" spans="1:23">
      <c r="A131" s="3"/>
      <c r="B131" s="3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>
        <f t="shared" si="1"/>
        <v>0</v>
      </c>
    </row>
    <row r="132" spans="1:23">
      <c r="A132" s="3"/>
      <c r="B132" s="3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>
        <f t="shared" ref="W132:W195" si="2">SUM(C132:V132)</f>
        <v>0</v>
      </c>
    </row>
    <row r="133" spans="1:23">
      <c r="A133" s="3"/>
      <c r="B133" s="3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>
        <f t="shared" si="2"/>
        <v>0</v>
      </c>
    </row>
    <row r="134" spans="1:23">
      <c r="A134" s="3"/>
      <c r="B134" s="3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>
        <f t="shared" si="2"/>
        <v>0</v>
      </c>
    </row>
    <row r="135" spans="1:23">
      <c r="A135" s="3"/>
      <c r="B135" s="3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>
        <f t="shared" si="2"/>
        <v>0</v>
      </c>
    </row>
    <row r="136" spans="1:23">
      <c r="A136" s="3"/>
      <c r="B136" s="3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>
        <f t="shared" si="2"/>
        <v>0</v>
      </c>
    </row>
    <row r="137" spans="1:23">
      <c r="A137" s="3"/>
      <c r="B137" s="3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>
        <f t="shared" si="2"/>
        <v>0</v>
      </c>
    </row>
    <row r="138" spans="1:23">
      <c r="A138" s="3"/>
      <c r="B138" s="3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>
        <f t="shared" si="2"/>
        <v>0</v>
      </c>
    </row>
    <row r="139" spans="1:23">
      <c r="A139" s="3"/>
      <c r="B139" s="3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>
        <f t="shared" si="2"/>
        <v>0</v>
      </c>
    </row>
    <row r="140" spans="1:23">
      <c r="A140" s="3"/>
      <c r="B140" s="3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>
        <f t="shared" si="2"/>
        <v>0</v>
      </c>
    </row>
    <row r="141" spans="1:23">
      <c r="A141" s="3"/>
      <c r="B141" s="3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>
        <f t="shared" si="2"/>
        <v>0</v>
      </c>
    </row>
    <row r="142" spans="1:23">
      <c r="A142" s="3"/>
      <c r="B142" s="3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>
        <f t="shared" si="2"/>
        <v>0</v>
      </c>
    </row>
    <row r="143" spans="1:23">
      <c r="A143" s="3"/>
      <c r="B143" s="3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>
        <f t="shared" si="2"/>
        <v>0</v>
      </c>
    </row>
    <row r="144" spans="1:23">
      <c r="A144" s="3"/>
      <c r="B144" s="3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>
        <f t="shared" si="2"/>
        <v>0</v>
      </c>
    </row>
    <row r="145" spans="1:23">
      <c r="A145" s="3"/>
      <c r="B145" s="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>
        <f t="shared" si="2"/>
        <v>0</v>
      </c>
    </row>
    <row r="146" spans="1:23">
      <c r="A146" s="3"/>
      <c r="B146" s="3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>
        <f t="shared" si="2"/>
        <v>0</v>
      </c>
    </row>
    <row r="147" spans="1:23">
      <c r="A147" s="3"/>
      <c r="B147" s="3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>
        <f t="shared" si="2"/>
        <v>0</v>
      </c>
    </row>
    <row r="148" spans="1:23">
      <c r="A148" s="3"/>
      <c r="B148" s="3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>
        <f t="shared" si="2"/>
        <v>0</v>
      </c>
    </row>
    <row r="149" spans="1:23">
      <c r="A149" s="3"/>
      <c r="B149" s="3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>
        <f t="shared" si="2"/>
        <v>0</v>
      </c>
    </row>
    <row r="150" spans="1:23">
      <c r="A150" s="3"/>
      <c r="B150" s="3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>
        <f t="shared" si="2"/>
        <v>0</v>
      </c>
    </row>
    <row r="151" spans="1:23">
      <c r="A151" s="3"/>
      <c r="B151" s="3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>
        <f t="shared" si="2"/>
        <v>0</v>
      </c>
    </row>
    <row r="152" spans="1:23">
      <c r="A152" s="3"/>
      <c r="B152" s="3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>
        <f t="shared" si="2"/>
        <v>0</v>
      </c>
    </row>
    <row r="153" spans="1:23">
      <c r="A153" s="3"/>
      <c r="B153" s="3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>
        <f t="shared" si="2"/>
        <v>0</v>
      </c>
    </row>
    <row r="154" spans="1:23">
      <c r="A154" s="3"/>
      <c r="B154" s="3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>
        <f t="shared" si="2"/>
        <v>0</v>
      </c>
    </row>
    <row r="155" spans="1:23">
      <c r="A155" s="3"/>
      <c r="B155" s="3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>
        <f t="shared" si="2"/>
        <v>0</v>
      </c>
    </row>
    <row r="156" spans="1:23">
      <c r="A156" s="3"/>
      <c r="B156" s="3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>
        <f t="shared" si="2"/>
        <v>0</v>
      </c>
    </row>
    <row r="157" spans="1:23">
      <c r="A157" s="3"/>
      <c r="B157" s="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>
        <f t="shared" si="2"/>
        <v>0</v>
      </c>
    </row>
    <row r="158" spans="1:23">
      <c r="A158" s="3"/>
      <c r="B158" s="3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>
        <f t="shared" si="2"/>
        <v>0</v>
      </c>
    </row>
    <row r="159" spans="1:23">
      <c r="A159" s="3"/>
      <c r="B159" s="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>
        <f t="shared" si="2"/>
        <v>0</v>
      </c>
    </row>
    <row r="160" spans="1:23">
      <c r="A160" s="3"/>
      <c r="B160" s="3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>
        <f t="shared" si="2"/>
        <v>0</v>
      </c>
    </row>
    <row r="161" spans="1:23">
      <c r="A161" s="3"/>
      <c r="B161" s="3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>
        <f t="shared" si="2"/>
        <v>0</v>
      </c>
    </row>
    <row r="162" spans="1:23">
      <c r="A162" s="3"/>
      <c r="B162" s="3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>
        <f t="shared" si="2"/>
        <v>0</v>
      </c>
    </row>
    <row r="163" spans="1:23">
      <c r="A163" s="3"/>
      <c r="B163" s="3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>
        <f t="shared" si="2"/>
        <v>0</v>
      </c>
    </row>
    <row r="164" spans="1:23">
      <c r="A164" s="3"/>
      <c r="B164" s="3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>
        <f t="shared" si="2"/>
        <v>0</v>
      </c>
    </row>
    <row r="165" spans="1:23">
      <c r="A165" s="3"/>
      <c r="B165" s="3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>
        <f t="shared" si="2"/>
        <v>0</v>
      </c>
    </row>
    <row r="166" spans="1:23">
      <c r="A166" s="3"/>
      <c r="B166" s="3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>
        <f t="shared" si="2"/>
        <v>0</v>
      </c>
    </row>
    <row r="167" spans="1:23">
      <c r="A167" s="3"/>
      <c r="B167" s="3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>
        <f t="shared" si="2"/>
        <v>0</v>
      </c>
    </row>
    <row r="168" spans="1:23">
      <c r="A168" s="3"/>
      <c r="B168" s="3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>
        <f t="shared" si="2"/>
        <v>0</v>
      </c>
    </row>
    <row r="169" spans="1:23">
      <c r="A169" s="3"/>
      <c r="B169" s="3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>
        <f t="shared" si="2"/>
        <v>0</v>
      </c>
    </row>
    <row r="170" spans="1:23">
      <c r="A170" s="3"/>
      <c r="B170" s="3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>
        <f t="shared" si="2"/>
        <v>0</v>
      </c>
    </row>
    <row r="171" spans="1:23">
      <c r="A171" s="3"/>
      <c r="B171" s="3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>
        <f t="shared" si="2"/>
        <v>0</v>
      </c>
    </row>
    <row r="172" spans="1:23">
      <c r="A172" s="3"/>
      <c r="B172" s="3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>
        <f t="shared" si="2"/>
        <v>0</v>
      </c>
    </row>
    <row r="173" spans="1:23">
      <c r="A173" s="3"/>
      <c r="B173" s="3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>
        <f t="shared" si="2"/>
        <v>0</v>
      </c>
    </row>
    <row r="174" spans="1:23">
      <c r="A174" s="3"/>
      <c r="B174" s="3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>
        <f t="shared" si="2"/>
        <v>0</v>
      </c>
    </row>
    <row r="175" spans="1:23">
      <c r="A175" s="3"/>
      <c r="B175" s="3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>
        <f t="shared" si="2"/>
        <v>0</v>
      </c>
    </row>
    <row r="176" spans="1:23">
      <c r="A176" s="3"/>
      <c r="B176" s="3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>
        <f t="shared" si="2"/>
        <v>0</v>
      </c>
    </row>
    <row r="177" spans="1:23">
      <c r="A177" s="3"/>
      <c r="B177" s="3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>
        <f t="shared" si="2"/>
        <v>0</v>
      </c>
    </row>
    <row r="178" spans="1:23">
      <c r="A178" s="3"/>
      <c r="B178" s="3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>
        <f t="shared" si="2"/>
        <v>0</v>
      </c>
    </row>
    <row r="179" spans="1:23">
      <c r="A179" s="3"/>
      <c r="B179" s="3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>
        <f t="shared" si="2"/>
        <v>0</v>
      </c>
    </row>
    <row r="180" spans="1:23">
      <c r="A180" s="3"/>
      <c r="B180" s="3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>
        <f t="shared" si="2"/>
        <v>0</v>
      </c>
    </row>
    <row r="181" spans="1:23">
      <c r="A181" s="3"/>
      <c r="B181" s="3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>
        <f t="shared" si="2"/>
        <v>0</v>
      </c>
    </row>
    <row r="182" spans="1:23">
      <c r="A182" s="3"/>
      <c r="B182" s="3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>
        <f t="shared" si="2"/>
        <v>0</v>
      </c>
    </row>
    <row r="183" spans="1:23">
      <c r="A183" s="3"/>
      <c r="B183" s="3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>
        <f t="shared" si="2"/>
        <v>0</v>
      </c>
    </row>
    <row r="184" spans="1:23">
      <c r="A184" s="3"/>
      <c r="B184" s="3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>
        <f t="shared" si="2"/>
        <v>0</v>
      </c>
    </row>
    <row r="185" spans="1:23">
      <c r="A185" s="3"/>
      <c r="B185" s="3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>
        <f t="shared" si="2"/>
        <v>0</v>
      </c>
    </row>
    <row r="186" spans="1:23">
      <c r="A186" s="3"/>
      <c r="B186" s="3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>
        <f t="shared" si="2"/>
        <v>0</v>
      </c>
    </row>
    <row r="187" spans="1:23">
      <c r="A187" s="3"/>
      <c r="B187" s="3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>
        <f t="shared" si="2"/>
        <v>0</v>
      </c>
    </row>
    <row r="188" spans="1:23">
      <c r="A188" s="3"/>
      <c r="B188" s="3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>
        <f t="shared" si="2"/>
        <v>0</v>
      </c>
    </row>
    <row r="189" spans="1:23">
      <c r="A189" s="3"/>
      <c r="B189" s="3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>
        <f t="shared" si="2"/>
        <v>0</v>
      </c>
    </row>
    <row r="190" spans="1:23">
      <c r="A190" s="3"/>
      <c r="B190" s="3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>
        <f t="shared" si="2"/>
        <v>0</v>
      </c>
    </row>
    <row r="191" spans="1:23">
      <c r="A191" s="3"/>
      <c r="B191" s="3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>
        <f t="shared" si="2"/>
        <v>0</v>
      </c>
    </row>
    <row r="192" spans="1:23">
      <c r="A192" s="3"/>
      <c r="B192" s="3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>
        <f t="shared" si="2"/>
        <v>0</v>
      </c>
    </row>
    <row r="193" spans="1:23">
      <c r="A193" s="3"/>
      <c r="B193" s="3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>
        <f t="shared" si="2"/>
        <v>0</v>
      </c>
    </row>
    <row r="194" spans="1:23">
      <c r="A194" s="3"/>
      <c r="B194" s="3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>
        <f t="shared" si="2"/>
        <v>0</v>
      </c>
    </row>
    <row r="195" spans="1:23">
      <c r="A195" s="3"/>
      <c r="B195" s="3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>
        <f t="shared" si="2"/>
        <v>0</v>
      </c>
    </row>
    <row r="196" spans="1:23">
      <c r="A196" s="3"/>
      <c r="B196" s="3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>
        <f t="shared" ref="W196:W259" si="3">SUM(C196:V196)</f>
        <v>0</v>
      </c>
    </row>
    <row r="197" spans="1:23">
      <c r="A197" s="3"/>
      <c r="B197" s="3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>
        <f t="shared" si="3"/>
        <v>0</v>
      </c>
    </row>
    <row r="198" spans="1:23">
      <c r="A198" s="3"/>
      <c r="B198" s="3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>
        <f t="shared" si="3"/>
        <v>0</v>
      </c>
    </row>
    <row r="199" spans="1:23">
      <c r="A199" s="3"/>
      <c r="B199" s="3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>
        <f t="shared" si="3"/>
        <v>0</v>
      </c>
    </row>
    <row r="200" spans="1:23">
      <c r="A200" s="3"/>
      <c r="B200" s="3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>
        <f t="shared" si="3"/>
        <v>0</v>
      </c>
    </row>
    <row r="201" spans="1:23">
      <c r="A201" s="3"/>
      <c r="B201" s="3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>
        <f t="shared" si="3"/>
        <v>0</v>
      </c>
    </row>
    <row r="202" spans="1:23">
      <c r="A202" s="3"/>
      <c r="B202" s="3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>
        <f t="shared" si="3"/>
        <v>0</v>
      </c>
    </row>
    <row r="203" spans="1:23">
      <c r="A203" s="3"/>
      <c r="B203" s="3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>
        <f t="shared" si="3"/>
        <v>0</v>
      </c>
    </row>
    <row r="204" spans="1:23">
      <c r="A204" s="3"/>
      <c r="B204" s="3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>
        <f t="shared" si="3"/>
        <v>0</v>
      </c>
    </row>
    <row r="205" spans="1:23">
      <c r="A205" s="3"/>
      <c r="B205" s="3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>
        <f t="shared" si="3"/>
        <v>0</v>
      </c>
    </row>
    <row r="206" spans="1:23">
      <c r="A206" s="3"/>
      <c r="B206" s="3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>
        <f t="shared" si="3"/>
        <v>0</v>
      </c>
    </row>
    <row r="207" spans="1:23">
      <c r="A207" s="3"/>
      <c r="B207" s="3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>
        <f t="shared" si="3"/>
        <v>0</v>
      </c>
    </row>
    <row r="208" spans="1:23">
      <c r="A208" s="3"/>
      <c r="B208" s="3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>
        <f t="shared" si="3"/>
        <v>0</v>
      </c>
    </row>
    <row r="209" spans="1:23">
      <c r="A209" s="3"/>
      <c r="B209" s="3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>
        <f t="shared" si="3"/>
        <v>0</v>
      </c>
    </row>
    <row r="210" spans="1:23">
      <c r="A210" s="3"/>
      <c r="B210" s="3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>
        <f t="shared" si="3"/>
        <v>0</v>
      </c>
    </row>
    <row r="211" spans="1:23">
      <c r="A211" s="3"/>
      <c r="B211" s="3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>
        <f t="shared" si="3"/>
        <v>0</v>
      </c>
    </row>
    <row r="212" spans="1:23">
      <c r="A212" s="3"/>
      <c r="B212" s="3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>
        <f t="shared" si="3"/>
        <v>0</v>
      </c>
    </row>
    <row r="213" spans="1:23">
      <c r="A213" s="3"/>
      <c r="B213" s="3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>
        <f t="shared" si="3"/>
        <v>0</v>
      </c>
    </row>
    <row r="214" spans="1:23">
      <c r="A214" s="3"/>
      <c r="B214" s="3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>
        <f t="shared" si="3"/>
        <v>0</v>
      </c>
    </row>
    <row r="215" spans="1:23">
      <c r="A215" s="3"/>
      <c r="B215" s="3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>
        <f t="shared" si="3"/>
        <v>0</v>
      </c>
    </row>
    <row r="216" spans="1:23">
      <c r="A216" s="3"/>
      <c r="B216" s="3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>
        <f t="shared" si="3"/>
        <v>0</v>
      </c>
    </row>
    <row r="217" spans="1:23">
      <c r="A217" s="3"/>
      <c r="B217" s="3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>
        <f t="shared" si="3"/>
        <v>0</v>
      </c>
    </row>
    <row r="218" spans="1:23">
      <c r="A218" s="3"/>
      <c r="B218" s="3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>
        <f t="shared" si="3"/>
        <v>0</v>
      </c>
    </row>
    <row r="219" spans="1:23">
      <c r="A219" s="3"/>
      <c r="B219" s="3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>
        <f t="shared" si="3"/>
        <v>0</v>
      </c>
    </row>
    <row r="220" spans="1:23">
      <c r="A220" s="3"/>
      <c r="B220" s="3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>
        <f t="shared" si="3"/>
        <v>0</v>
      </c>
    </row>
    <row r="221" spans="1:23">
      <c r="A221" s="3"/>
      <c r="B221" s="3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>
        <f t="shared" si="3"/>
        <v>0</v>
      </c>
    </row>
    <row r="222" spans="1:23">
      <c r="A222" s="3"/>
      <c r="B222" s="3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>
        <f t="shared" si="3"/>
        <v>0</v>
      </c>
    </row>
    <row r="223" spans="1:23">
      <c r="A223" s="3"/>
      <c r="B223" s="3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>
        <f t="shared" si="3"/>
        <v>0</v>
      </c>
    </row>
    <row r="224" spans="1:23">
      <c r="A224" s="3"/>
      <c r="B224" s="3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>
        <f t="shared" si="3"/>
        <v>0</v>
      </c>
    </row>
    <row r="225" spans="1:23">
      <c r="A225" s="3"/>
      <c r="B225" s="3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>
        <f t="shared" si="3"/>
        <v>0</v>
      </c>
    </row>
    <row r="226" spans="1:23">
      <c r="A226" s="3"/>
      <c r="B226" s="3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>
        <f t="shared" si="3"/>
        <v>0</v>
      </c>
    </row>
    <row r="227" spans="1:23">
      <c r="A227" s="3"/>
      <c r="B227" s="3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>
        <f t="shared" si="3"/>
        <v>0</v>
      </c>
    </row>
    <row r="228" spans="1:23">
      <c r="A228" s="3"/>
      <c r="B228" s="3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>
        <f t="shared" si="3"/>
        <v>0</v>
      </c>
    </row>
    <row r="229" spans="1:23">
      <c r="A229" s="3"/>
      <c r="B229" s="3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>
        <f t="shared" si="3"/>
        <v>0</v>
      </c>
    </row>
    <row r="230" spans="1:23">
      <c r="A230" s="3"/>
      <c r="B230" s="3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>
        <f t="shared" si="3"/>
        <v>0</v>
      </c>
    </row>
    <row r="231" spans="1:23">
      <c r="A231" s="3"/>
      <c r="B231" s="3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>
        <f t="shared" si="3"/>
        <v>0</v>
      </c>
    </row>
    <row r="232" spans="1:23">
      <c r="A232" s="3"/>
      <c r="B232" s="3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>
        <f t="shared" si="3"/>
        <v>0</v>
      </c>
    </row>
    <row r="233" spans="1:23">
      <c r="A233" s="3"/>
      <c r="B233" s="3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>
        <f t="shared" si="3"/>
        <v>0</v>
      </c>
    </row>
    <row r="234" spans="1:23">
      <c r="A234" s="3"/>
      <c r="B234" s="3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>
        <f t="shared" si="3"/>
        <v>0</v>
      </c>
    </row>
    <row r="235" spans="1:23">
      <c r="A235" s="3"/>
      <c r="B235" s="3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>
        <f t="shared" si="3"/>
        <v>0</v>
      </c>
    </row>
    <row r="236" spans="1:23">
      <c r="A236" s="3"/>
      <c r="B236" s="3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>
        <f t="shared" si="3"/>
        <v>0</v>
      </c>
    </row>
    <row r="237" spans="1:23">
      <c r="A237" s="3"/>
      <c r="B237" s="3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>
        <f t="shared" si="3"/>
        <v>0</v>
      </c>
    </row>
    <row r="238" spans="1:23">
      <c r="A238" s="3"/>
      <c r="B238" s="3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>
        <f t="shared" si="3"/>
        <v>0</v>
      </c>
    </row>
    <row r="239" spans="1:23">
      <c r="A239" s="3"/>
      <c r="B239" s="3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>
        <f t="shared" si="3"/>
        <v>0</v>
      </c>
    </row>
    <row r="240" spans="1:23">
      <c r="A240" s="3"/>
      <c r="B240" s="3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>
        <f t="shared" si="3"/>
        <v>0</v>
      </c>
    </row>
    <row r="241" spans="1:23">
      <c r="A241" s="3"/>
      <c r="B241" s="3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>
        <f t="shared" si="3"/>
        <v>0</v>
      </c>
    </row>
    <row r="242" spans="1:23">
      <c r="A242" s="3"/>
      <c r="B242" s="3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>
        <f t="shared" si="3"/>
        <v>0</v>
      </c>
    </row>
    <row r="243" spans="1:23">
      <c r="A243" s="3"/>
      <c r="B243" s="3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>
        <f t="shared" si="3"/>
        <v>0</v>
      </c>
    </row>
    <row r="244" spans="1:23">
      <c r="A244" s="3"/>
      <c r="B244" s="3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>
        <f t="shared" si="3"/>
        <v>0</v>
      </c>
    </row>
    <row r="245" spans="1:23">
      <c r="A245" s="3"/>
      <c r="B245" s="3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>
        <f t="shared" si="3"/>
        <v>0</v>
      </c>
    </row>
    <row r="246" spans="1:23">
      <c r="A246" s="3"/>
      <c r="B246" s="3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>
        <f t="shared" si="3"/>
        <v>0</v>
      </c>
    </row>
    <row r="247" spans="1:23">
      <c r="A247" s="3"/>
      <c r="B247" s="3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>
        <f t="shared" si="3"/>
        <v>0</v>
      </c>
    </row>
    <row r="248" spans="1:23">
      <c r="A248" s="3"/>
      <c r="B248" s="3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>
        <f t="shared" si="3"/>
        <v>0</v>
      </c>
    </row>
    <row r="249" spans="1:23">
      <c r="A249" s="3"/>
      <c r="B249" s="3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>
        <f t="shared" si="3"/>
        <v>0</v>
      </c>
    </row>
    <row r="250" spans="1:23">
      <c r="A250" s="3"/>
      <c r="B250" s="3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>
        <f t="shared" si="3"/>
        <v>0</v>
      </c>
    </row>
    <row r="251" spans="1:23">
      <c r="A251" s="3"/>
      <c r="B251" s="3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>
        <f t="shared" si="3"/>
        <v>0</v>
      </c>
    </row>
    <row r="252" spans="1:23">
      <c r="A252" s="3"/>
      <c r="B252" s="3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>
        <f t="shared" si="3"/>
        <v>0</v>
      </c>
    </row>
    <row r="253" spans="1:23">
      <c r="A253" s="3"/>
      <c r="B253" s="3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>
        <f t="shared" si="3"/>
        <v>0</v>
      </c>
    </row>
    <row r="254" spans="1:23">
      <c r="A254" s="3"/>
      <c r="B254" s="3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>
        <f t="shared" si="3"/>
        <v>0</v>
      </c>
    </row>
    <row r="255" spans="1:23">
      <c r="A255" s="3"/>
      <c r="B255" s="3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>
        <f t="shared" si="3"/>
        <v>0</v>
      </c>
    </row>
    <row r="256" spans="1:23">
      <c r="A256" s="3"/>
      <c r="B256" s="3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>
        <f t="shared" si="3"/>
        <v>0</v>
      </c>
    </row>
    <row r="257" spans="1:23">
      <c r="A257" s="3"/>
      <c r="B257" s="3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>
        <f t="shared" si="3"/>
        <v>0</v>
      </c>
    </row>
    <row r="258" spans="1:23">
      <c r="A258" s="3"/>
      <c r="B258" s="3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>
        <f t="shared" si="3"/>
        <v>0</v>
      </c>
    </row>
    <row r="259" spans="1:23">
      <c r="A259" s="3"/>
      <c r="B259" s="3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>
        <f t="shared" si="3"/>
        <v>0</v>
      </c>
    </row>
    <row r="260" spans="1:23">
      <c r="A260" s="3"/>
      <c r="B260" s="3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>
        <f t="shared" ref="W260:W323" si="4">SUM(C260:V260)</f>
        <v>0</v>
      </c>
    </row>
    <row r="261" spans="1:23">
      <c r="A261" s="3"/>
      <c r="B261" s="3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>
        <f t="shared" si="4"/>
        <v>0</v>
      </c>
    </row>
    <row r="262" spans="1:23">
      <c r="A262" s="3"/>
      <c r="B262" s="3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>
        <f t="shared" si="4"/>
        <v>0</v>
      </c>
    </row>
    <row r="263" spans="1:23">
      <c r="A263" s="3"/>
      <c r="B263" s="3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>
        <f t="shared" si="4"/>
        <v>0</v>
      </c>
    </row>
    <row r="264" spans="1:23">
      <c r="A264" s="3"/>
      <c r="B264" s="3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>
        <f t="shared" si="4"/>
        <v>0</v>
      </c>
    </row>
    <row r="265" spans="1:23">
      <c r="A265" s="3"/>
      <c r="B265" s="3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>
        <f t="shared" si="4"/>
        <v>0</v>
      </c>
    </row>
    <row r="266" spans="1:23">
      <c r="A266" s="3"/>
      <c r="B266" s="3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>
        <f t="shared" si="4"/>
        <v>0</v>
      </c>
    </row>
    <row r="267" spans="1:23">
      <c r="A267" s="3"/>
      <c r="B267" s="3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>
        <f t="shared" si="4"/>
        <v>0</v>
      </c>
    </row>
    <row r="268" spans="1:23">
      <c r="A268" s="3"/>
      <c r="B268" s="3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>
        <f t="shared" si="4"/>
        <v>0</v>
      </c>
    </row>
    <row r="269" spans="1:23">
      <c r="A269" s="3"/>
      <c r="B269" s="3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>
        <f t="shared" si="4"/>
        <v>0</v>
      </c>
    </row>
    <row r="270" spans="1:23">
      <c r="A270" s="3"/>
      <c r="B270" s="3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>
        <f t="shared" si="4"/>
        <v>0</v>
      </c>
    </row>
    <row r="271" spans="1:23">
      <c r="A271" s="3"/>
      <c r="B271" s="3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>
        <f t="shared" si="4"/>
        <v>0</v>
      </c>
    </row>
    <row r="272" spans="1:23">
      <c r="A272" s="3"/>
      <c r="B272" s="3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>
        <f t="shared" si="4"/>
        <v>0</v>
      </c>
    </row>
    <row r="273" spans="1:23">
      <c r="A273" s="3"/>
      <c r="B273" s="3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>
        <f t="shared" si="4"/>
        <v>0</v>
      </c>
    </row>
    <row r="274" spans="1:23">
      <c r="A274" s="3"/>
      <c r="B274" s="3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>
        <f t="shared" si="4"/>
        <v>0</v>
      </c>
    </row>
    <row r="275" spans="1:23">
      <c r="A275" s="3"/>
      <c r="B275" s="3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>
        <f t="shared" si="4"/>
        <v>0</v>
      </c>
    </row>
    <row r="276" spans="1:23">
      <c r="A276" s="3"/>
      <c r="B276" s="3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>
        <f t="shared" si="4"/>
        <v>0</v>
      </c>
    </row>
    <row r="277" spans="1:23">
      <c r="A277" s="3"/>
      <c r="B277" s="3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>
        <f t="shared" si="4"/>
        <v>0</v>
      </c>
    </row>
    <row r="278" spans="1:23">
      <c r="A278" s="3"/>
      <c r="B278" s="3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>
        <f t="shared" si="4"/>
        <v>0</v>
      </c>
    </row>
    <row r="279" spans="1:23">
      <c r="A279" s="3"/>
      <c r="B279" s="3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>
        <f t="shared" si="4"/>
        <v>0</v>
      </c>
    </row>
    <row r="280" spans="1:23">
      <c r="A280" s="3"/>
      <c r="B280" s="3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>
        <f t="shared" si="4"/>
        <v>0</v>
      </c>
    </row>
    <row r="281" spans="1:23">
      <c r="A281" s="3"/>
      <c r="B281" s="3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>
        <f t="shared" si="4"/>
        <v>0</v>
      </c>
    </row>
    <row r="282" spans="1:23">
      <c r="A282" s="3"/>
      <c r="B282" s="3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>
        <f t="shared" si="4"/>
        <v>0</v>
      </c>
    </row>
    <row r="283" spans="1:23">
      <c r="A283" s="3"/>
      <c r="B283" s="3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>
        <f t="shared" si="4"/>
        <v>0</v>
      </c>
    </row>
    <row r="284" spans="1:23">
      <c r="A284" s="3"/>
      <c r="B284" s="3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>
        <f t="shared" si="4"/>
        <v>0</v>
      </c>
    </row>
    <row r="285" spans="1:23">
      <c r="A285" s="3"/>
      <c r="B285" s="3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>
        <f t="shared" si="4"/>
        <v>0</v>
      </c>
    </row>
    <row r="286" spans="1:23">
      <c r="A286" s="3"/>
      <c r="B286" s="3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>
        <f t="shared" si="4"/>
        <v>0</v>
      </c>
    </row>
    <row r="287" spans="1:23">
      <c r="A287" s="3"/>
      <c r="B287" s="3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>
        <f t="shared" si="4"/>
        <v>0</v>
      </c>
    </row>
    <row r="288" spans="1:23">
      <c r="A288" s="3"/>
      <c r="B288" s="3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>
        <f t="shared" si="4"/>
        <v>0</v>
      </c>
    </row>
    <row r="289" spans="1:23">
      <c r="A289" s="3"/>
      <c r="B289" s="3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>
        <f t="shared" si="4"/>
        <v>0</v>
      </c>
    </row>
    <row r="290" spans="1:23">
      <c r="A290" s="3"/>
      <c r="B290" s="3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>
        <f t="shared" si="4"/>
        <v>0</v>
      </c>
    </row>
    <row r="291" spans="1:23">
      <c r="A291" s="3"/>
      <c r="B291" s="3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>
        <f t="shared" si="4"/>
        <v>0</v>
      </c>
    </row>
    <row r="292" spans="1:23">
      <c r="A292" s="3"/>
      <c r="B292" s="3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>
        <f t="shared" si="4"/>
        <v>0</v>
      </c>
    </row>
    <row r="293" spans="1:23">
      <c r="A293" s="3"/>
      <c r="B293" s="3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>
        <f t="shared" si="4"/>
        <v>0</v>
      </c>
    </row>
    <row r="294" spans="1:23">
      <c r="A294" s="3"/>
      <c r="B294" s="3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>
        <f t="shared" si="4"/>
        <v>0</v>
      </c>
    </row>
    <row r="295" spans="1:23">
      <c r="A295" s="3"/>
      <c r="B295" s="3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>
        <f t="shared" si="4"/>
        <v>0</v>
      </c>
    </row>
    <row r="296" spans="1:23">
      <c r="A296" s="3"/>
      <c r="B296" s="3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>
        <f t="shared" si="4"/>
        <v>0</v>
      </c>
    </row>
    <row r="297" spans="1:23">
      <c r="A297" s="3"/>
      <c r="B297" s="3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>
        <f t="shared" si="4"/>
        <v>0</v>
      </c>
    </row>
    <row r="298" spans="1:23">
      <c r="A298" s="3"/>
      <c r="B298" s="3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>
        <f t="shared" si="4"/>
        <v>0</v>
      </c>
    </row>
    <row r="299" spans="1:23">
      <c r="A299" s="3"/>
      <c r="B299" s="3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>
        <f t="shared" si="4"/>
        <v>0</v>
      </c>
    </row>
    <row r="300" spans="1:23">
      <c r="A300" s="3"/>
      <c r="B300" s="3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>
        <f t="shared" si="4"/>
        <v>0</v>
      </c>
    </row>
    <row r="301" spans="1:23">
      <c r="A301" s="3"/>
      <c r="B301" s="3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>
        <f t="shared" si="4"/>
        <v>0</v>
      </c>
    </row>
    <row r="302" spans="1:23">
      <c r="A302" s="3"/>
      <c r="B302" s="3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>
        <f t="shared" si="4"/>
        <v>0</v>
      </c>
    </row>
    <row r="303" spans="1:23">
      <c r="A303" s="3"/>
      <c r="B303" s="3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>
        <f t="shared" si="4"/>
        <v>0</v>
      </c>
    </row>
    <row r="304" spans="1:23">
      <c r="A304" s="3"/>
      <c r="B304" s="3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>
        <f t="shared" si="4"/>
        <v>0</v>
      </c>
    </row>
    <row r="305" spans="1:23">
      <c r="A305" s="3"/>
      <c r="B305" s="3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>
        <f t="shared" si="4"/>
        <v>0</v>
      </c>
    </row>
    <row r="306" spans="1:23">
      <c r="A306" s="3"/>
      <c r="B306" s="3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>
        <f t="shared" si="4"/>
        <v>0</v>
      </c>
    </row>
    <row r="307" spans="1:23">
      <c r="A307" s="3"/>
      <c r="B307" s="3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>
        <f t="shared" si="4"/>
        <v>0</v>
      </c>
    </row>
    <row r="308" spans="1:23">
      <c r="A308" s="3"/>
      <c r="B308" s="3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>
        <f t="shared" si="4"/>
        <v>0</v>
      </c>
    </row>
    <row r="309" spans="1:23">
      <c r="A309" s="3"/>
      <c r="B309" s="3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>
        <f t="shared" si="4"/>
        <v>0</v>
      </c>
    </row>
    <row r="310" spans="1:23">
      <c r="A310" s="3"/>
      <c r="B310" s="3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>
        <f t="shared" si="4"/>
        <v>0</v>
      </c>
    </row>
    <row r="311" spans="1:23">
      <c r="A311" s="3"/>
      <c r="B311" s="3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>
        <f t="shared" si="4"/>
        <v>0</v>
      </c>
    </row>
    <row r="312" spans="1:23">
      <c r="A312" s="3"/>
      <c r="B312" s="3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>
        <f t="shared" si="4"/>
        <v>0</v>
      </c>
    </row>
    <row r="313" spans="1:23">
      <c r="A313" s="3"/>
      <c r="B313" s="3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>
        <f t="shared" si="4"/>
        <v>0</v>
      </c>
    </row>
    <row r="314" spans="1:23">
      <c r="A314" s="3"/>
      <c r="B314" s="3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>
        <f t="shared" si="4"/>
        <v>0</v>
      </c>
    </row>
    <row r="315" spans="1:23">
      <c r="A315" s="3"/>
      <c r="B315" s="3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>
        <f t="shared" si="4"/>
        <v>0</v>
      </c>
    </row>
    <row r="316" spans="1:23">
      <c r="A316" s="3"/>
      <c r="B316" s="3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>
        <f t="shared" si="4"/>
        <v>0</v>
      </c>
    </row>
    <row r="317" spans="1:23">
      <c r="A317" s="3"/>
      <c r="B317" s="3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>
        <f t="shared" si="4"/>
        <v>0</v>
      </c>
    </row>
    <row r="318" spans="1:23">
      <c r="A318" s="3"/>
      <c r="B318" s="3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>
        <f t="shared" si="4"/>
        <v>0</v>
      </c>
    </row>
    <row r="319" spans="1:23">
      <c r="A319" s="3"/>
      <c r="B319" s="3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>
        <f t="shared" si="4"/>
        <v>0</v>
      </c>
    </row>
    <row r="320" spans="1:23">
      <c r="A320" s="3"/>
      <c r="B320" s="3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>
        <f t="shared" si="4"/>
        <v>0</v>
      </c>
    </row>
    <row r="321" spans="1:23">
      <c r="A321" s="3"/>
      <c r="B321" s="3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>
        <f t="shared" si="4"/>
        <v>0</v>
      </c>
    </row>
    <row r="322" spans="1:23">
      <c r="A322" s="3"/>
      <c r="B322" s="3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>
        <f t="shared" si="4"/>
        <v>0</v>
      </c>
    </row>
    <row r="323" spans="1:23">
      <c r="A323" s="3"/>
      <c r="B323" s="3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>
        <f t="shared" si="4"/>
        <v>0</v>
      </c>
    </row>
    <row r="324" spans="1:23">
      <c r="A324" s="3"/>
      <c r="B324" s="3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>
        <f t="shared" ref="W324:W348" si="5">SUM(C324:V324)</f>
        <v>0</v>
      </c>
    </row>
    <row r="325" spans="1:23">
      <c r="A325" s="3"/>
      <c r="B325" s="3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>
        <f t="shared" si="5"/>
        <v>0</v>
      </c>
    </row>
    <row r="326" spans="1:23">
      <c r="A326" s="3"/>
      <c r="B326" s="3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>
        <f t="shared" si="5"/>
        <v>0</v>
      </c>
    </row>
    <row r="327" spans="1:23">
      <c r="A327" s="3"/>
      <c r="B327" s="3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>
        <f t="shared" si="5"/>
        <v>0</v>
      </c>
    </row>
    <row r="328" spans="1:23">
      <c r="A328" s="3"/>
      <c r="B328" s="3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>
        <f t="shared" si="5"/>
        <v>0</v>
      </c>
    </row>
    <row r="329" spans="1:23">
      <c r="A329" s="3"/>
      <c r="B329" s="3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>
        <f t="shared" si="5"/>
        <v>0</v>
      </c>
    </row>
    <row r="330" spans="1:23">
      <c r="A330" s="3"/>
      <c r="B330" s="3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>
        <f t="shared" si="5"/>
        <v>0</v>
      </c>
    </row>
    <row r="331" spans="1:23">
      <c r="A331" s="3"/>
      <c r="B331" s="3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>
        <f t="shared" si="5"/>
        <v>0</v>
      </c>
    </row>
    <row r="332" spans="1:23">
      <c r="A332" s="3"/>
      <c r="B332" s="3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>
        <f t="shared" si="5"/>
        <v>0</v>
      </c>
    </row>
    <row r="333" spans="1:23">
      <c r="A333" s="3"/>
      <c r="B333" s="3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>
        <f t="shared" si="5"/>
        <v>0</v>
      </c>
    </row>
    <row r="334" spans="1:23">
      <c r="A334" s="3"/>
      <c r="B334" s="3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>
        <f t="shared" si="5"/>
        <v>0</v>
      </c>
    </row>
    <row r="335" spans="1:23">
      <c r="A335" s="3"/>
      <c r="B335" s="3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>
        <f t="shared" si="5"/>
        <v>0</v>
      </c>
    </row>
    <row r="336" spans="1:23">
      <c r="A336" s="3"/>
      <c r="B336" s="3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>
        <f t="shared" si="5"/>
        <v>0</v>
      </c>
    </row>
    <row r="337" spans="1:23">
      <c r="A337" s="3"/>
      <c r="B337" s="3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>
        <f t="shared" si="5"/>
        <v>0</v>
      </c>
    </row>
    <row r="338" spans="1:23">
      <c r="A338" s="3"/>
      <c r="B338" s="3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>
        <f t="shared" si="5"/>
        <v>0</v>
      </c>
    </row>
    <row r="339" spans="1:23">
      <c r="A339" s="3"/>
      <c r="B339" s="3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>
        <f t="shared" si="5"/>
        <v>0</v>
      </c>
    </row>
    <row r="340" spans="1:23">
      <c r="A340" s="3"/>
      <c r="B340" s="3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>
        <f t="shared" si="5"/>
        <v>0</v>
      </c>
    </row>
    <row r="341" spans="1:23">
      <c r="A341" s="3"/>
      <c r="B341" s="3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>
        <f t="shared" si="5"/>
        <v>0</v>
      </c>
    </row>
    <row r="342" spans="1:23">
      <c r="A342" s="3"/>
      <c r="B342" s="3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>
        <f t="shared" si="5"/>
        <v>0</v>
      </c>
    </row>
    <row r="343" spans="1:23">
      <c r="A343" s="3"/>
      <c r="B343" s="3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>
        <f t="shared" si="5"/>
        <v>0</v>
      </c>
    </row>
    <row r="344" spans="1:23">
      <c r="A344" s="3"/>
      <c r="B344" s="3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>
        <f t="shared" si="5"/>
        <v>0</v>
      </c>
    </row>
    <row r="345" spans="1:23">
      <c r="A345" s="3"/>
      <c r="B345" s="3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>
        <f t="shared" si="5"/>
        <v>0</v>
      </c>
    </row>
    <row r="346" spans="1:23">
      <c r="A346" s="3"/>
      <c r="B346" s="3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>
        <f t="shared" si="5"/>
        <v>0</v>
      </c>
    </row>
    <row r="347" spans="1:23">
      <c r="A347" s="3"/>
      <c r="B347" s="3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>
        <f t="shared" si="5"/>
        <v>0</v>
      </c>
    </row>
    <row r="348" spans="1:23">
      <c r="A348" s="3"/>
      <c r="B348" s="3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>
        <f t="shared" si="5"/>
        <v>0</v>
      </c>
    </row>
    <row r="349" spans="3:23">
      <c r="C349" s="6">
        <f t="shared" ref="C349:V349" si="6">SUM(C1:C348)</f>
        <v>0</v>
      </c>
      <c r="D349" s="6">
        <f t="shared" si="6"/>
        <v>0</v>
      </c>
      <c r="E349" s="6">
        <f t="shared" si="6"/>
        <v>0</v>
      </c>
      <c r="F349" s="6">
        <f t="shared" si="6"/>
        <v>0</v>
      </c>
      <c r="G349" s="6">
        <f t="shared" si="6"/>
        <v>0</v>
      </c>
      <c r="H349" s="6">
        <f t="shared" si="6"/>
        <v>0</v>
      </c>
      <c r="I349" s="6">
        <f t="shared" si="6"/>
        <v>0</v>
      </c>
      <c r="J349" s="6">
        <f t="shared" si="6"/>
        <v>0</v>
      </c>
      <c r="K349" s="6">
        <f t="shared" si="6"/>
        <v>0</v>
      </c>
      <c r="L349" s="6">
        <f t="shared" si="6"/>
        <v>0</v>
      </c>
      <c r="M349" s="6">
        <f t="shared" si="6"/>
        <v>88.15</v>
      </c>
      <c r="N349" s="6">
        <f t="shared" si="6"/>
        <v>249.2</v>
      </c>
      <c r="O349" s="6">
        <f t="shared" si="6"/>
        <v>326.5</v>
      </c>
      <c r="P349" s="6">
        <f t="shared" si="6"/>
        <v>624.5</v>
      </c>
      <c r="Q349" s="6">
        <f t="shared" si="6"/>
        <v>327.05</v>
      </c>
      <c r="R349" s="6">
        <f t="shared" si="6"/>
        <v>0</v>
      </c>
      <c r="S349" s="6">
        <f t="shared" si="6"/>
        <v>40.95</v>
      </c>
      <c r="T349" s="6">
        <f t="shared" si="6"/>
        <v>198.55</v>
      </c>
      <c r="U349" s="6">
        <f t="shared" si="6"/>
        <v>332.1</v>
      </c>
      <c r="V349" s="6">
        <f t="shared" si="6"/>
        <v>0</v>
      </c>
      <c r="W349" s="6">
        <f>SUM(W2:W348)</f>
        <v>2187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9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11" defaultRowHeight="14.25"/>
  <cols>
    <col min="1" max="1" width="9.56923076923077" customWidth="1"/>
    <col min="2" max="12" width="11" hidden="1" customWidth="1"/>
    <col min="13" max="14" width="7.85641025641026" customWidth="1"/>
    <col min="15" max="15" width="7.42564102564103" customWidth="1"/>
    <col min="16" max="16" width="8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8.13846153846154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2198</v>
      </c>
      <c r="B2" s="3"/>
      <c r="C2" s="3"/>
      <c r="D2" s="3"/>
      <c r="E2" s="3"/>
      <c r="F2" s="3"/>
      <c r="G2" s="3"/>
      <c r="H2" s="3"/>
      <c r="I2" s="3"/>
      <c r="J2" s="3"/>
      <c r="K2" s="5"/>
      <c r="L2" s="5"/>
      <c r="M2" s="5"/>
      <c r="N2" s="5">
        <v>4.9</v>
      </c>
      <c r="O2" s="5"/>
      <c r="P2" s="5"/>
      <c r="Q2" s="5"/>
      <c r="R2" s="5"/>
      <c r="S2" s="5"/>
      <c r="T2" s="5"/>
      <c r="U2" s="5"/>
      <c r="V2" s="5"/>
      <c r="W2" s="5">
        <f t="shared" ref="W2:W67" si="0">SUM(C2:V2)</f>
        <v>4.9</v>
      </c>
    </row>
    <row r="3" spans="1:23">
      <c r="A3" s="3">
        <v>1018</v>
      </c>
      <c r="B3" s="3"/>
      <c r="C3" s="3"/>
      <c r="D3" s="3"/>
      <c r="E3" s="3"/>
      <c r="F3" s="3"/>
      <c r="G3" s="3"/>
      <c r="H3" s="3"/>
      <c r="I3" s="3"/>
      <c r="J3" s="3"/>
      <c r="K3" s="5"/>
      <c r="L3" s="5"/>
      <c r="M3" s="5">
        <v>2.95</v>
      </c>
      <c r="N3" s="5">
        <v>3.65</v>
      </c>
      <c r="O3" s="5"/>
      <c r="P3" s="5"/>
      <c r="Q3" s="5"/>
      <c r="R3" s="5"/>
      <c r="S3" s="5"/>
      <c r="T3" s="5"/>
      <c r="U3" s="5"/>
      <c r="V3" s="5"/>
      <c r="W3" s="5">
        <f t="shared" si="0"/>
        <v>6.6</v>
      </c>
    </row>
    <row r="4" spans="1:23">
      <c r="A4" s="3">
        <v>1005</v>
      </c>
      <c r="B4" s="3"/>
      <c r="C4" s="3"/>
      <c r="D4" s="3"/>
      <c r="E4" s="3"/>
      <c r="F4" s="3"/>
      <c r="G4" s="3"/>
      <c r="H4" s="3"/>
      <c r="I4" s="3"/>
      <c r="J4" s="3"/>
      <c r="K4" s="5"/>
      <c r="L4" s="5"/>
      <c r="M4" s="5">
        <v>12.25</v>
      </c>
      <c r="N4" s="5">
        <v>7</v>
      </c>
      <c r="O4" s="5">
        <v>4.5</v>
      </c>
      <c r="P4" s="5">
        <v>15.3</v>
      </c>
      <c r="Q4" s="5">
        <v>7.5</v>
      </c>
      <c r="R4" s="5"/>
      <c r="S4" s="5">
        <v>6.4</v>
      </c>
      <c r="T4" s="5">
        <v>3.9</v>
      </c>
      <c r="U4" s="5">
        <v>3.5</v>
      </c>
      <c r="V4" s="5"/>
      <c r="W4" s="5">
        <f t="shared" si="0"/>
        <v>60.35</v>
      </c>
    </row>
    <row r="5" spans="1:23">
      <c r="A5" s="3">
        <v>999</v>
      </c>
      <c r="B5" s="3"/>
      <c r="C5" s="3"/>
      <c r="D5" s="3"/>
      <c r="E5" s="3"/>
      <c r="F5" s="3"/>
      <c r="G5" s="3"/>
      <c r="H5" s="3"/>
      <c r="I5" s="3"/>
      <c r="J5" s="3"/>
      <c r="K5" s="5"/>
      <c r="L5" s="5"/>
      <c r="M5" s="5">
        <f>11.9+15.65</f>
        <v>27.55</v>
      </c>
      <c r="N5" s="5">
        <f>16.05+19.4</f>
        <v>35.45</v>
      </c>
      <c r="O5" s="5">
        <v>22.35</v>
      </c>
      <c r="P5" s="5">
        <v>21.1</v>
      </c>
      <c r="Q5" s="5">
        <v>3.35</v>
      </c>
      <c r="R5" s="5"/>
      <c r="S5" s="5"/>
      <c r="T5" s="5">
        <v>10.9</v>
      </c>
      <c r="U5" s="5">
        <v>2.25</v>
      </c>
      <c r="V5" s="5"/>
      <c r="W5" s="5">
        <f t="shared" si="0"/>
        <v>122.95</v>
      </c>
    </row>
    <row r="6" spans="1:23">
      <c r="A6" s="3">
        <v>1006</v>
      </c>
      <c r="B6" s="3"/>
      <c r="C6" s="3"/>
      <c r="D6" s="3"/>
      <c r="E6" s="3"/>
      <c r="F6" s="3"/>
      <c r="G6" s="3"/>
      <c r="H6" s="3"/>
      <c r="I6" s="3"/>
      <c r="J6" s="3"/>
      <c r="K6" s="5"/>
      <c r="L6" s="5"/>
      <c r="M6" s="5"/>
      <c r="N6" s="5">
        <v>5.1</v>
      </c>
      <c r="O6" s="5">
        <v>8.7</v>
      </c>
      <c r="P6" s="5">
        <f>16.8+7.05</f>
        <v>23.85</v>
      </c>
      <c r="Q6" s="5">
        <v>11.7</v>
      </c>
      <c r="R6" s="5"/>
      <c r="S6" s="5"/>
      <c r="T6" s="5"/>
      <c r="U6" s="5">
        <v>13.35</v>
      </c>
      <c r="V6" s="5"/>
      <c r="W6" s="5">
        <f t="shared" si="0"/>
        <v>62.7</v>
      </c>
    </row>
    <row r="7" spans="1:23">
      <c r="A7" s="3">
        <v>444</v>
      </c>
      <c r="B7" s="3"/>
      <c r="C7" s="3"/>
      <c r="D7" s="3"/>
      <c r="E7" s="3"/>
      <c r="F7" s="3"/>
      <c r="G7" s="3"/>
      <c r="H7" s="3"/>
      <c r="I7" s="3"/>
      <c r="J7" s="3"/>
      <c r="K7" s="5"/>
      <c r="L7" s="5"/>
      <c r="M7" s="5">
        <v>11.6</v>
      </c>
      <c r="N7" s="5">
        <v>6.55</v>
      </c>
      <c r="O7" s="5">
        <f>16.15+6.3</f>
        <v>22.45</v>
      </c>
      <c r="P7" s="5">
        <f>17.55+13.8+19.1+10.35</f>
        <v>60.8</v>
      </c>
      <c r="Q7" s="5">
        <f>15.85+13.55+15.65+3.65</f>
        <v>48.7</v>
      </c>
      <c r="R7" s="5"/>
      <c r="S7" s="5"/>
      <c r="T7" s="5">
        <v>4.65</v>
      </c>
      <c r="U7" s="5">
        <f>19.2+0.8</f>
        <v>20</v>
      </c>
      <c r="V7" s="5"/>
      <c r="W7" s="5">
        <f t="shared" si="0"/>
        <v>174.75</v>
      </c>
    </row>
    <row r="8" spans="1:23">
      <c r="A8" s="3">
        <v>309</v>
      </c>
      <c r="B8" s="3"/>
      <c r="C8" s="3"/>
      <c r="D8" s="3"/>
      <c r="E8" s="3"/>
      <c r="F8" s="3"/>
      <c r="G8" s="3"/>
      <c r="H8" s="3"/>
      <c r="I8" s="3"/>
      <c r="J8" s="3"/>
      <c r="K8" s="5"/>
      <c r="L8" s="5"/>
      <c r="M8" s="5">
        <v>12.5</v>
      </c>
      <c r="N8" s="5">
        <f>13.6+18.05+20.4+13.7+12.65</f>
        <v>78.4</v>
      </c>
      <c r="O8" s="5">
        <f>19.15+16.35+14.5+15.6+16.1+19.15</f>
        <v>100.85</v>
      </c>
      <c r="P8" s="5">
        <f>9.75+22.9+22.2+17.25+19.25+19.15+23.15+12.95+16.95+15.9</f>
        <v>179.45</v>
      </c>
      <c r="Q8" s="5">
        <f>11.1+14.5+15.15</f>
        <v>40.75</v>
      </c>
      <c r="R8" s="5"/>
      <c r="S8" s="5">
        <v>17.8</v>
      </c>
      <c r="T8" s="5">
        <f>17.55+15+14.7+16.95+16.9+20.95+14.55+16+16.45</f>
        <v>149.05</v>
      </c>
      <c r="U8" s="5">
        <f>23.6+18.9+17.7+16.55+23.3+17.1</f>
        <v>117.15</v>
      </c>
      <c r="V8" s="5"/>
      <c r="W8" s="5">
        <f t="shared" si="0"/>
        <v>695.95</v>
      </c>
    </row>
    <row r="9" spans="1:23">
      <c r="A9" s="3">
        <v>309</v>
      </c>
      <c r="B9" s="3"/>
      <c r="C9" s="3"/>
      <c r="D9" s="3"/>
      <c r="E9" s="3"/>
      <c r="F9" s="3"/>
      <c r="G9" s="3"/>
      <c r="H9" s="3"/>
      <c r="I9" s="3"/>
      <c r="J9" s="3"/>
      <c r="K9" s="5"/>
      <c r="L9" s="5"/>
      <c r="M9" s="5">
        <v>12.4</v>
      </c>
      <c r="N9" s="5">
        <f>14.85+4.9</f>
        <v>19.75</v>
      </c>
      <c r="O9" s="5">
        <v>7.1</v>
      </c>
      <c r="P9" s="5">
        <v>11.7</v>
      </c>
      <c r="Q9" s="5">
        <v>11.15</v>
      </c>
      <c r="R9" s="5"/>
      <c r="S9" s="5">
        <v>9.85</v>
      </c>
      <c r="T9" s="5">
        <f>18.35+14.65+15.65</f>
        <v>48.65</v>
      </c>
      <c r="U9" s="5">
        <f>15+7.1</f>
        <v>22.1</v>
      </c>
      <c r="V9" s="5"/>
      <c r="W9" s="5">
        <f t="shared" si="0"/>
        <v>142.7</v>
      </c>
    </row>
    <row r="10" spans="1:23">
      <c r="A10" s="3">
        <v>2161</v>
      </c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>
        <f>17.2+10.15</f>
        <v>27.35</v>
      </c>
      <c r="N10" s="5">
        <f>16.7+16.2+18.45+9+14.4</f>
        <v>74.75</v>
      </c>
      <c r="O10" s="5">
        <f>19.25+15.85+23+12.2</f>
        <v>70.3</v>
      </c>
      <c r="P10" s="5">
        <f>18.7+21.7+16.8+14.35</f>
        <v>71.55</v>
      </c>
      <c r="Q10" s="5">
        <v>9</v>
      </c>
      <c r="R10" s="5"/>
      <c r="S10" s="5"/>
      <c r="T10" s="5">
        <f>17.75+26.1</f>
        <v>43.85</v>
      </c>
      <c r="U10" s="5">
        <v>15.85</v>
      </c>
      <c r="V10" s="5"/>
      <c r="W10" s="5">
        <f t="shared" si="0"/>
        <v>312.65</v>
      </c>
    </row>
    <row r="11" spans="1:23">
      <c r="A11" s="3">
        <v>2425</v>
      </c>
      <c r="B11" s="3"/>
      <c r="C11" s="3"/>
      <c r="D11" s="3"/>
      <c r="E11" s="3"/>
      <c r="F11" s="3"/>
      <c r="G11" s="3"/>
      <c r="H11" s="3"/>
      <c r="I11" s="3"/>
      <c r="J11" s="3"/>
      <c r="K11" s="5"/>
      <c r="L11" s="5"/>
      <c r="M11" s="5"/>
      <c r="N11" s="5">
        <v>1.8</v>
      </c>
      <c r="O11" s="5">
        <f>1.45+12.05</f>
        <v>13.5</v>
      </c>
      <c r="P11" s="5">
        <v>14.5</v>
      </c>
      <c r="Q11" s="5">
        <v>2.65</v>
      </c>
      <c r="R11" s="5"/>
      <c r="S11" s="5"/>
      <c r="T11" s="5">
        <v>12.1</v>
      </c>
      <c r="U11" s="5">
        <v>15.05</v>
      </c>
      <c r="V11" s="5"/>
      <c r="W11" s="5">
        <f t="shared" si="0"/>
        <v>59.6</v>
      </c>
    </row>
    <row r="12" spans="1:23">
      <c r="A12" s="3">
        <v>260</v>
      </c>
      <c r="B12" s="3"/>
      <c r="C12" s="3"/>
      <c r="D12" s="3"/>
      <c r="E12" s="3"/>
      <c r="F12" s="3"/>
      <c r="G12" s="3"/>
      <c r="H12" s="3"/>
      <c r="I12" s="3"/>
      <c r="J12" s="3"/>
      <c r="K12" s="5"/>
      <c r="L12" s="5"/>
      <c r="M12" s="5">
        <f>13.3+15.25+4.45</f>
        <v>33</v>
      </c>
      <c r="N12" s="5">
        <f>14.3+19.45+12.5+15</f>
        <v>61.25</v>
      </c>
      <c r="O12" s="5">
        <f>16.8+14.9+21.95+19.85+13.6+15.35+11.85</f>
        <v>114.3</v>
      </c>
      <c r="P12" s="5">
        <f>10.6+14.45+17.05+16.75+18.65+17.9+15.8+15.7+11.6</f>
        <v>138.5</v>
      </c>
      <c r="Q12" s="5">
        <f>18.85+14.05+17.4+13.7+13.4</f>
        <v>77.4</v>
      </c>
      <c r="R12" s="5"/>
      <c r="S12" s="5">
        <v>9.55</v>
      </c>
      <c r="T12" s="5">
        <f>17.1+15.65+4</f>
        <v>36.75</v>
      </c>
      <c r="U12" s="5">
        <f>14+13.5+19.45+9.5</f>
        <v>56.45</v>
      </c>
      <c r="V12" s="5"/>
      <c r="W12" s="5">
        <f t="shared" si="0"/>
        <v>527.2</v>
      </c>
    </row>
    <row r="13" spans="1:23">
      <c r="A13" s="3">
        <v>2425</v>
      </c>
      <c r="B13" s="4"/>
      <c r="C13" s="3"/>
      <c r="D13" s="3"/>
      <c r="E13" s="3"/>
      <c r="F13" s="3"/>
      <c r="G13" s="3"/>
      <c r="H13" s="3"/>
      <c r="I13" s="3"/>
      <c r="J13" s="3"/>
      <c r="K13" s="5"/>
      <c r="L13" s="5"/>
      <c r="M13" s="5">
        <v>4.45</v>
      </c>
      <c r="N13" s="5"/>
      <c r="O13" s="5">
        <v>4.15</v>
      </c>
      <c r="P13" s="5">
        <f>17.95+11.85</f>
        <v>29.8</v>
      </c>
      <c r="Q13" s="5">
        <v>10.55</v>
      </c>
      <c r="R13" s="5"/>
      <c r="S13" s="5"/>
      <c r="T13" s="5">
        <v>15.95</v>
      </c>
      <c r="U13" s="5">
        <v>15.25</v>
      </c>
      <c r="V13" s="5"/>
      <c r="W13" s="5">
        <f t="shared" si="0"/>
        <v>80.15</v>
      </c>
    </row>
    <row r="14" spans="1:23">
      <c r="A14" s="3">
        <v>2425</v>
      </c>
      <c r="B14" s="3"/>
      <c r="C14" s="3"/>
      <c r="D14" s="3"/>
      <c r="E14" s="3"/>
      <c r="F14" s="3"/>
      <c r="G14" s="3"/>
      <c r="H14" s="3"/>
      <c r="I14" s="3"/>
      <c r="J14" s="3"/>
      <c r="K14" s="5"/>
      <c r="L14" s="5"/>
      <c r="M14" s="5">
        <v>11.35</v>
      </c>
      <c r="N14" s="5">
        <v>12.1</v>
      </c>
      <c r="O14" s="5">
        <v>9.3</v>
      </c>
      <c r="P14" s="5">
        <v>15.1</v>
      </c>
      <c r="Q14" s="5">
        <v>10.1</v>
      </c>
      <c r="R14" s="5"/>
      <c r="S14" s="5"/>
      <c r="T14" s="5">
        <v>15.6</v>
      </c>
      <c r="U14" s="5">
        <v>17.35</v>
      </c>
      <c r="V14" s="5"/>
      <c r="W14" s="5">
        <f t="shared" si="0"/>
        <v>90.9</v>
      </c>
    </row>
    <row r="15" spans="1:23">
      <c r="A15" s="3">
        <v>342</v>
      </c>
      <c r="B15" s="3"/>
      <c r="C15" s="3"/>
      <c r="D15" s="3"/>
      <c r="E15" s="3"/>
      <c r="F15" s="3"/>
      <c r="G15" s="3"/>
      <c r="H15" s="3"/>
      <c r="I15" s="3"/>
      <c r="J15" s="3"/>
      <c r="K15" s="5"/>
      <c r="L15" s="5"/>
      <c r="M15" s="5"/>
      <c r="N15" s="5">
        <v>1.9</v>
      </c>
      <c r="O15" s="5">
        <v>3</v>
      </c>
      <c r="P15" s="5">
        <v>2.15</v>
      </c>
      <c r="Q15" s="5"/>
      <c r="R15" s="5"/>
      <c r="S15" s="5"/>
      <c r="T15" s="5">
        <v>12.45</v>
      </c>
      <c r="U15" s="5">
        <v>1.85</v>
      </c>
      <c r="V15" s="5"/>
      <c r="W15" s="5">
        <f t="shared" si="0"/>
        <v>21.35</v>
      </c>
    </row>
    <row r="16" spans="1:23">
      <c r="A16" s="3">
        <v>1791</v>
      </c>
      <c r="B16" s="3"/>
      <c r="C16" s="3"/>
      <c r="D16" s="3"/>
      <c r="E16" s="3"/>
      <c r="F16" s="3"/>
      <c r="G16" s="3"/>
      <c r="H16" s="3"/>
      <c r="I16" s="3"/>
      <c r="J16" s="3"/>
      <c r="K16" s="5"/>
      <c r="L16" s="5"/>
      <c r="M16" s="5">
        <v>2.7</v>
      </c>
      <c r="N16" s="5">
        <v>1.8</v>
      </c>
      <c r="O16" s="5">
        <v>7.45</v>
      </c>
      <c r="P16" s="5">
        <v>12.9</v>
      </c>
      <c r="Q16" s="5">
        <v>8.75</v>
      </c>
      <c r="R16" s="5"/>
      <c r="S16" s="5">
        <v>2.5</v>
      </c>
      <c r="T16" s="5">
        <v>19.75</v>
      </c>
      <c r="U16" s="5">
        <v>8.2</v>
      </c>
      <c r="V16" s="5"/>
      <c r="W16" s="5">
        <f t="shared" si="0"/>
        <v>64.05</v>
      </c>
    </row>
    <row r="17" spans="1:23">
      <c r="A17" s="3">
        <v>1792</v>
      </c>
      <c r="B17" s="3"/>
      <c r="C17" s="3"/>
      <c r="D17" s="3"/>
      <c r="E17" s="3"/>
      <c r="F17" s="3"/>
      <c r="G17" s="3"/>
      <c r="H17" s="3"/>
      <c r="I17" s="3"/>
      <c r="J17" s="3"/>
      <c r="K17" s="5"/>
      <c r="L17" s="5"/>
      <c r="M17" s="5"/>
      <c r="N17" s="5"/>
      <c r="O17" s="5"/>
      <c r="P17" s="5"/>
      <c r="Q17" s="5"/>
      <c r="R17" s="5"/>
      <c r="S17" s="5"/>
      <c r="T17" s="5">
        <v>10.15</v>
      </c>
      <c r="U17" s="5">
        <v>2.75</v>
      </c>
      <c r="V17" s="5"/>
      <c r="W17" s="5">
        <f t="shared" si="0"/>
        <v>12.9</v>
      </c>
    </row>
    <row r="18" spans="1:23">
      <c r="A18" s="3"/>
      <c r="B18" s="3"/>
      <c r="C18" s="3"/>
      <c r="D18" s="3"/>
      <c r="E18" s="3"/>
      <c r="F18" s="3"/>
      <c r="G18" s="3"/>
      <c r="H18" s="3"/>
      <c r="I18" s="3"/>
      <c r="J18" s="3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>
        <f t="shared" si="0"/>
        <v>0</v>
      </c>
    </row>
    <row r="19" spans="1:23">
      <c r="A19" s="3"/>
      <c r="B19" s="3"/>
      <c r="C19" s="3"/>
      <c r="D19" s="3"/>
      <c r="E19" s="3"/>
      <c r="F19" s="3"/>
      <c r="G19" s="3"/>
      <c r="H19" s="3"/>
      <c r="I19" s="3"/>
      <c r="J19" s="3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>
        <f t="shared" si="0"/>
        <v>0</v>
      </c>
    </row>
    <row r="20" spans="1:23">
      <c r="A20" s="3"/>
      <c r="B20" s="3"/>
      <c r="C20" s="3"/>
      <c r="D20" s="3"/>
      <c r="E20" s="3"/>
      <c r="F20" s="3"/>
      <c r="G20" s="3"/>
      <c r="H20" s="3"/>
      <c r="I20" s="3"/>
      <c r="J20" s="3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>
        <f t="shared" si="0"/>
        <v>0</v>
      </c>
    </row>
    <row r="21" spans="1:23">
      <c r="A21" s="3"/>
      <c r="B21" s="3"/>
      <c r="C21" s="3"/>
      <c r="D21" s="3"/>
      <c r="E21" s="3"/>
      <c r="F21" s="3"/>
      <c r="G21" s="3"/>
      <c r="H21" s="3"/>
      <c r="I21" s="3"/>
      <c r="J21" s="3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>
        <f t="shared" si="0"/>
        <v>0</v>
      </c>
    </row>
    <row r="22" spans="1:23">
      <c r="A22" s="3"/>
      <c r="B22" s="3"/>
      <c r="C22" s="3"/>
      <c r="D22" s="3"/>
      <c r="E22" s="3"/>
      <c r="F22" s="3"/>
      <c r="G22" s="3"/>
      <c r="H22" s="3"/>
      <c r="I22" s="3"/>
      <c r="J22" s="3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>
        <f t="shared" si="0"/>
        <v>0</v>
      </c>
    </row>
    <row r="23" spans="1:23">
      <c r="A23" s="3"/>
      <c r="B23" s="3"/>
      <c r="C23" s="3"/>
      <c r="D23" s="3"/>
      <c r="E23" s="3"/>
      <c r="F23" s="3"/>
      <c r="G23" s="3"/>
      <c r="H23" s="3"/>
      <c r="I23" s="3"/>
      <c r="J23" s="3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>
        <f t="shared" si="0"/>
        <v>0</v>
      </c>
    </row>
    <row r="24" spans="1:23">
      <c r="A24" s="3"/>
      <c r="B24" s="3"/>
      <c r="C24" s="3"/>
      <c r="D24" s="3"/>
      <c r="E24" s="3"/>
      <c r="F24" s="3"/>
      <c r="G24" s="3"/>
      <c r="H24" s="3"/>
      <c r="I24" s="3"/>
      <c r="J24" s="3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>
        <f t="shared" si="0"/>
        <v>0</v>
      </c>
    </row>
    <row r="25" spans="1:23">
      <c r="A25" s="3"/>
      <c r="B25" s="3"/>
      <c r="C25" s="3"/>
      <c r="D25" s="3"/>
      <c r="E25" s="3"/>
      <c r="F25" s="3"/>
      <c r="G25" s="3"/>
      <c r="H25" s="3"/>
      <c r="I25" s="3"/>
      <c r="J25" s="3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>
        <f t="shared" si="0"/>
        <v>0</v>
      </c>
    </row>
    <row r="26" spans="1:23">
      <c r="A26" s="3"/>
      <c r="B26" s="3"/>
      <c r="C26" s="3"/>
      <c r="D26" s="3"/>
      <c r="E26" s="3"/>
      <c r="F26" s="3"/>
      <c r="G26" s="3"/>
      <c r="H26" s="3"/>
      <c r="I26" s="3"/>
      <c r="J26" s="3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>
        <f t="shared" si="0"/>
        <v>0</v>
      </c>
    </row>
    <row r="27" spans="1:23">
      <c r="A27" s="3"/>
      <c r="B27" s="3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>
        <f t="shared" si="0"/>
        <v>0</v>
      </c>
    </row>
    <row r="28" spans="1:23">
      <c r="A28" s="3"/>
      <c r="B28" s="3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>
        <f t="shared" si="0"/>
        <v>0</v>
      </c>
    </row>
    <row r="29" spans="1:23">
      <c r="A29" s="3"/>
      <c r="B29" s="3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>
        <f t="shared" si="0"/>
        <v>0</v>
      </c>
    </row>
    <row r="30" spans="1:23">
      <c r="A30" s="3"/>
      <c r="B30" s="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>
        <f t="shared" si="0"/>
        <v>0</v>
      </c>
    </row>
    <row r="31" spans="1:23">
      <c r="A31" s="3"/>
      <c r="B31" s="3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>
        <f t="shared" si="0"/>
        <v>0</v>
      </c>
    </row>
    <row r="32" spans="1:23">
      <c r="A32" s="3"/>
      <c r="B32" s="3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>
        <f t="shared" si="0"/>
        <v>0</v>
      </c>
    </row>
    <row r="33" spans="1:23">
      <c r="A33" s="3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>
        <f t="shared" si="0"/>
        <v>0</v>
      </c>
    </row>
    <row r="34" spans="1:23">
      <c r="A34" s="3"/>
      <c r="B34" s="3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>
        <f t="shared" si="0"/>
        <v>0</v>
      </c>
    </row>
    <row r="35" spans="1:23">
      <c r="A35" s="3"/>
      <c r="B35" s="3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>
        <f t="shared" si="0"/>
        <v>0</v>
      </c>
    </row>
    <row r="36" spans="1:23">
      <c r="A36" s="3"/>
      <c r="B36" s="3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>
        <f t="shared" si="0"/>
        <v>0</v>
      </c>
    </row>
    <row r="37" spans="1:23">
      <c r="A37" s="3"/>
      <c r="B37" s="3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>
        <f t="shared" si="0"/>
        <v>0</v>
      </c>
    </row>
    <row r="38" spans="1:23">
      <c r="A38" s="3"/>
      <c r="B38" s="3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>
        <f t="shared" si="0"/>
        <v>0</v>
      </c>
    </row>
    <row r="39" spans="1:23">
      <c r="A39" s="3"/>
      <c r="B39" s="3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>
        <f t="shared" si="0"/>
        <v>0</v>
      </c>
    </row>
    <row r="40" spans="1:23">
      <c r="A40" s="3"/>
      <c r="B40" s="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>
        <f t="shared" si="0"/>
        <v>0</v>
      </c>
    </row>
    <row r="41" spans="1:23">
      <c r="A41" s="3"/>
      <c r="B41" s="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>
        <f t="shared" si="0"/>
        <v>0</v>
      </c>
    </row>
    <row r="42" spans="1:23">
      <c r="A42" s="3"/>
      <c r="B42" s="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>
        <f t="shared" si="0"/>
        <v>0</v>
      </c>
    </row>
    <row r="43" spans="1:23">
      <c r="A43" s="3"/>
      <c r="B43" s="3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>
        <f t="shared" si="0"/>
        <v>0</v>
      </c>
    </row>
    <row r="44" spans="1:23">
      <c r="A44" s="3"/>
      <c r="B44" s="3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>
        <f t="shared" si="0"/>
        <v>0</v>
      </c>
    </row>
    <row r="45" spans="1:23">
      <c r="A45" s="3"/>
      <c r="B45" s="3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>
        <f t="shared" si="0"/>
        <v>0</v>
      </c>
    </row>
    <row r="46" spans="1:23">
      <c r="A46" s="3"/>
      <c r="B46" s="3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>
        <f t="shared" si="0"/>
        <v>0</v>
      </c>
    </row>
    <row r="47" spans="1:23">
      <c r="A47" s="3"/>
      <c r="B47" s="3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>
        <f t="shared" si="0"/>
        <v>0</v>
      </c>
    </row>
    <row r="48" spans="1:23">
      <c r="A48" s="3"/>
      <c r="B48" s="3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>
        <f t="shared" si="0"/>
        <v>0</v>
      </c>
    </row>
    <row r="49" spans="1:23">
      <c r="A49" s="3"/>
      <c r="B49" s="3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>
        <f t="shared" si="0"/>
        <v>0</v>
      </c>
    </row>
    <row r="50" spans="1:23">
      <c r="A50" s="3"/>
      <c r="B50" s="3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>
        <f t="shared" si="0"/>
        <v>0</v>
      </c>
    </row>
    <row r="51" spans="1:23">
      <c r="A51" s="3"/>
      <c r="B51" s="3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>
        <f t="shared" si="0"/>
        <v>0</v>
      </c>
    </row>
    <row r="52" spans="1:23">
      <c r="A52" s="3"/>
      <c r="B52" s="3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>
        <f t="shared" si="0"/>
        <v>0</v>
      </c>
    </row>
    <row r="53" spans="1:23">
      <c r="A53" s="3"/>
      <c r="B53" s="3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>
        <f t="shared" si="0"/>
        <v>0</v>
      </c>
    </row>
    <row r="54" spans="1:23">
      <c r="A54" s="3"/>
      <c r="B54" s="3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>
        <f t="shared" si="0"/>
        <v>0</v>
      </c>
    </row>
    <row r="55" spans="1:23">
      <c r="A55" s="3"/>
      <c r="B55" s="3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>
        <f t="shared" si="0"/>
        <v>0</v>
      </c>
    </row>
    <row r="56" spans="1:23">
      <c r="A56" s="3"/>
      <c r="B56" s="3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>
        <f t="shared" si="0"/>
        <v>0</v>
      </c>
    </row>
    <row r="57" spans="1:23">
      <c r="A57" s="3"/>
      <c r="B57" s="3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>
        <f t="shared" si="0"/>
        <v>0</v>
      </c>
    </row>
    <row r="58" spans="1:23">
      <c r="A58" s="3"/>
      <c r="B58" s="3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>
        <f t="shared" si="0"/>
        <v>0</v>
      </c>
    </row>
    <row r="59" spans="1:23">
      <c r="A59" s="3"/>
      <c r="B59" s="3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>
        <f t="shared" si="0"/>
        <v>0</v>
      </c>
    </row>
    <row r="60" spans="1:23">
      <c r="A60" s="3"/>
      <c r="B60" s="3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>
        <f t="shared" si="0"/>
        <v>0</v>
      </c>
    </row>
    <row r="61" spans="1:23">
      <c r="A61" s="3"/>
      <c r="B61" s="3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>
        <f t="shared" si="0"/>
        <v>0</v>
      </c>
    </row>
    <row r="62" spans="1:23">
      <c r="A62" s="3"/>
      <c r="B62" s="3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>
        <f t="shared" si="0"/>
        <v>0</v>
      </c>
    </row>
    <row r="63" spans="1:23">
      <c r="A63" s="3"/>
      <c r="B63" s="3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>
        <f t="shared" si="0"/>
        <v>0</v>
      </c>
    </row>
    <row r="64" spans="1:23">
      <c r="A64" s="3"/>
      <c r="B64" s="3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>
        <f t="shared" si="0"/>
        <v>0</v>
      </c>
    </row>
    <row r="65" spans="1:23">
      <c r="A65" s="3"/>
      <c r="B65" s="3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>
        <f t="shared" si="0"/>
        <v>0</v>
      </c>
    </row>
    <row r="66" spans="1:23">
      <c r="A66" s="3"/>
      <c r="B66" s="3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>
        <f t="shared" si="0"/>
        <v>0</v>
      </c>
    </row>
    <row r="67" spans="1:23">
      <c r="A67" s="3"/>
      <c r="B67" s="3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>
        <f t="shared" si="0"/>
        <v>0</v>
      </c>
    </row>
    <row r="68" spans="1:23">
      <c r="A68" s="3"/>
      <c r="B68" s="3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>
        <f t="shared" ref="W68:W131" si="1">SUM(C68:V68)</f>
        <v>0</v>
      </c>
    </row>
    <row r="69" spans="1:23">
      <c r="A69" s="3"/>
      <c r="B69" s="3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>
        <f t="shared" si="1"/>
        <v>0</v>
      </c>
    </row>
    <row r="70" spans="1:23">
      <c r="A70" s="3"/>
      <c r="B70" s="3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>
        <f t="shared" si="1"/>
        <v>0</v>
      </c>
    </row>
    <row r="71" spans="1:23">
      <c r="A71" s="3"/>
      <c r="B71" s="3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>
        <f t="shared" si="1"/>
        <v>0</v>
      </c>
    </row>
    <row r="72" spans="1:23">
      <c r="A72" s="3"/>
      <c r="B72" s="3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>
        <f t="shared" si="1"/>
        <v>0</v>
      </c>
    </row>
    <row r="73" spans="1:23">
      <c r="A73" s="3"/>
      <c r="B73" s="3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>
        <f t="shared" si="1"/>
        <v>0</v>
      </c>
    </row>
    <row r="74" spans="1:23">
      <c r="A74" s="3"/>
      <c r="B74" s="3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>
        <f t="shared" si="1"/>
        <v>0</v>
      </c>
    </row>
    <row r="75" spans="1:23">
      <c r="A75" s="3"/>
      <c r="B75" s="3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>
        <f t="shared" si="1"/>
        <v>0</v>
      </c>
    </row>
    <row r="76" spans="1:23">
      <c r="A76" s="3"/>
      <c r="B76" s="3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>
        <f t="shared" si="1"/>
        <v>0</v>
      </c>
    </row>
    <row r="77" spans="1:23">
      <c r="A77" s="3"/>
      <c r="B77" s="3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>
        <f t="shared" si="1"/>
        <v>0</v>
      </c>
    </row>
    <row r="78" spans="1:23">
      <c r="A78" s="3"/>
      <c r="B78" s="3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>
        <f t="shared" si="1"/>
        <v>0</v>
      </c>
    </row>
    <row r="79" spans="1:23">
      <c r="A79" s="3"/>
      <c r="B79" s="3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>
        <f t="shared" si="1"/>
        <v>0</v>
      </c>
    </row>
    <row r="80" spans="1:23">
      <c r="A80" s="3"/>
      <c r="B80" s="3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>
        <f t="shared" si="1"/>
        <v>0</v>
      </c>
    </row>
    <row r="81" spans="1:23">
      <c r="A81" s="3"/>
      <c r="B81" s="3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>
        <f t="shared" si="1"/>
        <v>0</v>
      </c>
    </row>
    <row r="82" spans="1:23">
      <c r="A82" s="3"/>
      <c r="B82" s="3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>
        <f t="shared" si="1"/>
        <v>0</v>
      </c>
    </row>
    <row r="83" spans="1:23">
      <c r="A83" s="3"/>
      <c r="B83" s="3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>
        <f t="shared" si="1"/>
        <v>0</v>
      </c>
    </row>
    <row r="84" spans="1:23">
      <c r="A84" s="3"/>
      <c r="B84" s="3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>
        <f t="shared" si="1"/>
        <v>0</v>
      </c>
    </row>
    <row r="85" spans="1:23">
      <c r="A85" s="3"/>
      <c r="B85" s="3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>
        <f t="shared" si="1"/>
        <v>0</v>
      </c>
    </row>
    <row r="86" spans="1:23">
      <c r="A86" s="3"/>
      <c r="B86" s="3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>
        <f t="shared" si="1"/>
        <v>0</v>
      </c>
    </row>
    <row r="87" spans="1:23">
      <c r="A87" s="3"/>
      <c r="B87" s="3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>
        <f t="shared" si="1"/>
        <v>0</v>
      </c>
    </row>
    <row r="88" spans="1:23">
      <c r="A88" s="3"/>
      <c r="B88" s="3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>
        <f t="shared" si="1"/>
        <v>0</v>
      </c>
    </row>
    <row r="89" spans="1:23">
      <c r="A89" s="3"/>
      <c r="B89" s="3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>
        <f t="shared" si="1"/>
        <v>0</v>
      </c>
    </row>
    <row r="90" spans="1:23">
      <c r="A90" s="3"/>
      <c r="B90" s="3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>
        <f t="shared" si="1"/>
        <v>0</v>
      </c>
    </row>
    <row r="91" spans="1:23">
      <c r="A91" s="3"/>
      <c r="B91" s="3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>
        <f t="shared" si="1"/>
        <v>0</v>
      </c>
    </row>
    <row r="92" spans="1:23">
      <c r="A92" s="3"/>
      <c r="B92" s="3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>
        <f t="shared" si="1"/>
        <v>0</v>
      </c>
    </row>
    <row r="93" spans="1:23">
      <c r="A93" s="3"/>
      <c r="B93" s="3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>
        <f t="shared" si="1"/>
        <v>0</v>
      </c>
    </row>
    <row r="94" spans="1:23">
      <c r="A94" s="3"/>
      <c r="B94" s="3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>
        <f t="shared" si="1"/>
        <v>0</v>
      </c>
    </row>
    <row r="95" spans="1:23">
      <c r="A95" s="3"/>
      <c r="B95" s="3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>
        <f t="shared" si="1"/>
        <v>0</v>
      </c>
    </row>
    <row r="96" spans="1:23">
      <c r="A96" s="3"/>
      <c r="B96" s="3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>
        <f t="shared" si="1"/>
        <v>0</v>
      </c>
    </row>
    <row r="97" spans="1:23">
      <c r="A97" s="3"/>
      <c r="B97" s="3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>
        <f t="shared" si="1"/>
        <v>0</v>
      </c>
    </row>
    <row r="98" spans="1:23">
      <c r="A98" s="3"/>
      <c r="B98" s="3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>
        <f t="shared" si="1"/>
        <v>0</v>
      </c>
    </row>
    <row r="99" spans="1:23">
      <c r="A99" s="3"/>
      <c r="B99" s="3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>
        <f t="shared" si="1"/>
        <v>0</v>
      </c>
    </row>
    <row r="100" spans="1:23">
      <c r="A100" s="3"/>
      <c r="B100" s="3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>
        <f t="shared" si="1"/>
        <v>0</v>
      </c>
    </row>
    <row r="101" spans="1:23">
      <c r="A101" s="3"/>
      <c r="B101" s="3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>
        <f t="shared" si="1"/>
        <v>0</v>
      </c>
    </row>
    <row r="102" spans="1:23">
      <c r="A102" s="3"/>
      <c r="B102" s="3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>
        <f t="shared" si="1"/>
        <v>0</v>
      </c>
    </row>
    <row r="103" spans="1:23">
      <c r="A103" s="3"/>
      <c r="B103" s="3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>
        <f t="shared" si="1"/>
        <v>0</v>
      </c>
    </row>
    <row r="104" spans="1:23">
      <c r="A104" s="3"/>
      <c r="B104" s="3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>
        <f t="shared" si="1"/>
        <v>0</v>
      </c>
    </row>
    <row r="105" spans="1:23">
      <c r="A105" s="3"/>
      <c r="B105" s="3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>
        <f t="shared" si="1"/>
        <v>0</v>
      </c>
    </row>
    <row r="106" spans="1:23">
      <c r="A106" s="3"/>
      <c r="B106" s="3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>
        <f t="shared" si="1"/>
        <v>0</v>
      </c>
    </row>
    <row r="107" spans="1:23">
      <c r="A107" s="3"/>
      <c r="B107" s="3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>
        <f t="shared" si="1"/>
        <v>0</v>
      </c>
    </row>
    <row r="108" spans="1:23">
      <c r="A108" s="3"/>
      <c r="B108" s="3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>
        <f t="shared" si="1"/>
        <v>0</v>
      </c>
    </row>
    <row r="109" spans="1:23">
      <c r="A109" s="3"/>
      <c r="B109" s="3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>
        <f t="shared" si="1"/>
        <v>0</v>
      </c>
    </row>
    <row r="110" spans="1:23">
      <c r="A110" s="3"/>
      <c r="B110" s="3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>
        <f t="shared" si="1"/>
        <v>0</v>
      </c>
    </row>
    <row r="111" spans="1:23">
      <c r="A111" s="3"/>
      <c r="B111" s="3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>
        <f t="shared" si="1"/>
        <v>0</v>
      </c>
    </row>
    <row r="112" spans="1:23">
      <c r="A112" s="3"/>
      <c r="B112" s="3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>
        <f t="shared" si="1"/>
        <v>0</v>
      </c>
    </row>
    <row r="113" spans="1:23">
      <c r="A113" s="3"/>
      <c r="B113" s="3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>
        <f t="shared" si="1"/>
        <v>0</v>
      </c>
    </row>
    <row r="114" spans="1:23">
      <c r="A114" s="3"/>
      <c r="B114" s="3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>
        <f t="shared" si="1"/>
        <v>0</v>
      </c>
    </row>
    <row r="115" spans="1:23">
      <c r="A115" s="3"/>
      <c r="B115" s="3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>
        <f t="shared" si="1"/>
        <v>0</v>
      </c>
    </row>
    <row r="116" spans="1:23">
      <c r="A116" s="3"/>
      <c r="B116" s="3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>
        <f t="shared" si="1"/>
        <v>0</v>
      </c>
    </row>
    <row r="117" spans="1:23">
      <c r="A117" s="3"/>
      <c r="B117" s="3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>
        <f t="shared" si="1"/>
        <v>0</v>
      </c>
    </row>
    <row r="118" spans="1:23">
      <c r="A118" s="3"/>
      <c r="B118" s="3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>
        <f t="shared" si="1"/>
        <v>0</v>
      </c>
    </row>
    <row r="119" spans="1:23">
      <c r="A119" s="3"/>
      <c r="B119" s="3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>
        <f t="shared" si="1"/>
        <v>0</v>
      </c>
    </row>
    <row r="120" spans="1:23">
      <c r="A120" s="3"/>
      <c r="B120" s="3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>
        <f t="shared" si="1"/>
        <v>0</v>
      </c>
    </row>
    <row r="121" spans="1:23">
      <c r="A121" s="3"/>
      <c r="B121" s="3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>
        <f t="shared" si="1"/>
        <v>0</v>
      </c>
    </row>
    <row r="122" spans="1:23">
      <c r="A122" s="3"/>
      <c r="B122" s="3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>
        <f t="shared" si="1"/>
        <v>0</v>
      </c>
    </row>
    <row r="123" spans="1:23">
      <c r="A123" s="3"/>
      <c r="B123" s="3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>
        <f t="shared" si="1"/>
        <v>0</v>
      </c>
    </row>
    <row r="124" spans="1:23">
      <c r="A124" s="3"/>
      <c r="B124" s="3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>
        <f t="shared" si="1"/>
        <v>0</v>
      </c>
    </row>
    <row r="125" spans="1:23">
      <c r="A125" s="3"/>
      <c r="B125" s="3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>
        <f t="shared" si="1"/>
        <v>0</v>
      </c>
    </row>
    <row r="126" spans="1:23">
      <c r="A126" s="3"/>
      <c r="B126" s="3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>
        <f t="shared" si="1"/>
        <v>0</v>
      </c>
    </row>
    <row r="127" spans="1:23">
      <c r="A127" s="3"/>
      <c r="B127" s="3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>
        <f t="shared" si="1"/>
        <v>0</v>
      </c>
    </row>
    <row r="128" spans="1:23">
      <c r="A128" s="3"/>
      <c r="B128" s="3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>
        <f t="shared" si="1"/>
        <v>0</v>
      </c>
    </row>
    <row r="129" spans="1:23">
      <c r="A129" s="3"/>
      <c r="B129" s="3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>
        <f t="shared" si="1"/>
        <v>0</v>
      </c>
    </row>
    <row r="130" spans="1:23">
      <c r="A130" s="3"/>
      <c r="B130" s="3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>
        <f t="shared" si="1"/>
        <v>0</v>
      </c>
    </row>
    <row r="131" spans="1:23">
      <c r="A131" s="3"/>
      <c r="B131" s="3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>
        <f t="shared" si="1"/>
        <v>0</v>
      </c>
    </row>
    <row r="132" spans="1:23">
      <c r="A132" s="3"/>
      <c r="B132" s="3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>
        <f t="shared" ref="W132:W195" si="2">SUM(C132:V132)</f>
        <v>0</v>
      </c>
    </row>
    <row r="133" spans="1:23">
      <c r="A133" s="3"/>
      <c r="B133" s="3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>
        <f t="shared" si="2"/>
        <v>0</v>
      </c>
    </row>
    <row r="134" spans="1:23">
      <c r="A134" s="3"/>
      <c r="B134" s="3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>
        <f t="shared" si="2"/>
        <v>0</v>
      </c>
    </row>
    <row r="135" spans="1:23">
      <c r="A135" s="3"/>
      <c r="B135" s="3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>
        <f t="shared" si="2"/>
        <v>0</v>
      </c>
    </row>
    <row r="136" spans="1:23">
      <c r="A136" s="3"/>
      <c r="B136" s="3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>
        <f t="shared" si="2"/>
        <v>0</v>
      </c>
    </row>
    <row r="137" spans="1:23">
      <c r="A137" s="3"/>
      <c r="B137" s="3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>
        <f t="shared" si="2"/>
        <v>0</v>
      </c>
    </row>
    <row r="138" spans="1:23">
      <c r="A138" s="3"/>
      <c r="B138" s="3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>
        <f t="shared" si="2"/>
        <v>0</v>
      </c>
    </row>
    <row r="139" spans="1:23">
      <c r="A139" s="3"/>
      <c r="B139" s="3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>
        <f t="shared" si="2"/>
        <v>0</v>
      </c>
    </row>
    <row r="140" spans="1:23">
      <c r="A140" s="3"/>
      <c r="B140" s="3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>
        <f t="shared" si="2"/>
        <v>0</v>
      </c>
    </row>
    <row r="141" spans="1:23">
      <c r="A141" s="3"/>
      <c r="B141" s="3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>
        <f t="shared" si="2"/>
        <v>0</v>
      </c>
    </row>
    <row r="142" spans="1:23">
      <c r="A142" s="3"/>
      <c r="B142" s="3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>
        <f t="shared" si="2"/>
        <v>0</v>
      </c>
    </row>
    <row r="143" spans="1:23">
      <c r="A143" s="3"/>
      <c r="B143" s="3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>
        <f t="shared" si="2"/>
        <v>0</v>
      </c>
    </row>
    <row r="144" spans="1:23">
      <c r="A144" s="3"/>
      <c r="B144" s="3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>
        <f t="shared" si="2"/>
        <v>0</v>
      </c>
    </row>
    <row r="145" spans="1:23">
      <c r="A145" s="3"/>
      <c r="B145" s="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>
        <f t="shared" si="2"/>
        <v>0</v>
      </c>
    </row>
    <row r="146" spans="1:23">
      <c r="A146" s="3"/>
      <c r="B146" s="3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>
        <f t="shared" si="2"/>
        <v>0</v>
      </c>
    </row>
    <row r="147" spans="1:23">
      <c r="A147" s="3"/>
      <c r="B147" s="3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>
        <f t="shared" si="2"/>
        <v>0</v>
      </c>
    </row>
    <row r="148" spans="1:23">
      <c r="A148" s="3"/>
      <c r="B148" s="3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>
        <f t="shared" si="2"/>
        <v>0</v>
      </c>
    </row>
    <row r="149" spans="1:23">
      <c r="A149" s="3"/>
      <c r="B149" s="3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>
        <f t="shared" si="2"/>
        <v>0</v>
      </c>
    </row>
    <row r="150" spans="1:23">
      <c r="A150" s="3"/>
      <c r="B150" s="3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>
        <f t="shared" si="2"/>
        <v>0</v>
      </c>
    </row>
    <row r="151" spans="1:23">
      <c r="A151" s="3"/>
      <c r="B151" s="3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>
        <f t="shared" si="2"/>
        <v>0</v>
      </c>
    </row>
    <row r="152" spans="1:23">
      <c r="A152" s="3"/>
      <c r="B152" s="3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>
        <f t="shared" si="2"/>
        <v>0</v>
      </c>
    </row>
    <row r="153" spans="1:23">
      <c r="A153" s="3"/>
      <c r="B153" s="3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>
        <f t="shared" si="2"/>
        <v>0</v>
      </c>
    </row>
    <row r="154" spans="1:23">
      <c r="A154" s="3"/>
      <c r="B154" s="3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>
        <f t="shared" si="2"/>
        <v>0</v>
      </c>
    </row>
    <row r="155" spans="1:23">
      <c r="A155" s="3"/>
      <c r="B155" s="3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>
        <f t="shared" si="2"/>
        <v>0</v>
      </c>
    </row>
    <row r="156" spans="1:23">
      <c r="A156" s="3"/>
      <c r="B156" s="3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>
        <f t="shared" si="2"/>
        <v>0</v>
      </c>
    </row>
    <row r="157" spans="1:23">
      <c r="A157" s="3"/>
      <c r="B157" s="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>
        <f t="shared" si="2"/>
        <v>0</v>
      </c>
    </row>
    <row r="158" spans="1:23">
      <c r="A158" s="3"/>
      <c r="B158" s="3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>
        <f t="shared" si="2"/>
        <v>0</v>
      </c>
    </row>
    <row r="159" spans="1:23">
      <c r="A159" s="3"/>
      <c r="B159" s="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>
        <f t="shared" si="2"/>
        <v>0</v>
      </c>
    </row>
    <row r="160" spans="1:23">
      <c r="A160" s="3"/>
      <c r="B160" s="3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>
        <f t="shared" si="2"/>
        <v>0</v>
      </c>
    </row>
    <row r="161" spans="1:23">
      <c r="A161" s="3"/>
      <c r="B161" s="3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>
        <f t="shared" si="2"/>
        <v>0</v>
      </c>
    </row>
    <row r="162" spans="1:23">
      <c r="A162" s="3"/>
      <c r="B162" s="3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>
        <f t="shared" si="2"/>
        <v>0</v>
      </c>
    </row>
    <row r="163" spans="1:23">
      <c r="A163" s="3"/>
      <c r="B163" s="3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>
        <f t="shared" si="2"/>
        <v>0</v>
      </c>
    </row>
    <row r="164" spans="1:23">
      <c r="A164" s="3"/>
      <c r="B164" s="3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>
        <f t="shared" si="2"/>
        <v>0</v>
      </c>
    </row>
    <row r="165" spans="1:23">
      <c r="A165" s="3"/>
      <c r="B165" s="3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>
        <f t="shared" si="2"/>
        <v>0</v>
      </c>
    </row>
    <row r="166" spans="1:23">
      <c r="A166" s="3"/>
      <c r="B166" s="3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>
        <f t="shared" si="2"/>
        <v>0</v>
      </c>
    </row>
    <row r="167" spans="1:23">
      <c r="A167" s="3"/>
      <c r="B167" s="3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>
        <f t="shared" si="2"/>
        <v>0</v>
      </c>
    </row>
    <row r="168" spans="1:23">
      <c r="A168" s="3"/>
      <c r="B168" s="3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>
        <f t="shared" si="2"/>
        <v>0</v>
      </c>
    </row>
    <row r="169" spans="1:23">
      <c r="A169" s="3"/>
      <c r="B169" s="3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>
        <f t="shared" si="2"/>
        <v>0</v>
      </c>
    </row>
    <row r="170" spans="1:23">
      <c r="A170" s="3"/>
      <c r="B170" s="3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>
        <f t="shared" si="2"/>
        <v>0</v>
      </c>
    </row>
    <row r="171" spans="1:23">
      <c r="A171" s="3"/>
      <c r="B171" s="3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>
        <f t="shared" si="2"/>
        <v>0</v>
      </c>
    </row>
    <row r="172" spans="1:23">
      <c r="A172" s="3"/>
      <c r="B172" s="3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>
        <f t="shared" si="2"/>
        <v>0</v>
      </c>
    </row>
    <row r="173" spans="1:23">
      <c r="A173" s="3"/>
      <c r="B173" s="3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>
        <f t="shared" si="2"/>
        <v>0</v>
      </c>
    </row>
    <row r="174" spans="1:23">
      <c r="A174" s="3"/>
      <c r="B174" s="3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>
        <f t="shared" si="2"/>
        <v>0</v>
      </c>
    </row>
    <row r="175" spans="1:23">
      <c r="A175" s="3"/>
      <c r="B175" s="3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>
        <f t="shared" si="2"/>
        <v>0</v>
      </c>
    </row>
    <row r="176" spans="1:23">
      <c r="A176" s="3"/>
      <c r="B176" s="3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>
        <f t="shared" si="2"/>
        <v>0</v>
      </c>
    </row>
    <row r="177" spans="1:23">
      <c r="A177" s="3"/>
      <c r="B177" s="3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>
        <f t="shared" si="2"/>
        <v>0</v>
      </c>
    </row>
    <row r="178" spans="1:23">
      <c r="A178" s="3"/>
      <c r="B178" s="3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>
        <f t="shared" si="2"/>
        <v>0</v>
      </c>
    </row>
    <row r="179" spans="1:23">
      <c r="A179" s="3"/>
      <c r="B179" s="3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>
        <f t="shared" si="2"/>
        <v>0</v>
      </c>
    </row>
    <row r="180" spans="1:23">
      <c r="A180" s="3"/>
      <c r="B180" s="3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>
        <f t="shared" si="2"/>
        <v>0</v>
      </c>
    </row>
    <row r="181" spans="1:23">
      <c r="A181" s="3"/>
      <c r="B181" s="3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>
        <f t="shared" si="2"/>
        <v>0</v>
      </c>
    </row>
    <row r="182" spans="1:23">
      <c r="A182" s="3"/>
      <c r="B182" s="3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>
        <f t="shared" si="2"/>
        <v>0</v>
      </c>
    </row>
    <row r="183" spans="1:23">
      <c r="A183" s="3"/>
      <c r="B183" s="3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>
        <f t="shared" si="2"/>
        <v>0</v>
      </c>
    </row>
    <row r="184" spans="1:23">
      <c r="A184" s="3"/>
      <c r="B184" s="3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>
        <f t="shared" si="2"/>
        <v>0</v>
      </c>
    </row>
    <row r="185" spans="1:23">
      <c r="A185" s="3"/>
      <c r="B185" s="3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>
        <f t="shared" si="2"/>
        <v>0</v>
      </c>
    </row>
    <row r="186" spans="1:23">
      <c r="A186" s="3"/>
      <c r="B186" s="3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>
        <f t="shared" si="2"/>
        <v>0</v>
      </c>
    </row>
    <row r="187" spans="1:23">
      <c r="A187" s="3"/>
      <c r="B187" s="3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>
        <f t="shared" si="2"/>
        <v>0</v>
      </c>
    </row>
    <row r="188" spans="1:23">
      <c r="A188" s="3"/>
      <c r="B188" s="3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>
        <f t="shared" si="2"/>
        <v>0</v>
      </c>
    </row>
    <row r="189" spans="1:23">
      <c r="A189" s="3"/>
      <c r="B189" s="3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>
        <f t="shared" si="2"/>
        <v>0</v>
      </c>
    </row>
    <row r="190" spans="1:23">
      <c r="A190" s="3"/>
      <c r="B190" s="3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>
        <f t="shared" si="2"/>
        <v>0</v>
      </c>
    </row>
    <row r="191" spans="1:23">
      <c r="A191" s="3"/>
      <c r="B191" s="3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>
        <f t="shared" si="2"/>
        <v>0</v>
      </c>
    </row>
    <row r="192" spans="1:23">
      <c r="A192" s="3"/>
      <c r="B192" s="3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>
        <f t="shared" si="2"/>
        <v>0</v>
      </c>
    </row>
    <row r="193" spans="1:23">
      <c r="A193" s="3"/>
      <c r="B193" s="3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>
        <f t="shared" si="2"/>
        <v>0</v>
      </c>
    </row>
    <row r="194" spans="1:23">
      <c r="A194" s="3"/>
      <c r="B194" s="3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>
        <f t="shared" si="2"/>
        <v>0</v>
      </c>
    </row>
    <row r="195" spans="1:23">
      <c r="A195" s="3"/>
      <c r="B195" s="3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>
        <f t="shared" si="2"/>
        <v>0</v>
      </c>
    </row>
    <row r="196" spans="1:23">
      <c r="A196" s="3"/>
      <c r="B196" s="3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>
        <f t="shared" ref="W196:W259" si="3">SUM(C196:V196)</f>
        <v>0</v>
      </c>
    </row>
    <row r="197" spans="1:23">
      <c r="A197" s="3"/>
      <c r="B197" s="3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>
        <f t="shared" si="3"/>
        <v>0</v>
      </c>
    </row>
    <row r="198" spans="1:23">
      <c r="A198" s="3"/>
      <c r="B198" s="3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>
        <f t="shared" si="3"/>
        <v>0</v>
      </c>
    </row>
    <row r="199" spans="1:23">
      <c r="A199" s="3"/>
      <c r="B199" s="3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>
        <f t="shared" si="3"/>
        <v>0</v>
      </c>
    </row>
    <row r="200" spans="1:23">
      <c r="A200" s="3"/>
      <c r="B200" s="3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>
        <f t="shared" si="3"/>
        <v>0</v>
      </c>
    </row>
    <row r="201" spans="1:23">
      <c r="A201" s="3"/>
      <c r="B201" s="3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>
        <f t="shared" si="3"/>
        <v>0</v>
      </c>
    </row>
    <row r="202" spans="1:23">
      <c r="A202" s="3"/>
      <c r="B202" s="3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>
        <f t="shared" si="3"/>
        <v>0</v>
      </c>
    </row>
    <row r="203" spans="1:23">
      <c r="A203" s="3"/>
      <c r="B203" s="3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>
        <f t="shared" si="3"/>
        <v>0</v>
      </c>
    </row>
    <row r="204" spans="1:23">
      <c r="A204" s="3"/>
      <c r="B204" s="3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>
        <f t="shared" si="3"/>
        <v>0</v>
      </c>
    </row>
    <row r="205" spans="1:23">
      <c r="A205" s="3"/>
      <c r="B205" s="3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>
        <f t="shared" si="3"/>
        <v>0</v>
      </c>
    </row>
    <row r="206" spans="1:23">
      <c r="A206" s="3"/>
      <c r="B206" s="3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>
        <f t="shared" si="3"/>
        <v>0</v>
      </c>
    </row>
    <row r="207" spans="1:23">
      <c r="A207" s="3"/>
      <c r="B207" s="3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>
        <f t="shared" si="3"/>
        <v>0</v>
      </c>
    </row>
    <row r="208" spans="1:23">
      <c r="A208" s="3"/>
      <c r="B208" s="3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>
        <f t="shared" si="3"/>
        <v>0</v>
      </c>
    </row>
    <row r="209" spans="1:23">
      <c r="A209" s="3"/>
      <c r="B209" s="3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>
        <f t="shared" si="3"/>
        <v>0</v>
      </c>
    </row>
    <row r="210" spans="1:23">
      <c r="A210" s="3"/>
      <c r="B210" s="3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>
        <f t="shared" si="3"/>
        <v>0</v>
      </c>
    </row>
    <row r="211" spans="1:23">
      <c r="A211" s="3"/>
      <c r="B211" s="3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>
        <f t="shared" si="3"/>
        <v>0</v>
      </c>
    </row>
    <row r="212" spans="1:23">
      <c r="A212" s="3"/>
      <c r="B212" s="3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>
        <f t="shared" si="3"/>
        <v>0</v>
      </c>
    </row>
    <row r="213" spans="1:23">
      <c r="A213" s="3"/>
      <c r="B213" s="3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>
        <f t="shared" si="3"/>
        <v>0</v>
      </c>
    </row>
    <row r="214" spans="1:23">
      <c r="A214" s="3"/>
      <c r="B214" s="3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>
        <f t="shared" si="3"/>
        <v>0</v>
      </c>
    </row>
    <row r="215" spans="1:23">
      <c r="A215" s="3"/>
      <c r="B215" s="3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>
        <f t="shared" si="3"/>
        <v>0</v>
      </c>
    </row>
    <row r="216" spans="1:23">
      <c r="A216" s="3"/>
      <c r="B216" s="3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>
        <f t="shared" si="3"/>
        <v>0</v>
      </c>
    </row>
    <row r="217" spans="1:23">
      <c r="A217" s="3"/>
      <c r="B217" s="3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>
        <f t="shared" si="3"/>
        <v>0</v>
      </c>
    </row>
    <row r="218" spans="1:23">
      <c r="A218" s="3"/>
      <c r="B218" s="3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>
        <f t="shared" si="3"/>
        <v>0</v>
      </c>
    </row>
    <row r="219" spans="1:23">
      <c r="A219" s="3"/>
      <c r="B219" s="3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>
        <f t="shared" si="3"/>
        <v>0</v>
      </c>
    </row>
    <row r="220" spans="1:23">
      <c r="A220" s="3"/>
      <c r="B220" s="3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>
        <f t="shared" si="3"/>
        <v>0</v>
      </c>
    </row>
    <row r="221" spans="1:23">
      <c r="A221" s="3"/>
      <c r="B221" s="3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>
        <f t="shared" si="3"/>
        <v>0</v>
      </c>
    </row>
    <row r="222" spans="1:23">
      <c r="A222" s="3"/>
      <c r="B222" s="3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>
        <f t="shared" si="3"/>
        <v>0</v>
      </c>
    </row>
    <row r="223" spans="1:23">
      <c r="A223" s="3"/>
      <c r="B223" s="3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>
        <f t="shared" si="3"/>
        <v>0</v>
      </c>
    </row>
    <row r="224" spans="1:23">
      <c r="A224" s="3"/>
      <c r="B224" s="3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>
        <f t="shared" si="3"/>
        <v>0</v>
      </c>
    </row>
    <row r="225" spans="1:23">
      <c r="A225" s="3"/>
      <c r="B225" s="3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>
        <f t="shared" si="3"/>
        <v>0</v>
      </c>
    </row>
    <row r="226" spans="1:23">
      <c r="A226" s="3"/>
      <c r="B226" s="3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>
        <f t="shared" si="3"/>
        <v>0</v>
      </c>
    </row>
    <row r="227" spans="1:23">
      <c r="A227" s="3"/>
      <c r="B227" s="3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>
        <f t="shared" si="3"/>
        <v>0</v>
      </c>
    </row>
    <row r="228" spans="1:23">
      <c r="A228" s="3"/>
      <c r="B228" s="3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>
        <f t="shared" si="3"/>
        <v>0</v>
      </c>
    </row>
    <row r="229" spans="1:23">
      <c r="A229" s="3"/>
      <c r="B229" s="3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>
        <f t="shared" si="3"/>
        <v>0</v>
      </c>
    </row>
    <row r="230" spans="1:23">
      <c r="A230" s="3"/>
      <c r="B230" s="3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>
        <f t="shared" si="3"/>
        <v>0</v>
      </c>
    </row>
    <row r="231" spans="1:23">
      <c r="A231" s="3"/>
      <c r="B231" s="3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>
        <f t="shared" si="3"/>
        <v>0</v>
      </c>
    </row>
    <row r="232" spans="1:23">
      <c r="A232" s="3"/>
      <c r="B232" s="3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>
        <f t="shared" si="3"/>
        <v>0</v>
      </c>
    </row>
    <row r="233" spans="1:23">
      <c r="A233" s="3"/>
      <c r="B233" s="3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>
        <f t="shared" si="3"/>
        <v>0</v>
      </c>
    </row>
    <row r="234" spans="1:23">
      <c r="A234" s="3"/>
      <c r="B234" s="3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>
        <f t="shared" si="3"/>
        <v>0</v>
      </c>
    </row>
    <row r="235" spans="1:23">
      <c r="A235" s="3"/>
      <c r="B235" s="3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>
        <f t="shared" si="3"/>
        <v>0</v>
      </c>
    </row>
    <row r="236" spans="1:23">
      <c r="A236" s="3"/>
      <c r="B236" s="3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>
        <f t="shared" si="3"/>
        <v>0</v>
      </c>
    </row>
    <row r="237" spans="1:23">
      <c r="A237" s="3"/>
      <c r="B237" s="3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>
        <f t="shared" si="3"/>
        <v>0</v>
      </c>
    </row>
    <row r="238" spans="1:23">
      <c r="A238" s="3"/>
      <c r="B238" s="3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>
        <f t="shared" si="3"/>
        <v>0</v>
      </c>
    </row>
    <row r="239" spans="1:23">
      <c r="A239" s="3"/>
      <c r="B239" s="3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>
        <f t="shared" si="3"/>
        <v>0</v>
      </c>
    </row>
    <row r="240" spans="1:23">
      <c r="A240" s="3"/>
      <c r="B240" s="3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>
        <f t="shared" si="3"/>
        <v>0</v>
      </c>
    </row>
    <row r="241" spans="1:23">
      <c r="A241" s="3"/>
      <c r="B241" s="3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>
        <f t="shared" si="3"/>
        <v>0</v>
      </c>
    </row>
    <row r="242" spans="1:23">
      <c r="A242" s="3"/>
      <c r="B242" s="3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>
        <f t="shared" si="3"/>
        <v>0</v>
      </c>
    </row>
    <row r="243" spans="1:23">
      <c r="A243" s="3"/>
      <c r="B243" s="3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>
        <f t="shared" si="3"/>
        <v>0</v>
      </c>
    </row>
    <row r="244" spans="1:23">
      <c r="A244" s="3"/>
      <c r="B244" s="3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>
        <f t="shared" si="3"/>
        <v>0</v>
      </c>
    </row>
    <row r="245" spans="1:23">
      <c r="A245" s="3"/>
      <c r="B245" s="3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>
        <f t="shared" si="3"/>
        <v>0</v>
      </c>
    </row>
    <row r="246" spans="1:23">
      <c r="A246" s="3"/>
      <c r="B246" s="3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>
        <f t="shared" si="3"/>
        <v>0</v>
      </c>
    </row>
    <row r="247" spans="1:23">
      <c r="A247" s="3"/>
      <c r="B247" s="3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>
        <f t="shared" si="3"/>
        <v>0</v>
      </c>
    </row>
    <row r="248" spans="1:23">
      <c r="A248" s="3"/>
      <c r="B248" s="3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>
        <f t="shared" si="3"/>
        <v>0</v>
      </c>
    </row>
    <row r="249" spans="1:23">
      <c r="A249" s="3"/>
      <c r="B249" s="3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>
        <f t="shared" si="3"/>
        <v>0</v>
      </c>
    </row>
    <row r="250" spans="1:23">
      <c r="A250" s="3"/>
      <c r="B250" s="3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>
        <f t="shared" si="3"/>
        <v>0</v>
      </c>
    </row>
    <row r="251" spans="1:23">
      <c r="A251" s="3"/>
      <c r="B251" s="3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>
        <f t="shared" si="3"/>
        <v>0</v>
      </c>
    </row>
    <row r="252" spans="1:23">
      <c r="A252" s="3"/>
      <c r="B252" s="3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>
        <f t="shared" si="3"/>
        <v>0</v>
      </c>
    </row>
    <row r="253" spans="1:23">
      <c r="A253" s="3"/>
      <c r="B253" s="3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>
        <f t="shared" si="3"/>
        <v>0</v>
      </c>
    </row>
    <row r="254" spans="1:23">
      <c r="A254" s="3"/>
      <c r="B254" s="3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>
        <f t="shared" si="3"/>
        <v>0</v>
      </c>
    </row>
    <row r="255" spans="1:23">
      <c r="A255" s="3"/>
      <c r="B255" s="3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>
        <f t="shared" si="3"/>
        <v>0</v>
      </c>
    </row>
    <row r="256" spans="1:23">
      <c r="A256" s="3"/>
      <c r="B256" s="3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>
        <f t="shared" si="3"/>
        <v>0</v>
      </c>
    </row>
    <row r="257" spans="1:23">
      <c r="A257" s="3"/>
      <c r="B257" s="3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>
        <f t="shared" si="3"/>
        <v>0</v>
      </c>
    </row>
    <row r="258" spans="1:23">
      <c r="A258" s="3"/>
      <c r="B258" s="3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>
        <f t="shared" si="3"/>
        <v>0</v>
      </c>
    </row>
    <row r="259" spans="1:23">
      <c r="A259" s="3"/>
      <c r="B259" s="3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>
        <f t="shared" si="3"/>
        <v>0</v>
      </c>
    </row>
    <row r="260" spans="1:23">
      <c r="A260" s="3"/>
      <c r="B260" s="3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>
        <f t="shared" ref="W260:W323" si="4">SUM(C260:V260)</f>
        <v>0</v>
      </c>
    </row>
    <row r="261" spans="1:23">
      <c r="A261" s="3"/>
      <c r="B261" s="3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>
        <f t="shared" si="4"/>
        <v>0</v>
      </c>
    </row>
    <row r="262" spans="1:23">
      <c r="A262" s="3"/>
      <c r="B262" s="3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>
        <f t="shared" si="4"/>
        <v>0</v>
      </c>
    </row>
    <row r="263" spans="1:23">
      <c r="A263" s="3"/>
      <c r="B263" s="3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>
        <f t="shared" si="4"/>
        <v>0</v>
      </c>
    </row>
    <row r="264" spans="1:23">
      <c r="A264" s="3"/>
      <c r="B264" s="3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>
        <f t="shared" si="4"/>
        <v>0</v>
      </c>
    </row>
    <row r="265" spans="1:23">
      <c r="A265" s="3"/>
      <c r="B265" s="3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>
        <f t="shared" si="4"/>
        <v>0</v>
      </c>
    </row>
    <row r="266" spans="1:23">
      <c r="A266" s="3"/>
      <c r="B266" s="3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>
        <f t="shared" si="4"/>
        <v>0</v>
      </c>
    </row>
    <row r="267" spans="1:23">
      <c r="A267" s="3"/>
      <c r="B267" s="3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>
        <f t="shared" si="4"/>
        <v>0</v>
      </c>
    </row>
    <row r="268" spans="1:23">
      <c r="A268" s="3"/>
      <c r="B268" s="3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>
        <f t="shared" si="4"/>
        <v>0</v>
      </c>
    </row>
    <row r="269" spans="1:23">
      <c r="A269" s="3"/>
      <c r="B269" s="3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>
        <f t="shared" si="4"/>
        <v>0</v>
      </c>
    </row>
    <row r="270" spans="1:23">
      <c r="A270" s="3"/>
      <c r="B270" s="3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>
        <f t="shared" si="4"/>
        <v>0</v>
      </c>
    </row>
    <row r="271" spans="1:23">
      <c r="A271" s="3"/>
      <c r="B271" s="3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>
        <f t="shared" si="4"/>
        <v>0</v>
      </c>
    </row>
    <row r="272" spans="1:23">
      <c r="A272" s="3"/>
      <c r="B272" s="3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>
        <f t="shared" si="4"/>
        <v>0</v>
      </c>
    </row>
    <row r="273" spans="1:23">
      <c r="A273" s="3"/>
      <c r="B273" s="3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>
        <f t="shared" si="4"/>
        <v>0</v>
      </c>
    </row>
    <row r="274" spans="1:23">
      <c r="A274" s="3"/>
      <c r="B274" s="3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>
        <f t="shared" si="4"/>
        <v>0</v>
      </c>
    </row>
    <row r="275" spans="1:23">
      <c r="A275" s="3"/>
      <c r="B275" s="3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>
        <f t="shared" si="4"/>
        <v>0</v>
      </c>
    </row>
    <row r="276" spans="1:23">
      <c r="A276" s="3"/>
      <c r="B276" s="3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>
        <f t="shared" si="4"/>
        <v>0</v>
      </c>
    </row>
    <row r="277" spans="1:23">
      <c r="A277" s="3"/>
      <c r="B277" s="3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>
        <f t="shared" si="4"/>
        <v>0</v>
      </c>
    </row>
    <row r="278" spans="1:23">
      <c r="A278" s="3"/>
      <c r="B278" s="3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>
        <f t="shared" si="4"/>
        <v>0</v>
      </c>
    </row>
    <row r="279" spans="1:23">
      <c r="A279" s="3"/>
      <c r="B279" s="3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>
        <f t="shared" si="4"/>
        <v>0</v>
      </c>
    </row>
    <row r="280" spans="1:23">
      <c r="A280" s="3"/>
      <c r="B280" s="3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>
        <f t="shared" si="4"/>
        <v>0</v>
      </c>
    </row>
    <row r="281" spans="1:23">
      <c r="A281" s="3"/>
      <c r="B281" s="3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>
        <f t="shared" si="4"/>
        <v>0</v>
      </c>
    </row>
    <row r="282" spans="1:23">
      <c r="A282" s="3"/>
      <c r="B282" s="3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>
        <f t="shared" si="4"/>
        <v>0</v>
      </c>
    </row>
    <row r="283" spans="1:23">
      <c r="A283" s="3"/>
      <c r="B283" s="3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>
        <f t="shared" si="4"/>
        <v>0</v>
      </c>
    </row>
    <row r="284" spans="1:23">
      <c r="A284" s="3"/>
      <c r="B284" s="3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>
        <f t="shared" si="4"/>
        <v>0</v>
      </c>
    </row>
    <row r="285" spans="1:23">
      <c r="A285" s="3"/>
      <c r="B285" s="3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>
        <f t="shared" si="4"/>
        <v>0</v>
      </c>
    </row>
    <row r="286" spans="1:23">
      <c r="A286" s="3"/>
      <c r="B286" s="3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>
        <f t="shared" si="4"/>
        <v>0</v>
      </c>
    </row>
    <row r="287" spans="1:23">
      <c r="A287" s="3"/>
      <c r="B287" s="3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>
        <f t="shared" si="4"/>
        <v>0</v>
      </c>
    </row>
    <row r="288" spans="1:23">
      <c r="A288" s="3"/>
      <c r="B288" s="3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>
        <f t="shared" si="4"/>
        <v>0</v>
      </c>
    </row>
    <row r="289" spans="1:23">
      <c r="A289" s="3"/>
      <c r="B289" s="3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>
        <f t="shared" si="4"/>
        <v>0</v>
      </c>
    </row>
    <row r="290" spans="1:23">
      <c r="A290" s="3"/>
      <c r="B290" s="3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>
        <f t="shared" si="4"/>
        <v>0</v>
      </c>
    </row>
    <row r="291" spans="1:23">
      <c r="A291" s="3"/>
      <c r="B291" s="3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>
        <f t="shared" si="4"/>
        <v>0</v>
      </c>
    </row>
    <row r="292" spans="1:23">
      <c r="A292" s="3"/>
      <c r="B292" s="3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>
        <f t="shared" si="4"/>
        <v>0</v>
      </c>
    </row>
    <row r="293" spans="1:23">
      <c r="A293" s="3"/>
      <c r="B293" s="3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>
        <f t="shared" si="4"/>
        <v>0</v>
      </c>
    </row>
    <row r="294" spans="1:23">
      <c r="A294" s="3"/>
      <c r="B294" s="3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>
        <f t="shared" si="4"/>
        <v>0</v>
      </c>
    </row>
    <row r="295" spans="1:23">
      <c r="A295" s="3"/>
      <c r="B295" s="3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>
        <f t="shared" si="4"/>
        <v>0</v>
      </c>
    </row>
    <row r="296" spans="1:23">
      <c r="A296" s="3"/>
      <c r="B296" s="3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>
        <f t="shared" si="4"/>
        <v>0</v>
      </c>
    </row>
    <row r="297" spans="1:23">
      <c r="A297" s="3"/>
      <c r="B297" s="3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>
        <f t="shared" si="4"/>
        <v>0</v>
      </c>
    </row>
    <row r="298" spans="1:23">
      <c r="A298" s="3"/>
      <c r="B298" s="3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>
        <f t="shared" si="4"/>
        <v>0</v>
      </c>
    </row>
    <row r="299" spans="1:23">
      <c r="A299" s="3"/>
      <c r="B299" s="3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>
        <f t="shared" si="4"/>
        <v>0</v>
      </c>
    </row>
    <row r="300" spans="1:23">
      <c r="A300" s="3"/>
      <c r="B300" s="3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>
        <f t="shared" si="4"/>
        <v>0</v>
      </c>
    </row>
    <row r="301" spans="1:23">
      <c r="A301" s="3"/>
      <c r="B301" s="3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>
        <f t="shared" si="4"/>
        <v>0</v>
      </c>
    </row>
    <row r="302" spans="1:23">
      <c r="A302" s="3"/>
      <c r="B302" s="3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>
        <f t="shared" si="4"/>
        <v>0</v>
      </c>
    </row>
    <row r="303" spans="1:23">
      <c r="A303" s="3"/>
      <c r="B303" s="3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>
        <f t="shared" si="4"/>
        <v>0</v>
      </c>
    </row>
    <row r="304" spans="1:23">
      <c r="A304" s="3"/>
      <c r="B304" s="3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>
        <f t="shared" si="4"/>
        <v>0</v>
      </c>
    </row>
    <row r="305" spans="1:23">
      <c r="A305" s="3"/>
      <c r="B305" s="3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>
        <f t="shared" si="4"/>
        <v>0</v>
      </c>
    </row>
    <row r="306" spans="1:23">
      <c r="A306" s="3"/>
      <c r="B306" s="3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>
        <f t="shared" si="4"/>
        <v>0</v>
      </c>
    </row>
    <row r="307" spans="1:23">
      <c r="A307" s="3"/>
      <c r="B307" s="3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>
        <f t="shared" si="4"/>
        <v>0</v>
      </c>
    </row>
    <row r="308" spans="1:23">
      <c r="A308" s="3"/>
      <c r="B308" s="3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>
        <f t="shared" si="4"/>
        <v>0</v>
      </c>
    </row>
    <row r="309" spans="1:23">
      <c r="A309" s="3"/>
      <c r="B309" s="3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>
        <f t="shared" si="4"/>
        <v>0</v>
      </c>
    </row>
    <row r="310" spans="1:23">
      <c r="A310" s="3"/>
      <c r="B310" s="3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>
        <f t="shared" si="4"/>
        <v>0</v>
      </c>
    </row>
    <row r="311" spans="1:23">
      <c r="A311" s="3"/>
      <c r="B311" s="3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>
        <f t="shared" si="4"/>
        <v>0</v>
      </c>
    </row>
    <row r="312" spans="1:23">
      <c r="A312" s="3"/>
      <c r="B312" s="3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>
        <f t="shared" si="4"/>
        <v>0</v>
      </c>
    </row>
    <row r="313" spans="1:23">
      <c r="A313" s="3"/>
      <c r="B313" s="3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>
        <f t="shared" si="4"/>
        <v>0</v>
      </c>
    </row>
    <row r="314" spans="1:23">
      <c r="A314" s="3"/>
      <c r="B314" s="3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>
        <f t="shared" si="4"/>
        <v>0</v>
      </c>
    </row>
    <row r="315" spans="1:23">
      <c r="A315" s="3"/>
      <c r="B315" s="3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>
        <f t="shared" si="4"/>
        <v>0</v>
      </c>
    </row>
    <row r="316" spans="1:23">
      <c r="A316" s="3"/>
      <c r="B316" s="3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>
        <f t="shared" si="4"/>
        <v>0</v>
      </c>
    </row>
    <row r="317" spans="1:23">
      <c r="A317" s="3"/>
      <c r="B317" s="3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>
        <f t="shared" si="4"/>
        <v>0</v>
      </c>
    </row>
    <row r="318" spans="1:23">
      <c r="A318" s="3"/>
      <c r="B318" s="3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>
        <f t="shared" si="4"/>
        <v>0</v>
      </c>
    </row>
    <row r="319" spans="1:23">
      <c r="A319" s="3"/>
      <c r="B319" s="3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>
        <f t="shared" si="4"/>
        <v>0</v>
      </c>
    </row>
    <row r="320" spans="1:23">
      <c r="A320" s="3"/>
      <c r="B320" s="3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>
        <f t="shared" si="4"/>
        <v>0</v>
      </c>
    </row>
    <row r="321" spans="1:23">
      <c r="A321" s="3"/>
      <c r="B321" s="3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>
        <f t="shared" si="4"/>
        <v>0</v>
      </c>
    </row>
    <row r="322" spans="1:23">
      <c r="A322" s="3"/>
      <c r="B322" s="3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>
        <f t="shared" si="4"/>
        <v>0</v>
      </c>
    </row>
    <row r="323" spans="1:23">
      <c r="A323" s="3"/>
      <c r="B323" s="3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>
        <f t="shared" si="4"/>
        <v>0</v>
      </c>
    </row>
    <row r="324" spans="1:23">
      <c r="A324" s="3"/>
      <c r="B324" s="3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>
        <f t="shared" ref="W324:W348" si="5">SUM(C324:V324)</f>
        <v>0</v>
      </c>
    </row>
    <row r="325" spans="1:23">
      <c r="A325" s="3"/>
      <c r="B325" s="3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>
        <f t="shared" si="5"/>
        <v>0</v>
      </c>
    </row>
    <row r="326" spans="1:23">
      <c r="A326" s="3"/>
      <c r="B326" s="3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>
        <f t="shared" si="5"/>
        <v>0</v>
      </c>
    </row>
    <row r="327" spans="1:23">
      <c r="A327" s="3"/>
      <c r="B327" s="3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>
        <f t="shared" si="5"/>
        <v>0</v>
      </c>
    </row>
    <row r="328" spans="1:23">
      <c r="A328" s="3"/>
      <c r="B328" s="3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>
        <f t="shared" si="5"/>
        <v>0</v>
      </c>
    </row>
    <row r="329" spans="1:23">
      <c r="A329" s="3"/>
      <c r="B329" s="3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>
        <f t="shared" si="5"/>
        <v>0</v>
      </c>
    </row>
    <row r="330" spans="1:23">
      <c r="A330" s="3"/>
      <c r="B330" s="3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>
        <f t="shared" si="5"/>
        <v>0</v>
      </c>
    </row>
    <row r="331" spans="1:23">
      <c r="A331" s="3"/>
      <c r="B331" s="3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>
        <f t="shared" si="5"/>
        <v>0</v>
      </c>
    </row>
    <row r="332" spans="1:23">
      <c r="A332" s="3"/>
      <c r="B332" s="3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>
        <f t="shared" si="5"/>
        <v>0</v>
      </c>
    </row>
    <row r="333" spans="1:23">
      <c r="A333" s="3"/>
      <c r="B333" s="3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>
        <f t="shared" si="5"/>
        <v>0</v>
      </c>
    </row>
    <row r="334" spans="1:23">
      <c r="A334" s="3"/>
      <c r="B334" s="3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>
        <f t="shared" si="5"/>
        <v>0</v>
      </c>
    </row>
    <row r="335" spans="1:23">
      <c r="A335" s="3"/>
      <c r="B335" s="3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>
        <f t="shared" si="5"/>
        <v>0</v>
      </c>
    </row>
    <row r="336" spans="1:23">
      <c r="A336" s="3"/>
      <c r="B336" s="3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>
        <f t="shared" si="5"/>
        <v>0</v>
      </c>
    </row>
    <row r="337" spans="1:23">
      <c r="A337" s="3"/>
      <c r="B337" s="3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>
        <f t="shared" si="5"/>
        <v>0</v>
      </c>
    </row>
    <row r="338" spans="1:23">
      <c r="A338" s="3"/>
      <c r="B338" s="3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>
        <f t="shared" si="5"/>
        <v>0</v>
      </c>
    </row>
    <row r="339" spans="1:23">
      <c r="A339" s="3"/>
      <c r="B339" s="3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>
        <f t="shared" si="5"/>
        <v>0</v>
      </c>
    </row>
    <row r="340" spans="1:23">
      <c r="A340" s="3"/>
      <c r="B340" s="3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>
        <f t="shared" si="5"/>
        <v>0</v>
      </c>
    </row>
    <row r="341" spans="1:23">
      <c r="A341" s="3"/>
      <c r="B341" s="3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>
        <f t="shared" si="5"/>
        <v>0</v>
      </c>
    </row>
    <row r="342" spans="1:23">
      <c r="A342" s="3"/>
      <c r="B342" s="3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>
        <f t="shared" si="5"/>
        <v>0</v>
      </c>
    </row>
    <row r="343" spans="1:23">
      <c r="A343" s="3"/>
      <c r="B343" s="3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>
        <f t="shared" si="5"/>
        <v>0</v>
      </c>
    </row>
    <row r="344" spans="1:23">
      <c r="A344" s="3"/>
      <c r="B344" s="3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>
        <f t="shared" si="5"/>
        <v>0</v>
      </c>
    </row>
    <row r="345" spans="1:23">
      <c r="A345" s="3"/>
      <c r="B345" s="3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>
        <f t="shared" si="5"/>
        <v>0</v>
      </c>
    </row>
    <row r="346" spans="1:23">
      <c r="A346" s="3"/>
      <c r="B346" s="3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>
        <f t="shared" si="5"/>
        <v>0</v>
      </c>
    </row>
    <row r="347" spans="1:23">
      <c r="A347" s="3"/>
      <c r="B347" s="3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>
        <f t="shared" si="5"/>
        <v>0</v>
      </c>
    </row>
    <row r="348" spans="1:23">
      <c r="A348" s="3"/>
      <c r="B348" s="3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>
        <f t="shared" si="5"/>
        <v>0</v>
      </c>
    </row>
    <row r="349" spans="3:23">
      <c r="C349" s="6">
        <f t="shared" ref="C349:V349" si="6">SUM(C1:C348)</f>
        <v>0</v>
      </c>
      <c r="D349" s="6">
        <f t="shared" si="6"/>
        <v>0</v>
      </c>
      <c r="E349" s="6">
        <f t="shared" si="6"/>
        <v>0</v>
      </c>
      <c r="F349" s="6">
        <f t="shared" si="6"/>
        <v>0</v>
      </c>
      <c r="G349" s="6">
        <f t="shared" si="6"/>
        <v>0</v>
      </c>
      <c r="H349" s="6">
        <f t="shared" si="6"/>
        <v>0</v>
      </c>
      <c r="I349" s="6">
        <f t="shared" si="6"/>
        <v>0</v>
      </c>
      <c r="J349" s="6">
        <f t="shared" si="6"/>
        <v>0</v>
      </c>
      <c r="K349" s="6">
        <f t="shared" si="6"/>
        <v>0</v>
      </c>
      <c r="L349" s="6">
        <f t="shared" si="6"/>
        <v>0</v>
      </c>
      <c r="M349" s="6">
        <f t="shared" si="6"/>
        <v>158.1</v>
      </c>
      <c r="N349" s="6">
        <f t="shared" si="6"/>
        <v>314.4</v>
      </c>
      <c r="O349" s="6">
        <f t="shared" si="6"/>
        <v>387.95</v>
      </c>
      <c r="P349" s="6">
        <f t="shared" si="6"/>
        <v>596.7</v>
      </c>
      <c r="Q349" s="6">
        <f t="shared" si="6"/>
        <v>241.6</v>
      </c>
      <c r="R349" s="6">
        <f t="shared" si="6"/>
        <v>0</v>
      </c>
      <c r="S349" s="6">
        <f t="shared" si="6"/>
        <v>46.1</v>
      </c>
      <c r="T349" s="6">
        <f t="shared" si="6"/>
        <v>383.75</v>
      </c>
      <c r="U349" s="6">
        <f t="shared" si="6"/>
        <v>311.1</v>
      </c>
      <c r="V349" s="6">
        <f t="shared" si="6"/>
        <v>0</v>
      </c>
      <c r="W349" s="6">
        <f>SUM(W2:W348)</f>
        <v>2439.7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9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11" defaultRowHeight="14.25"/>
  <cols>
    <col min="1" max="1" width="9.56923076923077" customWidth="1"/>
    <col min="2" max="12" width="11" hidden="1" customWidth="1"/>
    <col min="13" max="14" width="7.85641025641026" customWidth="1"/>
    <col min="15" max="15" width="7.42564102564103" customWidth="1"/>
    <col min="16" max="16" width="8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8.13846153846154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1792</v>
      </c>
      <c r="B2" s="3"/>
      <c r="C2" s="3"/>
      <c r="D2" s="3"/>
      <c r="E2" s="3"/>
      <c r="F2" s="3"/>
      <c r="G2" s="3"/>
      <c r="H2" s="3"/>
      <c r="I2" s="3"/>
      <c r="J2" s="3"/>
      <c r="K2" s="5"/>
      <c r="L2" s="5"/>
      <c r="M2" s="5">
        <v>2.05</v>
      </c>
      <c r="N2" s="5"/>
      <c r="O2" s="5">
        <v>4.25</v>
      </c>
      <c r="P2" s="5">
        <v>13.25</v>
      </c>
      <c r="Q2" s="5">
        <v>3</v>
      </c>
      <c r="R2" s="5"/>
      <c r="S2" s="5">
        <v>2.05</v>
      </c>
      <c r="T2" s="5"/>
      <c r="U2" s="5">
        <v>3.1</v>
      </c>
      <c r="V2" s="5"/>
      <c r="W2" s="5">
        <f t="shared" ref="W2:W67" si="0">SUM(C2:V2)</f>
        <v>27.7</v>
      </c>
    </row>
    <row r="3" spans="1:23">
      <c r="A3" s="3">
        <v>1792</v>
      </c>
      <c r="B3" s="3"/>
      <c r="C3" s="3"/>
      <c r="D3" s="3"/>
      <c r="E3" s="3"/>
      <c r="F3" s="3"/>
      <c r="G3" s="3"/>
      <c r="H3" s="3"/>
      <c r="I3" s="3"/>
      <c r="J3" s="3"/>
      <c r="K3" s="5"/>
      <c r="L3" s="5"/>
      <c r="M3" s="5">
        <v>2.15</v>
      </c>
      <c r="N3" s="5">
        <v>3.5</v>
      </c>
      <c r="O3" s="5">
        <v>1.5</v>
      </c>
      <c r="P3" s="5">
        <v>12.2</v>
      </c>
      <c r="Q3" s="5">
        <v>5.45</v>
      </c>
      <c r="R3" s="5"/>
      <c r="S3" s="5"/>
      <c r="T3" s="5">
        <v>16.7</v>
      </c>
      <c r="U3" s="5">
        <v>1.8</v>
      </c>
      <c r="V3" s="5"/>
      <c r="W3" s="5">
        <f t="shared" si="0"/>
        <v>43.3</v>
      </c>
    </row>
    <row r="4" spans="1:23">
      <c r="A4" s="3">
        <v>1018</v>
      </c>
      <c r="B4" s="3"/>
      <c r="C4" s="3"/>
      <c r="D4" s="3"/>
      <c r="E4" s="3"/>
      <c r="F4" s="3"/>
      <c r="G4" s="3"/>
      <c r="H4" s="3"/>
      <c r="I4" s="3"/>
      <c r="J4" s="3"/>
      <c r="K4" s="5"/>
      <c r="L4" s="5"/>
      <c r="M4" s="5">
        <v>4.55</v>
      </c>
      <c r="N4" s="5"/>
      <c r="O4" s="5"/>
      <c r="P4" s="5"/>
      <c r="Q4" s="5"/>
      <c r="R4" s="5"/>
      <c r="S4" s="5"/>
      <c r="T4" s="5"/>
      <c r="U4" s="5"/>
      <c r="V4" s="5"/>
      <c r="W4" s="5">
        <f t="shared" si="0"/>
        <v>4.55</v>
      </c>
    </row>
    <row r="5" spans="1:23">
      <c r="A5" s="3">
        <v>2198</v>
      </c>
      <c r="B5" s="3"/>
      <c r="C5" s="3"/>
      <c r="D5" s="3"/>
      <c r="E5" s="3"/>
      <c r="F5" s="3"/>
      <c r="G5" s="3"/>
      <c r="H5" s="3"/>
      <c r="I5" s="3"/>
      <c r="J5" s="3"/>
      <c r="K5" s="5"/>
      <c r="L5" s="5"/>
      <c r="M5" s="5">
        <v>2.35</v>
      </c>
      <c r="N5" s="5">
        <v>1.7</v>
      </c>
      <c r="O5" s="5"/>
      <c r="P5" s="5"/>
      <c r="Q5" s="5"/>
      <c r="R5" s="5"/>
      <c r="S5" s="5"/>
      <c r="T5" s="5"/>
      <c r="U5" s="5"/>
      <c r="V5" s="5"/>
      <c r="W5" s="5">
        <f t="shared" si="0"/>
        <v>4.05</v>
      </c>
    </row>
    <row r="6" spans="1:23">
      <c r="A6" s="3">
        <v>1026</v>
      </c>
      <c r="B6" s="3"/>
      <c r="C6" s="3"/>
      <c r="D6" s="3"/>
      <c r="E6" s="3"/>
      <c r="F6" s="3"/>
      <c r="G6" s="3"/>
      <c r="H6" s="3"/>
      <c r="I6" s="3"/>
      <c r="J6" s="3"/>
      <c r="K6" s="5"/>
      <c r="L6" s="5"/>
      <c r="M6" s="5">
        <v>2.05</v>
      </c>
      <c r="N6" s="5">
        <v>3.6</v>
      </c>
      <c r="O6" s="5"/>
      <c r="P6" s="5"/>
      <c r="Q6" s="5"/>
      <c r="R6" s="5"/>
      <c r="S6" s="5"/>
      <c r="T6" s="5"/>
      <c r="U6" s="5"/>
      <c r="V6" s="5"/>
      <c r="W6" s="5">
        <f t="shared" si="0"/>
        <v>5.65</v>
      </c>
    </row>
    <row r="7" spans="1:23">
      <c r="A7" s="3">
        <v>309</v>
      </c>
      <c r="B7" s="3"/>
      <c r="C7" s="3"/>
      <c r="D7" s="3"/>
      <c r="E7" s="3"/>
      <c r="F7" s="3"/>
      <c r="G7" s="3"/>
      <c r="H7" s="3"/>
      <c r="I7" s="3"/>
      <c r="J7" s="3"/>
      <c r="K7" s="5"/>
      <c r="L7" s="5"/>
      <c r="M7" s="5">
        <f>18.75+17.35</f>
        <v>36.1</v>
      </c>
      <c r="N7" s="5">
        <f>17.55+19.9+18.6+18.23+23.7+1.65</f>
        <v>99.63</v>
      </c>
      <c r="O7" s="5">
        <f>18.3+23.35+15.35+16+13.1+15.25+22.8</f>
        <v>124.15</v>
      </c>
      <c r="P7" s="5">
        <f>15.05+19.65+22.3+15.1+20.2+22.6+14.75+27.65+16.85+21.7+24.6+20.35</f>
        <v>240.8</v>
      </c>
      <c r="Q7" s="5">
        <f>23.05+19.8+22.05+17.1+17+28.7+17.15</f>
        <v>144.85</v>
      </c>
      <c r="R7" s="5"/>
      <c r="S7" s="5">
        <v>14</v>
      </c>
      <c r="T7" s="5">
        <f>25.9+20.45+19.9+15.95+16.05+3.7</f>
        <v>101.95</v>
      </c>
      <c r="U7" s="5">
        <f>25.1+15.1+20.85+18.85+9.9+8.4+6.7</f>
        <v>104.9</v>
      </c>
      <c r="V7" s="5"/>
      <c r="W7" s="5">
        <f t="shared" si="0"/>
        <v>866.38</v>
      </c>
    </row>
    <row r="8" spans="1:23">
      <c r="A8" s="3">
        <v>2161</v>
      </c>
      <c r="B8" s="3"/>
      <c r="C8" s="3"/>
      <c r="D8" s="3"/>
      <c r="E8" s="3"/>
      <c r="F8" s="3"/>
      <c r="G8" s="3"/>
      <c r="H8" s="3"/>
      <c r="I8" s="3"/>
      <c r="J8" s="3"/>
      <c r="K8" s="5"/>
      <c r="L8" s="5"/>
      <c r="M8" s="5"/>
      <c r="N8" s="5">
        <f>15.7+13.15</f>
        <v>28.85</v>
      </c>
      <c r="O8" s="5">
        <v>24.1</v>
      </c>
      <c r="P8" s="5">
        <f>17.85+16.2</f>
        <v>34.05</v>
      </c>
      <c r="Q8" s="5">
        <v>3</v>
      </c>
      <c r="R8" s="5"/>
      <c r="S8" s="5">
        <v>4.6</v>
      </c>
      <c r="T8" s="5">
        <f>21.4+19.8</f>
        <v>41.2</v>
      </c>
      <c r="U8" s="5">
        <v>11.45</v>
      </c>
      <c r="V8" s="5"/>
      <c r="W8" s="5">
        <f t="shared" si="0"/>
        <v>147.25</v>
      </c>
    </row>
    <row r="9" spans="1:23">
      <c r="A9" s="3">
        <v>2425</v>
      </c>
      <c r="B9" s="3"/>
      <c r="C9" s="3"/>
      <c r="D9" s="3"/>
      <c r="E9" s="3"/>
      <c r="F9" s="3"/>
      <c r="G9" s="3"/>
      <c r="H9" s="3"/>
      <c r="I9" s="3"/>
      <c r="J9" s="3"/>
      <c r="K9" s="5"/>
      <c r="L9" s="5"/>
      <c r="M9" s="5"/>
      <c r="N9" s="5">
        <v>4.95</v>
      </c>
      <c r="O9" s="5">
        <v>10.65</v>
      </c>
      <c r="P9" s="5">
        <f>14.55+15.6</f>
        <v>30.15</v>
      </c>
      <c r="Q9" s="5">
        <v>9.85</v>
      </c>
      <c r="R9" s="5"/>
      <c r="S9" s="5"/>
      <c r="T9" s="5">
        <f>18.3+17.2+9.45</f>
        <v>44.95</v>
      </c>
      <c r="U9" s="5">
        <v>9.85</v>
      </c>
      <c r="V9" s="5"/>
      <c r="W9" s="5">
        <f t="shared" si="0"/>
        <v>110.4</v>
      </c>
    </row>
    <row r="10" spans="1:23">
      <c r="A10" s="3">
        <v>999</v>
      </c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>
        <v>4.2</v>
      </c>
      <c r="N10" s="5">
        <v>8.25</v>
      </c>
      <c r="O10" s="5">
        <f>14.5+2.75</f>
        <v>17.25</v>
      </c>
      <c r="P10" s="5">
        <f>16.4+14.8+12.4</f>
        <v>43.6</v>
      </c>
      <c r="Q10" s="5">
        <v>5.55</v>
      </c>
      <c r="R10" s="5"/>
      <c r="S10" s="5">
        <v>9.05</v>
      </c>
      <c r="T10" s="5">
        <f>17.15+19.65</f>
        <v>36.8</v>
      </c>
      <c r="U10" s="5">
        <v>16.75</v>
      </c>
      <c r="V10" s="5"/>
      <c r="W10" s="5">
        <f t="shared" si="0"/>
        <v>141.45</v>
      </c>
    </row>
    <row r="11" spans="1:23">
      <c r="A11" s="3">
        <v>1006</v>
      </c>
      <c r="B11" s="3"/>
      <c r="C11" s="3"/>
      <c r="D11" s="3"/>
      <c r="E11" s="3"/>
      <c r="F11" s="3"/>
      <c r="G11" s="3"/>
      <c r="H11" s="3"/>
      <c r="I11" s="3"/>
      <c r="J11" s="3"/>
      <c r="K11" s="5"/>
      <c r="L11" s="5"/>
      <c r="M11" s="5"/>
      <c r="N11" s="5">
        <v>6.5</v>
      </c>
      <c r="O11" s="5">
        <v>5.65</v>
      </c>
      <c r="P11" s="5">
        <v>14.6</v>
      </c>
      <c r="Q11" s="5">
        <v>4.3</v>
      </c>
      <c r="R11" s="5"/>
      <c r="S11" s="5"/>
      <c r="T11" s="5">
        <v>13.25</v>
      </c>
      <c r="U11" s="5">
        <v>12.4</v>
      </c>
      <c r="V11" s="5"/>
      <c r="W11" s="5">
        <f t="shared" si="0"/>
        <v>56.7</v>
      </c>
    </row>
    <row r="12" spans="1:23">
      <c r="A12" s="3">
        <v>260</v>
      </c>
      <c r="B12" s="3"/>
      <c r="C12" s="3"/>
      <c r="D12" s="3"/>
      <c r="E12" s="3"/>
      <c r="F12" s="3"/>
      <c r="G12" s="3"/>
      <c r="H12" s="3"/>
      <c r="I12" s="3"/>
      <c r="J12" s="3"/>
      <c r="K12" s="5"/>
      <c r="L12" s="5"/>
      <c r="M12" s="5">
        <f>10.5+2.1</f>
        <v>12.6</v>
      </c>
      <c r="N12" s="5">
        <f>17.2+15.75+15.2+3.45</f>
        <v>51.6</v>
      </c>
      <c r="O12" s="5">
        <f>13.75+16+18.6+9.25</f>
        <v>57.6</v>
      </c>
      <c r="P12" s="5">
        <f>16.8+14.95+15.45+13.95+17.1+16.85+3.7</f>
        <v>98.8</v>
      </c>
      <c r="Q12" s="5">
        <f>14.1+14.9+11.95</f>
        <v>40.95</v>
      </c>
      <c r="R12" s="5"/>
      <c r="S12" s="5"/>
      <c r="T12" s="5">
        <f>14.95+16.6+2.7</f>
        <v>34.25</v>
      </c>
      <c r="U12" s="5">
        <f>14.4+18.4+20.9</f>
        <v>53.7</v>
      </c>
      <c r="V12" s="5"/>
      <c r="W12" s="5">
        <f t="shared" si="0"/>
        <v>349.5</v>
      </c>
    </row>
    <row r="13" spans="1:23">
      <c r="A13" s="3">
        <v>2425</v>
      </c>
      <c r="B13" s="4"/>
      <c r="C13" s="3"/>
      <c r="D13" s="3"/>
      <c r="E13" s="3"/>
      <c r="F13" s="3"/>
      <c r="G13" s="3"/>
      <c r="H13" s="3"/>
      <c r="I13" s="3"/>
      <c r="J13" s="3"/>
      <c r="K13" s="5"/>
      <c r="L13" s="5"/>
      <c r="M13" s="5">
        <v>2.05</v>
      </c>
      <c r="N13" s="5">
        <v>1.6</v>
      </c>
      <c r="O13" s="5">
        <v>10.05</v>
      </c>
      <c r="P13" s="5">
        <f>15.85+14.65+6.85</f>
        <v>37.35</v>
      </c>
      <c r="Q13" s="5">
        <f>13.55+4.75</f>
        <v>18.3</v>
      </c>
      <c r="R13" s="5"/>
      <c r="S13" s="5"/>
      <c r="T13" s="5">
        <v>1.15</v>
      </c>
      <c r="U13" s="5">
        <v>12.4</v>
      </c>
      <c r="V13" s="5"/>
      <c r="W13" s="5">
        <f t="shared" si="0"/>
        <v>82.9</v>
      </c>
    </row>
    <row r="14" spans="1:23">
      <c r="A14" s="3">
        <v>444</v>
      </c>
      <c r="B14" s="3"/>
      <c r="C14" s="3"/>
      <c r="D14" s="3"/>
      <c r="E14" s="3"/>
      <c r="F14" s="3"/>
      <c r="G14" s="3"/>
      <c r="H14" s="3"/>
      <c r="I14" s="3"/>
      <c r="J14" s="3"/>
      <c r="K14" s="5"/>
      <c r="L14" s="5"/>
      <c r="M14" s="5"/>
      <c r="N14" s="5">
        <v>10.7</v>
      </c>
      <c r="O14" s="5">
        <v>5.85</v>
      </c>
      <c r="P14" s="5">
        <f>15.8+14.3+1.2</f>
        <v>31.3</v>
      </c>
      <c r="Q14" s="5">
        <f>15.2+2.35</f>
        <v>17.55</v>
      </c>
      <c r="R14" s="5"/>
      <c r="S14" s="5">
        <v>6.85</v>
      </c>
      <c r="T14" s="5">
        <v>10.05</v>
      </c>
      <c r="U14" s="5">
        <f>16.25+9.45</f>
        <v>25.7</v>
      </c>
      <c r="V14" s="5"/>
      <c r="W14" s="5">
        <f t="shared" si="0"/>
        <v>108</v>
      </c>
    </row>
    <row r="15" spans="1:23">
      <c r="A15" s="3">
        <v>2425</v>
      </c>
      <c r="B15" s="3"/>
      <c r="C15" s="3"/>
      <c r="D15" s="3"/>
      <c r="E15" s="3"/>
      <c r="F15" s="3"/>
      <c r="G15" s="3"/>
      <c r="H15" s="3"/>
      <c r="I15" s="3"/>
      <c r="J15" s="3"/>
      <c r="K15" s="5"/>
      <c r="L15" s="5"/>
      <c r="M15" s="5">
        <v>2.5</v>
      </c>
      <c r="N15" s="5">
        <v>3.35</v>
      </c>
      <c r="O15" s="5">
        <v>9.05</v>
      </c>
      <c r="P15" s="5">
        <f>18.4+17.65</f>
        <v>36.05</v>
      </c>
      <c r="Q15" s="5">
        <v>6.3</v>
      </c>
      <c r="R15" s="5"/>
      <c r="S15" s="5"/>
      <c r="T15" s="5">
        <v>6.9</v>
      </c>
      <c r="U15" s="5">
        <v>8.25</v>
      </c>
      <c r="V15" s="5"/>
      <c r="W15" s="5">
        <f t="shared" si="0"/>
        <v>72.4</v>
      </c>
    </row>
    <row r="16" spans="1:23">
      <c r="A16" s="3">
        <v>2167</v>
      </c>
      <c r="B16" s="3"/>
      <c r="C16" s="3"/>
      <c r="D16" s="3"/>
      <c r="E16" s="3"/>
      <c r="F16" s="3"/>
      <c r="G16" s="3"/>
      <c r="H16" s="3"/>
      <c r="I16" s="3"/>
      <c r="J16" s="3"/>
      <c r="K16" s="5"/>
      <c r="L16" s="5"/>
      <c r="M16" s="5">
        <v>2.15</v>
      </c>
      <c r="N16" s="5">
        <v>8.6</v>
      </c>
      <c r="O16" s="5">
        <v>6.3</v>
      </c>
      <c r="P16" s="5"/>
      <c r="Q16" s="5"/>
      <c r="R16" s="5"/>
      <c r="S16" s="5">
        <v>6.6</v>
      </c>
      <c r="T16" s="5">
        <v>4.45</v>
      </c>
      <c r="U16" s="5"/>
      <c r="V16" s="5"/>
      <c r="W16" s="5">
        <f t="shared" si="0"/>
        <v>28.1</v>
      </c>
    </row>
    <row r="17" spans="1:23">
      <c r="A17" s="3">
        <v>1009</v>
      </c>
      <c r="B17" s="3"/>
      <c r="C17" s="3"/>
      <c r="D17" s="3"/>
      <c r="E17" s="3"/>
      <c r="F17" s="3"/>
      <c r="G17" s="3"/>
      <c r="H17" s="3"/>
      <c r="I17" s="3"/>
      <c r="J17" s="3"/>
      <c r="K17" s="5"/>
      <c r="L17" s="5"/>
      <c r="M17" s="5">
        <v>2.45</v>
      </c>
      <c r="N17" s="5">
        <v>1.75</v>
      </c>
      <c r="O17" s="5">
        <v>2.7</v>
      </c>
      <c r="P17" s="5">
        <v>4.65</v>
      </c>
      <c r="Q17" s="5">
        <v>2.6</v>
      </c>
      <c r="R17" s="5"/>
      <c r="S17" s="5"/>
      <c r="T17" s="5">
        <v>1.2</v>
      </c>
      <c r="U17" s="5">
        <v>5.85</v>
      </c>
      <c r="V17" s="5"/>
      <c r="W17" s="5">
        <f t="shared" si="0"/>
        <v>21.2</v>
      </c>
    </row>
    <row r="18" spans="1:23">
      <c r="A18" s="3">
        <v>260</v>
      </c>
      <c r="B18" s="3"/>
      <c r="C18" s="3"/>
      <c r="D18" s="3"/>
      <c r="E18" s="3"/>
      <c r="F18" s="3"/>
      <c r="G18" s="3"/>
      <c r="H18" s="3"/>
      <c r="I18" s="3"/>
      <c r="J18" s="3"/>
      <c r="K18" s="5"/>
      <c r="L18" s="5"/>
      <c r="M18" s="5">
        <v>2.25</v>
      </c>
      <c r="N18" s="5"/>
      <c r="O18" s="5"/>
      <c r="P18" s="5">
        <v>1.1</v>
      </c>
      <c r="Q18" s="5">
        <v>1.95</v>
      </c>
      <c r="R18" s="5"/>
      <c r="S18" s="5"/>
      <c r="T18" s="5"/>
      <c r="U18" s="5">
        <v>2.05</v>
      </c>
      <c r="V18" s="5"/>
      <c r="W18" s="5">
        <f t="shared" si="0"/>
        <v>7.35</v>
      </c>
    </row>
    <row r="19" spans="1:23">
      <c r="A19" s="3">
        <v>342</v>
      </c>
      <c r="B19" s="3"/>
      <c r="C19" s="3"/>
      <c r="D19" s="3"/>
      <c r="E19" s="3"/>
      <c r="F19" s="3"/>
      <c r="G19" s="3"/>
      <c r="H19" s="3"/>
      <c r="I19" s="3"/>
      <c r="J19" s="3"/>
      <c r="K19" s="5"/>
      <c r="L19" s="5"/>
      <c r="M19" s="5"/>
      <c r="N19" s="5"/>
      <c r="O19" s="5"/>
      <c r="P19" s="5">
        <v>1.2</v>
      </c>
      <c r="Q19" s="5"/>
      <c r="R19" s="5"/>
      <c r="S19" s="5">
        <v>6.45</v>
      </c>
      <c r="T19" s="5">
        <v>3.9</v>
      </c>
      <c r="U19" s="5">
        <v>1.85</v>
      </c>
      <c r="V19" s="5"/>
      <c r="W19" s="5">
        <f t="shared" si="0"/>
        <v>13.4</v>
      </c>
    </row>
    <row r="20" spans="1:23">
      <c r="A20" s="3"/>
      <c r="B20" s="3"/>
      <c r="C20" s="3"/>
      <c r="D20" s="3"/>
      <c r="E20" s="3"/>
      <c r="F20" s="3"/>
      <c r="G20" s="3"/>
      <c r="H20" s="3"/>
      <c r="I20" s="3"/>
      <c r="J20" s="3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>
        <f t="shared" si="0"/>
        <v>0</v>
      </c>
    </row>
    <row r="21" spans="1:23">
      <c r="A21" s="3"/>
      <c r="B21" s="3"/>
      <c r="C21" s="3"/>
      <c r="D21" s="3"/>
      <c r="E21" s="3"/>
      <c r="F21" s="3"/>
      <c r="G21" s="3"/>
      <c r="H21" s="3"/>
      <c r="I21" s="3"/>
      <c r="J21" s="3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>
        <f t="shared" si="0"/>
        <v>0</v>
      </c>
    </row>
    <row r="22" spans="1:23">
      <c r="A22" s="3"/>
      <c r="B22" s="3"/>
      <c r="C22" s="3"/>
      <c r="D22" s="3"/>
      <c r="E22" s="3"/>
      <c r="F22" s="3"/>
      <c r="G22" s="3"/>
      <c r="H22" s="3"/>
      <c r="I22" s="3"/>
      <c r="J22" s="3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>
        <f t="shared" si="0"/>
        <v>0</v>
      </c>
    </row>
    <row r="23" spans="1:23">
      <c r="A23" s="3"/>
      <c r="B23" s="3"/>
      <c r="C23" s="3"/>
      <c r="D23" s="3"/>
      <c r="E23" s="3"/>
      <c r="F23" s="3"/>
      <c r="G23" s="3"/>
      <c r="H23" s="3"/>
      <c r="I23" s="3"/>
      <c r="J23" s="3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>
        <f t="shared" si="0"/>
        <v>0</v>
      </c>
    </row>
    <row r="24" spans="1:23">
      <c r="A24" s="3"/>
      <c r="B24" s="3"/>
      <c r="C24" s="3"/>
      <c r="D24" s="3"/>
      <c r="E24" s="3"/>
      <c r="F24" s="3"/>
      <c r="G24" s="3"/>
      <c r="H24" s="3"/>
      <c r="I24" s="3"/>
      <c r="J24" s="3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>
        <f t="shared" si="0"/>
        <v>0</v>
      </c>
    </row>
    <row r="25" spans="1:23">
      <c r="A25" s="3"/>
      <c r="B25" s="3"/>
      <c r="C25" s="3"/>
      <c r="D25" s="3"/>
      <c r="E25" s="3"/>
      <c r="F25" s="3"/>
      <c r="G25" s="3"/>
      <c r="H25" s="3"/>
      <c r="I25" s="3"/>
      <c r="J25" s="3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>
        <f t="shared" si="0"/>
        <v>0</v>
      </c>
    </row>
    <row r="26" spans="1:23">
      <c r="A26" s="3"/>
      <c r="B26" s="3"/>
      <c r="C26" s="3"/>
      <c r="D26" s="3"/>
      <c r="E26" s="3"/>
      <c r="F26" s="3"/>
      <c r="G26" s="3"/>
      <c r="H26" s="3"/>
      <c r="I26" s="3"/>
      <c r="J26" s="3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>
        <f t="shared" si="0"/>
        <v>0</v>
      </c>
    </row>
    <row r="27" spans="1:23">
      <c r="A27" s="3"/>
      <c r="B27" s="3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>
        <f t="shared" si="0"/>
        <v>0</v>
      </c>
    </row>
    <row r="28" spans="1:23">
      <c r="A28" s="3"/>
      <c r="B28" s="3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>
        <f t="shared" si="0"/>
        <v>0</v>
      </c>
    </row>
    <row r="29" spans="1:23">
      <c r="A29" s="3"/>
      <c r="B29" s="3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>
        <f t="shared" si="0"/>
        <v>0</v>
      </c>
    </row>
    <row r="30" spans="1:23">
      <c r="A30" s="3"/>
      <c r="B30" s="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>
        <f t="shared" si="0"/>
        <v>0</v>
      </c>
    </row>
    <row r="31" spans="1:23">
      <c r="A31" s="3"/>
      <c r="B31" s="3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>
        <f t="shared" si="0"/>
        <v>0</v>
      </c>
    </row>
    <row r="32" spans="1:23">
      <c r="A32" s="3"/>
      <c r="B32" s="3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>
        <f t="shared" si="0"/>
        <v>0</v>
      </c>
    </row>
    <row r="33" spans="1:23">
      <c r="A33" s="3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>
        <f t="shared" si="0"/>
        <v>0</v>
      </c>
    </row>
    <row r="34" spans="1:23">
      <c r="A34" s="3"/>
      <c r="B34" s="3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>
        <f t="shared" si="0"/>
        <v>0</v>
      </c>
    </row>
    <row r="35" spans="1:23">
      <c r="A35" s="3"/>
      <c r="B35" s="3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>
        <f t="shared" si="0"/>
        <v>0</v>
      </c>
    </row>
    <row r="36" spans="1:23">
      <c r="A36" s="3"/>
      <c r="B36" s="3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>
        <f t="shared" si="0"/>
        <v>0</v>
      </c>
    </row>
    <row r="37" spans="1:23">
      <c r="A37" s="3"/>
      <c r="B37" s="3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>
        <f t="shared" si="0"/>
        <v>0</v>
      </c>
    </row>
    <row r="38" spans="1:23">
      <c r="A38" s="3"/>
      <c r="B38" s="3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>
        <f t="shared" si="0"/>
        <v>0</v>
      </c>
    </row>
    <row r="39" spans="1:23">
      <c r="A39" s="3"/>
      <c r="B39" s="3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>
        <f t="shared" si="0"/>
        <v>0</v>
      </c>
    </row>
    <row r="40" spans="1:23">
      <c r="A40" s="3"/>
      <c r="B40" s="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>
        <f t="shared" si="0"/>
        <v>0</v>
      </c>
    </row>
    <row r="41" spans="1:23">
      <c r="A41" s="3"/>
      <c r="B41" s="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>
        <f t="shared" si="0"/>
        <v>0</v>
      </c>
    </row>
    <row r="42" spans="1:23">
      <c r="A42" s="3"/>
      <c r="B42" s="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>
        <f t="shared" si="0"/>
        <v>0</v>
      </c>
    </row>
    <row r="43" spans="1:23">
      <c r="A43" s="3"/>
      <c r="B43" s="3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>
        <f t="shared" si="0"/>
        <v>0</v>
      </c>
    </row>
    <row r="44" spans="1:23">
      <c r="A44" s="3"/>
      <c r="B44" s="3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>
        <f t="shared" si="0"/>
        <v>0</v>
      </c>
    </row>
    <row r="45" spans="1:23">
      <c r="A45" s="3"/>
      <c r="B45" s="3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>
        <f t="shared" si="0"/>
        <v>0</v>
      </c>
    </row>
    <row r="46" spans="1:23">
      <c r="A46" s="3"/>
      <c r="B46" s="3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>
        <f t="shared" si="0"/>
        <v>0</v>
      </c>
    </row>
    <row r="47" spans="1:23">
      <c r="A47" s="3"/>
      <c r="B47" s="3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>
        <f t="shared" si="0"/>
        <v>0</v>
      </c>
    </row>
    <row r="48" spans="1:23">
      <c r="A48" s="3"/>
      <c r="B48" s="3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>
        <f t="shared" si="0"/>
        <v>0</v>
      </c>
    </row>
    <row r="49" spans="1:23">
      <c r="A49" s="3"/>
      <c r="B49" s="3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>
        <f t="shared" si="0"/>
        <v>0</v>
      </c>
    </row>
    <row r="50" spans="1:23">
      <c r="A50" s="3"/>
      <c r="B50" s="3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>
        <f t="shared" si="0"/>
        <v>0</v>
      </c>
    </row>
    <row r="51" spans="1:23">
      <c r="A51" s="3"/>
      <c r="B51" s="3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>
        <f t="shared" si="0"/>
        <v>0</v>
      </c>
    </row>
    <row r="52" spans="1:23">
      <c r="A52" s="3"/>
      <c r="B52" s="3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>
        <f t="shared" si="0"/>
        <v>0</v>
      </c>
    </row>
    <row r="53" spans="1:23">
      <c r="A53" s="3"/>
      <c r="B53" s="3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>
        <f t="shared" si="0"/>
        <v>0</v>
      </c>
    </row>
    <row r="54" spans="1:23">
      <c r="A54" s="3"/>
      <c r="B54" s="3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>
        <f t="shared" si="0"/>
        <v>0</v>
      </c>
    </row>
    <row r="55" spans="1:23">
      <c r="A55" s="3"/>
      <c r="B55" s="3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>
        <f t="shared" si="0"/>
        <v>0</v>
      </c>
    </row>
    <row r="56" spans="1:23">
      <c r="A56" s="3"/>
      <c r="B56" s="3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>
        <f t="shared" si="0"/>
        <v>0</v>
      </c>
    </row>
    <row r="57" spans="1:23">
      <c r="A57" s="3"/>
      <c r="B57" s="3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>
        <f t="shared" si="0"/>
        <v>0</v>
      </c>
    </row>
    <row r="58" spans="1:23">
      <c r="A58" s="3"/>
      <c r="B58" s="3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>
        <f t="shared" si="0"/>
        <v>0</v>
      </c>
    </row>
    <row r="59" spans="1:23">
      <c r="A59" s="3"/>
      <c r="B59" s="3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>
        <f t="shared" si="0"/>
        <v>0</v>
      </c>
    </row>
    <row r="60" spans="1:23">
      <c r="A60" s="3"/>
      <c r="B60" s="3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>
        <f t="shared" si="0"/>
        <v>0</v>
      </c>
    </row>
    <row r="61" spans="1:23">
      <c r="A61" s="3"/>
      <c r="B61" s="3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>
        <f t="shared" si="0"/>
        <v>0</v>
      </c>
    </row>
    <row r="62" spans="1:23">
      <c r="A62" s="3"/>
      <c r="B62" s="3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>
        <f t="shared" si="0"/>
        <v>0</v>
      </c>
    </row>
    <row r="63" spans="1:23">
      <c r="A63" s="3"/>
      <c r="B63" s="3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>
        <f t="shared" si="0"/>
        <v>0</v>
      </c>
    </row>
    <row r="64" spans="1:23">
      <c r="A64" s="3"/>
      <c r="B64" s="3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>
        <f t="shared" si="0"/>
        <v>0</v>
      </c>
    </row>
    <row r="65" spans="1:23">
      <c r="A65" s="3"/>
      <c r="B65" s="3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>
        <f t="shared" si="0"/>
        <v>0</v>
      </c>
    </row>
    <row r="66" spans="1:23">
      <c r="A66" s="3"/>
      <c r="B66" s="3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>
        <f t="shared" si="0"/>
        <v>0</v>
      </c>
    </row>
    <row r="67" spans="1:23">
      <c r="A67" s="3"/>
      <c r="B67" s="3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>
        <f t="shared" si="0"/>
        <v>0</v>
      </c>
    </row>
    <row r="68" spans="1:23">
      <c r="A68" s="3"/>
      <c r="B68" s="3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>
        <f t="shared" ref="W68:W131" si="1">SUM(C68:V68)</f>
        <v>0</v>
      </c>
    </row>
    <row r="69" spans="1:23">
      <c r="A69" s="3"/>
      <c r="B69" s="3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>
        <f t="shared" si="1"/>
        <v>0</v>
      </c>
    </row>
    <row r="70" spans="1:23">
      <c r="A70" s="3"/>
      <c r="B70" s="3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>
        <f t="shared" si="1"/>
        <v>0</v>
      </c>
    </row>
    <row r="71" spans="1:23">
      <c r="A71" s="3"/>
      <c r="B71" s="3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>
        <f t="shared" si="1"/>
        <v>0</v>
      </c>
    </row>
    <row r="72" spans="1:23">
      <c r="A72" s="3"/>
      <c r="B72" s="3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>
        <f t="shared" si="1"/>
        <v>0</v>
      </c>
    </row>
    <row r="73" spans="1:23">
      <c r="A73" s="3"/>
      <c r="B73" s="3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>
        <f t="shared" si="1"/>
        <v>0</v>
      </c>
    </row>
    <row r="74" spans="1:23">
      <c r="A74" s="3"/>
      <c r="B74" s="3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>
        <f t="shared" si="1"/>
        <v>0</v>
      </c>
    </row>
    <row r="75" spans="1:23">
      <c r="A75" s="3"/>
      <c r="B75" s="3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>
        <f t="shared" si="1"/>
        <v>0</v>
      </c>
    </row>
    <row r="76" spans="1:23">
      <c r="A76" s="3"/>
      <c r="B76" s="3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>
        <f t="shared" si="1"/>
        <v>0</v>
      </c>
    </row>
    <row r="77" spans="1:23">
      <c r="A77" s="3"/>
      <c r="B77" s="3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>
        <f t="shared" si="1"/>
        <v>0</v>
      </c>
    </row>
    <row r="78" spans="1:23">
      <c r="A78" s="3"/>
      <c r="B78" s="3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>
        <f t="shared" si="1"/>
        <v>0</v>
      </c>
    </row>
    <row r="79" spans="1:23">
      <c r="A79" s="3"/>
      <c r="B79" s="3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>
        <f t="shared" si="1"/>
        <v>0</v>
      </c>
    </row>
    <row r="80" spans="1:23">
      <c r="A80" s="3"/>
      <c r="B80" s="3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>
        <f t="shared" si="1"/>
        <v>0</v>
      </c>
    </row>
    <row r="81" spans="1:23">
      <c r="A81" s="3"/>
      <c r="B81" s="3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>
        <f t="shared" si="1"/>
        <v>0</v>
      </c>
    </row>
    <row r="82" spans="1:23">
      <c r="A82" s="3"/>
      <c r="B82" s="3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>
        <f t="shared" si="1"/>
        <v>0</v>
      </c>
    </row>
    <row r="83" spans="1:23">
      <c r="A83" s="3"/>
      <c r="B83" s="3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>
        <f t="shared" si="1"/>
        <v>0</v>
      </c>
    </row>
    <row r="84" spans="1:23">
      <c r="A84" s="3"/>
      <c r="B84" s="3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>
        <f t="shared" si="1"/>
        <v>0</v>
      </c>
    </row>
    <row r="85" spans="1:23">
      <c r="A85" s="3"/>
      <c r="B85" s="3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>
        <f t="shared" si="1"/>
        <v>0</v>
      </c>
    </row>
    <row r="86" spans="1:23">
      <c r="A86" s="3"/>
      <c r="B86" s="3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>
        <f t="shared" si="1"/>
        <v>0</v>
      </c>
    </row>
    <row r="87" spans="1:23">
      <c r="A87" s="3"/>
      <c r="B87" s="3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>
        <f t="shared" si="1"/>
        <v>0</v>
      </c>
    </row>
    <row r="88" spans="1:23">
      <c r="A88" s="3"/>
      <c r="B88" s="3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>
        <f t="shared" si="1"/>
        <v>0</v>
      </c>
    </row>
    <row r="89" spans="1:23">
      <c r="A89" s="3"/>
      <c r="B89" s="3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>
        <f t="shared" si="1"/>
        <v>0</v>
      </c>
    </row>
    <row r="90" spans="1:23">
      <c r="A90" s="3"/>
      <c r="B90" s="3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>
        <f t="shared" si="1"/>
        <v>0</v>
      </c>
    </row>
    <row r="91" spans="1:23">
      <c r="A91" s="3"/>
      <c r="B91" s="3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>
        <f t="shared" si="1"/>
        <v>0</v>
      </c>
    </row>
    <row r="92" spans="1:23">
      <c r="A92" s="3"/>
      <c r="B92" s="3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>
        <f t="shared" si="1"/>
        <v>0</v>
      </c>
    </row>
    <row r="93" spans="1:23">
      <c r="A93" s="3"/>
      <c r="B93" s="3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>
        <f t="shared" si="1"/>
        <v>0</v>
      </c>
    </row>
    <row r="94" spans="1:23">
      <c r="A94" s="3"/>
      <c r="B94" s="3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>
        <f t="shared" si="1"/>
        <v>0</v>
      </c>
    </row>
    <row r="95" spans="1:23">
      <c r="A95" s="3"/>
      <c r="B95" s="3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>
        <f t="shared" si="1"/>
        <v>0</v>
      </c>
    </row>
    <row r="96" spans="1:23">
      <c r="A96" s="3"/>
      <c r="B96" s="3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>
        <f t="shared" si="1"/>
        <v>0</v>
      </c>
    </row>
    <row r="97" spans="1:23">
      <c r="A97" s="3"/>
      <c r="B97" s="3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>
        <f t="shared" si="1"/>
        <v>0</v>
      </c>
    </row>
    <row r="98" spans="1:23">
      <c r="A98" s="3"/>
      <c r="B98" s="3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>
        <f t="shared" si="1"/>
        <v>0</v>
      </c>
    </row>
    <row r="99" spans="1:23">
      <c r="A99" s="3"/>
      <c r="B99" s="3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>
        <f t="shared" si="1"/>
        <v>0</v>
      </c>
    </row>
    <row r="100" spans="1:23">
      <c r="A100" s="3"/>
      <c r="B100" s="3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>
        <f t="shared" si="1"/>
        <v>0</v>
      </c>
    </row>
    <row r="101" spans="1:23">
      <c r="A101" s="3"/>
      <c r="B101" s="3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>
        <f t="shared" si="1"/>
        <v>0</v>
      </c>
    </row>
    <row r="102" spans="1:23">
      <c r="A102" s="3"/>
      <c r="B102" s="3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>
        <f t="shared" si="1"/>
        <v>0</v>
      </c>
    </row>
    <row r="103" spans="1:23">
      <c r="A103" s="3"/>
      <c r="B103" s="3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>
        <f t="shared" si="1"/>
        <v>0</v>
      </c>
    </row>
    <row r="104" spans="1:23">
      <c r="A104" s="3"/>
      <c r="B104" s="3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>
        <f t="shared" si="1"/>
        <v>0</v>
      </c>
    </row>
    <row r="105" spans="1:23">
      <c r="A105" s="3"/>
      <c r="B105" s="3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>
        <f t="shared" si="1"/>
        <v>0</v>
      </c>
    </row>
    <row r="106" spans="1:23">
      <c r="A106" s="3"/>
      <c r="B106" s="3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>
        <f t="shared" si="1"/>
        <v>0</v>
      </c>
    </row>
    <row r="107" spans="1:23">
      <c r="A107" s="3"/>
      <c r="B107" s="3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>
        <f t="shared" si="1"/>
        <v>0</v>
      </c>
    </row>
    <row r="108" spans="1:23">
      <c r="A108" s="3"/>
      <c r="B108" s="3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>
        <f t="shared" si="1"/>
        <v>0</v>
      </c>
    </row>
    <row r="109" spans="1:23">
      <c r="A109" s="3"/>
      <c r="B109" s="3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>
        <f t="shared" si="1"/>
        <v>0</v>
      </c>
    </row>
    <row r="110" spans="1:23">
      <c r="A110" s="3"/>
      <c r="B110" s="3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>
        <f t="shared" si="1"/>
        <v>0</v>
      </c>
    </row>
    <row r="111" spans="1:23">
      <c r="A111" s="3"/>
      <c r="B111" s="3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>
        <f t="shared" si="1"/>
        <v>0</v>
      </c>
    </row>
    <row r="112" spans="1:23">
      <c r="A112" s="3"/>
      <c r="B112" s="3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>
        <f t="shared" si="1"/>
        <v>0</v>
      </c>
    </row>
    <row r="113" spans="1:23">
      <c r="A113" s="3"/>
      <c r="B113" s="3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>
        <f t="shared" si="1"/>
        <v>0</v>
      </c>
    </row>
    <row r="114" spans="1:23">
      <c r="A114" s="3"/>
      <c r="B114" s="3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>
        <f t="shared" si="1"/>
        <v>0</v>
      </c>
    </row>
    <row r="115" spans="1:23">
      <c r="A115" s="3"/>
      <c r="B115" s="3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>
        <f t="shared" si="1"/>
        <v>0</v>
      </c>
    </row>
    <row r="116" spans="1:23">
      <c r="A116" s="3"/>
      <c r="B116" s="3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>
        <f t="shared" si="1"/>
        <v>0</v>
      </c>
    </row>
    <row r="117" spans="1:23">
      <c r="A117" s="3"/>
      <c r="B117" s="3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>
        <f t="shared" si="1"/>
        <v>0</v>
      </c>
    </row>
    <row r="118" spans="1:23">
      <c r="A118" s="3"/>
      <c r="B118" s="3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>
        <f t="shared" si="1"/>
        <v>0</v>
      </c>
    </row>
    <row r="119" spans="1:23">
      <c r="A119" s="3"/>
      <c r="B119" s="3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>
        <f t="shared" si="1"/>
        <v>0</v>
      </c>
    </row>
    <row r="120" spans="1:23">
      <c r="A120" s="3"/>
      <c r="B120" s="3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>
        <f t="shared" si="1"/>
        <v>0</v>
      </c>
    </row>
    <row r="121" spans="1:23">
      <c r="A121" s="3"/>
      <c r="B121" s="3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>
        <f t="shared" si="1"/>
        <v>0</v>
      </c>
    </row>
    <row r="122" spans="1:23">
      <c r="A122" s="3"/>
      <c r="B122" s="3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>
        <f t="shared" si="1"/>
        <v>0</v>
      </c>
    </row>
    <row r="123" spans="1:23">
      <c r="A123" s="3"/>
      <c r="B123" s="3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>
        <f t="shared" si="1"/>
        <v>0</v>
      </c>
    </row>
    <row r="124" spans="1:23">
      <c r="A124" s="3"/>
      <c r="B124" s="3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>
        <f t="shared" si="1"/>
        <v>0</v>
      </c>
    </row>
    <row r="125" spans="1:23">
      <c r="A125" s="3"/>
      <c r="B125" s="3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>
        <f t="shared" si="1"/>
        <v>0</v>
      </c>
    </row>
    <row r="126" spans="1:23">
      <c r="A126" s="3"/>
      <c r="B126" s="3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>
        <f t="shared" si="1"/>
        <v>0</v>
      </c>
    </row>
    <row r="127" spans="1:23">
      <c r="A127" s="3"/>
      <c r="B127" s="3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>
        <f t="shared" si="1"/>
        <v>0</v>
      </c>
    </row>
    <row r="128" spans="1:23">
      <c r="A128" s="3"/>
      <c r="B128" s="3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>
        <f t="shared" si="1"/>
        <v>0</v>
      </c>
    </row>
    <row r="129" spans="1:23">
      <c r="A129" s="3"/>
      <c r="B129" s="3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>
        <f t="shared" si="1"/>
        <v>0</v>
      </c>
    </row>
    <row r="130" spans="1:23">
      <c r="A130" s="3"/>
      <c r="B130" s="3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>
        <f t="shared" si="1"/>
        <v>0</v>
      </c>
    </row>
    <row r="131" spans="1:23">
      <c r="A131" s="3"/>
      <c r="B131" s="3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>
        <f t="shared" si="1"/>
        <v>0</v>
      </c>
    </row>
    <row r="132" spans="1:23">
      <c r="A132" s="3"/>
      <c r="B132" s="3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>
        <f t="shared" ref="W132:W195" si="2">SUM(C132:V132)</f>
        <v>0</v>
      </c>
    </row>
    <row r="133" spans="1:23">
      <c r="A133" s="3"/>
      <c r="B133" s="3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>
        <f t="shared" si="2"/>
        <v>0</v>
      </c>
    </row>
    <row r="134" spans="1:23">
      <c r="A134" s="3"/>
      <c r="B134" s="3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>
        <f t="shared" si="2"/>
        <v>0</v>
      </c>
    </row>
    <row r="135" spans="1:23">
      <c r="A135" s="3"/>
      <c r="B135" s="3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>
        <f t="shared" si="2"/>
        <v>0</v>
      </c>
    </row>
    <row r="136" spans="1:23">
      <c r="A136" s="3"/>
      <c r="B136" s="3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>
        <f t="shared" si="2"/>
        <v>0</v>
      </c>
    </row>
    <row r="137" spans="1:23">
      <c r="A137" s="3"/>
      <c r="B137" s="3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>
        <f t="shared" si="2"/>
        <v>0</v>
      </c>
    </row>
    <row r="138" spans="1:23">
      <c r="A138" s="3"/>
      <c r="B138" s="3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>
        <f t="shared" si="2"/>
        <v>0</v>
      </c>
    </row>
    <row r="139" spans="1:23">
      <c r="A139" s="3"/>
      <c r="B139" s="3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>
        <f t="shared" si="2"/>
        <v>0</v>
      </c>
    </row>
    <row r="140" spans="1:23">
      <c r="A140" s="3"/>
      <c r="B140" s="3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>
        <f t="shared" si="2"/>
        <v>0</v>
      </c>
    </row>
    <row r="141" spans="1:23">
      <c r="A141" s="3"/>
      <c r="B141" s="3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>
        <f t="shared" si="2"/>
        <v>0</v>
      </c>
    </row>
    <row r="142" spans="1:23">
      <c r="A142" s="3"/>
      <c r="B142" s="3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>
        <f t="shared" si="2"/>
        <v>0</v>
      </c>
    </row>
    <row r="143" spans="1:23">
      <c r="A143" s="3"/>
      <c r="B143" s="3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>
        <f t="shared" si="2"/>
        <v>0</v>
      </c>
    </row>
    <row r="144" spans="1:23">
      <c r="A144" s="3"/>
      <c r="B144" s="3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>
        <f t="shared" si="2"/>
        <v>0</v>
      </c>
    </row>
    <row r="145" spans="1:23">
      <c r="A145" s="3"/>
      <c r="B145" s="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>
        <f t="shared" si="2"/>
        <v>0</v>
      </c>
    </row>
    <row r="146" spans="1:23">
      <c r="A146" s="3"/>
      <c r="B146" s="3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>
        <f t="shared" si="2"/>
        <v>0</v>
      </c>
    </row>
    <row r="147" spans="1:23">
      <c r="A147" s="3"/>
      <c r="B147" s="3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>
        <f t="shared" si="2"/>
        <v>0</v>
      </c>
    </row>
    <row r="148" spans="1:23">
      <c r="A148" s="3"/>
      <c r="B148" s="3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>
        <f t="shared" si="2"/>
        <v>0</v>
      </c>
    </row>
    <row r="149" spans="1:23">
      <c r="A149" s="3"/>
      <c r="B149" s="3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>
        <f t="shared" si="2"/>
        <v>0</v>
      </c>
    </row>
    <row r="150" spans="1:23">
      <c r="A150" s="3"/>
      <c r="B150" s="3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>
        <f t="shared" si="2"/>
        <v>0</v>
      </c>
    </row>
    <row r="151" spans="1:23">
      <c r="A151" s="3"/>
      <c r="B151" s="3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>
        <f t="shared" si="2"/>
        <v>0</v>
      </c>
    </row>
    <row r="152" spans="1:23">
      <c r="A152" s="3"/>
      <c r="B152" s="3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>
        <f t="shared" si="2"/>
        <v>0</v>
      </c>
    </row>
    <row r="153" spans="1:23">
      <c r="A153" s="3"/>
      <c r="B153" s="3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>
        <f t="shared" si="2"/>
        <v>0</v>
      </c>
    </row>
    <row r="154" spans="1:23">
      <c r="A154" s="3"/>
      <c r="B154" s="3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>
        <f t="shared" si="2"/>
        <v>0</v>
      </c>
    </row>
    <row r="155" spans="1:23">
      <c r="A155" s="3"/>
      <c r="B155" s="3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>
        <f t="shared" si="2"/>
        <v>0</v>
      </c>
    </row>
    <row r="156" spans="1:23">
      <c r="A156" s="3"/>
      <c r="B156" s="3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>
        <f t="shared" si="2"/>
        <v>0</v>
      </c>
    </row>
    <row r="157" spans="1:23">
      <c r="A157" s="3"/>
      <c r="B157" s="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>
        <f t="shared" si="2"/>
        <v>0</v>
      </c>
    </row>
    <row r="158" spans="1:23">
      <c r="A158" s="3"/>
      <c r="B158" s="3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>
        <f t="shared" si="2"/>
        <v>0</v>
      </c>
    </row>
    <row r="159" spans="1:23">
      <c r="A159" s="3"/>
      <c r="B159" s="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>
        <f t="shared" si="2"/>
        <v>0</v>
      </c>
    </row>
    <row r="160" spans="1:23">
      <c r="A160" s="3"/>
      <c r="B160" s="3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>
        <f t="shared" si="2"/>
        <v>0</v>
      </c>
    </row>
    <row r="161" spans="1:23">
      <c r="A161" s="3"/>
      <c r="B161" s="3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>
        <f t="shared" si="2"/>
        <v>0</v>
      </c>
    </row>
    <row r="162" spans="1:23">
      <c r="A162" s="3"/>
      <c r="B162" s="3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>
        <f t="shared" si="2"/>
        <v>0</v>
      </c>
    </row>
    <row r="163" spans="1:23">
      <c r="A163" s="3"/>
      <c r="B163" s="3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>
        <f t="shared" si="2"/>
        <v>0</v>
      </c>
    </row>
    <row r="164" spans="1:23">
      <c r="A164" s="3"/>
      <c r="B164" s="3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>
        <f t="shared" si="2"/>
        <v>0</v>
      </c>
    </row>
    <row r="165" spans="1:23">
      <c r="A165" s="3"/>
      <c r="B165" s="3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>
        <f t="shared" si="2"/>
        <v>0</v>
      </c>
    </row>
    <row r="166" spans="1:23">
      <c r="A166" s="3"/>
      <c r="B166" s="3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>
        <f t="shared" si="2"/>
        <v>0</v>
      </c>
    </row>
    <row r="167" spans="1:23">
      <c r="A167" s="3"/>
      <c r="B167" s="3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>
        <f t="shared" si="2"/>
        <v>0</v>
      </c>
    </row>
    <row r="168" spans="1:23">
      <c r="A168" s="3"/>
      <c r="B168" s="3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>
        <f t="shared" si="2"/>
        <v>0</v>
      </c>
    </row>
    <row r="169" spans="1:23">
      <c r="A169" s="3"/>
      <c r="B169" s="3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>
        <f t="shared" si="2"/>
        <v>0</v>
      </c>
    </row>
    <row r="170" spans="1:23">
      <c r="A170" s="3"/>
      <c r="B170" s="3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>
        <f t="shared" si="2"/>
        <v>0</v>
      </c>
    </row>
    <row r="171" spans="1:23">
      <c r="A171" s="3"/>
      <c r="B171" s="3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>
        <f t="shared" si="2"/>
        <v>0</v>
      </c>
    </row>
    <row r="172" spans="1:23">
      <c r="A172" s="3"/>
      <c r="B172" s="3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>
        <f t="shared" si="2"/>
        <v>0</v>
      </c>
    </row>
    <row r="173" spans="1:23">
      <c r="A173" s="3"/>
      <c r="B173" s="3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>
        <f t="shared" si="2"/>
        <v>0</v>
      </c>
    </row>
    <row r="174" spans="1:23">
      <c r="A174" s="3"/>
      <c r="B174" s="3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>
        <f t="shared" si="2"/>
        <v>0</v>
      </c>
    </row>
    <row r="175" spans="1:23">
      <c r="A175" s="3"/>
      <c r="B175" s="3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>
        <f t="shared" si="2"/>
        <v>0</v>
      </c>
    </row>
    <row r="176" spans="1:23">
      <c r="A176" s="3"/>
      <c r="B176" s="3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>
        <f t="shared" si="2"/>
        <v>0</v>
      </c>
    </row>
    <row r="177" spans="1:23">
      <c r="A177" s="3"/>
      <c r="B177" s="3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>
        <f t="shared" si="2"/>
        <v>0</v>
      </c>
    </row>
    <row r="178" spans="1:23">
      <c r="A178" s="3"/>
      <c r="B178" s="3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>
        <f t="shared" si="2"/>
        <v>0</v>
      </c>
    </row>
    <row r="179" spans="1:23">
      <c r="A179" s="3"/>
      <c r="B179" s="3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>
        <f t="shared" si="2"/>
        <v>0</v>
      </c>
    </row>
    <row r="180" spans="1:23">
      <c r="A180" s="3"/>
      <c r="B180" s="3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>
        <f t="shared" si="2"/>
        <v>0</v>
      </c>
    </row>
    <row r="181" spans="1:23">
      <c r="A181" s="3"/>
      <c r="B181" s="3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>
        <f t="shared" si="2"/>
        <v>0</v>
      </c>
    </row>
    <row r="182" spans="1:23">
      <c r="A182" s="3"/>
      <c r="B182" s="3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>
        <f t="shared" si="2"/>
        <v>0</v>
      </c>
    </row>
    <row r="183" spans="1:23">
      <c r="A183" s="3"/>
      <c r="B183" s="3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>
        <f t="shared" si="2"/>
        <v>0</v>
      </c>
    </row>
    <row r="184" spans="1:23">
      <c r="A184" s="3"/>
      <c r="B184" s="3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>
        <f t="shared" si="2"/>
        <v>0</v>
      </c>
    </row>
    <row r="185" spans="1:23">
      <c r="A185" s="3"/>
      <c r="B185" s="3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>
        <f t="shared" si="2"/>
        <v>0</v>
      </c>
    </row>
    <row r="186" spans="1:23">
      <c r="A186" s="3"/>
      <c r="B186" s="3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>
        <f t="shared" si="2"/>
        <v>0</v>
      </c>
    </row>
    <row r="187" spans="1:23">
      <c r="A187" s="3"/>
      <c r="B187" s="3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>
        <f t="shared" si="2"/>
        <v>0</v>
      </c>
    </row>
    <row r="188" spans="1:23">
      <c r="A188" s="3"/>
      <c r="B188" s="3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>
        <f t="shared" si="2"/>
        <v>0</v>
      </c>
    </row>
    <row r="189" spans="1:23">
      <c r="A189" s="3"/>
      <c r="B189" s="3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>
        <f t="shared" si="2"/>
        <v>0</v>
      </c>
    </row>
    <row r="190" spans="1:23">
      <c r="A190" s="3"/>
      <c r="B190" s="3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>
        <f t="shared" si="2"/>
        <v>0</v>
      </c>
    </row>
    <row r="191" spans="1:23">
      <c r="A191" s="3"/>
      <c r="B191" s="3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>
        <f t="shared" si="2"/>
        <v>0</v>
      </c>
    </row>
    <row r="192" spans="1:23">
      <c r="A192" s="3"/>
      <c r="B192" s="3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>
        <f t="shared" si="2"/>
        <v>0</v>
      </c>
    </row>
    <row r="193" spans="1:23">
      <c r="A193" s="3"/>
      <c r="B193" s="3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>
        <f t="shared" si="2"/>
        <v>0</v>
      </c>
    </row>
    <row r="194" spans="1:23">
      <c r="A194" s="3"/>
      <c r="B194" s="3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>
        <f t="shared" si="2"/>
        <v>0</v>
      </c>
    </row>
    <row r="195" spans="1:23">
      <c r="A195" s="3"/>
      <c r="B195" s="3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>
        <f t="shared" si="2"/>
        <v>0</v>
      </c>
    </row>
    <row r="196" spans="1:23">
      <c r="A196" s="3"/>
      <c r="B196" s="3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>
        <f t="shared" ref="W196:W259" si="3">SUM(C196:V196)</f>
        <v>0</v>
      </c>
    </row>
    <row r="197" spans="1:23">
      <c r="A197" s="3"/>
      <c r="B197" s="3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>
        <f t="shared" si="3"/>
        <v>0</v>
      </c>
    </row>
    <row r="198" spans="1:23">
      <c r="A198" s="3"/>
      <c r="B198" s="3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>
        <f t="shared" si="3"/>
        <v>0</v>
      </c>
    </row>
    <row r="199" spans="1:23">
      <c r="A199" s="3"/>
      <c r="B199" s="3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>
        <f t="shared" si="3"/>
        <v>0</v>
      </c>
    </row>
    <row r="200" spans="1:23">
      <c r="A200" s="3"/>
      <c r="B200" s="3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>
        <f t="shared" si="3"/>
        <v>0</v>
      </c>
    </row>
    <row r="201" spans="1:23">
      <c r="A201" s="3"/>
      <c r="B201" s="3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>
        <f t="shared" si="3"/>
        <v>0</v>
      </c>
    </row>
    <row r="202" spans="1:23">
      <c r="A202" s="3"/>
      <c r="B202" s="3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>
        <f t="shared" si="3"/>
        <v>0</v>
      </c>
    </row>
    <row r="203" spans="1:23">
      <c r="A203" s="3"/>
      <c r="B203" s="3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>
        <f t="shared" si="3"/>
        <v>0</v>
      </c>
    </row>
    <row r="204" spans="1:23">
      <c r="A204" s="3"/>
      <c r="B204" s="3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>
        <f t="shared" si="3"/>
        <v>0</v>
      </c>
    </row>
    <row r="205" spans="1:23">
      <c r="A205" s="3"/>
      <c r="B205" s="3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>
        <f t="shared" si="3"/>
        <v>0</v>
      </c>
    </row>
    <row r="206" spans="1:23">
      <c r="A206" s="3"/>
      <c r="B206" s="3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>
        <f t="shared" si="3"/>
        <v>0</v>
      </c>
    </row>
    <row r="207" spans="1:23">
      <c r="A207" s="3"/>
      <c r="B207" s="3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>
        <f t="shared" si="3"/>
        <v>0</v>
      </c>
    </row>
    <row r="208" spans="1:23">
      <c r="A208" s="3"/>
      <c r="B208" s="3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>
        <f t="shared" si="3"/>
        <v>0</v>
      </c>
    </row>
    <row r="209" spans="1:23">
      <c r="A209" s="3"/>
      <c r="B209" s="3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>
        <f t="shared" si="3"/>
        <v>0</v>
      </c>
    </row>
    <row r="210" spans="1:23">
      <c r="A210" s="3"/>
      <c r="B210" s="3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>
        <f t="shared" si="3"/>
        <v>0</v>
      </c>
    </row>
    <row r="211" spans="1:23">
      <c r="A211" s="3"/>
      <c r="B211" s="3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>
        <f t="shared" si="3"/>
        <v>0</v>
      </c>
    </row>
    <row r="212" spans="1:23">
      <c r="A212" s="3"/>
      <c r="B212" s="3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>
        <f t="shared" si="3"/>
        <v>0</v>
      </c>
    </row>
    <row r="213" spans="1:23">
      <c r="A213" s="3"/>
      <c r="B213" s="3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>
        <f t="shared" si="3"/>
        <v>0</v>
      </c>
    </row>
    <row r="214" spans="1:23">
      <c r="A214" s="3"/>
      <c r="B214" s="3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>
        <f t="shared" si="3"/>
        <v>0</v>
      </c>
    </row>
    <row r="215" spans="1:23">
      <c r="A215" s="3"/>
      <c r="B215" s="3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>
        <f t="shared" si="3"/>
        <v>0</v>
      </c>
    </row>
    <row r="216" spans="1:23">
      <c r="A216" s="3"/>
      <c r="B216" s="3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>
        <f t="shared" si="3"/>
        <v>0</v>
      </c>
    </row>
    <row r="217" spans="1:23">
      <c r="A217" s="3"/>
      <c r="B217" s="3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>
        <f t="shared" si="3"/>
        <v>0</v>
      </c>
    </row>
    <row r="218" spans="1:23">
      <c r="A218" s="3"/>
      <c r="B218" s="3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>
        <f t="shared" si="3"/>
        <v>0</v>
      </c>
    </row>
    <row r="219" spans="1:23">
      <c r="A219" s="3"/>
      <c r="B219" s="3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>
        <f t="shared" si="3"/>
        <v>0</v>
      </c>
    </row>
    <row r="220" spans="1:23">
      <c r="A220" s="3"/>
      <c r="B220" s="3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>
        <f t="shared" si="3"/>
        <v>0</v>
      </c>
    </row>
    <row r="221" spans="1:23">
      <c r="A221" s="3"/>
      <c r="B221" s="3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>
        <f t="shared" si="3"/>
        <v>0</v>
      </c>
    </row>
    <row r="222" spans="1:23">
      <c r="A222" s="3"/>
      <c r="B222" s="3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>
        <f t="shared" si="3"/>
        <v>0</v>
      </c>
    </row>
    <row r="223" spans="1:23">
      <c r="A223" s="3"/>
      <c r="B223" s="3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>
        <f t="shared" si="3"/>
        <v>0</v>
      </c>
    </row>
    <row r="224" spans="1:23">
      <c r="A224" s="3"/>
      <c r="B224" s="3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>
        <f t="shared" si="3"/>
        <v>0</v>
      </c>
    </row>
    <row r="225" spans="1:23">
      <c r="A225" s="3"/>
      <c r="B225" s="3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>
        <f t="shared" si="3"/>
        <v>0</v>
      </c>
    </row>
    <row r="226" spans="1:23">
      <c r="A226" s="3"/>
      <c r="B226" s="3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>
        <f t="shared" si="3"/>
        <v>0</v>
      </c>
    </row>
    <row r="227" spans="1:23">
      <c r="A227" s="3"/>
      <c r="B227" s="3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>
        <f t="shared" si="3"/>
        <v>0</v>
      </c>
    </row>
    <row r="228" spans="1:23">
      <c r="A228" s="3"/>
      <c r="B228" s="3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>
        <f t="shared" si="3"/>
        <v>0</v>
      </c>
    </row>
    <row r="229" spans="1:23">
      <c r="A229" s="3"/>
      <c r="B229" s="3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>
        <f t="shared" si="3"/>
        <v>0</v>
      </c>
    </row>
    <row r="230" spans="1:23">
      <c r="A230" s="3"/>
      <c r="B230" s="3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>
        <f t="shared" si="3"/>
        <v>0</v>
      </c>
    </row>
    <row r="231" spans="1:23">
      <c r="A231" s="3"/>
      <c r="B231" s="3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>
        <f t="shared" si="3"/>
        <v>0</v>
      </c>
    </row>
    <row r="232" spans="1:23">
      <c r="A232" s="3"/>
      <c r="B232" s="3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>
        <f t="shared" si="3"/>
        <v>0</v>
      </c>
    </row>
    <row r="233" spans="1:23">
      <c r="A233" s="3"/>
      <c r="B233" s="3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>
        <f t="shared" si="3"/>
        <v>0</v>
      </c>
    </row>
    <row r="234" spans="1:23">
      <c r="A234" s="3"/>
      <c r="B234" s="3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>
        <f t="shared" si="3"/>
        <v>0</v>
      </c>
    </row>
    <row r="235" spans="1:23">
      <c r="A235" s="3"/>
      <c r="B235" s="3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>
        <f t="shared" si="3"/>
        <v>0</v>
      </c>
    </row>
    <row r="236" spans="1:23">
      <c r="A236" s="3"/>
      <c r="B236" s="3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>
        <f t="shared" si="3"/>
        <v>0</v>
      </c>
    </row>
    <row r="237" spans="1:23">
      <c r="A237" s="3"/>
      <c r="B237" s="3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>
        <f t="shared" si="3"/>
        <v>0</v>
      </c>
    </row>
    <row r="238" spans="1:23">
      <c r="A238" s="3"/>
      <c r="B238" s="3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>
        <f t="shared" si="3"/>
        <v>0</v>
      </c>
    </row>
    <row r="239" spans="1:23">
      <c r="A239" s="3"/>
      <c r="B239" s="3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>
        <f t="shared" si="3"/>
        <v>0</v>
      </c>
    </row>
    <row r="240" spans="1:23">
      <c r="A240" s="3"/>
      <c r="B240" s="3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>
        <f t="shared" si="3"/>
        <v>0</v>
      </c>
    </row>
    <row r="241" spans="1:23">
      <c r="A241" s="3"/>
      <c r="B241" s="3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>
        <f t="shared" si="3"/>
        <v>0</v>
      </c>
    </row>
    <row r="242" spans="1:23">
      <c r="A242" s="3"/>
      <c r="B242" s="3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>
        <f t="shared" si="3"/>
        <v>0</v>
      </c>
    </row>
    <row r="243" spans="1:23">
      <c r="A243" s="3"/>
      <c r="B243" s="3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>
        <f t="shared" si="3"/>
        <v>0</v>
      </c>
    </row>
    <row r="244" spans="1:23">
      <c r="A244" s="3"/>
      <c r="B244" s="3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>
        <f t="shared" si="3"/>
        <v>0</v>
      </c>
    </row>
    <row r="245" spans="1:23">
      <c r="A245" s="3"/>
      <c r="B245" s="3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>
        <f t="shared" si="3"/>
        <v>0</v>
      </c>
    </row>
    <row r="246" spans="1:23">
      <c r="A246" s="3"/>
      <c r="B246" s="3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>
        <f t="shared" si="3"/>
        <v>0</v>
      </c>
    </row>
    <row r="247" spans="1:23">
      <c r="A247" s="3"/>
      <c r="B247" s="3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>
        <f t="shared" si="3"/>
        <v>0</v>
      </c>
    </row>
    <row r="248" spans="1:23">
      <c r="A248" s="3"/>
      <c r="B248" s="3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>
        <f t="shared" si="3"/>
        <v>0</v>
      </c>
    </row>
    <row r="249" spans="1:23">
      <c r="A249" s="3"/>
      <c r="B249" s="3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>
        <f t="shared" si="3"/>
        <v>0</v>
      </c>
    </row>
    <row r="250" spans="1:23">
      <c r="A250" s="3"/>
      <c r="B250" s="3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>
        <f t="shared" si="3"/>
        <v>0</v>
      </c>
    </row>
    <row r="251" spans="1:23">
      <c r="A251" s="3"/>
      <c r="B251" s="3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>
        <f t="shared" si="3"/>
        <v>0</v>
      </c>
    </row>
    <row r="252" spans="1:23">
      <c r="A252" s="3"/>
      <c r="B252" s="3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>
        <f t="shared" si="3"/>
        <v>0</v>
      </c>
    </row>
    <row r="253" spans="1:23">
      <c r="A253" s="3"/>
      <c r="B253" s="3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>
        <f t="shared" si="3"/>
        <v>0</v>
      </c>
    </row>
    <row r="254" spans="1:23">
      <c r="A254" s="3"/>
      <c r="B254" s="3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>
        <f t="shared" si="3"/>
        <v>0</v>
      </c>
    </row>
    <row r="255" spans="1:23">
      <c r="A255" s="3"/>
      <c r="B255" s="3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>
        <f t="shared" si="3"/>
        <v>0</v>
      </c>
    </row>
    <row r="256" spans="1:23">
      <c r="A256" s="3"/>
      <c r="B256" s="3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>
        <f t="shared" si="3"/>
        <v>0</v>
      </c>
    </row>
    <row r="257" spans="1:23">
      <c r="A257" s="3"/>
      <c r="B257" s="3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>
        <f t="shared" si="3"/>
        <v>0</v>
      </c>
    </row>
    <row r="258" spans="1:23">
      <c r="A258" s="3"/>
      <c r="B258" s="3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>
        <f t="shared" si="3"/>
        <v>0</v>
      </c>
    </row>
    <row r="259" spans="1:23">
      <c r="A259" s="3"/>
      <c r="B259" s="3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>
        <f t="shared" si="3"/>
        <v>0</v>
      </c>
    </row>
    <row r="260" spans="1:23">
      <c r="A260" s="3"/>
      <c r="B260" s="3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>
        <f t="shared" ref="W260:W323" si="4">SUM(C260:V260)</f>
        <v>0</v>
      </c>
    </row>
    <row r="261" spans="1:23">
      <c r="A261" s="3"/>
      <c r="B261" s="3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>
        <f t="shared" si="4"/>
        <v>0</v>
      </c>
    </row>
    <row r="262" spans="1:23">
      <c r="A262" s="3"/>
      <c r="B262" s="3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>
        <f t="shared" si="4"/>
        <v>0</v>
      </c>
    </row>
    <row r="263" spans="1:23">
      <c r="A263" s="3"/>
      <c r="B263" s="3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>
        <f t="shared" si="4"/>
        <v>0</v>
      </c>
    </row>
    <row r="264" spans="1:23">
      <c r="A264" s="3"/>
      <c r="B264" s="3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>
        <f t="shared" si="4"/>
        <v>0</v>
      </c>
    </row>
    <row r="265" spans="1:23">
      <c r="A265" s="3"/>
      <c r="B265" s="3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>
        <f t="shared" si="4"/>
        <v>0</v>
      </c>
    </row>
    <row r="266" spans="1:23">
      <c r="A266" s="3"/>
      <c r="B266" s="3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>
        <f t="shared" si="4"/>
        <v>0</v>
      </c>
    </row>
    <row r="267" spans="1:23">
      <c r="A267" s="3"/>
      <c r="B267" s="3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>
        <f t="shared" si="4"/>
        <v>0</v>
      </c>
    </row>
    <row r="268" spans="1:23">
      <c r="A268" s="3"/>
      <c r="B268" s="3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>
        <f t="shared" si="4"/>
        <v>0</v>
      </c>
    </row>
    <row r="269" spans="1:23">
      <c r="A269" s="3"/>
      <c r="B269" s="3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>
        <f t="shared" si="4"/>
        <v>0</v>
      </c>
    </row>
    <row r="270" spans="1:23">
      <c r="A270" s="3"/>
      <c r="B270" s="3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>
        <f t="shared" si="4"/>
        <v>0</v>
      </c>
    </row>
    <row r="271" spans="1:23">
      <c r="A271" s="3"/>
      <c r="B271" s="3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>
        <f t="shared" si="4"/>
        <v>0</v>
      </c>
    </row>
    <row r="272" spans="1:23">
      <c r="A272" s="3"/>
      <c r="B272" s="3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>
        <f t="shared" si="4"/>
        <v>0</v>
      </c>
    </row>
    <row r="273" spans="1:23">
      <c r="A273" s="3"/>
      <c r="B273" s="3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>
        <f t="shared" si="4"/>
        <v>0</v>
      </c>
    </row>
    <row r="274" spans="1:23">
      <c r="A274" s="3"/>
      <c r="B274" s="3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>
        <f t="shared" si="4"/>
        <v>0</v>
      </c>
    </row>
    <row r="275" spans="1:23">
      <c r="A275" s="3"/>
      <c r="B275" s="3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>
        <f t="shared" si="4"/>
        <v>0</v>
      </c>
    </row>
    <row r="276" spans="1:23">
      <c r="A276" s="3"/>
      <c r="B276" s="3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>
        <f t="shared" si="4"/>
        <v>0</v>
      </c>
    </row>
    <row r="277" spans="1:23">
      <c r="A277" s="3"/>
      <c r="B277" s="3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>
        <f t="shared" si="4"/>
        <v>0</v>
      </c>
    </row>
    <row r="278" spans="1:23">
      <c r="A278" s="3"/>
      <c r="B278" s="3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>
        <f t="shared" si="4"/>
        <v>0</v>
      </c>
    </row>
    <row r="279" spans="1:23">
      <c r="A279" s="3"/>
      <c r="B279" s="3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>
        <f t="shared" si="4"/>
        <v>0</v>
      </c>
    </row>
    <row r="280" spans="1:23">
      <c r="A280" s="3"/>
      <c r="B280" s="3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>
        <f t="shared" si="4"/>
        <v>0</v>
      </c>
    </row>
    <row r="281" spans="1:23">
      <c r="A281" s="3"/>
      <c r="B281" s="3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>
        <f t="shared" si="4"/>
        <v>0</v>
      </c>
    </row>
    <row r="282" spans="1:23">
      <c r="A282" s="3"/>
      <c r="B282" s="3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>
        <f t="shared" si="4"/>
        <v>0</v>
      </c>
    </row>
    <row r="283" spans="1:23">
      <c r="A283" s="3"/>
      <c r="B283" s="3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>
        <f t="shared" si="4"/>
        <v>0</v>
      </c>
    </row>
    <row r="284" spans="1:23">
      <c r="A284" s="3"/>
      <c r="B284" s="3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>
        <f t="shared" si="4"/>
        <v>0</v>
      </c>
    </row>
    <row r="285" spans="1:23">
      <c r="A285" s="3"/>
      <c r="B285" s="3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>
        <f t="shared" si="4"/>
        <v>0</v>
      </c>
    </row>
    <row r="286" spans="1:23">
      <c r="A286" s="3"/>
      <c r="B286" s="3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>
        <f t="shared" si="4"/>
        <v>0</v>
      </c>
    </row>
    <row r="287" spans="1:23">
      <c r="A287" s="3"/>
      <c r="B287" s="3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>
        <f t="shared" si="4"/>
        <v>0</v>
      </c>
    </row>
    <row r="288" spans="1:23">
      <c r="A288" s="3"/>
      <c r="B288" s="3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>
        <f t="shared" si="4"/>
        <v>0</v>
      </c>
    </row>
    <row r="289" spans="1:23">
      <c r="A289" s="3"/>
      <c r="B289" s="3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>
        <f t="shared" si="4"/>
        <v>0</v>
      </c>
    </row>
    <row r="290" spans="1:23">
      <c r="A290" s="3"/>
      <c r="B290" s="3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>
        <f t="shared" si="4"/>
        <v>0</v>
      </c>
    </row>
    <row r="291" spans="1:23">
      <c r="A291" s="3"/>
      <c r="B291" s="3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>
        <f t="shared" si="4"/>
        <v>0</v>
      </c>
    </row>
    <row r="292" spans="1:23">
      <c r="A292" s="3"/>
      <c r="B292" s="3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>
        <f t="shared" si="4"/>
        <v>0</v>
      </c>
    </row>
    <row r="293" spans="1:23">
      <c r="A293" s="3"/>
      <c r="B293" s="3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>
        <f t="shared" si="4"/>
        <v>0</v>
      </c>
    </row>
    <row r="294" spans="1:23">
      <c r="A294" s="3"/>
      <c r="B294" s="3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>
        <f t="shared" si="4"/>
        <v>0</v>
      </c>
    </row>
    <row r="295" spans="1:23">
      <c r="A295" s="3"/>
      <c r="B295" s="3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>
        <f t="shared" si="4"/>
        <v>0</v>
      </c>
    </row>
    <row r="296" spans="1:23">
      <c r="A296" s="3"/>
      <c r="B296" s="3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>
        <f t="shared" si="4"/>
        <v>0</v>
      </c>
    </row>
    <row r="297" spans="1:23">
      <c r="A297" s="3"/>
      <c r="B297" s="3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>
        <f t="shared" si="4"/>
        <v>0</v>
      </c>
    </row>
    <row r="298" spans="1:23">
      <c r="A298" s="3"/>
      <c r="B298" s="3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>
        <f t="shared" si="4"/>
        <v>0</v>
      </c>
    </row>
    <row r="299" spans="1:23">
      <c r="A299" s="3"/>
      <c r="B299" s="3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>
        <f t="shared" si="4"/>
        <v>0</v>
      </c>
    </row>
    <row r="300" spans="1:23">
      <c r="A300" s="3"/>
      <c r="B300" s="3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>
        <f t="shared" si="4"/>
        <v>0</v>
      </c>
    </row>
    <row r="301" spans="1:23">
      <c r="A301" s="3"/>
      <c r="B301" s="3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>
        <f t="shared" si="4"/>
        <v>0</v>
      </c>
    </row>
    <row r="302" spans="1:23">
      <c r="A302" s="3"/>
      <c r="B302" s="3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>
        <f t="shared" si="4"/>
        <v>0</v>
      </c>
    </row>
    <row r="303" spans="1:23">
      <c r="A303" s="3"/>
      <c r="B303" s="3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>
        <f t="shared" si="4"/>
        <v>0</v>
      </c>
    </row>
    <row r="304" spans="1:23">
      <c r="A304" s="3"/>
      <c r="B304" s="3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>
        <f t="shared" si="4"/>
        <v>0</v>
      </c>
    </row>
    <row r="305" spans="1:23">
      <c r="A305" s="3"/>
      <c r="B305" s="3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>
        <f t="shared" si="4"/>
        <v>0</v>
      </c>
    </row>
    <row r="306" spans="1:23">
      <c r="A306" s="3"/>
      <c r="B306" s="3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>
        <f t="shared" si="4"/>
        <v>0</v>
      </c>
    </row>
    <row r="307" spans="1:23">
      <c r="A307" s="3"/>
      <c r="B307" s="3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>
        <f t="shared" si="4"/>
        <v>0</v>
      </c>
    </row>
    <row r="308" spans="1:23">
      <c r="A308" s="3"/>
      <c r="B308" s="3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>
        <f t="shared" si="4"/>
        <v>0</v>
      </c>
    </row>
    <row r="309" spans="1:23">
      <c r="A309" s="3"/>
      <c r="B309" s="3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>
        <f t="shared" si="4"/>
        <v>0</v>
      </c>
    </row>
    <row r="310" spans="1:23">
      <c r="A310" s="3"/>
      <c r="B310" s="3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>
        <f t="shared" si="4"/>
        <v>0</v>
      </c>
    </row>
    <row r="311" spans="1:23">
      <c r="A311" s="3"/>
      <c r="B311" s="3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>
        <f t="shared" si="4"/>
        <v>0</v>
      </c>
    </row>
    <row r="312" spans="1:23">
      <c r="A312" s="3"/>
      <c r="B312" s="3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>
        <f t="shared" si="4"/>
        <v>0</v>
      </c>
    </row>
    <row r="313" spans="1:23">
      <c r="A313" s="3"/>
      <c r="B313" s="3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>
        <f t="shared" si="4"/>
        <v>0</v>
      </c>
    </row>
    <row r="314" spans="1:23">
      <c r="A314" s="3"/>
      <c r="B314" s="3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>
        <f t="shared" si="4"/>
        <v>0</v>
      </c>
    </row>
    <row r="315" spans="1:23">
      <c r="A315" s="3"/>
      <c r="B315" s="3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>
        <f t="shared" si="4"/>
        <v>0</v>
      </c>
    </row>
    <row r="316" spans="1:23">
      <c r="A316" s="3"/>
      <c r="B316" s="3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>
        <f t="shared" si="4"/>
        <v>0</v>
      </c>
    </row>
    <row r="317" spans="1:23">
      <c r="A317" s="3"/>
      <c r="B317" s="3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>
        <f t="shared" si="4"/>
        <v>0</v>
      </c>
    </row>
    <row r="318" spans="1:23">
      <c r="A318" s="3"/>
      <c r="B318" s="3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>
        <f t="shared" si="4"/>
        <v>0</v>
      </c>
    </row>
    <row r="319" spans="1:23">
      <c r="A319" s="3"/>
      <c r="B319" s="3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>
        <f t="shared" si="4"/>
        <v>0</v>
      </c>
    </row>
    <row r="320" spans="1:23">
      <c r="A320" s="3"/>
      <c r="B320" s="3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>
        <f t="shared" si="4"/>
        <v>0</v>
      </c>
    </row>
    <row r="321" spans="1:23">
      <c r="A321" s="3"/>
      <c r="B321" s="3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>
        <f t="shared" si="4"/>
        <v>0</v>
      </c>
    </row>
    <row r="322" spans="1:23">
      <c r="A322" s="3"/>
      <c r="B322" s="3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>
        <f t="shared" si="4"/>
        <v>0</v>
      </c>
    </row>
    <row r="323" spans="1:23">
      <c r="A323" s="3"/>
      <c r="B323" s="3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>
        <f t="shared" si="4"/>
        <v>0</v>
      </c>
    </row>
    <row r="324" spans="1:23">
      <c r="A324" s="3"/>
      <c r="B324" s="3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>
        <f t="shared" ref="W324:W348" si="5">SUM(C324:V324)</f>
        <v>0</v>
      </c>
    </row>
    <row r="325" spans="1:23">
      <c r="A325" s="3"/>
      <c r="B325" s="3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>
        <f t="shared" si="5"/>
        <v>0</v>
      </c>
    </row>
    <row r="326" spans="1:23">
      <c r="A326" s="3"/>
      <c r="B326" s="3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>
        <f t="shared" si="5"/>
        <v>0</v>
      </c>
    </row>
    <row r="327" spans="1:23">
      <c r="A327" s="3"/>
      <c r="B327" s="3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>
        <f t="shared" si="5"/>
        <v>0</v>
      </c>
    </row>
    <row r="328" spans="1:23">
      <c r="A328" s="3"/>
      <c r="B328" s="3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>
        <f t="shared" si="5"/>
        <v>0</v>
      </c>
    </row>
    <row r="329" spans="1:23">
      <c r="A329" s="3"/>
      <c r="B329" s="3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>
        <f t="shared" si="5"/>
        <v>0</v>
      </c>
    </row>
    <row r="330" spans="1:23">
      <c r="A330" s="3"/>
      <c r="B330" s="3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>
        <f t="shared" si="5"/>
        <v>0</v>
      </c>
    </row>
    <row r="331" spans="1:23">
      <c r="A331" s="3"/>
      <c r="B331" s="3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>
        <f t="shared" si="5"/>
        <v>0</v>
      </c>
    </row>
    <row r="332" spans="1:23">
      <c r="A332" s="3"/>
      <c r="B332" s="3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>
        <f t="shared" si="5"/>
        <v>0</v>
      </c>
    </row>
    <row r="333" spans="1:23">
      <c r="A333" s="3"/>
      <c r="B333" s="3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>
        <f t="shared" si="5"/>
        <v>0</v>
      </c>
    </row>
    <row r="334" spans="1:23">
      <c r="A334" s="3"/>
      <c r="B334" s="3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>
        <f t="shared" si="5"/>
        <v>0</v>
      </c>
    </row>
    <row r="335" spans="1:23">
      <c r="A335" s="3"/>
      <c r="B335" s="3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>
        <f t="shared" si="5"/>
        <v>0</v>
      </c>
    </row>
    <row r="336" spans="1:23">
      <c r="A336" s="3"/>
      <c r="B336" s="3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>
        <f t="shared" si="5"/>
        <v>0</v>
      </c>
    </row>
    <row r="337" spans="1:23">
      <c r="A337" s="3"/>
      <c r="B337" s="3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>
        <f t="shared" si="5"/>
        <v>0</v>
      </c>
    </row>
    <row r="338" spans="1:23">
      <c r="A338" s="3"/>
      <c r="B338" s="3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>
        <f t="shared" si="5"/>
        <v>0</v>
      </c>
    </row>
    <row r="339" spans="1:23">
      <c r="A339" s="3"/>
      <c r="B339" s="3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>
        <f t="shared" si="5"/>
        <v>0</v>
      </c>
    </row>
    <row r="340" spans="1:23">
      <c r="A340" s="3"/>
      <c r="B340" s="3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>
        <f t="shared" si="5"/>
        <v>0</v>
      </c>
    </row>
    <row r="341" spans="1:23">
      <c r="A341" s="3"/>
      <c r="B341" s="3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>
        <f t="shared" si="5"/>
        <v>0</v>
      </c>
    </row>
    <row r="342" spans="1:23">
      <c r="A342" s="3"/>
      <c r="B342" s="3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>
        <f t="shared" si="5"/>
        <v>0</v>
      </c>
    </row>
    <row r="343" spans="1:23">
      <c r="A343" s="3"/>
      <c r="B343" s="3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>
        <f t="shared" si="5"/>
        <v>0</v>
      </c>
    </row>
    <row r="344" spans="1:23">
      <c r="A344" s="3"/>
      <c r="B344" s="3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>
        <f t="shared" si="5"/>
        <v>0</v>
      </c>
    </row>
    <row r="345" spans="1:23">
      <c r="A345" s="3"/>
      <c r="B345" s="3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>
        <f t="shared" si="5"/>
        <v>0</v>
      </c>
    </row>
    <row r="346" spans="1:23">
      <c r="A346" s="3"/>
      <c r="B346" s="3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>
        <f t="shared" si="5"/>
        <v>0</v>
      </c>
    </row>
    <row r="347" spans="1:23">
      <c r="A347" s="3"/>
      <c r="B347" s="3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>
        <f t="shared" si="5"/>
        <v>0</v>
      </c>
    </row>
    <row r="348" spans="1:23">
      <c r="A348" s="3"/>
      <c r="B348" s="3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>
        <f t="shared" si="5"/>
        <v>0</v>
      </c>
    </row>
    <row r="349" spans="3:23">
      <c r="C349" s="6">
        <f t="shared" ref="C349:V349" si="6">SUM(C1:C348)</f>
        <v>0</v>
      </c>
      <c r="D349" s="6">
        <f t="shared" si="6"/>
        <v>0</v>
      </c>
      <c r="E349" s="6">
        <f t="shared" si="6"/>
        <v>0</v>
      </c>
      <c r="F349" s="6">
        <f t="shared" si="6"/>
        <v>0</v>
      </c>
      <c r="G349" s="6">
        <f t="shared" si="6"/>
        <v>0</v>
      </c>
      <c r="H349" s="6">
        <f t="shared" si="6"/>
        <v>0</v>
      </c>
      <c r="I349" s="6">
        <f t="shared" si="6"/>
        <v>0</v>
      </c>
      <c r="J349" s="6">
        <f t="shared" si="6"/>
        <v>0</v>
      </c>
      <c r="K349" s="6">
        <f t="shared" si="6"/>
        <v>0</v>
      </c>
      <c r="L349" s="6">
        <f t="shared" si="6"/>
        <v>0</v>
      </c>
      <c r="M349" s="6">
        <f t="shared" si="6"/>
        <v>77.45</v>
      </c>
      <c r="N349" s="6">
        <f t="shared" si="6"/>
        <v>234.58</v>
      </c>
      <c r="O349" s="6">
        <f t="shared" si="6"/>
        <v>279.1</v>
      </c>
      <c r="P349" s="6">
        <f t="shared" si="6"/>
        <v>599.1</v>
      </c>
      <c r="Q349" s="6">
        <f t="shared" si="6"/>
        <v>263.65</v>
      </c>
      <c r="R349" s="6">
        <f t="shared" si="6"/>
        <v>0</v>
      </c>
      <c r="S349" s="6">
        <f t="shared" si="6"/>
        <v>49.6</v>
      </c>
      <c r="T349" s="6">
        <f t="shared" si="6"/>
        <v>316.75</v>
      </c>
      <c r="U349" s="6">
        <f t="shared" si="6"/>
        <v>270.05</v>
      </c>
      <c r="V349" s="6">
        <f t="shared" si="6"/>
        <v>0</v>
      </c>
      <c r="W349" s="6">
        <f>SUM(W2:W348)</f>
        <v>2090.28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9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11" defaultRowHeight="14.25"/>
  <cols>
    <col min="1" max="1" width="9.56923076923077" customWidth="1"/>
    <col min="2" max="12" width="11" hidden="1" customWidth="1"/>
    <col min="13" max="14" width="7.85641025641026" customWidth="1"/>
    <col min="15" max="15" width="7.42564102564103" customWidth="1"/>
    <col min="16" max="16" width="8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8.13846153846154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2198</v>
      </c>
      <c r="B2" s="3"/>
      <c r="C2" s="3"/>
      <c r="D2" s="3"/>
      <c r="E2" s="3"/>
      <c r="F2" s="3"/>
      <c r="G2" s="3"/>
      <c r="H2" s="3"/>
      <c r="I2" s="3"/>
      <c r="J2" s="3"/>
      <c r="K2" s="5"/>
      <c r="L2" s="5"/>
      <c r="M2" s="5">
        <v>2.05</v>
      </c>
      <c r="N2" s="5">
        <v>3.75</v>
      </c>
      <c r="O2" s="5"/>
      <c r="P2" s="5"/>
      <c r="Q2" s="5"/>
      <c r="R2" s="5"/>
      <c r="S2" s="5"/>
      <c r="T2" s="5"/>
      <c r="U2" s="5"/>
      <c r="V2" s="5"/>
      <c r="W2" s="5">
        <f t="shared" ref="W2:W67" si="0">SUM(C2:V2)</f>
        <v>5.8</v>
      </c>
    </row>
    <row r="3" spans="1:23">
      <c r="A3" s="3">
        <v>1018</v>
      </c>
      <c r="B3" s="3"/>
      <c r="C3" s="3"/>
      <c r="D3" s="3"/>
      <c r="E3" s="3"/>
      <c r="F3" s="3"/>
      <c r="G3" s="3"/>
      <c r="H3" s="3"/>
      <c r="I3" s="3"/>
      <c r="J3" s="3"/>
      <c r="K3" s="5"/>
      <c r="L3" s="5"/>
      <c r="M3" s="5">
        <v>2.05</v>
      </c>
      <c r="N3" s="5">
        <v>3.25</v>
      </c>
      <c r="O3" s="5"/>
      <c r="P3" s="5"/>
      <c r="Q3" s="5"/>
      <c r="R3" s="5"/>
      <c r="S3" s="5">
        <v>2.45</v>
      </c>
      <c r="T3" s="5"/>
      <c r="U3" s="5"/>
      <c r="V3" s="5"/>
      <c r="W3" s="5">
        <f t="shared" si="0"/>
        <v>7.75</v>
      </c>
    </row>
    <row r="4" spans="1:23">
      <c r="A4" s="3">
        <v>309</v>
      </c>
      <c r="B4" s="3"/>
      <c r="C4" s="3"/>
      <c r="D4" s="3"/>
      <c r="E4" s="3"/>
      <c r="F4" s="3"/>
      <c r="G4" s="3"/>
      <c r="H4" s="3"/>
      <c r="I4" s="3"/>
      <c r="J4" s="3"/>
      <c r="K4" s="5"/>
      <c r="L4" s="5"/>
      <c r="M4" s="5">
        <v>13.25</v>
      </c>
      <c r="N4" s="5">
        <f>23.55+15.65+18.3</f>
        <v>57.5</v>
      </c>
      <c r="O4" s="5">
        <f>23.1+17.8+16.85+3.05</f>
        <v>60.8</v>
      </c>
      <c r="P4" s="5">
        <f>15.9+23.35+21.65+15.8+18.1+21.8+7.5</f>
        <v>124.1</v>
      </c>
      <c r="Q4" s="5">
        <f>22.35+15.4+9.2</f>
        <v>46.95</v>
      </c>
      <c r="R4" s="5"/>
      <c r="S4" s="5">
        <f>21.4+3.3</f>
        <v>24.7</v>
      </c>
      <c r="T4" s="5">
        <f>15.95+17.6+15.25+14.25+13.25+18+17.9+21.74+16.4+9.5</f>
        <v>159.84</v>
      </c>
      <c r="U4" s="5">
        <f>21.8+21.8+15.6+14.65+22.05+15.65+21.3+17.75+5.5</f>
        <v>156.1</v>
      </c>
      <c r="V4" s="5"/>
      <c r="W4" s="5">
        <f t="shared" si="0"/>
        <v>643.24</v>
      </c>
    </row>
    <row r="5" spans="1:23">
      <c r="A5" s="3">
        <v>2161</v>
      </c>
      <c r="B5" s="3"/>
      <c r="C5" s="3"/>
      <c r="D5" s="3"/>
      <c r="E5" s="3"/>
      <c r="F5" s="3"/>
      <c r="G5" s="3"/>
      <c r="H5" s="3"/>
      <c r="I5" s="3"/>
      <c r="J5" s="3"/>
      <c r="K5" s="5"/>
      <c r="L5" s="5"/>
      <c r="M5" s="5">
        <v>5.85</v>
      </c>
      <c r="N5" s="5">
        <v>5.25</v>
      </c>
      <c r="O5" s="5">
        <v>4.2</v>
      </c>
      <c r="P5" s="5">
        <v>19.8</v>
      </c>
      <c r="Q5" s="5">
        <v>0.95</v>
      </c>
      <c r="R5" s="5"/>
      <c r="S5" s="5">
        <v>2.2</v>
      </c>
      <c r="T5" s="5">
        <v>1.55</v>
      </c>
      <c r="U5" s="5">
        <v>2</v>
      </c>
      <c r="V5" s="5"/>
      <c r="W5" s="5">
        <f t="shared" si="0"/>
        <v>41.8</v>
      </c>
    </row>
    <row r="6" spans="1:23">
      <c r="A6" s="3">
        <v>2425</v>
      </c>
      <c r="B6" s="3"/>
      <c r="C6" s="3"/>
      <c r="D6" s="3"/>
      <c r="E6" s="3"/>
      <c r="F6" s="3"/>
      <c r="G6" s="3"/>
      <c r="H6" s="3"/>
      <c r="I6" s="3"/>
      <c r="J6" s="3"/>
      <c r="K6" s="5"/>
      <c r="L6" s="5"/>
      <c r="M6" s="5">
        <v>2.1</v>
      </c>
      <c r="N6" s="5">
        <v>4.8</v>
      </c>
      <c r="O6" s="5">
        <v>2.9</v>
      </c>
      <c r="P6" s="5">
        <v>17.35</v>
      </c>
      <c r="Q6" s="5">
        <v>9.2</v>
      </c>
      <c r="R6" s="5"/>
      <c r="S6" s="5"/>
      <c r="T6" s="5">
        <v>2.25</v>
      </c>
      <c r="U6" s="5">
        <v>4.4</v>
      </c>
      <c r="V6" s="5"/>
      <c r="W6" s="5">
        <f t="shared" si="0"/>
        <v>43</v>
      </c>
    </row>
    <row r="7" spans="1:23">
      <c r="A7" s="3">
        <v>2425</v>
      </c>
      <c r="B7" s="3"/>
      <c r="C7" s="3"/>
      <c r="D7" s="3"/>
      <c r="E7" s="3"/>
      <c r="F7" s="3"/>
      <c r="G7" s="3"/>
      <c r="H7" s="3"/>
      <c r="I7" s="3"/>
      <c r="J7" s="3"/>
      <c r="K7" s="5"/>
      <c r="L7" s="5"/>
      <c r="M7" s="5">
        <v>2</v>
      </c>
      <c r="N7" s="5">
        <v>1.9</v>
      </c>
      <c r="O7" s="5">
        <v>5.4</v>
      </c>
      <c r="P7" s="5">
        <f>20.85+17.5+7.4</f>
        <v>45.75</v>
      </c>
      <c r="Q7" s="5">
        <v>13.85</v>
      </c>
      <c r="R7" s="5"/>
      <c r="S7" s="5"/>
      <c r="T7" s="5">
        <v>15.15</v>
      </c>
      <c r="U7" s="5">
        <v>13.25</v>
      </c>
      <c r="V7" s="5"/>
      <c r="W7" s="5">
        <f t="shared" si="0"/>
        <v>97.3</v>
      </c>
    </row>
    <row r="8" spans="1:23">
      <c r="A8" s="3">
        <v>999</v>
      </c>
      <c r="B8" s="3"/>
      <c r="C8" s="3"/>
      <c r="D8" s="3"/>
      <c r="E8" s="3"/>
      <c r="F8" s="3"/>
      <c r="G8" s="3"/>
      <c r="H8" s="3"/>
      <c r="I8" s="3"/>
      <c r="J8" s="3"/>
      <c r="K8" s="5"/>
      <c r="L8" s="5"/>
      <c r="M8" s="5">
        <v>12.85</v>
      </c>
      <c r="N8" s="5">
        <v>12.65</v>
      </c>
      <c r="O8" s="5">
        <v>4.55</v>
      </c>
      <c r="P8" s="5">
        <f>18.7+7.85</f>
        <v>26.55</v>
      </c>
      <c r="Q8" s="5">
        <v>16.8</v>
      </c>
      <c r="R8" s="5"/>
      <c r="S8" s="5"/>
      <c r="T8" s="5">
        <v>11.4</v>
      </c>
      <c r="U8" s="5">
        <v>19.35</v>
      </c>
      <c r="V8" s="5"/>
      <c r="W8" s="5">
        <f t="shared" si="0"/>
        <v>104.15</v>
      </c>
    </row>
    <row r="9" spans="1:23">
      <c r="A9" s="3">
        <v>1006</v>
      </c>
      <c r="B9" s="3"/>
      <c r="C9" s="3"/>
      <c r="D9" s="3"/>
      <c r="E9" s="3"/>
      <c r="F9" s="3"/>
      <c r="G9" s="3"/>
      <c r="H9" s="3"/>
      <c r="I9" s="3"/>
      <c r="J9" s="3"/>
      <c r="K9" s="5"/>
      <c r="L9" s="5"/>
      <c r="M9" s="5"/>
      <c r="N9" s="5"/>
      <c r="O9" s="5">
        <f>1.5+4.3</f>
        <v>5.8</v>
      </c>
      <c r="P9" s="5">
        <v>13.6</v>
      </c>
      <c r="Q9" s="5">
        <v>14.65</v>
      </c>
      <c r="R9" s="5"/>
      <c r="S9" s="5"/>
      <c r="T9" s="5">
        <v>12.5</v>
      </c>
      <c r="U9" s="5">
        <v>12.8</v>
      </c>
      <c r="V9" s="5"/>
      <c r="W9" s="5">
        <f t="shared" si="0"/>
        <v>59.35</v>
      </c>
    </row>
    <row r="10" spans="1:23">
      <c r="A10" s="3">
        <v>260</v>
      </c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>
        <f>6.65+20.3</f>
        <v>26.95</v>
      </c>
      <c r="N10" s="5">
        <f>17.85+15.1</f>
        <v>32.95</v>
      </c>
      <c r="O10" s="5">
        <f>13.6+10.35+16.85</f>
        <v>40.8</v>
      </c>
      <c r="P10" s="5">
        <f>16.05+17.25+12.15+15.5</f>
        <v>60.95</v>
      </c>
      <c r="Q10" s="5">
        <f>14.2+10.5+17.2</f>
        <v>41.9</v>
      </c>
      <c r="R10" s="5"/>
      <c r="S10" s="5">
        <v>3.1</v>
      </c>
      <c r="T10" s="5">
        <f>19.8+7.4</f>
        <v>27.2</v>
      </c>
      <c r="U10" s="5">
        <f>21.4+16.55</f>
        <v>37.95</v>
      </c>
      <c r="V10" s="5"/>
      <c r="W10" s="5">
        <f t="shared" si="0"/>
        <v>271.8</v>
      </c>
    </row>
    <row r="11" spans="1:23">
      <c r="A11" s="3">
        <v>260</v>
      </c>
      <c r="B11" s="3"/>
      <c r="C11" s="3"/>
      <c r="D11" s="3"/>
      <c r="E11" s="3"/>
      <c r="F11" s="3"/>
      <c r="G11" s="3"/>
      <c r="H11" s="3"/>
      <c r="I11" s="3"/>
      <c r="J11" s="3"/>
      <c r="K11" s="5"/>
      <c r="L11" s="5"/>
      <c r="M11" s="5">
        <v>2.3</v>
      </c>
      <c r="N11" s="5">
        <f>1.65+1.6</f>
        <v>3.25</v>
      </c>
      <c r="O11" s="5"/>
      <c r="P11" s="5">
        <v>2.25</v>
      </c>
      <c r="Q11" s="5">
        <v>3.75</v>
      </c>
      <c r="R11" s="5"/>
      <c r="S11" s="5"/>
      <c r="T11" s="5">
        <v>4.5</v>
      </c>
      <c r="U11" s="5">
        <v>5.35</v>
      </c>
      <c r="V11" s="5"/>
      <c r="W11" s="5">
        <f t="shared" si="0"/>
        <v>21.4</v>
      </c>
    </row>
    <row r="12" spans="1:23">
      <c r="A12" s="3">
        <v>309</v>
      </c>
      <c r="B12" s="3"/>
      <c r="C12" s="3"/>
      <c r="D12" s="3"/>
      <c r="E12" s="3"/>
      <c r="F12" s="3"/>
      <c r="G12" s="3"/>
      <c r="H12" s="3"/>
      <c r="I12" s="3"/>
      <c r="J12" s="3"/>
      <c r="K12" s="5"/>
      <c r="L12" s="5"/>
      <c r="M12" s="5">
        <v>2.05</v>
      </c>
      <c r="N12" s="5"/>
      <c r="O12" s="5">
        <v>8.15</v>
      </c>
      <c r="P12" s="5">
        <v>9.45</v>
      </c>
      <c r="Q12" s="5">
        <v>2.1</v>
      </c>
      <c r="R12" s="5"/>
      <c r="S12" s="5"/>
      <c r="T12" s="5">
        <f>18.15+18.55</f>
        <v>36.7</v>
      </c>
      <c r="U12" s="5">
        <v>23.15</v>
      </c>
      <c r="V12" s="5"/>
      <c r="W12" s="5">
        <f t="shared" si="0"/>
        <v>81.6</v>
      </c>
    </row>
    <row r="13" spans="1:23">
      <c r="A13" s="3">
        <v>260</v>
      </c>
      <c r="B13" s="4"/>
      <c r="C13" s="3"/>
      <c r="D13" s="3"/>
      <c r="E13" s="3"/>
      <c r="F13" s="3"/>
      <c r="G13" s="3"/>
      <c r="H13" s="3"/>
      <c r="I13" s="3"/>
      <c r="J13" s="3"/>
      <c r="K13" s="5"/>
      <c r="L13" s="5"/>
      <c r="M13" s="5"/>
      <c r="N13" s="5">
        <v>1.65</v>
      </c>
      <c r="O13" s="5">
        <v>3.05</v>
      </c>
      <c r="P13" s="5">
        <v>9.75</v>
      </c>
      <c r="Q13" s="5">
        <v>2.7</v>
      </c>
      <c r="R13" s="5"/>
      <c r="S13" s="5">
        <v>2</v>
      </c>
      <c r="T13" s="5">
        <v>7.25</v>
      </c>
      <c r="U13" s="5">
        <v>3.35</v>
      </c>
      <c r="V13" s="5"/>
      <c r="W13" s="5">
        <f t="shared" si="0"/>
        <v>29.75</v>
      </c>
    </row>
    <row r="14" spans="1:23">
      <c r="A14" s="3">
        <v>1792</v>
      </c>
      <c r="B14" s="3"/>
      <c r="C14" s="3"/>
      <c r="D14" s="3"/>
      <c r="E14" s="3"/>
      <c r="F14" s="3"/>
      <c r="G14" s="3"/>
      <c r="H14" s="3"/>
      <c r="I14" s="3"/>
      <c r="J14" s="3"/>
      <c r="K14" s="5"/>
      <c r="L14" s="5"/>
      <c r="M14" s="5"/>
      <c r="N14" s="5">
        <v>7</v>
      </c>
      <c r="O14" s="5">
        <v>6.35</v>
      </c>
      <c r="P14" s="5">
        <v>11.1</v>
      </c>
      <c r="Q14" s="5">
        <v>19.6</v>
      </c>
      <c r="R14" s="5"/>
      <c r="S14" s="5"/>
      <c r="T14" s="5">
        <v>7.75</v>
      </c>
      <c r="U14" s="5">
        <v>10.2</v>
      </c>
      <c r="V14" s="5"/>
      <c r="W14" s="5">
        <f t="shared" si="0"/>
        <v>62</v>
      </c>
    </row>
    <row r="15" spans="1:23">
      <c r="A15" s="3"/>
      <c r="B15" s="3"/>
      <c r="C15" s="3"/>
      <c r="D15" s="3"/>
      <c r="E15" s="3"/>
      <c r="F15" s="3"/>
      <c r="G15" s="3"/>
      <c r="H15" s="3"/>
      <c r="I15" s="3"/>
      <c r="J15" s="3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>
        <f t="shared" si="0"/>
        <v>0</v>
      </c>
    </row>
    <row r="16" spans="1:23">
      <c r="A16" s="3"/>
      <c r="B16" s="3"/>
      <c r="C16" s="3"/>
      <c r="D16" s="3"/>
      <c r="E16" s="3"/>
      <c r="F16" s="3"/>
      <c r="G16" s="3"/>
      <c r="H16" s="3"/>
      <c r="I16" s="3"/>
      <c r="J16" s="3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>
        <f t="shared" si="0"/>
        <v>0</v>
      </c>
    </row>
    <row r="17" spans="1:23">
      <c r="A17" s="3"/>
      <c r="B17" s="3"/>
      <c r="C17" s="3"/>
      <c r="D17" s="3"/>
      <c r="E17" s="3"/>
      <c r="F17" s="3"/>
      <c r="G17" s="3"/>
      <c r="H17" s="3"/>
      <c r="I17" s="3"/>
      <c r="J17" s="3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>
        <f t="shared" si="0"/>
        <v>0</v>
      </c>
    </row>
    <row r="18" spans="1:23">
      <c r="A18" s="3"/>
      <c r="B18" s="3"/>
      <c r="C18" s="3"/>
      <c r="D18" s="3"/>
      <c r="E18" s="3"/>
      <c r="F18" s="3"/>
      <c r="G18" s="3"/>
      <c r="H18" s="3"/>
      <c r="I18" s="3"/>
      <c r="J18" s="3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>
        <f t="shared" si="0"/>
        <v>0</v>
      </c>
    </row>
    <row r="19" spans="1:23">
      <c r="A19" s="3"/>
      <c r="B19" s="3"/>
      <c r="C19" s="3"/>
      <c r="D19" s="3"/>
      <c r="E19" s="3"/>
      <c r="F19" s="3"/>
      <c r="G19" s="3"/>
      <c r="H19" s="3"/>
      <c r="I19" s="3"/>
      <c r="J19" s="3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>
        <f t="shared" si="0"/>
        <v>0</v>
      </c>
    </row>
    <row r="20" spans="1:23">
      <c r="A20" s="3"/>
      <c r="B20" s="3"/>
      <c r="C20" s="3"/>
      <c r="D20" s="3"/>
      <c r="E20" s="3"/>
      <c r="F20" s="3"/>
      <c r="G20" s="3"/>
      <c r="H20" s="3"/>
      <c r="I20" s="3"/>
      <c r="J20" s="3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>
        <f t="shared" si="0"/>
        <v>0</v>
      </c>
    </row>
    <row r="21" spans="1:23">
      <c r="A21" s="3"/>
      <c r="B21" s="3"/>
      <c r="C21" s="3"/>
      <c r="D21" s="3"/>
      <c r="E21" s="3"/>
      <c r="F21" s="3"/>
      <c r="G21" s="3"/>
      <c r="H21" s="3"/>
      <c r="I21" s="3"/>
      <c r="J21" s="3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>
        <f t="shared" si="0"/>
        <v>0</v>
      </c>
    </row>
    <row r="22" spans="1:23">
      <c r="A22" s="3"/>
      <c r="B22" s="3"/>
      <c r="C22" s="3"/>
      <c r="D22" s="3"/>
      <c r="E22" s="3"/>
      <c r="F22" s="3"/>
      <c r="G22" s="3"/>
      <c r="H22" s="3"/>
      <c r="I22" s="3"/>
      <c r="J22" s="3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>
        <f t="shared" si="0"/>
        <v>0</v>
      </c>
    </row>
    <row r="23" spans="1:23">
      <c r="A23" s="3"/>
      <c r="B23" s="3"/>
      <c r="C23" s="3"/>
      <c r="D23" s="3"/>
      <c r="E23" s="3"/>
      <c r="F23" s="3"/>
      <c r="G23" s="3"/>
      <c r="H23" s="3"/>
      <c r="I23" s="3"/>
      <c r="J23" s="3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>
        <f t="shared" si="0"/>
        <v>0</v>
      </c>
    </row>
    <row r="24" spans="1:23">
      <c r="A24" s="3"/>
      <c r="B24" s="3"/>
      <c r="C24" s="3"/>
      <c r="D24" s="3"/>
      <c r="E24" s="3"/>
      <c r="F24" s="3"/>
      <c r="G24" s="3"/>
      <c r="H24" s="3"/>
      <c r="I24" s="3"/>
      <c r="J24" s="3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>
        <f t="shared" si="0"/>
        <v>0</v>
      </c>
    </row>
    <row r="25" spans="1:23">
      <c r="A25" s="3"/>
      <c r="B25" s="3"/>
      <c r="C25" s="3"/>
      <c r="D25" s="3"/>
      <c r="E25" s="3"/>
      <c r="F25" s="3"/>
      <c r="G25" s="3"/>
      <c r="H25" s="3"/>
      <c r="I25" s="3"/>
      <c r="J25" s="3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>
        <f t="shared" si="0"/>
        <v>0</v>
      </c>
    </row>
    <row r="26" spans="1:23">
      <c r="A26" s="3"/>
      <c r="B26" s="3"/>
      <c r="C26" s="3"/>
      <c r="D26" s="3"/>
      <c r="E26" s="3"/>
      <c r="F26" s="3"/>
      <c r="G26" s="3"/>
      <c r="H26" s="3"/>
      <c r="I26" s="3"/>
      <c r="J26" s="3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>
        <f t="shared" si="0"/>
        <v>0</v>
      </c>
    </row>
    <row r="27" spans="1:23">
      <c r="A27" s="3"/>
      <c r="B27" s="3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>
        <f t="shared" si="0"/>
        <v>0</v>
      </c>
    </row>
    <row r="28" spans="1:23">
      <c r="A28" s="3"/>
      <c r="B28" s="3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>
        <f t="shared" si="0"/>
        <v>0</v>
      </c>
    </row>
    <row r="29" spans="1:23">
      <c r="A29" s="3"/>
      <c r="B29" s="3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>
        <f t="shared" si="0"/>
        <v>0</v>
      </c>
    </row>
    <row r="30" spans="1:23">
      <c r="A30" s="3"/>
      <c r="B30" s="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>
        <f t="shared" si="0"/>
        <v>0</v>
      </c>
    </row>
    <row r="31" spans="1:23">
      <c r="A31" s="3"/>
      <c r="B31" s="3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>
        <f t="shared" si="0"/>
        <v>0</v>
      </c>
    </row>
    <row r="32" spans="1:23">
      <c r="A32" s="3"/>
      <c r="B32" s="3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>
        <f t="shared" si="0"/>
        <v>0</v>
      </c>
    </row>
    <row r="33" spans="1:23">
      <c r="A33" s="3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>
        <f t="shared" si="0"/>
        <v>0</v>
      </c>
    </row>
    <row r="34" spans="1:23">
      <c r="A34" s="3"/>
      <c r="B34" s="3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>
        <f t="shared" si="0"/>
        <v>0</v>
      </c>
    </row>
    <row r="35" spans="1:23">
      <c r="A35" s="3"/>
      <c r="B35" s="3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>
        <f t="shared" si="0"/>
        <v>0</v>
      </c>
    </row>
    <row r="36" spans="1:23">
      <c r="A36" s="3"/>
      <c r="B36" s="3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>
        <f t="shared" si="0"/>
        <v>0</v>
      </c>
    </row>
    <row r="37" spans="1:23">
      <c r="A37" s="3"/>
      <c r="B37" s="3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>
        <f t="shared" si="0"/>
        <v>0</v>
      </c>
    </row>
    <row r="38" spans="1:23">
      <c r="A38" s="3"/>
      <c r="B38" s="3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>
        <f t="shared" si="0"/>
        <v>0</v>
      </c>
    </row>
    <row r="39" spans="1:23">
      <c r="A39" s="3"/>
      <c r="B39" s="3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>
        <f t="shared" si="0"/>
        <v>0</v>
      </c>
    </row>
    <row r="40" spans="1:23">
      <c r="A40" s="3"/>
      <c r="B40" s="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>
        <f t="shared" si="0"/>
        <v>0</v>
      </c>
    </row>
    <row r="41" spans="1:23">
      <c r="A41" s="3"/>
      <c r="B41" s="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>
        <f t="shared" si="0"/>
        <v>0</v>
      </c>
    </row>
    <row r="42" spans="1:23">
      <c r="A42" s="3"/>
      <c r="B42" s="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>
        <f t="shared" si="0"/>
        <v>0</v>
      </c>
    </row>
    <row r="43" spans="1:23">
      <c r="A43" s="3"/>
      <c r="B43" s="3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>
        <f t="shared" si="0"/>
        <v>0</v>
      </c>
    </row>
    <row r="44" spans="1:23">
      <c r="A44" s="3"/>
      <c r="B44" s="3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>
        <f t="shared" si="0"/>
        <v>0</v>
      </c>
    </row>
    <row r="45" spans="1:23">
      <c r="A45" s="3"/>
      <c r="B45" s="3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>
        <f t="shared" si="0"/>
        <v>0</v>
      </c>
    </row>
    <row r="46" spans="1:23">
      <c r="A46" s="3"/>
      <c r="B46" s="3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>
        <f t="shared" si="0"/>
        <v>0</v>
      </c>
    </row>
    <row r="47" spans="1:23">
      <c r="A47" s="3"/>
      <c r="B47" s="3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>
        <f t="shared" si="0"/>
        <v>0</v>
      </c>
    </row>
    <row r="48" spans="1:23">
      <c r="A48" s="3"/>
      <c r="B48" s="3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>
        <f t="shared" si="0"/>
        <v>0</v>
      </c>
    </row>
    <row r="49" spans="1:23">
      <c r="A49" s="3"/>
      <c r="B49" s="3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>
        <f t="shared" si="0"/>
        <v>0</v>
      </c>
    </row>
    <row r="50" spans="1:23">
      <c r="A50" s="3"/>
      <c r="B50" s="3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>
        <f t="shared" si="0"/>
        <v>0</v>
      </c>
    </row>
    <row r="51" spans="1:23">
      <c r="A51" s="3"/>
      <c r="B51" s="3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>
        <f t="shared" si="0"/>
        <v>0</v>
      </c>
    </row>
    <row r="52" spans="1:23">
      <c r="A52" s="3"/>
      <c r="B52" s="3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>
        <f t="shared" si="0"/>
        <v>0</v>
      </c>
    </row>
    <row r="53" spans="1:23">
      <c r="A53" s="3"/>
      <c r="B53" s="3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>
        <f t="shared" si="0"/>
        <v>0</v>
      </c>
    </row>
    <row r="54" spans="1:23">
      <c r="A54" s="3"/>
      <c r="B54" s="3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>
        <f t="shared" si="0"/>
        <v>0</v>
      </c>
    </row>
    <row r="55" spans="1:23">
      <c r="A55" s="3"/>
      <c r="B55" s="3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>
        <f t="shared" si="0"/>
        <v>0</v>
      </c>
    </row>
    <row r="56" spans="1:23">
      <c r="A56" s="3"/>
      <c r="B56" s="3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>
        <f t="shared" si="0"/>
        <v>0</v>
      </c>
    </row>
    <row r="57" spans="1:23">
      <c r="A57" s="3"/>
      <c r="B57" s="3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>
        <f t="shared" si="0"/>
        <v>0</v>
      </c>
    </row>
    <row r="58" spans="1:23">
      <c r="A58" s="3"/>
      <c r="B58" s="3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>
        <f t="shared" si="0"/>
        <v>0</v>
      </c>
    </row>
    <row r="59" spans="1:23">
      <c r="A59" s="3"/>
      <c r="B59" s="3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>
        <f t="shared" si="0"/>
        <v>0</v>
      </c>
    </row>
    <row r="60" spans="1:23">
      <c r="A60" s="3"/>
      <c r="B60" s="3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>
        <f t="shared" si="0"/>
        <v>0</v>
      </c>
    </row>
    <row r="61" spans="1:23">
      <c r="A61" s="3"/>
      <c r="B61" s="3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>
        <f t="shared" si="0"/>
        <v>0</v>
      </c>
    </row>
    <row r="62" spans="1:23">
      <c r="A62" s="3"/>
      <c r="B62" s="3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>
        <f t="shared" si="0"/>
        <v>0</v>
      </c>
    </row>
    <row r="63" spans="1:23">
      <c r="A63" s="3"/>
      <c r="B63" s="3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>
        <f t="shared" si="0"/>
        <v>0</v>
      </c>
    </row>
    <row r="64" spans="1:23">
      <c r="A64" s="3"/>
      <c r="B64" s="3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>
        <f t="shared" si="0"/>
        <v>0</v>
      </c>
    </row>
    <row r="65" spans="1:23">
      <c r="A65" s="3"/>
      <c r="B65" s="3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>
        <f t="shared" si="0"/>
        <v>0</v>
      </c>
    </row>
    <row r="66" spans="1:23">
      <c r="A66" s="3"/>
      <c r="B66" s="3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>
        <f t="shared" si="0"/>
        <v>0</v>
      </c>
    </row>
    <row r="67" spans="1:23">
      <c r="A67" s="3"/>
      <c r="B67" s="3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>
        <f t="shared" si="0"/>
        <v>0</v>
      </c>
    </row>
    <row r="68" spans="1:23">
      <c r="A68" s="3"/>
      <c r="B68" s="3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>
        <f t="shared" ref="W68:W131" si="1">SUM(C68:V68)</f>
        <v>0</v>
      </c>
    </row>
    <row r="69" spans="1:23">
      <c r="A69" s="3"/>
      <c r="B69" s="3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>
        <f t="shared" si="1"/>
        <v>0</v>
      </c>
    </row>
    <row r="70" spans="1:23">
      <c r="A70" s="3"/>
      <c r="B70" s="3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>
        <f t="shared" si="1"/>
        <v>0</v>
      </c>
    </row>
    <row r="71" spans="1:23">
      <c r="A71" s="3"/>
      <c r="B71" s="3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>
        <f t="shared" si="1"/>
        <v>0</v>
      </c>
    </row>
    <row r="72" spans="1:23">
      <c r="A72" s="3"/>
      <c r="B72" s="3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>
        <f t="shared" si="1"/>
        <v>0</v>
      </c>
    </row>
    <row r="73" spans="1:23">
      <c r="A73" s="3"/>
      <c r="B73" s="3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>
        <f t="shared" si="1"/>
        <v>0</v>
      </c>
    </row>
    <row r="74" spans="1:23">
      <c r="A74" s="3"/>
      <c r="B74" s="3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>
        <f t="shared" si="1"/>
        <v>0</v>
      </c>
    </row>
    <row r="75" spans="1:23">
      <c r="A75" s="3"/>
      <c r="B75" s="3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>
        <f t="shared" si="1"/>
        <v>0</v>
      </c>
    </row>
    <row r="76" spans="1:23">
      <c r="A76" s="3"/>
      <c r="B76" s="3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>
        <f t="shared" si="1"/>
        <v>0</v>
      </c>
    </row>
    <row r="77" spans="1:23">
      <c r="A77" s="3"/>
      <c r="B77" s="3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>
        <f t="shared" si="1"/>
        <v>0</v>
      </c>
    </row>
    <row r="78" spans="1:23">
      <c r="A78" s="3"/>
      <c r="B78" s="3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>
        <f t="shared" si="1"/>
        <v>0</v>
      </c>
    </row>
    <row r="79" spans="1:23">
      <c r="A79" s="3"/>
      <c r="B79" s="3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>
        <f t="shared" si="1"/>
        <v>0</v>
      </c>
    </row>
    <row r="80" spans="1:23">
      <c r="A80" s="3"/>
      <c r="B80" s="3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>
        <f t="shared" si="1"/>
        <v>0</v>
      </c>
    </row>
    <row r="81" spans="1:23">
      <c r="A81" s="3"/>
      <c r="B81" s="3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>
        <f t="shared" si="1"/>
        <v>0</v>
      </c>
    </row>
    <row r="82" spans="1:23">
      <c r="A82" s="3"/>
      <c r="B82" s="3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>
        <f t="shared" si="1"/>
        <v>0</v>
      </c>
    </row>
    <row r="83" spans="1:23">
      <c r="A83" s="3"/>
      <c r="B83" s="3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>
        <f t="shared" si="1"/>
        <v>0</v>
      </c>
    </row>
    <row r="84" spans="1:23">
      <c r="A84" s="3"/>
      <c r="B84" s="3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>
        <f t="shared" si="1"/>
        <v>0</v>
      </c>
    </row>
    <row r="85" spans="1:23">
      <c r="A85" s="3"/>
      <c r="B85" s="3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>
        <f t="shared" si="1"/>
        <v>0</v>
      </c>
    </row>
    <row r="86" spans="1:23">
      <c r="A86" s="3"/>
      <c r="B86" s="3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>
        <f t="shared" si="1"/>
        <v>0</v>
      </c>
    </row>
    <row r="87" spans="1:23">
      <c r="A87" s="3"/>
      <c r="B87" s="3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>
        <f t="shared" si="1"/>
        <v>0</v>
      </c>
    </row>
    <row r="88" spans="1:23">
      <c r="A88" s="3"/>
      <c r="B88" s="3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>
        <f t="shared" si="1"/>
        <v>0</v>
      </c>
    </row>
    <row r="89" spans="1:23">
      <c r="A89" s="3"/>
      <c r="B89" s="3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>
        <f t="shared" si="1"/>
        <v>0</v>
      </c>
    </row>
    <row r="90" spans="1:23">
      <c r="A90" s="3"/>
      <c r="B90" s="3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>
        <f t="shared" si="1"/>
        <v>0</v>
      </c>
    </row>
    <row r="91" spans="1:23">
      <c r="A91" s="3"/>
      <c r="B91" s="3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>
        <f t="shared" si="1"/>
        <v>0</v>
      </c>
    </row>
    <row r="92" spans="1:23">
      <c r="A92" s="3"/>
      <c r="B92" s="3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>
        <f t="shared" si="1"/>
        <v>0</v>
      </c>
    </row>
    <row r="93" spans="1:23">
      <c r="A93" s="3"/>
      <c r="B93" s="3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>
        <f t="shared" si="1"/>
        <v>0</v>
      </c>
    </row>
    <row r="94" spans="1:23">
      <c r="A94" s="3"/>
      <c r="B94" s="3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>
        <f t="shared" si="1"/>
        <v>0</v>
      </c>
    </row>
    <row r="95" spans="1:23">
      <c r="A95" s="3"/>
      <c r="B95" s="3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>
        <f t="shared" si="1"/>
        <v>0</v>
      </c>
    </row>
    <row r="96" spans="1:23">
      <c r="A96" s="3"/>
      <c r="B96" s="3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>
        <f t="shared" si="1"/>
        <v>0</v>
      </c>
    </row>
    <row r="97" spans="1:23">
      <c r="A97" s="3"/>
      <c r="B97" s="3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>
        <f t="shared" si="1"/>
        <v>0</v>
      </c>
    </row>
    <row r="98" spans="1:23">
      <c r="A98" s="3"/>
      <c r="B98" s="3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>
        <f t="shared" si="1"/>
        <v>0</v>
      </c>
    </row>
    <row r="99" spans="1:23">
      <c r="A99" s="3"/>
      <c r="B99" s="3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>
        <f t="shared" si="1"/>
        <v>0</v>
      </c>
    </row>
    <row r="100" spans="1:23">
      <c r="A100" s="3"/>
      <c r="B100" s="3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>
        <f t="shared" si="1"/>
        <v>0</v>
      </c>
    </row>
    <row r="101" spans="1:23">
      <c r="A101" s="3"/>
      <c r="B101" s="3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>
        <f t="shared" si="1"/>
        <v>0</v>
      </c>
    </row>
    <row r="102" spans="1:23">
      <c r="A102" s="3"/>
      <c r="B102" s="3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>
        <f t="shared" si="1"/>
        <v>0</v>
      </c>
    </row>
    <row r="103" spans="1:23">
      <c r="A103" s="3"/>
      <c r="B103" s="3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>
        <f t="shared" si="1"/>
        <v>0</v>
      </c>
    </row>
    <row r="104" spans="1:23">
      <c r="A104" s="3"/>
      <c r="B104" s="3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>
        <f t="shared" si="1"/>
        <v>0</v>
      </c>
    </row>
    <row r="105" spans="1:23">
      <c r="A105" s="3"/>
      <c r="B105" s="3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>
        <f t="shared" si="1"/>
        <v>0</v>
      </c>
    </row>
    <row r="106" spans="1:23">
      <c r="A106" s="3"/>
      <c r="B106" s="3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>
        <f t="shared" si="1"/>
        <v>0</v>
      </c>
    </row>
    <row r="107" spans="1:23">
      <c r="A107" s="3"/>
      <c r="B107" s="3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>
        <f t="shared" si="1"/>
        <v>0</v>
      </c>
    </row>
    <row r="108" spans="1:23">
      <c r="A108" s="3"/>
      <c r="B108" s="3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>
        <f t="shared" si="1"/>
        <v>0</v>
      </c>
    </row>
    <row r="109" spans="1:23">
      <c r="A109" s="3"/>
      <c r="B109" s="3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>
        <f t="shared" si="1"/>
        <v>0</v>
      </c>
    </row>
    <row r="110" spans="1:23">
      <c r="A110" s="3"/>
      <c r="B110" s="3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>
        <f t="shared" si="1"/>
        <v>0</v>
      </c>
    </row>
    <row r="111" spans="1:23">
      <c r="A111" s="3"/>
      <c r="B111" s="3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>
        <f t="shared" si="1"/>
        <v>0</v>
      </c>
    </row>
    <row r="112" spans="1:23">
      <c r="A112" s="3"/>
      <c r="B112" s="3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>
        <f t="shared" si="1"/>
        <v>0</v>
      </c>
    </row>
    <row r="113" spans="1:23">
      <c r="A113" s="3"/>
      <c r="B113" s="3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>
        <f t="shared" si="1"/>
        <v>0</v>
      </c>
    </row>
    <row r="114" spans="1:23">
      <c r="A114" s="3"/>
      <c r="B114" s="3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>
        <f t="shared" si="1"/>
        <v>0</v>
      </c>
    </row>
    <row r="115" spans="1:23">
      <c r="A115" s="3"/>
      <c r="B115" s="3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>
        <f t="shared" si="1"/>
        <v>0</v>
      </c>
    </row>
    <row r="116" spans="1:23">
      <c r="A116" s="3"/>
      <c r="B116" s="3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>
        <f t="shared" si="1"/>
        <v>0</v>
      </c>
    </row>
    <row r="117" spans="1:23">
      <c r="A117" s="3"/>
      <c r="B117" s="3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>
        <f t="shared" si="1"/>
        <v>0</v>
      </c>
    </row>
    <row r="118" spans="1:23">
      <c r="A118" s="3"/>
      <c r="B118" s="3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>
        <f t="shared" si="1"/>
        <v>0</v>
      </c>
    </row>
    <row r="119" spans="1:23">
      <c r="A119" s="3"/>
      <c r="B119" s="3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>
        <f t="shared" si="1"/>
        <v>0</v>
      </c>
    </row>
    <row r="120" spans="1:23">
      <c r="A120" s="3"/>
      <c r="B120" s="3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>
        <f t="shared" si="1"/>
        <v>0</v>
      </c>
    </row>
    <row r="121" spans="1:23">
      <c r="A121" s="3"/>
      <c r="B121" s="3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>
        <f t="shared" si="1"/>
        <v>0</v>
      </c>
    </row>
    <row r="122" spans="1:23">
      <c r="A122" s="3"/>
      <c r="B122" s="3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>
        <f t="shared" si="1"/>
        <v>0</v>
      </c>
    </row>
    <row r="123" spans="1:23">
      <c r="A123" s="3"/>
      <c r="B123" s="3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>
        <f t="shared" si="1"/>
        <v>0</v>
      </c>
    </row>
    <row r="124" spans="1:23">
      <c r="A124" s="3"/>
      <c r="B124" s="3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>
        <f t="shared" si="1"/>
        <v>0</v>
      </c>
    </row>
    <row r="125" spans="1:23">
      <c r="A125" s="3"/>
      <c r="B125" s="3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>
        <f t="shared" si="1"/>
        <v>0</v>
      </c>
    </row>
    <row r="126" spans="1:23">
      <c r="A126" s="3"/>
      <c r="B126" s="3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>
        <f t="shared" si="1"/>
        <v>0</v>
      </c>
    </row>
    <row r="127" spans="1:23">
      <c r="A127" s="3"/>
      <c r="B127" s="3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>
        <f t="shared" si="1"/>
        <v>0</v>
      </c>
    </row>
    <row r="128" spans="1:23">
      <c r="A128" s="3"/>
      <c r="B128" s="3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>
        <f t="shared" si="1"/>
        <v>0</v>
      </c>
    </row>
    <row r="129" spans="1:23">
      <c r="A129" s="3"/>
      <c r="B129" s="3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>
        <f t="shared" si="1"/>
        <v>0</v>
      </c>
    </row>
    <row r="130" spans="1:23">
      <c r="A130" s="3"/>
      <c r="B130" s="3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>
        <f t="shared" si="1"/>
        <v>0</v>
      </c>
    </row>
    <row r="131" spans="1:23">
      <c r="A131" s="3"/>
      <c r="B131" s="3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>
        <f t="shared" si="1"/>
        <v>0</v>
      </c>
    </row>
    <row r="132" spans="1:23">
      <c r="A132" s="3"/>
      <c r="B132" s="3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>
        <f t="shared" ref="W132:W195" si="2">SUM(C132:V132)</f>
        <v>0</v>
      </c>
    </row>
    <row r="133" spans="1:23">
      <c r="A133" s="3"/>
      <c r="B133" s="3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>
        <f t="shared" si="2"/>
        <v>0</v>
      </c>
    </row>
    <row r="134" spans="1:23">
      <c r="A134" s="3"/>
      <c r="B134" s="3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>
        <f t="shared" si="2"/>
        <v>0</v>
      </c>
    </row>
    <row r="135" spans="1:23">
      <c r="A135" s="3"/>
      <c r="B135" s="3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>
        <f t="shared" si="2"/>
        <v>0</v>
      </c>
    </row>
    <row r="136" spans="1:23">
      <c r="A136" s="3"/>
      <c r="B136" s="3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>
        <f t="shared" si="2"/>
        <v>0</v>
      </c>
    </row>
    <row r="137" spans="1:23">
      <c r="A137" s="3"/>
      <c r="B137" s="3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>
        <f t="shared" si="2"/>
        <v>0</v>
      </c>
    </row>
    <row r="138" spans="1:23">
      <c r="A138" s="3"/>
      <c r="B138" s="3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>
        <f t="shared" si="2"/>
        <v>0</v>
      </c>
    </row>
    <row r="139" spans="1:23">
      <c r="A139" s="3"/>
      <c r="B139" s="3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>
        <f t="shared" si="2"/>
        <v>0</v>
      </c>
    </row>
    <row r="140" spans="1:23">
      <c r="A140" s="3"/>
      <c r="B140" s="3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>
        <f t="shared" si="2"/>
        <v>0</v>
      </c>
    </row>
    <row r="141" spans="1:23">
      <c r="A141" s="3"/>
      <c r="B141" s="3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>
        <f t="shared" si="2"/>
        <v>0</v>
      </c>
    </row>
    <row r="142" spans="1:23">
      <c r="A142" s="3"/>
      <c r="B142" s="3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>
        <f t="shared" si="2"/>
        <v>0</v>
      </c>
    </row>
    <row r="143" spans="1:23">
      <c r="A143" s="3"/>
      <c r="B143" s="3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>
        <f t="shared" si="2"/>
        <v>0</v>
      </c>
    </row>
    <row r="144" spans="1:23">
      <c r="A144" s="3"/>
      <c r="B144" s="3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>
        <f t="shared" si="2"/>
        <v>0</v>
      </c>
    </row>
    <row r="145" spans="1:23">
      <c r="A145" s="3"/>
      <c r="B145" s="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>
        <f t="shared" si="2"/>
        <v>0</v>
      </c>
    </row>
    <row r="146" spans="1:23">
      <c r="A146" s="3"/>
      <c r="B146" s="3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>
        <f t="shared" si="2"/>
        <v>0</v>
      </c>
    </row>
    <row r="147" spans="1:23">
      <c r="A147" s="3"/>
      <c r="B147" s="3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>
        <f t="shared" si="2"/>
        <v>0</v>
      </c>
    </row>
    <row r="148" spans="1:23">
      <c r="A148" s="3"/>
      <c r="B148" s="3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>
        <f t="shared" si="2"/>
        <v>0</v>
      </c>
    </row>
    <row r="149" spans="1:23">
      <c r="A149" s="3"/>
      <c r="B149" s="3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>
        <f t="shared" si="2"/>
        <v>0</v>
      </c>
    </row>
    <row r="150" spans="1:23">
      <c r="A150" s="3"/>
      <c r="B150" s="3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>
        <f t="shared" si="2"/>
        <v>0</v>
      </c>
    </row>
    <row r="151" spans="1:23">
      <c r="A151" s="3"/>
      <c r="B151" s="3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>
        <f t="shared" si="2"/>
        <v>0</v>
      </c>
    </row>
    <row r="152" spans="1:23">
      <c r="A152" s="3"/>
      <c r="B152" s="3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>
        <f t="shared" si="2"/>
        <v>0</v>
      </c>
    </row>
    <row r="153" spans="1:23">
      <c r="A153" s="3"/>
      <c r="B153" s="3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>
        <f t="shared" si="2"/>
        <v>0</v>
      </c>
    </row>
    <row r="154" spans="1:23">
      <c r="A154" s="3"/>
      <c r="B154" s="3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>
        <f t="shared" si="2"/>
        <v>0</v>
      </c>
    </row>
    <row r="155" spans="1:23">
      <c r="A155" s="3"/>
      <c r="B155" s="3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>
        <f t="shared" si="2"/>
        <v>0</v>
      </c>
    </row>
    <row r="156" spans="1:23">
      <c r="A156" s="3"/>
      <c r="B156" s="3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>
        <f t="shared" si="2"/>
        <v>0</v>
      </c>
    </row>
    <row r="157" spans="1:23">
      <c r="A157" s="3"/>
      <c r="B157" s="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>
        <f t="shared" si="2"/>
        <v>0</v>
      </c>
    </row>
    <row r="158" spans="1:23">
      <c r="A158" s="3"/>
      <c r="B158" s="3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>
        <f t="shared" si="2"/>
        <v>0</v>
      </c>
    </row>
    <row r="159" spans="1:23">
      <c r="A159" s="3"/>
      <c r="B159" s="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>
        <f t="shared" si="2"/>
        <v>0</v>
      </c>
    </row>
    <row r="160" spans="1:23">
      <c r="A160" s="3"/>
      <c r="B160" s="3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>
        <f t="shared" si="2"/>
        <v>0</v>
      </c>
    </row>
    <row r="161" spans="1:23">
      <c r="A161" s="3"/>
      <c r="B161" s="3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>
        <f t="shared" si="2"/>
        <v>0</v>
      </c>
    </row>
    <row r="162" spans="1:23">
      <c r="A162" s="3"/>
      <c r="B162" s="3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>
        <f t="shared" si="2"/>
        <v>0</v>
      </c>
    </row>
    <row r="163" spans="1:23">
      <c r="A163" s="3"/>
      <c r="B163" s="3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>
        <f t="shared" si="2"/>
        <v>0</v>
      </c>
    </row>
    <row r="164" spans="1:23">
      <c r="A164" s="3"/>
      <c r="B164" s="3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>
        <f t="shared" si="2"/>
        <v>0</v>
      </c>
    </row>
    <row r="165" spans="1:23">
      <c r="A165" s="3"/>
      <c r="B165" s="3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>
        <f t="shared" si="2"/>
        <v>0</v>
      </c>
    </row>
    <row r="166" spans="1:23">
      <c r="A166" s="3"/>
      <c r="B166" s="3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>
        <f t="shared" si="2"/>
        <v>0</v>
      </c>
    </row>
    <row r="167" spans="1:23">
      <c r="A167" s="3"/>
      <c r="B167" s="3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>
        <f t="shared" si="2"/>
        <v>0</v>
      </c>
    </row>
    <row r="168" spans="1:23">
      <c r="A168" s="3"/>
      <c r="B168" s="3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>
        <f t="shared" si="2"/>
        <v>0</v>
      </c>
    </row>
    <row r="169" spans="1:23">
      <c r="A169" s="3"/>
      <c r="B169" s="3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>
        <f t="shared" si="2"/>
        <v>0</v>
      </c>
    </row>
    <row r="170" spans="1:23">
      <c r="A170" s="3"/>
      <c r="B170" s="3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>
        <f t="shared" si="2"/>
        <v>0</v>
      </c>
    </row>
    <row r="171" spans="1:23">
      <c r="A171" s="3"/>
      <c r="B171" s="3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>
        <f t="shared" si="2"/>
        <v>0</v>
      </c>
    </row>
    <row r="172" spans="1:23">
      <c r="A172" s="3"/>
      <c r="B172" s="3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>
        <f t="shared" si="2"/>
        <v>0</v>
      </c>
    </row>
    <row r="173" spans="1:23">
      <c r="A173" s="3"/>
      <c r="B173" s="3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>
        <f t="shared" si="2"/>
        <v>0</v>
      </c>
    </row>
    <row r="174" spans="1:23">
      <c r="A174" s="3"/>
      <c r="B174" s="3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>
        <f t="shared" si="2"/>
        <v>0</v>
      </c>
    </row>
    <row r="175" spans="1:23">
      <c r="A175" s="3"/>
      <c r="B175" s="3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>
        <f t="shared" si="2"/>
        <v>0</v>
      </c>
    </row>
    <row r="176" spans="1:23">
      <c r="A176" s="3"/>
      <c r="B176" s="3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>
        <f t="shared" si="2"/>
        <v>0</v>
      </c>
    </row>
    <row r="177" spans="1:23">
      <c r="A177" s="3"/>
      <c r="B177" s="3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>
        <f t="shared" si="2"/>
        <v>0</v>
      </c>
    </row>
    <row r="178" spans="1:23">
      <c r="A178" s="3"/>
      <c r="B178" s="3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>
        <f t="shared" si="2"/>
        <v>0</v>
      </c>
    </row>
    <row r="179" spans="1:23">
      <c r="A179" s="3"/>
      <c r="B179" s="3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>
        <f t="shared" si="2"/>
        <v>0</v>
      </c>
    </row>
    <row r="180" spans="1:23">
      <c r="A180" s="3"/>
      <c r="B180" s="3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>
        <f t="shared" si="2"/>
        <v>0</v>
      </c>
    </row>
    <row r="181" spans="1:23">
      <c r="A181" s="3"/>
      <c r="B181" s="3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>
        <f t="shared" si="2"/>
        <v>0</v>
      </c>
    </row>
    <row r="182" spans="1:23">
      <c r="A182" s="3"/>
      <c r="B182" s="3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>
        <f t="shared" si="2"/>
        <v>0</v>
      </c>
    </row>
    <row r="183" spans="1:23">
      <c r="A183" s="3"/>
      <c r="B183" s="3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>
        <f t="shared" si="2"/>
        <v>0</v>
      </c>
    </row>
    <row r="184" spans="1:23">
      <c r="A184" s="3"/>
      <c r="B184" s="3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>
        <f t="shared" si="2"/>
        <v>0</v>
      </c>
    </row>
    <row r="185" spans="1:23">
      <c r="A185" s="3"/>
      <c r="B185" s="3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>
        <f t="shared" si="2"/>
        <v>0</v>
      </c>
    </row>
    <row r="186" spans="1:23">
      <c r="A186" s="3"/>
      <c r="B186" s="3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>
        <f t="shared" si="2"/>
        <v>0</v>
      </c>
    </row>
    <row r="187" spans="1:23">
      <c r="A187" s="3"/>
      <c r="B187" s="3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>
        <f t="shared" si="2"/>
        <v>0</v>
      </c>
    </row>
    <row r="188" spans="1:23">
      <c r="A188" s="3"/>
      <c r="B188" s="3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>
        <f t="shared" si="2"/>
        <v>0</v>
      </c>
    </row>
    <row r="189" spans="1:23">
      <c r="A189" s="3"/>
      <c r="B189" s="3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>
        <f t="shared" si="2"/>
        <v>0</v>
      </c>
    </row>
    <row r="190" spans="1:23">
      <c r="A190" s="3"/>
      <c r="B190" s="3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>
        <f t="shared" si="2"/>
        <v>0</v>
      </c>
    </row>
    <row r="191" spans="1:23">
      <c r="A191" s="3"/>
      <c r="B191" s="3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>
        <f t="shared" si="2"/>
        <v>0</v>
      </c>
    </row>
    <row r="192" spans="1:23">
      <c r="A192" s="3"/>
      <c r="B192" s="3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>
        <f t="shared" si="2"/>
        <v>0</v>
      </c>
    </row>
    <row r="193" spans="1:23">
      <c r="A193" s="3"/>
      <c r="B193" s="3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>
        <f t="shared" si="2"/>
        <v>0</v>
      </c>
    </row>
    <row r="194" spans="1:23">
      <c r="A194" s="3"/>
      <c r="B194" s="3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>
        <f t="shared" si="2"/>
        <v>0</v>
      </c>
    </row>
    <row r="195" spans="1:23">
      <c r="A195" s="3"/>
      <c r="B195" s="3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>
        <f t="shared" si="2"/>
        <v>0</v>
      </c>
    </row>
    <row r="196" spans="1:23">
      <c r="A196" s="3"/>
      <c r="B196" s="3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>
        <f t="shared" ref="W196:W259" si="3">SUM(C196:V196)</f>
        <v>0</v>
      </c>
    </row>
    <row r="197" spans="1:23">
      <c r="A197" s="3"/>
      <c r="B197" s="3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>
        <f t="shared" si="3"/>
        <v>0</v>
      </c>
    </row>
    <row r="198" spans="1:23">
      <c r="A198" s="3"/>
      <c r="B198" s="3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>
        <f t="shared" si="3"/>
        <v>0</v>
      </c>
    </row>
    <row r="199" spans="1:23">
      <c r="A199" s="3"/>
      <c r="B199" s="3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>
        <f t="shared" si="3"/>
        <v>0</v>
      </c>
    </row>
    <row r="200" spans="1:23">
      <c r="A200" s="3"/>
      <c r="B200" s="3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>
        <f t="shared" si="3"/>
        <v>0</v>
      </c>
    </row>
    <row r="201" spans="1:23">
      <c r="A201" s="3"/>
      <c r="B201" s="3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>
        <f t="shared" si="3"/>
        <v>0</v>
      </c>
    </row>
    <row r="202" spans="1:23">
      <c r="A202" s="3"/>
      <c r="B202" s="3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>
        <f t="shared" si="3"/>
        <v>0</v>
      </c>
    </row>
    <row r="203" spans="1:23">
      <c r="A203" s="3"/>
      <c r="B203" s="3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>
        <f t="shared" si="3"/>
        <v>0</v>
      </c>
    </row>
    <row r="204" spans="1:23">
      <c r="A204" s="3"/>
      <c r="B204" s="3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>
        <f t="shared" si="3"/>
        <v>0</v>
      </c>
    </row>
    <row r="205" spans="1:23">
      <c r="A205" s="3"/>
      <c r="B205" s="3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>
        <f t="shared" si="3"/>
        <v>0</v>
      </c>
    </row>
    <row r="206" spans="1:23">
      <c r="A206" s="3"/>
      <c r="B206" s="3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>
        <f t="shared" si="3"/>
        <v>0</v>
      </c>
    </row>
    <row r="207" spans="1:23">
      <c r="A207" s="3"/>
      <c r="B207" s="3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>
        <f t="shared" si="3"/>
        <v>0</v>
      </c>
    </row>
    <row r="208" spans="1:23">
      <c r="A208" s="3"/>
      <c r="B208" s="3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>
        <f t="shared" si="3"/>
        <v>0</v>
      </c>
    </row>
    <row r="209" spans="1:23">
      <c r="A209" s="3"/>
      <c r="B209" s="3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>
        <f t="shared" si="3"/>
        <v>0</v>
      </c>
    </row>
    <row r="210" spans="1:23">
      <c r="A210" s="3"/>
      <c r="B210" s="3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>
        <f t="shared" si="3"/>
        <v>0</v>
      </c>
    </row>
    <row r="211" spans="1:23">
      <c r="A211" s="3"/>
      <c r="B211" s="3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>
        <f t="shared" si="3"/>
        <v>0</v>
      </c>
    </row>
    <row r="212" spans="1:23">
      <c r="A212" s="3"/>
      <c r="B212" s="3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>
        <f t="shared" si="3"/>
        <v>0</v>
      </c>
    </row>
    <row r="213" spans="1:23">
      <c r="A213" s="3"/>
      <c r="B213" s="3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>
        <f t="shared" si="3"/>
        <v>0</v>
      </c>
    </row>
    <row r="214" spans="1:23">
      <c r="A214" s="3"/>
      <c r="B214" s="3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>
        <f t="shared" si="3"/>
        <v>0</v>
      </c>
    </row>
    <row r="215" spans="1:23">
      <c r="A215" s="3"/>
      <c r="B215" s="3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>
        <f t="shared" si="3"/>
        <v>0</v>
      </c>
    </row>
    <row r="216" spans="1:23">
      <c r="A216" s="3"/>
      <c r="B216" s="3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>
        <f t="shared" si="3"/>
        <v>0</v>
      </c>
    </row>
    <row r="217" spans="1:23">
      <c r="A217" s="3"/>
      <c r="B217" s="3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>
        <f t="shared" si="3"/>
        <v>0</v>
      </c>
    </row>
    <row r="218" spans="1:23">
      <c r="A218" s="3"/>
      <c r="B218" s="3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>
        <f t="shared" si="3"/>
        <v>0</v>
      </c>
    </row>
    <row r="219" spans="1:23">
      <c r="A219" s="3"/>
      <c r="B219" s="3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>
        <f t="shared" si="3"/>
        <v>0</v>
      </c>
    </row>
    <row r="220" spans="1:23">
      <c r="A220" s="3"/>
      <c r="B220" s="3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>
        <f t="shared" si="3"/>
        <v>0</v>
      </c>
    </row>
    <row r="221" spans="1:23">
      <c r="A221" s="3"/>
      <c r="B221" s="3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>
        <f t="shared" si="3"/>
        <v>0</v>
      </c>
    </row>
    <row r="222" spans="1:23">
      <c r="A222" s="3"/>
      <c r="B222" s="3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>
        <f t="shared" si="3"/>
        <v>0</v>
      </c>
    </row>
    <row r="223" spans="1:23">
      <c r="A223" s="3"/>
      <c r="B223" s="3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>
        <f t="shared" si="3"/>
        <v>0</v>
      </c>
    </row>
    <row r="224" spans="1:23">
      <c r="A224" s="3"/>
      <c r="B224" s="3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>
        <f t="shared" si="3"/>
        <v>0</v>
      </c>
    </row>
    <row r="225" spans="1:23">
      <c r="A225" s="3"/>
      <c r="B225" s="3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>
        <f t="shared" si="3"/>
        <v>0</v>
      </c>
    </row>
    <row r="226" spans="1:23">
      <c r="A226" s="3"/>
      <c r="B226" s="3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>
        <f t="shared" si="3"/>
        <v>0</v>
      </c>
    </row>
    <row r="227" spans="1:23">
      <c r="A227" s="3"/>
      <c r="B227" s="3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>
        <f t="shared" si="3"/>
        <v>0</v>
      </c>
    </row>
    <row r="228" spans="1:23">
      <c r="A228" s="3"/>
      <c r="B228" s="3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>
        <f t="shared" si="3"/>
        <v>0</v>
      </c>
    </row>
    <row r="229" spans="1:23">
      <c r="A229" s="3"/>
      <c r="B229" s="3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>
        <f t="shared" si="3"/>
        <v>0</v>
      </c>
    </row>
    <row r="230" spans="1:23">
      <c r="A230" s="3"/>
      <c r="B230" s="3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>
        <f t="shared" si="3"/>
        <v>0</v>
      </c>
    </row>
    <row r="231" spans="1:23">
      <c r="A231" s="3"/>
      <c r="B231" s="3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>
        <f t="shared" si="3"/>
        <v>0</v>
      </c>
    </row>
    <row r="232" spans="1:23">
      <c r="A232" s="3"/>
      <c r="B232" s="3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>
        <f t="shared" si="3"/>
        <v>0</v>
      </c>
    </row>
    <row r="233" spans="1:23">
      <c r="A233" s="3"/>
      <c r="B233" s="3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>
        <f t="shared" si="3"/>
        <v>0</v>
      </c>
    </row>
    <row r="234" spans="1:23">
      <c r="A234" s="3"/>
      <c r="B234" s="3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>
        <f t="shared" si="3"/>
        <v>0</v>
      </c>
    </row>
    <row r="235" spans="1:23">
      <c r="A235" s="3"/>
      <c r="B235" s="3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>
        <f t="shared" si="3"/>
        <v>0</v>
      </c>
    </row>
    <row r="236" spans="1:23">
      <c r="A236" s="3"/>
      <c r="B236" s="3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>
        <f t="shared" si="3"/>
        <v>0</v>
      </c>
    </row>
    <row r="237" spans="1:23">
      <c r="A237" s="3"/>
      <c r="B237" s="3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>
        <f t="shared" si="3"/>
        <v>0</v>
      </c>
    </row>
    <row r="238" spans="1:23">
      <c r="A238" s="3"/>
      <c r="B238" s="3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>
        <f t="shared" si="3"/>
        <v>0</v>
      </c>
    </row>
    <row r="239" spans="1:23">
      <c r="A239" s="3"/>
      <c r="B239" s="3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>
        <f t="shared" si="3"/>
        <v>0</v>
      </c>
    </row>
    <row r="240" spans="1:23">
      <c r="A240" s="3"/>
      <c r="B240" s="3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>
        <f t="shared" si="3"/>
        <v>0</v>
      </c>
    </row>
    <row r="241" spans="1:23">
      <c r="A241" s="3"/>
      <c r="B241" s="3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>
        <f t="shared" si="3"/>
        <v>0</v>
      </c>
    </row>
    <row r="242" spans="1:23">
      <c r="A242" s="3"/>
      <c r="B242" s="3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>
        <f t="shared" si="3"/>
        <v>0</v>
      </c>
    </row>
    <row r="243" spans="1:23">
      <c r="A243" s="3"/>
      <c r="B243" s="3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>
        <f t="shared" si="3"/>
        <v>0</v>
      </c>
    </row>
    <row r="244" spans="1:23">
      <c r="A244" s="3"/>
      <c r="B244" s="3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>
        <f t="shared" si="3"/>
        <v>0</v>
      </c>
    </row>
    <row r="245" spans="1:23">
      <c r="A245" s="3"/>
      <c r="B245" s="3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>
        <f t="shared" si="3"/>
        <v>0</v>
      </c>
    </row>
    <row r="246" spans="1:23">
      <c r="A246" s="3"/>
      <c r="B246" s="3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>
        <f t="shared" si="3"/>
        <v>0</v>
      </c>
    </row>
    <row r="247" spans="1:23">
      <c r="A247" s="3"/>
      <c r="B247" s="3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>
        <f t="shared" si="3"/>
        <v>0</v>
      </c>
    </row>
    <row r="248" spans="1:23">
      <c r="A248" s="3"/>
      <c r="B248" s="3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>
        <f t="shared" si="3"/>
        <v>0</v>
      </c>
    </row>
    <row r="249" spans="1:23">
      <c r="A249" s="3"/>
      <c r="B249" s="3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>
        <f t="shared" si="3"/>
        <v>0</v>
      </c>
    </row>
    <row r="250" spans="1:23">
      <c r="A250" s="3"/>
      <c r="B250" s="3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>
        <f t="shared" si="3"/>
        <v>0</v>
      </c>
    </row>
    <row r="251" spans="1:23">
      <c r="A251" s="3"/>
      <c r="B251" s="3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>
        <f t="shared" si="3"/>
        <v>0</v>
      </c>
    </row>
    <row r="252" spans="1:23">
      <c r="A252" s="3"/>
      <c r="B252" s="3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>
        <f t="shared" si="3"/>
        <v>0</v>
      </c>
    </row>
    <row r="253" spans="1:23">
      <c r="A253" s="3"/>
      <c r="B253" s="3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>
        <f t="shared" si="3"/>
        <v>0</v>
      </c>
    </row>
    <row r="254" spans="1:23">
      <c r="A254" s="3"/>
      <c r="B254" s="3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>
        <f t="shared" si="3"/>
        <v>0</v>
      </c>
    </row>
    <row r="255" spans="1:23">
      <c r="A255" s="3"/>
      <c r="B255" s="3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>
        <f t="shared" si="3"/>
        <v>0</v>
      </c>
    </row>
    <row r="256" spans="1:23">
      <c r="A256" s="3"/>
      <c r="B256" s="3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>
        <f t="shared" si="3"/>
        <v>0</v>
      </c>
    </row>
    <row r="257" spans="1:23">
      <c r="A257" s="3"/>
      <c r="B257" s="3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>
        <f t="shared" si="3"/>
        <v>0</v>
      </c>
    </row>
    <row r="258" spans="1:23">
      <c r="A258" s="3"/>
      <c r="B258" s="3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>
        <f t="shared" si="3"/>
        <v>0</v>
      </c>
    </row>
    <row r="259" spans="1:23">
      <c r="A259" s="3"/>
      <c r="B259" s="3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>
        <f t="shared" si="3"/>
        <v>0</v>
      </c>
    </row>
    <row r="260" spans="1:23">
      <c r="A260" s="3"/>
      <c r="B260" s="3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>
        <f t="shared" ref="W260:W323" si="4">SUM(C260:V260)</f>
        <v>0</v>
      </c>
    </row>
    <row r="261" spans="1:23">
      <c r="A261" s="3"/>
      <c r="B261" s="3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>
        <f t="shared" si="4"/>
        <v>0</v>
      </c>
    </row>
    <row r="262" spans="1:23">
      <c r="A262" s="3"/>
      <c r="B262" s="3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>
        <f t="shared" si="4"/>
        <v>0</v>
      </c>
    </row>
    <row r="263" spans="1:23">
      <c r="A263" s="3"/>
      <c r="B263" s="3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>
        <f t="shared" si="4"/>
        <v>0</v>
      </c>
    </row>
    <row r="264" spans="1:23">
      <c r="A264" s="3"/>
      <c r="B264" s="3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>
        <f t="shared" si="4"/>
        <v>0</v>
      </c>
    </row>
    <row r="265" spans="1:23">
      <c r="A265" s="3"/>
      <c r="B265" s="3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>
        <f t="shared" si="4"/>
        <v>0</v>
      </c>
    </row>
    <row r="266" spans="1:23">
      <c r="A266" s="3"/>
      <c r="B266" s="3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>
        <f t="shared" si="4"/>
        <v>0</v>
      </c>
    </row>
    <row r="267" spans="1:23">
      <c r="A267" s="3"/>
      <c r="B267" s="3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>
        <f t="shared" si="4"/>
        <v>0</v>
      </c>
    </row>
    <row r="268" spans="1:23">
      <c r="A268" s="3"/>
      <c r="B268" s="3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>
        <f t="shared" si="4"/>
        <v>0</v>
      </c>
    </row>
    <row r="269" spans="1:23">
      <c r="A269" s="3"/>
      <c r="B269" s="3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>
        <f t="shared" si="4"/>
        <v>0</v>
      </c>
    </row>
    <row r="270" spans="1:23">
      <c r="A270" s="3"/>
      <c r="B270" s="3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>
        <f t="shared" si="4"/>
        <v>0</v>
      </c>
    </row>
    <row r="271" spans="1:23">
      <c r="A271" s="3"/>
      <c r="B271" s="3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>
        <f t="shared" si="4"/>
        <v>0</v>
      </c>
    </row>
    <row r="272" spans="1:23">
      <c r="A272" s="3"/>
      <c r="B272" s="3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>
        <f t="shared" si="4"/>
        <v>0</v>
      </c>
    </row>
    <row r="273" spans="1:23">
      <c r="A273" s="3"/>
      <c r="B273" s="3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>
        <f t="shared" si="4"/>
        <v>0</v>
      </c>
    </row>
    <row r="274" spans="1:23">
      <c r="A274" s="3"/>
      <c r="B274" s="3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>
        <f t="shared" si="4"/>
        <v>0</v>
      </c>
    </row>
    <row r="275" spans="1:23">
      <c r="A275" s="3"/>
      <c r="B275" s="3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>
        <f t="shared" si="4"/>
        <v>0</v>
      </c>
    </row>
    <row r="276" spans="1:23">
      <c r="A276" s="3"/>
      <c r="B276" s="3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>
        <f t="shared" si="4"/>
        <v>0</v>
      </c>
    </row>
    <row r="277" spans="1:23">
      <c r="A277" s="3"/>
      <c r="B277" s="3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>
        <f t="shared" si="4"/>
        <v>0</v>
      </c>
    </row>
    <row r="278" spans="1:23">
      <c r="A278" s="3"/>
      <c r="B278" s="3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>
        <f t="shared" si="4"/>
        <v>0</v>
      </c>
    </row>
    <row r="279" spans="1:23">
      <c r="A279" s="3"/>
      <c r="B279" s="3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>
        <f t="shared" si="4"/>
        <v>0</v>
      </c>
    </row>
    <row r="280" spans="1:23">
      <c r="A280" s="3"/>
      <c r="B280" s="3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>
        <f t="shared" si="4"/>
        <v>0</v>
      </c>
    </row>
    <row r="281" spans="1:23">
      <c r="A281" s="3"/>
      <c r="B281" s="3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>
        <f t="shared" si="4"/>
        <v>0</v>
      </c>
    </row>
    <row r="282" spans="1:23">
      <c r="A282" s="3"/>
      <c r="B282" s="3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>
        <f t="shared" si="4"/>
        <v>0</v>
      </c>
    </row>
    <row r="283" spans="1:23">
      <c r="A283" s="3"/>
      <c r="B283" s="3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>
        <f t="shared" si="4"/>
        <v>0</v>
      </c>
    </row>
    <row r="284" spans="1:23">
      <c r="A284" s="3"/>
      <c r="B284" s="3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>
        <f t="shared" si="4"/>
        <v>0</v>
      </c>
    </row>
    <row r="285" spans="1:23">
      <c r="A285" s="3"/>
      <c r="B285" s="3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>
        <f t="shared" si="4"/>
        <v>0</v>
      </c>
    </row>
    <row r="286" spans="1:23">
      <c r="A286" s="3"/>
      <c r="B286" s="3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>
        <f t="shared" si="4"/>
        <v>0</v>
      </c>
    </row>
    <row r="287" spans="1:23">
      <c r="A287" s="3"/>
      <c r="B287" s="3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>
        <f t="shared" si="4"/>
        <v>0</v>
      </c>
    </row>
    <row r="288" spans="1:23">
      <c r="A288" s="3"/>
      <c r="B288" s="3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>
        <f t="shared" si="4"/>
        <v>0</v>
      </c>
    </row>
    <row r="289" spans="1:23">
      <c r="A289" s="3"/>
      <c r="B289" s="3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>
        <f t="shared" si="4"/>
        <v>0</v>
      </c>
    </row>
    <row r="290" spans="1:23">
      <c r="A290" s="3"/>
      <c r="B290" s="3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>
        <f t="shared" si="4"/>
        <v>0</v>
      </c>
    </row>
    <row r="291" spans="1:23">
      <c r="A291" s="3"/>
      <c r="B291" s="3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>
        <f t="shared" si="4"/>
        <v>0</v>
      </c>
    </row>
    <row r="292" spans="1:23">
      <c r="A292" s="3"/>
      <c r="B292" s="3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>
        <f t="shared" si="4"/>
        <v>0</v>
      </c>
    </row>
    <row r="293" spans="1:23">
      <c r="A293" s="3"/>
      <c r="B293" s="3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>
        <f t="shared" si="4"/>
        <v>0</v>
      </c>
    </row>
    <row r="294" spans="1:23">
      <c r="A294" s="3"/>
      <c r="B294" s="3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>
        <f t="shared" si="4"/>
        <v>0</v>
      </c>
    </row>
    <row r="295" spans="1:23">
      <c r="A295" s="3"/>
      <c r="B295" s="3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>
        <f t="shared" si="4"/>
        <v>0</v>
      </c>
    </row>
    <row r="296" spans="1:23">
      <c r="A296" s="3"/>
      <c r="B296" s="3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>
        <f t="shared" si="4"/>
        <v>0</v>
      </c>
    </row>
    <row r="297" spans="1:23">
      <c r="A297" s="3"/>
      <c r="B297" s="3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>
        <f t="shared" si="4"/>
        <v>0</v>
      </c>
    </row>
    <row r="298" spans="1:23">
      <c r="A298" s="3"/>
      <c r="B298" s="3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>
        <f t="shared" si="4"/>
        <v>0</v>
      </c>
    </row>
    <row r="299" spans="1:23">
      <c r="A299" s="3"/>
      <c r="B299" s="3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>
        <f t="shared" si="4"/>
        <v>0</v>
      </c>
    </row>
    <row r="300" spans="1:23">
      <c r="A300" s="3"/>
      <c r="B300" s="3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>
        <f t="shared" si="4"/>
        <v>0</v>
      </c>
    </row>
    <row r="301" spans="1:23">
      <c r="A301" s="3"/>
      <c r="B301" s="3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>
        <f t="shared" si="4"/>
        <v>0</v>
      </c>
    </row>
    <row r="302" spans="1:23">
      <c r="A302" s="3"/>
      <c r="B302" s="3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>
        <f t="shared" si="4"/>
        <v>0</v>
      </c>
    </row>
    <row r="303" spans="1:23">
      <c r="A303" s="3"/>
      <c r="B303" s="3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>
        <f t="shared" si="4"/>
        <v>0</v>
      </c>
    </row>
    <row r="304" spans="1:23">
      <c r="A304" s="3"/>
      <c r="B304" s="3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>
        <f t="shared" si="4"/>
        <v>0</v>
      </c>
    </row>
    <row r="305" spans="1:23">
      <c r="A305" s="3"/>
      <c r="B305" s="3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>
        <f t="shared" si="4"/>
        <v>0</v>
      </c>
    </row>
    <row r="306" spans="1:23">
      <c r="A306" s="3"/>
      <c r="B306" s="3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>
        <f t="shared" si="4"/>
        <v>0</v>
      </c>
    </row>
    <row r="307" spans="1:23">
      <c r="A307" s="3"/>
      <c r="B307" s="3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>
        <f t="shared" si="4"/>
        <v>0</v>
      </c>
    </row>
    <row r="308" spans="1:23">
      <c r="A308" s="3"/>
      <c r="B308" s="3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>
        <f t="shared" si="4"/>
        <v>0</v>
      </c>
    </row>
    <row r="309" spans="1:23">
      <c r="A309" s="3"/>
      <c r="B309" s="3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>
        <f t="shared" si="4"/>
        <v>0</v>
      </c>
    </row>
    <row r="310" spans="1:23">
      <c r="A310" s="3"/>
      <c r="B310" s="3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>
        <f t="shared" si="4"/>
        <v>0</v>
      </c>
    </row>
    <row r="311" spans="1:23">
      <c r="A311" s="3"/>
      <c r="B311" s="3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>
        <f t="shared" si="4"/>
        <v>0</v>
      </c>
    </row>
    <row r="312" spans="1:23">
      <c r="A312" s="3"/>
      <c r="B312" s="3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>
        <f t="shared" si="4"/>
        <v>0</v>
      </c>
    </row>
    <row r="313" spans="1:23">
      <c r="A313" s="3"/>
      <c r="B313" s="3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>
        <f t="shared" si="4"/>
        <v>0</v>
      </c>
    </row>
    <row r="314" spans="1:23">
      <c r="A314" s="3"/>
      <c r="B314" s="3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>
        <f t="shared" si="4"/>
        <v>0</v>
      </c>
    </row>
    <row r="315" spans="1:23">
      <c r="A315" s="3"/>
      <c r="B315" s="3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>
        <f t="shared" si="4"/>
        <v>0</v>
      </c>
    </row>
    <row r="316" spans="1:23">
      <c r="A316" s="3"/>
      <c r="B316" s="3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>
        <f t="shared" si="4"/>
        <v>0</v>
      </c>
    </row>
    <row r="317" spans="1:23">
      <c r="A317" s="3"/>
      <c r="B317" s="3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>
        <f t="shared" si="4"/>
        <v>0</v>
      </c>
    </row>
    <row r="318" spans="1:23">
      <c r="A318" s="3"/>
      <c r="B318" s="3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>
        <f t="shared" si="4"/>
        <v>0</v>
      </c>
    </row>
    <row r="319" spans="1:23">
      <c r="A319" s="3"/>
      <c r="B319" s="3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>
        <f t="shared" si="4"/>
        <v>0</v>
      </c>
    </row>
    <row r="320" spans="1:23">
      <c r="A320" s="3"/>
      <c r="B320" s="3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>
        <f t="shared" si="4"/>
        <v>0</v>
      </c>
    </row>
    <row r="321" spans="1:23">
      <c r="A321" s="3"/>
      <c r="B321" s="3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>
        <f t="shared" si="4"/>
        <v>0</v>
      </c>
    </row>
    <row r="322" spans="1:23">
      <c r="A322" s="3"/>
      <c r="B322" s="3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>
        <f t="shared" si="4"/>
        <v>0</v>
      </c>
    </row>
    <row r="323" spans="1:23">
      <c r="A323" s="3"/>
      <c r="B323" s="3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>
        <f t="shared" si="4"/>
        <v>0</v>
      </c>
    </row>
    <row r="324" spans="1:23">
      <c r="A324" s="3"/>
      <c r="B324" s="3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>
        <f t="shared" ref="W324:W348" si="5">SUM(C324:V324)</f>
        <v>0</v>
      </c>
    </row>
    <row r="325" spans="1:23">
      <c r="A325" s="3"/>
      <c r="B325" s="3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>
        <f t="shared" si="5"/>
        <v>0</v>
      </c>
    </row>
    <row r="326" spans="1:23">
      <c r="A326" s="3"/>
      <c r="B326" s="3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>
        <f t="shared" si="5"/>
        <v>0</v>
      </c>
    </row>
    <row r="327" spans="1:23">
      <c r="A327" s="3"/>
      <c r="B327" s="3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>
        <f t="shared" si="5"/>
        <v>0</v>
      </c>
    </row>
    <row r="328" spans="1:23">
      <c r="A328" s="3"/>
      <c r="B328" s="3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>
        <f t="shared" si="5"/>
        <v>0</v>
      </c>
    </row>
    <row r="329" spans="1:23">
      <c r="A329" s="3"/>
      <c r="B329" s="3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>
        <f t="shared" si="5"/>
        <v>0</v>
      </c>
    </row>
    <row r="330" spans="1:23">
      <c r="A330" s="3"/>
      <c r="B330" s="3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>
        <f t="shared" si="5"/>
        <v>0</v>
      </c>
    </row>
    <row r="331" spans="1:23">
      <c r="A331" s="3"/>
      <c r="B331" s="3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>
        <f t="shared" si="5"/>
        <v>0</v>
      </c>
    </row>
    <row r="332" spans="1:23">
      <c r="A332" s="3"/>
      <c r="B332" s="3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>
        <f t="shared" si="5"/>
        <v>0</v>
      </c>
    </row>
    <row r="333" spans="1:23">
      <c r="A333" s="3"/>
      <c r="B333" s="3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>
        <f t="shared" si="5"/>
        <v>0</v>
      </c>
    </row>
    <row r="334" spans="1:23">
      <c r="A334" s="3"/>
      <c r="B334" s="3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>
        <f t="shared" si="5"/>
        <v>0</v>
      </c>
    </row>
    <row r="335" spans="1:23">
      <c r="A335" s="3"/>
      <c r="B335" s="3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>
        <f t="shared" si="5"/>
        <v>0</v>
      </c>
    </row>
    <row r="336" spans="1:23">
      <c r="A336" s="3"/>
      <c r="B336" s="3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>
        <f t="shared" si="5"/>
        <v>0</v>
      </c>
    </row>
    <row r="337" spans="1:23">
      <c r="A337" s="3"/>
      <c r="B337" s="3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>
        <f t="shared" si="5"/>
        <v>0</v>
      </c>
    </row>
    <row r="338" spans="1:23">
      <c r="A338" s="3"/>
      <c r="B338" s="3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>
        <f t="shared" si="5"/>
        <v>0</v>
      </c>
    </row>
    <row r="339" spans="1:23">
      <c r="A339" s="3"/>
      <c r="B339" s="3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>
        <f t="shared" si="5"/>
        <v>0</v>
      </c>
    </row>
    <row r="340" spans="1:23">
      <c r="A340" s="3"/>
      <c r="B340" s="3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>
        <f t="shared" si="5"/>
        <v>0</v>
      </c>
    </row>
    <row r="341" spans="1:23">
      <c r="A341" s="3"/>
      <c r="B341" s="3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>
        <f t="shared" si="5"/>
        <v>0</v>
      </c>
    </row>
    <row r="342" spans="1:23">
      <c r="A342" s="3"/>
      <c r="B342" s="3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>
        <f t="shared" si="5"/>
        <v>0</v>
      </c>
    </row>
    <row r="343" spans="1:23">
      <c r="A343" s="3"/>
      <c r="B343" s="3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>
        <f t="shared" si="5"/>
        <v>0</v>
      </c>
    </row>
    <row r="344" spans="1:23">
      <c r="A344" s="3"/>
      <c r="B344" s="3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>
        <f t="shared" si="5"/>
        <v>0</v>
      </c>
    </row>
    <row r="345" spans="1:23">
      <c r="A345" s="3"/>
      <c r="B345" s="3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>
        <f t="shared" si="5"/>
        <v>0</v>
      </c>
    </row>
    <row r="346" spans="1:23">
      <c r="A346" s="3"/>
      <c r="B346" s="3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>
        <f t="shared" si="5"/>
        <v>0</v>
      </c>
    </row>
    <row r="347" spans="1:23">
      <c r="A347" s="3"/>
      <c r="B347" s="3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>
        <f t="shared" si="5"/>
        <v>0</v>
      </c>
    </row>
    <row r="348" spans="1:23">
      <c r="A348" s="3"/>
      <c r="B348" s="3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>
        <f t="shared" si="5"/>
        <v>0</v>
      </c>
    </row>
    <row r="349" spans="3:23">
      <c r="C349" s="6">
        <f t="shared" ref="C349:V349" si="6">SUM(C1:C348)</f>
        <v>0</v>
      </c>
      <c r="D349" s="6">
        <f t="shared" si="6"/>
        <v>0</v>
      </c>
      <c r="E349" s="6">
        <f t="shared" si="6"/>
        <v>0</v>
      </c>
      <c r="F349" s="6">
        <f t="shared" si="6"/>
        <v>0</v>
      </c>
      <c r="G349" s="6">
        <f t="shared" si="6"/>
        <v>0</v>
      </c>
      <c r="H349" s="6">
        <f t="shared" si="6"/>
        <v>0</v>
      </c>
      <c r="I349" s="6">
        <f t="shared" si="6"/>
        <v>0</v>
      </c>
      <c r="J349" s="6">
        <f t="shared" si="6"/>
        <v>0</v>
      </c>
      <c r="K349" s="6">
        <f t="shared" si="6"/>
        <v>0</v>
      </c>
      <c r="L349" s="6">
        <f t="shared" si="6"/>
        <v>0</v>
      </c>
      <c r="M349" s="6">
        <f t="shared" si="6"/>
        <v>71.45</v>
      </c>
      <c r="N349" s="6">
        <f t="shared" si="6"/>
        <v>133.95</v>
      </c>
      <c r="O349" s="6">
        <f t="shared" si="6"/>
        <v>142</v>
      </c>
      <c r="P349" s="6">
        <f t="shared" si="6"/>
        <v>340.65</v>
      </c>
      <c r="Q349" s="6">
        <f t="shared" si="6"/>
        <v>172.45</v>
      </c>
      <c r="R349" s="6">
        <f t="shared" si="6"/>
        <v>0</v>
      </c>
      <c r="S349" s="6">
        <f t="shared" si="6"/>
        <v>34.45</v>
      </c>
      <c r="T349" s="6">
        <f t="shared" si="6"/>
        <v>286.09</v>
      </c>
      <c r="U349" s="6">
        <f t="shared" si="6"/>
        <v>287.9</v>
      </c>
      <c r="V349" s="6">
        <f t="shared" si="6"/>
        <v>0</v>
      </c>
      <c r="W349" s="6">
        <f>SUM(W2:W348)</f>
        <v>1468.94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9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11" defaultRowHeight="14.25"/>
  <cols>
    <col min="1" max="1" width="9.56923076923077" customWidth="1"/>
    <col min="2" max="12" width="11" hidden="1" customWidth="1"/>
    <col min="13" max="14" width="7.85641025641026" customWidth="1"/>
    <col min="15" max="15" width="7.42564102564103" customWidth="1"/>
    <col min="16" max="16" width="8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8.13846153846154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2425</v>
      </c>
      <c r="B2" s="3"/>
      <c r="C2" s="3"/>
      <c r="D2" s="3"/>
      <c r="E2" s="3"/>
      <c r="F2" s="3"/>
      <c r="G2" s="3"/>
      <c r="H2" s="3"/>
      <c r="I2" s="3"/>
      <c r="J2" s="3"/>
      <c r="K2" s="5"/>
      <c r="L2" s="5"/>
      <c r="M2" s="5">
        <v>9.35</v>
      </c>
      <c r="N2" s="5">
        <v>10.6</v>
      </c>
      <c r="O2" s="5">
        <v>5.6</v>
      </c>
      <c r="P2" s="5">
        <v>7.55</v>
      </c>
      <c r="Q2" s="5">
        <v>9.3</v>
      </c>
      <c r="R2" s="5"/>
      <c r="S2" s="5"/>
      <c r="T2" s="5">
        <v>1.2</v>
      </c>
      <c r="U2" s="5">
        <v>1.9</v>
      </c>
      <c r="V2" s="5"/>
      <c r="W2" s="5">
        <f t="shared" ref="W2:W67" si="0">SUM(C2:V2)</f>
        <v>45.5</v>
      </c>
    </row>
    <row r="3" spans="1:23">
      <c r="A3" s="3">
        <v>1009</v>
      </c>
      <c r="B3" s="3"/>
      <c r="C3" s="3"/>
      <c r="D3" s="3"/>
      <c r="E3" s="3"/>
      <c r="F3" s="3"/>
      <c r="G3" s="3"/>
      <c r="H3" s="3"/>
      <c r="I3" s="3"/>
      <c r="J3" s="3"/>
      <c r="K3" s="5"/>
      <c r="L3" s="5"/>
      <c r="M3" s="5">
        <v>9.15</v>
      </c>
      <c r="N3" s="5">
        <f>15+5.35</f>
        <v>20.35</v>
      </c>
      <c r="O3" s="5">
        <v>7.1</v>
      </c>
      <c r="P3" s="5">
        <v>17.65</v>
      </c>
      <c r="Q3" s="5">
        <v>14.4</v>
      </c>
      <c r="R3" s="5"/>
      <c r="S3" s="5">
        <v>8.7</v>
      </c>
      <c r="T3" s="5">
        <v>9.1</v>
      </c>
      <c r="U3" s="5">
        <v>9.2</v>
      </c>
      <c r="V3" s="5"/>
      <c r="W3" s="5">
        <f t="shared" si="0"/>
        <v>95.65</v>
      </c>
    </row>
    <row r="4" spans="1:23">
      <c r="A4" s="3">
        <v>1013</v>
      </c>
      <c r="B4" s="3"/>
      <c r="C4" s="3"/>
      <c r="D4" s="3"/>
      <c r="E4" s="3"/>
      <c r="F4" s="3"/>
      <c r="G4" s="3"/>
      <c r="H4" s="3"/>
      <c r="I4" s="3"/>
      <c r="J4" s="3"/>
      <c r="K4" s="5"/>
      <c r="L4" s="5"/>
      <c r="M4" s="5"/>
      <c r="N4" s="5">
        <v>21.2</v>
      </c>
      <c r="O4" s="5">
        <v>13.05</v>
      </c>
      <c r="P4" s="5">
        <v>18.85</v>
      </c>
      <c r="Q4" s="5">
        <v>11.9</v>
      </c>
      <c r="R4" s="5"/>
      <c r="S4" s="5"/>
      <c r="T4" s="5">
        <v>1.2</v>
      </c>
      <c r="U4" s="5">
        <v>6.85</v>
      </c>
      <c r="V4" s="5"/>
      <c r="W4" s="5">
        <f t="shared" si="0"/>
        <v>73.05</v>
      </c>
    </row>
    <row r="5" spans="1:23">
      <c r="A5" s="3">
        <v>2425</v>
      </c>
      <c r="B5" s="3"/>
      <c r="C5" s="3"/>
      <c r="D5" s="3"/>
      <c r="E5" s="3"/>
      <c r="F5" s="3"/>
      <c r="G5" s="3"/>
      <c r="H5" s="3"/>
      <c r="I5" s="3"/>
      <c r="J5" s="3"/>
      <c r="K5" s="5"/>
      <c r="L5" s="5"/>
      <c r="M5" s="5">
        <v>2.3</v>
      </c>
      <c r="N5" s="5"/>
      <c r="O5" s="5">
        <v>7.15</v>
      </c>
      <c r="P5" s="5">
        <v>11.5</v>
      </c>
      <c r="Q5" s="5">
        <v>8.2</v>
      </c>
      <c r="R5" s="5"/>
      <c r="S5" s="5"/>
      <c r="T5" s="5">
        <v>5.05</v>
      </c>
      <c r="U5" s="5">
        <v>8.55</v>
      </c>
      <c r="V5" s="5"/>
      <c r="W5" s="5">
        <f t="shared" si="0"/>
        <v>42.75</v>
      </c>
    </row>
    <row r="6" spans="1:23">
      <c r="A6" s="3">
        <v>260</v>
      </c>
      <c r="B6" s="3"/>
      <c r="C6" s="3"/>
      <c r="D6" s="3"/>
      <c r="E6" s="3"/>
      <c r="F6" s="3"/>
      <c r="G6" s="3"/>
      <c r="H6" s="3"/>
      <c r="I6" s="3"/>
      <c r="J6" s="3"/>
      <c r="K6" s="5"/>
      <c r="L6" s="5"/>
      <c r="M6" s="5">
        <v>14.05</v>
      </c>
      <c r="N6" s="5">
        <f>13.55+16.35</f>
        <v>29.9</v>
      </c>
      <c r="O6" s="5">
        <f>16.25+10.25</f>
        <v>26.5</v>
      </c>
      <c r="P6" s="5">
        <f>16.6+18.85+23.3</f>
        <v>58.75</v>
      </c>
      <c r="Q6" s="5">
        <f>15.85+16.25+13.45</f>
        <v>45.55</v>
      </c>
      <c r="R6" s="5"/>
      <c r="S6" s="5">
        <v>2.9</v>
      </c>
      <c r="T6" s="5">
        <v>19.55</v>
      </c>
      <c r="U6" s="5">
        <v>20.15</v>
      </c>
      <c r="V6" s="5"/>
      <c r="W6" s="5">
        <f t="shared" si="0"/>
        <v>217.35</v>
      </c>
    </row>
    <row r="7" spans="1:23">
      <c r="A7" s="3">
        <v>1005</v>
      </c>
      <c r="B7" s="3"/>
      <c r="C7" s="3"/>
      <c r="D7" s="3"/>
      <c r="E7" s="3"/>
      <c r="F7" s="3"/>
      <c r="G7" s="3"/>
      <c r="H7" s="3"/>
      <c r="I7" s="3"/>
      <c r="J7" s="3"/>
      <c r="K7" s="5"/>
      <c r="L7" s="5"/>
      <c r="M7" s="5"/>
      <c r="N7" s="5">
        <v>5.5</v>
      </c>
      <c r="O7" s="5">
        <v>2.7</v>
      </c>
      <c r="P7" s="5">
        <v>4</v>
      </c>
      <c r="Q7" s="5">
        <v>13.1</v>
      </c>
      <c r="R7" s="5"/>
      <c r="S7" s="5"/>
      <c r="T7" s="5">
        <v>3.95</v>
      </c>
      <c r="U7" s="5">
        <v>5</v>
      </c>
      <c r="V7" s="5"/>
      <c r="W7" s="5">
        <f t="shared" si="0"/>
        <v>34.25</v>
      </c>
    </row>
    <row r="8" spans="1:23">
      <c r="A8" s="3">
        <v>1006</v>
      </c>
      <c r="B8" s="3"/>
      <c r="C8" s="3"/>
      <c r="D8" s="3"/>
      <c r="E8" s="3"/>
      <c r="F8" s="3"/>
      <c r="G8" s="3"/>
      <c r="H8" s="3"/>
      <c r="I8" s="3"/>
      <c r="J8" s="3"/>
      <c r="K8" s="5"/>
      <c r="L8" s="5"/>
      <c r="M8" s="5">
        <v>4.3</v>
      </c>
      <c r="N8" s="5">
        <v>5.4</v>
      </c>
      <c r="O8" s="5">
        <v>15.55</v>
      </c>
      <c r="P8" s="5">
        <f>16.95+17.05+11.2</f>
        <v>45.2</v>
      </c>
      <c r="Q8" s="5">
        <f>17.15+6.15</f>
        <v>23.3</v>
      </c>
      <c r="R8" s="5"/>
      <c r="S8" s="5"/>
      <c r="T8" s="5">
        <v>14.5</v>
      </c>
      <c r="U8" s="5">
        <v>17.65</v>
      </c>
      <c r="V8" s="5"/>
      <c r="W8" s="5">
        <f t="shared" si="0"/>
        <v>125.9</v>
      </c>
    </row>
    <row r="9" spans="1:23">
      <c r="A9" s="3">
        <v>309</v>
      </c>
      <c r="B9" s="3"/>
      <c r="C9" s="3"/>
      <c r="D9" s="3"/>
      <c r="E9" s="3"/>
      <c r="F9" s="3"/>
      <c r="G9" s="3"/>
      <c r="H9" s="3"/>
      <c r="I9" s="3"/>
      <c r="J9" s="3"/>
      <c r="K9" s="5"/>
      <c r="L9" s="5"/>
      <c r="M9" s="5">
        <v>2.3</v>
      </c>
      <c r="N9" s="5">
        <f>14.85+7.55</f>
        <v>22.4</v>
      </c>
      <c r="O9" s="5">
        <f>13.85+12.45+11.25</f>
        <v>37.55</v>
      </c>
      <c r="P9" s="5">
        <f>19.2+14.15+17.15+13.6+18.5+17.85</f>
        <v>100.45</v>
      </c>
      <c r="Q9" s="5">
        <f>15.55+14.9+15.85+16.85+7.8</f>
        <v>70.95</v>
      </c>
      <c r="R9" s="5"/>
      <c r="S9" s="5">
        <v>5.5</v>
      </c>
      <c r="T9" s="5">
        <f>15.65+20.35+17.75+21.75+20.05+18.5+25+20.3+20.35+17.8+14.6</f>
        <v>212.1</v>
      </c>
      <c r="U9" s="5">
        <f>17.35+13.5+16.15+20+19.1+19.6+18.05+19.3+14.5</f>
        <v>157.55</v>
      </c>
      <c r="V9" s="5"/>
      <c r="W9" s="5">
        <f t="shared" si="0"/>
        <v>608.8</v>
      </c>
    </row>
    <row r="10" spans="1:23">
      <c r="A10" s="3">
        <v>2425</v>
      </c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>
        <v>2.2</v>
      </c>
      <c r="N10" s="5">
        <v>7.15</v>
      </c>
      <c r="O10" s="5">
        <v>4.75</v>
      </c>
      <c r="P10" s="5">
        <v>10.45</v>
      </c>
      <c r="Q10" s="5">
        <v>6.8</v>
      </c>
      <c r="R10" s="5"/>
      <c r="S10" s="5">
        <v>2.65</v>
      </c>
      <c r="T10" s="5">
        <v>12.75</v>
      </c>
      <c r="U10" s="5">
        <v>5.95</v>
      </c>
      <c r="V10" s="5"/>
      <c r="W10" s="5">
        <f t="shared" si="0"/>
        <v>52.7</v>
      </c>
    </row>
    <row r="11" spans="1:23">
      <c r="A11" s="3">
        <v>2425</v>
      </c>
      <c r="B11" s="3"/>
      <c r="C11" s="3"/>
      <c r="D11" s="3"/>
      <c r="E11" s="3"/>
      <c r="F11" s="3"/>
      <c r="G11" s="3"/>
      <c r="H11" s="3"/>
      <c r="I11" s="3"/>
      <c r="J11" s="3"/>
      <c r="K11" s="5"/>
      <c r="L11" s="5"/>
      <c r="M11" s="5"/>
      <c r="N11" s="5"/>
      <c r="O11" s="5"/>
      <c r="P11" s="5"/>
      <c r="Q11" s="5"/>
      <c r="R11" s="5"/>
      <c r="S11" s="5"/>
      <c r="T11" s="5">
        <v>1.4</v>
      </c>
      <c r="U11" s="5">
        <v>4.7</v>
      </c>
      <c r="V11" s="5"/>
      <c r="W11" s="5">
        <f t="shared" si="0"/>
        <v>6.1</v>
      </c>
    </row>
    <row r="12" spans="1:23">
      <c r="A12" s="3">
        <v>2425</v>
      </c>
      <c r="B12" s="3"/>
      <c r="C12" s="3"/>
      <c r="D12" s="3"/>
      <c r="E12" s="3"/>
      <c r="F12" s="3"/>
      <c r="G12" s="3"/>
      <c r="H12" s="3"/>
      <c r="I12" s="3"/>
      <c r="J12" s="3"/>
      <c r="K12" s="5"/>
      <c r="L12" s="5"/>
      <c r="M12" s="5">
        <v>2.15</v>
      </c>
      <c r="N12" s="5">
        <v>14.45</v>
      </c>
      <c r="O12" s="5">
        <v>10.15</v>
      </c>
      <c r="P12" s="5">
        <f>17.8+19.15+11.3</f>
        <v>48.25</v>
      </c>
      <c r="Q12" s="5">
        <f>25.55+3.5</f>
        <v>29.05</v>
      </c>
      <c r="R12" s="5"/>
      <c r="S12" s="5">
        <v>2.3</v>
      </c>
      <c r="T12" s="5">
        <v>11.05</v>
      </c>
      <c r="U12" s="5">
        <v>18.6</v>
      </c>
      <c r="V12" s="5"/>
      <c r="W12" s="5">
        <f t="shared" si="0"/>
        <v>136</v>
      </c>
    </row>
    <row r="13" spans="1:23">
      <c r="A13" s="3">
        <v>260</v>
      </c>
      <c r="B13" s="4"/>
      <c r="C13" s="3"/>
      <c r="D13" s="3"/>
      <c r="E13" s="3"/>
      <c r="F13" s="3"/>
      <c r="G13" s="3"/>
      <c r="H13" s="3"/>
      <c r="I13" s="3"/>
      <c r="J13" s="3"/>
      <c r="K13" s="5"/>
      <c r="L13" s="5"/>
      <c r="M13" s="5">
        <v>11.75</v>
      </c>
      <c r="N13" s="5">
        <f>17.25+13.1</f>
        <v>30.35</v>
      </c>
      <c r="O13" s="5">
        <f>18.1+17.2+10.9+3.1</f>
        <v>49.3</v>
      </c>
      <c r="P13" s="5">
        <f>17.05+22.45+17.05+13.95</f>
        <v>70.5</v>
      </c>
      <c r="Q13" s="5">
        <f>16.9+15.3+10.45</f>
        <v>42.65</v>
      </c>
      <c r="R13" s="5"/>
      <c r="S13" s="5">
        <v>7.65</v>
      </c>
      <c r="T13" s="5">
        <f>18.95+12.45</f>
        <v>31.4</v>
      </c>
      <c r="U13" s="5">
        <f>23.7+19.65+20.35</f>
        <v>63.7</v>
      </c>
      <c r="V13" s="5"/>
      <c r="W13" s="5">
        <f t="shared" si="0"/>
        <v>307.3</v>
      </c>
    </row>
    <row r="14" spans="1:23">
      <c r="A14" s="3">
        <v>999</v>
      </c>
      <c r="B14" s="3"/>
      <c r="C14" s="3"/>
      <c r="D14" s="3"/>
      <c r="E14" s="3"/>
      <c r="F14" s="3"/>
      <c r="G14" s="3"/>
      <c r="H14" s="3"/>
      <c r="I14" s="3"/>
      <c r="J14" s="3"/>
      <c r="K14" s="5"/>
      <c r="L14" s="5"/>
      <c r="M14" s="5">
        <v>2.35</v>
      </c>
      <c r="N14" s="5">
        <v>10.4</v>
      </c>
      <c r="O14" s="5">
        <v>13.3</v>
      </c>
      <c r="P14" s="5">
        <f>22.6+2.35</f>
        <v>24.95</v>
      </c>
      <c r="Q14" s="5">
        <f>15.25+3.6</f>
        <v>18.85</v>
      </c>
      <c r="R14" s="5"/>
      <c r="S14" s="5">
        <v>5.15</v>
      </c>
      <c r="T14" s="5">
        <v>18.5</v>
      </c>
      <c r="U14" s="5">
        <v>18.15</v>
      </c>
      <c r="V14" s="5"/>
      <c r="W14" s="5">
        <f t="shared" si="0"/>
        <v>111.65</v>
      </c>
    </row>
    <row r="15" spans="1:23">
      <c r="A15" s="3">
        <v>2425</v>
      </c>
      <c r="B15" s="3"/>
      <c r="C15" s="3"/>
      <c r="D15" s="3"/>
      <c r="E15" s="3"/>
      <c r="F15" s="3"/>
      <c r="G15" s="3"/>
      <c r="H15" s="3"/>
      <c r="I15" s="3"/>
      <c r="J15" s="3"/>
      <c r="K15" s="5"/>
      <c r="L15" s="5"/>
      <c r="M15" s="5"/>
      <c r="N15" s="5"/>
      <c r="O15" s="5">
        <v>1.55</v>
      </c>
      <c r="P15" s="5">
        <v>1.15</v>
      </c>
      <c r="Q15" s="5">
        <v>1.9</v>
      </c>
      <c r="R15" s="5"/>
      <c r="S15" s="5"/>
      <c r="T15" s="5">
        <v>2.65</v>
      </c>
      <c r="U15" s="5">
        <v>3.7</v>
      </c>
      <c r="V15" s="5"/>
      <c r="W15" s="5">
        <f t="shared" si="0"/>
        <v>10.95</v>
      </c>
    </row>
    <row r="16" spans="1:23">
      <c r="A16" s="3">
        <v>260</v>
      </c>
      <c r="B16" s="3"/>
      <c r="C16" s="3"/>
      <c r="D16" s="3"/>
      <c r="E16" s="3"/>
      <c r="F16" s="3"/>
      <c r="G16" s="3"/>
      <c r="H16" s="3"/>
      <c r="I16" s="3"/>
      <c r="J16" s="3"/>
      <c r="K16" s="5"/>
      <c r="L16" s="5"/>
      <c r="M16" s="5">
        <v>2.15</v>
      </c>
      <c r="N16" s="5">
        <f>1.9+10.8</f>
        <v>12.7</v>
      </c>
      <c r="O16" s="5"/>
      <c r="P16" s="5">
        <f>11.6+14.65</f>
        <v>26.25</v>
      </c>
      <c r="Q16" s="5">
        <v>11.4</v>
      </c>
      <c r="R16" s="5"/>
      <c r="S16" s="5"/>
      <c r="T16" s="5">
        <f>8.7+21.85</f>
        <v>30.55</v>
      </c>
      <c r="U16" s="5">
        <f>15.25+19.1</f>
        <v>34.35</v>
      </c>
      <c r="V16" s="5"/>
      <c r="W16" s="5">
        <f t="shared" si="0"/>
        <v>117.4</v>
      </c>
    </row>
    <row r="17" spans="1:23">
      <c r="A17" s="3">
        <v>309</v>
      </c>
      <c r="B17" s="3"/>
      <c r="C17" s="3"/>
      <c r="D17" s="3"/>
      <c r="E17" s="3"/>
      <c r="F17" s="3"/>
      <c r="G17" s="3"/>
      <c r="H17" s="3"/>
      <c r="I17" s="3"/>
      <c r="J17" s="3"/>
      <c r="K17" s="5"/>
      <c r="L17" s="5"/>
      <c r="M17" s="5">
        <v>2</v>
      </c>
      <c r="N17" s="5">
        <v>3.3</v>
      </c>
      <c r="O17" s="5">
        <f>13.8+16.15+5.7</f>
        <v>35.65</v>
      </c>
      <c r="P17" s="5">
        <f>16+9.45</f>
        <v>25.45</v>
      </c>
      <c r="Q17" s="5">
        <v>10.6</v>
      </c>
      <c r="R17" s="5"/>
      <c r="S17" s="5"/>
      <c r="T17" s="5">
        <f>17.4+16.6+10.2</f>
        <v>44.2</v>
      </c>
      <c r="U17" s="5">
        <f>15.95+10.25</f>
        <v>26.2</v>
      </c>
      <c r="V17" s="5"/>
      <c r="W17" s="5">
        <f t="shared" si="0"/>
        <v>147.4</v>
      </c>
    </row>
    <row r="18" spans="1:23">
      <c r="A18" s="3">
        <v>2161</v>
      </c>
      <c r="B18" s="3"/>
      <c r="C18" s="3"/>
      <c r="D18" s="3"/>
      <c r="E18" s="3"/>
      <c r="F18" s="3"/>
      <c r="G18" s="3"/>
      <c r="H18" s="3"/>
      <c r="I18" s="3"/>
      <c r="J18" s="3"/>
      <c r="K18" s="5"/>
      <c r="L18" s="5"/>
      <c r="M18" s="5">
        <v>2</v>
      </c>
      <c r="N18" s="5">
        <v>1.75</v>
      </c>
      <c r="O18" s="5">
        <v>8.6</v>
      </c>
      <c r="P18" s="5">
        <v>13.2</v>
      </c>
      <c r="Q18" s="5">
        <v>2.7</v>
      </c>
      <c r="R18" s="5"/>
      <c r="S18" s="5"/>
      <c r="T18" s="5">
        <v>5.05</v>
      </c>
      <c r="U18" s="5"/>
      <c r="V18" s="5"/>
      <c r="W18" s="5">
        <f t="shared" si="0"/>
        <v>33.3</v>
      </c>
    </row>
    <row r="19" spans="1:23">
      <c r="A19" s="3">
        <v>260</v>
      </c>
      <c r="B19" s="3"/>
      <c r="C19" s="3"/>
      <c r="D19" s="3"/>
      <c r="E19" s="3"/>
      <c r="F19" s="3"/>
      <c r="G19" s="3"/>
      <c r="H19" s="3"/>
      <c r="I19" s="3"/>
      <c r="J19" s="3"/>
      <c r="K19" s="5"/>
      <c r="L19" s="5"/>
      <c r="M19" s="5"/>
      <c r="N19" s="5">
        <f>3.4+1.95</f>
        <v>5.35</v>
      </c>
      <c r="O19" s="5">
        <v>13.3</v>
      </c>
      <c r="P19" s="5">
        <v>7.4</v>
      </c>
      <c r="Q19" s="5">
        <v>10.6</v>
      </c>
      <c r="R19" s="5"/>
      <c r="S19" s="5">
        <v>2.45</v>
      </c>
      <c r="T19" s="5">
        <v>18.85</v>
      </c>
      <c r="U19" s="5">
        <v>12.25</v>
      </c>
      <c r="V19" s="5"/>
      <c r="W19" s="5">
        <f t="shared" si="0"/>
        <v>70.2</v>
      </c>
    </row>
    <row r="20" spans="1:23">
      <c r="A20" s="3">
        <v>2161</v>
      </c>
      <c r="B20" s="3"/>
      <c r="C20" s="3"/>
      <c r="D20" s="3"/>
      <c r="E20" s="3"/>
      <c r="F20" s="3"/>
      <c r="G20" s="3"/>
      <c r="H20" s="3"/>
      <c r="I20" s="3"/>
      <c r="J20" s="3"/>
      <c r="K20" s="5"/>
      <c r="L20" s="5"/>
      <c r="M20" s="5"/>
      <c r="N20" s="5"/>
      <c r="O20" s="5"/>
      <c r="P20" s="5"/>
      <c r="Q20" s="5"/>
      <c r="R20" s="5"/>
      <c r="S20" s="5"/>
      <c r="T20" s="5">
        <v>2</v>
      </c>
      <c r="U20" s="5">
        <v>19.7</v>
      </c>
      <c r="V20" s="5"/>
      <c r="W20" s="5">
        <f t="shared" si="0"/>
        <v>21.7</v>
      </c>
    </row>
    <row r="21" spans="1:23">
      <c r="A21" s="3">
        <v>260</v>
      </c>
      <c r="B21" s="3"/>
      <c r="C21" s="3"/>
      <c r="D21" s="3"/>
      <c r="E21" s="3"/>
      <c r="F21" s="3"/>
      <c r="G21" s="3"/>
      <c r="H21" s="3"/>
      <c r="I21" s="3"/>
      <c r="J21" s="3"/>
      <c r="K21" s="5"/>
      <c r="L21" s="5"/>
      <c r="M21" s="5"/>
      <c r="N21" s="5">
        <v>1.8</v>
      </c>
      <c r="O21" s="5">
        <v>7.35</v>
      </c>
      <c r="P21" s="5">
        <v>11.95</v>
      </c>
      <c r="Q21" s="5">
        <v>5.95</v>
      </c>
      <c r="R21" s="5"/>
      <c r="S21" s="5">
        <v>4.45</v>
      </c>
      <c r="T21" s="5">
        <v>1.07</v>
      </c>
      <c r="U21" s="5">
        <v>11</v>
      </c>
      <c r="V21" s="5"/>
      <c r="W21" s="5">
        <f t="shared" si="0"/>
        <v>43.57</v>
      </c>
    </row>
    <row r="22" spans="1:23">
      <c r="A22" s="3"/>
      <c r="B22" s="3"/>
      <c r="C22" s="3"/>
      <c r="D22" s="3"/>
      <c r="E22" s="3"/>
      <c r="F22" s="3"/>
      <c r="G22" s="3"/>
      <c r="H22" s="3"/>
      <c r="I22" s="3"/>
      <c r="J22" s="3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>
        <f t="shared" si="0"/>
        <v>0</v>
      </c>
    </row>
    <row r="23" spans="1:23">
      <c r="A23" s="3"/>
      <c r="B23" s="3"/>
      <c r="C23" s="3"/>
      <c r="D23" s="3"/>
      <c r="E23" s="3"/>
      <c r="F23" s="3"/>
      <c r="G23" s="3"/>
      <c r="H23" s="3"/>
      <c r="I23" s="3"/>
      <c r="J23" s="3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>
        <f t="shared" si="0"/>
        <v>0</v>
      </c>
    </row>
    <row r="24" spans="1:23">
      <c r="A24" s="3"/>
      <c r="B24" s="3"/>
      <c r="C24" s="3"/>
      <c r="D24" s="3"/>
      <c r="E24" s="3"/>
      <c r="F24" s="3"/>
      <c r="G24" s="3"/>
      <c r="H24" s="3"/>
      <c r="I24" s="3"/>
      <c r="J24" s="3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>
        <f t="shared" si="0"/>
        <v>0</v>
      </c>
    </row>
    <row r="25" spans="1:23">
      <c r="A25" s="3"/>
      <c r="B25" s="3"/>
      <c r="C25" s="3"/>
      <c r="D25" s="3"/>
      <c r="E25" s="3"/>
      <c r="F25" s="3"/>
      <c r="G25" s="3"/>
      <c r="H25" s="3"/>
      <c r="I25" s="3"/>
      <c r="J25" s="3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>
        <f t="shared" si="0"/>
        <v>0</v>
      </c>
    </row>
    <row r="26" spans="1:23">
      <c r="A26" s="3"/>
      <c r="B26" s="3"/>
      <c r="C26" s="3"/>
      <c r="D26" s="3"/>
      <c r="E26" s="3"/>
      <c r="F26" s="3"/>
      <c r="G26" s="3"/>
      <c r="H26" s="3"/>
      <c r="I26" s="3"/>
      <c r="J26" s="3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>
        <f t="shared" si="0"/>
        <v>0</v>
      </c>
    </row>
    <row r="27" spans="1:23">
      <c r="A27" s="3"/>
      <c r="B27" s="3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>
        <f t="shared" si="0"/>
        <v>0</v>
      </c>
    </row>
    <row r="28" spans="1:23">
      <c r="A28" s="3"/>
      <c r="B28" s="3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>
        <f t="shared" si="0"/>
        <v>0</v>
      </c>
    </row>
    <row r="29" spans="1:23">
      <c r="A29" s="3"/>
      <c r="B29" s="3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>
        <f t="shared" si="0"/>
        <v>0</v>
      </c>
    </row>
    <row r="30" spans="1:23">
      <c r="A30" s="3"/>
      <c r="B30" s="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>
        <f t="shared" si="0"/>
        <v>0</v>
      </c>
    </row>
    <row r="31" spans="1:23">
      <c r="A31" s="3"/>
      <c r="B31" s="3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>
        <f t="shared" si="0"/>
        <v>0</v>
      </c>
    </row>
    <row r="32" spans="1:23">
      <c r="A32" s="3"/>
      <c r="B32" s="3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>
        <f t="shared" si="0"/>
        <v>0</v>
      </c>
    </row>
    <row r="33" spans="1:23">
      <c r="A33" s="3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>
        <f t="shared" si="0"/>
        <v>0</v>
      </c>
    </row>
    <row r="34" spans="1:23">
      <c r="A34" s="3"/>
      <c r="B34" s="3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>
        <f t="shared" si="0"/>
        <v>0</v>
      </c>
    </row>
    <row r="35" spans="1:23">
      <c r="A35" s="3"/>
      <c r="B35" s="3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>
        <f t="shared" si="0"/>
        <v>0</v>
      </c>
    </row>
    <row r="36" spans="1:23">
      <c r="A36" s="3"/>
      <c r="B36" s="3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>
        <f t="shared" si="0"/>
        <v>0</v>
      </c>
    </row>
    <row r="37" spans="1:23">
      <c r="A37" s="3"/>
      <c r="B37" s="3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>
        <f t="shared" si="0"/>
        <v>0</v>
      </c>
    </row>
    <row r="38" spans="1:23">
      <c r="A38" s="3"/>
      <c r="B38" s="3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>
        <f t="shared" si="0"/>
        <v>0</v>
      </c>
    </row>
    <row r="39" spans="1:23">
      <c r="A39" s="3"/>
      <c r="B39" s="3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>
        <f t="shared" si="0"/>
        <v>0</v>
      </c>
    </row>
    <row r="40" spans="1:23">
      <c r="A40" s="3"/>
      <c r="B40" s="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>
        <f t="shared" si="0"/>
        <v>0</v>
      </c>
    </row>
    <row r="41" spans="1:23">
      <c r="A41" s="3"/>
      <c r="B41" s="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>
        <f t="shared" si="0"/>
        <v>0</v>
      </c>
    </row>
    <row r="42" spans="1:23">
      <c r="A42" s="3"/>
      <c r="B42" s="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>
        <f t="shared" si="0"/>
        <v>0</v>
      </c>
    </row>
    <row r="43" spans="1:23">
      <c r="A43" s="3"/>
      <c r="B43" s="3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>
        <f t="shared" si="0"/>
        <v>0</v>
      </c>
    </row>
    <row r="44" spans="1:23">
      <c r="A44" s="3"/>
      <c r="B44" s="3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>
        <f t="shared" si="0"/>
        <v>0</v>
      </c>
    </row>
    <row r="45" spans="1:23">
      <c r="A45" s="3"/>
      <c r="B45" s="3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>
        <f t="shared" si="0"/>
        <v>0</v>
      </c>
    </row>
    <row r="46" spans="1:23">
      <c r="A46" s="3"/>
      <c r="B46" s="3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>
        <f t="shared" si="0"/>
        <v>0</v>
      </c>
    </row>
    <row r="47" spans="1:23">
      <c r="A47" s="3"/>
      <c r="B47" s="3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>
        <f t="shared" si="0"/>
        <v>0</v>
      </c>
    </row>
    <row r="48" spans="1:23">
      <c r="A48" s="3"/>
      <c r="B48" s="3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>
        <f t="shared" si="0"/>
        <v>0</v>
      </c>
    </row>
    <row r="49" spans="1:23">
      <c r="A49" s="3"/>
      <c r="B49" s="3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>
        <f t="shared" si="0"/>
        <v>0</v>
      </c>
    </row>
    <row r="50" spans="1:23">
      <c r="A50" s="3"/>
      <c r="B50" s="3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>
        <f t="shared" si="0"/>
        <v>0</v>
      </c>
    </row>
    <row r="51" spans="1:23">
      <c r="A51" s="3"/>
      <c r="B51" s="3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>
        <f t="shared" si="0"/>
        <v>0</v>
      </c>
    </row>
    <row r="52" spans="1:23">
      <c r="A52" s="3"/>
      <c r="B52" s="3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>
        <f t="shared" si="0"/>
        <v>0</v>
      </c>
    </row>
    <row r="53" spans="1:23">
      <c r="A53" s="3"/>
      <c r="B53" s="3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>
        <f t="shared" si="0"/>
        <v>0</v>
      </c>
    </row>
    <row r="54" spans="1:23">
      <c r="A54" s="3"/>
      <c r="B54" s="3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>
        <f t="shared" si="0"/>
        <v>0</v>
      </c>
    </row>
    <row r="55" spans="1:23">
      <c r="A55" s="3"/>
      <c r="B55" s="3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>
        <f t="shared" si="0"/>
        <v>0</v>
      </c>
    </row>
    <row r="56" spans="1:23">
      <c r="A56" s="3"/>
      <c r="B56" s="3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>
        <f t="shared" si="0"/>
        <v>0</v>
      </c>
    </row>
    <row r="57" spans="1:23">
      <c r="A57" s="3"/>
      <c r="B57" s="3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>
        <f t="shared" si="0"/>
        <v>0</v>
      </c>
    </row>
    <row r="58" spans="1:23">
      <c r="A58" s="3"/>
      <c r="B58" s="3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>
        <f t="shared" si="0"/>
        <v>0</v>
      </c>
    </row>
    <row r="59" spans="1:23">
      <c r="A59" s="3"/>
      <c r="B59" s="3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>
        <f t="shared" si="0"/>
        <v>0</v>
      </c>
    </row>
    <row r="60" spans="1:23">
      <c r="A60" s="3"/>
      <c r="B60" s="3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>
        <f t="shared" si="0"/>
        <v>0</v>
      </c>
    </row>
    <row r="61" spans="1:23">
      <c r="A61" s="3"/>
      <c r="B61" s="3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>
        <f t="shared" si="0"/>
        <v>0</v>
      </c>
    </row>
    <row r="62" spans="1:23">
      <c r="A62" s="3"/>
      <c r="B62" s="3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>
        <f t="shared" si="0"/>
        <v>0</v>
      </c>
    </row>
    <row r="63" spans="1:23">
      <c r="A63" s="3"/>
      <c r="B63" s="3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>
        <f t="shared" si="0"/>
        <v>0</v>
      </c>
    </row>
    <row r="64" spans="1:23">
      <c r="A64" s="3"/>
      <c r="B64" s="3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>
        <f t="shared" si="0"/>
        <v>0</v>
      </c>
    </row>
    <row r="65" spans="1:23">
      <c r="A65" s="3"/>
      <c r="B65" s="3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>
        <f t="shared" si="0"/>
        <v>0</v>
      </c>
    </row>
    <row r="66" spans="1:23">
      <c r="A66" s="3"/>
      <c r="B66" s="3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>
        <f t="shared" si="0"/>
        <v>0</v>
      </c>
    </row>
    <row r="67" spans="1:23">
      <c r="A67" s="3"/>
      <c r="B67" s="3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>
        <f t="shared" si="0"/>
        <v>0</v>
      </c>
    </row>
    <row r="68" spans="1:23">
      <c r="A68" s="3"/>
      <c r="B68" s="3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>
        <f t="shared" ref="W68:W131" si="1">SUM(C68:V68)</f>
        <v>0</v>
      </c>
    </row>
    <row r="69" spans="1:23">
      <c r="A69" s="3"/>
      <c r="B69" s="3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>
        <f t="shared" si="1"/>
        <v>0</v>
      </c>
    </row>
    <row r="70" spans="1:23">
      <c r="A70" s="3"/>
      <c r="B70" s="3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>
        <f t="shared" si="1"/>
        <v>0</v>
      </c>
    </row>
    <row r="71" spans="1:23">
      <c r="A71" s="3"/>
      <c r="B71" s="3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>
        <f t="shared" si="1"/>
        <v>0</v>
      </c>
    </row>
    <row r="72" spans="1:23">
      <c r="A72" s="3"/>
      <c r="B72" s="3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>
        <f t="shared" si="1"/>
        <v>0</v>
      </c>
    </row>
    <row r="73" spans="1:23">
      <c r="A73" s="3"/>
      <c r="B73" s="3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>
        <f t="shared" si="1"/>
        <v>0</v>
      </c>
    </row>
    <row r="74" spans="1:23">
      <c r="A74" s="3"/>
      <c r="B74" s="3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>
        <f t="shared" si="1"/>
        <v>0</v>
      </c>
    </row>
    <row r="75" spans="1:23">
      <c r="A75" s="3"/>
      <c r="B75" s="3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>
        <f t="shared" si="1"/>
        <v>0</v>
      </c>
    </row>
    <row r="76" spans="1:23">
      <c r="A76" s="3"/>
      <c r="B76" s="3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>
        <f t="shared" si="1"/>
        <v>0</v>
      </c>
    </row>
    <row r="77" spans="1:23">
      <c r="A77" s="3"/>
      <c r="B77" s="3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>
        <f t="shared" si="1"/>
        <v>0</v>
      </c>
    </row>
    <row r="78" spans="1:23">
      <c r="A78" s="3"/>
      <c r="B78" s="3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>
        <f t="shared" si="1"/>
        <v>0</v>
      </c>
    </row>
    <row r="79" spans="1:23">
      <c r="A79" s="3"/>
      <c r="B79" s="3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>
        <f t="shared" si="1"/>
        <v>0</v>
      </c>
    </row>
    <row r="80" spans="1:23">
      <c r="A80" s="3"/>
      <c r="B80" s="3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>
        <f t="shared" si="1"/>
        <v>0</v>
      </c>
    </row>
    <row r="81" spans="1:23">
      <c r="A81" s="3"/>
      <c r="B81" s="3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>
        <f t="shared" si="1"/>
        <v>0</v>
      </c>
    </row>
    <row r="82" spans="1:23">
      <c r="A82" s="3"/>
      <c r="B82" s="3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>
        <f t="shared" si="1"/>
        <v>0</v>
      </c>
    </row>
    <row r="83" spans="1:23">
      <c r="A83" s="3"/>
      <c r="B83" s="3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>
        <f t="shared" si="1"/>
        <v>0</v>
      </c>
    </row>
    <row r="84" spans="1:23">
      <c r="A84" s="3"/>
      <c r="B84" s="3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>
        <f t="shared" si="1"/>
        <v>0</v>
      </c>
    </row>
    <row r="85" spans="1:23">
      <c r="A85" s="3"/>
      <c r="B85" s="3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>
        <f t="shared" si="1"/>
        <v>0</v>
      </c>
    </row>
    <row r="86" spans="1:23">
      <c r="A86" s="3"/>
      <c r="B86" s="3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>
        <f t="shared" si="1"/>
        <v>0</v>
      </c>
    </row>
    <row r="87" spans="1:23">
      <c r="A87" s="3"/>
      <c r="B87" s="3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>
        <f t="shared" si="1"/>
        <v>0</v>
      </c>
    </row>
    <row r="88" spans="1:23">
      <c r="A88" s="3"/>
      <c r="B88" s="3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>
        <f t="shared" si="1"/>
        <v>0</v>
      </c>
    </row>
    <row r="89" spans="1:23">
      <c r="A89" s="3"/>
      <c r="B89" s="3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>
        <f t="shared" si="1"/>
        <v>0</v>
      </c>
    </row>
    <row r="90" spans="1:23">
      <c r="A90" s="3"/>
      <c r="B90" s="3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>
        <f t="shared" si="1"/>
        <v>0</v>
      </c>
    </row>
    <row r="91" spans="1:23">
      <c r="A91" s="3"/>
      <c r="B91" s="3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>
        <f t="shared" si="1"/>
        <v>0</v>
      </c>
    </row>
    <row r="92" spans="1:23">
      <c r="A92" s="3"/>
      <c r="B92" s="3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>
        <f t="shared" si="1"/>
        <v>0</v>
      </c>
    </row>
    <row r="93" spans="1:23">
      <c r="A93" s="3"/>
      <c r="B93" s="3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>
        <f t="shared" si="1"/>
        <v>0</v>
      </c>
    </row>
    <row r="94" spans="1:23">
      <c r="A94" s="3"/>
      <c r="B94" s="3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>
        <f t="shared" si="1"/>
        <v>0</v>
      </c>
    </row>
    <row r="95" spans="1:23">
      <c r="A95" s="3"/>
      <c r="B95" s="3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>
        <f t="shared" si="1"/>
        <v>0</v>
      </c>
    </row>
    <row r="96" spans="1:23">
      <c r="A96" s="3"/>
      <c r="B96" s="3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>
        <f t="shared" si="1"/>
        <v>0</v>
      </c>
    </row>
    <row r="97" spans="1:23">
      <c r="A97" s="3"/>
      <c r="B97" s="3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>
        <f t="shared" si="1"/>
        <v>0</v>
      </c>
    </row>
    <row r="98" spans="1:23">
      <c r="A98" s="3"/>
      <c r="B98" s="3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>
        <f t="shared" si="1"/>
        <v>0</v>
      </c>
    </row>
    <row r="99" spans="1:23">
      <c r="A99" s="3"/>
      <c r="B99" s="3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>
        <f t="shared" si="1"/>
        <v>0</v>
      </c>
    </row>
    <row r="100" spans="1:23">
      <c r="A100" s="3"/>
      <c r="B100" s="3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>
        <f t="shared" si="1"/>
        <v>0</v>
      </c>
    </row>
    <row r="101" spans="1:23">
      <c r="A101" s="3"/>
      <c r="B101" s="3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>
        <f t="shared" si="1"/>
        <v>0</v>
      </c>
    </row>
    <row r="102" spans="1:23">
      <c r="A102" s="3"/>
      <c r="B102" s="3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>
        <f t="shared" si="1"/>
        <v>0</v>
      </c>
    </row>
    <row r="103" spans="1:23">
      <c r="A103" s="3"/>
      <c r="B103" s="3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>
        <f t="shared" si="1"/>
        <v>0</v>
      </c>
    </row>
    <row r="104" spans="1:23">
      <c r="A104" s="3"/>
      <c r="B104" s="3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>
        <f t="shared" si="1"/>
        <v>0</v>
      </c>
    </row>
    <row r="105" spans="1:23">
      <c r="A105" s="3"/>
      <c r="B105" s="3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>
        <f t="shared" si="1"/>
        <v>0</v>
      </c>
    </row>
    <row r="106" spans="1:23">
      <c r="A106" s="3"/>
      <c r="B106" s="3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>
        <f t="shared" si="1"/>
        <v>0</v>
      </c>
    </row>
    <row r="107" spans="1:23">
      <c r="A107" s="3"/>
      <c r="B107" s="3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>
        <f t="shared" si="1"/>
        <v>0</v>
      </c>
    </row>
    <row r="108" spans="1:23">
      <c r="A108" s="3"/>
      <c r="B108" s="3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>
        <f t="shared" si="1"/>
        <v>0</v>
      </c>
    </row>
    <row r="109" spans="1:23">
      <c r="A109" s="3"/>
      <c r="B109" s="3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>
        <f t="shared" si="1"/>
        <v>0</v>
      </c>
    </row>
    <row r="110" spans="1:23">
      <c r="A110" s="3"/>
      <c r="B110" s="3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>
        <f t="shared" si="1"/>
        <v>0</v>
      </c>
    </row>
    <row r="111" spans="1:23">
      <c r="A111" s="3"/>
      <c r="B111" s="3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>
        <f t="shared" si="1"/>
        <v>0</v>
      </c>
    </row>
    <row r="112" spans="1:23">
      <c r="A112" s="3"/>
      <c r="B112" s="3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>
        <f t="shared" si="1"/>
        <v>0</v>
      </c>
    </row>
    <row r="113" spans="1:23">
      <c r="A113" s="3"/>
      <c r="B113" s="3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>
        <f t="shared" si="1"/>
        <v>0</v>
      </c>
    </row>
    <row r="114" spans="1:23">
      <c r="A114" s="3"/>
      <c r="B114" s="3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>
        <f t="shared" si="1"/>
        <v>0</v>
      </c>
    </row>
    <row r="115" spans="1:23">
      <c r="A115" s="3"/>
      <c r="B115" s="3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>
        <f t="shared" si="1"/>
        <v>0</v>
      </c>
    </row>
    <row r="116" spans="1:23">
      <c r="A116" s="3"/>
      <c r="B116" s="3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>
        <f t="shared" si="1"/>
        <v>0</v>
      </c>
    </row>
    <row r="117" spans="1:23">
      <c r="A117" s="3"/>
      <c r="B117" s="3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>
        <f t="shared" si="1"/>
        <v>0</v>
      </c>
    </row>
    <row r="118" spans="1:23">
      <c r="A118" s="3"/>
      <c r="B118" s="3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>
        <f t="shared" si="1"/>
        <v>0</v>
      </c>
    </row>
    <row r="119" spans="1:23">
      <c r="A119" s="3"/>
      <c r="B119" s="3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>
        <f t="shared" si="1"/>
        <v>0</v>
      </c>
    </row>
    <row r="120" spans="1:23">
      <c r="A120" s="3"/>
      <c r="B120" s="3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>
        <f t="shared" si="1"/>
        <v>0</v>
      </c>
    </row>
    <row r="121" spans="1:23">
      <c r="A121" s="3"/>
      <c r="B121" s="3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>
        <f t="shared" si="1"/>
        <v>0</v>
      </c>
    </row>
    <row r="122" spans="1:23">
      <c r="A122" s="3"/>
      <c r="B122" s="3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>
        <f t="shared" si="1"/>
        <v>0</v>
      </c>
    </row>
    <row r="123" spans="1:23">
      <c r="A123" s="3"/>
      <c r="B123" s="3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>
        <f t="shared" si="1"/>
        <v>0</v>
      </c>
    </row>
    <row r="124" spans="1:23">
      <c r="A124" s="3"/>
      <c r="B124" s="3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>
        <f t="shared" si="1"/>
        <v>0</v>
      </c>
    </row>
    <row r="125" spans="1:23">
      <c r="A125" s="3"/>
      <c r="B125" s="3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>
        <f t="shared" si="1"/>
        <v>0</v>
      </c>
    </row>
    <row r="126" spans="1:23">
      <c r="A126" s="3"/>
      <c r="B126" s="3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>
        <f t="shared" si="1"/>
        <v>0</v>
      </c>
    </row>
    <row r="127" spans="1:23">
      <c r="A127" s="3"/>
      <c r="B127" s="3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>
        <f t="shared" si="1"/>
        <v>0</v>
      </c>
    </row>
    <row r="128" spans="1:23">
      <c r="A128" s="3"/>
      <c r="B128" s="3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>
        <f t="shared" si="1"/>
        <v>0</v>
      </c>
    </row>
    <row r="129" spans="1:23">
      <c r="A129" s="3"/>
      <c r="B129" s="3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>
        <f t="shared" si="1"/>
        <v>0</v>
      </c>
    </row>
    <row r="130" spans="1:23">
      <c r="A130" s="3"/>
      <c r="B130" s="3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>
        <f t="shared" si="1"/>
        <v>0</v>
      </c>
    </row>
    <row r="131" spans="1:23">
      <c r="A131" s="3"/>
      <c r="B131" s="3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>
        <f t="shared" si="1"/>
        <v>0</v>
      </c>
    </row>
    <row r="132" spans="1:23">
      <c r="A132" s="3"/>
      <c r="B132" s="3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>
        <f t="shared" ref="W132:W195" si="2">SUM(C132:V132)</f>
        <v>0</v>
      </c>
    </row>
    <row r="133" spans="1:23">
      <c r="A133" s="3"/>
      <c r="B133" s="3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>
        <f t="shared" si="2"/>
        <v>0</v>
      </c>
    </row>
    <row r="134" spans="1:23">
      <c r="A134" s="3"/>
      <c r="B134" s="3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>
        <f t="shared" si="2"/>
        <v>0</v>
      </c>
    </row>
    <row r="135" spans="1:23">
      <c r="A135" s="3"/>
      <c r="B135" s="3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>
        <f t="shared" si="2"/>
        <v>0</v>
      </c>
    </row>
    <row r="136" spans="1:23">
      <c r="A136" s="3"/>
      <c r="B136" s="3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>
        <f t="shared" si="2"/>
        <v>0</v>
      </c>
    </row>
    <row r="137" spans="1:23">
      <c r="A137" s="3"/>
      <c r="B137" s="3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>
        <f t="shared" si="2"/>
        <v>0</v>
      </c>
    </row>
    <row r="138" spans="1:23">
      <c r="A138" s="3"/>
      <c r="B138" s="3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>
        <f t="shared" si="2"/>
        <v>0</v>
      </c>
    </row>
    <row r="139" spans="1:23">
      <c r="A139" s="3"/>
      <c r="B139" s="3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>
        <f t="shared" si="2"/>
        <v>0</v>
      </c>
    </row>
    <row r="140" spans="1:23">
      <c r="A140" s="3"/>
      <c r="B140" s="3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>
        <f t="shared" si="2"/>
        <v>0</v>
      </c>
    </row>
    <row r="141" spans="1:23">
      <c r="A141" s="3"/>
      <c r="B141" s="3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>
        <f t="shared" si="2"/>
        <v>0</v>
      </c>
    </row>
    <row r="142" spans="1:23">
      <c r="A142" s="3"/>
      <c r="B142" s="3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>
        <f t="shared" si="2"/>
        <v>0</v>
      </c>
    </row>
    <row r="143" spans="1:23">
      <c r="A143" s="3"/>
      <c r="B143" s="3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>
        <f t="shared" si="2"/>
        <v>0</v>
      </c>
    </row>
    <row r="144" spans="1:23">
      <c r="A144" s="3"/>
      <c r="B144" s="3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>
        <f t="shared" si="2"/>
        <v>0</v>
      </c>
    </row>
    <row r="145" spans="1:23">
      <c r="A145" s="3"/>
      <c r="B145" s="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>
        <f t="shared" si="2"/>
        <v>0</v>
      </c>
    </row>
    <row r="146" spans="1:23">
      <c r="A146" s="3"/>
      <c r="B146" s="3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>
        <f t="shared" si="2"/>
        <v>0</v>
      </c>
    </row>
    <row r="147" spans="1:23">
      <c r="A147" s="3"/>
      <c r="B147" s="3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>
        <f t="shared" si="2"/>
        <v>0</v>
      </c>
    </row>
    <row r="148" spans="1:23">
      <c r="A148" s="3"/>
      <c r="B148" s="3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>
        <f t="shared" si="2"/>
        <v>0</v>
      </c>
    </row>
    <row r="149" spans="1:23">
      <c r="A149" s="3"/>
      <c r="B149" s="3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>
        <f t="shared" si="2"/>
        <v>0</v>
      </c>
    </row>
    <row r="150" spans="1:23">
      <c r="A150" s="3"/>
      <c r="B150" s="3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>
        <f t="shared" si="2"/>
        <v>0</v>
      </c>
    </row>
    <row r="151" spans="1:23">
      <c r="A151" s="3"/>
      <c r="B151" s="3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>
        <f t="shared" si="2"/>
        <v>0</v>
      </c>
    </row>
    <row r="152" spans="1:23">
      <c r="A152" s="3"/>
      <c r="B152" s="3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>
        <f t="shared" si="2"/>
        <v>0</v>
      </c>
    </row>
    <row r="153" spans="1:23">
      <c r="A153" s="3"/>
      <c r="B153" s="3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>
        <f t="shared" si="2"/>
        <v>0</v>
      </c>
    </row>
    <row r="154" spans="1:23">
      <c r="A154" s="3"/>
      <c r="B154" s="3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>
        <f t="shared" si="2"/>
        <v>0</v>
      </c>
    </row>
    <row r="155" spans="1:23">
      <c r="A155" s="3"/>
      <c r="B155" s="3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>
        <f t="shared" si="2"/>
        <v>0</v>
      </c>
    </row>
    <row r="156" spans="1:23">
      <c r="A156" s="3"/>
      <c r="B156" s="3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>
        <f t="shared" si="2"/>
        <v>0</v>
      </c>
    </row>
    <row r="157" spans="1:23">
      <c r="A157" s="3"/>
      <c r="B157" s="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>
        <f t="shared" si="2"/>
        <v>0</v>
      </c>
    </row>
    <row r="158" spans="1:23">
      <c r="A158" s="3"/>
      <c r="B158" s="3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>
        <f t="shared" si="2"/>
        <v>0</v>
      </c>
    </row>
    <row r="159" spans="1:23">
      <c r="A159" s="3"/>
      <c r="B159" s="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>
        <f t="shared" si="2"/>
        <v>0</v>
      </c>
    </row>
    <row r="160" spans="1:23">
      <c r="A160" s="3"/>
      <c r="B160" s="3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>
        <f t="shared" si="2"/>
        <v>0</v>
      </c>
    </row>
    <row r="161" spans="1:23">
      <c r="A161" s="3"/>
      <c r="B161" s="3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>
        <f t="shared" si="2"/>
        <v>0</v>
      </c>
    </row>
    <row r="162" spans="1:23">
      <c r="A162" s="3"/>
      <c r="B162" s="3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>
        <f t="shared" si="2"/>
        <v>0</v>
      </c>
    </row>
    <row r="163" spans="1:23">
      <c r="A163" s="3"/>
      <c r="B163" s="3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>
        <f t="shared" si="2"/>
        <v>0</v>
      </c>
    </row>
    <row r="164" spans="1:23">
      <c r="A164" s="3"/>
      <c r="B164" s="3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>
        <f t="shared" si="2"/>
        <v>0</v>
      </c>
    </row>
    <row r="165" spans="1:23">
      <c r="A165" s="3"/>
      <c r="B165" s="3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>
        <f t="shared" si="2"/>
        <v>0</v>
      </c>
    </row>
    <row r="166" spans="1:23">
      <c r="A166" s="3"/>
      <c r="B166" s="3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>
        <f t="shared" si="2"/>
        <v>0</v>
      </c>
    </row>
    <row r="167" spans="1:23">
      <c r="A167" s="3"/>
      <c r="B167" s="3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>
        <f t="shared" si="2"/>
        <v>0</v>
      </c>
    </row>
    <row r="168" spans="1:23">
      <c r="A168" s="3"/>
      <c r="B168" s="3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>
        <f t="shared" si="2"/>
        <v>0</v>
      </c>
    </row>
    <row r="169" spans="1:23">
      <c r="A169" s="3"/>
      <c r="B169" s="3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>
        <f t="shared" si="2"/>
        <v>0</v>
      </c>
    </row>
    <row r="170" spans="1:23">
      <c r="A170" s="3"/>
      <c r="B170" s="3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>
        <f t="shared" si="2"/>
        <v>0</v>
      </c>
    </row>
    <row r="171" spans="1:23">
      <c r="A171" s="3"/>
      <c r="B171" s="3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>
        <f t="shared" si="2"/>
        <v>0</v>
      </c>
    </row>
    <row r="172" spans="1:23">
      <c r="A172" s="3"/>
      <c r="B172" s="3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>
        <f t="shared" si="2"/>
        <v>0</v>
      </c>
    </row>
    <row r="173" spans="1:23">
      <c r="A173" s="3"/>
      <c r="B173" s="3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>
        <f t="shared" si="2"/>
        <v>0</v>
      </c>
    </row>
    <row r="174" spans="1:23">
      <c r="A174" s="3"/>
      <c r="B174" s="3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>
        <f t="shared" si="2"/>
        <v>0</v>
      </c>
    </row>
    <row r="175" spans="1:23">
      <c r="A175" s="3"/>
      <c r="B175" s="3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>
        <f t="shared" si="2"/>
        <v>0</v>
      </c>
    </row>
    <row r="176" spans="1:23">
      <c r="A176" s="3"/>
      <c r="B176" s="3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>
        <f t="shared" si="2"/>
        <v>0</v>
      </c>
    </row>
    <row r="177" spans="1:23">
      <c r="A177" s="3"/>
      <c r="B177" s="3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>
        <f t="shared" si="2"/>
        <v>0</v>
      </c>
    </row>
    <row r="178" spans="1:23">
      <c r="A178" s="3"/>
      <c r="B178" s="3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>
        <f t="shared" si="2"/>
        <v>0</v>
      </c>
    </row>
    <row r="179" spans="1:23">
      <c r="A179" s="3"/>
      <c r="B179" s="3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>
        <f t="shared" si="2"/>
        <v>0</v>
      </c>
    </row>
    <row r="180" spans="1:23">
      <c r="A180" s="3"/>
      <c r="B180" s="3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>
        <f t="shared" si="2"/>
        <v>0</v>
      </c>
    </row>
    <row r="181" spans="1:23">
      <c r="A181" s="3"/>
      <c r="B181" s="3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>
        <f t="shared" si="2"/>
        <v>0</v>
      </c>
    </row>
    <row r="182" spans="1:23">
      <c r="A182" s="3"/>
      <c r="B182" s="3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>
        <f t="shared" si="2"/>
        <v>0</v>
      </c>
    </row>
    <row r="183" spans="1:23">
      <c r="A183" s="3"/>
      <c r="B183" s="3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>
        <f t="shared" si="2"/>
        <v>0</v>
      </c>
    </row>
    <row r="184" spans="1:23">
      <c r="A184" s="3"/>
      <c r="B184" s="3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>
        <f t="shared" si="2"/>
        <v>0</v>
      </c>
    </row>
    <row r="185" spans="1:23">
      <c r="A185" s="3"/>
      <c r="B185" s="3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>
        <f t="shared" si="2"/>
        <v>0</v>
      </c>
    </row>
    <row r="186" spans="1:23">
      <c r="A186" s="3"/>
      <c r="B186" s="3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>
        <f t="shared" si="2"/>
        <v>0</v>
      </c>
    </row>
    <row r="187" spans="1:23">
      <c r="A187" s="3"/>
      <c r="B187" s="3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>
        <f t="shared" si="2"/>
        <v>0</v>
      </c>
    </row>
    <row r="188" spans="1:23">
      <c r="A188" s="3"/>
      <c r="B188" s="3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>
        <f t="shared" si="2"/>
        <v>0</v>
      </c>
    </row>
    <row r="189" spans="1:23">
      <c r="A189" s="3"/>
      <c r="B189" s="3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>
        <f t="shared" si="2"/>
        <v>0</v>
      </c>
    </row>
    <row r="190" spans="1:23">
      <c r="A190" s="3"/>
      <c r="B190" s="3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>
        <f t="shared" si="2"/>
        <v>0</v>
      </c>
    </row>
    <row r="191" spans="1:23">
      <c r="A191" s="3"/>
      <c r="B191" s="3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>
        <f t="shared" si="2"/>
        <v>0</v>
      </c>
    </row>
    <row r="192" spans="1:23">
      <c r="A192" s="3"/>
      <c r="B192" s="3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>
        <f t="shared" si="2"/>
        <v>0</v>
      </c>
    </row>
    <row r="193" spans="1:23">
      <c r="A193" s="3"/>
      <c r="B193" s="3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>
        <f t="shared" si="2"/>
        <v>0</v>
      </c>
    </row>
    <row r="194" spans="1:23">
      <c r="A194" s="3"/>
      <c r="B194" s="3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>
        <f t="shared" si="2"/>
        <v>0</v>
      </c>
    </row>
    <row r="195" spans="1:23">
      <c r="A195" s="3"/>
      <c r="B195" s="3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>
        <f t="shared" si="2"/>
        <v>0</v>
      </c>
    </row>
    <row r="196" spans="1:23">
      <c r="A196" s="3"/>
      <c r="B196" s="3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>
        <f t="shared" ref="W196:W259" si="3">SUM(C196:V196)</f>
        <v>0</v>
      </c>
    </row>
    <row r="197" spans="1:23">
      <c r="A197" s="3"/>
      <c r="B197" s="3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>
        <f t="shared" si="3"/>
        <v>0</v>
      </c>
    </row>
    <row r="198" spans="1:23">
      <c r="A198" s="3"/>
      <c r="B198" s="3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>
        <f t="shared" si="3"/>
        <v>0</v>
      </c>
    </row>
    <row r="199" spans="1:23">
      <c r="A199" s="3"/>
      <c r="B199" s="3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>
        <f t="shared" si="3"/>
        <v>0</v>
      </c>
    </row>
    <row r="200" spans="1:23">
      <c r="A200" s="3"/>
      <c r="B200" s="3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>
        <f t="shared" si="3"/>
        <v>0</v>
      </c>
    </row>
    <row r="201" spans="1:23">
      <c r="A201" s="3"/>
      <c r="B201" s="3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>
        <f t="shared" si="3"/>
        <v>0</v>
      </c>
    </row>
    <row r="202" spans="1:23">
      <c r="A202" s="3"/>
      <c r="B202" s="3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>
        <f t="shared" si="3"/>
        <v>0</v>
      </c>
    </row>
    <row r="203" spans="1:23">
      <c r="A203" s="3"/>
      <c r="B203" s="3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>
        <f t="shared" si="3"/>
        <v>0</v>
      </c>
    </row>
    <row r="204" spans="1:23">
      <c r="A204" s="3"/>
      <c r="B204" s="3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>
        <f t="shared" si="3"/>
        <v>0</v>
      </c>
    </row>
    <row r="205" spans="1:23">
      <c r="A205" s="3"/>
      <c r="B205" s="3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>
        <f t="shared" si="3"/>
        <v>0</v>
      </c>
    </row>
    <row r="206" spans="1:23">
      <c r="A206" s="3"/>
      <c r="B206" s="3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>
        <f t="shared" si="3"/>
        <v>0</v>
      </c>
    </row>
    <row r="207" spans="1:23">
      <c r="A207" s="3"/>
      <c r="B207" s="3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>
        <f t="shared" si="3"/>
        <v>0</v>
      </c>
    </row>
    <row r="208" spans="1:23">
      <c r="A208" s="3"/>
      <c r="B208" s="3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>
        <f t="shared" si="3"/>
        <v>0</v>
      </c>
    </row>
    <row r="209" spans="1:23">
      <c r="A209" s="3"/>
      <c r="B209" s="3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>
        <f t="shared" si="3"/>
        <v>0</v>
      </c>
    </row>
    <row r="210" spans="1:23">
      <c r="A210" s="3"/>
      <c r="B210" s="3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>
        <f t="shared" si="3"/>
        <v>0</v>
      </c>
    </row>
    <row r="211" spans="1:23">
      <c r="A211" s="3"/>
      <c r="B211" s="3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>
        <f t="shared" si="3"/>
        <v>0</v>
      </c>
    </row>
    <row r="212" spans="1:23">
      <c r="A212" s="3"/>
      <c r="B212" s="3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>
        <f t="shared" si="3"/>
        <v>0</v>
      </c>
    </row>
    <row r="213" spans="1:23">
      <c r="A213" s="3"/>
      <c r="B213" s="3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>
        <f t="shared" si="3"/>
        <v>0</v>
      </c>
    </row>
    <row r="214" spans="1:23">
      <c r="A214" s="3"/>
      <c r="B214" s="3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>
        <f t="shared" si="3"/>
        <v>0</v>
      </c>
    </row>
    <row r="215" spans="1:23">
      <c r="A215" s="3"/>
      <c r="B215" s="3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>
        <f t="shared" si="3"/>
        <v>0</v>
      </c>
    </row>
    <row r="216" spans="1:23">
      <c r="A216" s="3"/>
      <c r="B216" s="3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>
        <f t="shared" si="3"/>
        <v>0</v>
      </c>
    </row>
    <row r="217" spans="1:23">
      <c r="A217" s="3"/>
      <c r="B217" s="3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>
        <f t="shared" si="3"/>
        <v>0</v>
      </c>
    </row>
    <row r="218" spans="1:23">
      <c r="A218" s="3"/>
      <c r="B218" s="3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>
        <f t="shared" si="3"/>
        <v>0</v>
      </c>
    </row>
    <row r="219" spans="1:23">
      <c r="A219" s="3"/>
      <c r="B219" s="3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>
        <f t="shared" si="3"/>
        <v>0</v>
      </c>
    </row>
    <row r="220" spans="1:23">
      <c r="A220" s="3"/>
      <c r="B220" s="3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>
        <f t="shared" si="3"/>
        <v>0</v>
      </c>
    </row>
    <row r="221" spans="1:23">
      <c r="A221" s="3"/>
      <c r="B221" s="3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>
        <f t="shared" si="3"/>
        <v>0</v>
      </c>
    </row>
    <row r="222" spans="1:23">
      <c r="A222" s="3"/>
      <c r="B222" s="3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>
        <f t="shared" si="3"/>
        <v>0</v>
      </c>
    </row>
    <row r="223" spans="1:23">
      <c r="A223" s="3"/>
      <c r="B223" s="3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>
        <f t="shared" si="3"/>
        <v>0</v>
      </c>
    </row>
    <row r="224" spans="1:23">
      <c r="A224" s="3"/>
      <c r="B224" s="3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>
        <f t="shared" si="3"/>
        <v>0</v>
      </c>
    </row>
    <row r="225" spans="1:23">
      <c r="A225" s="3"/>
      <c r="B225" s="3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>
        <f t="shared" si="3"/>
        <v>0</v>
      </c>
    </row>
    <row r="226" spans="1:23">
      <c r="A226" s="3"/>
      <c r="B226" s="3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>
        <f t="shared" si="3"/>
        <v>0</v>
      </c>
    </row>
    <row r="227" spans="1:23">
      <c r="A227" s="3"/>
      <c r="B227" s="3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>
        <f t="shared" si="3"/>
        <v>0</v>
      </c>
    </row>
    <row r="228" spans="1:23">
      <c r="A228" s="3"/>
      <c r="B228" s="3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>
        <f t="shared" si="3"/>
        <v>0</v>
      </c>
    </row>
    <row r="229" spans="1:23">
      <c r="A229" s="3"/>
      <c r="B229" s="3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>
        <f t="shared" si="3"/>
        <v>0</v>
      </c>
    </row>
    <row r="230" spans="1:23">
      <c r="A230" s="3"/>
      <c r="B230" s="3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>
        <f t="shared" si="3"/>
        <v>0</v>
      </c>
    </row>
    <row r="231" spans="1:23">
      <c r="A231" s="3"/>
      <c r="B231" s="3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>
        <f t="shared" si="3"/>
        <v>0</v>
      </c>
    </row>
    <row r="232" spans="1:23">
      <c r="A232" s="3"/>
      <c r="B232" s="3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>
        <f t="shared" si="3"/>
        <v>0</v>
      </c>
    </row>
    <row r="233" spans="1:23">
      <c r="A233" s="3"/>
      <c r="B233" s="3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>
        <f t="shared" si="3"/>
        <v>0</v>
      </c>
    </row>
    <row r="234" spans="1:23">
      <c r="A234" s="3"/>
      <c r="B234" s="3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>
        <f t="shared" si="3"/>
        <v>0</v>
      </c>
    </row>
    <row r="235" spans="1:23">
      <c r="A235" s="3"/>
      <c r="B235" s="3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>
        <f t="shared" si="3"/>
        <v>0</v>
      </c>
    </row>
    <row r="236" spans="1:23">
      <c r="A236" s="3"/>
      <c r="B236" s="3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>
        <f t="shared" si="3"/>
        <v>0</v>
      </c>
    </row>
    <row r="237" spans="1:23">
      <c r="A237" s="3"/>
      <c r="B237" s="3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>
        <f t="shared" si="3"/>
        <v>0</v>
      </c>
    </row>
    <row r="238" spans="1:23">
      <c r="A238" s="3"/>
      <c r="B238" s="3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>
        <f t="shared" si="3"/>
        <v>0</v>
      </c>
    </row>
    <row r="239" spans="1:23">
      <c r="A239" s="3"/>
      <c r="B239" s="3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>
        <f t="shared" si="3"/>
        <v>0</v>
      </c>
    </row>
    <row r="240" spans="1:23">
      <c r="A240" s="3"/>
      <c r="B240" s="3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>
        <f t="shared" si="3"/>
        <v>0</v>
      </c>
    </row>
    <row r="241" spans="1:23">
      <c r="A241" s="3"/>
      <c r="B241" s="3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>
        <f t="shared" si="3"/>
        <v>0</v>
      </c>
    </row>
    <row r="242" spans="1:23">
      <c r="A242" s="3"/>
      <c r="B242" s="3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>
        <f t="shared" si="3"/>
        <v>0</v>
      </c>
    </row>
    <row r="243" spans="1:23">
      <c r="A243" s="3"/>
      <c r="B243" s="3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>
        <f t="shared" si="3"/>
        <v>0</v>
      </c>
    </row>
    <row r="244" spans="1:23">
      <c r="A244" s="3"/>
      <c r="B244" s="3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>
        <f t="shared" si="3"/>
        <v>0</v>
      </c>
    </row>
    <row r="245" spans="1:23">
      <c r="A245" s="3"/>
      <c r="B245" s="3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>
        <f t="shared" si="3"/>
        <v>0</v>
      </c>
    </row>
    <row r="246" spans="1:23">
      <c r="A246" s="3"/>
      <c r="B246" s="3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>
        <f t="shared" si="3"/>
        <v>0</v>
      </c>
    </row>
    <row r="247" spans="1:23">
      <c r="A247" s="3"/>
      <c r="B247" s="3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>
        <f t="shared" si="3"/>
        <v>0</v>
      </c>
    </row>
    <row r="248" spans="1:23">
      <c r="A248" s="3"/>
      <c r="B248" s="3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>
        <f t="shared" si="3"/>
        <v>0</v>
      </c>
    </row>
    <row r="249" spans="1:23">
      <c r="A249" s="3"/>
      <c r="B249" s="3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>
        <f t="shared" si="3"/>
        <v>0</v>
      </c>
    </row>
    <row r="250" spans="1:23">
      <c r="A250" s="3"/>
      <c r="B250" s="3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>
        <f t="shared" si="3"/>
        <v>0</v>
      </c>
    </row>
    <row r="251" spans="1:23">
      <c r="A251" s="3"/>
      <c r="B251" s="3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>
        <f t="shared" si="3"/>
        <v>0</v>
      </c>
    </row>
    <row r="252" spans="1:23">
      <c r="A252" s="3"/>
      <c r="B252" s="3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>
        <f t="shared" si="3"/>
        <v>0</v>
      </c>
    </row>
    <row r="253" spans="1:23">
      <c r="A253" s="3"/>
      <c r="B253" s="3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>
        <f t="shared" si="3"/>
        <v>0</v>
      </c>
    </row>
    <row r="254" spans="1:23">
      <c r="A254" s="3"/>
      <c r="B254" s="3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>
        <f t="shared" si="3"/>
        <v>0</v>
      </c>
    </row>
    <row r="255" spans="1:23">
      <c r="A255" s="3"/>
      <c r="B255" s="3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>
        <f t="shared" si="3"/>
        <v>0</v>
      </c>
    </row>
    <row r="256" spans="1:23">
      <c r="A256" s="3"/>
      <c r="B256" s="3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>
        <f t="shared" si="3"/>
        <v>0</v>
      </c>
    </row>
    <row r="257" spans="1:23">
      <c r="A257" s="3"/>
      <c r="B257" s="3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>
        <f t="shared" si="3"/>
        <v>0</v>
      </c>
    </row>
    <row r="258" spans="1:23">
      <c r="A258" s="3"/>
      <c r="B258" s="3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>
        <f t="shared" si="3"/>
        <v>0</v>
      </c>
    </row>
    <row r="259" spans="1:23">
      <c r="A259" s="3"/>
      <c r="B259" s="3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>
        <f t="shared" si="3"/>
        <v>0</v>
      </c>
    </row>
    <row r="260" spans="1:23">
      <c r="A260" s="3"/>
      <c r="B260" s="3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>
        <f t="shared" ref="W260:W323" si="4">SUM(C260:V260)</f>
        <v>0</v>
      </c>
    </row>
    <row r="261" spans="1:23">
      <c r="A261" s="3"/>
      <c r="B261" s="3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>
        <f t="shared" si="4"/>
        <v>0</v>
      </c>
    </row>
    <row r="262" spans="1:23">
      <c r="A262" s="3"/>
      <c r="B262" s="3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>
        <f t="shared" si="4"/>
        <v>0</v>
      </c>
    </row>
    <row r="263" spans="1:23">
      <c r="A263" s="3"/>
      <c r="B263" s="3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>
        <f t="shared" si="4"/>
        <v>0</v>
      </c>
    </row>
    <row r="264" spans="1:23">
      <c r="A264" s="3"/>
      <c r="B264" s="3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>
        <f t="shared" si="4"/>
        <v>0</v>
      </c>
    </row>
    <row r="265" spans="1:23">
      <c r="A265" s="3"/>
      <c r="B265" s="3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>
        <f t="shared" si="4"/>
        <v>0</v>
      </c>
    </row>
    <row r="266" spans="1:23">
      <c r="A266" s="3"/>
      <c r="B266" s="3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>
        <f t="shared" si="4"/>
        <v>0</v>
      </c>
    </row>
    <row r="267" spans="1:23">
      <c r="A267" s="3"/>
      <c r="B267" s="3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>
        <f t="shared" si="4"/>
        <v>0</v>
      </c>
    </row>
    <row r="268" spans="1:23">
      <c r="A268" s="3"/>
      <c r="B268" s="3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>
        <f t="shared" si="4"/>
        <v>0</v>
      </c>
    </row>
    <row r="269" spans="1:23">
      <c r="A269" s="3"/>
      <c r="B269" s="3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>
        <f t="shared" si="4"/>
        <v>0</v>
      </c>
    </row>
    <row r="270" spans="1:23">
      <c r="A270" s="3"/>
      <c r="B270" s="3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>
        <f t="shared" si="4"/>
        <v>0</v>
      </c>
    </row>
    <row r="271" spans="1:23">
      <c r="A271" s="3"/>
      <c r="B271" s="3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>
        <f t="shared" si="4"/>
        <v>0</v>
      </c>
    </row>
    <row r="272" spans="1:23">
      <c r="A272" s="3"/>
      <c r="B272" s="3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>
        <f t="shared" si="4"/>
        <v>0</v>
      </c>
    </row>
    <row r="273" spans="1:23">
      <c r="A273" s="3"/>
      <c r="B273" s="3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>
        <f t="shared" si="4"/>
        <v>0</v>
      </c>
    </row>
    <row r="274" spans="1:23">
      <c r="A274" s="3"/>
      <c r="B274" s="3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>
        <f t="shared" si="4"/>
        <v>0</v>
      </c>
    </row>
    <row r="275" spans="1:23">
      <c r="A275" s="3"/>
      <c r="B275" s="3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>
        <f t="shared" si="4"/>
        <v>0</v>
      </c>
    </row>
    <row r="276" spans="1:23">
      <c r="A276" s="3"/>
      <c r="B276" s="3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>
        <f t="shared" si="4"/>
        <v>0</v>
      </c>
    </row>
    <row r="277" spans="1:23">
      <c r="A277" s="3"/>
      <c r="B277" s="3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>
        <f t="shared" si="4"/>
        <v>0</v>
      </c>
    </row>
    <row r="278" spans="1:23">
      <c r="A278" s="3"/>
      <c r="B278" s="3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>
        <f t="shared" si="4"/>
        <v>0</v>
      </c>
    </row>
    <row r="279" spans="1:23">
      <c r="A279" s="3"/>
      <c r="B279" s="3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>
        <f t="shared" si="4"/>
        <v>0</v>
      </c>
    </row>
    <row r="280" spans="1:23">
      <c r="A280" s="3"/>
      <c r="B280" s="3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>
        <f t="shared" si="4"/>
        <v>0</v>
      </c>
    </row>
    <row r="281" spans="1:23">
      <c r="A281" s="3"/>
      <c r="B281" s="3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>
        <f t="shared" si="4"/>
        <v>0</v>
      </c>
    </row>
    <row r="282" spans="1:23">
      <c r="A282" s="3"/>
      <c r="B282" s="3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>
        <f t="shared" si="4"/>
        <v>0</v>
      </c>
    </row>
    <row r="283" spans="1:23">
      <c r="A283" s="3"/>
      <c r="B283" s="3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>
        <f t="shared" si="4"/>
        <v>0</v>
      </c>
    </row>
    <row r="284" spans="1:23">
      <c r="A284" s="3"/>
      <c r="B284" s="3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>
        <f t="shared" si="4"/>
        <v>0</v>
      </c>
    </row>
    <row r="285" spans="1:23">
      <c r="A285" s="3"/>
      <c r="B285" s="3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>
        <f t="shared" si="4"/>
        <v>0</v>
      </c>
    </row>
    <row r="286" spans="1:23">
      <c r="A286" s="3"/>
      <c r="B286" s="3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>
        <f t="shared" si="4"/>
        <v>0</v>
      </c>
    </row>
    <row r="287" spans="1:23">
      <c r="A287" s="3"/>
      <c r="B287" s="3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>
        <f t="shared" si="4"/>
        <v>0</v>
      </c>
    </row>
    <row r="288" spans="1:23">
      <c r="A288" s="3"/>
      <c r="B288" s="3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>
        <f t="shared" si="4"/>
        <v>0</v>
      </c>
    </row>
    <row r="289" spans="1:23">
      <c r="A289" s="3"/>
      <c r="B289" s="3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>
        <f t="shared" si="4"/>
        <v>0</v>
      </c>
    </row>
    <row r="290" spans="1:23">
      <c r="A290" s="3"/>
      <c r="B290" s="3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>
        <f t="shared" si="4"/>
        <v>0</v>
      </c>
    </row>
    <row r="291" spans="1:23">
      <c r="A291" s="3"/>
      <c r="B291" s="3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>
        <f t="shared" si="4"/>
        <v>0</v>
      </c>
    </row>
    <row r="292" spans="1:23">
      <c r="A292" s="3"/>
      <c r="B292" s="3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>
        <f t="shared" si="4"/>
        <v>0</v>
      </c>
    </row>
    <row r="293" spans="1:23">
      <c r="A293" s="3"/>
      <c r="B293" s="3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>
        <f t="shared" si="4"/>
        <v>0</v>
      </c>
    </row>
    <row r="294" spans="1:23">
      <c r="A294" s="3"/>
      <c r="B294" s="3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>
        <f t="shared" si="4"/>
        <v>0</v>
      </c>
    </row>
    <row r="295" spans="1:23">
      <c r="A295" s="3"/>
      <c r="B295" s="3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>
        <f t="shared" si="4"/>
        <v>0</v>
      </c>
    </row>
    <row r="296" spans="1:23">
      <c r="A296" s="3"/>
      <c r="B296" s="3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>
        <f t="shared" si="4"/>
        <v>0</v>
      </c>
    </row>
    <row r="297" spans="1:23">
      <c r="A297" s="3"/>
      <c r="B297" s="3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>
        <f t="shared" si="4"/>
        <v>0</v>
      </c>
    </row>
    <row r="298" spans="1:23">
      <c r="A298" s="3"/>
      <c r="B298" s="3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>
        <f t="shared" si="4"/>
        <v>0</v>
      </c>
    </row>
    <row r="299" spans="1:23">
      <c r="A299" s="3"/>
      <c r="B299" s="3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>
        <f t="shared" si="4"/>
        <v>0</v>
      </c>
    </row>
    <row r="300" spans="1:23">
      <c r="A300" s="3"/>
      <c r="B300" s="3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>
        <f t="shared" si="4"/>
        <v>0</v>
      </c>
    </row>
    <row r="301" spans="1:23">
      <c r="A301" s="3"/>
      <c r="B301" s="3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>
        <f t="shared" si="4"/>
        <v>0</v>
      </c>
    </row>
    <row r="302" spans="1:23">
      <c r="A302" s="3"/>
      <c r="B302" s="3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>
        <f t="shared" si="4"/>
        <v>0</v>
      </c>
    </row>
    <row r="303" spans="1:23">
      <c r="A303" s="3"/>
      <c r="B303" s="3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>
        <f t="shared" si="4"/>
        <v>0</v>
      </c>
    </row>
    <row r="304" spans="1:23">
      <c r="A304" s="3"/>
      <c r="B304" s="3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>
        <f t="shared" si="4"/>
        <v>0</v>
      </c>
    </row>
    <row r="305" spans="1:23">
      <c r="A305" s="3"/>
      <c r="B305" s="3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>
        <f t="shared" si="4"/>
        <v>0</v>
      </c>
    </row>
    <row r="306" spans="1:23">
      <c r="A306" s="3"/>
      <c r="B306" s="3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>
        <f t="shared" si="4"/>
        <v>0</v>
      </c>
    </row>
    <row r="307" spans="1:23">
      <c r="A307" s="3"/>
      <c r="B307" s="3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>
        <f t="shared" si="4"/>
        <v>0</v>
      </c>
    </row>
    <row r="308" spans="1:23">
      <c r="A308" s="3"/>
      <c r="B308" s="3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>
        <f t="shared" si="4"/>
        <v>0</v>
      </c>
    </row>
    <row r="309" spans="1:23">
      <c r="A309" s="3"/>
      <c r="B309" s="3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>
        <f t="shared" si="4"/>
        <v>0</v>
      </c>
    </row>
    <row r="310" spans="1:23">
      <c r="A310" s="3"/>
      <c r="B310" s="3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>
        <f t="shared" si="4"/>
        <v>0</v>
      </c>
    </row>
    <row r="311" spans="1:23">
      <c r="A311" s="3"/>
      <c r="B311" s="3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>
        <f t="shared" si="4"/>
        <v>0</v>
      </c>
    </row>
    <row r="312" spans="1:23">
      <c r="A312" s="3"/>
      <c r="B312" s="3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>
        <f t="shared" si="4"/>
        <v>0</v>
      </c>
    </row>
    <row r="313" spans="1:23">
      <c r="A313" s="3"/>
      <c r="B313" s="3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>
        <f t="shared" si="4"/>
        <v>0</v>
      </c>
    </row>
    <row r="314" spans="1:23">
      <c r="A314" s="3"/>
      <c r="B314" s="3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>
        <f t="shared" si="4"/>
        <v>0</v>
      </c>
    </row>
    <row r="315" spans="1:23">
      <c r="A315" s="3"/>
      <c r="B315" s="3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>
        <f t="shared" si="4"/>
        <v>0</v>
      </c>
    </row>
    <row r="316" spans="1:23">
      <c r="A316" s="3"/>
      <c r="B316" s="3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>
        <f t="shared" si="4"/>
        <v>0</v>
      </c>
    </row>
    <row r="317" spans="1:23">
      <c r="A317" s="3"/>
      <c r="B317" s="3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>
        <f t="shared" si="4"/>
        <v>0</v>
      </c>
    </row>
    <row r="318" spans="1:23">
      <c r="A318" s="3"/>
      <c r="B318" s="3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>
        <f t="shared" si="4"/>
        <v>0</v>
      </c>
    </row>
    <row r="319" spans="1:23">
      <c r="A319" s="3"/>
      <c r="B319" s="3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>
        <f t="shared" si="4"/>
        <v>0</v>
      </c>
    </row>
    <row r="320" spans="1:23">
      <c r="A320" s="3"/>
      <c r="B320" s="3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>
        <f t="shared" si="4"/>
        <v>0</v>
      </c>
    </row>
    <row r="321" spans="1:23">
      <c r="A321" s="3"/>
      <c r="B321" s="3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>
        <f t="shared" si="4"/>
        <v>0</v>
      </c>
    </row>
    <row r="322" spans="1:23">
      <c r="A322" s="3"/>
      <c r="B322" s="3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>
        <f t="shared" si="4"/>
        <v>0</v>
      </c>
    </row>
    <row r="323" spans="1:23">
      <c r="A323" s="3"/>
      <c r="B323" s="3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>
        <f t="shared" si="4"/>
        <v>0</v>
      </c>
    </row>
    <row r="324" spans="1:23">
      <c r="A324" s="3"/>
      <c r="B324" s="3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>
        <f t="shared" ref="W324:W348" si="5">SUM(C324:V324)</f>
        <v>0</v>
      </c>
    </row>
    <row r="325" spans="1:23">
      <c r="A325" s="3"/>
      <c r="B325" s="3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>
        <f t="shared" si="5"/>
        <v>0</v>
      </c>
    </row>
    <row r="326" spans="1:23">
      <c r="A326" s="3"/>
      <c r="B326" s="3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>
        <f t="shared" si="5"/>
        <v>0</v>
      </c>
    </row>
    <row r="327" spans="1:23">
      <c r="A327" s="3"/>
      <c r="B327" s="3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>
        <f t="shared" si="5"/>
        <v>0</v>
      </c>
    </row>
    <row r="328" spans="1:23">
      <c r="A328" s="3"/>
      <c r="B328" s="3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>
        <f t="shared" si="5"/>
        <v>0</v>
      </c>
    </row>
    <row r="329" spans="1:23">
      <c r="A329" s="3"/>
      <c r="B329" s="3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>
        <f t="shared" si="5"/>
        <v>0</v>
      </c>
    </row>
    <row r="330" spans="1:23">
      <c r="A330" s="3"/>
      <c r="B330" s="3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>
        <f t="shared" si="5"/>
        <v>0</v>
      </c>
    </row>
    <row r="331" spans="1:23">
      <c r="A331" s="3"/>
      <c r="B331" s="3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>
        <f t="shared" si="5"/>
        <v>0</v>
      </c>
    </row>
    <row r="332" spans="1:23">
      <c r="A332" s="3"/>
      <c r="B332" s="3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>
        <f t="shared" si="5"/>
        <v>0</v>
      </c>
    </row>
    <row r="333" spans="1:23">
      <c r="A333" s="3"/>
      <c r="B333" s="3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>
        <f t="shared" si="5"/>
        <v>0</v>
      </c>
    </row>
    <row r="334" spans="1:23">
      <c r="A334" s="3"/>
      <c r="B334" s="3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>
        <f t="shared" si="5"/>
        <v>0</v>
      </c>
    </row>
    <row r="335" spans="1:23">
      <c r="A335" s="3"/>
      <c r="B335" s="3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>
        <f t="shared" si="5"/>
        <v>0</v>
      </c>
    </row>
    <row r="336" spans="1:23">
      <c r="A336" s="3"/>
      <c r="B336" s="3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>
        <f t="shared" si="5"/>
        <v>0</v>
      </c>
    </row>
    <row r="337" spans="1:23">
      <c r="A337" s="3"/>
      <c r="B337" s="3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>
        <f t="shared" si="5"/>
        <v>0</v>
      </c>
    </row>
    <row r="338" spans="1:23">
      <c r="A338" s="3"/>
      <c r="B338" s="3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>
        <f t="shared" si="5"/>
        <v>0</v>
      </c>
    </row>
    <row r="339" spans="1:23">
      <c r="A339" s="3"/>
      <c r="B339" s="3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>
        <f t="shared" si="5"/>
        <v>0</v>
      </c>
    </row>
    <row r="340" spans="1:23">
      <c r="A340" s="3"/>
      <c r="B340" s="3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>
        <f t="shared" si="5"/>
        <v>0</v>
      </c>
    </row>
    <row r="341" spans="1:23">
      <c r="A341" s="3"/>
      <c r="B341" s="3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>
        <f t="shared" si="5"/>
        <v>0</v>
      </c>
    </row>
    <row r="342" spans="1:23">
      <c r="A342" s="3"/>
      <c r="B342" s="3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>
        <f t="shared" si="5"/>
        <v>0</v>
      </c>
    </row>
    <row r="343" spans="1:23">
      <c r="A343" s="3"/>
      <c r="B343" s="3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>
        <f t="shared" si="5"/>
        <v>0</v>
      </c>
    </row>
    <row r="344" spans="1:23">
      <c r="A344" s="3"/>
      <c r="B344" s="3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>
        <f t="shared" si="5"/>
        <v>0</v>
      </c>
    </row>
    <row r="345" spans="1:23">
      <c r="A345" s="3"/>
      <c r="B345" s="3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>
        <f t="shared" si="5"/>
        <v>0</v>
      </c>
    </row>
    <row r="346" spans="1:23">
      <c r="A346" s="3"/>
      <c r="B346" s="3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>
        <f t="shared" si="5"/>
        <v>0</v>
      </c>
    </row>
    <row r="347" spans="1:23">
      <c r="A347" s="3"/>
      <c r="B347" s="3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>
        <f t="shared" si="5"/>
        <v>0</v>
      </c>
    </row>
    <row r="348" spans="1:23">
      <c r="A348" s="3"/>
      <c r="B348" s="3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>
        <f t="shared" si="5"/>
        <v>0</v>
      </c>
    </row>
    <row r="349" spans="3:23">
      <c r="C349" s="6">
        <f t="shared" ref="C349:V349" si="6">SUM(C1:C348)</f>
        <v>0</v>
      </c>
      <c r="D349" s="6">
        <f t="shared" si="6"/>
        <v>0</v>
      </c>
      <c r="E349" s="6">
        <f t="shared" si="6"/>
        <v>0</v>
      </c>
      <c r="F349" s="6">
        <f t="shared" si="6"/>
        <v>0</v>
      </c>
      <c r="G349" s="6">
        <f t="shared" si="6"/>
        <v>0</v>
      </c>
      <c r="H349" s="6">
        <f t="shared" si="6"/>
        <v>0</v>
      </c>
      <c r="I349" s="6">
        <f t="shared" si="6"/>
        <v>0</v>
      </c>
      <c r="J349" s="6">
        <f t="shared" si="6"/>
        <v>0</v>
      </c>
      <c r="K349" s="6">
        <f t="shared" si="6"/>
        <v>0</v>
      </c>
      <c r="L349" s="6">
        <f t="shared" si="6"/>
        <v>0</v>
      </c>
      <c r="M349" s="6">
        <f t="shared" si="6"/>
        <v>66.05</v>
      </c>
      <c r="N349" s="6">
        <f t="shared" si="6"/>
        <v>202.6</v>
      </c>
      <c r="O349" s="6">
        <f t="shared" si="6"/>
        <v>259.15</v>
      </c>
      <c r="P349" s="6">
        <f t="shared" si="6"/>
        <v>503.5</v>
      </c>
      <c r="Q349" s="6">
        <f t="shared" si="6"/>
        <v>337.2</v>
      </c>
      <c r="R349" s="6">
        <f t="shared" si="6"/>
        <v>0</v>
      </c>
      <c r="S349" s="6">
        <f t="shared" si="6"/>
        <v>41.75</v>
      </c>
      <c r="T349" s="6">
        <f t="shared" si="6"/>
        <v>446.12</v>
      </c>
      <c r="U349" s="6">
        <f t="shared" si="6"/>
        <v>445.15</v>
      </c>
      <c r="V349" s="6">
        <f t="shared" si="6"/>
        <v>0</v>
      </c>
      <c r="W349" s="6">
        <f>SUM(W2:W348)</f>
        <v>2301.52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9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11" defaultRowHeight="14.25"/>
  <cols>
    <col min="1" max="1" width="9.56923076923077" customWidth="1"/>
    <col min="2" max="12" width="11" hidden="1" customWidth="1"/>
    <col min="13" max="14" width="7.85641025641026" customWidth="1"/>
    <col min="15" max="15" width="7.42564102564103" customWidth="1"/>
    <col min="16" max="16" width="8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8.13846153846154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2425</v>
      </c>
      <c r="B2" s="3"/>
      <c r="C2" s="3"/>
      <c r="D2" s="3"/>
      <c r="E2" s="3"/>
      <c r="F2" s="3"/>
      <c r="G2" s="3"/>
      <c r="H2" s="3"/>
      <c r="I2" s="3"/>
      <c r="J2" s="3"/>
      <c r="K2" s="5"/>
      <c r="L2" s="5"/>
      <c r="M2" s="5">
        <v>7.75</v>
      </c>
      <c r="N2" s="5">
        <v>28.15</v>
      </c>
      <c r="O2" s="5">
        <v>13.7</v>
      </c>
      <c r="P2" s="5">
        <v>26.85</v>
      </c>
      <c r="Q2" s="5">
        <v>8.2</v>
      </c>
      <c r="R2" s="5"/>
      <c r="S2" s="5">
        <v>2</v>
      </c>
      <c r="T2" s="5">
        <v>23.4</v>
      </c>
      <c r="U2" s="5">
        <v>22.45</v>
      </c>
      <c r="V2" s="5"/>
      <c r="W2" s="5">
        <f t="shared" ref="W2:W67" si="0">SUM(C2:V2)</f>
        <v>132.5</v>
      </c>
    </row>
    <row r="3" spans="1:23">
      <c r="A3" s="3">
        <v>309</v>
      </c>
      <c r="B3" s="3"/>
      <c r="C3" s="3"/>
      <c r="D3" s="3"/>
      <c r="E3" s="3"/>
      <c r="F3" s="3"/>
      <c r="G3" s="3"/>
      <c r="H3" s="3"/>
      <c r="I3" s="3"/>
      <c r="J3" s="3"/>
      <c r="K3" s="5"/>
      <c r="L3" s="5"/>
      <c r="M3" s="5">
        <v>17.7</v>
      </c>
      <c r="N3" s="5">
        <f>14.05+22+18.2</f>
        <v>54.25</v>
      </c>
      <c r="O3" s="5">
        <f>17.75+21.7+19.3+20</f>
        <v>78.75</v>
      </c>
      <c r="P3" s="5">
        <f>19.45+21.95+24.45+19.45+18.5+26.4+16.3</f>
        <v>146.5</v>
      </c>
      <c r="Q3" s="5">
        <f>25.4+19.2+18.95+10.8</f>
        <v>74.35</v>
      </c>
      <c r="R3" s="5"/>
      <c r="S3" s="5"/>
      <c r="T3" s="5">
        <f>14.05+13.7</f>
        <v>27.75</v>
      </c>
      <c r="U3" s="5">
        <f>21.75+18</f>
        <v>39.75</v>
      </c>
      <c r="V3" s="5"/>
      <c r="W3" s="5">
        <f t="shared" si="0"/>
        <v>439.05</v>
      </c>
    </row>
    <row r="4" spans="1:23">
      <c r="A4" s="3">
        <v>260</v>
      </c>
      <c r="B4" s="3"/>
      <c r="C4" s="3"/>
      <c r="D4" s="3"/>
      <c r="E4" s="3"/>
      <c r="F4" s="3"/>
      <c r="G4" s="3"/>
      <c r="H4" s="3"/>
      <c r="I4" s="3"/>
      <c r="J4" s="3"/>
      <c r="K4" s="5"/>
      <c r="L4" s="5"/>
      <c r="M4" s="5">
        <f>15.35+2.15</f>
        <v>17.5</v>
      </c>
      <c r="N4" s="5">
        <f>18+1.9+8.15</f>
        <v>28.05</v>
      </c>
      <c r="O4" s="5">
        <f>16.15+17.5</f>
        <v>33.65</v>
      </c>
      <c r="P4" s="5">
        <f>14.8+20.45+23.8</f>
        <v>59.05</v>
      </c>
      <c r="Q4" s="5">
        <f>21.4+19.35+6.35</f>
        <v>47.1</v>
      </c>
      <c r="R4" s="5"/>
      <c r="S4" s="5">
        <v>5.1</v>
      </c>
      <c r="T4" s="5">
        <v>12.65</v>
      </c>
      <c r="U4" s="5">
        <f>23.25+7.6</f>
        <v>30.85</v>
      </c>
      <c r="V4" s="5"/>
      <c r="W4" s="5">
        <f t="shared" si="0"/>
        <v>233.95</v>
      </c>
    </row>
    <row r="5" spans="1:23">
      <c r="A5" s="3">
        <v>309</v>
      </c>
      <c r="B5" s="3"/>
      <c r="C5" s="3"/>
      <c r="D5" s="3"/>
      <c r="E5" s="3"/>
      <c r="F5" s="3"/>
      <c r="G5" s="3"/>
      <c r="H5" s="3"/>
      <c r="I5" s="3"/>
      <c r="J5" s="3"/>
      <c r="K5" s="5"/>
      <c r="L5" s="5"/>
      <c r="M5" s="5"/>
      <c r="N5" s="5">
        <f>18.35+5.1</f>
        <v>23.45</v>
      </c>
      <c r="O5" s="5">
        <f>17.05+12.2</f>
        <v>29.25</v>
      </c>
      <c r="P5" s="5">
        <f>20.35+17.9+16.3+16.45</f>
        <v>71</v>
      </c>
      <c r="Q5" s="5">
        <f>21.3+6.35</f>
        <v>27.65</v>
      </c>
      <c r="R5" s="5"/>
      <c r="S5" s="5"/>
      <c r="T5" s="5">
        <f>19.5+21.05</f>
        <v>40.55</v>
      </c>
      <c r="U5" s="5">
        <f>15.95+20.25+9.9</f>
        <v>46.1</v>
      </c>
      <c r="V5" s="5"/>
      <c r="W5" s="5">
        <f t="shared" si="0"/>
        <v>238</v>
      </c>
    </row>
    <row r="6" spans="1:23">
      <c r="A6" s="3">
        <v>2425</v>
      </c>
      <c r="B6" s="3"/>
      <c r="C6" s="3"/>
      <c r="D6" s="3"/>
      <c r="E6" s="3"/>
      <c r="F6" s="3"/>
      <c r="G6" s="3"/>
      <c r="H6" s="3"/>
      <c r="I6" s="3"/>
      <c r="J6" s="3"/>
      <c r="K6" s="5"/>
      <c r="L6" s="5"/>
      <c r="M6" s="5">
        <v>2.45</v>
      </c>
      <c r="N6" s="5"/>
      <c r="O6" s="5">
        <v>1.3</v>
      </c>
      <c r="P6" s="5">
        <v>4.2</v>
      </c>
      <c r="Q6" s="5">
        <v>1.55</v>
      </c>
      <c r="R6" s="5"/>
      <c r="S6" s="5"/>
      <c r="T6" s="5">
        <v>2.4</v>
      </c>
      <c r="U6" s="5">
        <v>2.2</v>
      </c>
      <c r="V6" s="5"/>
      <c r="W6" s="5">
        <f t="shared" si="0"/>
        <v>14.1</v>
      </c>
    </row>
    <row r="7" spans="1:23">
      <c r="A7" s="3">
        <v>2425</v>
      </c>
      <c r="B7" s="3"/>
      <c r="C7" s="3"/>
      <c r="D7" s="3"/>
      <c r="E7" s="3"/>
      <c r="F7" s="3"/>
      <c r="G7" s="3"/>
      <c r="H7" s="3"/>
      <c r="I7" s="3"/>
      <c r="J7" s="3"/>
      <c r="K7" s="5"/>
      <c r="L7" s="5"/>
      <c r="M7" s="5">
        <v>2.35</v>
      </c>
      <c r="N7" s="5">
        <v>1.65</v>
      </c>
      <c r="O7" s="5">
        <v>7.4</v>
      </c>
      <c r="P7" s="5">
        <v>10.85</v>
      </c>
      <c r="Q7" s="5">
        <v>4.7</v>
      </c>
      <c r="R7" s="5"/>
      <c r="S7" s="5"/>
      <c r="T7" s="5">
        <v>2.6</v>
      </c>
      <c r="U7" s="5">
        <v>5.25</v>
      </c>
      <c r="V7" s="5"/>
      <c r="W7" s="5">
        <f t="shared" si="0"/>
        <v>34.8</v>
      </c>
    </row>
    <row r="8" spans="1:23">
      <c r="A8" s="3">
        <v>1009</v>
      </c>
      <c r="B8" s="3"/>
      <c r="C8" s="3"/>
      <c r="D8" s="3"/>
      <c r="E8" s="3"/>
      <c r="F8" s="3"/>
      <c r="G8" s="3"/>
      <c r="H8" s="3"/>
      <c r="I8" s="3"/>
      <c r="J8" s="3"/>
      <c r="K8" s="5"/>
      <c r="L8" s="5"/>
      <c r="M8" s="5"/>
      <c r="N8" s="5">
        <v>1.9</v>
      </c>
      <c r="O8" s="5">
        <f>1.5+2.9</f>
        <v>4.4</v>
      </c>
      <c r="P8" s="5">
        <v>12.65</v>
      </c>
      <c r="Q8" s="5">
        <v>1.8</v>
      </c>
      <c r="R8" s="5"/>
      <c r="S8" s="5"/>
      <c r="T8" s="5">
        <v>6.7</v>
      </c>
      <c r="U8" s="5">
        <v>2.6</v>
      </c>
      <c r="V8" s="5"/>
      <c r="W8" s="5">
        <f t="shared" si="0"/>
        <v>30.05</v>
      </c>
    </row>
    <row r="9" spans="1:23">
      <c r="A9" s="3">
        <v>999</v>
      </c>
      <c r="B9" s="3"/>
      <c r="C9" s="3"/>
      <c r="D9" s="3"/>
      <c r="E9" s="3"/>
      <c r="F9" s="3"/>
      <c r="G9" s="3"/>
      <c r="H9" s="3"/>
      <c r="I9" s="3"/>
      <c r="J9" s="3"/>
      <c r="K9" s="5"/>
      <c r="L9" s="5"/>
      <c r="M9" s="5">
        <v>4.35</v>
      </c>
      <c r="N9" s="5">
        <f>14.15+7.2</f>
        <v>21.35</v>
      </c>
      <c r="O9" s="5">
        <v>14.85</v>
      </c>
      <c r="P9" s="5">
        <f>18.65+13.25</f>
        <v>31.9</v>
      </c>
      <c r="Q9" s="5">
        <v>12.4</v>
      </c>
      <c r="R9" s="5"/>
      <c r="S9" s="5">
        <v>5.1</v>
      </c>
      <c r="T9" s="5">
        <f>19.35+15.35</f>
        <v>34.7</v>
      </c>
      <c r="U9" s="5">
        <v>15.05</v>
      </c>
      <c r="V9" s="5"/>
      <c r="W9" s="5">
        <f t="shared" si="0"/>
        <v>139.7</v>
      </c>
    </row>
    <row r="10" spans="1:23">
      <c r="A10" s="3">
        <v>1006</v>
      </c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>
        <v>2.7</v>
      </c>
      <c r="N10" s="5">
        <v>9</v>
      </c>
      <c r="O10" s="5">
        <v>13.25</v>
      </c>
      <c r="P10" s="5">
        <f>20.85+11.05</f>
        <v>31.9</v>
      </c>
      <c r="Q10" s="5">
        <v>20.7</v>
      </c>
      <c r="R10" s="5"/>
      <c r="S10" s="5"/>
      <c r="T10" s="5">
        <v>6.55</v>
      </c>
      <c r="U10" s="5">
        <v>10.5</v>
      </c>
      <c r="V10" s="5"/>
      <c r="W10" s="5">
        <f t="shared" si="0"/>
        <v>94.6</v>
      </c>
    </row>
    <row r="11" spans="1:23">
      <c r="A11" s="3">
        <v>1013</v>
      </c>
      <c r="B11" s="3"/>
      <c r="C11" s="3"/>
      <c r="D11" s="3"/>
      <c r="E11" s="3"/>
      <c r="F11" s="3"/>
      <c r="G11" s="3"/>
      <c r="H11" s="3"/>
      <c r="I11" s="3"/>
      <c r="J11" s="3"/>
      <c r="K11" s="5"/>
      <c r="L11" s="5"/>
      <c r="M11" s="5">
        <v>4.9</v>
      </c>
      <c r="N11" s="5">
        <v>14.65</v>
      </c>
      <c r="O11" s="5">
        <f>15.7+1.55</f>
        <v>17.25</v>
      </c>
      <c r="P11" s="5">
        <f>19.65+16.5</f>
        <v>36.15</v>
      </c>
      <c r="Q11" s="5">
        <v>19.95</v>
      </c>
      <c r="R11" s="5"/>
      <c r="S11" s="5"/>
      <c r="T11" s="5">
        <v>2.35</v>
      </c>
      <c r="U11" s="5">
        <v>7.9</v>
      </c>
      <c r="V11" s="5"/>
      <c r="W11" s="5">
        <f t="shared" si="0"/>
        <v>103.15</v>
      </c>
    </row>
    <row r="12" spans="1:23">
      <c r="A12" s="3">
        <v>1005</v>
      </c>
      <c r="B12" s="3"/>
      <c r="C12" s="3"/>
      <c r="D12" s="3"/>
      <c r="E12" s="3"/>
      <c r="F12" s="3"/>
      <c r="G12" s="3"/>
      <c r="H12" s="3"/>
      <c r="I12" s="3"/>
      <c r="J12" s="3"/>
      <c r="K12" s="5"/>
      <c r="L12" s="5"/>
      <c r="M12" s="5"/>
      <c r="N12" s="5"/>
      <c r="O12" s="5">
        <v>5.9</v>
      </c>
      <c r="P12" s="5">
        <v>21.9</v>
      </c>
      <c r="Q12" s="5">
        <v>12</v>
      </c>
      <c r="R12" s="5"/>
      <c r="S12" s="5">
        <v>2.9</v>
      </c>
      <c r="T12" s="5">
        <v>1.6</v>
      </c>
      <c r="U12" s="5">
        <v>6.85</v>
      </c>
      <c r="V12" s="5"/>
      <c r="W12" s="5">
        <f t="shared" si="0"/>
        <v>51.15</v>
      </c>
    </row>
    <row r="13" spans="1:23">
      <c r="A13" s="3">
        <v>2425</v>
      </c>
      <c r="B13" s="4"/>
      <c r="C13" s="3"/>
      <c r="D13" s="3"/>
      <c r="E13" s="3"/>
      <c r="F13" s="3"/>
      <c r="G13" s="3"/>
      <c r="H13" s="3"/>
      <c r="I13" s="3"/>
      <c r="J13" s="3"/>
      <c r="K13" s="5"/>
      <c r="L13" s="5"/>
      <c r="M13" s="5"/>
      <c r="N13" s="5">
        <v>1.95</v>
      </c>
      <c r="O13" s="5">
        <v>3.95</v>
      </c>
      <c r="P13" s="5">
        <v>11.85</v>
      </c>
      <c r="Q13" s="5">
        <v>12.35</v>
      </c>
      <c r="R13" s="5"/>
      <c r="S13" s="5"/>
      <c r="T13" s="5">
        <v>3.55</v>
      </c>
      <c r="U13" s="5">
        <v>8.75</v>
      </c>
      <c r="V13" s="5"/>
      <c r="W13" s="5">
        <f t="shared" si="0"/>
        <v>42.4</v>
      </c>
    </row>
    <row r="14" spans="1:23">
      <c r="A14" s="3">
        <v>2425</v>
      </c>
      <c r="B14" s="3"/>
      <c r="C14" s="3"/>
      <c r="D14" s="3"/>
      <c r="E14" s="3"/>
      <c r="F14" s="3"/>
      <c r="G14" s="3"/>
      <c r="H14" s="3"/>
      <c r="I14" s="3"/>
      <c r="J14" s="3"/>
      <c r="K14" s="5"/>
      <c r="L14" s="5"/>
      <c r="M14" s="5">
        <v>2.35</v>
      </c>
      <c r="N14" s="5"/>
      <c r="O14" s="5">
        <v>1.45</v>
      </c>
      <c r="P14" s="5">
        <v>8</v>
      </c>
      <c r="Q14" s="5">
        <v>3.7</v>
      </c>
      <c r="R14" s="5"/>
      <c r="S14" s="5"/>
      <c r="T14" s="5">
        <v>2.45</v>
      </c>
      <c r="U14" s="5">
        <v>2.4</v>
      </c>
      <c r="V14" s="5"/>
      <c r="W14" s="5">
        <f t="shared" si="0"/>
        <v>20.35</v>
      </c>
    </row>
    <row r="15" spans="1:23">
      <c r="A15" s="3">
        <v>260</v>
      </c>
      <c r="B15" s="3"/>
      <c r="C15" s="3"/>
      <c r="D15" s="3"/>
      <c r="E15" s="3"/>
      <c r="F15" s="3"/>
      <c r="G15" s="3"/>
      <c r="H15" s="3"/>
      <c r="I15" s="3"/>
      <c r="J15" s="3"/>
      <c r="K15" s="5"/>
      <c r="L15" s="5"/>
      <c r="M15" s="5">
        <v>2.5</v>
      </c>
      <c r="N15" s="5">
        <v>7.6</v>
      </c>
      <c r="O15" s="5">
        <f>14.6+16.3</f>
        <v>30.9</v>
      </c>
      <c r="P15" s="5">
        <f>16.35+20.85+22.2+22.5</f>
        <v>81.9</v>
      </c>
      <c r="Q15" s="5">
        <f>16.35+18.2+14.5+14.85</f>
        <v>63.9</v>
      </c>
      <c r="R15" s="5"/>
      <c r="S15" s="5"/>
      <c r="T15" s="5">
        <v>13.8</v>
      </c>
      <c r="U15" s="5">
        <f>14.45+16.95</f>
        <v>31.4</v>
      </c>
      <c r="V15" s="5"/>
      <c r="W15" s="5">
        <f t="shared" si="0"/>
        <v>232</v>
      </c>
    </row>
    <row r="16" spans="1:23">
      <c r="A16" s="3">
        <v>260</v>
      </c>
      <c r="B16" s="3"/>
      <c r="C16" s="3"/>
      <c r="D16" s="3"/>
      <c r="E16" s="3"/>
      <c r="F16" s="3"/>
      <c r="G16" s="3"/>
      <c r="H16" s="3"/>
      <c r="I16" s="3"/>
      <c r="J16" s="3"/>
      <c r="K16" s="5"/>
      <c r="L16" s="5"/>
      <c r="M16" s="5">
        <v>2.4</v>
      </c>
      <c r="N16" s="5">
        <v>15.15</v>
      </c>
      <c r="O16" s="5">
        <v>13.2</v>
      </c>
      <c r="P16" s="5">
        <v>12.5</v>
      </c>
      <c r="Q16" s="5">
        <v>5.75</v>
      </c>
      <c r="R16" s="5"/>
      <c r="S16" s="5">
        <v>2.25</v>
      </c>
      <c r="T16" s="5">
        <v>11.55</v>
      </c>
      <c r="U16" s="5">
        <v>5</v>
      </c>
      <c r="V16" s="5"/>
      <c r="W16" s="5">
        <f t="shared" si="0"/>
        <v>67.8</v>
      </c>
    </row>
    <row r="17" spans="1:23">
      <c r="A17" s="3">
        <v>2425</v>
      </c>
      <c r="B17" s="3"/>
      <c r="C17" s="3"/>
      <c r="D17" s="3"/>
      <c r="E17" s="3"/>
      <c r="F17" s="3"/>
      <c r="G17" s="3"/>
      <c r="H17" s="3"/>
      <c r="I17" s="3"/>
      <c r="J17" s="3"/>
      <c r="K17" s="5"/>
      <c r="L17" s="5"/>
      <c r="M17" s="5">
        <v>2.1</v>
      </c>
      <c r="N17" s="5"/>
      <c r="O17" s="5"/>
      <c r="P17" s="5">
        <v>2.4</v>
      </c>
      <c r="Q17" s="5"/>
      <c r="R17" s="5"/>
      <c r="S17" s="5"/>
      <c r="T17" s="5">
        <v>12.5</v>
      </c>
      <c r="U17" s="5">
        <v>10</v>
      </c>
      <c r="V17" s="5"/>
      <c r="W17" s="5">
        <f t="shared" si="0"/>
        <v>27</v>
      </c>
    </row>
    <row r="18" spans="1:23">
      <c r="A18" s="3">
        <v>1009</v>
      </c>
      <c r="B18" s="3"/>
      <c r="C18" s="3"/>
      <c r="D18" s="3"/>
      <c r="E18" s="3"/>
      <c r="F18" s="3"/>
      <c r="G18" s="3"/>
      <c r="H18" s="3"/>
      <c r="I18" s="3"/>
      <c r="J18" s="3"/>
      <c r="K18" s="5"/>
      <c r="L18" s="5"/>
      <c r="M18" s="5"/>
      <c r="N18" s="5"/>
      <c r="O18" s="5">
        <v>1.4</v>
      </c>
      <c r="P18" s="5">
        <v>10.9</v>
      </c>
      <c r="Q18" s="5">
        <v>3.1</v>
      </c>
      <c r="R18" s="5"/>
      <c r="S18" s="5"/>
      <c r="T18" s="5">
        <v>4</v>
      </c>
      <c r="U18" s="5">
        <v>6.3</v>
      </c>
      <c r="V18" s="5"/>
      <c r="W18" s="5">
        <f t="shared" si="0"/>
        <v>25.7</v>
      </c>
    </row>
    <row r="19" spans="1:23">
      <c r="A19" s="3">
        <v>2161</v>
      </c>
      <c r="B19" s="3"/>
      <c r="C19" s="3"/>
      <c r="D19" s="3"/>
      <c r="E19" s="3"/>
      <c r="F19" s="3"/>
      <c r="G19" s="3"/>
      <c r="H19" s="3"/>
      <c r="I19" s="3"/>
      <c r="J19" s="3"/>
      <c r="K19" s="5"/>
      <c r="L19" s="5"/>
      <c r="M19" s="5">
        <v>2.25</v>
      </c>
      <c r="N19" s="5">
        <v>7.15</v>
      </c>
      <c r="O19" s="5">
        <v>20.05</v>
      </c>
      <c r="P19" s="5">
        <f>11.9+18.2</f>
        <v>30.1</v>
      </c>
      <c r="Q19" s="5">
        <v>4.35</v>
      </c>
      <c r="R19" s="5"/>
      <c r="S19" s="5">
        <v>4.35</v>
      </c>
      <c r="T19" s="5">
        <v>20.2</v>
      </c>
      <c r="U19" s="5">
        <v>3.8</v>
      </c>
      <c r="V19" s="5"/>
      <c r="W19" s="5">
        <f t="shared" si="0"/>
        <v>92.25</v>
      </c>
    </row>
    <row r="20" spans="1:23">
      <c r="A20" s="3">
        <v>309</v>
      </c>
      <c r="B20" s="3"/>
      <c r="C20" s="3"/>
      <c r="D20" s="3"/>
      <c r="E20" s="3"/>
      <c r="F20" s="3"/>
      <c r="G20" s="3"/>
      <c r="H20" s="3"/>
      <c r="I20" s="3"/>
      <c r="J20" s="3"/>
      <c r="K20" s="5"/>
      <c r="L20" s="5"/>
      <c r="M20" s="5">
        <v>6.75</v>
      </c>
      <c r="N20" s="5">
        <v>10.95</v>
      </c>
      <c r="O20" s="5">
        <v>20.05</v>
      </c>
      <c r="P20" s="5">
        <f>18+21.05</f>
        <v>39.05</v>
      </c>
      <c r="Q20" s="5">
        <v>21.05</v>
      </c>
      <c r="R20" s="5"/>
      <c r="S20" s="5">
        <v>6.8</v>
      </c>
      <c r="T20" s="5">
        <f>11.8+17.9</f>
        <v>29.7</v>
      </c>
      <c r="U20" s="5">
        <f>14.45+18.3</f>
        <v>32.75</v>
      </c>
      <c r="V20" s="5"/>
      <c r="W20" s="5">
        <f t="shared" si="0"/>
        <v>167.1</v>
      </c>
    </row>
    <row r="21" spans="1:23">
      <c r="A21" s="3"/>
      <c r="B21" s="3"/>
      <c r="C21" s="3"/>
      <c r="D21" s="3"/>
      <c r="E21" s="3"/>
      <c r="F21" s="3"/>
      <c r="G21" s="3"/>
      <c r="H21" s="3"/>
      <c r="I21" s="3"/>
      <c r="J21" s="3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>
        <f t="shared" si="0"/>
        <v>0</v>
      </c>
    </row>
    <row r="22" spans="1:23">
      <c r="A22" s="3"/>
      <c r="B22" s="3"/>
      <c r="C22" s="3"/>
      <c r="D22" s="3"/>
      <c r="E22" s="3"/>
      <c r="F22" s="3"/>
      <c r="G22" s="3"/>
      <c r="H22" s="3"/>
      <c r="I22" s="3"/>
      <c r="J22" s="3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>
        <f t="shared" si="0"/>
        <v>0</v>
      </c>
    </row>
    <row r="23" spans="1:23">
      <c r="A23" s="3"/>
      <c r="B23" s="3"/>
      <c r="C23" s="3"/>
      <c r="D23" s="3"/>
      <c r="E23" s="3"/>
      <c r="F23" s="3"/>
      <c r="G23" s="3"/>
      <c r="H23" s="3"/>
      <c r="I23" s="3"/>
      <c r="J23" s="3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>
        <f t="shared" si="0"/>
        <v>0</v>
      </c>
    </row>
    <row r="24" spans="1:23">
      <c r="A24" s="3"/>
      <c r="B24" s="3"/>
      <c r="C24" s="3"/>
      <c r="D24" s="3"/>
      <c r="E24" s="3"/>
      <c r="F24" s="3"/>
      <c r="G24" s="3"/>
      <c r="H24" s="3"/>
      <c r="I24" s="3"/>
      <c r="J24" s="3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>
        <f t="shared" si="0"/>
        <v>0</v>
      </c>
    </row>
    <row r="25" spans="1:23">
      <c r="A25" s="3"/>
      <c r="B25" s="3"/>
      <c r="C25" s="3"/>
      <c r="D25" s="3"/>
      <c r="E25" s="3"/>
      <c r="F25" s="3"/>
      <c r="G25" s="3"/>
      <c r="H25" s="3"/>
      <c r="I25" s="3"/>
      <c r="J25" s="3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>
        <f t="shared" si="0"/>
        <v>0</v>
      </c>
    </row>
    <row r="26" spans="1:23">
      <c r="A26" s="3"/>
      <c r="B26" s="3"/>
      <c r="C26" s="3"/>
      <c r="D26" s="3"/>
      <c r="E26" s="3"/>
      <c r="F26" s="3"/>
      <c r="G26" s="3"/>
      <c r="H26" s="3"/>
      <c r="I26" s="3"/>
      <c r="J26" s="3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>
        <f t="shared" si="0"/>
        <v>0</v>
      </c>
    </row>
    <row r="27" spans="1:23">
      <c r="A27" s="3"/>
      <c r="B27" s="3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>
        <f t="shared" si="0"/>
        <v>0</v>
      </c>
    </row>
    <row r="28" spans="1:23">
      <c r="A28" s="3"/>
      <c r="B28" s="3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>
        <f t="shared" si="0"/>
        <v>0</v>
      </c>
    </row>
    <row r="29" spans="1:23">
      <c r="A29" s="3"/>
      <c r="B29" s="3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>
        <f t="shared" si="0"/>
        <v>0</v>
      </c>
    </row>
    <row r="30" spans="1:23">
      <c r="A30" s="3"/>
      <c r="B30" s="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>
        <f t="shared" si="0"/>
        <v>0</v>
      </c>
    </row>
    <row r="31" spans="1:23">
      <c r="A31" s="3"/>
      <c r="B31" s="3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>
        <f t="shared" si="0"/>
        <v>0</v>
      </c>
    </row>
    <row r="32" spans="1:23">
      <c r="A32" s="3"/>
      <c r="B32" s="3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>
        <f t="shared" si="0"/>
        <v>0</v>
      </c>
    </row>
    <row r="33" spans="1:23">
      <c r="A33" s="3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>
        <f t="shared" si="0"/>
        <v>0</v>
      </c>
    </row>
    <row r="34" spans="1:23">
      <c r="A34" s="3"/>
      <c r="B34" s="3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>
        <f t="shared" si="0"/>
        <v>0</v>
      </c>
    </row>
    <row r="35" spans="1:23">
      <c r="A35" s="3"/>
      <c r="B35" s="3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>
        <f t="shared" si="0"/>
        <v>0</v>
      </c>
    </row>
    <row r="36" spans="1:23">
      <c r="A36" s="3"/>
      <c r="B36" s="3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>
        <f t="shared" si="0"/>
        <v>0</v>
      </c>
    </row>
    <row r="37" spans="1:23">
      <c r="A37" s="3"/>
      <c r="B37" s="3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>
        <f t="shared" si="0"/>
        <v>0</v>
      </c>
    </row>
    <row r="38" spans="1:23">
      <c r="A38" s="3"/>
      <c r="B38" s="3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>
        <f t="shared" si="0"/>
        <v>0</v>
      </c>
    </row>
    <row r="39" spans="1:23">
      <c r="A39" s="3"/>
      <c r="B39" s="3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>
        <f t="shared" si="0"/>
        <v>0</v>
      </c>
    </row>
    <row r="40" spans="1:23">
      <c r="A40" s="3"/>
      <c r="B40" s="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>
        <f t="shared" si="0"/>
        <v>0</v>
      </c>
    </row>
    <row r="41" spans="1:23">
      <c r="A41" s="3"/>
      <c r="B41" s="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>
        <f t="shared" si="0"/>
        <v>0</v>
      </c>
    </row>
    <row r="42" spans="1:23">
      <c r="A42" s="3"/>
      <c r="B42" s="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>
        <f t="shared" si="0"/>
        <v>0</v>
      </c>
    </row>
    <row r="43" spans="1:23">
      <c r="A43" s="3"/>
      <c r="B43" s="3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>
        <f t="shared" si="0"/>
        <v>0</v>
      </c>
    </row>
    <row r="44" spans="1:23">
      <c r="A44" s="3"/>
      <c r="B44" s="3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>
        <f t="shared" si="0"/>
        <v>0</v>
      </c>
    </row>
    <row r="45" spans="1:23">
      <c r="A45" s="3"/>
      <c r="B45" s="3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>
        <f t="shared" si="0"/>
        <v>0</v>
      </c>
    </row>
    <row r="46" spans="1:23">
      <c r="A46" s="3"/>
      <c r="B46" s="3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>
        <f t="shared" si="0"/>
        <v>0</v>
      </c>
    </row>
    <row r="47" spans="1:23">
      <c r="A47" s="3"/>
      <c r="B47" s="3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>
        <f t="shared" si="0"/>
        <v>0</v>
      </c>
    </row>
    <row r="48" spans="1:23">
      <c r="A48" s="3"/>
      <c r="B48" s="3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>
        <f t="shared" si="0"/>
        <v>0</v>
      </c>
    </row>
    <row r="49" spans="1:23">
      <c r="A49" s="3"/>
      <c r="B49" s="3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>
        <f t="shared" si="0"/>
        <v>0</v>
      </c>
    </row>
    <row r="50" spans="1:23">
      <c r="A50" s="3"/>
      <c r="B50" s="3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>
        <f t="shared" si="0"/>
        <v>0</v>
      </c>
    </row>
    <row r="51" spans="1:23">
      <c r="A51" s="3"/>
      <c r="B51" s="3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>
        <f t="shared" si="0"/>
        <v>0</v>
      </c>
    </row>
    <row r="52" spans="1:23">
      <c r="A52" s="3"/>
      <c r="B52" s="3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>
        <f t="shared" si="0"/>
        <v>0</v>
      </c>
    </row>
    <row r="53" spans="1:23">
      <c r="A53" s="3"/>
      <c r="B53" s="3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>
        <f t="shared" si="0"/>
        <v>0</v>
      </c>
    </row>
    <row r="54" spans="1:23">
      <c r="A54" s="3"/>
      <c r="B54" s="3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>
        <f t="shared" si="0"/>
        <v>0</v>
      </c>
    </row>
    <row r="55" spans="1:23">
      <c r="A55" s="3"/>
      <c r="B55" s="3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>
        <f t="shared" si="0"/>
        <v>0</v>
      </c>
    </row>
    <row r="56" spans="1:23">
      <c r="A56" s="3"/>
      <c r="B56" s="3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>
        <f t="shared" si="0"/>
        <v>0</v>
      </c>
    </row>
    <row r="57" spans="1:23">
      <c r="A57" s="3"/>
      <c r="B57" s="3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>
        <f t="shared" si="0"/>
        <v>0</v>
      </c>
    </row>
    <row r="58" spans="1:23">
      <c r="A58" s="3"/>
      <c r="B58" s="3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>
        <f t="shared" si="0"/>
        <v>0</v>
      </c>
    </row>
    <row r="59" spans="1:23">
      <c r="A59" s="3"/>
      <c r="B59" s="3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>
        <f t="shared" si="0"/>
        <v>0</v>
      </c>
    </row>
    <row r="60" spans="1:23">
      <c r="A60" s="3"/>
      <c r="B60" s="3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>
        <f t="shared" si="0"/>
        <v>0</v>
      </c>
    </row>
    <row r="61" spans="1:23">
      <c r="A61" s="3"/>
      <c r="B61" s="3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>
        <f t="shared" si="0"/>
        <v>0</v>
      </c>
    </row>
    <row r="62" spans="1:23">
      <c r="A62" s="3"/>
      <c r="B62" s="3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>
        <f t="shared" si="0"/>
        <v>0</v>
      </c>
    </row>
    <row r="63" spans="1:23">
      <c r="A63" s="3"/>
      <c r="B63" s="3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>
        <f t="shared" si="0"/>
        <v>0</v>
      </c>
    </row>
    <row r="64" spans="1:23">
      <c r="A64" s="3"/>
      <c r="B64" s="3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>
        <f t="shared" si="0"/>
        <v>0</v>
      </c>
    </row>
    <row r="65" spans="1:23">
      <c r="A65" s="3"/>
      <c r="B65" s="3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>
        <f t="shared" si="0"/>
        <v>0</v>
      </c>
    </row>
    <row r="66" spans="1:23">
      <c r="A66" s="3"/>
      <c r="B66" s="3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>
        <f t="shared" si="0"/>
        <v>0</v>
      </c>
    </row>
    <row r="67" spans="1:23">
      <c r="A67" s="3"/>
      <c r="B67" s="3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>
        <f t="shared" si="0"/>
        <v>0</v>
      </c>
    </row>
    <row r="68" spans="1:23">
      <c r="A68" s="3"/>
      <c r="B68" s="3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>
        <f t="shared" ref="W68:W131" si="1">SUM(C68:V68)</f>
        <v>0</v>
      </c>
    </row>
    <row r="69" spans="1:23">
      <c r="A69" s="3"/>
      <c r="B69" s="3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>
        <f t="shared" si="1"/>
        <v>0</v>
      </c>
    </row>
    <row r="70" spans="1:23">
      <c r="A70" s="3"/>
      <c r="B70" s="3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>
        <f t="shared" si="1"/>
        <v>0</v>
      </c>
    </row>
    <row r="71" spans="1:23">
      <c r="A71" s="3"/>
      <c r="B71" s="3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>
        <f t="shared" si="1"/>
        <v>0</v>
      </c>
    </row>
    <row r="72" spans="1:23">
      <c r="A72" s="3"/>
      <c r="B72" s="3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>
        <f t="shared" si="1"/>
        <v>0</v>
      </c>
    </row>
    <row r="73" spans="1:23">
      <c r="A73" s="3"/>
      <c r="B73" s="3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>
        <f t="shared" si="1"/>
        <v>0</v>
      </c>
    </row>
    <row r="74" spans="1:23">
      <c r="A74" s="3"/>
      <c r="B74" s="3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>
        <f t="shared" si="1"/>
        <v>0</v>
      </c>
    </row>
    <row r="75" spans="1:23">
      <c r="A75" s="3"/>
      <c r="B75" s="3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>
        <f t="shared" si="1"/>
        <v>0</v>
      </c>
    </row>
    <row r="76" spans="1:23">
      <c r="A76" s="3"/>
      <c r="B76" s="3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>
        <f t="shared" si="1"/>
        <v>0</v>
      </c>
    </row>
    <row r="77" spans="1:23">
      <c r="A77" s="3"/>
      <c r="B77" s="3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>
        <f t="shared" si="1"/>
        <v>0</v>
      </c>
    </row>
    <row r="78" spans="1:23">
      <c r="A78" s="3"/>
      <c r="B78" s="3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>
        <f t="shared" si="1"/>
        <v>0</v>
      </c>
    </row>
    <row r="79" spans="1:23">
      <c r="A79" s="3"/>
      <c r="B79" s="3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>
        <f t="shared" si="1"/>
        <v>0</v>
      </c>
    </row>
    <row r="80" spans="1:23">
      <c r="A80" s="3"/>
      <c r="B80" s="3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>
        <f t="shared" si="1"/>
        <v>0</v>
      </c>
    </row>
    <row r="81" spans="1:23">
      <c r="A81" s="3"/>
      <c r="B81" s="3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>
        <f t="shared" si="1"/>
        <v>0</v>
      </c>
    </row>
    <row r="82" spans="1:23">
      <c r="A82" s="3"/>
      <c r="B82" s="3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>
        <f t="shared" si="1"/>
        <v>0</v>
      </c>
    </row>
    <row r="83" spans="1:23">
      <c r="A83" s="3"/>
      <c r="B83" s="3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>
        <f t="shared" si="1"/>
        <v>0</v>
      </c>
    </row>
    <row r="84" spans="1:23">
      <c r="A84" s="3"/>
      <c r="B84" s="3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>
        <f t="shared" si="1"/>
        <v>0</v>
      </c>
    </row>
    <row r="85" spans="1:23">
      <c r="A85" s="3"/>
      <c r="B85" s="3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>
        <f t="shared" si="1"/>
        <v>0</v>
      </c>
    </row>
    <row r="86" spans="1:23">
      <c r="A86" s="3"/>
      <c r="B86" s="3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>
        <f t="shared" si="1"/>
        <v>0</v>
      </c>
    </row>
    <row r="87" spans="1:23">
      <c r="A87" s="3"/>
      <c r="B87" s="3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>
        <f t="shared" si="1"/>
        <v>0</v>
      </c>
    </row>
    <row r="88" spans="1:23">
      <c r="A88" s="3"/>
      <c r="B88" s="3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>
        <f t="shared" si="1"/>
        <v>0</v>
      </c>
    </row>
    <row r="89" spans="1:23">
      <c r="A89" s="3"/>
      <c r="B89" s="3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>
        <f t="shared" si="1"/>
        <v>0</v>
      </c>
    </row>
    <row r="90" spans="1:23">
      <c r="A90" s="3"/>
      <c r="B90" s="3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>
        <f t="shared" si="1"/>
        <v>0</v>
      </c>
    </row>
    <row r="91" spans="1:23">
      <c r="A91" s="3"/>
      <c r="B91" s="3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>
        <f t="shared" si="1"/>
        <v>0</v>
      </c>
    </row>
    <row r="92" spans="1:23">
      <c r="A92" s="3"/>
      <c r="B92" s="3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>
        <f t="shared" si="1"/>
        <v>0</v>
      </c>
    </row>
    <row r="93" spans="1:23">
      <c r="A93" s="3"/>
      <c r="B93" s="3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>
        <f t="shared" si="1"/>
        <v>0</v>
      </c>
    </row>
    <row r="94" spans="1:23">
      <c r="A94" s="3"/>
      <c r="B94" s="3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>
        <f t="shared" si="1"/>
        <v>0</v>
      </c>
    </row>
    <row r="95" spans="1:23">
      <c r="A95" s="3"/>
      <c r="B95" s="3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>
        <f t="shared" si="1"/>
        <v>0</v>
      </c>
    </row>
    <row r="96" spans="1:23">
      <c r="A96" s="3"/>
      <c r="B96" s="3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>
        <f t="shared" si="1"/>
        <v>0</v>
      </c>
    </row>
    <row r="97" spans="1:23">
      <c r="A97" s="3"/>
      <c r="B97" s="3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>
        <f t="shared" si="1"/>
        <v>0</v>
      </c>
    </row>
    <row r="98" spans="1:23">
      <c r="A98" s="3"/>
      <c r="B98" s="3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>
        <f t="shared" si="1"/>
        <v>0</v>
      </c>
    </row>
    <row r="99" spans="1:23">
      <c r="A99" s="3"/>
      <c r="B99" s="3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>
        <f t="shared" si="1"/>
        <v>0</v>
      </c>
    </row>
    <row r="100" spans="1:23">
      <c r="A100" s="3"/>
      <c r="B100" s="3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>
        <f t="shared" si="1"/>
        <v>0</v>
      </c>
    </row>
    <row r="101" spans="1:23">
      <c r="A101" s="3"/>
      <c r="B101" s="3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>
        <f t="shared" si="1"/>
        <v>0</v>
      </c>
    </row>
    <row r="102" spans="1:23">
      <c r="A102" s="3"/>
      <c r="B102" s="3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>
        <f t="shared" si="1"/>
        <v>0</v>
      </c>
    </row>
    <row r="103" spans="1:23">
      <c r="A103" s="3"/>
      <c r="B103" s="3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>
        <f t="shared" si="1"/>
        <v>0</v>
      </c>
    </row>
    <row r="104" spans="1:23">
      <c r="A104" s="3"/>
      <c r="B104" s="3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>
        <f t="shared" si="1"/>
        <v>0</v>
      </c>
    </row>
    <row r="105" spans="1:23">
      <c r="A105" s="3"/>
      <c r="B105" s="3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>
        <f t="shared" si="1"/>
        <v>0</v>
      </c>
    </row>
    <row r="106" spans="1:23">
      <c r="A106" s="3"/>
      <c r="B106" s="3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>
        <f t="shared" si="1"/>
        <v>0</v>
      </c>
    </row>
    <row r="107" spans="1:23">
      <c r="A107" s="3"/>
      <c r="B107" s="3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>
        <f t="shared" si="1"/>
        <v>0</v>
      </c>
    </row>
    <row r="108" spans="1:23">
      <c r="A108" s="3"/>
      <c r="B108" s="3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>
        <f t="shared" si="1"/>
        <v>0</v>
      </c>
    </row>
    <row r="109" spans="1:23">
      <c r="A109" s="3"/>
      <c r="B109" s="3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>
        <f t="shared" si="1"/>
        <v>0</v>
      </c>
    </row>
    <row r="110" spans="1:23">
      <c r="A110" s="3"/>
      <c r="B110" s="3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>
        <f t="shared" si="1"/>
        <v>0</v>
      </c>
    </row>
    <row r="111" spans="1:23">
      <c r="A111" s="3"/>
      <c r="B111" s="3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>
        <f t="shared" si="1"/>
        <v>0</v>
      </c>
    </row>
    <row r="112" spans="1:23">
      <c r="A112" s="3"/>
      <c r="B112" s="3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>
        <f t="shared" si="1"/>
        <v>0</v>
      </c>
    </row>
    <row r="113" spans="1:23">
      <c r="A113" s="3"/>
      <c r="B113" s="3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>
        <f t="shared" si="1"/>
        <v>0</v>
      </c>
    </row>
    <row r="114" spans="1:23">
      <c r="A114" s="3"/>
      <c r="B114" s="3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>
        <f t="shared" si="1"/>
        <v>0</v>
      </c>
    </row>
    <row r="115" spans="1:23">
      <c r="A115" s="3"/>
      <c r="B115" s="3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>
        <f t="shared" si="1"/>
        <v>0</v>
      </c>
    </row>
    <row r="116" spans="1:23">
      <c r="A116" s="3"/>
      <c r="B116" s="3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>
        <f t="shared" si="1"/>
        <v>0</v>
      </c>
    </row>
    <row r="117" spans="1:23">
      <c r="A117" s="3"/>
      <c r="B117" s="3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>
        <f t="shared" si="1"/>
        <v>0</v>
      </c>
    </row>
    <row r="118" spans="1:23">
      <c r="A118" s="3"/>
      <c r="B118" s="3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>
        <f t="shared" si="1"/>
        <v>0</v>
      </c>
    </row>
    <row r="119" spans="1:23">
      <c r="A119" s="3"/>
      <c r="B119" s="3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>
        <f t="shared" si="1"/>
        <v>0</v>
      </c>
    </row>
    <row r="120" spans="1:23">
      <c r="A120" s="3"/>
      <c r="B120" s="3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>
        <f t="shared" si="1"/>
        <v>0</v>
      </c>
    </row>
    <row r="121" spans="1:23">
      <c r="A121" s="3"/>
      <c r="B121" s="3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>
        <f t="shared" si="1"/>
        <v>0</v>
      </c>
    </row>
    <row r="122" spans="1:23">
      <c r="A122" s="3"/>
      <c r="B122" s="3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>
        <f t="shared" si="1"/>
        <v>0</v>
      </c>
    </row>
    <row r="123" spans="1:23">
      <c r="A123" s="3"/>
      <c r="B123" s="3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>
        <f t="shared" si="1"/>
        <v>0</v>
      </c>
    </row>
    <row r="124" spans="1:23">
      <c r="A124" s="3"/>
      <c r="B124" s="3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>
        <f t="shared" si="1"/>
        <v>0</v>
      </c>
    </row>
    <row r="125" spans="1:23">
      <c r="A125" s="3"/>
      <c r="B125" s="3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>
        <f t="shared" si="1"/>
        <v>0</v>
      </c>
    </row>
    <row r="126" spans="1:23">
      <c r="A126" s="3"/>
      <c r="B126" s="3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>
        <f t="shared" si="1"/>
        <v>0</v>
      </c>
    </row>
    <row r="127" spans="1:23">
      <c r="A127" s="3"/>
      <c r="B127" s="3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>
        <f t="shared" si="1"/>
        <v>0</v>
      </c>
    </row>
    <row r="128" spans="1:23">
      <c r="A128" s="3"/>
      <c r="B128" s="3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>
        <f t="shared" si="1"/>
        <v>0</v>
      </c>
    </row>
    <row r="129" spans="1:23">
      <c r="A129" s="3"/>
      <c r="B129" s="3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>
        <f t="shared" si="1"/>
        <v>0</v>
      </c>
    </row>
    <row r="130" spans="1:23">
      <c r="A130" s="3"/>
      <c r="B130" s="3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>
        <f t="shared" si="1"/>
        <v>0</v>
      </c>
    </row>
    <row r="131" spans="1:23">
      <c r="A131" s="3"/>
      <c r="B131" s="3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>
        <f t="shared" si="1"/>
        <v>0</v>
      </c>
    </row>
    <row r="132" spans="1:23">
      <c r="A132" s="3"/>
      <c r="B132" s="3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>
        <f t="shared" ref="W132:W195" si="2">SUM(C132:V132)</f>
        <v>0</v>
      </c>
    </row>
    <row r="133" spans="1:23">
      <c r="A133" s="3"/>
      <c r="B133" s="3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>
        <f t="shared" si="2"/>
        <v>0</v>
      </c>
    </row>
    <row r="134" spans="1:23">
      <c r="A134" s="3"/>
      <c r="B134" s="3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>
        <f t="shared" si="2"/>
        <v>0</v>
      </c>
    </row>
    <row r="135" spans="1:23">
      <c r="A135" s="3"/>
      <c r="B135" s="3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>
        <f t="shared" si="2"/>
        <v>0</v>
      </c>
    </row>
    <row r="136" spans="1:23">
      <c r="A136" s="3"/>
      <c r="B136" s="3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>
        <f t="shared" si="2"/>
        <v>0</v>
      </c>
    </row>
    <row r="137" spans="1:23">
      <c r="A137" s="3"/>
      <c r="B137" s="3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>
        <f t="shared" si="2"/>
        <v>0</v>
      </c>
    </row>
    <row r="138" spans="1:23">
      <c r="A138" s="3"/>
      <c r="B138" s="3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>
        <f t="shared" si="2"/>
        <v>0</v>
      </c>
    </row>
    <row r="139" spans="1:23">
      <c r="A139" s="3"/>
      <c r="B139" s="3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>
        <f t="shared" si="2"/>
        <v>0</v>
      </c>
    </row>
    <row r="140" spans="1:23">
      <c r="A140" s="3"/>
      <c r="B140" s="3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>
        <f t="shared" si="2"/>
        <v>0</v>
      </c>
    </row>
    <row r="141" spans="1:23">
      <c r="A141" s="3"/>
      <c r="B141" s="3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>
        <f t="shared" si="2"/>
        <v>0</v>
      </c>
    </row>
    <row r="142" spans="1:23">
      <c r="A142" s="3"/>
      <c r="B142" s="3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>
        <f t="shared" si="2"/>
        <v>0</v>
      </c>
    </row>
    <row r="143" spans="1:23">
      <c r="A143" s="3"/>
      <c r="B143" s="3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>
        <f t="shared" si="2"/>
        <v>0</v>
      </c>
    </row>
    <row r="144" spans="1:23">
      <c r="A144" s="3"/>
      <c r="B144" s="3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>
        <f t="shared" si="2"/>
        <v>0</v>
      </c>
    </row>
    <row r="145" spans="1:23">
      <c r="A145" s="3"/>
      <c r="B145" s="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>
        <f t="shared" si="2"/>
        <v>0</v>
      </c>
    </row>
    <row r="146" spans="1:23">
      <c r="A146" s="3"/>
      <c r="B146" s="3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>
        <f t="shared" si="2"/>
        <v>0</v>
      </c>
    </row>
    <row r="147" spans="1:23">
      <c r="A147" s="3"/>
      <c r="B147" s="3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>
        <f t="shared" si="2"/>
        <v>0</v>
      </c>
    </row>
    <row r="148" spans="1:23">
      <c r="A148" s="3"/>
      <c r="B148" s="3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>
        <f t="shared" si="2"/>
        <v>0</v>
      </c>
    </row>
    <row r="149" spans="1:23">
      <c r="A149" s="3"/>
      <c r="B149" s="3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>
        <f t="shared" si="2"/>
        <v>0</v>
      </c>
    </row>
    <row r="150" spans="1:23">
      <c r="A150" s="3"/>
      <c r="B150" s="3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>
        <f t="shared" si="2"/>
        <v>0</v>
      </c>
    </row>
    <row r="151" spans="1:23">
      <c r="A151" s="3"/>
      <c r="B151" s="3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>
        <f t="shared" si="2"/>
        <v>0</v>
      </c>
    </row>
    <row r="152" spans="1:23">
      <c r="A152" s="3"/>
      <c r="B152" s="3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>
        <f t="shared" si="2"/>
        <v>0</v>
      </c>
    </row>
    <row r="153" spans="1:23">
      <c r="A153" s="3"/>
      <c r="B153" s="3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>
        <f t="shared" si="2"/>
        <v>0</v>
      </c>
    </row>
    <row r="154" spans="1:23">
      <c r="A154" s="3"/>
      <c r="B154" s="3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>
        <f t="shared" si="2"/>
        <v>0</v>
      </c>
    </row>
    <row r="155" spans="1:23">
      <c r="A155" s="3"/>
      <c r="B155" s="3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>
        <f t="shared" si="2"/>
        <v>0</v>
      </c>
    </row>
    <row r="156" spans="1:23">
      <c r="A156" s="3"/>
      <c r="B156" s="3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>
        <f t="shared" si="2"/>
        <v>0</v>
      </c>
    </row>
    <row r="157" spans="1:23">
      <c r="A157" s="3"/>
      <c r="B157" s="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>
        <f t="shared" si="2"/>
        <v>0</v>
      </c>
    </row>
    <row r="158" spans="1:23">
      <c r="A158" s="3"/>
      <c r="B158" s="3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>
        <f t="shared" si="2"/>
        <v>0</v>
      </c>
    </row>
    <row r="159" spans="1:23">
      <c r="A159" s="3"/>
      <c r="B159" s="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>
        <f t="shared" si="2"/>
        <v>0</v>
      </c>
    </row>
    <row r="160" spans="1:23">
      <c r="A160" s="3"/>
      <c r="B160" s="3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>
        <f t="shared" si="2"/>
        <v>0</v>
      </c>
    </row>
    <row r="161" spans="1:23">
      <c r="A161" s="3"/>
      <c r="B161" s="3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>
        <f t="shared" si="2"/>
        <v>0</v>
      </c>
    </row>
    <row r="162" spans="1:23">
      <c r="A162" s="3"/>
      <c r="B162" s="3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>
        <f t="shared" si="2"/>
        <v>0</v>
      </c>
    </row>
    <row r="163" spans="1:23">
      <c r="A163" s="3"/>
      <c r="B163" s="3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>
        <f t="shared" si="2"/>
        <v>0</v>
      </c>
    </row>
    <row r="164" spans="1:23">
      <c r="A164" s="3"/>
      <c r="B164" s="3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>
        <f t="shared" si="2"/>
        <v>0</v>
      </c>
    </row>
    <row r="165" spans="1:23">
      <c r="A165" s="3"/>
      <c r="B165" s="3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>
        <f t="shared" si="2"/>
        <v>0</v>
      </c>
    </row>
    <row r="166" spans="1:23">
      <c r="A166" s="3"/>
      <c r="B166" s="3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>
        <f t="shared" si="2"/>
        <v>0</v>
      </c>
    </row>
    <row r="167" spans="1:23">
      <c r="A167" s="3"/>
      <c r="B167" s="3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>
        <f t="shared" si="2"/>
        <v>0</v>
      </c>
    </row>
    <row r="168" spans="1:23">
      <c r="A168" s="3"/>
      <c r="B168" s="3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>
        <f t="shared" si="2"/>
        <v>0</v>
      </c>
    </row>
    <row r="169" spans="1:23">
      <c r="A169" s="3"/>
      <c r="B169" s="3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>
        <f t="shared" si="2"/>
        <v>0</v>
      </c>
    </row>
    <row r="170" spans="1:23">
      <c r="A170" s="3"/>
      <c r="B170" s="3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>
        <f t="shared" si="2"/>
        <v>0</v>
      </c>
    </row>
    <row r="171" spans="1:23">
      <c r="A171" s="3"/>
      <c r="B171" s="3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>
        <f t="shared" si="2"/>
        <v>0</v>
      </c>
    </row>
    <row r="172" spans="1:23">
      <c r="A172" s="3"/>
      <c r="B172" s="3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>
        <f t="shared" si="2"/>
        <v>0</v>
      </c>
    </row>
    <row r="173" spans="1:23">
      <c r="A173" s="3"/>
      <c r="B173" s="3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>
        <f t="shared" si="2"/>
        <v>0</v>
      </c>
    </row>
    <row r="174" spans="1:23">
      <c r="A174" s="3"/>
      <c r="B174" s="3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>
        <f t="shared" si="2"/>
        <v>0</v>
      </c>
    </row>
    <row r="175" spans="1:23">
      <c r="A175" s="3"/>
      <c r="B175" s="3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>
        <f t="shared" si="2"/>
        <v>0</v>
      </c>
    </row>
    <row r="176" spans="1:23">
      <c r="A176" s="3"/>
      <c r="B176" s="3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>
        <f t="shared" si="2"/>
        <v>0</v>
      </c>
    </row>
    <row r="177" spans="1:23">
      <c r="A177" s="3"/>
      <c r="B177" s="3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>
        <f t="shared" si="2"/>
        <v>0</v>
      </c>
    </row>
    <row r="178" spans="1:23">
      <c r="A178" s="3"/>
      <c r="B178" s="3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>
        <f t="shared" si="2"/>
        <v>0</v>
      </c>
    </row>
    <row r="179" spans="1:23">
      <c r="A179" s="3"/>
      <c r="B179" s="3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>
        <f t="shared" si="2"/>
        <v>0</v>
      </c>
    </row>
    <row r="180" spans="1:23">
      <c r="A180" s="3"/>
      <c r="B180" s="3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>
        <f t="shared" si="2"/>
        <v>0</v>
      </c>
    </row>
    <row r="181" spans="1:23">
      <c r="A181" s="3"/>
      <c r="B181" s="3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>
        <f t="shared" si="2"/>
        <v>0</v>
      </c>
    </row>
    <row r="182" spans="1:23">
      <c r="A182" s="3"/>
      <c r="B182" s="3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>
        <f t="shared" si="2"/>
        <v>0</v>
      </c>
    </row>
    <row r="183" spans="1:23">
      <c r="A183" s="3"/>
      <c r="B183" s="3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>
        <f t="shared" si="2"/>
        <v>0</v>
      </c>
    </row>
    <row r="184" spans="1:23">
      <c r="A184" s="3"/>
      <c r="B184" s="3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>
        <f t="shared" si="2"/>
        <v>0</v>
      </c>
    </row>
    <row r="185" spans="1:23">
      <c r="A185" s="3"/>
      <c r="B185" s="3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>
        <f t="shared" si="2"/>
        <v>0</v>
      </c>
    </row>
    <row r="186" spans="1:23">
      <c r="A186" s="3"/>
      <c r="B186" s="3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>
        <f t="shared" si="2"/>
        <v>0</v>
      </c>
    </row>
    <row r="187" spans="1:23">
      <c r="A187" s="3"/>
      <c r="B187" s="3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>
        <f t="shared" si="2"/>
        <v>0</v>
      </c>
    </row>
    <row r="188" spans="1:23">
      <c r="A188" s="3"/>
      <c r="B188" s="3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>
        <f t="shared" si="2"/>
        <v>0</v>
      </c>
    </row>
    <row r="189" spans="1:23">
      <c r="A189" s="3"/>
      <c r="B189" s="3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>
        <f t="shared" si="2"/>
        <v>0</v>
      </c>
    </row>
    <row r="190" spans="1:23">
      <c r="A190" s="3"/>
      <c r="B190" s="3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>
        <f t="shared" si="2"/>
        <v>0</v>
      </c>
    </row>
    <row r="191" spans="1:23">
      <c r="A191" s="3"/>
      <c r="B191" s="3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>
        <f t="shared" si="2"/>
        <v>0</v>
      </c>
    </row>
    <row r="192" spans="1:23">
      <c r="A192" s="3"/>
      <c r="B192" s="3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>
        <f t="shared" si="2"/>
        <v>0</v>
      </c>
    </row>
    <row r="193" spans="1:23">
      <c r="A193" s="3"/>
      <c r="B193" s="3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>
        <f t="shared" si="2"/>
        <v>0</v>
      </c>
    </row>
    <row r="194" spans="1:23">
      <c r="A194" s="3"/>
      <c r="B194" s="3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>
        <f t="shared" si="2"/>
        <v>0</v>
      </c>
    </row>
    <row r="195" spans="1:23">
      <c r="A195" s="3"/>
      <c r="B195" s="3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>
        <f t="shared" si="2"/>
        <v>0</v>
      </c>
    </row>
    <row r="196" spans="1:23">
      <c r="A196" s="3"/>
      <c r="B196" s="3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>
        <f t="shared" ref="W196:W259" si="3">SUM(C196:V196)</f>
        <v>0</v>
      </c>
    </row>
    <row r="197" spans="1:23">
      <c r="A197" s="3"/>
      <c r="B197" s="3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>
        <f t="shared" si="3"/>
        <v>0</v>
      </c>
    </row>
    <row r="198" spans="1:23">
      <c r="A198" s="3"/>
      <c r="B198" s="3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>
        <f t="shared" si="3"/>
        <v>0</v>
      </c>
    </row>
    <row r="199" spans="1:23">
      <c r="A199" s="3"/>
      <c r="B199" s="3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>
        <f t="shared" si="3"/>
        <v>0</v>
      </c>
    </row>
    <row r="200" spans="1:23">
      <c r="A200" s="3"/>
      <c r="B200" s="3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>
        <f t="shared" si="3"/>
        <v>0</v>
      </c>
    </row>
    <row r="201" spans="1:23">
      <c r="A201" s="3"/>
      <c r="B201" s="3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>
        <f t="shared" si="3"/>
        <v>0</v>
      </c>
    </row>
    <row r="202" spans="1:23">
      <c r="A202" s="3"/>
      <c r="B202" s="3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>
        <f t="shared" si="3"/>
        <v>0</v>
      </c>
    </row>
    <row r="203" spans="1:23">
      <c r="A203" s="3"/>
      <c r="B203" s="3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>
        <f t="shared" si="3"/>
        <v>0</v>
      </c>
    </row>
    <row r="204" spans="1:23">
      <c r="A204" s="3"/>
      <c r="B204" s="3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>
        <f t="shared" si="3"/>
        <v>0</v>
      </c>
    </row>
    <row r="205" spans="1:23">
      <c r="A205" s="3"/>
      <c r="B205" s="3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>
        <f t="shared" si="3"/>
        <v>0</v>
      </c>
    </row>
    <row r="206" spans="1:23">
      <c r="A206" s="3"/>
      <c r="B206" s="3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>
        <f t="shared" si="3"/>
        <v>0</v>
      </c>
    </row>
    <row r="207" spans="1:23">
      <c r="A207" s="3"/>
      <c r="B207" s="3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>
        <f t="shared" si="3"/>
        <v>0</v>
      </c>
    </row>
    <row r="208" spans="1:23">
      <c r="A208" s="3"/>
      <c r="B208" s="3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>
        <f t="shared" si="3"/>
        <v>0</v>
      </c>
    </row>
    <row r="209" spans="1:23">
      <c r="A209" s="3"/>
      <c r="B209" s="3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>
        <f t="shared" si="3"/>
        <v>0</v>
      </c>
    </row>
    <row r="210" spans="1:23">
      <c r="A210" s="3"/>
      <c r="B210" s="3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>
        <f t="shared" si="3"/>
        <v>0</v>
      </c>
    </row>
    <row r="211" spans="1:23">
      <c r="A211" s="3"/>
      <c r="B211" s="3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>
        <f t="shared" si="3"/>
        <v>0</v>
      </c>
    </row>
    <row r="212" spans="1:23">
      <c r="A212" s="3"/>
      <c r="B212" s="3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>
        <f t="shared" si="3"/>
        <v>0</v>
      </c>
    </row>
    <row r="213" spans="1:23">
      <c r="A213" s="3"/>
      <c r="B213" s="3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>
        <f t="shared" si="3"/>
        <v>0</v>
      </c>
    </row>
    <row r="214" spans="1:23">
      <c r="A214" s="3"/>
      <c r="B214" s="3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>
        <f t="shared" si="3"/>
        <v>0</v>
      </c>
    </row>
    <row r="215" spans="1:23">
      <c r="A215" s="3"/>
      <c r="B215" s="3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>
        <f t="shared" si="3"/>
        <v>0</v>
      </c>
    </row>
    <row r="216" spans="1:23">
      <c r="A216" s="3"/>
      <c r="B216" s="3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>
        <f t="shared" si="3"/>
        <v>0</v>
      </c>
    </row>
    <row r="217" spans="1:23">
      <c r="A217" s="3"/>
      <c r="B217" s="3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>
        <f t="shared" si="3"/>
        <v>0</v>
      </c>
    </row>
    <row r="218" spans="1:23">
      <c r="A218" s="3"/>
      <c r="B218" s="3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>
        <f t="shared" si="3"/>
        <v>0</v>
      </c>
    </row>
    <row r="219" spans="1:23">
      <c r="A219" s="3"/>
      <c r="B219" s="3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>
        <f t="shared" si="3"/>
        <v>0</v>
      </c>
    </row>
    <row r="220" spans="1:23">
      <c r="A220" s="3"/>
      <c r="B220" s="3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>
        <f t="shared" si="3"/>
        <v>0</v>
      </c>
    </row>
    <row r="221" spans="1:23">
      <c r="A221" s="3"/>
      <c r="B221" s="3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>
        <f t="shared" si="3"/>
        <v>0</v>
      </c>
    </row>
    <row r="222" spans="1:23">
      <c r="A222" s="3"/>
      <c r="B222" s="3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>
        <f t="shared" si="3"/>
        <v>0</v>
      </c>
    </row>
    <row r="223" spans="1:23">
      <c r="A223" s="3"/>
      <c r="B223" s="3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>
        <f t="shared" si="3"/>
        <v>0</v>
      </c>
    </row>
    <row r="224" spans="1:23">
      <c r="A224" s="3"/>
      <c r="B224" s="3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>
        <f t="shared" si="3"/>
        <v>0</v>
      </c>
    </row>
    <row r="225" spans="1:23">
      <c r="A225" s="3"/>
      <c r="B225" s="3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>
        <f t="shared" si="3"/>
        <v>0</v>
      </c>
    </row>
    <row r="226" spans="1:23">
      <c r="A226" s="3"/>
      <c r="B226" s="3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>
        <f t="shared" si="3"/>
        <v>0</v>
      </c>
    </row>
    <row r="227" spans="1:23">
      <c r="A227" s="3"/>
      <c r="B227" s="3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>
        <f t="shared" si="3"/>
        <v>0</v>
      </c>
    </row>
    <row r="228" spans="1:23">
      <c r="A228" s="3"/>
      <c r="B228" s="3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>
        <f t="shared" si="3"/>
        <v>0</v>
      </c>
    </row>
    <row r="229" spans="1:23">
      <c r="A229" s="3"/>
      <c r="B229" s="3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>
        <f t="shared" si="3"/>
        <v>0</v>
      </c>
    </row>
    <row r="230" spans="1:23">
      <c r="A230" s="3"/>
      <c r="B230" s="3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>
        <f t="shared" si="3"/>
        <v>0</v>
      </c>
    </row>
    <row r="231" spans="1:23">
      <c r="A231" s="3"/>
      <c r="B231" s="3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>
        <f t="shared" si="3"/>
        <v>0</v>
      </c>
    </row>
    <row r="232" spans="1:23">
      <c r="A232" s="3"/>
      <c r="B232" s="3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>
        <f t="shared" si="3"/>
        <v>0</v>
      </c>
    </row>
    <row r="233" spans="1:23">
      <c r="A233" s="3"/>
      <c r="B233" s="3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>
        <f t="shared" si="3"/>
        <v>0</v>
      </c>
    </row>
    <row r="234" spans="1:23">
      <c r="A234" s="3"/>
      <c r="B234" s="3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>
        <f t="shared" si="3"/>
        <v>0</v>
      </c>
    </row>
    <row r="235" spans="1:23">
      <c r="A235" s="3"/>
      <c r="B235" s="3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>
        <f t="shared" si="3"/>
        <v>0</v>
      </c>
    </row>
    <row r="236" spans="1:23">
      <c r="A236" s="3"/>
      <c r="B236" s="3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>
        <f t="shared" si="3"/>
        <v>0</v>
      </c>
    </row>
    <row r="237" spans="1:23">
      <c r="A237" s="3"/>
      <c r="B237" s="3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>
        <f t="shared" si="3"/>
        <v>0</v>
      </c>
    </row>
    <row r="238" spans="1:23">
      <c r="A238" s="3"/>
      <c r="B238" s="3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>
        <f t="shared" si="3"/>
        <v>0</v>
      </c>
    </row>
    <row r="239" spans="1:23">
      <c r="A239" s="3"/>
      <c r="B239" s="3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>
        <f t="shared" si="3"/>
        <v>0</v>
      </c>
    </row>
    <row r="240" spans="1:23">
      <c r="A240" s="3"/>
      <c r="B240" s="3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>
        <f t="shared" si="3"/>
        <v>0</v>
      </c>
    </row>
    <row r="241" spans="1:23">
      <c r="A241" s="3"/>
      <c r="B241" s="3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>
        <f t="shared" si="3"/>
        <v>0</v>
      </c>
    </row>
    <row r="242" spans="1:23">
      <c r="A242" s="3"/>
      <c r="B242" s="3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>
        <f t="shared" si="3"/>
        <v>0</v>
      </c>
    </row>
    <row r="243" spans="1:23">
      <c r="A243" s="3"/>
      <c r="B243" s="3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>
        <f t="shared" si="3"/>
        <v>0</v>
      </c>
    </row>
    <row r="244" spans="1:23">
      <c r="A244" s="3"/>
      <c r="B244" s="3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>
        <f t="shared" si="3"/>
        <v>0</v>
      </c>
    </row>
    <row r="245" spans="1:23">
      <c r="A245" s="3"/>
      <c r="B245" s="3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>
        <f t="shared" si="3"/>
        <v>0</v>
      </c>
    </row>
    <row r="246" spans="1:23">
      <c r="A246" s="3"/>
      <c r="B246" s="3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>
        <f t="shared" si="3"/>
        <v>0</v>
      </c>
    </row>
    <row r="247" spans="1:23">
      <c r="A247" s="3"/>
      <c r="B247" s="3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>
        <f t="shared" si="3"/>
        <v>0</v>
      </c>
    </row>
    <row r="248" spans="1:23">
      <c r="A248" s="3"/>
      <c r="B248" s="3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>
        <f t="shared" si="3"/>
        <v>0</v>
      </c>
    </row>
    <row r="249" spans="1:23">
      <c r="A249" s="3"/>
      <c r="B249" s="3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>
        <f t="shared" si="3"/>
        <v>0</v>
      </c>
    </row>
    <row r="250" spans="1:23">
      <c r="A250" s="3"/>
      <c r="B250" s="3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>
        <f t="shared" si="3"/>
        <v>0</v>
      </c>
    </row>
    <row r="251" spans="1:23">
      <c r="A251" s="3"/>
      <c r="B251" s="3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>
        <f t="shared" si="3"/>
        <v>0</v>
      </c>
    </row>
    <row r="252" spans="1:23">
      <c r="A252" s="3"/>
      <c r="B252" s="3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>
        <f t="shared" si="3"/>
        <v>0</v>
      </c>
    </row>
    <row r="253" spans="1:23">
      <c r="A253" s="3"/>
      <c r="B253" s="3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>
        <f t="shared" si="3"/>
        <v>0</v>
      </c>
    </row>
    <row r="254" spans="1:23">
      <c r="A254" s="3"/>
      <c r="B254" s="3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>
        <f t="shared" si="3"/>
        <v>0</v>
      </c>
    </row>
    <row r="255" spans="1:23">
      <c r="A255" s="3"/>
      <c r="B255" s="3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>
        <f t="shared" si="3"/>
        <v>0</v>
      </c>
    </row>
    <row r="256" spans="1:23">
      <c r="A256" s="3"/>
      <c r="B256" s="3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>
        <f t="shared" si="3"/>
        <v>0</v>
      </c>
    </row>
    <row r="257" spans="1:23">
      <c r="A257" s="3"/>
      <c r="B257" s="3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>
        <f t="shared" si="3"/>
        <v>0</v>
      </c>
    </row>
    <row r="258" spans="1:23">
      <c r="A258" s="3"/>
      <c r="B258" s="3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>
        <f t="shared" si="3"/>
        <v>0</v>
      </c>
    </row>
    <row r="259" spans="1:23">
      <c r="A259" s="3"/>
      <c r="B259" s="3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>
        <f t="shared" si="3"/>
        <v>0</v>
      </c>
    </row>
    <row r="260" spans="1:23">
      <c r="A260" s="3"/>
      <c r="B260" s="3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>
        <f t="shared" ref="W260:W323" si="4">SUM(C260:V260)</f>
        <v>0</v>
      </c>
    </row>
    <row r="261" spans="1:23">
      <c r="A261" s="3"/>
      <c r="B261" s="3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>
        <f t="shared" si="4"/>
        <v>0</v>
      </c>
    </row>
    <row r="262" spans="1:23">
      <c r="A262" s="3"/>
      <c r="B262" s="3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>
        <f t="shared" si="4"/>
        <v>0</v>
      </c>
    </row>
    <row r="263" spans="1:23">
      <c r="A263" s="3"/>
      <c r="B263" s="3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>
        <f t="shared" si="4"/>
        <v>0</v>
      </c>
    </row>
    <row r="264" spans="1:23">
      <c r="A264" s="3"/>
      <c r="B264" s="3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>
        <f t="shared" si="4"/>
        <v>0</v>
      </c>
    </row>
    <row r="265" spans="1:23">
      <c r="A265" s="3"/>
      <c r="B265" s="3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>
        <f t="shared" si="4"/>
        <v>0</v>
      </c>
    </row>
    <row r="266" spans="1:23">
      <c r="A266" s="3"/>
      <c r="B266" s="3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>
        <f t="shared" si="4"/>
        <v>0</v>
      </c>
    </row>
    <row r="267" spans="1:23">
      <c r="A267" s="3"/>
      <c r="B267" s="3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>
        <f t="shared" si="4"/>
        <v>0</v>
      </c>
    </row>
    <row r="268" spans="1:23">
      <c r="A268" s="3"/>
      <c r="B268" s="3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>
        <f t="shared" si="4"/>
        <v>0</v>
      </c>
    </row>
    <row r="269" spans="1:23">
      <c r="A269" s="3"/>
      <c r="B269" s="3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>
        <f t="shared" si="4"/>
        <v>0</v>
      </c>
    </row>
    <row r="270" spans="1:23">
      <c r="A270" s="3"/>
      <c r="B270" s="3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>
        <f t="shared" si="4"/>
        <v>0</v>
      </c>
    </row>
    <row r="271" spans="1:23">
      <c r="A271" s="3"/>
      <c r="B271" s="3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>
        <f t="shared" si="4"/>
        <v>0</v>
      </c>
    </row>
    <row r="272" spans="1:23">
      <c r="A272" s="3"/>
      <c r="B272" s="3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>
        <f t="shared" si="4"/>
        <v>0</v>
      </c>
    </row>
    <row r="273" spans="1:23">
      <c r="A273" s="3"/>
      <c r="B273" s="3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>
        <f t="shared" si="4"/>
        <v>0</v>
      </c>
    </row>
    <row r="274" spans="1:23">
      <c r="A274" s="3"/>
      <c r="B274" s="3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>
        <f t="shared" si="4"/>
        <v>0</v>
      </c>
    </row>
    <row r="275" spans="1:23">
      <c r="A275" s="3"/>
      <c r="B275" s="3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>
        <f t="shared" si="4"/>
        <v>0</v>
      </c>
    </row>
    <row r="276" spans="1:23">
      <c r="A276" s="3"/>
      <c r="B276" s="3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>
        <f t="shared" si="4"/>
        <v>0</v>
      </c>
    </row>
    <row r="277" spans="1:23">
      <c r="A277" s="3"/>
      <c r="B277" s="3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>
        <f t="shared" si="4"/>
        <v>0</v>
      </c>
    </row>
    <row r="278" spans="1:23">
      <c r="A278" s="3"/>
      <c r="B278" s="3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>
        <f t="shared" si="4"/>
        <v>0</v>
      </c>
    </row>
    <row r="279" spans="1:23">
      <c r="A279" s="3"/>
      <c r="B279" s="3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>
        <f t="shared" si="4"/>
        <v>0</v>
      </c>
    </row>
    <row r="280" spans="1:23">
      <c r="A280" s="3"/>
      <c r="B280" s="3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>
        <f t="shared" si="4"/>
        <v>0</v>
      </c>
    </row>
    <row r="281" spans="1:23">
      <c r="A281" s="3"/>
      <c r="B281" s="3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>
        <f t="shared" si="4"/>
        <v>0</v>
      </c>
    </row>
    <row r="282" spans="1:23">
      <c r="A282" s="3"/>
      <c r="B282" s="3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>
        <f t="shared" si="4"/>
        <v>0</v>
      </c>
    </row>
    <row r="283" spans="1:23">
      <c r="A283" s="3"/>
      <c r="B283" s="3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>
        <f t="shared" si="4"/>
        <v>0</v>
      </c>
    </row>
    <row r="284" spans="1:23">
      <c r="A284" s="3"/>
      <c r="B284" s="3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>
        <f t="shared" si="4"/>
        <v>0</v>
      </c>
    </row>
    <row r="285" spans="1:23">
      <c r="A285" s="3"/>
      <c r="B285" s="3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>
        <f t="shared" si="4"/>
        <v>0</v>
      </c>
    </row>
    <row r="286" spans="1:23">
      <c r="A286" s="3"/>
      <c r="B286" s="3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>
        <f t="shared" si="4"/>
        <v>0</v>
      </c>
    </row>
    <row r="287" spans="1:23">
      <c r="A287" s="3"/>
      <c r="B287" s="3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>
        <f t="shared" si="4"/>
        <v>0</v>
      </c>
    </row>
    <row r="288" spans="1:23">
      <c r="A288" s="3"/>
      <c r="B288" s="3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>
        <f t="shared" si="4"/>
        <v>0</v>
      </c>
    </row>
    <row r="289" spans="1:23">
      <c r="A289" s="3"/>
      <c r="B289" s="3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>
        <f t="shared" si="4"/>
        <v>0</v>
      </c>
    </row>
    <row r="290" spans="1:23">
      <c r="A290" s="3"/>
      <c r="B290" s="3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>
        <f t="shared" si="4"/>
        <v>0</v>
      </c>
    </row>
    <row r="291" spans="1:23">
      <c r="A291" s="3"/>
      <c r="B291" s="3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>
        <f t="shared" si="4"/>
        <v>0</v>
      </c>
    </row>
    <row r="292" spans="1:23">
      <c r="A292" s="3"/>
      <c r="B292" s="3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>
        <f t="shared" si="4"/>
        <v>0</v>
      </c>
    </row>
    <row r="293" spans="1:23">
      <c r="A293" s="3"/>
      <c r="B293" s="3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>
        <f t="shared" si="4"/>
        <v>0</v>
      </c>
    </row>
    <row r="294" spans="1:23">
      <c r="A294" s="3"/>
      <c r="B294" s="3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>
        <f t="shared" si="4"/>
        <v>0</v>
      </c>
    </row>
    <row r="295" spans="1:23">
      <c r="A295" s="3"/>
      <c r="B295" s="3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>
        <f t="shared" si="4"/>
        <v>0</v>
      </c>
    </row>
    <row r="296" spans="1:23">
      <c r="A296" s="3"/>
      <c r="B296" s="3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>
        <f t="shared" si="4"/>
        <v>0</v>
      </c>
    </row>
    <row r="297" spans="1:23">
      <c r="A297" s="3"/>
      <c r="B297" s="3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>
        <f t="shared" si="4"/>
        <v>0</v>
      </c>
    </row>
    <row r="298" spans="1:23">
      <c r="A298" s="3"/>
      <c r="B298" s="3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>
        <f t="shared" si="4"/>
        <v>0</v>
      </c>
    </row>
    <row r="299" spans="1:23">
      <c r="A299" s="3"/>
      <c r="B299" s="3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>
        <f t="shared" si="4"/>
        <v>0</v>
      </c>
    </row>
    <row r="300" spans="1:23">
      <c r="A300" s="3"/>
      <c r="B300" s="3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>
        <f t="shared" si="4"/>
        <v>0</v>
      </c>
    </row>
    <row r="301" spans="1:23">
      <c r="A301" s="3"/>
      <c r="B301" s="3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>
        <f t="shared" si="4"/>
        <v>0</v>
      </c>
    </row>
    <row r="302" spans="1:23">
      <c r="A302" s="3"/>
      <c r="B302" s="3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>
        <f t="shared" si="4"/>
        <v>0</v>
      </c>
    </row>
    <row r="303" spans="1:23">
      <c r="A303" s="3"/>
      <c r="B303" s="3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>
        <f t="shared" si="4"/>
        <v>0</v>
      </c>
    </row>
    <row r="304" spans="1:23">
      <c r="A304" s="3"/>
      <c r="B304" s="3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>
        <f t="shared" si="4"/>
        <v>0</v>
      </c>
    </row>
    <row r="305" spans="1:23">
      <c r="A305" s="3"/>
      <c r="B305" s="3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>
        <f t="shared" si="4"/>
        <v>0</v>
      </c>
    </row>
    <row r="306" spans="1:23">
      <c r="A306" s="3"/>
      <c r="B306" s="3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>
        <f t="shared" si="4"/>
        <v>0</v>
      </c>
    </row>
    <row r="307" spans="1:23">
      <c r="A307" s="3"/>
      <c r="B307" s="3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>
        <f t="shared" si="4"/>
        <v>0</v>
      </c>
    </row>
    <row r="308" spans="1:23">
      <c r="A308" s="3"/>
      <c r="B308" s="3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>
        <f t="shared" si="4"/>
        <v>0</v>
      </c>
    </row>
    <row r="309" spans="1:23">
      <c r="A309" s="3"/>
      <c r="B309" s="3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>
        <f t="shared" si="4"/>
        <v>0</v>
      </c>
    </row>
    <row r="310" spans="1:23">
      <c r="A310" s="3"/>
      <c r="B310" s="3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>
        <f t="shared" si="4"/>
        <v>0</v>
      </c>
    </row>
    <row r="311" spans="1:23">
      <c r="A311" s="3"/>
      <c r="B311" s="3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>
        <f t="shared" si="4"/>
        <v>0</v>
      </c>
    </row>
    <row r="312" spans="1:23">
      <c r="A312" s="3"/>
      <c r="B312" s="3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>
        <f t="shared" si="4"/>
        <v>0</v>
      </c>
    </row>
    <row r="313" spans="1:23">
      <c r="A313" s="3"/>
      <c r="B313" s="3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>
        <f t="shared" si="4"/>
        <v>0</v>
      </c>
    </row>
    <row r="314" spans="1:23">
      <c r="A314" s="3"/>
      <c r="B314" s="3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>
        <f t="shared" si="4"/>
        <v>0</v>
      </c>
    </row>
    <row r="315" spans="1:23">
      <c r="A315" s="3"/>
      <c r="B315" s="3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>
        <f t="shared" si="4"/>
        <v>0</v>
      </c>
    </row>
    <row r="316" spans="1:23">
      <c r="A316" s="3"/>
      <c r="B316" s="3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>
        <f t="shared" si="4"/>
        <v>0</v>
      </c>
    </row>
    <row r="317" spans="1:23">
      <c r="A317" s="3"/>
      <c r="B317" s="3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>
        <f t="shared" si="4"/>
        <v>0</v>
      </c>
    </row>
    <row r="318" spans="1:23">
      <c r="A318" s="3"/>
      <c r="B318" s="3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>
        <f t="shared" si="4"/>
        <v>0</v>
      </c>
    </row>
    <row r="319" spans="1:23">
      <c r="A319" s="3"/>
      <c r="B319" s="3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>
        <f t="shared" si="4"/>
        <v>0</v>
      </c>
    </row>
    <row r="320" spans="1:23">
      <c r="A320" s="3"/>
      <c r="B320" s="3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>
        <f t="shared" si="4"/>
        <v>0</v>
      </c>
    </row>
    <row r="321" spans="1:23">
      <c r="A321" s="3"/>
      <c r="B321" s="3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>
        <f t="shared" si="4"/>
        <v>0</v>
      </c>
    </row>
    <row r="322" spans="1:23">
      <c r="A322" s="3"/>
      <c r="B322" s="3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>
        <f t="shared" si="4"/>
        <v>0</v>
      </c>
    </row>
    <row r="323" spans="1:23">
      <c r="A323" s="3"/>
      <c r="B323" s="3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>
        <f t="shared" si="4"/>
        <v>0</v>
      </c>
    </row>
    <row r="324" spans="1:23">
      <c r="A324" s="3"/>
      <c r="B324" s="3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>
        <f t="shared" ref="W324:W348" si="5">SUM(C324:V324)</f>
        <v>0</v>
      </c>
    </row>
    <row r="325" spans="1:23">
      <c r="A325" s="3"/>
      <c r="B325" s="3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>
        <f t="shared" si="5"/>
        <v>0</v>
      </c>
    </row>
    <row r="326" spans="1:23">
      <c r="A326" s="3"/>
      <c r="B326" s="3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>
        <f t="shared" si="5"/>
        <v>0</v>
      </c>
    </row>
    <row r="327" spans="1:23">
      <c r="A327" s="3"/>
      <c r="B327" s="3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>
        <f t="shared" si="5"/>
        <v>0</v>
      </c>
    </row>
    <row r="328" spans="1:23">
      <c r="A328" s="3"/>
      <c r="B328" s="3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>
        <f t="shared" si="5"/>
        <v>0</v>
      </c>
    </row>
    <row r="329" spans="1:23">
      <c r="A329" s="3"/>
      <c r="B329" s="3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>
        <f t="shared" si="5"/>
        <v>0</v>
      </c>
    </row>
    <row r="330" spans="1:23">
      <c r="A330" s="3"/>
      <c r="B330" s="3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>
        <f t="shared" si="5"/>
        <v>0</v>
      </c>
    </row>
    <row r="331" spans="1:23">
      <c r="A331" s="3"/>
      <c r="B331" s="3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>
        <f t="shared" si="5"/>
        <v>0</v>
      </c>
    </row>
    <row r="332" spans="1:23">
      <c r="A332" s="3"/>
      <c r="B332" s="3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>
        <f t="shared" si="5"/>
        <v>0</v>
      </c>
    </row>
    <row r="333" spans="1:23">
      <c r="A333" s="3"/>
      <c r="B333" s="3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>
        <f t="shared" si="5"/>
        <v>0</v>
      </c>
    </row>
    <row r="334" spans="1:23">
      <c r="A334" s="3"/>
      <c r="B334" s="3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>
        <f t="shared" si="5"/>
        <v>0</v>
      </c>
    </row>
    <row r="335" spans="1:23">
      <c r="A335" s="3"/>
      <c r="B335" s="3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>
        <f t="shared" si="5"/>
        <v>0</v>
      </c>
    </row>
    <row r="336" spans="1:23">
      <c r="A336" s="3"/>
      <c r="B336" s="3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>
        <f t="shared" si="5"/>
        <v>0</v>
      </c>
    </row>
    <row r="337" spans="1:23">
      <c r="A337" s="3"/>
      <c r="B337" s="3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>
        <f t="shared" si="5"/>
        <v>0</v>
      </c>
    </row>
    <row r="338" spans="1:23">
      <c r="A338" s="3"/>
      <c r="B338" s="3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>
        <f t="shared" si="5"/>
        <v>0</v>
      </c>
    </row>
    <row r="339" spans="1:23">
      <c r="A339" s="3"/>
      <c r="B339" s="3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>
        <f t="shared" si="5"/>
        <v>0</v>
      </c>
    </row>
    <row r="340" spans="1:23">
      <c r="A340" s="3"/>
      <c r="B340" s="3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>
        <f t="shared" si="5"/>
        <v>0</v>
      </c>
    </row>
    <row r="341" spans="1:23">
      <c r="A341" s="3"/>
      <c r="B341" s="3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>
        <f t="shared" si="5"/>
        <v>0</v>
      </c>
    </row>
    <row r="342" spans="1:23">
      <c r="A342" s="3"/>
      <c r="B342" s="3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>
        <f t="shared" si="5"/>
        <v>0</v>
      </c>
    </row>
    <row r="343" spans="1:23">
      <c r="A343" s="3"/>
      <c r="B343" s="3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>
        <f t="shared" si="5"/>
        <v>0</v>
      </c>
    </row>
    <row r="344" spans="1:23">
      <c r="A344" s="3"/>
      <c r="B344" s="3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>
        <f t="shared" si="5"/>
        <v>0</v>
      </c>
    </row>
    <row r="345" spans="1:23">
      <c r="A345" s="3"/>
      <c r="B345" s="3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>
        <f t="shared" si="5"/>
        <v>0</v>
      </c>
    </row>
    <row r="346" spans="1:23">
      <c r="A346" s="3"/>
      <c r="B346" s="3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>
        <f t="shared" si="5"/>
        <v>0</v>
      </c>
    </row>
    <row r="347" spans="1:23">
      <c r="A347" s="3"/>
      <c r="B347" s="3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>
        <f t="shared" si="5"/>
        <v>0</v>
      </c>
    </row>
    <row r="348" spans="1:23">
      <c r="A348" s="3"/>
      <c r="B348" s="3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>
        <f t="shared" si="5"/>
        <v>0</v>
      </c>
    </row>
    <row r="349" spans="3:23">
      <c r="C349" s="6">
        <f t="shared" ref="C349:V349" si="6">SUM(C1:C348)</f>
        <v>0</v>
      </c>
      <c r="D349" s="6">
        <f t="shared" si="6"/>
        <v>0</v>
      </c>
      <c r="E349" s="6">
        <f t="shared" si="6"/>
        <v>0</v>
      </c>
      <c r="F349" s="6">
        <f t="shared" si="6"/>
        <v>0</v>
      </c>
      <c r="G349" s="6">
        <f t="shared" si="6"/>
        <v>0</v>
      </c>
      <c r="H349" s="6">
        <f t="shared" si="6"/>
        <v>0</v>
      </c>
      <c r="I349" s="6">
        <f t="shared" si="6"/>
        <v>0</v>
      </c>
      <c r="J349" s="6">
        <f t="shared" si="6"/>
        <v>0</v>
      </c>
      <c r="K349" s="6">
        <f t="shared" si="6"/>
        <v>0</v>
      </c>
      <c r="L349" s="6">
        <f t="shared" si="6"/>
        <v>0</v>
      </c>
      <c r="M349" s="6">
        <f t="shared" si="6"/>
        <v>78.05</v>
      </c>
      <c r="N349" s="6">
        <f t="shared" si="6"/>
        <v>225.25</v>
      </c>
      <c r="O349" s="6">
        <f t="shared" si="6"/>
        <v>310.7</v>
      </c>
      <c r="P349" s="6">
        <f t="shared" si="6"/>
        <v>649.65</v>
      </c>
      <c r="Q349" s="6">
        <f t="shared" si="6"/>
        <v>344.6</v>
      </c>
      <c r="R349" s="6">
        <f t="shared" si="6"/>
        <v>0</v>
      </c>
      <c r="S349" s="6">
        <f t="shared" si="6"/>
        <v>28.5</v>
      </c>
      <c r="T349" s="6">
        <f t="shared" si="6"/>
        <v>259</v>
      </c>
      <c r="U349" s="6">
        <f t="shared" si="6"/>
        <v>289.9</v>
      </c>
      <c r="V349" s="6">
        <f t="shared" si="6"/>
        <v>0</v>
      </c>
      <c r="W349" s="6">
        <f>SUM(W2:W348)</f>
        <v>2185.65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9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11" defaultRowHeight="14.25"/>
  <cols>
    <col min="1" max="1" width="9.56923076923077" customWidth="1"/>
    <col min="2" max="12" width="11" hidden="1" customWidth="1"/>
    <col min="13" max="14" width="7.85641025641026" customWidth="1"/>
    <col min="15" max="15" width="7.42564102564103" customWidth="1"/>
    <col min="16" max="16" width="8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8.13846153846154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1018</v>
      </c>
      <c r="B2" s="3"/>
      <c r="C2" s="3"/>
      <c r="D2" s="3"/>
      <c r="E2" s="3"/>
      <c r="F2" s="3"/>
      <c r="G2" s="3"/>
      <c r="H2" s="3"/>
      <c r="I2" s="3"/>
      <c r="J2" s="3"/>
      <c r="K2" s="5"/>
      <c r="L2" s="5"/>
      <c r="M2" s="5">
        <v>4.85</v>
      </c>
      <c r="N2" s="5"/>
      <c r="O2" s="5"/>
      <c r="P2" s="5"/>
      <c r="Q2" s="5"/>
      <c r="R2" s="5"/>
      <c r="S2" s="5"/>
      <c r="T2" s="5"/>
      <c r="U2" s="5"/>
      <c r="V2" s="5"/>
      <c r="W2" s="5">
        <f t="shared" ref="W2:W67" si="0">SUM(C2:V2)</f>
        <v>4.85</v>
      </c>
    </row>
    <row r="3" spans="1:23">
      <c r="A3" s="3">
        <v>444</v>
      </c>
      <c r="B3" s="3"/>
      <c r="C3" s="3"/>
      <c r="D3" s="3"/>
      <c r="E3" s="3"/>
      <c r="F3" s="3"/>
      <c r="G3" s="3"/>
      <c r="H3" s="3"/>
      <c r="I3" s="3"/>
      <c r="J3" s="3"/>
      <c r="K3" s="5"/>
      <c r="L3" s="5"/>
      <c r="M3" s="5"/>
      <c r="N3" s="5">
        <v>3.7</v>
      </c>
      <c r="O3" s="5">
        <v>4.55</v>
      </c>
      <c r="P3" s="5">
        <v>14.7</v>
      </c>
      <c r="Q3" s="5">
        <v>11.1</v>
      </c>
      <c r="R3" s="5"/>
      <c r="S3" s="5">
        <v>5.3</v>
      </c>
      <c r="T3" s="5"/>
      <c r="U3" s="5">
        <v>5.15</v>
      </c>
      <c r="V3" s="5"/>
      <c r="W3" s="5">
        <f t="shared" si="0"/>
        <v>44.5</v>
      </c>
    </row>
    <row r="4" spans="1:23">
      <c r="A4" s="3">
        <v>2425</v>
      </c>
      <c r="B4" s="3"/>
      <c r="C4" s="3"/>
      <c r="D4" s="3"/>
      <c r="E4" s="3"/>
      <c r="F4" s="3"/>
      <c r="G4" s="3"/>
      <c r="H4" s="3"/>
      <c r="I4" s="3"/>
      <c r="J4" s="3"/>
      <c r="K4" s="5"/>
      <c r="L4" s="5"/>
      <c r="M4" s="5">
        <v>2.1</v>
      </c>
      <c r="N4" s="5">
        <v>10.55</v>
      </c>
      <c r="O4" s="5">
        <v>8.75</v>
      </c>
      <c r="P4" s="5">
        <v>12.7</v>
      </c>
      <c r="Q4" s="5">
        <v>15.15</v>
      </c>
      <c r="R4" s="5"/>
      <c r="S4" s="5"/>
      <c r="T4" s="5">
        <v>5.6</v>
      </c>
      <c r="U4" s="5">
        <v>4.85</v>
      </c>
      <c r="V4" s="5"/>
      <c r="W4" s="5">
        <f t="shared" si="0"/>
        <v>59.7</v>
      </c>
    </row>
    <row r="5" spans="1:23">
      <c r="A5" s="3">
        <v>309</v>
      </c>
      <c r="B5" s="3"/>
      <c r="C5" s="3"/>
      <c r="D5" s="3"/>
      <c r="E5" s="3"/>
      <c r="F5" s="3"/>
      <c r="G5" s="3"/>
      <c r="H5" s="3"/>
      <c r="I5" s="3"/>
      <c r="J5" s="3"/>
      <c r="K5" s="5"/>
      <c r="L5" s="5"/>
      <c r="M5" s="5">
        <v>13</v>
      </c>
      <c r="N5" s="5">
        <f>14.05+10.75</f>
        <v>24.8</v>
      </c>
      <c r="O5" s="5">
        <f>13.7+17.2+4.7</f>
        <v>35.6</v>
      </c>
      <c r="P5" s="5">
        <f>13.95+14.65+15.25+17.65+16.9</f>
        <v>78.4</v>
      </c>
      <c r="Q5" s="5">
        <f>14.6+16.55+14.75+23.2</f>
        <v>69.1</v>
      </c>
      <c r="R5" s="5"/>
      <c r="S5" s="5">
        <v>6.8</v>
      </c>
      <c r="T5" s="5">
        <f>16+16.05+15.5</f>
        <v>47.55</v>
      </c>
      <c r="U5" s="5">
        <f>14.25+17.5+14.25</f>
        <v>46</v>
      </c>
      <c r="V5" s="5"/>
      <c r="W5" s="5">
        <f t="shared" si="0"/>
        <v>321.25</v>
      </c>
    </row>
    <row r="6" spans="1:23">
      <c r="A6" s="3">
        <v>2161</v>
      </c>
      <c r="B6" s="3"/>
      <c r="C6" s="3"/>
      <c r="D6" s="3"/>
      <c r="E6" s="3"/>
      <c r="F6" s="3"/>
      <c r="G6" s="3"/>
      <c r="H6" s="3"/>
      <c r="I6" s="3"/>
      <c r="J6" s="3"/>
      <c r="K6" s="5"/>
      <c r="L6" s="5"/>
      <c r="M6" s="5">
        <v>2</v>
      </c>
      <c r="N6" s="5"/>
      <c r="O6" s="5">
        <v>4.6</v>
      </c>
      <c r="P6" s="5">
        <v>7.05</v>
      </c>
      <c r="Q6" s="5">
        <v>8.45</v>
      </c>
      <c r="R6" s="5"/>
      <c r="S6" s="5"/>
      <c r="T6" s="5"/>
      <c r="U6" s="5">
        <v>5.1</v>
      </c>
      <c r="V6" s="5"/>
      <c r="W6" s="5">
        <f t="shared" si="0"/>
        <v>27.2</v>
      </c>
    </row>
    <row r="7" spans="1:23">
      <c r="A7" s="3">
        <v>1013</v>
      </c>
      <c r="B7" s="3"/>
      <c r="C7" s="3"/>
      <c r="D7" s="3"/>
      <c r="E7" s="3"/>
      <c r="F7" s="3"/>
      <c r="G7" s="3"/>
      <c r="H7" s="3"/>
      <c r="I7" s="3"/>
      <c r="J7" s="3"/>
      <c r="K7" s="5"/>
      <c r="L7" s="5"/>
      <c r="M7" s="5">
        <v>11.45</v>
      </c>
      <c r="N7" s="5">
        <v>7.3</v>
      </c>
      <c r="O7" s="5">
        <v>10.8</v>
      </c>
      <c r="P7" s="5">
        <v>18.85</v>
      </c>
      <c r="Q7" s="5">
        <v>16.95</v>
      </c>
      <c r="R7" s="5"/>
      <c r="S7" s="5">
        <v>2.9</v>
      </c>
      <c r="T7" s="5">
        <v>12.85</v>
      </c>
      <c r="U7" s="5">
        <v>7.2</v>
      </c>
      <c r="V7" s="5"/>
      <c r="W7" s="5">
        <f t="shared" si="0"/>
        <v>88.3</v>
      </c>
    </row>
    <row r="8" spans="1:23">
      <c r="A8" s="3">
        <v>999</v>
      </c>
      <c r="B8" s="3"/>
      <c r="C8" s="3"/>
      <c r="D8" s="3"/>
      <c r="E8" s="3"/>
      <c r="F8" s="3"/>
      <c r="G8" s="3"/>
      <c r="H8" s="3"/>
      <c r="I8" s="3"/>
      <c r="J8" s="3"/>
      <c r="K8" s="5"/>
      <c r="L8" s="5"/>
      <c r="M8" s="5">
        <v>15.95</v>
      </c>
      <c r="N8" s="5">
        <v>5.6</v>
      </c>
      <c r="O8" s="5">
        <v>13.35</v>
      </c>
      <c r="P8" s="5">
        <f>12.4+8.55</f>
        <v>20.95</v>
      </c>
      <c r="Q8" s="5">
        <f>16.3+3.45</f>
        <v>19.75</v>
      </c>
      <c r="R8" s="5"/>
      <c r="S8" s="5">
        <v>5.2</v>
      </c>
      <c r="T8" s="5">
        <v>6.05</v>
      </c>
      <c r="U8" s="5">
        <v>11.95</v>
      </c>
      <c r="V8" s="5"/>
      <c r="W8" s="5">
        <f t="shared" si="0"/>
        <v>98.8</v>
      </c>
    </row>
    <row r="9" spans="1:23">
      <c r="A9" s="3">
        <v>1005</v>
      </c>
      <c r="B9" s="3"/>
      <c r="C9" s="3"/>
      <c r="D9" s="3"/>
      <c r="E9" s="3"/>
      <c r="F9" s="3"/>
      <c r="G9" s="3"/>
      <c r="H9" s="3"/>
      <c r="I9" s="3"/>
      <c r="J9" s="3"/>
      <c r="K9" s="5"/>
      <c r="L9" s="5"/>
      <c r="M9" s="5"/>
      <c r="N9" s="5">
        <v>5.65</v>
      </c>
      <c r="O9" s="5">
        <v>6</v>
      </c>
      <c r="P9" s="5">
        <v>11.6</v>
      </c>
      <c r="Q9" s="5">
        <v>10.8</v>
      </c>
      <c r="R9" s="5"/>
      <c r="S9" s="5"/>
      <c r="T9" s="5">
        <v>1.45</v>
      </c>
      <c r="U9" s="5">
        <v>4.8</v>
      </c>
      <c r="V9" s="5"/>
      <c r="W9" s="5">
        <f t="shared" si="0"/>
        <v>40.3</v>
      </c>
    </row>
    <row r="10" spans="1:23">
      <c r="A10" s="3">
        <v>1006</v>
      </c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>
        <v>2.05</v>
      </c>
      <c r="N10" s="5">
        <v>1.95</v>
      </c>
      <c r="O10" s="5">
        <v>2.95</v>
      </c>
      <c r="P10" s="5">
        <v>11.35</v>
      </c>
      <c r="Q10" s="5">
        <v>19.4</v>
      </c>
      <c r="R10" s="5"/>
      <c r="S10" s="5"/>
      <c r="T10" s="5">
        <v>4.45</v>
      </c>
      <c r="U10" s="5">
        <v>7.25</v>
      </c>
      <c r="V10" s="5"/>
      <c r="W10" s="5">
        <f t="shared" si="0"/>
        <v>49.4</v>
      </c>
    </row>
    <row r="11" spans="1:23">
      <c r="A11" s="3">
        <v>2161</v>
      </c>
      <c r="B11" s="3"/>
      <c r="C11" s="3"/>
      <c r="D11" s="3"/>
      <c r="E11" s="3"/>
      <c r="F11" s="3"/>
      <c r="G11" s="3"/>
      <c r="H11" s="3"/>
      <c r="I11" s="3"/>
      <c r="J11" s="3"/>
      <c r="K11" s="5"/>
      <c r="L11" s="5"/>
      <c r="M11" s="5"/>
      <c r="N11" s="5">
        <v>3.65</v>
      </c>
      <c r="O11" s="5">
        <v>7.7</v>
      </c>
      <c r="P11" s="5">
        <v>7.5</v>
      </c>
      <c r="Q11" s="5"/>
      <c r="R11" s="5"/>
      <c r="S11" s="5">
        <v>4</v>
      </c>
      <c r="T11" s="5">
        <v>13.2</v>
      </c>
      <c r="U11" s="5">
        <v>2</v>
      </c>
      <c r="V11" s="5"/>
      <c r="W11" s="5">
        <f t="shared" si="0"/>
        <v>38.05</v>
      </c>
    </row>
    <row r="12" spans="1:23">
      <c r="A12" s="3">
        <v>309</v>
      </c>
      <c r="B12" s="3"/>
      <c r="C12" s="3"/>
      <c r="D12" s="3"/>
      <c r="E12" s="3"/>
      <c r="F12" s="3"/>
      <c r="G12" s="3"/>
      <c r="H12" s="3"/>
      <c r="I12" s="3"/>
      <c r="J12" s="3"/>
      <c r="K12" s="5"/>
      <c r="L12" s="5"/>
      <c r="M12" s="5">
        <v>6.4</v>
      </c>
      <c r="N12" s="5">
        <v>5.3</v>
      </c>
      <c r="O12" s="5">
        <v>5.85</v>
      </c>
      <c r="P12" s="5">
        <f>16.95+21.15</f>
        <v>38.1</v>
      </c>
      <c r="Q12" s="5">
        <f>17.45+12.5+16.25</f>
        <v>46.2</v>
      </c>
      <c r="R12" s="5"/>
      <c r="S12" s="5">
        <v>6.75</v>
      </c>
      <c r="T12" s="5">
        <v>11.35</v>
      </c>
      <c r="U12" s="5">
        <v>14.75</v>
      </c>
      <c r="V12" s="5"/>
      <c r="W12" s="5">
        <f t="shared" si="0"/>
        <v>134.7</v>
      </c>
    </row>
    <row r="13" spans="1:23">
      <c r="A13" s="3">
        <v>1009</v>
      </c>
      <c r="B13" s="4"/>
      <c r="C13" s="3"/>
      <c r="D13" s="3"/>
      <c r="E13" s="3"/>
      <c r="F13" s="3"/>
      <c r="G13" s="3"/>
      <c r="H13" s="3"/>
      <c r="I13" s="3"/>
      <c r="J13" s="3"/>
      <c r="K13" s="5"/>
      <c r="L13" s="5"/>
      <c r="M13" s="5"/>
      <c r="N13" s="5">
        <v>5.6</v>
      </c>
      <c r="O13" s="5">
        <v>3.1</v>
      </c>
      <c r="P13" s="5">
        <v>1.2</v>
      </c>
      <c r="Q13" s="5">
        <v>5.5</v>
      </c>
      <c r="R13" s="5"/>
      <c r="S13" s="5"/>
      <c r="T13" s="5">
        <v>2.7</v>
      </c>
      <c r="U13" s="5">
        <v>1.55</v>
      </c>
      <c r="V13" s="5"/>
      <c r="W13" s="5">
        <f t="shared" si="0"/>
        <v>19.65</v>
      </c>
    </row>
    <row r="14" spans="1:23">
      <c r="A14" s="3">
        <v>2425</v>
      </c>
      <c r="B14" s="3"/>
      <c r="C14" s="3"/>
      <c r="D14" s="3"/>
      <c r="E14" s="3"/>
      <c r="F14" s="3"/>
      <c r="G14" s="3"/>
      <c r="H14" s="3"/>
      <c r="I14" s="3"/>
      <c r="J14" s="3"/>
      <c r="K14" s="5"/>
      <c r="L14" s="5"/>
      <c r="M14" s="5">
        <f>4.8+4.15</f>
        <v>8.95</v>
      </c>
      <c r="N14" s="5"/>
      <c r="O14" s="5">
        <v>6.55</v>
      </c>
      <c r="P14" s="5">
        <f>15.6+16.8+7.15</f>
        <v>39.55</v>
      </c>
      <c r="Q14" s="5">
        <f>14.1+15.85+2.75</f>
        <v>32.7</v>
      </c>
      <c r="R14" s="5"/>
      <c r="S14" s="5">
        <v>3.1</v>
      </c>
      <c r="T14" s="5">
        <v>12.8</v>
      </c>
      <c r="U14" s="5">
        <f>15.85+13.7</f>
        <v>29.55</v>
      </c>
      <c r="V14" s="5"/>
      <c r="W14" s="5">
        <f t="shared" si="0"/>
        <v>133.2</v>
      </c>
    </row>
    <row r="15" spans="1:23">
      <c r="A15" s="3">
        <v>2425</v>
      </c>
      <c r="B15" s="3"/>
      <c r="C15" s="3"/>
      <c r="D15" s="3"/>
      <c r="E15" s="3"/>
      <c r="F15" s="3"/>
      <c r="G15" s="3"/>
      <c r="H15" s="3"/>
      <c r="I15" s="3"/>
      <c r="J15" s="3"/>
      <c r="K15" s="5"/>
      <c r="L15" s="5"/>
      <c r="M15" s="5">
        <v>2.05</v>
      </c>
      <c r="N15" s="5"/>
      <c r="O15" s="5">
        <v>4.25</v>
      </c>
      <c r="P15" s="5">
        <v>17.8</v>
      </c>
      <c r="Q15" s="5">
        <v>4.8</v>
      </c>
      <c r="R15" s="5"/>
      <c r="S15" s="5"/>
      <c r="T15" s="5">
        <v>13.8</v>
      </c>
      <c r="U15" s="5">
        <v>20.15</v>
      </c>
      <c r="V15" s="5"/>
      <c r="W15" s="5">
        <f t="shared" si="0"/>
        <v>62.85</v>
      </c>
    </row>
    <row r="16" spans="1:23">
      <c r="A16" s="3">
        <v>2425</v>
      </c>
      <c r="B16" s="3"/>
      <c r="C16" s="3"/>
      <c r="D16" s="3"/>
      <c r="E16" s="3"/>
      <c r="F16" s="3"/>
      <c r="G16" s="3"/>
      <c r="H16" s="3"/>
      <c r="I16" s="3"/>
      <c r="J16" s="3"/>
      <c r="K16" s="5"/>
      <c r="L16" s="5"/>
      <c r="M16" s="5"/>
      <c r="N16" s="5">
        <f>5.4+1.6</f>
        <v>7</v>
      </c>
      <c r="O16" s="5"/>
      <c r="P16" s="5">
        <v>7.7</v>
      </c>
      <c r="Q16" s="5">
        <v>4.1</v>
      </c>
      <c r="R16" s="5"/>
      <c r="S16" s="5">
        <v>2.45</v>
      </c>
      <c r="T16" s="5">
        <v>13.75</v>
      </c>
      <c r="U16" s="5">
        <v>5.75</v>
      </c>
      <c r="V16" s="5"/>
      <c r="W16" s="5">
        <f t="shared" si="0"/>
        <v>40.75</v>
      </c>
    </row>
    <row r="17" spans="1:23">
      <c r="A17" s="3">
        <v>260</v>
      </c>
      <c r="B17" s="3"/>
      <c r="C17" s="3"/>
      <c r="D17" s="3"/>
      <c r="E17" s="3"/>
      <c r="F17" s="3"/>
      <c r="G17" s="3"/>
      <c r="H17" s="3"/>
      <c r="I17" s="3"/>
      <c r="J17" s="3"/>
      <c r="K17" s="5"/>
      <c r="L17" s="5"/>
      <c r="M17" s="5">
        <v>4.15</v>
      </c>
      <c r="N17" s="5">
        <v>1.8</v>
      </c>
      <c r="O17" s="5">
        <v>15.05</v>
      </c>
      <c r="P17" s="5">
        <v>15.4</v>
      </c>
      <c r="Q17" s="5">
        <f>13.9+5.8</f>
        <v>19.7</v>
      </c>
      <c r="R17" s="5"/>
      <c r="S17" s="5">
        <v>4.35</v>
      </c>
      <c r="T17" s="5">
        <f>18.45+20.75</f>
        <v>39.2</v>
      </c>
      <c r="U17" s="5">
        <f>15.5+14.45</f>
        <v>29.95</v>
      </c>
      <c r="V17" s="5"/>
      <c r="W17" s="5">
        <f t="shared" si="0"/>
        <v>129.6</v>
      </c>
    </row>
    <row r="18" spans="1:23">
      <c r="A18" s="3">
        <v>2425</v>
      </c>
      <c r="B18" s="3"/>
      <c r="C18" s="3"/>
      <c r="D18" s="3"/>
      <c r="E18" s="3"/>
      <c r="F18" s="3"/>
      <c r="G18" s="3"/>
      <c r="H18" s="3"/>
      <c r="I18" s="3"/>
      <c r="J18" s="3"/>
      <c r="K18" s="5"/>
      <c r="L18" s="5"/>
      <c r="M18" s="5"/>
      <c r="N18" s="5"/>
      <c r="O18" s="5">
        <v>4.05</v>
      </c>
      <c r="P18" s="5"/>
      <c r="Q18" s="5"/>
      <c r="R18" s="5"/>
      <c r="S18" s="5"/>
      <c r="T18" s="5"/>
      <c r="U18" s="5">
        <v>2.65</v>
      </c>
      <c r="V18" s="5"/>
      <c r="W18" s="5">
        <f t="shared" si="0"/>
        <v>6.7</v>
      </c>
    </row>
    <row r="19" spans="1:23">
      <c r="A19" s="3"/>
      <c r="B19" s="3"/>
      <c r="C19" s="3"/>
      <c r="D19" s="3"/>
      <c r="E19" s="3"/>
      <c r="F19" s="3"/>
      <c r="G19" s="3"/>
      <c r="H19" s="3"/>
      <c r="I19" s="3"/>
      <c r="J19" s="3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>
        <f t="shared" si="0"/>
        <v>0</v>
      </c>
    </row>
    <row r="20" spans="1:23">
      <c r="A20" s="3"/>
      <c r="B20" s="3"/>
      <c r="C20" s="3"/>
      <c r="D20" s="3"/>
      <c r="E20" s="3"/>
      <c r="F20" s="3"/>
      <c r="G20" s="3"/>
      <c r="H20" s="3"/>
      <c r="I20" s="3"/>
      <c r="J20" s="3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>
        <f t="shared" si="0"/>
        <v>0</v>
      </c>
    </row>
    <row r="21" spans="1:23">
      <c r="A21" s="3"/>
      <c r="B21" s="3"/>
      <c r="C21" s="3"/>
      <c r="D21" s="3"/>
      <c r="E21" s="3"/>
      <c r="F21" s="3"/>
      <c r="G21" s="3"/>
      <c r="H21" s="3"/>
      <c r="I21" s="3"/>
      <c r="J21" s="3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>
        <f t="shared" si="0"/>
        <v>0</v>
      </c>
    </row>
    <row r="22" spans="1:23">
      <c r="A22" s="3"/>
      <c r="B22" s="3"/>
      <c r="C22" s="3"/>
      <c r="D22" s="3"/>
      <c r="E22" s="3"/>
      <c r="F22" s="3"/>
      <c r="G22" s="3"/>
      <c r="H22" s="3"/>
      <c r="I22" s="3"/>
      <c r="J22" s="3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>
        <f t="shared" si="0"/>
        <v>0</v>
      </c>
    </row>
    <row r="23" spans="1:23">
      <c r="A23" s="3"/>
      <c r="B23" s="3"/>
      <c r="C23" s="3"/>
      <c r="D23" s="3"/>
      <c r="E23" s="3"/>
      <c r="F23" s="3"/>
      <c r="G23" s="3"/>
      <c r="H23" s="3"/>
      <c r="I23" s="3"/>
      <c r="J23" s="3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>
        <f t="shared" si="0"/>
        <v>0</v>
      </c>
    </row>
    <row r="24" spans="1:23">
      <c r="A24" s="3"/>
      <c r="B24" s="3"/>
      <c r="C24" s="3"/>
      <c r="D24" s="3"/>
      <c r="E24" s="3"/>
      <c r="F24" s="3"/>
      <c r="G24" s="3"/>
      <c r="H24" s="3"/>
      <c r="I24" s="3"/>
      <c r="J24" s="3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>
        <f t="shared" si="0"/>
        <v>0</v>
      </c>
    </row>
    <row r="25" spans="1:23">
      <c r="A25" s="3"/>
      <c r="B25" s="3"/>
      <c r="C25" s="3"/>
      <c r="D25" s="3"/>
      <c r="E25" s="3"/>
      <c r="F25" s="3"/>
      <c r="G25" s="3"/>
      <c r="H25" s="3"/>
      <c r="I25" s="3"/>
      <c r="J25" s="3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>
        <f t="shared" si="0"/>
        <v>0</v>
      </c>
    </row>
    <row r="26" spans="1:23">
      <c r="A26" s="3"/>
      <c r="B26" s="3"/>
      <c r="C26" s="3"/>
      <c r="D26" s="3"/>
      <c r="E26" s="3"/>
      <c r="F26" s="3"/>
      <c r="G26" s="3"/>
      <c r="H26" s="3"/>
      <c r="I26" s="3"/>
      <c r="J26" s="3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>
        <f t="shared" si="0"/>
        <v>0</v>
      </c>
    </row>
    <row r="27" spans="1:23">
      <c r="A27" s="3"/>
      <c r="B27" s="3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>
        <f t="shared" si="0"/>
        <v>0</v>
      </c>
    </row>
    <row r="28" spans="1:23">
      <c r="A28" s="3"/>
      <c r="B28" s="3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>
        <f t="shared" si="0"/>
        <v>0</v>
      </c>
    </row>
    <row r="29" spans="1:23">
      <c r="A29" s="3"/>
      <c r="B29" s="3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>
        <f t="shared" si="0"/>
        <v>0</v>
      </c>
    </row>
    <row r="30" spans="1:23">
      <c r="A30" s="3"/>
      <c r="B30" s="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>
        <f t="shared" si="0"/>
        <v>0</v>
      </c>
    </row>
    <row r="31" spans="1:23">
      <c r="A31" s="3"/>
      <c r="B31" s="3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>
        <f t="shared" si="0"/>
        <v>0</v>
      </c>
    </row>
    <row r="32" spans="1:23">
      <c r="A32" s="3"/>
      <c r="B32" s="3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>
        <f t="shared" si="0"/>
        <v>0</v>
      </c>
    </row>
    <row r="33" spans="1:23">
      <c r="A33" s="3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>
        <f t="shared" si="0"/>
        <v>0</v>
      </c>
    </row>
    <row r="34" spans="1:23">
      <c r="A34" s="3"/>
      <c r="B34" s="3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>
        <f t="shared" si="0"/>
        <v>0</v>
      </c>
    </row>
    <row r="35" spans="1:23">
      <c r="A35" s="3"/>
      <c r="B35" s="3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>
        <f t="shared" si="0"/>
        <v>0</v>
      </c>
    </row>
    <row r="36" spans="1:23">
      <c r="A36" s="3"/>
      <c r="B36" s="3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>
        <f t="shared" si="0"/>
        <v>0</v>
      </c>
    </row>
    <row r="37" spans="1:23">
      <c r="A37" s="3"/>
      <c r="B37" s="3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>
        <f t="shared" si="0"/>
        <v>0</v>
      </c>
    </row>
    <row r="38" spans="1:23">
      <c r="A38" s="3"/>
      <c r="B38" s="3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>
        <f t="shared" si="0"/>
        <v>0</v>
      </c>
    </row>
    <row r="39" spans="1:23">
      <c r="A39" s="3"/>
      <c r="B39" s="3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>
        <f t="shared" si="0"/>
        <v>0</v>
      </c>
    </row>
    <row r="40" spans="1:23">
      <c r="A40" s="3"/>
      <c r="B40" s="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>
        <f t="shared" si="0"/>
        <v>0</v>
      </c>
    </row>
    <row r="41" spans="1:23">
      <c r="A41" s="3"/>
      <c r="B41" s="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>
        <f t="shared" si="0"/>
        <v>0</v>
      </c>
    </row>
    <row r="42" spans="1:23">
      <c r="A42" s="3"/>
      <c r="B42" s="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>
        <f t="shared" si="0"/>
        <v>0</v>
      </c>
    </row>
    <row r="43" spans="1:23">
      <c r="A43" s="3"/>
      <c r="B43" s="3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>
        <f t="shared" si="0"/>
        <v>0</v>
      </c>
    </row>
    <row r="44" spans="1:23">
      <c r="A44" s="3"/>
      <c r="B44" s="3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>
        <f t="shared" si="0"/>
        <v>0</v>
      </c>
    </row>
    <row r="45" spans="1:23">
      <c r="A45" s="3"/>
      <c r="B45" s="3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>
        <f t="shared" si="0"/>
        <v>0</v>
      </c>
    </row>
    <row r="46" spans="1:23">
      <c r="A46" s="3"/>
      <c r="B46" s="3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>
        <f t="shared" si="0"/>
        <v>0</v>
      </c>
    </row>
    <row r="47" spans="1:23">
      <c r="A47" s="3"/>
      <c r="B47" s="3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>
        <f t="shared" si="0"/>
        <v>0</v>
      </c>
    </row>
    <row r="48" spans="1:23">
      <c r="A48" s="3"/>
      <c r="B48" s="3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>
        <f t="shared" si="0"/>
        <v>0</v>
      </c>
    </row>
    <row r="49" spans="1:23">
      <c r="A49" s="3"/>
      <c r="B49" s="3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>
        <f t="shared" si="0"/>
        <v>0</v>
      </c>
    </row>
    <row r="50" spans="1:23">
      <c r="A50" s="3"/>
      <c r="B50" s="3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>
        <f t="shared" si="0"/>
        <v>0</v>
      </c>
    </row>
    <row r="51" spans="1:23">
      <c r="A51" s="3"/>
      <c r="B51" s="3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>
        <f t="shared" si="0"/>
        <v>0</v>
      </c>
    </row>
    <row r="52" spans="1:23">
      <c r="A52" s="3"/>
      <c r="B52" s="3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>
        <f t="shared" si="0"/>
        <v>0</v>
      </c>
    </row>
    <row r="53" spans="1:23">
      <c r="A53" s="3"/>
      <c r="B53" s="3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>
        <f t="shared" si="0"/>
        <v>0</v>
      </c>
    </row>
    <row r="54" spans="1:23">
      <c r="A54" s="3"/>
      <c r="B54" s="3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>
        <f t="shared" si="0"/>
        <v>0</v>
      </c>
    </row>
    <row r="55" spans="1:23">
      <c r="A55" s="3"/>
      <c r="B55" s="3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>
        <f t="shared" si="0"/>
        <v>0</v>
      </c>
    </row>
    <row r="56" spans="1:23">
      <c r="A56" s="3"/>
      <c r="B56" s="3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>
        <f t="shared" si="0"/>
        <v>0</v>
      </c>
    </row>
    <row r="57" spans="1:23">
      <c r="A57" s="3"/>
      <c r="B57" s="3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>
        <f t="shared" si="0"/>
        <v>0</v>
      </c>
    </row>
    <row r="58" spans="1:23">
      <c r="A58" s="3"/>
      <c r="B58" s="3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>
        <f t="shared" si="0"/>
        <v>0</v>
      </c>
    </row>
    <row r="59" spans="1:23">
      <c r="A59" s="3"/>
      <c r="B59" s="3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>
        <f t="shared" si="0"/>
        <v>0</v>
      </c>
    </row>
    <row r="60" spans="1:23">
      <c r="A60" s="3"/>
      <c r="B60" s="3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>
        <f t="shared" si="0"/>
        <v>0</v>
      </c>
    </row>
    <row r="61" spans="1:23">
      <c r="A61" s="3"/>
      <c r="B61" s="3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>
        <f t="shared" si="0"/>
        <v>0</v>
      </c>
    </row>
    <row r="62" spans="1:23">
      <c r="A62" s="3"/>
      <c r="B62" s="3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>
        <f t="shared" si="0"/>
        <v>0</v>
      </c>
    </row>
    <row r="63" spans="1:23">
      <c r="A63" s="3"/>
      <c r="B63" s="3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>
        <f t="shared" si="0"/>
        <v>0</v>
      </c>
    </row>
    <row r="64" spans="1:23">
      <c r="A64" s="3"/>
      <c r="B64" s="3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>
        <f t="shared" si="0"/>
        <v>0</v>
      </c>
    </row>
    <row r="65" spans="1:23">
      <c r="A65" s="3"/>
      <c r="B65" s="3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>
        <f t="shared" si="0"/>
        <v>0</v>
      </c>
    </row>
    <row r="66" spans="1:23">
      <c r="A66" s="3"/>
      <c r="B66" s="3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>
        <f t="shared" si="0"/>
        <v>0</v>
      </c>
    </row>
    <row r="67" spans="1:23">
      <c r="A67" s="3"/>
      <c r="B67" s="3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>
        <f t="shared" si="0"/>
        <v>0</v>
      </c>
    </row>
    <row r="68" spans="1:23">
      <c r="A68" s="3"/>
      <c r="B68" s="3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>
        <f t="shared" ref="W68:W131" si="1">SUM(C68:V68)</f>
        <v>0</v>
      </c>
    </row>
    <row r="69" spans="1:23">
      <c r="A69" s="3"/>
      <c r="B69" s="3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>
        <f t="shared" si="1"/>
        <v>0</v>
      </c>
    </row>
    <row r="70" spans="1:23">
      <c r="A70" s="3"/>
      <c r="B70" s="3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>
        <f t="shared" si="1"/>
        <v>0</v>
      </c>
    </row>
    <row r="71" spans="1:23">
      <c r="A71" s="3"/>
      <c r="B71" s="3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>
        <f t="shared" si="1"/>
        <v>0</v>
      </c>
    </row>
    <row r="72" spans="1:23">
      <c r="A72" s="3"/>
      <c r="B72" s="3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>
        <f t="shared" si="1"/>
        <v>0</v>
      </c>
    </row>
    <row r="73" spans="1:23">
      <c r="A73" s="3"/>
      <c r="B73" s="3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>
        <f t="shared" si="1"/>
        <v>0</v>
      </c>
    </row>
    <row r="74" spans="1:23">
      <c r="A74" s="3"/>
      <c r="B74" s="3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>
        <f t="shared" si="1"/>
        <v>0</v>
      </c>
    </row>
    <row r="75" spans="1:23">
      <c r="A75" s="3"/>
      <c r="B75" s="3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>
        <f t="shared" si="1"/>
        <v>0</v>
      </c>
    </row>
    <row r="76" spans="1:23">
      <c r="A76" s="3"/>
      <c r="B76" s="3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>
        <f t="shared" si="1"/>
        <v>0</v>
      </c>
    </row>
    <row r="77" spans="1:23">
      <c r="A77" s="3"/>
      <c r="B77" s="3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>
        <f t="shared" si="1"/>
        <v>0</v>
      </c>
    </row>
    <row r="78" spans="1:23">
      <c r="A78" s="3"/>
      <c r="B78" s="3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>
        <f t="shared" si="1"/>
        <v>0</v>
      </c>
    </row>
    <row r="79" spans="1:23">
      <c r="A79" s="3"/>
      <c r="B79" s="3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>
        <f t="shared" si="1"/>
        <v>0</v>
      </c>
    </row>
    <row r="80" spans="1:23">
      <c r="A80" s="3"/>
      <c r="B80" s="3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>
        <f t="shared" si="1"/>
        <v>0</v>
      </c>
    </row>
    <row r="81" spans="1:23">
      <c r="A81" s="3"/>
      <c r="B81" s="3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>
        <f t="shared" si="1"/>
        <v>0</v>
      </c>
    </row>
    <row r="82" spans="1:23">
      <c r="A82" s="3"/>
      <c r="B82" s="3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>
        <f t="shared" si="1"/>
        <v>0</v>
      </c>
    </row>
    <row r="83" spans="1:23">
      <c r="A83" s="3"/>
      <c r="B83" s="3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>
        <f t="shared" si="1"/>
        <v>0</v>
      </c>
    </row>
    <row r="84" spans="1:23">
      <c r="A84" s="3"/>
      <c r="B84" s="3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>
        <f t="shared" si="1"/>
        <v>0</v>
      </c>
    </row>
    <row r="85" spans="1:23">
      <c r="A85" s="3"/>
      <c r="B85" s="3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>
        <f t="shared" si="1"/>
        <v>0</v>
      </c>
    </row>
    <row r="86" spans="1:23">
      <c r="A86" s="3"/>
      <c r="B86" s="3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>
        <f t="shared" si="1"/>
        <v>0</v>
      </c>
    </row>
    <row r="87" spans="1:23">
      <c r="A87" s="3"/>
      <c r="B87" s="3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>
        <f t="shared" si="1"/>
        <v>0</v>
      </c>
    </row>
    <row r="88" spans="1:23">
      <c r="A88" s="3"/>
      <c r="B88" s="3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>
        <f t="shared" si="1"/>
        <v>0</v>
      </c>
    </row>
    <row r="89" spans="1:23">
      <c r="A89" s="3"/>
      <c r="B89" s="3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>
        <f t="shared" si="1"/>
        <v>0</v>
      </c>
    </row>
    <row r="90" spans="1:23">
      <c r="A90" s="3"/>
      <c r="B90" s="3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>
        <f t="shared" si="1"/>
        <v>0</v>
      </c>
    </row>
    <row r="91" spans="1:23">
      <c r="A91" s="3"/>
      <c r="B91" s="3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>
        <f t="shared" si="1"/>
        <v>0</v>
      </c>
    </row>
    <row r="92" spans="1:23">
      <c r="A92" s="3"/>
      <c r="B92" s="3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>
        <f t="shared" si="1"/>
        <v>0</v>
      </c>
    </row>
    <row r="93" spans="1:23">
      <c r="A93" s="3"/>
      <c r="B93" s="3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>
        <f t="shared" si="1"/>
        <v>0</v>
      </c>
    </row>
    <row r="94" spans="1:23">
      <c r="A94" s="3"/>
      <c r="B94" s="3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>
        <f t="shared" si="1"/>
        <v>0</v>
      </c>
    </row>
    <row r="95" spans="1:23">
      <c r="A95" s="3"/>
      <c r="B95" s="3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>
        <f t="shared" si="1"/>
        <v>0</v>
      </c>
    </row>
    <row r="96" spans="1:23">
      <c r="A96" s="3"/>
      <c r="B96" s="3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>
        <f t="shared" si="1"/>
        <v>0</v>
      </c>
    </row>
    <row r="97" spans="1:23">
      <c r="A97" s="3"/>
      <c r="B97" s="3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>
        <f t="shared" si="1"/>
        <v>0</v>
      </c>
    </row>
    <row r="98" spans="1:23">
      <c r="A98" s="3"/>
      <c r="B98" s="3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>
        <f t="shared" si="1"/>
        <v>0</v>
      </c>
    </row>
    <row r="99" spans="1:23">
      <c r="A99" s="3"/>
      <c r="B99" s="3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>
        <f t="shared" si="1"/>
        <v>0</v>
      </c>
    </row>
    <row r="100" spans="1:23">
      <c r="A100" s="3"/>
      <c r="B100" s="3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>
        <f t="shared" si="1"/>
        <v>0</v>
      </c>
    </row>
    <row r="101" spans="1:23">
      <c r="A101" s="3"/>
      <c r="B101" s="3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>
        <f t="shared" si="1"/>
        <v>0</v>
      </c>
    </row>
    <row r="102" spans="1:23">
      <c r="A102" s="3"/>
      <c r="B102" s="3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>
        <f t="shared" si="1"/>
        <v>0</v>
      </c>
    </row>
    <row r="103" spans="1:23">
      <c r="A103" s="3"/>
      <c r="B103" s="3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>
        <f t="shared" si="1"/>
        <v>0</v>
      </c>
    </row>
    <row r="104" spans="1:23">
      <c r="A104" s="3"/>
      <c r="B104" s="3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>
        <f t="shared" si="1"/>
        <v>0</v>
      </c>
    </row>
    <row r="105" spans="1:23">
      <c r="A105" s="3"/>
      <c r="B105" s="3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>
        <f t="shared" si="1"/>
        <v>0</v>
      </c>
    </row>
    <row r="106" spans="1:23">
      <c r="A106" s="3"/>
      <c r="B106" s="3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>
        <f t="shared" si="1"/>
        <v>0</v>
      </c>
    </row>
    <row r="107" spans="1:23">
      <c r="A107" s="3"/>
      <c r="B107" s="3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>
        <f t="shared" si="1"/>
        <v>0</v>
      </c>
    </row>
    <row r="108" spans="1:23">
      <c r="A108" s="3"/>
      <c r="B108" s="3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>
        <f t="shared" si="1"/>
        <v>0</v>
      </c>
    </row>
    <row r="109" spans="1:23">
      <c r="A109" s="3"/>
      <c r="B109" s="3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>
        <f t="shared" si="1"/>
        <v>0</v>
      </c>
    </row>
    <row r="110" spans="1:23">
      <c r="A110" s="3"/>
      <c r="B110" s="3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>
        <f t="shared" si="1"/>
        <v>0</v>
      </c>
    </row>
    <row r="111" spans="1:23">
      <c r="A111" s="3"/>
      <c r="B111" s="3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>
        <f t="shared" si="1"/>
        <v>0</v>
      </c>
    </row>
    <row r="112" spans="1:23">
      <c r="A112" s="3"/>
      <c r="B112" s="3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>
        <f t="shared" si="1"/>
        <v>0</v>
      </c>
    </row>
    <row r="113" spans="1:23">
      <c r="A113" s="3"/>
      <c r="B113" s="3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>
        <f t="shared" si="1"/>
        <v>0</v>
      </c>
    </row>
    <row r="114" spans="1:23">
      <c r="A114" s="3"/>
      <c r="B114" s="3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>
        <f t="shared" si="1"/>
        <v>0</v>
      </c>
    </row>
    <row r="115" spans="1:23">
      <c r="A115" s="3"/>
      <c r="B115" s="3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>
        <f t="shared" si="1"/>
        <v>0</v>
      </c>
    </row>
    <row r="116" spans="1:23">
      <c r="A116" s="3"/>
      <c r="B116" s="3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>
        <f t="shared" si="1"/>
        <v>0</v>
      </c>
    </row>
    <row r="117" spans="1:23">
      <c r="A117" s="3"/>
      <c r="B117" s="3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>
        <f t="shared" si="1"/>
        <v>0</v>
      </c>
    </row>
    <row r="118" spans="1:23">
      <c r="A118" s="3"/>
      <c r="B118" s="3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>
        <f t="shared" si="1"/>
        <v>0</v>
      </c>
    </row>
    <row r="119" spans="1:23">
      <c r="A119" s="3"/>
      <c r="B119" s="3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>
        <f t="shared" si="1"/>
        <v>0</v>
      </c>
    </row>
    <row r="120" spans="1:23">
      <c r="A120" s="3"/>
      <c r="B120" s="3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>
        <f t="shared" si="1"/>
        <v>0</v>
      </c>
    </row>
    <row r="121" spans="1:23">
      <c r="A121" s="3"/>
      <c r="B121" s="3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>
        <f t="shared" si="1"/>
        <v>0</v>
      </c>
    </row>
    <row r="122" spans="1:23">
      <c r="A122" s="3"/>
      <c r="B122" s="3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>
        <f t="shared" si="1"/>
        <v>0</v>
      </c>
    </row>
    <row r="123" spans="1:23">
      <c r="A123" s="3"/>
      <c r="B123" s="3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>
        <f t="shared" si="1"/>
        <v>0</v>
      </c>
    </row>
    <row r="124" spans="1:23">
      <c r="A124" s="3"/>
      <c r="B124" s="3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>
        <f t="shared" si="1"/>
        <v>0</v>
      </c>
    </row>
    <row r="125" spans="1:23">
      <c r="A125" s="3"/>
      <c r="B125" s="3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>
        <f t="shared" si="1"/>
        <v>0</v>
      </c>
    </row>
    <row r="126" spans="1:23">
      <c r="A126" s="3"/>
      <c r="B126" s="3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>
        <f t="shared" si="1"/>
        <v>0</v>
      </c>
    </row>
    <row r="127" spans="1:23">
      <c r="A127" s="3"/>
      <c r="B127" s="3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>
        <f t="shared" si="1"/>
        <v>0</v>
      </c>
    </row>
    <row r="128" spans="1:23">
      <c r="A128" s="3"/>
      <c r="B128" s="3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>
        <f t="shared" si="1"/>
        <v>0</v>
      </c>
    </row>
    <row r="129" spans="1:23">
      <c r="A129" s="3"/>
      <c r="B129" s="3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>
        <f t="shared" si="1"/>
        <v>0</v>
      </c>
    </row>
    <row r="130" spans="1:23">
      <c r="A130" s="3"/>
      <c r="B130" s="3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>
        <f t="shared" si="1"/>
        <v>0</v>
      </c>
    </row>
    <row r="131" spans="1:23">
      <c r="A131" s="3"/>
      <c r="B131" s="3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>
        <f t="shared" si="1"/>
        <v>0</v>
      </c>
    </row>
    <row r="132" spans="1:23">
      <c r="A132" s="3"/>
      <c r="B132" s="3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>
        <f t="shared" ref="W132:W195" si="2">SUM(C132:V132)</f>
        <v>0</v>
      </c>
    </row>
    <row r="133" spans="1:23">
      <c r="A133" s="3"/>
      <c r="B133" s="3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>
        <f t="shared" si="2"/>
        <v>0</v>
      </c>
    </row>
    <row r="134" spans="1:23">
      <c r="A134" s="3"/>
      <c r="B134" s="3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>
        <f t="shared" si="2"/>
        <v>0</v>
      </c>
    </row>
    <row r="135" spans="1:23">
      <c r="A135" s="3"/>
      <c r="B135" s="3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>
        <f t="shared" si="2"/>
        <v>0</v>
      </c>
    </row>
    <row r="136" spans="1:23">
      <c r="A136" s="3"/>
      <c r="B136" s="3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>
        <f t="shared" si="2"/>
        <v>0</v>
      </c>
    </row>
    <row r="137" spans="1:23">
      <c r="A137" s="3"/>
      <c r="B137" s="3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>
        <f t="shared" si="2"/>
        <v>0</v>
      </c>
    </row>
    <row r="138" spans="1:23">
      <c r="A138" s="3"/>
      <c r="B138" s="3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>
        <f t="shared" si="2"/>
        <v>0</v>
      </c>
    </row>
    <row r="139" spans="1:23">
      <c r="A139" s="3"/>
      <c r="B139" s="3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>
        <f t="shared" si="2"/>
        <v>0</v>
      </c>
    </row>
    <row r="140" spans="1:23">
      <c r="A140" s="3"/>
      <c r="B140" s="3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>
        <f t="shared" si="2"/>
        <v>0</v>
      </c>
    </row>
    <row r="141" spans="1:23">
      <c r="A141" s="3"/>
      <c r="B141" s="3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>
        <f t="shared" si="2"/>
        <v>0</v>
      </c>
    </row>
    <row r="142" spans="1:23">
      <c r="A142" s="3"/>
      <c r="B142" s="3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>
        <f t="shared" si="2"/>
        <v>0</v>
      </c>
    </row>
    <row r="143" spans="1:23">
      <c r="A143" s="3"/>
      <c r="B143" s="3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>
        <f t="shared" si="2"/>
        <v>0</v>
      </c>
    </row>
    <row r="144" spans="1:23">
      <c r="A144" s="3"/>
      <c r="B144" s="3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>
        <f t="shared" si="2"/>
        <v>0</v>
      </c>
    </row>
    <row r="145" spans="1:23">
      <c r="A145" s="3"/>
      <c r="B145" s="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>
        <f t="shared" si="2"/>
        <v>0</v>
      </c>
    </row>
    <row r="146" spans="1:23">
      <c r="A146" s="3"/>
      <c r="B146" s="3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>
        <f t="shared" si="2"/>
        <v>0</v>
      </c>
    </row>
    <row r="147" spans="1:23">
      <c r="A147" s="3"/>
      <c r="B147" s="3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>
        <f t="shared" si="2"/>
        <v>0</v>
      </c>
    </row>
    <row r="148" spans="1:23">
      <c r="A148" s="3"/>
      <c r="B148" s="3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>
        <f t="shared" si="2"/>
        <v>0</v>
      </c>
    </row>
    <row r="149" spans="1:23">
      <c r="A149" s="3"/>
      <c r="B149" s="3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>
        <f t="shared" si="2"/>
        <v>0</v>
      </c>
    </row>
    <row r="150" spans="1:23">
      <c r="A150" s="3"/>
      <c r="B150" s="3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>
        <f t="shared" si="2"/>
        <v>0</v>
      </c>
    </row>
    <row r="151" spans="1:23">
      <c r="A151" s="3"/>
      <c r="B151" s="3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>
        <f t="shared" si="2"/>
        <v>0</v>
      </c>
    </row>
    <row r="152" spans="1:23">
      <c r="A152" s="3"/>
      <c r="B152" s="3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>
        <f t="shared" si="2"/>
        <v>0</v>
      </c>
    </row>
    <row r="153" spans="1:23">
      <c r="A153" s="3"/>
      <c r="B153" s="3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>
        <f t="shared" si="2"/>
        <v>0</v>
      </c>
    </row>
    <row r="154" spans="1:23">
      <c r="A154" s="3"/>
      <c r="B154" s="3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>
        <f t="shared" si="2"/>
        <v>0</v>
      </c>
    </row>
    <row r="155" spans="1:23">
      <c r="A155" s="3"/>
      <c r="B155" s="3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>
        <f t="shared" si="2"/>
        <v>0</v>
      </c>
    </row>
    <row r="156" spans="1:23">
      <c r="A156" s="3"/>
      <c r="B156" s="3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>
        <f t="shared" si="2"/>
        <v>0</v>
      </c>
    </row>
    <row r="157" spans="1:23">
      <c r="A157" s="3"/>
      <c r="B157" s="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>
        <f t="shared" si="2"/>
        <v>0</v>
      </c>
    </row>
    <row r="158" spans="1:23">
      <c r="A158" s="3"/>
      <c r="B158" s="3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>
        <f t="shared" si="2"/>
        <v>0</v>
      </c>
    </row>
    <row r="159" spans="1:23">
      <c r="A159" s="3"/>
      <c r="B159" s="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>
        <f t="shared" si="2"/>
        <v>0</v>
      </c>
    </row>
    <row r="160" spans="1:23">
      <c r="A160" s="3"/>
      <c r="B160" s="3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>
        <f t="shared" si="2"/>
        <v>0</v>
      </c>
    </row>
    <row r="161" spans="1:23">
      <c r="A161" s="3"/>
      <c r="B161" s="3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>
        <f t="shared" si="2"/>
        <v>0</v>
      </c>
    </row>
    <row r="162" spans="1:23">
      <c r="A162" s="3"/>
      <c r="B162" s="3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>
        <f t="shared" si="2"/>
        <v>0</v>
      </c>
    </row>
    <row r="163" spans="1:23">
      <c r="A163" s="3"/>
      <c r="B163" s="3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>
        <f t="shared" si="2"/>
        <v>0</v>
      </c>
    </row>
    <row r="164" spans="1:23">
      <c r="A164" s="3"/>
      <c r="B164" s="3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>
        <f t="shared" si="2"/>
        <v>0</v>
      </c>
    </row>
    <row r="165" spans="1:23">
      <c r="A165" s="3"/>
      <c r="B165" s="3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>
        <f t="shared" si="2"/>
        <v>0</v>
      </c>
    </row>
    <row r="166" spans="1:23">
      <c r="A166" s="3"/>
      <c r="B166" s="3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>
        <f t="shared" si="2"/>
        <v>0</v>
      </c>
    </row>
    <row r="167" spans="1:23">
      <c r="A167" s="3"/>
      <c r="B167" s="3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>
        <f t="shared" si="2"/>
        <v>0</v>
      </c>
    </row>
    <row r="168" spans="1:23">
      <c r="A168" s="3"/>
      <c r="B168" s="3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>
        <f t="shared" si="2"/>
        <v>0</v>
      </c>
    </row>
    <row r="169" spans="1:23">
      <c r="A169" s="3"/>
      <c r="B169" s="3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>
        <f t="shared" si="2"/>
        <v>0</v>
      </c>
    </row>
    <row r="170" spans="1:23">
      <c r="A170" s="3"/>
      <c r="B170" s="3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>
        <f t="shared" si="2"/>
        <v>0</v>
      </c>
    </row>
    <row r="171" spans="1:23">
      <c r="A171" s="3"/>
      <c r="B171" s="3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>
        <f t="shared" si="2"/>
        <v>0</v>
      </c>
    </row>
    <row r="172" spans="1:23">
      <c r="A172" s="3"/>
      <c r="B172" s="3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>
        <f t="shared" si="2"/>
        <v>0</v>
      </c>
    </row>
    <row r="173" spans="1:23">
      <c r="A173" s="3"/>
      <c r="B173" s="3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>
        <f t="shared" si="2"/>
        <v>0</v>
      </c>
    </row>
    <row r="174" spans="1:23">
      <c r="A174" s="3"/>
      <c r="B174" s="3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>
        <f t="shared" si="2"/>
        <v>0</v>
      </c>
    </row>
    <row r="175" spans="1:23">
      <c r="A175" s="3"/>
      <c r="B175" s="3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>
        <f t="shared" si="2"/>
        <v>0</v>
      </c>
    </row>
    <row r="176" spans="1:23">
      <c r="A176" s="3"/>
      <c r="B176" s="3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>
        <f t="shared" si="2"/>
        <v>0</v>
      </c>
    </row>
    <row r="177" spans="1:23">
      <c r="A177" s="3"/>
      <c r="B177" s="3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>
        <f t="shared" si="2"/>
        <v>0</v>
      </c>
    </row>
    <row r="178" spans="1:23">
      <c r="A178" s="3"/>
      <c r="B178" s="3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>
        <f t="shared" si="2"/>
        <v>0</v>
      </c>
    </row>
    <row r="179" spans="1:23">
      <c r="A179" s="3"/>
      <c r="B179" s="3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>
        <f t="shared" si="2"/>
        <v>0</v>
      </c>
    </row>
    <row r="180" spans="1:23">
      <c r="A180" s="3"/>
      <c r="B180" s="3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>
        <f t="shared" si="2"/>
        <v>0</v>
      </c>
    </row>
    <row r="181" spans="1:23">
      <c r="A181" s="3"/>
      <c r="B181" s="3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>
        <f t="shared" si="2"/>
        <v>0</v>
      </c>
    </row>
    <row r="182" spans="1:23">
      <c r="A182" s="3"/>
      <c r="B182" s="3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>
        <f t="shared" si="2"/>
        <v>0</v>
      </c>
    </row>
    <row r="183" spans="1:23">
      <c r="A183" s="3"/>
      <c r="B183" s="3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>
        <f t="shared" si="2"/>
        <v>0</v>
      </c>
    </row>
    <row r="184" spans="1:23">
      <c r="A184" s="3"/>
      <c r="B184" s="3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>
        <f t="shared" si="2"/>
        <v>0</v>
      </c>
    </row>
    <row r="185" spans="1:23">
      <c r="A185" s="3"/>
      <c r="B185" s="3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>
        <f t="shared" si="2"/>
        <v>0</v>
      </c>
    </row>
    <row r="186" spans="1:23">
      <c r="A186" s="3"/>
      <c r="B186" s="3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>
        <f t="shared" si="2"/>
        <v>0</v>
      </c>
    </row>
    <row r="187" spans="1:23">
      <c r="A187" s="3"/>
      <c r="B187" s="3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>
        <f t="shared" si="2"/>
        <v>0</v>
      </c>
    </row>
    <row r="188" spans="1:23">
      <c r="A188" s="3"/>
      <c r="B188" s="3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>
        <f t="shared" si="2"/>
        <v>0</v>
      </c>
    </row>
    <row r="189" spans="1:23">
      <c r="A189" s="3"/>
      <c r="B189" s="3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>
        <f t="shared" si="2"/>
        <v>0</v>
      </c>
    </row>
    <row r="190" spans="1:23">
      <c r="A190" s="3"/>
      <c r="B190" s="3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>
        <f t="shared" si="2"/>
        <v>0</v>
      </c>
    </row>
    <row r="191" spans="1:23">
      <c r="A191" s="3"/>
      <c r="B191" s="3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>
        <f t="shared" si="2"/>
        <v>0</v>
      </c>
    </row>
    <row r="192" spans="1:23">
      <c r="A192" s="3"/>
      <c r="B192" s="3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>
        <f t="shared" si="2"/>
        <v>0</v>
      </c>
    </row>
    <row r="193" spans="1:23">
      <c r="A193" s="3"/>
      <c r="B193" s="3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>
        <f t="shared" si="2"/>
        <v>0</v>
      </c>
    </row>
    <row r="194" spans="1:23">
      <c r="A194" s="3"/>
      <c r="B194" s="3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>
        <f t="shared" si="2"/>
        <v>0</v>
      </c>
    </row>
    <row r="195" spans="1:23">
      <c r="A195" s="3"/>
      <c r="B195" s="3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>
        <f t="shared" si="2"/>
        <v>0</v>
      </c>
    </row>
    <row r="196" spans="1:23">
      <c r="A196" s="3"/>
      <c r="B196" s="3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>
        <f t="shared" ref="W196:W259" si="3">SUM(C196:V196)</f>
        <v>0</v>
      </c>
    </row>
    <row r="197" spans="1:23">
      <c r="A197" s="3"/>
      <c r="B197" s="3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>
        <f t="shared" si="3"/>
        <v>0</v>
      </c>
    </row>
    <row r="198" spans="1:23">
      <c r="A198" s="3"/>
      <c r="B198" s="3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>
        <f t="shared" si="3"/>
        <v>0</v>
      </c>
    </row>
    <row r="199" spans="1:23">
      <c r="A199" s="3"/>
      <c r="B199" s="3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>
        <f t="shared" si="3"/>
        <v>0</v>
      </c>
    </row>
    <row r="200" spans="1:23">
      <c r="A200" s="3"/>
      <c r="B200" s="3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>
        <f t="shared" si="3"/>
        <v>0</v>
      </c>
    </row>
    <row r="201" spans="1:23">
      <c r="A201" s="3"/>
      <c r="B201" s="3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>
        <f t="shared" si="3"/>
        <v>0</v>
      </c>
    </row>
    <row r="202" spans="1:23">
      <c r="A202" s="3"/>
      <c r="B202" s="3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>
        <f t="shared" si="3"/>
        <v>0</v>
      </c>
    </row>
    <row r="203" spans="1:23">
      <c r="A203" s="3"/>
      <c r="B203" s="3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>
        <f t="shared" si="3"/>
        <v>0</v>
      </c>
    </row>
    <row r="204" spans="1:23">
      <c r="A204" s="3"/>
      <c r="B204" s="3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>
        <f t="shared" si="3"/>
        <v>0</v>
      </c>
    </row>
    <row r="205" spans="1:23">
      <c r="A205" s="3"/>
      <c r="B205" s="3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>
        <f t="shared" si="3"/>
        <v>0</v>
      </c>
    </row>
    <row r="206" spans="1:23">
      <c r="A206" s="3"/>
      <c r="B206" s="3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>
        <f t="shared" si="3"/>
        <v>0</v>
      </c>
    </row>
    <row r="207" spans="1:23">
      <c r="A207" s="3"/>
      <c r="B207" s="3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>
        <f t="shared" si="3"/>
        <v>0</v>
      </c>
    </row>
    <row r="208" spans="1:23">
      <c r="A208" s="3"/>
      <c r="B208" s="3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>
        <f t="shared" si="3"/>
        <v>0</v>
      </c>
    </row>
    <row r="209" spans="1:23">
      <c r="A209" s="3"/>
      <c r="B209" s="3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>
        <f t="shared" si="3"/>
        <v>0</v>
      </c>
    </row>
    <row r="210" spans="1:23">
      <c r="A210" s="3"/>
      <c r="B210" s="3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>
        <f t="shared" si="3"/>
        <v>0</v>
      </c>
    </row>
    <row r="211" spans="1:23">
      <c r="A211" s="3"/>
      <c r="B211" s="3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>
        <f t="shared" si="3"/>
        <v>0</v>
      </c>
    </row>
    <row r="212" spans="1:23">
      <c r="A212" s="3"/>
      <c r="B212" s="3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>
        <f t="shared" si="3"/>
        <v>0</v>
      </c>
    </row>
    <row r="213" spans="1:23">
      <c r="A213" s="3"/>
      <c r="B213" s="3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>
        <f t="shared" si="3"/>
        <v>0</v>
      </c>
    </row>
    <row r="214" spans="1:23">
      <c r="A214" s="3"/>
      <c r="B214" s="3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>
        <f t="shared" si="3"/>
        <v>0</v>
      </c>
    </row>
    <row r="215" spans="1:23">
      <c r="A215" s="3"/>
      <c r="B215" s="3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>
        <f t="shared" si="3"/>
        <v>0</v>
      </c>
    </row>
    <row r="216" spans="1:23">
      <c r="A216" s="3"/>
      <c r="B216" s="3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>
        <f t="shared" si="3"/>
        <v>0</v>
      </c>
    </row>
    <row r="217" spans="1:23">
      <c r="A217" s="3"/>
      <c r="B217" s="3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>
        <f t="shared" si="3"/>
        <v>0</v>
      </c>
    </row>
    <row r="218" spans="1:23">
      <c r="A218" s="3"/>
      <c r="B218" s="3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>
        <f t="shared" si="3"/>
        <v>0</v>
      </c>
    </row>
    <row r="219" spans="1:23">
      <c r="A219" s="3"/>
      <c r="B219" s="3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>
        <f t="shared" si="3"/>
        <v>0</v>
      </c>
    </row>
    <row r="220" spans="1:23">
      <c r="A220" s="3"/>
      <c r="B220" s="3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>
        <f t="shared" si="3"/>
        <v>0</v>
      </c>
    </row>
    <row r="221" spans="1:23">
      <c r="A221" s="3"/>
      <c r="B221" s="3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>
        <f t="shared" si="3"/>
        <v>0</v>
      </c>
    </row>
    <row r="222" spans="1:23">
      <c r="A222" s="3"/>
      <c r="B222" s="3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>
        <f t="shared" si="3"/>
        <v>0</v>
      </c>
    </row>
    <row r="223" spans="1:23">
      <c r="A223" s="3"/>
      <c r="B223" s="3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>
        <f t="shared" si="3"/>
        <v>0</v>
      </c>
    </row>
    <row r="224" spans="1:23">
      <c r="A224" s="3"/>
      <c r="B224" s="3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>
        <f t="shared" si="3"/>
        <v>0</v>
      </c>
    </row>
    <row r="225" spans="1:23">
      <c r="A225" s="3"/>
      <c r="B225" s="3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>
        <f t="shared" si="3"/>
        <v>0</v>
      </c>
    </row>
    <row r="226" spans="1:23">
      <c r="A226" s="3"/>
      <c r="B226" s="3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>
        <f t="shared" si="3"/>
        <v>0</v>
      </c>
    </row>
    <row r="227" spans="1:23">
      <c r="A227" s="3"/>
      <c r="B227" s="3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>
        <f t="shared" si="3"/>
        <v>0</v>
      </c>
    </row>
    <row r="228" spans="1:23">
      <c r="A228" s="3"/>
      <c r="B228" s="3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>
        <f t="shared" si="3"/>
        <v>0</v>
      </c>
    </row>
    <row r="229" spans="1:23">
      <c r="A229" s="3"/>
      <c r="B229" s="3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>
        <f t="shared" si="3"/>
        <v>0</v>
      </c>
    </row>
    <row r="230" spans="1:23">
      <c r="A230" s="3"/>
      <c r="B230" s="3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>
        <f t="shared" si="3"/>
        <v>0</v>
      </c>
    </row>
    <row r="231" spans="1:23">
      <c r="A231" s="3"/>
      <c r="B231" s="3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>
        <f t="shared" si="3"/>
        <v>0</v>
      </c>
    </row>
    <row r="232" spans="1:23">
      <c r="A232" s="3"/>
      <c r="B232" s="3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>
        <f t="shared" si="3"/>
        <v>0</v>
      </c>
    </row>
    <row r="233" spans="1:23">
      <c r="A233" s="3"/>
      <c r="B233" s="3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>
        <f t="shared" si="3"/>
        <v>0</v>
      </c>
    </row>
    <row r="234" spans="1:23">
      <c r="A234" s="3"/>
      <c r="B234" s="3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>
        <f t="shared" si="3"/>
        <v>0</v>
      </c>
    </row>
    <row r="235" spans="1:23">
      <c r="A235" s="3"/>
      <c r="B235" s="3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>
        <f t="shared" si="3"/>
        <v>0</v>
      </c>
    </row>
    <row r="236" spans="1:23">
      <c r="A236" s="3"/>
      <c r="B236" s="3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>
        <f t="shared" si="3"/>
        <v>0</v>
      </c>
    </row>
    <row r="237" spans="1:23">
      <c r="A237" s="3"/>
      <c r="B237" s="3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>
        <f t="shared" si="3"/>
        <v>0</v>
      </c>
    </row>
    <row r="238" spans="1:23">
      <c r="A238" s="3"/>
      <c r="B238" s="3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>
        <f t="shared" si="3"/>
        <v>0</v>
      </c>
    </row>
    <row r="239" spans="1:23">
      <c r="A239" s="3"/>
      <c r="B239" s="3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>
        <f t="shared" si="3"/>
        <v>0</v>
      </c>
    </row>
    <row r="240" spans="1:23">
      <c r="A240" s="3"/>
      <c r="B240" s="3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>
        <f t="shared" si="3"/>
        <v>0</v>
      </c>
    </row>
    <row r="241" spans="1:23">
      <c r="A241" s="3"/>
      <c r="B241" s="3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>
        <f t="shared" si="3"/>
        <v>0</v>
      </c>
    </row>
    <row r="242" spans="1:23">
      <c r="A242" s="3"/>
      <c r="B242" s="3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>
        <f t="shared" si="3"/>
        <v>0</v>
      </c>
    </row>
    <row r="243" spans="1:23">
      <c r="A243" s="3"/>
      <c r="B243" s="3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>
        <f t="shared" si="3"/>
        <v>0</v>
      </c>
    </row>
    <row r="244" spans="1:23">
      <c r="A244" s="3"/>
      <c r="B244" s="3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>
        <f t="shared" si="3"/>
        <v>0</v>
      </c>
    </row>
    <row r="245" spans="1:23">
      <c r="A245" s="3"/>
      <c r="B245" s="3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>
        <f t="shared" si="3"/>
        <v>0</v>
      </c>
    </row>
    <row r="246" spans="1:23">
      <c r="A246" s="3"/>
      <c r="B246" s="3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>
        <f t="shared" si="3"/>
        <v>0</v>
      </c>
    </row>
    <row r="247" spans="1:23">
      <c r="A247" s="3"/>
      <c r="B247" s="3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>
        <f t="shared" si="3"/>
        <v>0</v>
      </c>
    </row>
    <row r="248" spans="1:23">
      <c r="A248" s="3"/>
      <c r="B248" s="3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>
        <f t="shared" si="3"/>
        <v>0</v>
      </c>
    </row>
    <row r="249" spans="1:23">
      <c r="A249" s="3"/>
      <c r="B249" s="3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>
        <f t="shared" si="3"/>
        <v>0</v>
      </c>
    </row>
    <row r="250" spans="1:23">
      <c r="A250" s="3"/>
      <c r="B250" s="3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>
        <f t="shared" si="3"/>
        <v>0</v>
      </c>
    </row>
    <row r="251" spans="1:23">
      <c r="A251" s="3"/>
      <c r="B251" s="3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>
        <f t="shared" si="3"/>
        <v>0</v>
      </c>
    </row>
    <row r="252" spans="1:23">
      <c r="A252" s="3"/>
      <c r="B252" s="3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>
        <f t="shared" si="3"/>
        <v>0</v>
      </c>
    </row>
    <row r="253" spans="1:23">
      <c r="A253" s="3"/>
      <c r="B253" s="3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>
        <f t="shared" si="3"/>
        <v>0</v>
      </c>
    </row>
    <row r="254" spans="1:23">
      <c r="A254" s="3"/>
      <c r="B254" s="3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>
        <f t="shared" si="3"/>
        <v>0</v>
      </c>
    </row>
    <row r="255" spans="1:23">
      <c r="A255" s="3"/>
      <c r="B255" s="3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>
        <f t="shared" si="3"/>
        <v>0</v>
      </c>
    </row>
    <row r="256" spans="1:23">
      <c r="A256" s="3"/>
      <c r="B256" s="3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>
        <f t="shared" si="3"/>
        <v>0</v>
      </c>
    </row>
    <row r="257" spans="1:23">
      <c r="A257" s="3"/>
      <c r="B257" s="3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>
        <f t="shared" si="3"/>
        <v>0</v>
      </c>
    </row>
    <row r="258" spans="1:23">
      <c r="A258" s="3"/>
      <c r="B258" s="3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>
        <f t="shared" si="3"/>
        <v>0</v>
      </c>
    </row>
    <row r="259" spans="1:23">
      <c r="A259" s="3"/>
      <c r="B259" s="3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>
        <f t="shared" si="3"/>
        <v>0</v>
      </c>
    </row>
    <row r="260" spans="1:23">
      <c r="A260" s="3"/>
      <c r="B260" s="3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>
        <f t="shared" ref="W260:W323" si="4">SUM(C260:V260)</f>
        <v>0</v>
      </c>
    </row>
    <row r="261" spans="1:23">
      <c r="A261" s="3"/>
      <c r="B261" s="3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>
        <f t="shared" si="4"/>
        <v>0</v>
      </c>
    </row>
    <row r="262" spans="1:23">
      <c r="A262" s="3"/>
      <c r="B262" s="3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>
        <f t="shared" si="4"/>
        <v>0</v>
      </c>
    </row>
    <row r="263" spans="1:23">
      <c r="A263" s="3"/>
      <c r="B263" s="3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>
        <f t="shared" si="4"/>
        <v>0</v>
      </c>
    </row>
    <row r="264" spans="1:23">
      <c r="A264" s="3"/>
      <c r="B264" s="3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>
        <f t="shared" si="4"/>
        <v>0</v>
      </c>
    </row>
    <row r="265" spans="1:23">
      <c r="A265" s="3"/>
      <c r="B265" s="3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>
        <f t="shared" si="4"/>
        <v>0</v>
      </c>
    </row>
    <row r="266" spans="1:23">
      <c r="A266" s="3"/>
      <c r="B266" s="3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>
        <f t="shared" si="4"/>
        <v>0</v>
      </c>
    </row>
    <row r="267" spans="1:23">
      <c r="A267" s="3"/>
      <c r="B267" s="3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>
        <f t="shared" si="4"/>
        <v>0</v>
      </c>
    </row>
    <row r="268" spans="1:23">
      <c r="A268" s="3"/>
      <c r="B268" s="3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>
        <f t="shared" si="4"/>
        <v>0</v>
      </c>
    </row>
    <row r="269" spans="1:23">
      <c r="A269" s="3"/>
      <c r="B269" s="3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>
        <f t="shared" si="4"/>
        <v>0</v>
      </c>
    </row>
    <row r="270" spans="1:23">
      <c r="A270" s="3"/>
      <c r="B270" s="3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>
        <f t="shared" si="4"/>
        <v>0</v>
      </c>
    </row>
    <row r="271" spans="1:23">
      <c r="A271" s="3"/>
      <c r="B271" s="3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>
        <f t="shared" si="4"/>
        <v>0</v>
      </c>
    </row>
    <row r="272" spans="1:23">
      <c r="A272" s="3"/>
      <c r="B272" s="3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>
        <f t="shared" si="4"/>
        <v>0</v>
      </c>
    </row>
    <row r="273" spans="1:23">
      <c r="A273" s="3"/>
      <c r="B273" s="3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>
        <f t="shared" si="4"/>
        <v>0</v>
      </c>
    </row>
    <row r="274" spans="1:23">
      <c r="A274" s="3"/>
      <c r="B274" s="3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>
        <f t="shared" si="4"/>
        <v>0</v>
      </c>
    </row>
    <row r="275" spans="1:23">
      <c r="A275" s="3"/>
      <c r="B275" s="3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>
        <f t="shared" si="4"/>
        <v>0</v>
      </c>
    </row>
    <row r="276" spans="1:23">
      <c r="A276" s="3"/>
      <c r="B276" s="3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>
        <f t="shared" si="4"/>
        <v>0</v>
      </c>
    </row>
    <row r="277" spans="1:23">
      <c r="A277" s="3"/>
      <c r="B277" s="3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>
        <f t="shared" si="4"/>
        <v>0</v>
      </c>
    </row>
    <row r="278" spans="1:23">
      <c r="A278" s="3"/>
      <c r="B278" s="3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>
        <f t="shared" si="4"/>
        <v>0</v>
      </c>
    </row>
    <row r="279" spans="1:23">
      <c r="A279" s="3"/>
      <c r="B279" s="3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>
        <f t="shared" si="4"/>
        <v>0</v>
      </c>
    </row>
    <row r="280" spans="1:23">
      <c r="A280" s="3"/>
      <c r="B280" s="3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>
        <f t="shared" si="4"/>
        <v>0</v>
      </c>
    </row>
    <row r="281" spans="1:23">
      <c r="A281" s="3"/>
      <c r="B281" s="3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>
        <f t="shared" si="4"/>
        <v>0</v>
      </c>
    </row>
    <row r="282" spans="1:23">
      <c r="A282" s="3"/>
      <c r="B282" s="3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>
        <f t="shared" si="4"/>
        <v>0</v>
      </c>
    </row>
    <row r="283" spans="1:23">
      <c r="A283" s="3"/>
      <c r="B283" s="3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>
        <f t="shared" si="4"/>
        <v>0</v>
      </c>
    </row>
    <row r="284" spans="1:23">
      <c r="A284" s="3"/>
      <c r="B284" s="3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>
        <f t="shared" si="4"/>
        <v>0</v>
      </c>
    </row>
    <row r="285" spans="1:23">
      <c r="A285" s="3"/>
      <c r="B285" s="3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>
        <f t="shared" si="4"/>
        <v>0</v>
      </c>
    </row>
    <row r="286" spans="1:23">
      <c r="A286" s="3"/>
      <c r="B286" s="3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>
        <f t="shared" si="4"/>
        <v>0</v>
      </c>
    </row>
    <row r="287" spans="1:23">
      <c r="A287" s="3"/>
      <c r="B287" s="3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>
        <f t="shared" si="4"/>
        <v>0</v>
      </c>
    </row>
    <row r="288" spans="1:23">
      <c r="A288" s="3"/>
      <c r="B288" s="3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>
        <f t="shared" si="4"/>
        <v>0</v>
      </c>
    </row>
    <row r="289" spans="1:23">
      <c r="A289" s="3"/>
      <c r="B289" s="3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>
        <f t="shared" si="4"/>
        <v>0</v>
      </c>
    </row>
    <row r="290" spans="1:23">
      <c r="A290" s="3"/>
      <c r="B290" s="3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>
        <f t="shared" si="4"/>
        <v>0</v>
      </c>
    </row>
    <row r="291" spans="1:23">
      <c r="A291" s="3"/>
      <c r="B291" s="3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>
        <f t="shared" si="4"/>
        <v>0</v>
      </c>
    </row>
    <row r="292" spans="1:23">
      <c r="A292" s="3"/>
      <c r="B292" s="3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>
        <f t="shared" si="4"/>
        <v>0</v>
      </c>
    </row>
    <row r="293" spans="1:23">
      <c r="A293" s="3"/>
      <c r="B293" s="3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>
        <f t="shared" si="4"/>
        <v>0</v>
      </c>
    </row>
    <row r="294" spans="1:23">
      <c r="A294" s="3"/>
      <c r="B294" s="3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>
        <f t="shared" si="4"/>
        <v>0</v>
      </c>
    </row>
    <row r="295" spans="1:23">
      <c r="A295" s="3"/>
      <c r="B295" s="3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>
        <f t="shared" si="4"/>
        <v>0</v>
      </c>
    </row>
    <row r="296" spans="1:23">
      <c r="A296" s="3"/>
      <c r="B296" s="3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>
        <f t="shared" si="4"/>
        <v>0</v>
      </c>
    </row>
    <row r="297" spans="1:23">
      <c r="A297" s="3"/>
      <c r="B297" s="3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>
        <f t="shared" si="4"/>
        <v>0</v>
      </c>
    </row>
    <row r="298" spans="1:23">
      <c r="A298" s="3"/>
      <c r="B298" s="3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>
        <f t="shared" si="4"/>
        <v>0</v>
      </c>
    </row>
    <row r="299" spans="1:23">
      <c r="A299" s="3"/>
      <c r="B299" s="3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>
        <f t="shared" si="4"/>
        <v>0</v>
      </c>
    </row>
    <row r="300" spans="1:23">
      <c r="A300" s="3"/>
      <c r="B300" s="3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>
        <f t="shared" si="4"/>
        <v>0</v>
      </c>
    </row>
    <row r="301" spans="1:23">
      <c r="A301" s="3"/>
      <c r="B301" s="3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>
        <f t="shared" si="4"/>
        <v>0</v>
      </c>
    </row>
    <row r="302" spans="1:23">
      <c r="A302" s="3"/>
      <c r="B302" s="3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>
        <f t="shared" si="4"/>
        <v>0</v>
      </c>
    </row>
    <row r="303" spans="1:23">
      <c r="A303" s="3"/>
      <c r="B303" s="3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>
        <f t="shared" si="4"/>
        <v>0</v>
      </c>
    </row>
    <row r="304" spans="1:23">
      <c r="A304" s="3"/>
      <c r="B304" s="3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>
        <f t="shared" si="4"/>
        <v>0</v>
      </c>
    </row>
    <row r="305" spans="1:23">
      <c r="A305" s="3"/>
      <c r="B305" s="3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>
        <f t="shared" si="4"/>
        <v>0</v>
      </c>
    </row>
    <row r="306" spans="1:23">
      <c r="A306" s="3"/>
      <c r="B306" s="3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>
        <f t="shared" si="4"/>
        <v>0</v>
      </c>
    </row>
    <row r="307" spans="1:23">
      <c r="A307" s="3"/>
      <c r="B307" s="3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>
        <f t="shared" si="4"/>
        <v>0</v>
      </c>
    </row>
    <row r="308" spans="1:23">
      <c r="A308" s="3"/>
      <c r="B308" s="3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>
        <f t="shared" si="4"/>
        <v>0</v>
      </c>
    </row>
    <row r="309" spans="1:23">
      <c r="A309" s="3"/>
      <c r="B309" s="3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>
        <f t="shared" si="4"/>
        <v>0</v>
      </c>
    </row>
    <row r="310" spans="1:23">
      <c r="A310" s="3"/>
      <c r="B310" s="3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>
        <f t="shared" si="4"/>
        <v>0</v>
      </c>
    </row>
    <row r="311" spans="1:23">
      <c r="A311" s="3"/>
      <c r="B311" s="3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>
        <f t="shared" si="4"/>
        <v>0</v>
      </c>
    </row>
    <row r="312" spans="1:23">
      <c r="A312" s="3"/>
      <c r="B312" s="3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>
        <f t="shared" si="4"/>
        <v>0</v>
      </c>
    </row>
    <row r="313" spans="1:23">
      <c r="A313" s="3"/>
      <c r="B313" s="3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>
        <f t="shared" si="4"/>
        <v>0</v>
      </c>
    </row>
    <row r="314" spans="1:23">
      <c r="A314" s="3"/>
      <c r="B314" s="3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>
        <f t="shared" si="4"/>
        <v>0</v>
      </c>
    </row>
    <row r="315" spans="1:23">
      <c r="A315" s="3"/>
      <c r="B315" s="3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>
        <f t="shared" si="4"/>
        <v>0</v>
      </c>
    </row>
    <row r="316" spans="1:23">
      <c r="A316" s="3"/>
      <c r="B316" s="3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>
        <f t="shared" si="4"/>
        <v>0</v>
      </c>
    </row>
    <row r="317" spans="1:23">
      <c r="A317" s="3"/>
      <c r="B317" s="3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>
        <f t="shared" si="4"/>
        <v>0</v>
      </c>
    </row>
    <row r="318" spans="1:23">
      <c r="A318" s="3"/>
      <c r="B318" s="3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>
        <f t="shared" si="4"/>
        <v>0</v>
      </c>
    </row>
    <row r="319" spans="1:23">
      <c r="A319" s="3"/>
      <c r="B319" s="3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>
        <f t="shared" si="4"/>
        <v>0</v>
      </c>
    </row>
    <row r="320" spans="1:23">
      <c r="A320" s="3"/>
      <c r="B320" s="3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>
        <f t="shared" si="4"/>
        <v>0</v>
      </c>
    </row>
    <row r="321" spans="1:23">
      <c r="A321" s="3"/>
      <c r="B321" s="3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>
        <f t="shared" si="4"/>
        <v>0</v>
      </c>
    </row>
    <row r="322" spans="1:23">
      <c r="A322" s="3"/>
      <c r="B322" s="3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>
        <f t="shared" si="4"/>
        <v>0</v>
      </c>
    </row>
    <row r="323" spans="1:23">
      <c r="A323" s="3"/>
      <c r="B323" s="3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>
        <f t="shared" si="4"/>
        <v>0</v>
      </c>
    </row>
    <row r="324" spans="1:23">
      <c r="A324" s="3"/>
      <c r="B324" s="3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>
        <f t="shared" ref="W324:W348" si="5">SUM(C324:V324)</f>
        <v>0</v>
      </c>
    </row>
    <row r="325" spans="1:23">
      <c r="A325" s="3"/>
      <c r="B325" s="3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>
        <f t="shared" si="5"/>
        <v>0</v>
      </c>
    </row>
    <row r="326" spans="1:23">
      <c r="A326" s="3"/>
      <c r="B326" s="3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>
        <f t="shared" si="5"/>
        <v>0</v>
      </c>
    </row>
    <row r="327" spans="1:23">
      <c r="A327" s="3"/>
      <c r="B327" s="3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>
        <f t="shared" si="5"/>
        <v>0</v>
      </c>
    </row>
    <row r="328" spans="1:23">
      <c r="A328" s="3"/>
      <c r="B328" s="3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>
        <f t="shared" si="5"/>
        <v>0</v>
      </c>
    </row>
    <row r="329" spans="1:23">
      <c r="A329" s="3"/>
      <c r="B329" s="3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>
        <f t="shared" si="5"/>
        <v>0</v>
      </c>
    </row>
    <row r="330" spans="1:23">
      <c r="A330" s="3"/>
      <c r="B330" s="3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>
        <f t="shared" si="5"/>
        <v>0</v>
      </c>
    </row>
    <row r="331" spans="1:23">
      <c r="A331" s="3"/>
      <c r="B331" s="3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>
        <f t="shared" si="5"/>
        <v>0</v>
      </c>
    </row>
    <row r="332" spans="1:23">
      <c r="A332" s="3"/>
      <c r="B332" s="3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>
        <f t="shared" si="5"/>
        <v>0</v>
      </c>
    </row>
    <row r="333" spans="1:23">
      <c r="A333" s="3"/>
      <c r="B333" s="3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>
        <f t="shared" si="5"/>
        <v>0</v>
      </c>
    </row>
    <row r="334" spans="1:23">
      <c r="A334" s="3"/>
      <c r="B334" s="3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>
        <f t="shared" si="5"/>
        <v>0</v>
      </c>
    </row>
    <row r="335" spans="1:23">
      <c r="A335" s="3"/>
      <c r="B335" s="3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>
        <f t="shared" si="5"/>
        <v>0</v>
      </c>
    </row>
    <row r="336" spans="1:23">
      <c r="A336" s="3"/>
      <c r="B336" s="3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>
        <f t="shared" si="5"/>
        <v>0</v>
      </c>
    </row>
    <row r="337" spans="1:23">
      <c r="A337" s="3"/>
      <c r="B337" s="3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>
        <f t="shared" si="5"/>
        <v>0</v>
      </c>
    </row>
    <row r="338" spans="1:23">
      <c r="A338" s="3"/>
      <c r="B338" s="3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>
        <f t="shared" si="5"/>
        <v>0</v>
      </c>
    </row>
    <row r="339" spans="1:23">
      <c r="A339" s="3"/>
      <c r="B339" s="3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>
        <f t="shared" si="5"/>
        <v>0</v>
      </c>
    </row>
    <row r="340" spans="1:23">
      <c r="A340" s="3"/>
      <c r="B340" s="3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>
        <f t="shared" si="5"/>
        <v>0</v>
      </c>
    </row>
    <row r="341" spans="1:23">
      <c r="A341" s="3"/>
      <c r="B341" s="3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>
        <f t="shared" si="5"/>
        <v>0</v>
      </c>
    </row>
    <row r="342" spans="1:23">
      <c r="A342" s="3"/>
      <c r="B342" s="3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>
        <f t="shared" si="5"/>
        <v>0</v>
      </c>
    </row>
    <row r="343" spans="1:23">
      <c r="A343" s="3"/>
      <c r="B343" s="3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>
        <f t="shared" si="5"/>
        <v>0</v>
      </c>
    </row>
    <row r="344" spans="1:23">
      <c r="A344" s="3"/>
      <c r="B344" s="3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>
        <f t="shared" si="5"/>
        <v>0</v>
      </c>
    </row>
    <row r="345" spans="1:23">
      <c r="A345" s="3"/>
      <c r="B345" s="3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>
        <f t="shared" si="5"/>
        <v>0</v>
      </c>
    </row>
    <row r="346" spans="1:23">
      <c r="A346" s="3"/>
      <c r="B346" s="3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>
        <f t="shared" si="5"/>
        <v>0</v>
      </c>
    </row>
    <row r="347" spans="1:23">
      <c r="A347" s="3"/>
      <c r="B347" s="3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>
        <f t="shared" si="5"/>
        <v>0</v>
      </c>
    </row>
    <row r="348" spans="1:23">
      <c r="A348" s="3"/>
      <c r="B348" s="3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>
        <f t="shared" si="5"/>
        <v>0</v>
      </c>
    </row>
    <row r="349" spans="3:23">
      <c r="C349" s="6">
        <f t="shared" ref="C349:V349" si="6">SUM(C1:C348)</f>
        <v>0</v>
      </c>
      <c r="D349" s="6">
        <f t="shared" si="6"/>
        <v>0</v>
      </c>
      <c r="E349" s="6">
        <f t="shared" si="6"/>
        <v>0</v>
      </c>
      <c r="F349" s="6">
        <f t="shared" si="6"/>
        <v>0</v>
      </c>
      <c r="G349" s="6">
        <f t="shared" si="6"/>
        <v>0</v>
      </c>
      <c r="H349" s="6">
        <f t="shared" si="6"/>
        <v>0</v>
      </c>
      <c r="I349" s="6">
        <f t="shared" si="6"/>
        <v>0</v>
      </c>
      <c r="J349" s="6">
        <f t="shared" si="6"/>
        <v>0</v>
      </c>
      <c r="K349" s="6">
        <f t="shared" si="6"/>
        <v>0</v>
      </c>
      <c r="L349" s="6">
        <f t="shared" si="6"/>
        <v>0</v>
      </c>
      <c r="M349" s="6">
        <f t="shared" si="6"/>
        <v>72.95</v>
      </c>
      <c r="N349" s="6">
        <f t="shared" si="6"/>
        <v>82.9</v>
      </c>
      <c r="O349" s="6">
        <f t="shared" si="6"/>
        <v>133.15</v>
      </c>
      <c r="P349" s="6">
        <f t="shared" si="6"/>
        <v>302.85</v>
      </c>
      <c r="Q349" s="6">
        <f t="shared" si="6"/>
        <v>283.7</v>
      </c>
      <c r="R349" s="6">
        <f t="shared" si="6"/>
        <v>0</v>
      </c>
      <c r="S349" s="6">
        <f t="shared" si="6"/>
        <v>40.85</v>
      </c>
      <c r="T349" s="6">
        <f t="shared" si="6"/>
        <v>184.75</v>
      </c>
      <c r="U349" s="6">
        <f t="shared" si="6"/>
        <v>198.65</v>
      </c>
      <c r="V349" s="6">
        <f t="shared" si="6"/>
        <v>0</v>
      </c>
      <c r="W349" s="6">
        <f>SUM(W2:W348)</f>
        <v>1299.8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9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1" defaultRowHeight="14.25"/>
  <cols>
    <col min="1" max="1" width="9.56923076923077" customWidth="1"/>
    <col min="2" max="12" width="11" hidden="1" customWidth="1"/>
    <col min="13" max="14" width="7.85641025641026" customWidth="1"/>
    <col min="15" max="15" width="7.42564102564103" customWidth="1"/>
    <col min="16" max="16" width="8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8.13846153846154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1018</v>
      </c>
      <c r="B2" s="3"/>
      <c r="C2" s="3"/>
      <c r="D2" s="3"/>
      <c r="E2" s="3"/>
      <c r="F2" s="3"/>
      <c r="G2" s="3"/>
      <c r="H2" s="3"/>
      <c r="I2" s="3"/>
      <c r="J2" s="3"/>
      <c r="K2" s="5"/>
      <c r="L2" s="5"/>
      <c r="M2" s="5">
        <v>7.3</v>
      </c>
      <c r="N2" s="5"/>
      <c r="O2" s="5"/>
      <c r="P2" s="5"/>
      <c r="Q2" s="5"/>
      <c r="R2" s="5"/>
      <c r="S2" s="5"/>
      <c r="T2" s="5"/>
      <c r="U2" s="5"/>
      <c r="V2" s="5"/>
      <c r="W2" s="5">
        <f t="shared" ref="W2:W67" si="0">SUM(C2:V2)</f>
        <v>7.3</v>
      </c>
    </row>
    <row r="3" spans="1:23">
      <c r="A3" s="3">
        <v>2425</v>
      </c>
      <c r="B3" s="3"/>
      <c r="C3" s="3"/>
      <c r="D3" s="3"/>
      <c r="E3" s="3"/>
      <c r="F3" s="3"/>
      <c r="G3" s="3"/>
      <c r="H3" s="3"/>
      <c r="I3" s="3"/>
      <c r="J3" s="3"/>
      <c r="K3" s="5"/>
      <c r="L3" s="5"/>
      <c r="M3" s="5">
        <v>2.4</v>
      </c>
      <c r="N3" s="5">
        <v>5.2</v>
      </c>
      <c r="O3" s="5">
        <v>8.6</v>
      </c>
      <c r="P3" s="5">
        <v>23.7</v>
      </c>
      <c r="Q3" s="5">
        <v>5.5</v>
      </c>
      <c r="R3" s="5"/>
      <c r="S3" s="5"/>
      <c r="T3" s="5">
        <v>2</v>
      </c>
      <c r="U3" s="5">
        <v>6.95</v>
      </c>
      <c r="V3" s="5"/>
      <c r="W3" s="5">
        <f t="shared" si="0"/>
        <v>54.35</v>
      </c>
    </row>
    <row r="4" spans="1:23">
      <c r="A4" s="3">
        <v>260</v>
      </c>
      <c r="B4" s="3"/>
      <c r="C4" s="3"/>
      <c r="D4" s="3"/>
      <c r="E4" s="3"/>
      <c r="F4" s="3"/>
      <c r="G4" s="3"/>
      <c r="H4" s="3"/>
      <c r="I4" s="3"/>
      <c r="J4" s="3"/>
      <c r="K4" s="5"/>
      <c r="L4" s="5"/>
      <c r="M4" s="5">
        <v>4.4</v>
      </c>
      <c r="N4" s="5">
        <v>3.65</v>
      </c>
      <c r="O4" s="5">
        <f>12.2+13.2</f>
        <v>25.4</v>
      </c>
      <c r="P4" s="5">
        <f>22.1+19.8+20</f>
        <v>61.9</v>
      </c>
      <c r="Q4" s="5">
        <f>12.3+15.7</f>
        <v>28</v>
      </c>
      <c r="R4" s="5"/>
      <c r="S4" s="5"/>
      <c r="T4" s="5">
        <v>8.95</v>
      </c>
      <c r="U4" s="5">
        <v>13.95</v>
      </c>
      <c r="V4" s="5"/>
      <c r="W4" s="5">
        <f t="shared" si="0"/>
        <v>146.25</v>
      </c>
    </row>
    <row r="5" spans="1:23">
      <c r="A5" s="3">
        <v>2167</v>
      </c>
      <c r="B5" s="3"/>
      <c r="C5" s="3"/>
      <c r="D5" s="3"/>
      <c r="E5" s="3"/>
      <c r="F5" s="3"/>
      <c r="G5" s="3"/>
      <c r="H5" s="3"/>
      <c r="I5" s="3"/>
      <c r="J5" s="3"/>
      <c r="K5" s="5"/>
      <c r="L5" s="5"/>
      <c r="M5" s="5"/>
      <c r="N5" s="5">
        <v>8.95</v>
      </c>
      <c r="O5" s="5">
        <v>9.25</v>
      </c>
      <c r="P5" s="5">
        <f>16.9+24.65</f>
        <v>41.55</v>
      </c>
      <c r="Q5" s="5">
        <f>9.6+21.75</f>
        <v>31.35</v>
      </c>
      <c r="R5" s="5"/>
      <c r="S5" s="5"/>
      <c r="T5" s="5">
        <v>25.95</v>
      </c>
      <c r="U5" s="5">
        <f>18.95+20.6</f>
        <v>39.55</v>
      </c>
      <c r="V5" s="5"/>
      <c r="W5" s="5">
        <f t="shared" si="0"/>
        <v>156.6</v>
      </c>
    </row>
    <row r="6" spans="1:23">
      <c r="A6" s="3">
        <v>1006</v>
      </c>
      <c r="B6" s="3"/>
      <c r="C6" s="3"/>
      <c r="D6" s="3"/>
      <c r="E6" s="3"/>
      <c r="F6" s="3"/>
      <c r="G6" s="3"/>
      <c r="H6" s="3"/>
      <c r="I6" s="3"/>
      <c r="J6" s="3"/>
      <c r="K6" s="5"/>
      <c r="L6" s="5"/>
      <c r="M6" s="5"/>
      <c r="N6" s="5">
        <v>3.45</v>
      </c>
      <c r="O6" s="5">
        <v>1.35</v>
      </c>
      <c r="P6" s="5">
        <v>15</v>
      </c>
      <c r="Q6" s="5">
        <v>5.45</v>
      </c>
      <c r="R6" s="5"/>
      <c r="S6" s="5"/>
      <c r="T6" s="5">
        <v>7.25</v>
      </c>
      <c r="U6" s="5">
        <v>13.05</v>
      </c>
      <c r="V6" s="5"/>
      <c r="W6" s="5">
        <f t="shared" si="0"/>
        <v>45.55</v>
      </c>
    </row>
    <row r="7" spans="1:23">
      <c r="A7" s="3">
        <v>1005</v>
      </c>
      <c r="B7" s="3"/>
      <c r="C7" s="3"/>
      <c r="D7" s="3"/>
      <c r="E7" s="3"/>
      <c r="F7" s="3"/>
      <c r="G7" s="3"/>
      <c r="H7" s="3"/>
      <c r="I7" s="3"/>
      <c r="J7" s="3"/>
      <c r="K7" s="5"/>
      <c r="L7" s="5"/>
      <c r="M7" s="5"/>
      <c r="N7" s="5">
        <v>5.1</v>
      </c>
      <c r="O7" s="5">
        <v>1.55</v>
      </c>
      <c r="P7" s="5">
        <v>4.75</v>
      </c>
      <c r="Q7" s="5">
        <v>0.9</v>
      </c>
      <c r="R7" s="5"/>
      <c r="S7" s="5"/>
      <c r="T7" s="5">
        <v>1.25</v>
      </c>
      <c r="U7" s="5">
        <v>4.6</v>
      </c>
      <c r="V7" s="5"/>
      <c r="W7" s="5">
        <f t="shared" si="0"/>
        <v>18.15</v>
      </c>
    </row>
    <row r="8" spans="1:23">
      <c r="A8" s="3">
        <v>999</v>
      </c>
      <c r="B8" s="3"/>
      <c r="C8" s="3"/>
      <c r="D8" s="3"/>
      <c r="E8" s="3"/>
      <c r="F8" s="3"/>
      <c r="G8" s="3"/>
      <c r="H8" s="3"/>
      <c r="I8" s="3"/>
      <c r="J8" s="3"/>
      <c r="K8" s="5"/>
      <c r="L8" s="5"/>
      <c r="M8" s="5">
        <v>2</v>
      </c>
      <c r="N8" s="5">
        <f>14.25+1.6</f>
        <v>15.85</v>
      </c>
      <c r="O8" s="5">
        <v>11.65</v>
      </c>
      <c r="P8" s="5">
        <f>19.9+1.9</f>
        <v>21.8</v>
      </c>
      <c r="Q8" s="5">
        <f>16.05+1.8</f>
        <v>17.85</v>
      </c>
      <c r="R8" s="5"/>
      <c r="S8" s="5">
        <v>2.4</v>
      </c>
      <c r="T8" s="5">
        <v>9.05</v>
      </c>
      <c r="U8" s="5">
        <v>13</v>
      </c>
      <c r="V8" s="5"/>
      <c r="W8" s="5">
        <f t="shared" si="0"/>
        <v>93.6</v>
      </c>
    </row>
    <row r="9" spans="1:23">
      <c r="A9" s="3">
        <v>1009</v>
      </c>
      <c r="B9" s="3"/>
      <c r="C9" s="3"/>
      <c r="D9" s="3"/>
      <c r="E9" s="3"/>
      <c r="F9" s="3"/>
      <c r="G9" s="3"/>
      <c r="H9" s="3"/>
      <c r="I9" s="3"/>
      <c r="J9" s="3"/>
      <c r="K9" s="5"/>
      <c r="L9" s="5"/>
      <c r="M9" s="5">
        <v>4.7</v>
      </c>
      <c r="N9" s="5">
        <v>12.7</v>
      </c>
      <c r="O9" s="5">
        <v>12.65</v>
      </c>
      <c r="P9" s="5">
        <f>19.6+7.25</f>
        <v>26.85</v>
      </c>
      <c r="Q9" s="5">
        <v>5.95</v>
      </c>
      <c r="R9" s="5"/>
      <c r="S9" s="5"/>
      <c r="T9" s="5">
        <v>5.15</v>
      </c>
      <c r="U9" s="5">
        <v>9.35</v>
      </c>
      <c r="V9" s="5"/>
      <c r="W9" s="5">
        <f t="shared" si="0"/>
        <v>77.35</v>
      </c>
    </row>
    <row r="10" spans="1:23">
      <c r="A10" s="3">
        <v>260</v>
      </c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/>
      <c r="N10" s="5">
        <v>1.9</v>
      </c>
      <c r="O10" s="5">
        <v>2.75</v>
      </c>
      <c r="P10" s="5">
        <v>15.45</v>
      </c>
      <c r="Q10" s="5">
        <v>9.35</v>
      </c>
      <c r="R10" s="5"/>
      <c r="S10" s="5">
        <v>7</v>
      </c>
      <c r="T10" s="5">
        <v>4.35</v>
      </c>
      <c r="U10" s="5">
        <v>4.9</v>
      </c>
      <c r="V10" s="5"/>
      <c r="W10" s="5">
        <f t="shared" si="0"/>
        <v>45.7</v>
      </c>
    </row>
    <row r="11" spans="1:23">
      <c r="A11" s="3">
        <v>309</v>
      </c>
      <c r="B11" s="3"/>
      <c r="C11" s="3"/>
      <c r="D11" s="3"/>
      <c r="E11" s="3"/>
      <c r="F11" s="3"/>
      <c r="G11" s="3"/>
      <c r="H11" s="3"/>
      <c r="I11" s="3"/>
      <c r="J11" s="3"/>
      <c r="K11" s="5"/>
      <c r="L11" s="5"/>
      <c r="M11" s="5">
        <v>6.6</v>
      </c>
      <c r="N11" s="5">
        <f>15.4+18.55</f>
        <v>33.95</v>
      </c>
      <c r="O11" s="5">
        <f>14.45+21.7+2.9</f>
        <v>39.05</v>
      </c>
      <c r="P11" s="5">
        <f>17.4+15.9+20.35+18.9+12.9</f>
        <v>85.45</v>
      </c>
      <c r="Q11" s="5">
        <f>15.75+15.5+15.15+15.6</f>
        <v>62</v>
      </c>
      <c r="R11" s="5"/>
      <c r="S11" s="5"/>
      <c r="T11" s="5">
        <v>12.9</v>
      </c>
      <c r="U11" s="5">
        <f>16.5+15.05+12.15</f>
        <v>43.7</v>
      </c>
      <c r="V11" s="5"/>
      <c r="W11" s="5">
        <f t="shared" si="0"/>
        <v>283.65</v>
      </c>
    </row>
    <row r="12" spans="1:23">
      <c r="A12" s="3">
        <v>2161</v>
      </c>
      <c r="B12" s="3"/>
      <c r="C12" s="3"/>
      <c r="D12" s="3"/>
      <c r="E12" s="3"/>
      <c r="F12" s="3"/>
      <c r="G12" s="3"/>
      <c r="H12" s="3"/>
      <c r="I12" s="3"/>
      <c r="J12" s="3"/>
      <c r="K12" s="5"/>
      <c r="L12" s="5"/>
      <c r="M12" s="5"/>
      <c r="N12" s="5">
        <v>1.75</v>
      </c>
      <c r="O12" s="5">
        <v>14.4</v>
      </c>
      <c r="P12" s="5">
        <v>13.9</v>
      </c>
      <c r="Q12" s="5">
        <v>6.5</v>
      </c>
      <c r="R12" s="5"/>
      <c r="S12" s="5"/>
      <c r="T12" s="5">
        <f>11.45+10.9</f>
        <v>22.35</v>
      </c>
      <c r="U12" s="5">
        <v>4.45</v>
      </c>
      <c r="V12" s="5"/>
      <c r="W12" s="5">
        <f t="shared" si="0"/>
        <v>63.35</v>
      </c>
    </row>
    <row r="13" spans="1:23">
      <c r="A13" s="3">
        <v>2425</v>
      </c>
      <c r="B13" s="4"/>
      <c r="C13" s="3"/>
      <c r="D13" s="3"/>
      <c r="E13" s="3"/>
      <c r="F13" s="3"/>
      <c r="G13" s="3"/>
      <c r="H13" s="3"/>
      <c r="I13" s="3"/>
      <c r="J13" s="3"/>
      <c r="K13" s="5"/>
      <c r="L13" s="5"/>
      <c r="M13" s="5"/>
      <c r="N13" s="5"/>
      <c r="O13" s="5">
        <v>2.8</v>
      </c>
      <c r="P13" s="5">
        <v>1.1</v>
      </c>
      <c r="Q13" s="5">
        <v>2.7</v>
      </c>
      <c r="R13" s="5"/>
      <c r="S13" s="5"/>
      <c r="T13" s="5">
        <v>2.3</v>
      </c>
      <c r="U13" s="5"/>
      <c r="V13" s="5"/>
      <c r="W13" s="5">
        <f t="shared" si="0"/>
        <v>8.9</v>
      </c>
    </row>
    <row r="14" spans="1:23">
      <c r="A14" s="3">
        <v>2425</v>
      </c>
      <c r="B14" s="3"/>
      <c r="C14" s="3"/>
      <c r="D14" s="3"/>
      <c r="E14" s="3"/>
      <c r="F14" s="3"/>
      <c r="G14" s="3"/>
      <c r="H14" s="3"/>
      <c r="I14" s="3"/>
      <c r="J14" s="3"/>
      <c r="K14" s="5"/>
      <c r="L14" s="5"/>
      <c r="M14" s="5">
        <v>2.25</v>
      </c>
      <c r="N14" s="5"/>
      <c r="O14" s="5"/>
      <c r="P14" s="5"/>
      <c r="Q14" s="5"/>
      <c r="R14" s="5"/>
      <c r="S14" s="5"/>
      <c r="T14" s="5">
        <v>22.5</v>
      </c>
      <c r="U14" s="5">
        <v>4.35</v>
      </c>
      <c r="V14" s="5"/>
      <c r="W14" s="5">
        <f t="shared" si="0"/>
        <v>29.1</v>
      </c>
    </row>
    <row r="15" spans="1:23">
      <c r="A15" s="3">
        <v>260</v>
      </c>
      <c r="B15" s="3"/>
      <c r="C15" s="3"/>
      <c r="D15" s="3"/>
      <c r="E15" s="3"/>
      <c r="F15" s="3"/>
      <c r="G15" s="3"/>
      <c r="H15" s="3"/>
      <c r="I15" s="3"/>
      <c r="J15" s="3"/>
      <c r="K15" s="5"/>
      <c r="L15" s="5"/>
      <c r="M15" s="5"/>
      <c r="N15" s="5"/>
      <c r="O15" s="5">
        <v>1.5</v>
      </c>
      <c r="P15" s="5"/>
      <c r="Q15" s="5"/>
      <c r="R15" s="5"/>
      <c r="S15" s="5"/>
      <c r="T15" s="5">
        <v>12.2</v>
      </c>
      <c r="U15" s="5">
        <v>3.4</v>
      </c>
      <c r="V15" s="5"/>
      <c r="W15" s="5">
        <f t="shared" si="0"/>
        <v>17.1</v>
      </c>
    </row>
    <row r="16" spans="1:23">
      <c r="A16" s="3">
        <v>309</v>
      </c>
      <c r="B16" s="3"/>
      <c r="C16" s="3"/>
      <c r="D16" s="3"/>
      <c r="E16" s="3"/>
      <c r="F16" s="3"/>
      <c r="G16" s="3"/>
      <c r="H16" s="3"/>
      <c r="I16" s="3"/>
      <c r="J16" s="3"/>
      <c r="K16" s="5"/>
      <c r="L16" s="5"/>
      <c r="M16" s="5"/>
      <c r="N16" s="5">
        <v>1.88</v>
      </c>
      <c r="O16" s="5">
        <v>1.3</v>
      </c>
      <c r="P16" s="5">
        <v>1.2</v>
      </c>
      <c r="Q16" s="5"/>
      <c r="R16" s="5"/>
      <c r="S16" s="5"/>
      <c r="T16" s="5">
        <f>17.9+13.45+8.2</f>
        <v>39.55</v>
      </c>
      <c r="U16" s="5">
        <v>26.85</v>
      </c>
      <c r="V16" s="5"/>
      <c r="W16" s="5">
        <f t="shared" si="0"/>
        <v>70.78</v>
      </c>
    </row>
    <row r="17" spans="1:23">
      <c r="A17" s="3">
        <v>2425</v>
      </c>
      <c r="B17" s="3"/>
      <c r="C17" s="3"/>
      <c r="D17" s="3"/>
      <c r="E17" s="3"/>
      <c r="F17" s="3"/>
      <c r="G17" s="3"/>
      <c r="H17" s="3"/>
      <c r="I17" s="3"/>
      <c r="J17" s="3"/>
      <c r="K17" s="5"/>
      <c r="L17" s="5"/>
      <c r="M17" s="5">
        <v>2.5</v>
      </c>
      <c r="N17" s="5">
        <v>3.4</v>
      </c>
      <c r="O17" s="5">
        <v>10.35</v>
      </c>
      <c r="P17" s="5">
        <f>18.8+11.3+19.6</f>
        <v>49.7</v>
      </c>
      <c r="Q17" s="5">
        <v>6.15</v>
      </c>
      <c r="R17" s="5"/>
      <c r="S17" s="5"/>
      <c r="T17" s="5">
        <v>13.25</v>
      </c>
      <c r="U17" s="5">
        <v>7.05</v>
      </c>
      <c r="V17" s="5"/>
      <c r="W17" s="5">
        <f t="shared" si="0"/>
        <v>92.4</v>
      </c>
    </row>
    <row r="18" spans="1:23">
      <c r="A18" s="3"/>
      <c r="B18" s="3"/>
      <c r="C18" s="3"/>
      <c r="D18" s="3"/>
      <c r="E18" s="3"/>
      <c r="F18" s="3"/>
      <c r="G18" s="3"/>
      <c r="H18" s="3"/>
      <c r="I18" s="3"/>
      <c r="J18" s="3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>
        <f t="shared" si="0"/>
        <v>0</v>
      </c>
    </row>
    <row r="19" spans="1:23">
      <c r="A19" s="3"/>
      <c r="B19" s="3"/>
      <c r="C19" s="3"/>
      <c r="D19" s="3"/>
      <c r="E19" s="3"/>
      <c r="F19" s="3"/>
      <c r="G19" s="3"/>
      <c r="H19" s="3"/>
      <c r="I19" s="3"/>
      <c r="J19" s="3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>
        <f t="shared" si="0"/>
        <v>0</v>
      </c>
    </row>
    <row r="20" spans="1:23">
      <c r="A20" s="3"/>
      <c r="B20" s="3"/>
      <c r="C20" s="3"/>
      <c r="D20" s="3"/>
      <c r="E20" s="3"/>
      <c r="F20" s="3"/>
      <c r="G20" s="3"/>
      <c r="H20" s="3"/>
      <c r="I20" s="3"/>
      <c r="J20" s="3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>
        <f t="shared" si="0"/>
        <v>0</v>
      </c>
    </row>
    <row r="21" spans="1:23">
      <c r="A21" s="3"/>
      <c r="B21" s="3"/>
      <c r="C21" s="3"/>
      <c r="D21" s="3"/>
      <c r="E21" s="3"/>
      <c r="F21" s="3"/>
      <c r="G21" s="3"/>
      <c r="H21" s="3"/>
      <c r="I21" s="3"/>
      <c r="J21" s="3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>
        <f t="shared" si="0"/>
        <v>0</v>
      </c>
    </row>
    <row r="22" spans="1:23">
      <c r="A22" s="3"/>
      <c r="B22" s="3"/>
      <c r="C22" s="3"/>
      <c r="D22" s="3"/>
      <c r="E22" s="3"/>
      <c r="F22" s="3"/>
      <c r="G22" s="3"/>
      <c r="H22" s="3"/>
      <c r="I22" s="3"/>
      <c r="J22" s="3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>
        <f t="shared" si="0"/>
        <v>0</v>
      </c>
    </row>
    <row r="23" spans="1:23">
      <c r="A23" s="3"/>
      <c r="B23" s="3"/>
      <c r="C23" s="3"/>
      <c r="D23" s="3"/>
      <c r="E23" s="3"/>
      <c r="F23" s="3"/>
      <c r="G23" s="3"/>
      <c r="H23" s="3"/>
      <c r="I23" s="3"/>
      <c r="J23" s="3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>
        <f t="shared" si="0"/>
        <v>0</v>
      </c>
    </row>
    <row r="24" spans="1:23">
      <c r="A24" s="3"/>
      <c r="B24" s="3"/>
      <c r="C24" s="3"/>
      <c r="D24" s="3"/>
      <c r="E24" s="3"/>
      <c r="F24" s="3"/>
      <c r="G24" s="3"/>
      <c r="H24" s="3"/>
      <c r="I24" s="3"/>
      <c r="J24" s="3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>
        <f t="shared" si="0"/>
        <v>0</v>
      </c>
    </row>
    <row r="25" spans="1:23">
      <c r="A25" s="3"/>
      <c r="B25" s="3"/>
      <c r="C25" s="3"/>
      <c r="D25" s="3"/>
      <c r="E25" s="3"/>
      <c r="F25" s="3"/>
      <c r="G25" s="3"/>
      <c r="H25" s="3"/>
      <c r="I25" s="3"/>
      <c r="J25" s="3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>
        <f t="shared" si="0"/>
        <v>0</v>
      </c>
    </row>
    <row r="26" spans="1:23">
      <c r="A26" s="3"/>
      <c r="B26" s="3"/>
      <c r="C26" s="3"/>
      <c r="D26" s="3"/>
      <c r="E26" s="3"/>
      <c r="F26" s="3"/>
      <c r="G26" s="3"/>
      <c r="H26" s="3"/>
      <c r="I26" s="3"/>
      <c r="J26" s="3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>
        <f t="shared" si="0"/>
        <v>0</v>
      </c>
    </row>
    <row r="27" spans="1:23">
      <c r="A27" s="3"/>
      <c r="B27" s="3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>
        <f t="shared" si="0"/>
        <v>0</v>
      </c>
    </row>
    <row r="28" spans="1:23">
      <c r="A28" s="3"/>
      <c r="B28" s="3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>
        <f t="shared" si="0"/>
        <v>0</v>
      </c>
    </row>
    <row r="29" spans="1:23">
      <c r="A29" s="3"/>
      <c r="B29" s="3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>
        <f t="shared" si="0"/>
        <v>0</v>
      </c>
    </row>
    <row r="30" spans="1:23">
      <c r="A30" s="3"/>
      <c r="B30" s="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>
        <f t="shared" si="0"/>
        <v>0</v>
      </c>
    </row>
    <row r="31" spans="1:23">
      <c r="A31" s="3"/>
      <c r="B31" s="3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>
        <f t="shared" si="0"/>
        <v>0</v>
      </c>
    </row>
    <row r="32" spans="1:23">
      <c r="A32" s="3"/>
      <c r="B32" s="3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>
        <f t="shared" si="0"/>
        <v>0</v>
      </c>
    </row>
    <row r="33" spans="1:23">
      <c r="A33" s="3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>
        <f t="shared" si="0"/>
        <v>0</v>
      </c>
    </row>
    <row r="34" spans="1:23">
      <c r="A34" s="3"/>
      <c r="B34" s="3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>
        <f t="shared" si="0"/>
        <v>0</v>
      </c>
    </row>
    <row r="35" spans="1:23">
      <c r="A35" s="3"/>
      <c r="B35" s="3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>
        <f t="shared" si="0"/>
        <v>0</v>
      </c>
    </row>
    <row r="36" spans="1:23">
      <c r="A36" s="3"/>
      <c r="B36" s="3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>
        <f t="shared" si="0"/>
        <v>0</v>
      </c>
    </row>
    <row r="37" spans="1:23">
      <c r="A37" s="3"/>
      <c r="B37" s="3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>
        <f t="shared" si="0"/>
        <v>0</v>
      </c>
    </row>
    <row r="38" spans="1:23">
      <c r="A38" s="3"/>
      <c r="B38" s="3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>
        <f t="shared" si="0"/>
        <v>0</v>
      </c>
    </row>
    <row r="39" spans="1:23">
      <c r="A39" s="3"/>
      <c r="B39" s="3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>
        <f t="shared" si="0"/>
        <v>0</v>
      </c>
    </row>
    <row r="40" spans="1:23">
      <c r="A40" s="3"/>
      <c r="B40" s="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>
        <f t="shared" si="0"/>
        <v>0</v>
      </c>
    </row>
    <row r="41" spans="1:23">
      <c r="A41" s="3"/>
      <c r="B41" s="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>
        <f t="shared" si="0"/>
        <v>0</v>
      </c>
    </row>
    <row r="42" spans="1:23">
      <c r="A42" s="3"/>
      <c r="B42" s="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>
        <f t="shared" si="0"/>
        <v>0</v>
      </c>
    </row>
    <row r="43" spans="1:23">
      <c r="A43" s="3"/>
      <c r="B43" s="3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>
        <f t="shared" si="0"/>
        <v>0</v>
      </c>
    </row>
    <row r="44" spans="1:23">
      <c r="A44" s="3"/>
      <c r="B44" s="3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>
        <f t="shared" si="0"/>
        <v>0</v>
      </c>
    </row>
    <row r="45" spans="1:23">
      <c r="A45" s="3"/>
      <c r="B45" s="3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>
        <f t="shared" si="0"/>
        <v>0</v>
      </c>
    </row>
    <row r="46" spans="1:23">
      <c r="A46" s="3"/>
      <c r="B46" s="3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>
        <f t="shared" si="0"/>
        <v>0</v>
      </c>
    </row>
    <row r="47" spans="1:23">
      <c r="A47" s="3"/>
      <c r="B47" s="3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>
        <f t="shared" si="0"/>
        <v>0</v>
      </c>
    </row>
    <row r="48" spans="1:23">
      <c r="A48" s="3"/>
      <c r="B48" s="3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>
        <f t="shared" si="0"/>
        <v>0</v>
      </c>
    </row>
    <row r="49" spans="1:23">
      <c r="A49" s="3"/>
      <c r="B49" s="3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>
        <f t="shared" si="0"/>
        <v>0</v>
      </c>
    </row>
    <row r="50" spans="1:23">
      <c r="A50" s="3"/>
      <c r="B50" s="3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>
        <f t="shared" si="0"/>
        <v>0</v>
      </c>
    </row>
    <row r="51" spans="1:23">
      <c r="A51" s="3"/>
      <c r="B51" s="3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>
        <f t="shared" si="0"/>
        <v>0</v>
      </c>
    </row>
    <row r="52" spans="1:23">
      <c r="A52" s="3"/>
      <c r="B52" s="3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>
        <f t="shared" si="0"/>
        <v>0</v>
      </c>
    </row>
    <row r="53" spans="1:23">
      <c r="A53" s="3"/>
      <c r="B53" s="3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>
        <f t="shared" si="0"/>
        <v>0</v>
      </c>
    </row>
    <row r="54" spans="1:23">
      <c r="A54" s="3"/>
      <c r="B54" s="3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>
        <f t="shared" si="0"/>
        <v>0</v>
      </c>
    </row>
    <row r="55" spans="1:23">
      <c r="A55" s="3"/>
      <c r="B55" s="3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>
        <f t="shared" si="0"/>
        <v>0</v>
      </c>
    </row>
    <row r="56" spans="1:23">
      <c r="A56" s="3"/>
      <c r="B56" s="3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>
        <f t="shared" si="0"/>
        <v>0</v>
      </c>
    </row>
    <row r="57" spans="1:23">
      <c r="A57" s="3"/>
      <c r="B57" s="3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>
        <f t="shared" si="0"/>
        <v>0</v>
      </c>
    </row>
    <row r="58" spans="1:23">
      <c r="A58" s="3"/>
      <c r="B58" s="3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>
        <f t="shared" si="0"/>
        <v>0</v>
      </c>
    </row>
    <row r="59" spans="1:23">
      <c r="A59" s="3"/>
      <c r="B59" s="3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>
        <f t="shared" si="0"/>
        <v>0</v>
      </c>
    </row>
    <row r="60" spans="1:23">
      <c r="A60" s="3"/>
      <c r="B60" s="3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>
        <f t="shared" si="0"/>
        <v>0</v>
      </c>
    </row>
    <row r="61" spans="1:23">
      <c r="A61" s="3"/>
      <c r="B61" s="3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>
        <f t="shared" si="0"/>
        <v>0</v>
      </c>
    </row>
    <row r="62" spans="1:23">
      <c r="A62" s="3"/>
      <c r="B62" s="3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>
        <f t="shared" si="0"/>
        <v>0</v>
      </c>
    </row>
    <row r="63" spans="1:23">
      <c r="A63" s="3"/>
      <c r="B63" s="3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>
        <f t="shared" si="0"/>
        <v>0</v>
      </c>
    </row>
    <row r="64" spans="1:23">
      <c r="A64" s="3"/>
      <c r="B64" s="3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>
        <f t="shared" si="0"/>
        <v>0</v>
      </c>
    </row>
    <row r="65" spans="1:23">
      <c r="A65" s="3"/>
      <c r="B65" s="3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>
        <f t="shared" si="0"/>
        <v>0</v>
      </c>
    </row>
    <row r="66" spans="1:23">
      <c r="A66" s="3"/>
      <c r="B66" s="3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>
        <f t="shared" si="0"/>
        <v>0</v>
      </c>
    </row>
    <row r="67" spans="1:23">
      <c r="A67" s="3"/>
      <c r="B67" s="3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>
        <f t="shared" si="0"/>
        <v>0</v>
      </c>
    </row>
    <row r="68" spans="1:23">
      <c r="A68" s="3"/>
      <c r="B68" s="3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>
        <f t="shared" ref="W68:W131" si="1">SUM(C68:V68)</f>
        <v>0</v>
      </c>
    </row>
    <row r="69" spans="1:23">
      <c r="A69" s="3"/>
      <c r="B69" s="3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>
        <f t="shared" si="1"/>
        <v>0</v>
      </c>
    </row>
    <row r="70" spans="1:23">
      <c r="A70" s="3"/>
      <c r="B70" s="3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>
        <f t="shared" si="1"/>
        <v>0</v>
      </c>
    </row>
    <row r="71" spans="1:23">
      <c r="A71" s="3"/>
      <c r="B71" s="3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>
        <f t="shared" si="1"/>
        <v>0</v>
      </c>
    </row>
    <row r="72" spans="1:23">
      <c r="A72" s="3"/>
      <c r="B72" s="3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>
        <f t="shared" si="1"/>
        <v>0</v>
      </c>
    </row>
    <row r="73" spans="1:23">
      <c r="A73" s="3"/>
      <c r="B73" s="3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>
        <f t="shared" si="1"/>
        <v>0</v>
      </c>
    </row>
    <row r="74" spans="1:23">
      <c r="A74" s="3"/>
      <c r="B74" s="3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>
        <f t="shared" si="1"/>
        <v>0</v>
      </c>
    </row>
    <row r="75" spans="1:23">
      <c r="A75" s="3"/>
      <c r="B75" s="3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>
        <f t="shared" si="1"/>
        <v>0</v>
      </c>
    </row>
    <row r="76" spans="1:23">
      <c r="A76" s="3"/>
      <c r="B76" s="3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>
        <f t="shared" si="1"/>
        <v>0</v>
      </c>
    </row>
    <row r="77" spans="1:23">
      <c r="A77" s="3"/>
      <c r="B77" s="3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>
        <f t="shared" si="1"/>
        <v>0</v>
      </c>
    </row>
    <row r="78" spans="1:23">
      <c r="A78" s="3"/>
      <c r="B78" s="3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>
        <f t="shared" si="1"/>
        <v>0</v>
      </c>
    </row>
    <row r="79" spans="1:23">
      <c r="A79" s="3"/>
      <c r="B79" s="3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>
        <f t="shared" si="1"/>
        <v>0</v>
      </c>
    </row>
    <row r="80" spans="1:23">
      <c r="A80" s="3"/>
      <c r="B80" s="3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>
        <f t="shared" si="1"/>
        <v>0</v>
      </c>
    </row>
    <row r="81" spans="1:23">
      <c r="A81" s="3"/>
      <c r="B81" s="3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>
        <f t="shared" si="1"/>
        <v>0</v>
      </c>
    </row>
    <row r="82" spans="1:23">
      <c r="A82" s="3"/>
      <c r="B82" s="3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>
        <f t="shared" si="1"/>
        <v>0</v>
      </c>
    </row>
    <row r="83" spans="1:23">
      <c r="A83" s="3"/>
      <c r="B83" s="3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>
        <f t="shared" si="1"/>
        <v>0</v>
      </c>
    </row>
    <row r="84" spans="1:23">
      <c r="A84" s="3"/>
      <c r="B84" s="3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>
        <f t="shared" si="1"/>
        <v>0</v>
      </c>
    </row>
    <row r="85" spans="1:23">
      <c r="A85" s="3"/>
      <c r="B85" s="3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>
        <f t="shared" si="1"/>
        <v>0</v>
      </c>
    </row>
    <row r="86" spans="1:23">
      <c r="A86" s="3"/>
      <c r="B86" s="3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>
        <f t="shared" si="1"/>
        <v>0</v>
      </c>
    </row>
    <row r="87" spans="1:23">
      <c r="A87" s="3"/>
      <c r="B87" s="3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>
        <f t="shared" si="1"/>
        <v>0</v>
      </c>
    </row>
    <row r="88" spans="1:23">
      <c r="A88" s="3"/>
      <c r="B88" s="3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>
        <f t="shared" si="1"/>
        <v>0</v>
      </c>
    </row>
    <row r="89" spans="1:23">
      <c r="A89" s="3"/>
      <c r="B89" s="3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>
        <f t="shared" si="1"/>
        <v>0</v>
      </c>
    </row>
    <row r="90" spans="1:23">
      <c r="A90" s="3"/>
      <c r="B90" s="3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>
        <f t="shared" si="1"/>
        <v>0</v>
      </c>
    </row>
    <row r="91" spans="1:23">
      <c r="A91" s="3"/>
      <c r="B91" s="3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>
        <f t="shared" si="1"/>
        <v>0</v>
      </c>
    </row>
    <row r="92" spans="1:23">
      <c r="A92" s="3"/>
      <c r="B92" s="3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>
        <f t="shared" si="1"/>
        <v>0</v>
      </c>
    </row>
    <row r="93" spans="1:23">
      <c r="A93" s="3"/>
      <c r="B93" s="3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>
        <f t="shared" si="1"/>
        <v>0</v>
      </c>
    </row>
    <row r="94" spans="1:23">
      <c r="A94" s="3"/>
      <c r="B94" s="3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>
        <f t="shared" si="1"/>
        <v>0</v>
      </c>
    </row>
    <row r="95" spans="1:23">
      <c r="A95" s="3"/>
      <c r="B95" s="3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>
        <f t="shared" si="1"/>
        <v>0</v>
      </c>
    </row>
    <row r="96" spans="1:23">
      <c r="A96" s="3"/>
      <c r="B96" s="3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>
        <f t="shared" si="1"/>
        <v>0</v>
      </c>
    </row>
    <row r="97" spans="1:23">
      <c r="A97" s="3"/>
      <c r="B97" s="3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>
        <f t="shared" si="1"/>
        <v>0</v>
      </c>
    </row>
    <row r="98" spans="1:23">
      <c r="A98" s="3"/>
      <c r="B98" s="3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>
        <f t="shared" si="1"/>
        <v>0</v>
      </c>
    </row>
    <row r="99" spans="1:23">
      <c r="A99" s="3"/>
      <c r="B99" s="3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>
        <f t="shared" si="1"/>
        <v>0</v>
      </c>
    </row>
    <row r="100" spans="1:23">
      <c r="A100" s="3"/>
      <c r="B100" s="3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>
        <f t="shared" si="1"/>
        <v>0</v>
      </c>
    </row>
    <row r="101" spans="1:23">
      <c r="A101" s="3"/>
      <c r="B101" s="3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>
        <f t="shared" si="1"/>
        <v>0</v>
      </c>
    </row>
    <row r="102" spans="1:23">
      <c r="A102" s="3"/>
      <c r="B102" s="3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>
        <f t="shared" si="1"/>
        <v>0</v>
      </c>
    </row>
    <row r="103" spans="1:23">
      <c r="A103" s="3"/>
      <c r="B103" s="3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>
        <f t="shared" si="1"/>
        <v>0</v>
      </c>
    </row>
    <row r="104" spans="1:23">
      <c r="A104" s="3"/>
      <c r="B104" s="3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>
        <f t="shared" si="1"/>
        <v>0</v>
      </c>
    </row>
    <row r="105" spans="1:23">
      <c r="A105" s="3"/>
      <c r="B105" s="3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>
        <f t="shared" si="1"/>
        <v>0</v>
      </c>
    </row>
    <row r="106" spans="1:23">
      <c r="A106" s="3"/>
      <c r="B106" s="3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>
        <f t="shared" si="1"/>
        <v>0</v>
      </c>
    </row>
    <row r="107" spans="1:23">
      <c r="A107" s="3"/>
      <c r="B107" s="3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>
        <f t="shared" si="1"/>
        <v>0</v>
      </c>
    </row>
    <row r="108" spans="1:23">
      <c r="A108" s="3"/>
      <c r="B108" s="3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>
        <f t="shared" si="1"/>
        <v>0</v>
      </c>
    </row>
    <row r="109" spans="1:23">
      <c r="A109" s="3"/>
      <c r="B109" s="3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>
        <f t="shared" si="1"/>
        <v>0</v>
      </c>
    </row>
    <row r="110" spans="1:23">
      <c r="A110" s="3"/>
      <c r="B110" s="3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>
        <f t="shared" si="1"/>
        <v>0</v>
      </c>
    </row>
    <row r="111" spans="1:23">
      <c r="A111" s="3"/>
      <c r="B111" s="3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>
        <f t="shared" si="1"/>
        <v>0</v>
      </c>
    </row>
    <row r="112" spans="1:23">
      <c r="A112" s="3"/>
      <c r="B112" s="3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>
        <f t="shared" si="1"/>
        <v>0</v>
      </c>
    </row>
    <row r="113" spans="1:23">
      <c r="A113" s="3"/>
      <c r="B113" s="3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>
        <f t="shared" si="1"/>
        <v>0</v>
      </c>
    </row>
    <row r="114" spans="1:23">
      <c r="A114" s="3"/>
      <c r="B114" s="3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>
        <f t="shared" si="1"/>
        <v>0</v>
      </c>
    </row>
    <row r="115" spans="1:23">
      <c r="A115" s="3"/>
      <c r="B115" s="3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>
        <f t="shared" si="1"/>
        <v>0</v>
      </c>
    </row>
    <row r="116" spans="1:23">
      <c r="A116" s="3"/>
      <c r="B116" s="3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>
        <f t="shared" si="1"/>
        <v>0</v>
      </c>
    </row>
    <row r="117" spans="1:23">
      <c r="A117" s="3"/>
      <c r="B117" s="3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>
        <f t="shared" si="1"/>
        <v>0</v>
      </c>
    </row>
    <row r="118" spans="1:23">
      <c r="A118" s="3"/>
      <c r="B118" s="3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>
        <f t="shared" si="1"/>
        <v>0</v>
      </c>
    </row>
    <row r="119" spans="1:23">
      <c r="A119" s="3"/>
      <c r="B119" s="3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>
        <f t="shared" si="1"/>
        <v>0</v>
      </c>
    </row>
    <row r="120" spans="1:23">
      <c r="A120" s="3"/>
      <c r="B120" s="3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>
        <f t="shared" si="1"/>
        <v>0</v>
      </c>
    </row>
    <row r="121" spans="1:23">
      <c r="A121" s="3"/>
      <c r="B121" s="3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>
        <f t="shared" si="1"/>
        <v>0</v>
      </c>
    </row>
    <row r="122" spans="1:23">
      <c r="A122" s="3"/>
      <c r="B122" s="3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>
        <f t="shared" si="1"/>
        <v>0</v>
      </c>
    </row>
    <row r="123" spans="1:23">
      <c r="A123" s="3"/>
      <c r="B123" s="3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>
        <f t="shared" si="1"/>
        <v>0</v>
      </c>
    </row>
    <row r="124" spans="1:23">
      <c r="A124" s="3"/>
      <c r="B124" s="3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>
        <f t="shared" si="1"/>
        <v>0</v>
      </c>
    </row>
    <row r="125" spans="1:23">
      <c r="A125" s="3"/>
      <c r="B125" s="3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>
        <f t="shared" si="1"/>
        <v>0</v>
      </c>
    </row>
    <row r="126" spans="1:23">
      <c r="A126" s="3"/>
      <c r="B126" s="3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>
        <f t="shared" si="1"/>
        <v>0</v>
      </c>
    </row>
    <row r="127" spans="1:23">
      <c r="A127" s="3"/>
      <c r="B127" s="3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>
        <f t="shared" si="1"/>
        <v>0</v>
      </c>
    </row>
    <row r="128" spans="1:23">
      <c r="A128" s="3"/>
      <c r="B128" s="3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>
        <f t="shared" si="1"/>
        <v>0</v>
      </c>
    </row>
    <row r="129" spans="1:23">
      <c r="A129" s="3"/>
      <c r="B129" s="3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>
        <f t="shared" si="1"/>
        <v>0</v>
      </c>
    </row>
    <row r="130" spans="1:23">
      <c r="A130" s="3"/>
      <c r="B130" s="3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>
        <f t="shared" si="1"/>
        <v>0</v>
      </c>
    </row>
    <row r="131" spans="1:23">
      <c r="A131" s="3"/>
      <c r="B131" s="3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>
        <f t="shared" si="1"/>
        <v>0</v>
      </c>
    </row>
    <row r="132" spans="1:23">
      <c r="A132" s="3"/>
      <c r="B132" s="3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>
        <f t="shared" ref="W132:W195" si="2">SUM(C132:V132)</f>
        <v>0</v>
      </c>
    </row>
    <row r="133" spans="1:23">
      <c r="A133" s="3"/>
      <c r="B133" s="3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>
        <f t="shared" si="2"/>
        <v>0</v>
      </c>
    </row>
    <row r="134" spans="1:23">
      <c r="A134" s="3"/>
      <c r="B134" s="3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>
        <f t="shared" si="2"/>
        <v>0</v>
      </c>
    </row>
    <row r="135" spans="1:23">
      <c r="A135" s="3"/>
      <c r="B135" s="3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>
        <f t="shared" si="2"/>
        <v>0</v>
      </c>
    </row>
    <row r="136" spans="1:23">
      <c r="A136" s="3"/>
      <c r="B136" s="3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>
        <f t="shared" si="2"/>
        <v>0</v>
      </c>
    </row>
    <row r="137" spans="1:23">
      <c r="A137" s="3"/>
      <c r="B137" s="3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>
        <f t="shared" si="2"/>
        <v>0</v>
      </c>
    </row>
    <row r="138" spans="1:23">
      <c r="A138" s="3"/>
      <c r="B138" s="3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>
        <f t="shared" si="2"/>
        <v>0</v>
      </c>
    </row>
    <row r="139" spans="1:23">
      <c r="A139" s="3"/>
      <c r="B139" s="3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>
        <f t="shared" si="2"/>
        <v>0</v>
      </c>
    </row>
    <row r="140" spans="1:23">
      <c r="A140" s="3"/>
      <c r="B140" s="3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>
        <f t="shared" si="2"/>
        <v>0</v>
      </c>
    </row>
    <row r="141" spans="1:23">
      <c r="A141" s="3"/>
      <c r="B141" s="3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>
        <f t="shared" si="2"/>
        <v>0</v>
      </c>
    </row>
    <row r="142" spans="1:23">
      <c r="A142" s="3"/>
      <c r="B142" s="3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>
        <f t="shared" si="2"/>
        <v>0</v>
      </c>
    </row>
    <row r="143" spans="1:23">
      <c r="A143" s="3"/>
      <c r="B143" s="3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>
        <f t="shared" si="2"/>
        <v>0</v>
      </c>
    </row>
    <row r="144" spans="1:23">
      <c r="A144" s="3"/>
      <c r="B144" s="3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>
        <f t="shared" si="2"/>
        <v>0</v>
      </c>
    </row>
    <row r="145" spans="1:23">
      <c r="A145" s="3"/>
      <c r="B145" s="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>
        <f t="shared" si="2"/>
        <v>0</v>
      </c>
    </row>
    <row r="146" spans="1:23">
      <c r="A146" s="3"/>
      <c r="B146" s="3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>
        <f t="shared" si="2"/>
        <v>0</v>
      </c>
    </row>
    <row r="147" spans="1:23">
      <c r="A147" s="3"/>
      <c r="B147" s="3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>
        <f t="shared" si="2"/>
        <v>0</v>
      </c>
    </row>
    <row r="148" spans="1:23">
      <c r="A148" s="3"/>
      <c r="B148" s="3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>
        <f t="shared" si="2"/>
        <v>0</v>
      </c>
    </row>
    <row r="149" spans="1:23">
      <c r="A149" s="3"/>
      <c r="B149" s="3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>
        <f t="shared" si="2"/>
        <v>0</v>
      </c>
    </row>
    <row r="150" spans="1:23">
      <c r="A150" s="3"/>
      <c r="B150" s="3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>
        <f t="shared" si="2"/>
        <v>0</v>
      </c>
    </row>
    <row r="151" spans="1:23">
      <c r="A151" s="3"/>
      <c r="B151" s="3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>
        <f t="shared" si="2"/>
        <v>0</v>
      </c>
    </row>
    <row r="152" spans="1:23">
      <c r="A152" s="3"/>
      <c r="B152" s="3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>
        <f t="shared" si="2"/>
        <v>0</v>
      </c>
    </row>
    <row r="153" spans="1:23">
      <c r="A153" s="3"/>
      <c r="B153" s="3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>
        <f t="shared" si="2"/>
        <v>0</v>
      </c>
    </row>
    <row r="154" spans="1:23">
      <c r="A154" s="3"/>
      <c r="B154" s="3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>
        <f t="shared" si="2"/>
        <v>0</v>
      </c>
    </row>
    <row r="155" spans="1:23">
      <c r="A155" s="3"/>
      <c r="B155" s="3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>
        <f t="shared" si="2"/>
        <v>0</v>
      </c>
    </row>
    <row r="156" spans="1:23">
      <c r="A156" s="3"/>
      <c r="B156" s="3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>
        <f t="shared" si="2"/>
        <v>0</v>
      </c>
    </row>
    <row r="157" spans="1:23">
      <c r="A157" s="3"/>
      <c r="B157" s="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>
        <f t="shared" si="2"/>
        <v>0</v>
      </c>
    </row>
    <row r="158" spans="1:23">
      <c r="A158" s="3"/>
      <c r="B158" s="3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>
        <f t="shared" si="2"/>
        <v>0</v>
      </c>
    </row>
    <row r="159" spans="1:23">
      <c r="A159" s="3"/>
      <c r="B159" s="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>
        <f t="shared" si="2"/>
        <v>0</v>
      </c>
    </row>
    <row r="160" spans="1:23">
      <c r="A160" s="3"/>
      <c r="B160" s="3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>
        <f t="shared" si="2"/>
        <v>0</v>
      </c>
    </row>
    <row r="161" spans="1:23">
      <c r="A161" s="3"/>
      <c r="B161" s="3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>
        <f t="shared" si="2"/>
        <v>0</v>
      </c>
    </row>
    <row r="162" spans="1:23">
      <c r="A162" s="3"/>
      <c r="B162" s="3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>
        <f t="shared" si="2"/>
        <v>0</v>
      </c>
    </row>
    <row r="163" spans="1:23">
      <c r="A163" s="3"/>
      <c r="B163" s="3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>
        <f t="shared" si="2"/>
        <v>0</v>
      </c>
    </row>
    <row r="164" spans="1:23">
      <c r="A164" s="3"/>
      <c r="B164" s="3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>
        <f t="shared" si="2"/>
        <v>0</v>
      </c>
    </row>
    <row r="165" spans="1:23">
      <c r="A165" s="3"/>
      <c r="B165" s="3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>
        <f t="shared" si="2"/>
        <v>0</v>
      </c>
    </row>
    <row r="166" spans="1:23">
      <c r="A166" s="3"/>
      <c r="B166" s="3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>
        <f t="shared" si="2"/>
        <v>0</v>
      </c>
    </row>
    <row r="167" spans="1:23">
      <c r="A167" s="3"/>
      <c r="B167" s="3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>
        <f t="shared" si="2"/>
        <v>0</v>
      </c>
    </row>
    <row r="168" spans="1:23">
      <c r="A168" s="3"/>
      <c r="B168" s="3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>
        <f t="shared" si="2"/>
        <v>0</v>
      </c>
    </row>
    <row r="169" spans="1:23">
      <c r="A169" s="3"/>
      <c r="B169" s="3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>
        <f t="shared" si="2"/>
        <v>0</v>
      </c>
    </row>
    <row r="170" spans="1:23">
      <c r="A170" s="3"/>
      <c r="B170" s="3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>
        <f t="shared" si="2"/>
        <v>0</v>
      </c>
    </row>
    <row r="171" spans="1:23">
      <c r="A171" s="3"/>
      <c r="B171" s="3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>
        <f t="shared" si="2"/>
        <v>0</v>
      </c>
    </row>
    <row r="172" spans="1:23">
      <c r="A172" s="3"/>
      <c r="B172" s="3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>
        <f t="shared" si="2"/>
        <v>0</v>
      </c>
    </row>
    <row r="173" spans="1:23">
      <c r="A173" s="3"/>
      <c r="B173" s="3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>
        <f t="shared" si="2"/>
        <v>0</v>
      </c>
    </row>
    <row r="174" spans="1:23">
      <c r="A174" s="3"/>
      <c r="B174" s="3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>
        <f t="shared" si="2"/>
        <v>0</v>
      </c>
    </row>
    <row r="175" spans="1:23">
      <c r="A175" s="3"/>
      <c r="B175" s="3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>
        <f t="shared" si="2"/>
        <v>0</v>
      </c>
    </row>
    <row r="176" spans="1:23">
      <c r="A176" s="3"/>
      <c r="B176" s="3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>
        <f t="shared" si="2"/>
        <v>0</v>
      </c>
    </row>
    <row r="177" spans="1:23">
      <c r="A177" s="3"/>
      <c r="B177" s="3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>
        <f t="shared" si="2"/>
        <v>0</v>
      </c>
    </row>
    <row r="178" spans="1:23">
      <c r="A178" s="3"/>
      <c r="B178" s="3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>
        <f t="shared" si="2"/>
        <v>0</v>
      </c>
    </row>
    <row r="179" spans="1:23">
      <c r="A179" s="3"/>
      <c r="B179" s="3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>
        <f t="shared" si="2"/>
        <v>0</v>
      </c>
    </row>
    <row r="180" spans="1:23">
      <c r="A180" s="3"/>
      <c r="B180" s="3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>
        <f t="shared" si="2"/>
        <v>0</v>
      </c>
    </row>
    <row r="181" spans="1:23">
      <c r="A181" s="3"/>
      <c r="B181" s="3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>
        <f t="shared" si="2"/>
        <v>0</v>
      </c>
    </row>
    <row r="182" spans="1:23">
      <c r="A182" s="3"/>
      <c r="B182" s="3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>
        <f t="shared" si="2"/>
        <v>0</v>
      </c>
    </row>
    <row r="183" spans="1:23">
      <c r="A183" s="3"/>
      <c r="B183" s="3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>
        <f t="shared" si="2"/>
        <v>0</v>
      </c>
    </row>
    <row r="184" spans="1:23">
      <c r="A184" s="3"/>
      <c r="B184" s="3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>
        <f t="shared" si="2"/>
        <v>0</v>
      </c>
    </row>
    <row r="185" spans="1:23">
      <c r="A185" s="3"/>
      <c r="B185" s="3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>
        <f t="shared" si="2"/>
        <v>0</v>
      </c>
    </row>
    <row r="186" spans="1:23">
      <c r="A186" s="3"/>
      <c r="B186" s="3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>
        <f t="shared" si="2"/>
        <v>0</v>
      </c>
    </row>
    <row r="187" spans="1:23">
      <c r="A187" s="3"/>
      <c r="B187" s="3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>
        <f t="shared" si="2"/>
        <v>0</v>
      </c>
    </row>
    <row r="188" spans="1:23">
      <c r="A188" s="3"/>
      <c r="B188" s="3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>
        <f t="shared" si="2"/>
        <v>0</v>
      </c>
    </row>
    <row r="189" spans="1:23">
      <c r="A189" s="3"/>
      <c r="B189" s="3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>
        <f t="shared" si="2"/>
        <v>0</v>
      </c>
    </row>
    <row r="190" spans="1:23">
      <c r="A190" s="3"/>
      <c r="B190" s="3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>
        <f t="shared" si="2"/>
        <v>0</v>
      </c>
    </row>
    <row r="191" spans="1:23">
      <c r="A191" s="3"/>
      <c r="B191" s="3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>
        <f t="shared" si="2"/>
        <v>0</v>
      </c>
    </row>
    <row r="192" spans="1:23">
      <c r="A192" s="3"/>
      <c r="B192" s="3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>
        <f t="shared" si="2"/>
        <v>0</v>
      </c>
    </row>
    <row r="193" spans="1:23">
      <c r="A193" s="3"/>
      <c r="B193" s="3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>
        <f t="shared" si="2"/>
        <v>0</v>
      </c>
    </row>
    <row r="194" spans="1:23">
      <c r="A194" s="3"/>
      <c r="B194" s="3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>
        <f t="shared" si="2"/>
        <v>0</v>
      </c>
    </row>
    <row r="195" spans="1:23">
      <c r="A195" s="3"/>
      <c r="B195" s="3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>
        <f t="shared" si="2"/>
        <v>0</v>
      </c>
    </row>
    <row r="196" spans="1:23">
      <c r="A196" s="3"/>
      <c r="B196" s="3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>
        <f t="shared" ref="W196:W259" si="3">SUM(C196:V196)</f>
        <v>0</v>
      </c>
    </row>
    <row r="197" spans="1:23">
      <c r="A197" s="3"/>
      <c r="B197" s="3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>
        <f t="shared" si="3"/>
        <v>0</v>
      </c>
    </row>
    <row r="198" spans="1:23">
      <c r="A198" s="3"/>
      <c r="B198" s="3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>
        <f t="shared" si="3"/>
        <v>0</v>
      </c>
    </row>
    <row r="199" spans="1:23">
      <c r="A199" s="3"/>
      <c r="B199" s="3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>
        <f t="shared" si="3"/>
        <v>0</v>
      </c>
    </row>
    <row r="200" spans="1:23">
      <c r="A200" s="3"/>
      <c r="B200" s="3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>
        <f t="shared" si="3"/>
        <v>0</v>
      </c>
    </row>
    <row r="201" spans="1:23">
      <c r="A201" s="3"/>
      <c r="B201" s="3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>
        <f t="shared" si="3"/>
        <v>0</v>
      </c>
    </row>
    <row r="202" spans="1:23">
      <c r="A202" s="3"/>
      <c r="B202" s="3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>
        <f t="shared" si="3"/>
        <v>0</v>
      </c>
    </row>
    <row r="203" spans="1:23">
      <c r="A203" s="3"/>
      <c r="B203" s="3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>
        <f t="shared" si="3"/>
        <v>0</v>
      </c>
    </row>
    <row r="204" spans="1:23">
      <c r="A204" s="3"/>
      <c r="B204" s="3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>
        <f t="shared" si="3"/>
        <v>0</v>
      </c>
    </row>
    <row r="205" spans="1:23">
      <c r="A205" s="3"/>
      <c r="B205" s="3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>
        <f t="shared" si="3"/>
        <v>0</v>
      </c>
    </row>
    <row r="206" spans="1:23">
      <c r="A206" s="3"/>
      <c r="B206" s="3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>
        <f t="shared" si="3"/>
        <v>0</v>
      </c>
    </row>
    <row r="207" spans="1:23">
      <c r="A207" s="3"/>
      <c r="B207" s="3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>
        <f t="shared" si="3"/>
        <v>0</v>
      </c>
    </row>
    <row r="208" spans="1:23">
      <c r="A208" s="3"/>
      <c r="B208" s="3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>
        <f t="shared" si="3"/>
        <v>0</v>
      </c>
    </row>
    <row r="209" spans="1:23">
      <c r="A209" s="3"/>
      <c r="B209" s="3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>
        <f t="shared" si="3"/>
        <v>0</v>
      </c>
    </row>
    <row r="210" spans="1:23">
      <c r="A210" s="3"/>
      <c r="B210" s="3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>
        <f t="shared" si="3"/>
        <v>0</v>
      </c>
    </row>
    <row r="211" spans="1:23">
      <c r="A211" s="3"/>
      <c r="B211" s="3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>
        <f t="shared" si="3"/>
        <v>0</v>
      </c>
    </row>
    <row r="212" spans="1:23">
      <c r="A212" s="3"/>
      <c r="B212" s="3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>
        <f t="shared" si="3"/>
        <v>0</v>
      </c>
    </row>
    <row r="213" spans="1:23">
      <c r="A213" s="3"/>
      <c r="B213" s="3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>
        <f t="shared" si="3"/>
        <v>0</v>
      </c>
    </row>
    <row r="214" spans="1:23">
      <c r="A214" s="3"/>
      <c r="B214" s="3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>
        <f t="shared" si="3"/>
        <v>0</v>
      </c>
    </row>
    <row r="215" spans="1:23">
      <c r="A215" s="3"/>
      <c r="B215" s="3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>
        <f t="shared" si="3"/>
        <v>0</v>
      </c>
    </row>
    <row r="216" spans="1:23">
      <c r="A216" s="3"/>
      <c r="B216" s="3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>
        <f t="shared" si="3"/>
        <v>0</v>
      </c>
    </row>
    <row r="217" spans="1:23">
      <c r="A217" s="3"/>
      <c r="B217" s="3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>
        <f t="shared" si="3"/>
        <v>0</v>
      </c>
    </row>
    <row r="218" spans="1:23">
      <c r="A218" s="3"/>
      <c r="B218" s="3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>
        <f t="shared" si="3"/>
        <v>0</v>
      </c>
    </row>
    <row r="219" spans="1:23">
      <c r="A219" s="3"/>
      <c r="B219" s="3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>
        <f t="shared" si="3"/>
        <v>0</v>
      </c>
    </row>
    <row r="220" spans="1:23">
      <c r="A220" s="3"/>
      <c r="B220" s="3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>
        <f t="shared" si="3"/>
        <v>0</v>
      </c>
    </row>
    <row r="221" spans="1:23">
      <c r="A221" s="3"/>
      <c r="B221" s="3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>
        <f t="shared" si="3"/>
        <v>0</v>
      </c>
    </row>
    <row r="222" spans="1:23">
      <c r="A222" s="3"/>
      <c r="B222" s="3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>
        <f t="shared" si="3"/>
        <v>0</v>
      </c>
    </row>
    <row r="223" spans="1:23">
      <c r="A223" s="3"/>
      <c r="B223" s="3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>
        <f t="shared" si="3"/>
        <v>0</v>
      </c>
    </row>
    <row r="224" spans="1:23">
      <c r="A224" s="3"/>
      <c r="B224" s="3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>
        <f t="shared" si="3"/>
        <v>0</v>
      </c>
    </row>
    <row r="225" spans="1:23">
      <c r="A225" s="3"/>
      <c r="B225" s="3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>
        <f t="shared" si="3"/>
        <v>0</v>
      </c>
    </row>
    <row r="226" spans="1:23">
      <c r="A226" s="3"/>
      <c r="B226" s="3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>
        <f t="shared" si="3"/>
        <v>0</v>
      </c>
    </row>
    <row r="227" spans="1:23">
      <c r="A227" s="3"/>
      <c r="B227" s="3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>
        <f t="shared" si="3"/>
        <v>0</v>
      </c>
    </row>
    <row r="228" spans="1:23">
      <c r="A228" s="3"/>
      <c r="B228" s="3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>
        <f t="shared" si="3"/>
        <v>0</v>
      </c>
    </row>
    <row r="229" spans="1:23">
      <c r="A229" s="3"/>
      <c r="B229" s="3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>
        <f t="shared" si="3"/>
        <v>0</v>
      </c>
    </row>
    <row r="230" spans="1:23">
      <c r="A230" s="3"/>
      <c r="B230" s="3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>
        <f t="shared" si="3"/>
        <v>0</v>
      </c>
    </row>
    <row r="231" spans="1:23">
      <c r="A231" s="3"/>
      <c r="B231" s="3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>
        <f t="shared" si="3"/>
        <v>0</v>
      </c>
    </row>
    <row r="232" spans="1:23">
      <c r="A232" s="3"/>
      <c r="B232" s="3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>
        <f t="shared" si="3"/>
        <v>0</v>
      </c>
    </row>
    <row r="233" spans="1:23">
      <c r="A233" s="3"/>
      <c r="B233" s="3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>
        <f t="shared" si="3"/>
        <v>0</v>
      </c>
    </row>
    <row r="234" spans="1:23">
      <c r="A234" s="3"/>
      <c r="B234" s="3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>
        <f t="shared" si="3"/>
        <v>0</v>
      </c>
    </row>
    <row r="235" spans="1:23">
      <c r="A235" s="3"/>
      <c r="B235" s="3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>
        <f t="shared" si="3"/>
        <v>0</v>
      </c>
    </row>
    <row r="236" spans="1:23">
      <c r="A236" s="3"/>
      <c r="B236" s="3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>
        <f t="shared" si="3"/>
        <v>0</v>
      </c>
    </row>
    <row r="237" spans="1:23">
      <c r="A237" s="3"/>
      <c r="B237" s="3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>
        <f t="shared" si="3"/>
        <v>0</v>
      </c>
    </row>
    <row r="238" spans="1:23">
      <c r="A238" s="3"/>
      <c r="B238" s="3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>
        <f t="shared" si="3"/>
        <v>0</v>
      </c>
    </row>
    <row r="239" spans="1:23">
      <c r="A239" s="3"/>
      <c r="B239" s="3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>
        <f t="shared" si="3"/>
        <v>0</v>
      </c>
    </row>
    <row r="240" spans="1:23">
      <c r="A240" s="3"/>
      <c r="B240" s="3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>
        <f t="shared" si="3"/>
        <v>0</v>
      </c>
    </row>
    <row r="241" spans="1:23">
      <c r="A241" s="3"/>
      <c r="B241" s="3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>
        <f t="shared" si="3"/>
        <v>0</v>
      </c>
    </row>
    <row r="242" spans="1:23">
      <c r="A242" s="3"/>
      <c r="B242" s="3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>
        <f t="shared" si="3"/>
        <v>0</v>
      </c>
    </row>
    <row r="243" spans="1:23">
      <c r="A243" s="3"/>
      <c r="B243" s="3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>
        <f t="shared" si="3"/>
        <v>0</v>
      </c>
    </row>
    <row r="244" spans="1:23">
      <c r="A244" s="3"/>
      <c r="B244" s="3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>
        <f t="shared" si="3"/>
        <v>0</v>
      </c>
    </row>
    <row r="245" spans="1:23">
      <c r="A245" s="3"/>
      <c r="B245" s="3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>
        <f t="shared" si="3"/>
        <v>0</v>
      </c>
    </row>
    <row r="246" spans="1:23">
      <c r="A246" s="3"/>
      <c r="B246" s="3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>
        <f t="shared" si="3"/>
        <v>0</v>
      </c>
    </row>
    <row r="247" spans="1:23">
      <c r="A247" s="3"/>
      <c r="B247" s="3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>
        <f t="shared" si="3"/>
        <v>0</v>
      </c>
    </row>
    <row r="248" spans="1:23">
      <c r="A248" s="3"/>
      <c r="B248" s="3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>
        <f t="shared" si="3"/>
        <v>0</v>
      </c>
    </row>
    <row r="249" spans="1:23">
      <c r="A249" s="3"/>
      <c r="B249" s="3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>
        <f t="shared" si="3"/>
        <v>0</v>
      </c>
    </row>
    <row r="250" spans="1:23">
      <c r="A250" s="3"/>
      <c r="B250" s="3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>
        <f t="shared" si="3"/>
        <v>0</v>
      </c>
    </row>
    <row r="251" spans="1:23">
      <c r="A251" s="3"/>
      <c r="B251" s="3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>
        <f t="shared" si="3"/>
        <v>0</v>
      </c>
    </row>
    <row r="252" spans="1:23">
      <c r="A252" s="3"/>
      <c r="B252" s="3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>
        <f t="shared" si="3"/>
        <v>0</v>
      </c>
    </row>
    <row r="253" spans="1:23">
      <c r="A253" s="3"/>
      <c r="B253" s="3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>
        <f t="shared" si="3"/>
        <v>0</v>
      </c>
    </row>
    <row r="254" spans="1:23">
      <c r="A254" s="3"/>
      <c r="B254" s="3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>
        <f t="shared" si="3"/>
        <v>0</v>
      </c>
    </row>
    <row r="255" spans="1:23">
      <c r="A255" s="3"/>
      <c r="B255" s="3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>
        <f t="shared" si="3"/>
        <v>0</v>
      </c>
    </row>
    <row r="256" spans="1:23">
      <c r="A256" s="3"/>
      <c r="B256" s="3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>
        <f t="shared" si="3"/>
        <v>0</v>
      </c>
    </row>
    <row r="257" spans="1:23">
      <c r="A257" s="3"/>
      <c r="B257" s="3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>
        <f t="shared" si="3"/>
        <v>0</v>
      </c>
    </row>
    <row r="258" spans="1:23">
      <c r="A258" s="3"/>
      <c r="B258" s="3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>
        <f t="shared" si="3"/>
        <v>0</v>
      </c>
    </row>
    <row r="259" spans="1:23">
      <c r="A259" s="3"/>
      <c r="B259" s="3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>
        <f t="shared" si="3"/>
        <v>0</v>
      </c>
    </row>
    <row r="260" spans="1:23">
      <c r="A260" s="3"/>
      <c r="B260" s="3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>
        <f t="shared" ref="W260:W323" si="4">SUM(C260:V260)</f>
        <v>0</v>
      </c>
    </row>
    <row r="261" spans="1:23">
      <c r="A261" s="3"/>
      <c r="B261" s="3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>
        <f t="shared" si="4"/>
        <v>0</v>
      </c>
    </row>
    <row r="262" spans="1:23">
      <c r="A262" s="3"/>
      <c r="B262" s="3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>
        <f t="shared" si="4"/>
        <v>0</v>
      </c>
    </row>
    <row r="263" spans="1:23">
      <c r="A263" s="3"/>
      <c r="B263" s="3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>
        <f t="shared" si="4"/>
        <v>0</v>
      </c>
    </row>
    <row r="264" spans="1:23">
      <c r="A264" s="3"/>
      <c r="B264" s="3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>
        <f t="shared" si="4"/>
        <v>0</v>
      </c>
    </row>
    <row r="265" spans="1:23">
      <c r="A265" s="3"/>
      <c r="B265" s="3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>
        <f t="shared" si="4"/>
        <v>0</v>
      </c>
    </row>
    <row r="266" spans="1:23">
      <c r="A266" s="3"/>
      <c r="B266" s="3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>
        <f t="shared" si="4"/>
        <v>0</v>
      </c>
    </row>
    <row r="267" spans="1:23">
      <c r="A267" s="3"/>
      <c r="B267" s="3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>
        <f t="shared" si="4"/>
        <v>0</v>
      </c>
    </row>
    <row r="268" spans="1:23">
      <c r="A268" s="3"/>
      <c r="B268" s="3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>
        <f t="shared" si="4"/>
        <v>0</v>
      </c>
    </row>
    <row r="269" spans="1:23">
      <c r="A269" s="3"/>
      <c r="B269" s="3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>
        <f t="shared" si="4"/>
        <v>0</v>
      </c>
    </row>
    <row r="270" spans="1:23">
      <c r="A270" s="3"/>
      <c r="B270" s="3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>
        <f t="shared" si="4"/>
        <v>0</v>
      </c>
    </row>
    <row r="271" spans="1:23">
      <c r="A271" s="3"/>
      <c r="B271" s="3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>
        <f t="shared" si="4"/>
        <v>0</v>
      </c>
    </row>
    <row r="272" spans="1:23">
      <c r="A272" s="3"/>
      <c r="B272" s="3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>
        <f t="shared" si="4"/>
        <v>0</v>
      </c>
    </row>
    <row r="273" spans="1:23">
      <c r="A273" s="3"/>
      <c r="B273" s="3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>
        <f t="shared" si="4"/>
        <v>0</v>
      </c>
    </row>
    <row r="274" spans="1:23">
      <c r="A274" s="3"/>
      <c r="B274" s="3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>
        <f t="shared" si="4"/>
        <v>0</v>
      </c>
    </row>
    <row r="275" spans="1:23">
      <c r="A275" s="3"/>
      <c r="B275" s="3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>
        <f t="shared" si="4"/>
        <v>0</v>
      </c>
    </row>
    <row r="276" spans="1:23">
      <c r="A276" s="3"/>
      <c r="B276" s="3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>
        <f t="shared" si="4"/>
        <v>0</v>
      </c>
    </row>
    <row r="277" spans="1:23">
      <c r="A277" s="3"/>
      <c r="B277" s="3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>
        <f t="shared" si="4"/>
        <v>0</v>
      </c>
    </row>
    <row r="278" spans="1:23">
      <c r="A278" s="3"/>
      <c r="B278" s="3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>
        <f t="shared" si="4"/>
        <v>0</v>
      </c>
    </row>
    <row r="279" spans="1:23">
      <c r="A279" s="3"/>
      <c r="B279" s="3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>
        <f t="shared" si="4"/>
        <v>0</v>
      </c>
    </row>
    <row r="280" spans="1:23">
      <c r="A280" s="3"/>
      <c r="B280" s="3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>
        <f t="shared" si="4"/>
        <v>0</v>
      </c>
    </row>
    <row r="281" spans="1:23">
      <c r="A281" s="3"/>
      <c r="B281" s="3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>
        <f t="shared" si="4"/>
        <v>0</v>
      </c>
    </row>
    <row r="282" spans="1:23">
      <c r="A282" s="3"/>
      <c r="B282" s="3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>
        <f t="shared" si="4"/>
        <v>0</v>
      </c>
    </row>
    <row r="283" spans="1:23">
      <c r="A283" s="3"/>
      <c r="B283" s="3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>
        <f t="shared" si="4"/>
        <v>0</v>
      </c>
    </row>
    <row r="284" spans="1:23">
      <c r="A284" s="3"/>
      <c r="B284" s="3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>
        <f t="shared" si="4"/>
        <v>0</v>
      </c>
    </row>
    <row r="285" spans="1:23">
      <c r="A285" s="3"/>
      <c r="B285" s="3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>
        <f t="shared" si="4"/>
        <v>0</v>
      </c>
    </row>
    <row r="286" spans="1:23">
      <c r="A286" s="3"/>
      <c r="B286" s="3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>
        <f t="shared" si="4"/>
        <v>0</v>
      </c>
    </row>
    <row r="287" spans="1:23">
      <c r="A287" s="3"/>
      <c r="B287" s="3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>
        <f t="shared" si="4"/>
        <v>0</v>
      </c>
    </row>
    <row r="288" spans="1:23">
      <c r="A288" s="3"/>
      <c r="B288" s="3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>
        <f t="shared" si="4"/>
        <v>0</v>
      </c>
    </row>
    <row r="289" spans="1:23">
      <c r="A289" s="3"/>
      <c r="B289" s="3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>
        <f t="shared" si="4"/>
        <v>0</v>
      </c>
    </row>
    <row r="290" spans="1:23">
      <c r="A290" s="3"/>
      <c r="B290" s="3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>
        <f t="shared" si="4"/>
        <v>0</v>
      </c>
    </row>
    <row r="291" spans="1:23">
      <c r="A291" s="3"/>
      <c r="B291" s="3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>
        <f t="shared" si="4"/>
        <v>0</v>
      </c>
    </row>
    <row r="292" spans="1:23">
      <c r="A292" s="3"/>
      <c r="B292" s="3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>
        <f t="shared" si="4"/>
        <v>0</v>
      </c>
    </row>
    <row r="293" spans="1:23">
      <c r="A293" s="3"/>
      <c r="B293" s="3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>
        <f t="shared" si="4"/>
        <v>0</v>
      </c>
    </row>
    <row r="294" spans="1:23">
      <c r="A294" s="3"/>
      <c r="B294" s="3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>
        <f t="shared" si="4"/>
        <v>0</v>
      </c>
    </row>
    <row r="295" spans="1:23">
      <c r="A295" s="3"/>
      <c r="B295" s="3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>
        <f t="shared" si="4"/>
        <v>0</v>
      </c>
    </row>
    <row r="296" spans="1:23">
      <c r="A296" s="3"/>
      <c r="B296" s="3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>
        <f t="shared" si="4"/>
        <v>0</v>
      </c>
    </row>
    <row r="297" spans="1:23">
      <c r="A297" s="3"/>
      <c r="B297" s="3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>
        <f t="shared" si="4"/>
        <v>0</v>
      </c>
    </row>
    <row r="298" spans="1:23">
      <c r="A298" s="3"/>
      <c r="B298" s="3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>
        <f t="shared" si="4"/>
        <v>0</v>
      </c>
    </row>
    <row r="299" spans="1:23">
      <c r="A299" s="3"/>
      <c r="B299" s="3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>
        <f t="shared" si="4"/>
        <v>0</v>
      </c>
    </row>
    <row r="300" spans="1:23">
      <c r="A300" s="3"/>
      <c r="B300" s="3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>
        <f t="shared" si="4"/>
        <v>0</v>
      </c>
    </row>
    <row r="301" spans="1:23">
      <c r="A301" s="3"/>
      <c r="B301" s="3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>
        <f t="shared" si="4"/>
        <v>0</v>
      </c>
    </row>
    <row r="302" spans="1:23">
      <c r="A302" s="3"/>
      <c r="B302" s="3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>
        <f t="shared" si="4"/>
        <v>0</v>
      </c>
    </row>
    <row r="303" spans="1:23">
      <c r="A303" s="3"/>
      <c r="B303" s="3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>
        <f t="shared" si="4"/>
        <v>0</v>
      </c>
    </row>
    <row r="304" spans="1:23">
      <c r="A304" s="3"/>
      <c r="B304" s="3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>
        <f t="shared" si="4"/>
        <v>0</v>
      </c>
    </row>
    <row r="305" spans="1:23">
      <c r="A305" s="3"/>
      <c r="B305" s="3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>
        <f t="shared" si="4"/>
        <v>0</v>
      </c>
    </row>
    <row r="306" spans="1:23">
      <c r="A306" s="3"/>
      <c r="B306" s="3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>
        <f t="shared" si="4"/>
        <v>0</v>
      </c>
    </row>
    <row r="307" spans="1:23">
      <c r="A307" s="3"/>
      <c r="B307" s="3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>
        <f t="shared" si="4"/>
        <v>0</v>
      </c>
    </row>
    <row r="308" spans="1:23">
      <c r="A308" s="3"/>
      <c r="B308" s="3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>
        <f t="shared" si="4"/>
        <v>0</v>
      </c>
    </row>
    <row r="309" spans="1:23">
      <c r="A309" s="3"/>
      <c r="B309" s="3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>
        <f t="shared" si="4"/>
        <v>0</v>
      </c>
    </row>
    <row r="310" spans="1:23">
      <c r="A310" s="3"/>
      <c r="B310" s="3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>
        <f t="shared" si="4"/>
        <v>0</v>
      </c>
    </row>
    <row r="311" spans="1:23">
      <c r="A311" s="3"/>
      <c r="B311" s="3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>
        <f t="shared" si="4"/>
        <v>0</v>
      </c>
    </row>
    <row r="312" spans="1:23">
      <c r="A312" s="3"/>
      <c r="B312" s="3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>
        <f t="shared" si="4"/>
        <v>0</v>
      </c>
    </row>
    <row r="313" spans="1:23">
      <c r="A313" s="3"/>
      <c r="B313" s="3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>
        <f t="shared" si="4"/>
        <v>0</v>
      </c>
    </row>
    <row r="314" spans="1:23">
      <c r="A314" s="3"/>
      <c r="B314" s="3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>
        <f t="shared" si="4"/>
        <v>0</v>
      </c>
    </row>
    <row r="315" spans="1:23">
      <c r="A315" s="3"/>
      <c r="B315" s="3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>
        <f t="shared" si="4"/>
        <v>0</v>
      </c>
    </row>
    <row r="316" spans="1:23">
      <c r="A316" s="3"/>
      <c r="B316" s="3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>
        <f t="shared" si="4"/>
        <v>0</v>
      </c>
    </row>
    <row r="317" spans="1:23">
      <c r="A317" s="3"/>
      <c r="B317" s="3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>
        <f t="shared" si="4"/>
        <v>0</v>
      </c>
    </row>
    <row r="318" spans="1:23">
      <c r="A318" s="3"/>
      <c r="B318" s="3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>
        <f t="shared" si="4"/>
        <v>0</v>
      </c>
    </row>
    <row r="319" spans="1:23">
      <c r="A319" s="3"/>
      <c r="B319" s="3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>
        <f t="shared" si="4"/>
        <v>0</v>
      </c>
    </row>
    <row r="320" spans="1:23">
      <c r="A320" s="3"/>
      <c r="B320" s="3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>
        <f t="shared" si="4"/>
        <v>0</v>
      </c>
    </row>
    <row r="321" spans="1:23">
      <c r="A321" s="3"/>
      <c r="B321" s="3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>
        <f t="shared" si="4"/>
        <v>0</v>
      </c>
    </row>
    <row r="322" spans="1:23">
      <c r="A322" s="3"/>
      <c r="B322" s="3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>
        <f t="shared" si="4"/>
        <v>0</v>
      </c>
    </row>
    <row r="323" spans="1:23">
      <c r="A323" s="3"/>
      <c r="B323" s="3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>
        <f t="shared" si="4"/>
        <v>0</v>
      </c>
    </row>
    <row r="324" spans="1:23">
      <c r="A324" s="3"/>
      <c r="B324" s="3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>
        <f t="shared" ref="W324:W348" si="5">SUM(C324:V324)</f>
        <v>0</v>
      </c>
    </row>
    <row r="325" spans="1:23">
      <c r="A325" s="3"/>
      <c r="B325" s="3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>
        <f t="shared" si="5"/>
        <v>0</v>
      </c>
    </row>
    <row r="326" spans="1:23">
      <c r="A326" s="3"/>
      <c r="B326" s="3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>
        <f t="shared" si="5"/>
        <v>0</v>
      </c>
    </row>
    <row r="327" spans="1:23">
      <c r="A327" s="3"/>
      <c r="B327" s="3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>
        <f t="shared" si="5"/>
        <v>0</v>
      </c>
    </row>
    <row r="328" spans="1:23">
      <c r="A328" s="3"/>
      <c r="B328" s="3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>
        <f t="shared" si="5"/>
        <v>0</v>
      </c>
    </row>
    <row r="329" spans="1:23">
      <c r="A329" s="3"/>
      <c r="B329" s="3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>
        <f t="shared" si="5"/>
        <v>0</v>
      </c>
    </row>
    <row r="330" spans="1:23">
      <c r="A330" s="3"/>
      <c r="B330" s="3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>
        <f t="shared" si="5"/>
        <v>0</v>
      </c>
    </row>
    <row r="331" spans="1:23">
      <c r="A331" s="3"/>
      <c r="B331" s="3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>
        <f t="shared" si="5"/>
        <v>0</v>
      </c>
    </row>
    <row r="332" spans="1:23">
      <c r="A332" s="3"/>
      <c r="B332" s="3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>
        <f t="shared" si="5"/>
        <v>0</v>
      </c>
    </row>
    <row r="333" spans="1:23">
      <c r="A333" s="3"/>
      <c r="B333" s="3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>
        <f t="shared" si="5"/>
        <v>0</v>
      </c>
    </row>
    <row r="334" spans="1:23">
      <c r="A334" s="3"/>
      <c r="B334" s="3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>
        <f t="shared" si="5"/>
        <v>0</v>
      </c>
    </row>
    <row r="335" spans="1:23">
      <c r="A335" s="3"/>
      <c r="B335" s="3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>
        <f t="shared" si="5"/>
        <v>0</v>
      </c>
    </row>
    <row r="336" spans="1:23">
      <c r="A336" s="3"/>
      <c r="B336" s="3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>
        <f t="shared" si="5"/>
        <v>0</v>
      </c>
    </row>
    <row r="337" spans="1:23">
      <c r="A337" s="3"/>
      <c r="B337" s="3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>
        <f t="shared" si="5"/>
        <v>0</v>
      </c>
    </row>
    <row r="338" spans="1:23">
      <c r="A338" s="3"/>
      <c r="B338" s="3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>
        <f t="shared" si="5"/>
        <v>0</v>
      </c>
    </row>
    <row r="339" spans="1:23">
      <c r="A339" s="3"/>
      <c r="B339" s="3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>
        <f t="shared" si="5"/>
        <v>0</v>
      </c>
    </row>
    <row r="340" spans="1:23">
      <c r="A340" s="3"/>
      <c r="B340" s="3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>
        <f t="shared" si="5"/>
        <v>0</v>
      </c>
    </row>
    <row r="341" spans="1:23">
      <c r="A341" s="3"/>
      <c r="B341" s="3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>
        <f t="shared" si="5"/>
        <v>0</v>
      </c>
    </row>
    <row r="342" spans="1:23">
      <c r="A342" s="3"/>
      <c r="B342" s="3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>
        <f t="shared" si="5"/>
        <v>0</v>
      </c>
    </row>
    <row r="343" spans="1:23">
      <c r="A343" s="3"/>
      <c r="B343" s="3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>
        <f t="shared" si="5"/>
        <v>0</v>
      </c>
    </row>
    <row r="344" spans="1:23">
      <c r="A344" s="3"/>
      <c r="B344" s="3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>
        <f t="shared" si="5"/>
        <v>0</v>
      </c>
    </row>
    <row r="345" spans="1:23">
      <c r="A345" s="3"/>
      <c r="B345" s="3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>
        <f t="shared" si="5"/>
        <v>0</v>
      </c>
    </row>
    <row r="346" spans="1:23">
      <c r="A346" s="3"/>
      <c r="B346" s="3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>
        <f t="shared" si="5"/>
        <v>0</v>
      </c>
    </row>
    <row r="347" spans="1:23">
      <c r="A347" s="3"/>
      <c r="B347" s="3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>
        <f t="shared" si="5"/>
        <v>0</v>
      </c>
    </row>
    <row r="348" spans="1:23">
      <c r="A348" s="3"/>
      <c r="B348" s="3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>
        <f t="shared" si="5"/>
        <v>0</v>
      </c>
    </row>
    <row r="349" spans="3:23">
      <c r="C349" s="6">
        <f t="shared" ref="C349:V349" si="6">SUM(C1:C348)</f>
        <v>0</v>
      </c>
      <c r="D349" s="6">
        <f t="shared" si="6"/>
        <v>0</v>
      </c>
      <c r="E349" s="6">
        <f t="shared" si="6"/>
        <v>0</v>
      </c>
      <c r="F349" s="6">
        <f t="shared" si="6"/>
        <v>0</v>
      </c>
      <c r="G349" s="6">
        <f t="shared" si="6"/>
        <v>0</v>
      </c>
      <c r="H349" s="6">
        <f t="shared" si="6"/>
        <v>0</v>
      </c>
      <c r="I349" s="6">
        <f t="shared" si="6"/>
        <v>0</v>
      </c>
      <c r="J349" s="6">
        <f t="shared" si="6"/>
        <v>0</v>
      </c>
      <c r="K349" s="6">
        <f t="shared" si="6"/>
        <v>0</v>
      </c>
      <c r="L349" s="6">
        <f t="shared" si="6"/>
        <v>0</v>
      </c>
      <c r="M349" s="6">
        <f t="shared" si="6"/>
        <v>32.15</v>
      </c>
      <c r="N349" s="6">
        <f t="shared" si="6"/>
        <v>97.78</v>
      </c>
      <c r="O349" s="6">
        <f t="shared" si="6"/>
        <v>142.6</v>
      </c>
      <c r="P349" s="6">
        <f t="shared" si="6"/>
        <v>362.35</v>
      </c>
      <c r="Q349" s="6">
        <f t="shared" si="6"/>
        <v>181.7</v>
      </c>
      <c r="R349" s="6">
        <f t="shared" si="6"/>
        <v>0</v>
      </c>
      <c r="S349" s="6">
        <f t="shared" si="6"/>
        <v>9.4</v>
      </c>
      <c r="T349" s="6">
        <f t="shared" si="6"/>
        <v>189</v>
      </c>
      <c r="U349" s="6">
        <f t="shared" si="6"/>
        <v>195.15</v>
      </c>
      <c r="V349" s="6">
        <f t="shared" si="6"/>
        <v>0</v>
      </c>
      <c r="W349" s="6">
        <f>SUM(W2:W348)</f>
        <v>1210.13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9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1" defaultRowHeight="14.25"/>
  <cols>
    <col min="1" max="1" width="9.56923076923077" customWidth="1"/>
    <col min="2" max="12" width="11" hidden="1" customWidth="1"/>
    <col min="13" max="14" width="7.85641025641026" customWidth="1"/>
    <col min="15" max="15" width="7.42564102564103" customWidth="1"/>
    <col min="16" max="16" width="8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8.13846153846154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2167</v>
      </c>
      <c r="B2" s="3"/>
      <c r="C2" s="3"/>
      <c r="D2" s="3"/>
      <c r="E2" s="3"/>
      <c r="F2" s="3"/>
      <c r="G2" s="3"/>
      <c r="H2" s="3"/>
      <c r="I2" s="3"/>
      <c r="J2" s="3"/>
      <c r="K2" s="5"/>
      <c r="L2" s="5"/>
      <c r="M2" s="5"/>
      <c r="N2" s="5"/>
      <c r="O2" s="5">
        <v>1.3</v>
      </c>
      <c r="P2" s="5"/>
      <c r="Q2" s="5"/>
      <c r="R2" s="5"/>
      <c r="S2" s="5"/>
      <c r="T2" s="5"/>
      <c r="U2" s="5"/>
      <c r="V2" s="5"/>
      <c r="W2" s="5">
        <f t="shared" ref="W2:W67" si="0">SUM(C2:V2)</f>
        <v>1.3</v>
      </c>
    </row>
    <row r="3" spans="1:23">
      <c r="A3" s="3">
        <v>1009</v>
      </c>
      <c r="B3" s="3"/>
      <c r="C3" s="3"/>
      <c r="D3" s="3"/>
      <c r="E3" s="3"/>
      <c r="F3" s="3"/>
      <c r="G3" s="3"/>
      <c r="H3" s="3"/>
      <c r="I3" s="3"/>
      <c r="J3" s="3"/>
      <c r="K3" s="5"/>
      <c r="L3" s="5"/>
      <c r="M3" s="5">
        <v>4.75</v>
      </c>
      <c r="N3" s="5">
        <v>3.45</v>
      </c>
      <c r="O3" s="5"/>
      <c r="P3" s="5"/>
      <c r="Q3" s="5"/>
      <c r="R3" s="5"/>
      <c r="S3" s="5"/>
      <c r="T3" s="5">
        <v>3.85</v>
      </c>
      <c r="U3" s="5"/>
      <c r="V3" s="5"/>
      <c r="W3" s="5">
        <f t="shared" si="0"/>
        <v>12.05</v>
      </c>
    </row>
    <row r="4" spans="1:23">
      <c r="A4" s="3">
        <v>309</v>
      </c>
      <c r="B4" s="3"/>
      <c r="C4" s="3"/>
      <c r="D4" s="3"/>
      <c r="E4" s="3"/>
      <c r="F4" s="3"/>
      <c r="G4" s="3"/>
      <c r="H4" s="3"/>
      <c r="I4" s="3"/>
      <c r="J4" s="3"/>
      <c r="K4" s="5"/>
      <c r="L4" s="5"/>
      <c r="M4" s="5">
        <v>2.15</v>
      </c>
      <c r="N4" s="5">
        <v>5.05</v>
      </c>
      <c r="O4" s="5">
        <v>3.05</v>
      </c>
      <c r="P4" s="5">
        <v>16.35</v>
      </c>
      <c r="Q4" s="5">
        <v>8.95</v>
      </c>
      <c r="R4" s="5"/>
      <c r="S4" s="5"/>
      <c r="T4" s="5">
        <v>11.05</v>
      </c>
      <c r="U4" s="5"/>
      <c r="V4" s="5"/>
      <c r="W4" s="5">
        <f t="shared" si="0"/>
        <v>46.6</v>
      </c>
    </row>
    <row r="5" spans="1:23">
      <c r="A5" s="3">
        <v>2161</v>
      </c>
      <c r="B5" s="3"/>
      <c r="C5" s="3"/>
      <c r="D5" s="3"/>
      <c r="E5" s="3"/>
      <c r="F5" s="3"/>
      <c r="G5" s="3"/>
      <c r="H5" s="3"/>
      <c r="I5" s="3"/>
      <c r="J5" s="3"/>
      <c r="K5" s="5"/>
      <c r="L5" s="5"/>
      <c r="M5" s="5"/>
      <c r="N5" s="5">
        <v>1.6</v>
      </c>
      <c r="O5" s="5"/>
      <c r="P5" s="5">
        <v>4.75</v>
      </c>
      <c r="Q5" s="5">
        <v>2.8</v>
      </c>
      <c r="R5" s="5"/>
      <c r="S5" s="5"/>
      <c r="T5" s="5">
        <v>2.25</v>
      </c>
      <c r="U5" s="5"/>
      <c r="V5" s="5"/>
      <c r="W5" s="5">
        <f t="shared" si="0"/>
        <v>11.4</v>
      </c>
    </row>
    <row r="6" spans="1:23">
      <c r="A6" s="3">
        <v>260</v>
      </c>
      <c r="B6" s="3"/>
      <c r="C6" s="3"/>
      <c r="D6" s="3"/>
      <c r="E6" s="3"/>
      <c r="F6" s="3"/>
      <c r="G6" s="3"/>
      <c r="H6" s="3"/>
      <c r="I6" s="3"/>
      <c r="J6" s="3"/>
      <c r="K6" s="5"/>
      <c r="L6" s="5"/>
      <c r="M6" s="5"/>
      <c r="N6" s="5">
        <v>1.85</v>
      </c>
      <c r="O6" s="5">
        <v>3</v>
      </c>
      <c r="P6" s="5">
        <v>5.35</v>
      </c>
      <c r="Q6" s="5">
        <v>2.45</v>
      </c>
      <c r="R6" s="5"/>
      <c r="S6" s="5"/>
      <c r="T6" s="5"/>
      <c r="U6" s="5">
        <v>2.25</v>
      </c>
      <c r="V6" s="5"/>
      <c r="W6" s="5">
        <f t="shared" si="0"/>
        <v>14.9</v>
      </c>
    </row>
    <row r="7" spans="1:23">
      <c r="A7" s="3">
        <v>2425</v>
      </c>
      <c r="B7" s="3"/>
      <c r="C7" s="3"/>
      <c r="D7" s="3"/>
      <c r="E7" s="3"/>
      <c r="F7" s="3"/>
      <c r="G7" s="3"/>
      <c r="H7" s="3"/>
      <c r="I7" s="3"/>
      <c r="J7" s="3"/>
      <c r="K7" s="5"/>
      <c r="L7" s="5"/>
      <c r="M7" s="5"/>
      <c r="N7" s="5"/>
      <c r="O7" s="5"/>
      <c r="P7" s="5"/>
      <c r="Q7" s="5"/>
      <c r="R7" s="5"/>
      <c r="S7" s="5">
        <v>2.5</v>
      </c>
      <c r="T7" s="5">
        <v>13.45</v>
      </c>
      <c r="U7" s="5"/>
      <c r="V7" s="5"/>
      <c r="W7" s="5">
        <f t="shared" si="0"/>
        <v>15.95</v>
      </c>
    </row>
    <row r="8" spans="1:23">
      <c r="A8" s="3">
        <v>1018</v>
      </c>
      <c r="B8" s="3"/>
      <c r="C8" s="3"/>
      <c r="D8" s="3"/>
      <c r="E8" s="3"/>
      <c r="F8" s="3"/>
      <c r="G8" s="3"/>
      <c r="H8" s="3"/>
      <c r="I8" s="3"/>
      <c r="J8" s="3"/>
      <c r="K8" s="5"/>
      <c r="L8" s="5"/>
      <c r="M8" s="5">
        <v>2.05</v>
      </c>
      <c r="N8" s="5"/>
      <c r="O8" s="5"/>
      <c r="P8" s="5"/>
      <c r="Q8" s="5"/>
      <c r="R8" s="5"/>
      <c r="S8" s="5"/>
      <c r="T8" s="5"/>
      <c r="U8" s="5"/>
      <c r="V8" s="5"/>
      <c r="W8" s="5">
        <f t="shared" si="0"/>
        <v>2.05</v>
      </c>
    </row>
    <row r="9" spans="1:23">
      <c r="A9" s="3">
        <v>2425</v>
      </c>
      <c r="B9" s="3"/>
      <c r="C9" s="3"/>
      <c r="D9" s="3"/>
      <c r="E9" s="3"/>
      <c r="F9" s="3"/>
      <c r="G9" s="3"/>
      <c r="H9" s="3"/>
      <c r="I9" s="3"/>
      <c r="J9" s="3"/>
      <c r="K9" s="5"/>
      <c r="L9" s="5"/>
      <c r="M9" s="5">
        <v>2.35</v>
      </c>
      <c r="N9" s="5">
        <v>6.65</v>
      </c>
      <c r="O9" s="5">
        <v>5.85</v>
      </c>
      <c r="P9" s="5">
        <v>24.15</v>
      </c>
      <c r="Q9" s="5">
        <v>5.9</v>
      </c>
      <c r="R9" s="5"/>
      <c r="S9" s="5"/>
      <c r="T9" s="5">
        <v>0.95</v>
      </c>
      <c r="U9" s="5">
        <v>8.7</v>
      </c>
      <c r="V9" s="5"/>
      <c r="W9" s="5">
        <f t="shared" si="0"/>
        <v>54.55</v>
      </c>
    </row>
    <row r="10" spans="1:23">
      <c r="A10" s="3">
        <v>1009</v>
      </c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>
        <v>5.25</v>
      </c>
      <c r="N10" s="5">
        <v>9.25</v>
      </c>
      <c r="O10" s="5">
        <v>11.8</v>
      </c>
      <c r="P10" s="5">
        <f>20.6+18.5</f>
        <v>39.1</v>
      </c>
      <c r="Q10" s="5">
        <v>26.7</v>
      </c>
      <c r="R10" s="5"/>
      <c r="S10" s="5"/>
      <c r="T10" s="5">
        <v>2.75</v>
      </c>
      <c r="U10" s="5">
        <v>21.15</v>
      </c>
      <c r="V10" s="5"/>
      <c r="W10" s="5">
        <f t="shared" si="0"/>
        <v>116</v>
      </c>
    </row>
    <row r="11" spans="1:23">
      <c r="A11" s="3">
        <v>260</v>
      </c>
      <c r="B11" s="3"/>
      <c r="C11" s="3"/>
      <c r="D11" s="3"/>
      <c r="E11" s="3"/>
      <c r="F11" s="3"/>
      <c r="G11" s="3"/>
      <c r="H11" s="3"/>
      <c r="I11" s="3"/>
      <c r="J11" s="3"/>
      <c r="K11" s="5"/>
      <c r="L11" s="5"/>
      <c r="M11" s="5"/>
      <c r="N11" s="5">
        <v>7.4</v>
      </c>
      <c r="O11" s="5">
        <v>9.3</v>
      </c>
      <c r="P11" s="5">
        <f>15.55+10.2+21.45</f>
        <v>47.2</v>
      </c>
      <c r="Q11" s="5">
        <v>24.95</v>
      </c>
      <c r="R11" s="5"/>
      <c r="S11" s="5">
        <v>2.35</v>
      </c>
      <c r="T11" s="5">
        <f>12.7+16.3</f>
        <v>29</v>
      </c>
      <c r="U11" s="5">
        <f>9.45+19.35</f>
        <v>28.8</v>
      </c>
      <c r="V11" s="5"/>
      <c r="W11" s="5">
        <f t="shared" si="0"/>
        <v>149</v>
      </c>
    </row>
    <row r="12" spans="1:23">
      <c r="A12" s="3">
        <v>1030</v>
      </c>
      <c r="B12" s="3"/>
      <c r="C12" s="3"/>
      <c r="D12" s="3"/>
      <c r="E12" s="3"/>
      <c r="F12" s="3"/>
      <c r="G12" s="3"/>
      <c r="H12" s="3"/>
      <c r="I12" s="3"/>
      <c r="J12" s="3"/>
      <c r="K12" s="5"/>
      <c r="L12" s="5"/>
      <c r="M12" s="5">
        <v>2.15</v>
      </c>
      <c r="N12" s="5">
        <v>12.1</v>
      </c>
      <c r="O12" s="5">
        <v>15.25</v>
      </c>
      <c r="P12" s="5">
        <f>25.25+19.25+17.8+7.5+11.2</f>
        <v>81</v>
      </c>
      <c r="Q12" s="5">
        <f>13.5+26.75+20.95</f>
        <v>61.2</v>
      </c>
      <c r="R12" s="5"/>
      <c r="S12" s="5"/>
      <c r="T12" s="5">
        <f>6.75+18.6+1.9</f>
        <v>27.25</v>
      </c>
      <c r="U12" s="5">
        <f>23.35+21.35+25.35</f>
        <v>70.05</v>
      </c>
      <c r="V12" s="5"/>
      <c r="W12" s="5">
        <f t="shared" si="0"/>
        <v>269</v>
      </c>
    </row>
    <row r="13" spans="1:23">
      <c r="A13" s="3">
        <v>2425</v>
      </c>
      <c r="B13" s="4"/>
      <c r="C13" s="3"/>
      <c r="D13" s="3"/>
      <c r="E13" s="3"/>
      <c r="F13" s="3"/>
      <c r="G13" s="3"/>
      <c r="H13" s="3"/>
      <c r="I13" s="3"/>
      <c r="J13" s="3"/>
      <c r="K13" s="5"/>
      <c r="L13" s="5"/>
      <c r="M13" s="5">
        <v>2.35</v>
      </c>
      <c r="N13" s="5">
        <v>7.35</v>
      </c>
      <c r="O13" s="5">
        <v>14.5</v>
      </c>
      <c r="P13" s="5">
        <f>17.05+17.35+20.8</f>
        <v>55.2</v>
      </c>
      <c r="Q13" s="5">
        <v>23.2</v>
      </c>
      <c r="R13" s="5"/>
      <c r="S13" s="5"/>
      <c r="T13" s="5">
        <v>13.7</v>
      </c>
      <c r="U13" s="5">
        <v>23.8</v>
      </c>
      <c r="V13" s="5"/>
      <c r="W13" s="5">
        <f t="shared" si="0"/>
        <v>140.1</v>
      </c>
    </row>
    <row r="14" spans="1:23">
      <c r="A14" s="3">
        <v>999</v>
      </c>
      <c r="B14" s="3"/>
      <c r="C14" s="3"/>
      <c r="D14" s="3"/>
      <c r="E14" s="3"/>
      <c r="F14" s="3"/>
      <c r="G14" s="3"/>
      <c r="H14" s="3"/>
      <c r="I14" s="3"/>
      <c r="J14" s="3"/>
      <c r="K14" s="5"/>
      <c r="L14" s="5"/>
      <c r="M14" s="5">
        <v>2.8</v>
      </c>
      <c r="N14" s="5">
        <v>6.8</v>
      </c>
      <c r="O14" s="5">
        <v>9.25</v>
      </c>
      <c r="P14" s="5">
        <f>17.75+20.5</f>
        <v>38.25</v>
      </c>
      <c r="Q14" s="5">
        <v>19.1</v>
      </c>
      <c r="R14" s="5"/>
      <c r="S14" s="5"/>
      <c r="T14" s="5">
        <v>5.6</v>
      </c>
      <c r="U14" s="5">
        <v>15</v>
      </c>
      <c r="V14" s="5"/>
      <c r="W14" s="5">
        <f t="shared" si="0"/>
        <v>96.8</v>
      </c>
    </row>
    <row r="15" spans="1:23">
      <c r="A15" s="3">
        <v>1005</v>
      </c>
      <c r="B15" s="3"/>
      <c r="C15" s="3"/>
      <c r="D15" s="3"/>
      <c r="E15" s="3"/>
      <c r="F15" s="3"/>
      <c r="G15" s="3"/>
      <c r="H15" s="3"/>
      <c r="I15" s="3"/>
      <c r="J15" s="3"/>
      <c r="K15" s="5"/>
      <c r="L15" s="5"/>
      <c r="M15" s="5"/>
      <c r="N15" s="5"/>
      <c r="O15" s="5">
        <v>1.5</v>
      </c>
      <c r="P15" s="5">
        <v>4.1</v>
      </c>
      <c r="Q15" s="5"/>
      <c r="R15" s="5"/>
      <c r="S15" s="5"/>
      <c r="T15" s="5"/>
      <c r="U15" s="5"/>
      <c r="V15" s="5"/>
      <c r="W15" s="5">
        <f t="shared" si="0"/>
        <v>5.6</v>
      </c>
    </row>
    <row r="16" spans="1:23">
      <c r="A16" s="3">
        <v>1006</v>
      </c>
      <c r="B16" s="3"/>
      <c r="C16" s="3"/>
      <c r="D16" s="3"/>
      <c r="E16" s="3"/>
      <c r="F16" s="3"/>
      <c r="G16" s="3"/>
      <c r="H16" s="3"/>
      <c r="I16" s="3"/>
      <c r="J16" s="3"/>
      <c r="K16" s="5"/>
      <c r="L16" s="5"/>
      <c r="M16" s="5"/>
      <c r="N16" s="5"/>
      <c r="O16" s="5">
        <v>3</v>
      </c>
      <c r="P16" s="5">
        <v>5.8</v>
      </c>
      <c r="Q16" s="5">
        <v>7.05</v>
      </c>
      <c r="R16" s="5"/>
      <c r="S16" s="5"/>
      <c r="T16" s="5">
        <v>4.75</v>
      </c>
      <c r="U16" s="5">
        <v>5.1</v>
      </c>
      <c r="V16" s="5"/>
      <c r="W16" s="5">
        <f t="shared" si="0"/>
        <v>25.7</v>
      </c>
    </row>
    <row r="17" spans="1:23">
      <c r="A17" s="3">
        <v>260</v>
      </c>
      <c r="B17" s="3"/>
      <c r="C17" s="3"/>
      <c r="D17" s="3"/>
      <c r="E17" s="3"/>
      <c r="F17" s="3"/>
      <c r="G17" s="3"/>
      <c r="H17" s="3"/>
      <c r="I17" s="3"/>
      <c r="J17" s="3"/>
      <c r="K17" s="5"/>
      <c r="L17" s="5"/>
      <c r="M17" s="5"/>
      <c r="N17" s="5">
        <v>3.45</v>
      </c>
      <c r="O17" s="5">
        <v>2.85</v>
      </c>
      <c r="P17" s="5">
        <v>11.1</v>
      </c>
      <c r="Q17" s="5">
        <v>6.15</v>
      </c>
      <c r="R17" s="5"/>
      <c r="S17" s="5"/>
      <c r="T17" s="5">
        <v>6.55</v>
      </c>
      <c r="U17" s="5">
        <v>7.1</v>
      </c>
      <c r="V17" s="5"/>
      <c r="W17" s="5">
        <f t="shared" si="0"/>
        <v>37.2</v>
      </c>
    </row>
    <row r="18" spans="1:23">
      <c r="A18" s="3">
        <v>309</v>
      </c>
      <c r="B18" s="3"/>
      <c r="C18" s="3"/>
      <c r="D18" s="3"/>
      <c r="E18" s="3"/>
      <c r="F18" s="3"/>
      <c r="G18" s="3"/>
      <c r="H18" s="3"/>
      <c r="I18" s="3"/>
      <c r="J18" s="3"/>
      <c r="K18" s="5"/>
      <c r="L18" s="5"/>
      <c r="M18" s="5">
        <v>9.45</v>
      </c>
      <c r="N18" s="5">
        <f>15.5+7.8</f>
        <v>23.3</v>
      </c>
      <c r="O18" s="5">
        <f>13.5+8.8</f>
        <v>22.3</v>
      </c>
      <c r="P18" s="5">
        <f>17.15+17.25+16.35+14.85+25.95</f>
        <v>91.55</v>
      </c>
      <c r="Q18" s="5">
        <f>16.05+16.7+9.15</f>
        <v>41.9</v>
      </c>
      <c r="R18" s="5"/>
      <c r="S18" s="5"/>
      <c r="T18" s="5">
        <f>17.7+11.8</f>
        <v>29.5</v>
      </c>
      <c r="U18" s="5">
        <f>20.7+21.15+11.4</f>
        <v>53.25</v>
      </c>
      <c r="V18" s="5"/>
      <c r="W18" s="5">
        <f t="shared" si="0"/>
        <v>271.25</v>
      </c>
    </row>
    <row r="19" spans="1:23">
      <c r="A19" s="3">
        <v>2161</v>
      </c>
      <c r="B19" s="3"/>
      <c r="C19" s="3"/>
      <c r="D19" s="3"/>
      <c r="E19" s="3"/>
      <c r="F19" s="3"/>
      <c r="G19" s="3"/>
      <c r="H19" s="3"/>
      <c r="I19" s="3"/>
      <c r="J19" s="3"/>
      <c r="K19" s="5"/>
      <c r="L19" s="5"/>
      <c r="M19" s="5"/>
      <c r="N19" s="5">
        <v>1.8</v>
      </c>
      <c r="O19" s="5">
        <v>1.55</v>
      </c>
      <c r="P19" s="5">
        <v>9.3</v>
      </c>
      <c r="Q19" s="5"/>
      <c r="R19" s="5"/>
      <c r="S19" s="5"/>
      <c r="T19" s="5"/>
      <c r="U19" s="5"/>
      <c r="V19" s="5"/>
      <c r="W19" s="5">
        <f t="shared" si="0"/>
        <v>12.65</v>
      </c>
    </row>
    <row r="20" spans="1:23">
      <c r="A20" s="3">
        <v>2167</v>
      </c>
      <c r="B20" s="3"/>
      <c r="C20" s="3"/>
      <c r="D20" s="3"/>
      <c r="E20" s="3"/>
      <c r="F20" s="3"/>
      <c r="G20" s="3"/>
      <c r="H20" s="3"/>
      <c r="I20" s="3"/>
      <c r="J20" s="3"/>
      <c r="K20" s="5"/>
      <c r="L20" s="5"/>
      <c r="M20" s="5">
        <v>5.05</v>
      </c>
      <c r="N20" s="5">
        <v>5.15</v>
      </c>
      <c r="O20" s="5">
        <v>6</v>
      </c>
      <c r="P20" s="5">
        <v>19.45</v>
      </c>
      <c r="Q20" s="5">
        <v>7.7</v>
      </c>
      <c r="R20" s="5"/>
      <c r="S20" s="5">
        <v>2.35</v>
      </c>
      <c r="T20" s="5">
        <v>12.45</v>
      </c>
      <c r="U20" s="5">
        <v>21.75</v>
      </c>
      <c r="V20" s="5"/>
      <c r="W20" s="5">
        <f t="shared" si="0"/>
        <v>79.9</v>
      </c>
    </row>
    <row r="21" spans="1:23">
      <c r="A21" s="3"/>
      <c r="B21" s="3"/>
      <c r="C21" s="3"/>
      <c r="D21" s="3"/>
      <c r="E21" s="3"/>
      <c r="F21" s="3"/>
      <c r="G21" s="3"/>
      <c r="H21" s="3"/>
      <c r="I21" s="3"/>
      <c r="J21" s="3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>
        <f t="shared" si="0"/>
        <v>0</v>
      </c>
    </row>
    <row r="22" spans="1:23">
      <c r="A22" s="3"/>
      <c r="B22" s="3"/>
      <c r="C22" s="3"/>
      <c r="D22" s="3"/>
      <c r="E22" s="3"/>
      <c r="F22" s="3"/>
      <c r="G22" s="3"/>
      <c r="H22" s="3"/>
      <c r="I22" s="3"/>
      <c r="J22" s="3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>
        <f t="shared" si="0"/>
        <v>0</v>
      </c>
    </row>
    <row r="23" spans="1:23">
      <c r="A23" s="3"/>
      <c r="B23" s="3"/>
      <c r="C23" s="3"/>
      <c r="D23" s="3"/>
      <c r="E23" s="3"/>
      <c r="F23" s="3"/>
      <c r="G23" s="3"/>
      <c r="H23" s="3"/>
      <c r="I23" s="3"/>
      <c r="J23" s="3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>
        <f t="shared" si="0"/>
        <v>0</v>
      </c>
    </row>
    <row r="24" spans="1:23">
      <c r="A24" s="3"/>
      <c r="B24" s="3"/>
      <c r="C24" s="3"/>
      <c r="D24" s="3"/>
      <c r="E24" s="3"/>
      <c r="F24" s="3"/>
      <c r="G24" s="3"/>
      <c r="H24" s="3"/>
      <c r="I24" s="3"/>
      <c r="J24" s="3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>
        <f t="shared" si="0"/>
        <v>0</v>
      </c>
    </row>
    <row r="25" spans="1:23">
      <c r="A25" s="3"/>
      <c r="B25" s="3"/>
      <c r="C25" s="3"/>
      <c r="D25" s="3"/>
      <c r="E25" s="3"/>
      <c r="F25" s="3"/>
      <c r="G25" s="3"/>
      <c r="H25" s="3"/>
      <c r="I25" s="3"/>
      <c r="J25" s="3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>
        <f t="shared" si="0"/>
        <v>0</v>
      </c>
    </row>
    <row r="26" spans="1:23">
      <c r="A26" s="3"/>
      <c r="B26" s="3"/>
      <c r="C26" s="3"/>
      <c r="D26" s="3"/>
      <c r="E26" s="3"/>
      <c r="F26" s="3"/>
      <c r="G26" s="3"/>
      <c r="H26" s="3"/>
      <c r="I26" s="3"/>
      <c r="J26" s="3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>
        <f t="shared" si="0"/>
        <v>0</v>
      </c>
    </row>
    <row r="27" spans="1:23">
      <c r="A27" s="3"/>
      <c r="B27" s="3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>
        <f t="shared" si="0"/>
        <v>0</v>
      </c>
    </row>
    <row r="28" spans="1:23">
      <c r="A28" s="3"/>
      <c r="B28" s="3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>
        <f t="shared" si="0"/>
        <v>0</v>
      </c>
    </row>
    <row r="29" spans="1:23">
      <c r="A29" s="3"/>
      <c r="B29" s="3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>
        <f t="shared" si="0"/>
        <v>0</v>
      </c>
    </row>
    <row r="30" spans="1:23">
      <c r="A30" s="3"/>
      <c r="B30" s="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>
        <f t="shared" si="0"/>
        <v>0</v>
      </c>
    </row>
    <row r="31" spans="1:23">
      <c r="A31" s="3"/>
      <c r="B31" s="3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>
        <f t="shared" si="0"/>
        <v>0</v>
      </c>
    </row>
    <row r="32" spans="1:23">
      <c r="A32" s="3"/>
      <c r="B32" s="3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>
        <f t="shared" si="0"/>
        <v>0</v>
      </c>
    </row>
    <row r="33" spans="1:23">
      <c r="A33" s="3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>
        <f t="shared" si="0"/>
        <v>0</v>
      </c>
    </row>
    <row r="34" spans="1:23">
      <c r="A34" s="3"/>
      <c r="B34" s="3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>
        <f t="shared" si="0"/>
        <v>0</v>
      </c>
    </row>
    <row r="35" spans="1:23">
      <c r="A35" s="3"/>
      <c r="B35" s="3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>
        <f t="shared" si="0"/>
        <v>0</v>
      </c>
    </row>
    <row r="36" spans="1:23">
      <c r="A36" s="3"/>
      <c r="B36" s="3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>
        <f t="shared" si="0"/>
        <v>0</v>
      </c>
    </row>
    <row r="37" spans="1:23">
      <c r="A37" s="3"/>
      <c r="B37" s="3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>
        <f t="shared" si="0"/>
        <v>0</v>
      </c>
    </row>
    <row r="38" spans="1:23">
      <c r="A38" s="3"/>
      <c r="B38" s="3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>
        <f t="shared" si="0"/>
        <v>0</v>
      </c>
    </row>
    <row r="39" spans="1:23">
      <c r="A39" s="3"/>
      <c r="B39" s="3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>
        <f t="shared" si="0"/>
        <v>0</v>
      </c>
    </row>
    <row r="40" spans="1:23">
      <c r="A40" s="3"/>
      <c r="B40" s="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>
        <f t="shared" si="0"/>
        <v>0</v>
      </c>
    </row>
    <row r="41" spans="1:23">
      <c r="A41" s="3"/>
      <c r="B41" s="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>
        <f t="shared" si="0"/>
        <v>0</v>
      </c>
    </row>
    <row r="42" spans="1:23">
      <c r="A42" s="3"/>
      <c r="B42" s="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>
        <f t="shared" si="0"/>
        <v>0</v>
      </c>
    </row>
    <row r="43" spans="1:23">
      <c r="A43" s="3"/>
      <c r="B43" s="3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>
        <f t="shared" si="0"/>
        <v>0</v>
      </c>
    </row>
    <row r="44" spans="1:23">
      <c r="A44" s="3"/>
      <c r="B44" s="3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>
        <f t="shared" si="0"/>
        <v>0</v>
      </c>
    </row>
    <row r="45" spans="1:23">
      <c r="A45" s="3"/>
      <c r="B45" s="3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>
        <f t="shared" si="0"/>
        <v>0</v>
      </c>
    </row>
    <row r="46" spans="1:23">
      <c r="A46" s="3"/>
      <c r="B46" s="3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>
        <f t="shared" si="0"/>
        <v>0</v>
      </c>
    </row>
    <row r="47" spans="1:23">
      <c r="A47" s="3"/>
      <c r="B47" s="3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>
        <f t="shared" si="0"/>
        <v>0</v>
      </c>
    </row>
    <row r="48" spans="1:23">
      <c r="A48" s="3"/>
      <c r="B48" s="3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>
        <f t="shared" si="0"/>
        <v>0</v>
      </c>
    </row>
    <row r="49" spans="1:23">
      <c r="A49" s="3"/>
      <c r="B49" s="3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>
        <f t="shared" si="0"/>
        <v>0</v>
      </c>
    </row>
    <row r="50" spans="1:23">
      <c r="A50" s="3"/>
      <c r="B50" s="3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>
        <f t="shared" si="0"/>
        <v>0</v>
      </c>
    </row>
    <row r="51" spans="1:23">
      <c r="A51" s="3"/>
      <c r="B51" s="3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>
        <f t="shared" si="0"/>
        <v>0</v>
      </c>
    </row>
    <row r="52" spans="1:23">
      <c r="A52" s="3"/>
      <c r="B52" s="3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>
        <f t="shared" si="0"/>
        <v>0</v>
      </c>
    </row>
    <row r="53" spans="1:23">
      <c r="A53" s="3"/>
      <c r="B53" s="3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>
        <f t="shared" si="0"/>
        <v>0</v>
      </c>
    </row>
    <row r="54" spans="1:23">
      <c r="A54" s="3"/>
      <c r="B54" s="3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>
        <f t="shared" si="0"/>
        <v>0</v>
      </c>
    </row>
    <row r="55" spans="1:23">
      <c r="A55" s="3"/>
      <c r="B55" s="3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>
        <f t="shared" si="0"/>
        <v>0</v>
      </c>
    </row>
    <row r="56" spans="1:23">
      <c r="A56" s="3"/>
      <c r="B56" s="3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>
        <f t="shared" si="0"/>
        <v>0</v>
      </c>
    </row>
    <row r="57" spans="1:23">
      <c r="A57" s="3"/>
      <c r="B57" s="3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>
        <f t="shared" si="0"/>
        <v>0</v>
      </c>
    </row>
    <row r="58" spans="1:23">
      <c r="A58" s="3"/>
      <c r="B58" s="3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>
        <f t="shared" si="0"/>
        <v>0</v>
      </c>
    </row>
    <row r="59" spans="1:23">
      <c r="A59" s="3"/>
      <c r="B59" s="3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>
        <f t="shared" si="0"/>
        <v>0</v>
      </c>
    </row>
    <row r="60" spans="1:23">
      <c r="A60" s="3"/>
      <c r="B60" s="3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>
        <f t="shared" si="0"/>
        <v>0</v>
      </c>
    </row>
    <row r="61" spans="1:23">
      <c r="A61" s="3"/>
      <c r="B61" s="3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>
        <f t="shared" si="0"/>
        <v>0</v>
      </c>
    </row>
    <row r="62" spans="1:23">
      <c r="A62" s="3"/>
      <c r="B62" s="3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>
        <f t="shared" si="0"/>
        <v>0</v>
      </c>
    </row>
    <row r="63" spans="1:23">
      <c r="A63" s="3"/>
      <c r="B63" s="3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>
        <f t="shared" si="0"/>
        <v>0</v>
      </c>
    </row>
    <row r="64" spans="1:23">
      <c r="A64" s="3"/>
      <c r="B64" s="3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>
        <f t="shared" si="0"/>
        <v>0</v>
      </c>
    </row>
    <row r="65" spans="1:23">
      <c r="A65" s="3"/>
      <c r="B65" s="3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>
        <f t="shared" si="0"/>
        <v>0</v>
      </c>
    </row>
    <row r="66" spans="1:23">
      <c r="A66" s="3"/>
      <c r="B66" s="3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>
        <f t="shared" si="0"/>
        <v>0</v>
      </c>
    </row>
    <row r="67" spans="1:23">
      <c r="A67" s="3"/>
      <c r="B67" s="3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>
        <f t="shared" si="0"/>
        <v>0</v>
      </c>
    </row>
    <row r="68" spans="1:23">
      <c r="A68" s="3"/>
      <c r="B68" s="3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>
        <f t="shared" ref="W68:W131" si="1">SUM(C68:V68)</f>
        <v>0</v>
      </c>
    </row>
    <row r="69" spans="1:23">
      <c r="A69" s="3"/>
      <c r="B69" s="3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>
        <f t="shared" si="1"/>
        <v>0</v>
      </c>
    </row>
    <row r="70" spans="1:23">
      <c r="A70" s="3"/>
      <c r="B70" s="3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>
        <f t="shared" si="1"/>
        <v>0</v>
      </c>
    </row>
    <row r="71" spans="1:23">
      <c r="A71" s="3"/>
      <c r="B71" s="3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>
        <f t="shared" si="1"/>
        <v>0</v>
      </c>
    </row>
    <row r="72" spans="1:23">
      <c r="A72" s="3"/>
      <c r="B72" s="3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>
        <f t="shared" si="1"/>
        <v>0</v>
      </c>
    </row>
    <row r="73" spans="1:23">
      <c r="A73" s="3"/>
      <c r="B73" s="3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>
        <f t="shared" si="1"/>
        <v>0</v>
      </c>
    </row>
    <row r="74" spans="1:23">
      <c r="A74" s="3"/>
      <c r="B74" s="3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>
        <f t="shared" si="1"/>
        <v>0</v>
      </c>
    </row>
    <row r="75" spans="1:23">
      <c r="A75" s="3"/>
      <c r="B75" s="3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>
        <f t="shared" si="1"/>
        <v>0</v>
      </c>
    </row>
    <row r="76" spans="1:23">
      <c r="A76" s="3"/>
      <c r="B76" s="3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>
        <f t="shared" si="1"/>
        <v>0</v>
      </c>
    </row>
    <row r="77" spans="1:23">
      <c r="A77" s="3"/>
      <c r="B77" s="3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>
        <f t="shared" si="1"/>
        <v>0</v>
      </c>
    </row>
    <row r="78" spans="1:23">
      <c r="A78" s="3"/>
      <c r="B78" s="3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>
        <f t="shared" si="1"/>
        <v>0</v>
      </c>
    </row>
    <row r="79" spans="1:23">
      <c r="A79" s="3"/>
      <c r="B79" s="3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>
        <f t="shared" si="1"/>
        <v>0</v>
      </c>
    </row>
    <row r="80" spans="1:23">
      <c r="A80" s="3"/>
      <c r="B80" s="3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>
        <f t="shared" si="1"/>
        <v>0</v>
      </c>
    </row>
    <row r="81" spans="1:23">
      <c r="A81" s="3"/>
      <c r="B81" s="3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>
        <f t="shared" si="1"/>
        <v>0</v>
      </c>
    </row>
    <row r="82" spans="1:23">
      <c r="A82" s="3"/>
      <c r="B82" s="3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>
        <f t="shared" si="1"/>
        <v>0</v>
      </c>
    </row>
    <row r="83" spans="1:23">
      <c r="A83" s="3"/>
      <c r="B83" s="3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>
        <f t="shared" si="1"/>
        <v>0</v>
      </c>
    </row>
    <row r="84" spans="1:23">
      <c r="A84" s="3"/>
      <c r="B84" s="3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>
        <f t="shared" si="1"/>
        <v>0</v>
      </c>
    </row>
    <row r="85" spans="1:23">
      <c r="A85" s="3"/>
      <c r="B85" s="3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>
        <f t="shared" si="1"/>
        <v>0</v>
      </c>
    </row>
    <row r="86" spans="1:23">
      <c r="A86" s="3"/>
      <c r="B86" s="3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>
        <f t="shared" si="1"/>
        <v>0</v>
      </c>
    </row>
    <row r="87" spans="1:23">
      <c r="A87" s="3"/>
      <c r="B87" s="3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>
        <f t="shared" si="1"/>
        <v>0</v>
      </c>
    </row>
    <row r="88" spans="1:23">
      <c r="A88" s="3"/>
      <c r="B88" s="3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>
        <f t="shared" si="1"/>
        <v>0</v>
      </c>
    </row>
    <row r="89" spans="1:23">
      <c r="A89" s="3"/>
      <c r="B89" s="3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>
        <f t="shared" si="1"/>
        <v>0</v>
      </c>
    </row>
    <row r="90" spans="1:23">
      <c r="A90" s="3"/>
      <c r="B90" s="3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>
        <f t="shared" si="1"/>
        <v>0</v>
      </c>
    </row>
    <row r="91" spans="1:23">
      <c r="A91" s="3"/>
      <c r="B91" s="3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>
        <f t="shared" si="1"/>
        <v>0</v>
      </c>
    </row>
    <row r="92" spans="1:23">
      <c r="A92" s="3"/>
      <c r="B92" s="3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>
        <f t="shared" si="1"/>
        <v>0</v>
      </c>
    </row>
    <row r="93" spans="1:23">
      <c r="A93" s="3"/>
      <c r="B93" s="3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>
        <f t="shared" si="1"/>
        <v>0</v>
      </c>
    </row>
    <row r="94" spans="1:23">
      <c r="A94" s="3"/>
      <c r="B94" s="3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>
        <f t="shared" si="1"/>
        <v>0</v>
      </c>
    </row>
    <row r="95" spans="1:23">
      <c r="A95" s="3"/>
      <c r="B95" s="3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>
        <f t="shared" si="1"/>
        <v>0</v>
      </c>
    </row>
    <row r="96" spans="1:23">
      <c r="A96" s="3"/>
      <c r="B96" s="3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>
        <f t="shared" si="1"/>
        <v>0</v>
      </c>
    </row>
    <row r="97" spans="1:23">
      <c r="A97" s="3"/>
      <c r="B97" s="3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>
        <f t="shared" si="1"/>
        <v>0</v>
      </c>
    </row>
    <row r="98" spans="1:23">
      <c r="A98" s="3"/>
      <c r="B98" s="3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>
        <f t="shared" si="1"/>
        <v>0</v>
      </c>
    </row>
    <row r="99" spans="1:23">
      <c r="A99" s="3"/>
      <c r="B99" s="3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>
        <f t="shared" si="1"/>
        <v>0</v>
      </c>
    </row>
    <row r="100" spans="1:23">
      <c r="A100" s="3"/>
      <c r="B100" s="3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>
        <f t="shared" si="1"/>
        <v>0</v>
      </c>
    </row>
    <row r="101" spans="1:23">
      <c r="A101" s="3"/>
      <c r="B101" s="3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>
        <f t="shared" si="1"/>
        <v>0</v>
      </c>
    </row>
    <row r="102" spans="1:23">
      <c r="A102" s="3"/>
      <c r="B102" s="3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>
        <f t="shared" si="1"/>
        <v>0</v>
      </c>
    </row>
    <row r="103" spans="1:23">
      <c r="A103" s="3"/>
      <c r="B103" s="3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>
        <f t="shared" si="1"/>
        <v>0</v>
      </c>
    </row>
    <row r="104" spans="1:23">
      <c r="A104" s="3"/>
      <c r="B104" s="3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>
        <f t="shared" si="1"/>
        <v>0</v>
      </c>
    </row>
    <row r="105" spans="1:23">
      <c r="A105" s="3"/>
      <c r="B105" s="3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>
        <f t="shared" si="1"/>
        <v>0</v>
      </c>
    </row>
    <row r="106" spans="1:23">
      <c r="A106" s="3"/>
      <c r="B106" s="3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>
        <f t="shared" si="1"/>
        <v>0</v>
      </c>
    </row>
    <row r="107" spans="1:23">
      <c r="A107" s="3"/>
      <c r="B107" s="3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>
        <f t="shared" si="1"/>
        <v>0</v>
      </c>
    </row>
    <row r="108" spans="1:23">
      <c r="A108" s="3"/>
      <c r="B108" s="3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>
        <f t="shared" si="1"/>
        <v>0</v>
      </c>
    </row>
    <row r="109" spans="1:23">
      <c r="A109" s="3"/>
      <c r="B109" s="3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>
        <f t="shared" si="1"/>
        <v>0</v>
      </c>
    </row>
    <row r="110" spans="1:23">
      <c r="A110" s="3"/>
      <c r="B110" s="3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>
        <f t="shared" si="1"/>
        <v>0</v>
      </c>
    </row>
    <row r="111" spans="1:23">
      <c r="A111" s="3"/>
      <c r="B111" s="3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>
        <f t="shared" si="1"/>
        <v>0</v>
      </c>
    </row>
    <row r="112" spans="1:23">
      <c r="A112" s="3"/>
      <c r="B112" s="3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>
        <f t="shared" si="1"/>
        <v>0</v>
      </c>
    </row>
    <row r="113" spans="1:23">
      <c r="A113" s="3"/>
      <c r="B113" s="3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>
        <f t="shared" si="1"/>
        <v>0</v>
      </c>
    </row>
    <row r="114" spans="1:23">
      <c r="A114" s="3"/>
      <c r="B114" s="3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>
        <f t="shared" si="1"/>
        <v>0</v>
      </c>
    </row>
    <row r="115" spans="1:23">
      <c r="A115" s="3"/>
      <c r="B115" s="3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>
        <f t="shared" si="1"/>
        <v>0</v>
      </c>
    </row>
    <row r="116" spans="1:23">
      <c r="A116" s="3"/>
      <c r="B116" s="3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>
        <f t="shared" si="1"/>
        <v>0</v>
      </c>
    </row>
    <row r="117" spans="1:23">
      <c r="A117" s="3"/>
      <c r="B117" s="3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>
        <f t="shared" si="1"/>
        <v>0</v>
      </c>
    </row>
    <row r="118" spans="1:23">
      <c r="A118" s="3"/>
      <c r="B118" s="3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>
        <f t="shared" si="1"/>
        <v>0</v>
      </c>
    </row>
    <row r="119" spans="1:23">
      <c r="A119" s="3"/>
      <c r="B119" s="3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>
        <f t="shared" si="1"/>
        <v>0</v>
      </c>
    </row>
    <row r="120" spans="1:23">
      <c r="A120" s="3"/>
      <c r="B120" s="3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>
        <f t="shared" si="1"/>
        <v>0</v>
      </c>
    </row>
    <row r="121" spans="1:23">
      <c r="A121" s="3"/>
      <c r="B121" s="3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>
        <f t="shared" si="1"/>
        <v>0</v>
      </c>
    </row>
    <row r="122" spans="1:23">
      <c r="A122" s="3"/>
      <c r="B122" s="3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>
        <f t="shared" si="1"/>
        <v>0</v>
      </c>
    </row>
    <row r="123" spans="1:23">
      <c r="A123" s="3"/>
      <c r="B123" s="3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>
        <f t="shared" si="1"/>
        <v>0</v>
      </c>
    </row>
    <row r="124" spans="1:23">
      <c r="A124" s="3"/>
      <c r="B124" s="3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>
        <f t="shared" si="1"/>
        <v>0</v>
      </c>
    </row>
    <row r="125" spans="1:23">
      <c r="A125" s="3"/>
      <c r="B125" s="3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>
        <f t="shared" si="1"/>
        <v>0</v>
      </c>
    </row>
    <row r="126" spans="1:23">
      <c r="A126" s="3"/>
      <c r="B126" s="3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>
        <f t="shared" si="1"/>
        <v>0</v>
      </c>
    </row>
    <row r="127" spans="1:23">
      <c r="A127" s="3"/>
      <c r="B127" s="3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>
        <f t="shared" si="1"/>
        <v>0</v>
      </c>
    </row>
    <row r="128" spans="1:23">
      <c r="A128" s="3"/>
      <c r="B128" s="3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>
        <f t="shared" si="1"/>
        <v>0</v>
      </c>
    </row>
    <row r="129" spans="1:23">
      <c r="A129" s="3"/>
      <c r="B129" s="3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>
        <f t="shared" si="1"/>
        <v>0</v>
      </c>
    </row>
    <row r="130" spans="1:23">
      <c r="A130" s="3"/>
      <c r="B130" s="3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>
        <f t="shared" si="1"/>
        <v>0</v>
      </c>
    </row>
    <row r="131" spans="1:23">
      <c r="A131" s="3"/>
      <c r="B131" s="3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>
        <f t="shared" si="1"/>
        <v>0</v>
      </c>
    </row>
    <row r="132" spans="1:23">
      <c r="A132" s="3"/>
      <c r="B132" s="3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>
        <f t="shared" ref="W132:W195" si="2">SUM(C132:V132)</f>
        <v>0</v>
      </c>
    </row>
    <row r="133" spans="1:23">
      <c r="A133" s="3"/>
      <c r="B133" s="3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>
        <f t="shared" si="2"/>
        <v>0</v>
      </c>
    </row>
    <row r="134" spans="1:23">
      <c r="A134" s="3"/>
      <c r="B134" s="3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>
        <f t="shared" si="2"/>
        <v>0</v>
      </c>
    </row>
    <row r="135" spans="1:23">
      <c r="A135" s="3"/>
      <c r="B135" s="3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>
        <f t="shared" si="2"/>
        <v>0</v>
      </c>
    </row>
    <row r="136" spans="1:23">
      <c r="A136" s="3"/>
      <c r="B136" s="3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>
        <f t="shared" si="2"/>
        <v>0</v>
      </c>
    </row>
    <row r="137" spans="1:23">
      <c r="A137" s="3"/>
      <c r="B137" s="3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>
        <f t="shared" si="2"/>
        <v>0</v>
      </c>
    </row>
    <row r="138" spans="1:23">
      <c r="A138" s="3"/>
      <c r="B138" s="3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>
        <f t="shared" si="2"/>
        <v>0</v>
      </c>
    </row>
    <row r="139" spans="1:23">
      <c r="A139" s="3"/>
      <c r="B139" s="3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>
        <f t="shared" si="2"/>
        <v>0</v>
      </c>
    </row>
    <row r="140" spans="1:23">
      <c r="A140" s="3"/>
      <c r="B140" s="3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>
        <f t="shared" si="2"/>
        <v>0</v>
      </c>
    </row>
    <row r="141" spans="1:23">
      <c r="A141" s="3"/>
      <c r="B141" s="3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>
        <f t="shared" si="2"/>
        <v>0</v>
      </c>
    </row>
    <row r="142" spans="1:23">
      <c r="A142" s="3"/>
      <c r="B142" s="3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>
        <f t="shared" si="2"/>
        <v>0</v>
      </c>
    </row>
    <row r="143" spans="1:23">
      <c r="A143" s="3"/>
      <c r="B143" s="3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>
        <f t="shared" si="2"/>
        <v>0</v>
      </c>
    </row>
    <row r="144" spans="1:23">
      <c r="A144" s="3"/>
      <c r="B144" s="3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>
        <f t="shared" si="2"/>
        <v>0</v>
      </c>
    </row>
    <row r="145" spans="1:23">
      <c r="A145" s="3"/>
      <c r="B145" s="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>
        <f t="shared" si="2"/>
        <v>0</v>
      </c>
    </row>
    <row r="146" spans="1:23">
      <c r="A146" s="3"/>
      <c r="B146" s="3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>
        <f t="shared" si="2"/>
        <v>0</v>
      </c>
    </row>
    <row r="147" spans="1:23">
      <c r="A147" s="3"/>
      <c r="B147" s="3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>
        <f t="shared" si="2"/>
        <v>0</v>
      </c>
    </row>
    <row r="148" spans="1:23">
      <c r="A148" s="3"/>
      <c r="B148" s="3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>
        <f t="shared" si="2"/>
        <v>0</v>
      </c>
    </row>
    <row r="149" spans="1:23">
      <c r="A149" s="3"/>
      <c r="B149" s="3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>
        <f t="shared" si="2"/>
        <v>0</v>
      </c>
    </row>
    <row r="150" spans="1:23">
      <c r="A150" s="3"/>
      <c r="B150" s="3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>
        <f t="shared" si="2"/>
        <v>0</v>
      </c>
    </row>
    <row r="151" spans="1:23">
      <c r="A151" s="3"/>
      <c r="B151" s="3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>
        <f t="shared" si="2"/>
        <v>0</v>
      </c>
    </row>
    <row r="152" spans="1:23">
      <c r="A152" s="3"/>
      <c r="B152" s="3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>
        <f t="shared" si="2"/>
        <v>0</v>
      </c>
    </row>
    <row r="153" spans="1:23">
      <c r="A153" s="3"/>
      <c r="B153" s="3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>
        <f t="shared" si="2"/>
        <v>0</v>
      </c>
    </row>
    <row r="154" spans="1:23">
      <c r="A154" s="3"/>
      <c r="B154" s="3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>
        <f t="shared" si="2"/>
        <v>0</v>
      </c>
    </row>
    <row r="155" spans="1:23">
      <c r="A155" s="3"/>
      <c r="B155" s="3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>
        <f t="shared" si="2"/>
        <v>0</v>
      </c>
    </row>
    <row r="156" spans="1:23">
      <c r="A156" s="3"/>
      <c r="B156" s="3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>
        <f t="shared" si="2"/>
        <v>0</v>
      </c>
    </row>
    <row r="157" spans="1:23">
      <c r="A157" s="3"/>
      <c r="B157" s="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>
        <f t="shared" si="2"/>
        <v>0</v>
      </c>
    </row>
    <row r="158" spans="1:23">
      <c r="A158" s="3"/>
      <c r="B158" s="3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>
        <f t="shared" si="2"/>
        <v>0</v>
      </c>
    </row>
    <row r="159" spans="1:23">
      <c r="A159" s="3"/>
      <c r="B159" s="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>
        <f t="shared" si="2"/>
        <v>0</v>
      </c>
    </row>
    <row r="160" spans="1:23">
      <c r="A160" s="3"/>
      <c r="B160" s="3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>
        <f t="shared" si="2"/>
        <v>0</v>
      </c>
    </row>
    <row r="161" spans="1:23">
      <c r="A161" s="3"/>
      <c r="B161" s="3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>
        <f t="shared" si="2"/>
        <v>0</v>
      </c>
    </row>
    <row r="162" spans="1:23">
      <c r="A162" s="3"/>
      <c r="B162" s="3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>
        <f t="shared" si="2"/>
        <v>0</v>
      </c>
    </row>
    <row r="163" spans="1:23">
      <c r="A163" s="3"/>
      <c r="B163" s="3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>
        <f t="shared" si="2"/>
        <v>0</v>
      </c>
    </row>
    <row r="164" spans="1:23">
      <c r="A164" s="3"/>
      <c r="B164" s="3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>
        <f t="shared" si="2"/>
        <v>0</v>
      </c>
    </row>
    <row r="165" spans="1:23">
      <c r="A165" s="3"/>
      <c r="B165" s="3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>
        <f t="shared" si="2"/>
        <v>0</v>
      </c>
    </row>
    <row r="166" spans="1:23">
      <c r="A166" s="3"/>
      <c r="B166" s="3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>
        <f t="shared" si="2"/>
        <v>0</v>
      </c>
    </row>
    <row r="167" spans="1:23">
      <c r="A167" s="3"/>
      <c r="B167" s="3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>
        <f t="shared" si="2"/>
        <v>0</v>
      </c>
    </row>
    <row r="168" spans="1:23">
      <c r="A168" s="3"/>
      <c r="B168" s="3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>
        <f t="shared" si="2"/>
        <v>0</v>
      </c>
    </row>
    <row r="169" spans="1:23">
      <c r="A169" s="3"/>
      <c r="B169" s="3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>
        <f t="shared" si="2"/>
        <v>0</v>
      </c>
    </row>
    <row r="170" spans="1:23">
      <c r="A170" s="3"/>
      <c r="B170" s="3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>
        <f t="shared" si="2"/>
        <v>0</v>
      </c>
    </row>
    <row r="171" spans="1:23">
      <c r="A171" s="3"/>
      <c r="B171" s="3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>
        <f t="shared" si="2"/>
        <v>0</v>
      </c>
    </row>
    <row r="172" spans="1:23">
      <c r="A172" s="3"/>
      <c r="B172" s="3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>
        <f t="shared" si="2"/>
        <v>0</v>
      </c>
    </row>
    <row r="173" spans="1:23">
      <c r="A173" s="3"/>
      <c r="B173" s="3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>
        <f t="shared" si="2"/>
        <v>0</v>
      </c>
    </row>
    <row r="174" spans="1:23">
      <c r="A174" s="3"/>
      <c r="B174" s="3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>
        <f t="shared" si="2"/>
        <v>0</v>
      </c>
    </row>
    <row r="175" spans="1:23">
      <c r="A175" s="3"/>
      <c r="B175" s="3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>
        <f t="shared" si="2"/>
        <v>0</v>
      </c>
    </row>
    <row r="176" spans="1:23">
      <c r="A176" s="3"/>
      <c r="B176" s="3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>
        <f t="shared" si="2"/>
        <v>0</v>
      </c>
    </row>
    <row r="177" spans="1:23">
      <c r="A177" s="3"/>
      <c r="B177" s="3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>
        <f t="shared" si="2"/>
        <v>0</v>
      </c>
    </row>
    <row r="178" spans="1:23">
      <c r="A178" s="3"/>
      <c r="B178" s="3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>
        <f t="shared" si="2"/>
        <v>0</v>
      </c>
    </row>
    <row r="179" spans="1:23">
      <c r="A179" s="3"/>
      <c r="B179" s="3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>
        <f t="shared" si="2"/>
        <v>0</v>
      </c>
    </row>
    <row r="180" spans="1:23">
      <c r="A180" s="3"/>
      <c r="B180" s="3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>
        <f t="shared" si="2"/>
        <v>0</v>
      </c>
    </row>
    <row r="181" spans="1:23">
      <c r="A181" s="3"/>
      <c r="B181" s="3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>
        <f t="shared" si="2"/>
        <v>0</v>
      </c>
    </row>
    <row r="182" spans="1:23">
      <c r="A182" s="3"/>
      <c r="B182" s="3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>
        <f t="shared" si="2"/>
        <v>0</v>
      </c>
    </row>
    <row r="183" spans="1:23">
      <c r="A183" s="3"/>
      <c r="B183" s="3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>
        <f t="shared" si="2"/>
        <v>0</v>
      </c>
    </row>
    <row r="184" spans="1:23">
      <c r="A184" s="3"/>
      <c r="B184" s="3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>
        <f t="shared" si="2"/>
        <v>0</v>
      </c>
    </row>
    <row r="185" spans="1:23">
      <c r="A185" s="3"/>
      <c r="B185" s="3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>
        <f t="shared" si="2"/>
        <v>0</v>
      </c>
    </row>
    <row r="186" spans="1:23">
      <c r="A186" s="3"/>
      <c r="B186" s="3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>
        <f t="shared" si="2"/>
        <v>0</v>
      </c>
    </row>
    <row r="187" spans="1:23">
      <c r="A187" s="3"/>
      <c r="B187" s="3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>
        <f t="shared" si="2"/>
        <v>0</v>
      </c>
    </row>
    <row r="188" spans="1:23">
      <c r="A188" s="3"/>
      <c r="B188" s="3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>
        <f t="shared" si="2"/>
        <v>0</v>
      </c>
    </row>
    <row r="189" spans="1:23">
      <c r="A189" s="3"/>
      <c r="B189" s="3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>
        <f t="shared" si="2"/>
        <v>0</v>
      </c>
    </row>
    <row r="190" spans="1:23">
      <c r="A190" s="3"/>
      <c r="B190" s="3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>
        <f t="shared" si="2"/>
        <v>0</v>
      </c>
    </row>
    <row r="191" spans="1:23">
      <c r="A191" s="3"/>
      <c r="B191" s="3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>
        <f t="shared" si="2"/>
        <v>0</v>
      </c>
    </row>
    <row r="192" spans="1:23">
      <c r="A192" s="3"/>
      <c r="B192" s="3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>
        <f t="shared" si="2"/>
        <v>0</v>
      </c>
    </row>
    <row r="193" spans="1:23">
      <c r="A193" s="3"/>
      <c r="B193" s="3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>
        <f t="shared" si="2"/>
        <v>0</v>
      </c>
    </row>
    <row r="194" spans="1:23">
      <c r="A194" s="3"/>
      <c r="B194" s="3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>
        <f t="shared" si="2"/>
        <v>0</v>
      </c>
    </row>
    <row r="195" spans="1:23">
      <c r="A195" s="3"/>
      <c r="B195" s="3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>
        <f t="shared" si="2"/>
        <v>0</v>
      </c>
    </row>
    <row r="196" spans="1:23">
      <c r="A196" s="3"/>
      <c r="B196" s="3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>
        <f t="shared" ref="W196:W259" si="3">SUM(C196:V196)</f>
        <v>0</v>
      </c>
    </row>
    <row r="197" spans="1:23">
      <c r="A197" s="3"/>
      <c r="B197" s="3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>
        <f t="shared" si="3"/>
        <v>0</v>
      </c>
    </row>
    <row r="198" spans="1:23">
      <c r="A198" s="3"/>
      <c r="B198" s="3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>
        <f t="shared" si="3"/>
        <v>0</v>
      </c>
    </row>
    <row r="199" spans="1:23">
      <c r="A199" s="3"/>
      <c r="B199" s="3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>
        <f t="shared" si="3"/>
        <v>0</v>
      </c>
    </row>
    <row r="200" spans="1:23">
      <c r="A200" s="3"/>
      <c r="B200" s="3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>
        <f t="shared" si="3"/>
        <v>0</v>
      </c>
    </row>
    <row r="201" spans="1:23">
      <c r="A201" s="3"/>
      <c r="B201" s="3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>
        <f t="shared" si="3"/>
        <v>0</v>
      </c>
    </row>
    <row r="202" spans="1:23">
      <c r="A202" s="3"/>
      <c r="B202" s="3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>
        <f t="shared" si="3"/>
        <v>0</v>
      </c>
    </row>
    <row r="203" spans="1:23">
      <c r="A203" s="3"/>
      <c r="B203" s="3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>
        <f t="shared" si="3"/>
        <v>0</v>
      </c>
    </row>
    <row r="204" spans="1:23">
      <c r="A204" s="3"/>
      <c r="B204" s="3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>
        <f t="shared" si="3"/>
        <v>0</v>
      </c>
    </row>
    <row r="205" spans="1:23">
      <c r="A205" s="3"/>
      <c r="B205" s="3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>
        <f t="shared" si="3"/>
        <v>0</v>
      </c>
    </row>
    <row r="206" spans="1:23">
      <c r="A206" s="3"/>
      <c r="B206" s="3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>
        <f t="shared" si="3"/>
        <v>0</v>
      </c>
    </row>
    <row r="207" spans="1:23">
      <c r="A207" s="3"/>
      <c r="B207" s="3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>
        <f t="shared" si="3"/>
        <v>0</v>
      </c>
    </row>
    <row r="208" spans="1:23">
      <c r="A208" s="3"/>
      <c r="B208" s="3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>
        <f t="shared" si="3"/>
        <v>0</v>
      </c>
    </row>
    <row r="209" spans="1:23">
      <c r="A209" s="3"/>
      <c r="B209" s="3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>
        <f t="shared" si="3"/>
        <v>0</v>
      </c>
    </row>
    <row r="210" spans="1:23">
      <c r="A210" s="3"/>
      <c r="B210" s="3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>
        <f t="shared" si="3"/>
        <v>0</v>
      </c>
    </row>
    <row r="211" spans="1:23">
      <c r="A211" s="3"/>
      <c r="B211" s="3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>
        <f t="shared" si="3"/>
        <v>0</v>
      </c>
    </row>
    <row r="212" spans="1:23">
      <c r="A212" s="3"/>
      <c r="B212" s="3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>
        <f t="shared" si="3"/>
        <v>0</v>
      </c>
    </row>
    <row r="213" spans="1:23">
      <c r="A213" s="3"/>
      <c r="B213" s="3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>
        <f t="shared" si="3"/>
        <v>0</v>
      </c>
    </row>
    <row r="214" spans="1:23">
      <c r="A214" s="3"/>
      <c r="B214" s="3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>
        <f t="shared" si="3"/>
        <v>0</v>
      </c>
    </row>
    <row r="215" spans="1:23">
      <c r="A215" s="3"/>
      <c r="B215" s="3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>
        <f t="shared" si="3"/>
        <v>0</v>
      </c>
    </row>
    <row r="216" spans="1:23">
      <c r="A216" s="3"/>
      <c r="B216" s="3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>
        <f t="shared" si="3"/>
        <v>0</v>
      </c>
    </row>
    <row r="217" spans="1:23">
      <c r="A217" s="3"/>
      <c r="B217" s="3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>
        <f t="shared" si="3"/>
        <v>0</v>
      </c>
    </row>
    <row r="218" spans="1:23">
      <c r="A218" s="3"/>
      <c r="B218" s="3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>
        <f t="shared" si="3"/>
        <v>0</v>
      </c>
    </row>
    <row r="219" spans="1:23">
      <c r="A219" s="3"/>
      <c r="B219" s="3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>
        <f t="shared" si="3"/>
        <v>0</v>
      </c>
    </row>
    <row r="220" spans="1:23">
      <c r="A220" s="3"/>
      <c r="B220" s="3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>
        <f t="shared" si="3"/>
        <v>0</v>
      </c>
    </row>
    <row r="221" spans="1:23">
      <c r="A221" s="3"/>
      <c r="B221" s="3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>
        <f t="shared" si="3"/>
        <v>0</v>
      </c>
    </row>
    <row r="222" spans="1:23">
      <c r="A222" s="3"/>
      <c r="B222" s="3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>
        <f t="shared" si="3"/>
        <v>0</v>
      </c>
    </row>
    <row r="223" spans="1:23">
      <c r="A223" s="3"/>
      <c r="B223" s="3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>
        <f t="shared" si="3"/>
        <v>0</v>
      </c>
    </row>
    <row r="224" spans="1:23">
      <c r="A224" s="3"/>
      <c r="B224" s="3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>
        <f t="shared" si="3"/>
        <v>0</v>
      </c>
    </row>
    <row r="225" spans="1:23">
      <c r="A225" s="3"/>
      <c r="B225" s="3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>
        <f t="shared" si="3"/>
        <v>0</v>
      </c>
    </row>
    <row r="226" spans="1:23">
      <c r="A226" s="3"/>
      <c r="B226" s="3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>
        <f t="shared" si="3"/>
        <v>0</v>
      </c>
    </row>
    <row r="227" spans="1:23">
      <c r="A227" s="3"/>
      <c r="B227" s="3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>
        <f t="shared" si="3"/>
        <v>0</v>
      </c>
    </row>
    <row r="228" spans="1:23">
      <c r="A228" s="3"/>
      <c r="B228" s="3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>
        <f t="shared" si="3"/>
        <v>0</v>
      </c>
    </row>
    <row r="229" spans="1:23">
      <c r="A229" s="3"/>
      <c r="B229" s="3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>
        <f t="shared" si="3"/>
        <v>0</v>
      </c>
    </row>
    <row r="230" spans="1:23">
      <c r="A230" s="3"/>
      <c r="B230" s="3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>
        <f t="shared" si="3"/>
        <v>0</v>
      </c>
    </row>
    <row r="231" spans="1:23">
      <c r="A231" s="3"/>
      <c r="B231" s="3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>
        <f t="shared" si="3"/>
        <v>0</v>
      </c>
    </row>
    <row r="232" spans="1:23">
      <c r="A232" s="3"/>
      <c r="B232" s="3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>
        <f t="shared" si="3"/>
        <v>0</v>
      </c>
    </row>
    <row r="233" spans="1:23">
      <c r="A233" s="3"/>
      <c r="B233" s="3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>
        <f t="shared" si="3"/>
        <v>0</v>
      </c>
    </row>
    <row r="234" spans="1:23">
      <c r="A234" s="3"/>
      <c r="B234" s="3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>
        <f t="shared" si="3"/>
        <v>0</v>
      </c>
    </row>
    <row r="235" spans="1:23">
      <c r="A235" s="3"/>
      <c r="B235" s="3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>
        <f t="shared" si="3"/>
        <v>0</v>
      </c>
    </row>
    <row r="236" spans="1:23">
      <c r="A236" s="3"/>
      <c r="B236" s="3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>
        <f t="shared" si="3"/>
        <v>0</v>
      </c>
    </row>
    <row r="237" spans="1:23">
      <c r="A237" s="3"/>
      <c r="B237" s="3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>
        <f t="shared" si="3"/>
        <v>0</v>
      </c>
    </row>
    <row r="238" spans="1:23">
      <c r="A238" s="3"/>
      <c r="B238" s="3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>
        <f t="shared" si="3"/>
        <v>0</v>
      </c>
    </row>
    <row r="239" spans="1:23">
      <c r="A239" s="3"/>
      <c r="B239" s="3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>
        <f t="shared" si="3"/>
        <v>0</v>
      </c>
    </row>
    <row r="240" spans="1:23">
      <c r="A240" s="3"/>
      <c r="B240" s="3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>
        <f t="shared" si="3"/>
        <v>0</v>
      </c>
    </row>
    <row r="241" spans="1:23">
      <c r="A241" s="3"/>
      <c r="B241" s="3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>
        <f t="shared" si="3"/>
        <v>0</v>
      </c>
    </row>
    <row r="242" spans="1:23">
      <c r="A242" s="3"/>
      <c r="B242" s="3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>
        <f t="shared" si="3"/>
        <v>0</v>
      </c>
    </row>
    <row r="243" spans="1:23">
      <c r="A243" s="3"/>
      <c r="B243" s="3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>
        <f t="shared" si="3"/>
        <v>0</v>
      </c>
    </row>
    <row r="244" spans="1:23">
      <c r="A244" s="3"/>
      <c r="B244" s="3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>
        <f t="shared" si="3"/>
        <v>0</v>
      </c>
    </row>
    <row r="245" spans="1:23">
      <c r="A245" s="3"/>
      <c r="B245" s="3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>
        <f t="shared" si="3"/>
        <v>0</v>
      </c>
    </row>
    <row r="246" spans="1:23">
      <c r="A246" s="3"/>
      <c r="B246" s="3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>
        <f t="shared" si="3"/>
        <v>0</v>
      </c>
    </row>
    <row r="247" spans="1:23">
      <c r="A247" s="3"/>
      <c r="B247" s="3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>
        <f t="shared" si="3"/>
        <v>0</v>
      </c>
    </row>
    <row r="248" spans="1:23">
      <c r="A248" s="3"/>
      <c r="B248" s="3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>
        <f t="shared" si="3"/>
        <v>0</v>
      </c>
    </row>
    <row r="249" spans="1:23">
      <c r="A249" s="3"/>
      <c r="B249" s="3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>
        <f t="shared" si="3"/>
        <v>0</v>
      </c>
    </row>
    <row r="250" spans="1:23">
      <c r="A250" s="3"/>
      <c r="B250" s="3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>
        <f t="shared" si="3"/>
        <v>0</v>
      </c>
    </row>
    <row r="251" spans="1:23">
      <c r="A251" s="3"/>
      <c r="B251" s="3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>
        <f t="shared" si="3"/>
        <v>0</v>
      </c>
    </row>
    <row r="252" spans="1:23">
      <c r="A252" s="3"/>
      <c r="B252" s="3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>
        <f t="shared" si="3"/>
        <v>0</v>
      </c>
    </row>
    <row r="253" spans="1:23">
      <c r="A253" s="3"/>
      <c r="B253" s="3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>
        <f t="shared" si="3"/>
        <v>0</v>
      </c>
    </row>
    <row r="254" spans="1:23">
      <c r="A254" s="3"/>
      <c r="B254" s="3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>
        <f t="shared" si="3"/>
        <v>0</v>
      </c>
    </row>
    <row r="255" spans="1:23">
      <c r="A255" s="3"/>
      <c r="B255" s="3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>
        <f t="shared" si="3"/>
        <v>0</v>
      </c>
    </row>
    <row r="256" spans="1:23">
      <c r="A256" s="3"/>
      <c r="B256" s="3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>
        <f t="shared" si="3"/>
        <v>0</v>
      </c>
    </row>
    <row r="257" spans="1:23">
      <c r="A257" s="3"/>
      <c r="B257" s="3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>
        <f t="shared" si="3"/>
        <v>0</v>
      </c>
    </row>
    <row r="258" spans="1:23">
      <c r="A258" s="3"/>
      <c r="B258" s="3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>
        <f t="shared" si="3"/>
        <v>0</v>
      </c>
    </row>
    <row r="259" spans="1:23">
      <c r="A259" s="3"/>
      <c r="B259" s="3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>
        <f t="shared" si="3"/>
        <v>0</v>
      </c>
    </row>
    <row r="260" spans="1:23">
      <c r="A260" s="3"/>
      <c r="B260" s="3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>
        <f t="shared" ref="W260:W323" si="4">SUM(C260:V260)</f>
        <v>0</v>
      </c>
    </row>
    <row r="261" spans="1:23">
      <c r="A261" s="3"/>
      <c r="B261" s="3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>
        <f t="shared" si="4"/>
        <v>0</v>
      </c>
    </row>
    <row r="262" spans="1:23">
      <c r="A262" s="3"/>
      <c r="B262" s="3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>
        <f t="shared" si="4"/>
        <v>0</v>
      </c>
    </row>
    <row r="263" spans="1:23">
      <c r="A263" s="3"/>
      <c r="B263" s="3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>
        <f t="shared" si="4"/>
        <v>0</v>
      </c>
    </row>
    <row r="264" spans="1:23">
      <c r="A264" s="3"/>
      <c r="B264" s="3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>
        <f t="shared" si="4"/>
        <v>0</v>
      </c>
    </row>
    <row r="265" spans="1:23">
      <c r="A265" s="3"/>
      <c r="B265" s="3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>
        <f t="shared" si="4"/>
        <v>0</v>
      </c>
    </row>
    <row r="266" spans="1:23">
      <c r="A266" s="3"/>
      <c r="B266" s="3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>
        <f t="shared" si="4"/>
        <v>0</v>
      </c>
    </row>
    <row r="267" spans="1:23">
      <c r="A267" s="3"/>
      <c r="B267" s="3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>
        <f t="shared" si="4"/>
        <v>0</v>
      </c>
    </row>
    <row r="268" spans="1:23">
      <c r="A268" s="3"/>
      <c r="B268" s="3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>
        <f t="shared" si="4"/>
        <v>0</v>
      </c>
    </row>
    <row r="269" spans="1:23">
      <c r="A269" s="3"/>
      <c r="B269" s="3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>
        <f t="shared" si="4"/>
        <v>0</v>
      </c>
    </row>
    <row r="270" spans="1:23">
      <c r="A270" s="3"/>
      <c r="B270" s="3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>
        <f t="shared" si="4"/>
        <v>0</v>
      </c>
    </row>
    <row r="271" spans="1:23">
      <c r="A271" s="3"/>
      <c r="B271" s="3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>
        <f t="shared" si="4"/>
        <v>0</v>
      </c>
    </row>
    <row r="272" spans="1:23">
      <c r="A272" s="3"/>
      <c r="B272" s="3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>
        <f t="shared" si="4"/>
        <v>0</v>
      </c>
    </row>
    <row r="273" spans="1:23">
      <c r="A273" s="3"/>
      <c r="B273" s="3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>
        <f t="shared" si="4"/>
        <v>0</v>
      </c>
    </row>
    <row r="274" spans="1:23">
      <c r="A274" s="3"/>
      <c r="B274" s="3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>
        <f t="shared" si="4"/>
        <v>0</v>
      </c>
    </row>
    <row r="275" spans="1:23">
      <c r="A275" s="3"/>
      <c r="B275" s="3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>
        <f t="shared" si="4"/>
        <v>0</v>
      </c>
    </row>
    <row r="276" spans="1:23">
      <c r="A276" s="3"/>
      <c r="B276" s="3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>
        <f t="shared" si="4"/>
        <v>0</v>
      </c>
    </row>
    <row r="277" spans="1:23">
      <c r="A277" s="3"/>
      <c r="B277" s="3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>
        <f t="shared" si="4"/>
        <v>0</v>
      </c>
    </row>
    <row r="278" spans="1:23">
      <c r="A278" s="3"/>
      <c r="B278" s="3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>
        <f t="shared" si="4"/>
        <v>0</v>
      </c>
    </row>
    <row r="279" spans="1:23">
      <c r="A279" s="3"/>
      <c r="B279" s="3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>
        <f t="shared" si="4"/>
        <v>0</v>
      </c>
    </row>
    <row r="280" spans="1:23">
      <c r="A280" s="3"/>
      <c r="B280" s="3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>
        <f t="shared" si="4"/>
        <v>0</v>
      </c>
    </row>
    <row r="281" spans="1:23">
      <c r="A281" s="3"/>
      <c r="B281" s="3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>
        <f t="shared" si="4"/>
        <v>0</v>
      </c>
    </row>
    <row r="282" spans="1:23">
      <c r="A282" s="3"/>
      <c r="B282" s="3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>
        <f t="shared" si="4"/>
        <v>0</v>
      </c>
    </row>
    <row r="283" spans="1:23">
      <c r="A283" s="3"/>
      <c r="B283" s="3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>
        <f t="shared" si="4"/>
        <v>0</v>
      </c>
    </row>
    <row r="284" spans="1:23">
      <c r="A284" s="3"/>
      <c r="B284" s="3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>
        <f t="shared" si="4"/>
        <v>0</v>
      </c>
    </row>
    <row r="285" spans="1:23">
      <c r="A285" s="3"/>
      <c r="B285" s="3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>
        <f t="shared" si="4"/>
        <v>0</v>
      </c>
    </row>
    <row r="286" spans="1:23">
      <c r="A286" s="3"/>
      <c r="B286" s="3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>
        <f t="shared" si="4"/>
        <v>0</v>
      </c>
    </row>
    <row r="287" spans="1:23">
      <c r="A287" s="3"/>
      <c r="B287" s="3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>
        <f t="shared" si="4"/>
        <v>0</v>
      </c>
    </row>
    <row r="288" spans="1:23">
      <c r="A288" s="3"/>
      <c r="B288" s="3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>
        <f t="shared" si="4"/>
        <v>0</v>
      </c>
    </row>
    <row r="289" spans="1:23">
      <c r="A289" s="3"/>
      <c r="B289" s="3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>
        <f t="shared" si="4"/>
        <v>0</v>
      </c>
    </row>
    <row r="290" spans="1:23">
      <c r="A290" s="3"/>
      <c r="B290" s="3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>
        <f t="shared" si="4"/>
        <v>0</v>
      </c>
    </row>
    <row r="291" spans="1:23">
      <c r="A291" s="3"/>
      <c r="B291" s="3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>
        <f t="shared" si="4"/>
        <v>0</v>
      </c>
    </row>
    <row r="292" spans="1:23">
      <c r="A292" s="3"/>
      <c r="B292" s="3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>
        <f t="shared" si="4"/>
        <v>0</v>
      </c>
    </row>
    <row r="293" spans="1:23">
      <c r="A293" s="3"/>
      <c r="B293" s="3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>
        <f t="shared" si="4"/>
        <v>0</v>
      </c>
    </row>
    <row r="294" spans="1:23">
      <c r="A294" s="3"/>
      <c r="B294" s="3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>
        <f t="shared" si="4"/>
        <v>0</v>
      </c>
    </row>
    <row r="295" spans="1:23">
      <c r="A295" s="3"/>
      <c r="B295" s="3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>
        <f t="shared" si="4"/>
        <v>0</v>
      </c>
    </row>
    <row r="296" spans="1:23">
      <c r="A296" s="3"/>
      <c r="B296" s="3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>
        <f t="shared" si="4"/>
        <v>0</v>
      </c>
    </row>
    <row r="297" spans="1:23">
      <c r="A297" s="3"/>
      <c r="B297" s="3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>
        <f t="shared" si="4"/>
        <v>0</v>
      </c>
    </row>
    <row r="298" spans="1:23">
      <c r="A298" s="3"/>
      <c r="B298" s="3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>
        <f t="shared" si="4"/>
        <v>0</v>
      </c>
    </row>
    <row r="299" spans="1:23">
      <c r="A299" s="3"/>
      <c r="B299" s="3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>
        <f t="shared" si="4"/>
        <v>0</v>
      </c>
    </row>
    <row r="300" spans="1:23">
      <c r="A300" s="3"/>
      <c r="B300" s="3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>
        <f t="shared" si="4"/>
        <v>0</v>
      </c>
    </row>
    <row r="301" spans="1:23">
      <c r="A301" s="3"/>
      <c r="B301" s="3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>
        <f t="shared" si="4"/>
        <v>0</v>
      </c>
    </row>
    <row r="302" spans="1:23">
      <c r="A302" s="3"/>
      <c r="B302" s="3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>
        <f t="shared" si="4"/>
        <v>0</v>
      </c>
    </row>
    <row r="303" spans="1:23">
      <c r="A303" s="3"/>
      <c r="B303" s="3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>
        <f t="shared" si="4"/>
        <v>0</v>
      </c>
    </row>
    <row r="304" spans="1:23">
      <c r="A304" s="3"/>
      <c r="B304" s="3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>
        <f t="shared" si="4"/>
        <v>0</v>
      </c>
    </row>
    <row r="305" spans="1:23">
      <c r="A305" s="3"/>
      <c r="B305" s="3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>
        <f t="shared" si="4"/>
        <v>0</v>
      </c>
    </row>
    <row r="306" spans="1:23">
      <c r="A306" s="3"/>
      <c r="B306" s="3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>
        <f t="shared" si="4"/>
        <v>0</v>
      </c>
    </row>
    <row r="307" spans="1:23">
      <c r="A307" s="3"/>
      <c r="B307" s="3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>
        <f t="shared" si="4"/>
        <v>0</v>
      </c>
    </row>
    <row r="308" spans="1:23">
      <c r="A308" s="3"/>
      <c r="B308" s="3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>
        <f t="shared" si="4"/>
        <v>0</v>
      </c>
    </row>
    <row r="309" spans="1:23">
      <c r="A309" s="3"/>
      <c r="B309" s="3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>
        <f t="shared" si="4"/>
        <v>0</v>
      </c>
    </row>
    <row r="310" spans="1:23">
      <c r="A310" s="3"/>
      <c r="B310" s="3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>
        <f t="shared" si="4"/>
        <v>0</v>
      </c>
    </row>
    <row r="311" spans="1:23">
      <c r="A311" s="3"/>
      <c r="B311" s="3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>
        <f t="shared" si="4"/>
        <v>0</v>
      </c>
    </row>
    <row r="312" spans="1:23">
      <c r="A312" s="3"/>
      <c r="B312" s="3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>
        <f t="shared" si="4"/>
        <v>0</v>
      </c>
    </row>
    <row r="313" spans="1:23">
      <c r="A313" s="3"/>
      <c r="B313" s="3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>
        <f t="shared" si="4"/>
        <v>0</v>
      </c>
    </row>
    <row r="314" spans="1:23">
      <c r="A314" s="3"/>
      <c r="B314" s="3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>
        <f t="shared" si="4"/>
        <v>0</v>
      </c>
    </row>
    <row r="315" spans="1:23">
      <c r="A315" s="3"/>
      <c r="B315" s="3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>
        <f t="shared" si="4"/>
        <v>0</v>
      </c>
    </row>
    <row r="316" spans="1:23">
      <c r="A316" s="3"/>
      <c r="B316" s="3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>
        <f t="shared" si="4"/>
        <v>0</v>
      </c>
    </row>
    <row r="317" spans="1:23">
      <c r="A317" s="3"/>
      <c r="B317" s="3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>
        <f t="shared" si="4"/>
        <v>0</v>
      </c>
    </row>
    <row r="318" spans="1:23">
      <c r="A318" s="3"/>
      <c r="B318" s="3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>
        <f t="shared" si="4"/>
        <v>0</v>
      </c>
    </row>
    <row r="319" spans="1:23">
      <c r="A319" s="3"/>
      <c r="B319" s="3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>
        <f t="shared" si="4"/>
        <v>0</v>
      </c>
    </row>
    <row r="320" spans="1:23">
      <c r="A320" s="3"/>
      <c r="B320" s="3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>
        <f t="shared" si="4"/>
        <v>0</v>
      </c>
    </row>
    <row r="321" spans="1:23">
      <c r="A321" s="3"/>
      <c r="B321" s="3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>
        <f t="shared" si="4"/>
        <v>0</v>
      </c>
    </row>
    <row r="322" spans="1:23">
      <c r="A322" s="3"/>
      <c r="B322" s="3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>
        <f t="shared" si="4"/>
        <v>0</v>
      </c>
    </row>
    <row r="323" spans="1:23">
      <c r="A323" s="3"/>
      <c r="B323" s="3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>
        <f t="shared" si="4"/>
        <v>0</v>
      </c>
    </row>
    <row r="324" spans="1:23">
      <c r="A324" s="3"/>
      <c r="B324" s="3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>
        <f t="shared" ref="W324:W348" si="5">SUM(C324:V324)</f>
        <v>0</v>
      </c>
    </row>
    <row r="325" spans="1:23">
      <c r="A325" s="3"/>
      <c r="B325" s="3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>
        <f t="shared" si="5"/>
        <v>0</v>
      </c>
    </row>
    <row r="326" spans="1:23">
      <c r="A326" s="3"/>
      <c r="B326" s="3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>
        <f t="shared" si="5"/>
        <v>0</v>
      </c>
    </row>
    <row r="327" spans="1:23">
      <c r="A327" s="3"/>
      <c r="B327" s="3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>
        <f t="shared" si="5"/>
        <v>0</v>
      </c>
    </row>
    <row r="328" spans="1:23">
      <c r="A328" s="3"/>
      <c r="B328" s="3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>
        <f t="shared" si="5"/>
        <v>0</v>
      </c>
    </row>
    <row r="329" spans="1:23">
      <c r="A329" s="3"/>
      <c r="B329" s="3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>
        <f t="shared" si="5"/>
        <v>0</v>
      </c>
    </row>
    <row r="330" spans="1:23">
      <c r="A330" s="3"/>
      <c r="B330" s="3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>
        <f t="shared" si="5"/>
        <v>0</v>
      </c>
    </row>
    <row r="331" spans="1:23">
      <c r="A331" s="3"/>
      <c r="B331" s="3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>
        <f t="shared" si="5"/>
        <v>0</v>
      </c>
    </row>
    <row r="332" spans="1:23">
      <c r="A332" s="3"/>
      <c r="B332" s="3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>
        <f t="shared" si="5"/>
        <v>0</v>
      </c>
    </row>
    <row r="333" spans="1:23">
      <c r="A333" s="3"/>
      <c r="B333" s="3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>
        <f t="shared" si="5"/>
        <v>0</v>
      </c>
    </row>
    <row r="334" spans="1:23">
      <c r="A334" s="3"/>
      <c r="B334" s="3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>
        <f t="shared" si="5"/>
        <v>0</v>
      </c>
    </row>
    <row r="335" spans="1:23">
      <c r="A335" s="3"/>
      <c r="B335" s="3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>
        <f t="shared" si="5"/>
        <v>0</v>
      </c>
    </row>
    <row r="336" spans="1:23">
      <c r="A336" s="3"/>
      <c r="B336" s="3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>
        <f t="shared" si="5"/>
        <v>0</v>
      </c>
    </row>
    <row r="337" spans="1:23">
      <c r="A337" s="3"/>
      <c r="B337" s="3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>
        <f t="shared" si="5"/>
        <v>0</v>
      </c>
    </row>
    <row r="338" spans="1:23">
      <c r="A338" s="3"/>
      <c r="B338" s="3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>
        <f t="shared" si="5"/>
        <v>0</v>
      </c>
    </row>
    <row r="339" spans="1:23">
      <c r="A339" s="3"/>
      <c r="B339" s="3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>
        <f t="shared" si="5"/>
        <v>0</v>
      </c>
    </row>
    <row r="340" spans="1:23">
      <c r="A340" s="3"/>
      <c r="B340" s="3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>
        <f t="shared" si="5"/>
        <v>0</v>
      </c>
    </row>
    <row r="341" spans="1:23">
      <c r="A341" s="3"/>
      <c r="B341" s="3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>
        <f t="shared" si="5"/>
        <v>0</v>
      </c>
    </row>
    <row r="342" spans="1:23">
      <c r="A342" s="3"/>
      <c r="B342" s="3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>
        <f t="shared" si="5"/>
        <v>0</v>
      </c>
    </row>
    <row r="343" spans="1:23">
      <c r="A343" s="3"/>
      <c r="B343" s="3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>
        <f t="shared" si="5"/>
        <v>0</v>
      </c>
    </row>
    <row r="344" spans="1:23">
      <c r="A344" s="3"/>
      <c r="B344" s="3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>
        <f t="shared" si="5"/>
        <v>0</v>
      </c>
    </row>
    <row r="345" spans="1:23">
      <c r="A345" s="3"/>
      <c r="B345" s="3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>
        <f t="shared" si="5"/>
        <v>0</v>
      </c>
    </row>
    <row r="346" spans="1:23">
      <c r="A346" s="3"/>
      <c r="B346" s="3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>
        <f t="shared" si="5"/>
        <v>0</v>
      </c>
    </row>
    <row r="347" spans="1:23">
      <c r="A347" s="3"/>
      <c r="B347" s="3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>
        <f t="shared" si="5"/>
        <v>0</v>
      </c>
    </row>
    <row r="348" spans="1:23">
      <c r="A348" s="3"/>
      <c r="B348" s="3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>
        <f t="shared" si="5"/>
        <v>0</v>
      </c>
    </row>
    <row r="349" spans="3:23">
      <c r="C349" s="6">
        <f t="shared" ref="C349:V349" si="6">SUM(C1:C348)</f>
        <v>0</v>
      </c>
      <c r="D349" s="6">
        <f t="shared" si="6"/>
        <v>0</v>
      </c>
      <c r="E349" s="6">
        <f t="shared" si="6"/>
        <v>0</v>
      </c>
      <c r="F349" s="6">
        <f t="shared" si="6"/>
        <v>0</v>
      </c>
      <c r="G349" s="6">
        <f t="shared" si="6"/>
        <v>0</v>
      </c>
      <c r="H349" s="6">
        <f t="shared" si="6"/>
        <v>0</v>
      </c>
      <c r="I349" s="6">
        <f t="shared" si="6"/>
        <v>0</v>
      </c>
      <c r="J349" s="6">
        <f t="shared" si="6"/>
        <v>0</v>
      </c>
      <c r="K349" s="6">
        <f t="shared" si="6"/>
        <v>0</v>
      </c>
      <c r="L349" s="6">
        <f t="shared" si="6"/>
        <v>0</v>
      </c>
      <c r="M349" s="6">
        <f t="shared" si="6"/>
        <v>38.35</v>
      </c>
      <c r="N349" s="6">
        <f t="shared" si="6"/>
        <v>95.2</v>
      </c>
      <c r="O349" s="6">
        <f t="shared" si="6"/>
        <v>110.5</v>
      </c>
      <c r="P349" s="6">
        <f t="shared" si="6"/>
        <v>452.65</v>
      </c>
      <c r="Q349" s="6">
        <f t="shared" si="6"/>
        <v>238.05</v>
      </c>
      <c r="R349" s="6">
        <f t="shared" si="6"/>
        <v>0</v>
      </c>
      <c r="S349" s="6">
        <f t="shared" si="6"/>
        <v>7.2</v>
      </c>
      <c r="T349" s="6">
        <f t="shared" si="6"/>
        <v>163.1</v>
      </c>
      <c r="U349" s="6">
        <f t="shared" si="6"/>
        <v>256.95</v>
      </c>
      <c r="V349" s="6">
        <f t="shared" si="6"/>
        <v>0</v>
      </c>
      <c r="W349" s="6">
        <f>SUM(W2:W348)</f>
        <v>1362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9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1" defaultRowHeight="14.25"/>
  <cols>
    <col min="1" max="1" width="9.56923076923077" customWidth="1"/>
    <col min="2" max="12" width="11" hidden="1" customWidth="1"/>
    <col min="13" max="14" width="7.85641025641026" customWidth="1"/>
    <col min="15" max="15" width="7.42564102564103" customWidth="1"/>
    <col min="16" max="16" width="8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8.13846153846154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1018</v>
      </c>
      <c r="B2" s="3"/>
      <c r="C2" s="3"/>
      <c r="D2" s="3"/>
      <c r="E2" s="3"/>
      <c r="F2" s="3"/>
      <c r="G2" s="3"/>
      <c r="H2" s="3"/>
      <c r="I2" s="3"/>
      <c r="J2" s="3"/>
      <c r="K2" s="5"/>
      <c r="L2" s="5"/>
      <c r="M2" s="5">
        <v>5.4</v>
      </c>
      <c r="N2" s="5"/>
      <c r="O2" s="5"/>
      <c r="P2" s="5"/>
      <c r="Q2" s="5"/>
      <c r="R2" s="5"/>
      <c r="S2" s="5"/>
      <c r="T2" s="5"/>
      <c r="U2" s="5"/>
      <c r="V2" s="5"/>
      <c r="W2" s="5">
        <f t="shared" ref="W2:W67" si="0">SUM(C2:V2)</f>
        <v>5.4</v>
      </c>
    </row>
    <row r="3" spans="1:23">
      <c r="A3" s="3">
        <v>2425</v>
      </c>
      <c r="B3" s="3"/>
      <c r="C3" s="3"/>
      <c r="D3" s="3"/>
      <c r="E3" s="3"/>
      <c r="F3" s="3"/>
      <c r="G3" s="3"/>
      <c r="H3" s="3"/>
      <c r="I3" s="3"/>
      <c r="J3" s="3"/>
      <c r="K3" s="5"/>
      <c r="L3" s="5"/>
      <c r="M3" s="5"/>
      <c r="N3" s="5"/>
      <c r="O3" s="5"/>
      <c r="P3" s="5">
        <v>6.95</v>
      </c>
      <c r="Q3" s="5">
        <v>4.15</v>
      </c>
      <c r="R3" s="5"/>
      <c r="S3" s="5"/>
      <c r="T3" s="5"/>
      <c r="U3" s="5">
        <v>5.05</v>
      </c>
      <c r="V3" s="5"/>
      <c r="W3" s="5">
        <f t="shared" si="0"/>
        <v>16.15</v>
      </c>
    </row>
    <row r="4" spans="1:23">
      <c r="A4" s="3">
        <v>260</v>
      </c>
      <c r="B4" s="3"/>
      <c r="C4" s="3"/>
      <c r="D4" s="3"/>
      <c r="E4" s="3"/>
      <c r="F4" s="3"/>
      <c r="G4" s="3"/>
      <c r="H4" s="3"/>
      <c r="I4" s="3"/>
      <c r="J4" s="3"/>
      <c r="K4" s="5"/>
      <c r="L4" s="5"/>
      <c r="M4" s="5">
        <v>2.55</v>
      </c>
      <c r="N4" s="5"/>
      <c r="O4" s="5">
        <v>4.6</v>
      </c>
      <c r="P4" s="5">
        <v>4.65</v>
      </c>
      <c r="Q4" s="5">
        <v>3.3</v>
      </c>
      <c r="R4" s="5"/>
      <c r="S4" s="5"/>
      <c r="T4" s="5">
        <v>6.35</v>
      </c>
      <c r="U4" s="5">
        <v>10.9</v>
      </c>
      <c r="V4" s="5"/>
      <c r="W4" s="5">
        <f t="shared" si="0"/>
        <v>32.35</v>
      </c>
    </row>
    <row r="5" spans="1:23">
      <c r="A5" s="3">
        <v>309</v>
      </c>
      <c r="B5" s="3"/>
      <c r="C5" s="3"/>
      <c r="D5" s="3"/>
      <c r="E5" s="3"/>
      <c r="F5" s="3"/>
      <c r="G5" s="3"/>
      <c r="H5" s="3"/>
      <c r="I5" s="3"/>
      <c r="J5" s="3"/>
      <c r="K5" s="5"/>
      <c r="L5" s="5"/>
      <c r="M5" s="5">
        <f>14+2.4</f>
        <v>16.4</v>
      </c>
      <c r="N5" s="5">
        <f>22.8+20.1+6.6</f>
        <v>49.5</v>
      </c>
      <c r="O5" s="5">
        <f>20.4+17.7+15.75+2.8</f>
        <v>56.65</v>
      </c>
      <c r="P5" s="5">
        <f>15.75+16.35+20.7+22.35+24.1+17.75+17.55+5.45</f>
        <v>140</v>
      </c>
      <c r="Q5" s="5">
        <f>15.25+21.35+15.9+20.8</f>
        <v>73.3</v>
      </c>
      <c r="R5" s="5"/>
      <c r="S5" s="5"/>
      <c r="T5" s="5">
        <f>16.3+17.2+17.8+18.35+13.65</f>
        <v>83.3</v>
      </c>
      <c r="U5" s="5">
        <f>18.3+19.7+17.3</f>
        <v>55.3</v>
      </c>
      <c r="V5" s="5"/>
      <c r="W5" s="5">
        <f t="shared" si="0"/>
        <v>474.45</v>
      </c>
    </row>
    <row r="6" spans="1:23">
      <c r="A6" s="3">
        <v>2161</v>
      </c>
      <c r="B6" s="3"/>
      <c r="C6" s="3"/>
      <c r="D6" s="3"/>
      <c r="E6" s="3"/>
      <c r="F6" s="3"/>
      <c r="G6" s="3"/>
      <c r="H6" s="3"/>
      <c r="I6" s="3"/>
      <c r="J6" s="3"/>
      <c r="K6" s="5"/>
      <c r="L6" s="5"/>
      <c r="M6" s="5"/>
      <c r="N6" s="5">
        <v>5.6</v>
      </c>
      <c r="O6" s="5">
        <v>5.8</v>
      </c>
      <c r="P6" s="5">
        <v>10.5</v>
      </c>
      <c r="Q6" s="5">
        <v>2</v>
      </c>
      <c r="R6" s="5"/>
      <c r="S6" s="5"/>
      <c r="T6" s="5">
        <v>8.7</v>
      </c>
      <c r="U6" s="5">
        <v>1.45</v>
      </c>
      <c r="V6" s="5"/>
      <c r="W6" s="5">
        <f t="shared" si="0"/>
        <v>34.05</v>
      </c>
    </row>
    <row r="7" spans="1:23">
      <c r="A7" s="3">
        <v>1009</v>
      </c>
      <c r="B7" s="3"/>
      <c r="C7" s="3"/>
      <c r="D7" s="3"/>
      <c r="E7" s="3"/>
      <c r="F7" s="3"/>
      <c r="G7" s="3"/>
      <c r="H7" s="3"/>
      <c r="I7" s="3"/>
      <c r="J7" s="3"/>
      <c r="K7" s="5"/>
      <c r="L7" s="5"/>
      <c r="M7" s="5">
        <v>2.1</v>
      </c>
      <c r="N7" s="5">
        <v>11.8</v>
      </c>
      <c r="O7" s="5">
        <v>12.5</v>
      </c>
      <c r="P7" s="5">
        <f>15.85+16.2+4.55</f>
        <v>36.6</v>
      </c>
      <c r="Q7" s="5">
        <f>17.2+7.3</f>
        <v>24.5</v>
      </c>
      <c r="R7" s="5"/>
      <c r="S7" s="5">
        <v>6.5</v>
      </c>
      <c r="T7" s="5">
        <v>2.95</v>
      </c>
      <c r="U7" s="5">
        <v>18.05</v>
      </c>
      <c r="V7" s="5"/>
      <c r="W7" s="5">
        <f t="shared" si="0"/>
        <v>115</v>
      </c>
    </row>
    <row r="8" spans="1:23">
      <c r="A8" s="3">
        <v>1791</v>
      </c>
      <c r="B8" s="3"/>
      <c r="C8" s="3"/>
      <c r="D8" s="3"/>
      <c r="E8" s="3"/>
      <c r="F8" s="3"/>
      <c r="G8" s="3"/>
      <c r="H8" s="3"/>
      <c r="I8" s="3"/>
      <c r="J8" s="3"/>
      <c r="K8" s="5"/>
      <c r="L8" s="5"/>
      <c r="M8" s="5"/>
      <c r="N8" s="5">
        <v>3.4</v>
      </c>
      <c r="O8" s="5">
        <f>2.95+1.55</f>
        <v>4.5</v>
      </c>
      <c r="P8" s="5">
        <v>19.05</v>
      </c>
      <c r="Q8" s="5">
        <v>11.95</v>
      </c>
      <c r="R8" s="5"/>
      <c r="S8" s="5"/>
      <c r="T8" s="5">
        <v>3.75</v>
      </c>
      <c r="U8" s="5">
        <v>15.95</v>
      </c>
      <c r="V8" s="5"/>
      <c r="W8" s="5">
        <f t="shared" si="0"/>
        <v>58.6</v>
      </c>
    </row>
    <row r="9" spans="1:23">
      <c r="A9" s="3">
        <v>1792</v>
      </c>
      <c r="B9" s="3"/>
      <c r="C9" s="3"/>
      <c r="D9" s="3"/>
      <c r="E9" s="3"/>
      <c r="F9" s="3"/>
      <c r="G9" s="3"/>
      <c r="H9" s="3"/>
      <c r="I9" s="3"/>
      <c r="J9" s="3"/>
      <c r="K9" s="5"/>
      <c r="L9" s="5"/>
      <c r="M9" s="5"/>
      <c r="N9" s="5">
        <f>5.6+1.6</f>
        <v>7.2</v>
      </c>
      <c r="O9" s="5"/>
      <c r="P9" s="5">
        <v>12.55</v>
      </c>
      <c r="Q9" s="5">
        <v>3.6</v>
      </c>
      <c r="R9" s="5"/>
      <c r="S9" s="5"/>
      <c r="T9" s="5">
        <v>1.55</v>
      </c>
      <c r="U9" s="5">
        <v>2.6</v>
      </c>
      <c r="V9" s="5"/>
      <c r="W9" s="5">
        <f t="shared" si="0"/>
        <v>27.5</v>
      </c>
    </row>
    <row r="10" spans="1:23">
      <c r="A10" s="3">
        <v>2425</v>
      </c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/>
      <c r="N10" s="5">
        <v>10.4</v>
      </c>
      <c r="O10" s="5">
        <v>14.85</v>
      </c>
      <c r="P10" s="5">
        <v>19.75</v>
      </c>
      <c r="Q10" s="5">
        <v>13</v>
      </c>
      <c r="R10" s="5"/>
      <c r="S10" s="5"/>
      <c r="T10" s="5">
        <v>19.65</v>
      </c>
      <c r="U10" s="5">
        <v>8</v>
      </c>
      <c r="V10" s="5"/>
      <c r="W10" s="5">
        <f t="shared" si="0"/>
        <v>85.65</v>
      </c>
    </row>
    <row r="11" spans="1:23">
      <c r="A11" s="3">
        <v>1030</v>
      </c>
      <c r="B11" s="3"/>
      <c r="C11" s="3"/>
      <c r="D11" s="3"/>
      <c r="E11" s="3"/>
      <c r="F11" s="3"/>
      <c r="G11" s="3"/>
      <c r="H11" s="3"/>
      <c r="I11" s="3"/>
      <c r="J11" s="3"/>
      <c r="K11" s="5"/>
      <c r="L11" s="5"/>
      <c r="M11" s="5">
        <v>16</v>
      </c>
      <c r="N11" s="5">
        <f>8.95+16.1</f>
        <v>25.05</v>
      </c>
      <c r="O11" s="5">
        <v>15.2</v>
      </c>
      <c r="P11" s="5">
        <f>22.4+20.25+17.6</f>
        <v>60.25</v>
      </c>
      <c r="Q11" s="5">
        <f>23.45+17.65</f>
        <v>41.1</v>
      </c>
      <c r="R11" s="5"/>
      <c r="S11" s="5">
        <v>7.7</v>
      </c>
      <c r="T11" s="5">
        <f>19.35+16.4</f>
        <v>35.75</v>
      </c>
      <c r="U11" s="5">
        <f>9.8+18.85</f>
        <v>28.65</v>
      </c>
      <c r="V11" s="5"/>
      <c r="W11" s="5">
        <f t="shared" si="0"/>
        <v>229.7</v>
      </c>
    </row>
    <row r="12" spans="1:23">
      <c r="A12" s="3">
        <v>999</v>
      </c>
      <c r="B12" s="3"/>
      <c r="C12" s="3"/>
      <c r="D12" s="3"/>
      <c r="E12" s="3"/>
      <c r="F12" s="3"/>
      <c r="G12" s="3"/>
      <c r="H12" s="3"/>
      <c r="I12" s="3"/>
      <c r="J12" s="3"/>
      <c r="K12" s="5"/>
      <c r="L12" s="5"/>
      <c r="M12" s="5"/>
      <c r="N12" s="5">
        <v>1.65</v>
      </c>
      <c r="O12" s="5">
        <f>15.35+2.6</f>
        <v>17.95</v>
      </c>
      <c r="P12" s="5">
        <v>22.85</v>
      </c>
      <c r="Q12" s="5">
        <v>13.45</v>
      </c>
      <c r="R12" s="5"/>
      <c r="S12" s="5">
        <v>2.35</v>
      </c>
      <c r="T12" s="5">
        <f>18+4.1</f>
        <v>22.1</v>
      </c>
      <c r="U12" s="5">
        <v>16.85</v>
      </c>
      <c r="V12" s="5"/>
      <c r="W12" s="5">
        <f t="shared" si="0"/>
        <v>97.2</v>
      </c>
    </row>
    <row r="13" spans="1:23">
      <c r="A13" s="3">
        <v>1005</v>
      </c>
      <c r="B13" s="4"/>
      <c r="C13" s="3"/>
      <c r="D13" s="3"/>
      <c r="E13" s="3"/>
      <c r="F13" s="3"/>
      <c r="G13" s="3"/>
      <c r="H13" s="3"/>
      <c r="I13" s="3"/>
      <c r="J13" s="3"/>
      <c r="K13" s="5"/>
      <c r="L13" s="5"/>
      <c r="M13" s="5"/>
      <c r="N13" s="5"/>
      <c r="O13" s="5">
        <v>1.4</v>
      </c>
      <c r="P13" s="5">
        <v>3.4</v>
      </c>
      <c r="Q13" s="5">
        <v>1.55</v>
      </c>
      <c r="R13" s="5"/>
      <c r="S13" s="5"/>
      <c r="T13" s="5"/>
      <c r="U13" s="5"/>
      <c r="V13" s="5"/>
      <c r="W13" s="5">
        <f t="shared" si="0"/>
        <v>6.35</v>
      </c>
    </row>
    <row r="14" spans="1:23">
      <c r="A14" s="3">
        <v>1006</v>
      </c>
      <c r="B14" s="3"/>
      <c r="C14" s="3"/>
      <c r="D14" s="3"/>
      <c r="E14" s="3"/>
      <c r="F14" s="3"/>
      <c r="G14" s="3"/>
      <c r="H14" s="3"/>
      <c r="I14" s="3"/>
      <c r="J14" s="3"/>
      <c r="K14" s="5"/>
      <c r="L14" s="5"/>
      <c r="M14" s="5">
        <v>2.1</v>
      </c>
      <c r="N14" s="5">
        <v>3.4</v>
      </c>
      <c r="O14" s="5"/>
      <c r="P14" s="5">
        <v>7.25</v>
      </c>
      <c r="Q14" s="5">
        <v>5.9</v>
      </c>
      <c r="R14" s="5"/>
      <c r="S14" s="5"/>
      <c r="T14" s="5">
        <v>12.6</v>
      </c>
      <c r="U14" s="5">
        <v>21.35</v>
      </c>
      <c r="V14" s="5"/>
      <c r="W14" s="5">
        <f t="shared" si="0"/>
        <v>52.6</v>
      </c>
    </row>
    <row r="15" spans="1:23">
      <c r="A15" s="3">
        <v>2425</v>
      </c>
      <c r="B15" s="3"/>
      <c r="C15" s="3"/>
      <c r="D15" s="3"/>
      <c r="E15" s="3"/>
      <c r="F15" s="3"/>
      <c r="G15" s="3"/>
      <c r="H15" s="3"/>
      <c r="I15" s="3"/>
      <c r="J15" s="3"/>
      <c r="K15" s="5"/>
      <c r="L15" s="5"/>
      <c r="M15" s="5"/>
      <c r="N15" s="5">
        <v>10.55</v>
      </c>
      <c r="O15" s="5">
        <v>5.85</v>
      </c>
      <c r="P15" s="5">
        <v>10.8</v>
      </c>
      <c r="Q15" s="5">
        <v>3.85</v>
      </c>
      <c r="R15" s="5"/>
      <c r="S15" s="5"/>
      <c r="T15" s="5">
        <f>18.15+13.45</f>
        <v>31.6</v>
      </c>
      <c r="U15" s="5">
        <v>16.05</v>
      </c>
      <c r="V15" s="5"/>
      <c r="W15" s="5">
        <f t="shared" si="0"/>
        <v>78.7</v>
      </c>
    </row>
    <row r="16" spans="1:23">
      <c r="A16" s="3">
        <v>429</v>
      </c>
      <c r="B16" s="3"/>
      <c r="C16" s="3"/>
      <c r="D16" s="3"/>
      <c r="E16" s="3"/>
      <c r="F16" s="3"/>
      <c r="G16" s="3"/>
      <c r="H16" s="3"/>
      <c r="I16" s="3"/>
      <c r="J16" s="3"/>
      <c r="K16" s="5"/>
      <c r="L16" s="5"/>
      <c r="M16" s="5">
        <v>2.05</v>
      </c>
      <c r="N16" s="5">
        <v>1.7</v>
      </c>
      <c r="O16" s="5"/>
      <c r="P16" s="5">
        <v>6.85</v>
      </c>
      <c r="Q16" s="5">
        <v>9.15</v>
      </c>
      <c r="R16" s="5"/>
      <c r="S16" s="5"/>
      <c r="T16" s="5">
        <v>13.8</v>
      </c>
      <c r="U16" s="5">
        <v>10.15</v>
      </c>
      <c r="V16" s="5"/>
      <c r="W16" s="5">
        <f t="shared" si="0"/>
        <v>43.7</v>
      </c>
    </row>
    <row r="17" spans="1:23">
      <c r="A17" s="3">
        <v>982</v>
      </c>
      <c r="B17" s="3"/>
      <c r="C17" s="3"/>
      <c r="D17" s="3"/>
      <c r="E17" s="3"/>
      <c r="F17" s="3"/>
      <c r="G17" s="3"/>
      <c r="H17" s="3"/>
      <c r="I17" s="3"/>
      <c r="J17" s="3"/>
      <c r="K17" s="5"/>
      <c r="L17" s="5"/>
      <c r="M17" s="5"/>
      <c r="N17" s="5">
        <v>9</v>
      </c>
      <c r="O17" s="5">
        <v>13.65</v>
      </c>
      <c r="P17" s="5">
        <f>13.35+14.55</f>
        <v>27.9</v>
      </c>
      <c r="Q17" s="5">
        <f>20.75+14.3</f>
        <v>35.05</v>
      </c>
      <c r="R17" s="5"/>
      <c r="S17" s="5"/>
      <c r="T17" s="5">
        <f>9.25+16.6</f>
        <v>25.85</v>
      </c>
      <c r="U17" s="5">
        <v>17.55</v>
      </c>
      <c r="V17" s="5"/>
      <c r="W17" s="5">
        <f t="shared" si="0"/>
        <v>129</v>
      </c>
    </row>
    <row r="18" spans="1:23">
      <c r="A18" s="3">
        <v>1791</v>
      </c>
      <c r="B18" s="3"/>
      <c r="C18" s="3"/>
      <c r="D18" s="3"/>
      <c r="E18" s="3"/>
      <c r="F18" s="3"/>
      <c r="G18" s="3"/>
      <c r="H18" s="3"/>
      <c r="I18" s="3"/>
      <c r="J18" s="3"/>
      <c r="K18" s="5"/>
      <c r="L18" s="5"/>
      <c r="M18" s="5"/>
      <c r="N18" s="5">
        <v>3.45</v>
      </c>
      <c r="O18" s="5">
        <v>1.5</v>
      </c>
      <c r="P18" s="5">
        <v>3.8</v>
      </c>
      <c r="Q18" s="5">
        <v>2.95</v>
      </c>
      <c r="R18" s="5"/>
      <c r="S18" s="5"/>
      <c r="T18" s="5">
        <v>11.65</v>
      </c>
      <c r="U18" s="5">
        <v>1.85</v>
      </c>
      <c r="V18" s="5"/>
      <c r="W18" s="5">
        <f t="shared" si="0"/>
        <v>25.2</v>
      </c>
    </row>
    <row r="19" spans="1:23">
      <c r="A19" s="3">
        <v>260</v>
      </c>
      <c r="B19" s="3"/>
      <c r="C19" s="3"/>
      <c r="D19" s="3"/>
      <c r="E19" s="3"/>
      <c r="F19" s="3"/>
      <c r="G19" s="3"/>
      <c r="H19" s="3"/>
      <c r="I19" s="3"/>
      <c r="J19" s="3"/>
      <c r="K19" s="5"/>
      <c r="L19" s="5"/>
      <c r="M19" s="5"/>
      <c r="N19" s="5">
        <v>1.75</v>
      </c>
      <c r="O19" s="5">
        <v>2.85</v>
      </c>
      <c r="P19" s="5">
        <v>4.85</v>
      </c>
      <c r="Q19" s="5">
        <v>4.95</v>
      </c>
      <c r="R19" s="5"/>
      <c r="S19" s="5">
        <v>2.55</v>
      </c>
      <c r="T19" s="5">
        <f>18.05+14.7</f>
        <v>32.75</v>
      </c>
      <c r="U19" s="5">
        <v>6.5</v>
      </c>
      <c r="V19" s="5"/>
      <c r="W19" s="5">
        <f t="shared" si="0"/>
        <v>56.2</v>
      </c>
    </row>
    <row r="20" spans="1:23">
      <c r="A20" s="3"/>
      <c r="B20" s="3"/>
      <c r="C20" s="3"/>
      <c r="D20" s="3"/>
      <c r="E20" s="3"/>
      <c r="F20" s="3"/>
      <c r="G20" s="3"/>
      <c r="H20" s="3"/>
      <c r="I20" s="3"/>
      <c r="J20" s="3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>
        <f t="shared" si="0"/>
        <v>0</v>
      </c>
    </row>
    <row r="21" spans="1:23">
      <c r="A21" s="3"/>
      <c r="B21" s="3"/>
      <c r="C21" s="3"/>
      <c r="D21" s="3"/>
      <c r="E21" s="3"/>
      <c r="F21" s="3"/>
      <c r="G21" s="3"/>
      <c r="H21" s="3"/>
      <c r="I21" s="3"/>
      <c r="J21" s="3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>
        <f t="shared" si="0"/>
        <v>0</v>
      </c>
    </row>
    <row r="22" spans="1:23">
      <c r="A22" s="3"/>
      <c r="B22" s="3"/>
      <c r="C22" s="3"/>
      <c r="D22" s="3"/>
      <c r="E22" s="3"/>
      <c r="F22" s="3"/>
      <c r="G22" s="3"/>
      <c r="H22" s="3"/>
      <c r="I22" s="3"/>
      <c r="J22" s="3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>
        <f t="shared" si="0"/>
        <v>0</v>
      </c>
    </row>
    <row r="23" spans="1:23">
      <c r="A23" s="3"/>
      <c r="B23" s="3"/>
      <c r="C23" s="3"/>
      <c r="D23" s="3"/>
      <c r="E23" s="3"/>
      <c r="F23" s="3"/>
      <c r="G23" s="3"/>
      <c r="H23" s="3"/>
      <c r="I23" s="3"/>
      <c r="J23" s="3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>
        <f t="shared" si="0"/>
        <v>0</v>
      </c>
    </row>
    <row r="24" spans="1:23">
      <c r="A24" s="3"/>
      <c r="B24" s="3"/>
      <c r="C24" s="3"/>
      <c r="D24" s="3"/>
      <c r="E24" s="3"/>
      <c r="F24" s="3"/>
      <c r="G24" s="3"/>
      <c r="H24" s="3"/>
      <c r="I24" s="3"/>
      <c r="J24" s="3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>
        <f t="shared" si="0"/>
        <v>0</v>
      </c>
    </row>
    <row r="25" spans="1:23">
      <c r="A25" s="3"/>
      <c r="B25" s="3"/>
      <c r="C25" s="3"/>
      <c r="D25" s="3"/>
      <c r="E25" s="3"/>
      <c r="F25" s="3"/>
      <c r="G25" s="3"/>
      <c r="H25" s="3"/>
      <c r="I25" s="3"/>
      <c r="J25" s="3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>
        <f t="shared" si="0"/>
        <v>0</v>
      </c>
    </row>
    <row r="26" spans="1:23">
      <c r="A26" s="3"/>
      <c r="B26" s="3"/>
      <c r="C26" s="3"/>
      <c r="D26" s="3"/>
      <c r="E26" s="3"/>
      <c r="F26" s="3"/>
      <c r="G26" s="3"/>
      <c r="H26" s="3"/>
      <c r="I26" s="3"/>
      <c r="J26" s="3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>
        <f t="shared" si="0"/>
        <v>0</v>
      </c>
    </row>
    <row r="27" spans="1:23">
      <c r="A27" s="3"/>
      <c r="B27" s="3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>
        <f t="shared" si="0"/>
        <v>0</v>
      </c>
    </row>
    <row r="28" spans="1:23">
      <c r="A28" s="3"/>
      <c r="B28" s="3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>
        <f t="shared" si="0"/>
        <v>0</v>
      </c>
    </row>
    <row r="29" spans="1:23">
      <c r="A29" s="3"/>
      <c r="B29" s="3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>
        <f t="shared" si="0"/>
        <v>0</v>
      </c>
    </row>
    <row r="30" spans="1:23">
      <c r="A30" s="3"/>
      <c r="B30" s="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>
        <f t="shared" si="0"/>
        <v>0</v>
      </c>
    </row>
    <row r="31" spans="1:23">
      <c r="A31" s="3"/>
      <c r="B31" s="3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>
        <f t="shared" si="0"/>
        <v>0</v>
      </c>
    </row>
    <row r="32" spans="1:23">
      <c r="A32" s="3"/>
      <c r="B32" s="3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>
        <f t="shared" si="0"/>
        <v>0</v>
      </c>
    </row>
    <row r="33" spans="1:23">
      <c r="A33" s="3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>
        <f t="shared" si="0"/>
        <v>0</v>
      </c>
    </row>
    <row r="34" spans="1:23">
      <c r="A34" s="3"/>
      <c r="B34" s="3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>
        <f t="shared" si="0"/>
        <v>0</v>
      </c>
    </row>
    <row r="35" spans="1:23">
      <c r="A35" s="3"/>
      <c r="B35" s="3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>
        <f t="shared" si="0"/>
        <v>0</v>
      </c>
    </row>
    <row r="36" spans="1:23">
      <c r="A36" s="3"/>
      <c r="B36" s="3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>
        <f t="shared" si="0"/>
        <v>0</v>
      </c>
    </row>
    <row r="37" spans="1:23">
      <c r="A37" s="3"/>
      <c r="B37" s="3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>
        <f t="shared" si="0"/>
        <v>0</v>
      </c>
    </row>
    <row r="38" spans="1:23">
      <c r="A38" s="3"/>
      <c r="B38" s="3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>
        <f t="shared" si="0"/>
        <v>0</v>
      </c>
    </row>
    <row r="39" spans="1:23">
      <c r="A39" s="3"/>
      <c r="B39" s="3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>
        <f t="shared" si="0"/>
        <v>0</v>
      </c>
    </row>
    <row r="40" spans="1:23">
      <c r="A40" s="3"/>
      <c r="B40" s="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>
        <f t="shared" si="0"/>
        <v>0</v>
      </c>
    </row>
    <row r="41" spans="1:23">
      <c r="A41" s="3"/>
      <c r="B41" s="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>
        <f t="shared" si="0"/>
        <v>0</v>
      </c>
    </row>
    <row r="42" spans="1:23">
      <c r="A42" s="3"/>
      <c r="B42" s="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>
        <f t="shared" si="0"/>
        <v>0</v>
      </c>
    </row>
    <row r="43" spans="1:23">
      <c r="A43" s="3"/>
      <c r="B43" s="3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>
        <f t="shared" si="0"/>
        <v>0</v>
      </c>
    </row>
    <row r="44" spans="1:23">
      <c r="A44" s="3"/>
      <c r="B44" s="3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>
        <f t="shared" si="0"/>
        <v>0</v>
      </c>
    </row>
    <row r="45" spans="1:23">
      <c r="A45" s="3"/>
      <c r="B45" s="3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>
        <f t="shared" si="0"/>
        <v>0</v>
      </c>
    </row>
    <row r="46" spans="1:23">
      <c r="A46" s="3"/>
      <c r="B46" s="3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>
        <f t="shared" si="0"/>
        <v>0</v>
      </c>
    </row>
    <row r="47" spans="1:23">
      <c r="A47" s="3"/>
      <c r="B47" s="3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>
        <f t="shared" si="0"/>
        <v>0</v>
      </c>
    </row>
    <row r="48" spans="1:23">
      <c r="A48" s="3"/>
      <c r="B48" s="3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>
        <f t="shared" si="0"/>
        <v>0</v>
      </c>
    </row>
    <row r="49" spans="1:23">
      <c r="A49" s="3"/>
      <c r="B49" s="3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>
        <f t="shared" si="0"/>
        <v>0</v>
      </c>
    </row>
    <row r="50" spans="1:23">
      <c r="A50" s="3"/>
      <c r="B50" s="3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>
        <f t="shared" si="0"/>
        <v>0</v>
      </c>
    </row>
    <row r="51" spans="1:23">
      <c r="A51" s="3"/>
      <c r="B51" s="3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>
        <f t="shared" si="0"/>
        <v>0</v>
      </c>
    </row>
    <row r="52" spans="1:23">
      <c r="A52" s="3"/>
      <c r="B52" s="3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>
        <f t="shared" si="0"/>
        <v>0</v>
      </c>
    </row>
    <row r="53" spans="1:23">
      <c r="A53" s="3"/>
      <c r="B53" s="3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>
        <f t="shared" si="0"/>
        <v>0</v>
      </c>
    </row>
    <row r="54" spans="1:23">
      <c r="A54" s="3"/>
      <c r="B54" s="3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>
        <f t="shared" si="0"/>
        <v>0</v>
      </c>
    </row>
    <row r="55" spans="1:23">
      <c r="A55" s="3"/>
      <c r="B55" s="3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>
        <f t="shared" si="0"/>
        <v>0</v>
      </c>
    </row>
    <row r="56" spans="1:23">
      <c r="A56" s="3"/>
      <c r="B56" s="3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>
        <f t="shared" si="0"/>
        <v>0</v>
      </c>
    </row>
    <row r="57" spans="1:23">
      <c r="A57" s="3"/>
      <c r="B57" s="3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>
        <f t="shared" si="0"/>
        <v>0</v>
      </c>
    </row>
    <row r="58" spans="1:23">
      <c r="A58" s="3"/>
      <c r="B58" s="3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>
        <f t="shared" si="0"/>
        <v>0</v>
      </c>
    </row>
    <row r="59" spans="1:23">
      <c r="A59" s="3"/>
      <c r="B59" s="3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>
        <f t="shared" si="0"/>
        <v>0</v>
      </c>
    </row>
    <row r="60" spans="1:23">
      <c r="A60" s="3"/>
      <c r="B60" s="3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>
        <f t="shared" si="0"/>
        <v>0</v>
      </c>
    </row>
    <row r="61" spans="1:23">
      <c r="A61" s="3"/>
      <c r="B61" s="3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>
        <f t="shared" si="0"/>
        <v>0</v>
      </c>
    </row>
    <row r="62" spans="1:23">
      <c r="A62" s="3"/>
      <c r="B62" s="3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>
        <f t="shared" si="0"/>
        <v>0</v>
      </c>
    </row>
    <row r="63" spans="1:23">
      <c r="A63" s="3"/>
      <c r="B63" s="3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>
        <f t="shared" si="0"/>
        <v>0</v>
      </c>
    </row>
    <row r="64" spans="1:23">
      <c r="A64" s="3"/>
      <c r="B64" s="3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>
        <f t="shared" si="0"/>
        <v>0</v>
      </c>
    </row>
    <row r="65" spans="1:23">
      <c r="A65" s="3"/>
      <c r="B65" s="3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>
        <f t="shared" si="0"/>
        <v>0</v>
      </c>
    </row>
    <row r="66" spans="1:23">
      <c r="A66" s="3"/>
      <c r="B66" s="3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>
        <f t="shared" si="0"/>
        <v>0</v>
      </c>
    </row>
    <row r="67" spans="1:23">
      <c r="A67" s="3"/>
      <c r="B67" s="3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>
        <f t="shared" si="0"/>
        <v>0</v>
      </c>
    </row>
    <row r="68" spans="1:23">
      <c r="A68" s="3"/>
      <c r="B68" s="3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>
        <f t="shared" ref="W68:W131" si="1">SUM(C68:V68)</f>
        <v>0</v>
      </c>
    </row>
    <row r="69" spans="1:23">
      <c r="A69" s="3"/>
      <c r="B69" s="3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>
        <f t="shared" si="1"/>
        <v>0</v>
      </c>
    </row>
    <row r="70" spans="1:23">
      <c r="A70" s="3"/>
      <c r="B70" s="3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>
        <f t="shared" si="1"/>
        <v>0</v>
      </c>
    </row>
    <row r="71" spans="1:23">
      <c r="A71" s="3"/>
      <c r="B71" s="3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>
        <f t="shared" si="1"/>
        <v>0</v>
      </c>
    </row>
    <row r="72" spans="1:23">
      <c r="A72" s="3"/>
      <c r="B72" s="3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>
        <f t="shared" si="1"/>
        <v>0</v>
      </c>
    </row>
    <row r="73" spans="1:23">
      <c r="A73" s="3"/>
      <c r="B73" s="3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>
        <f t="shared" si="1"/>
        <v>0</v>
      </c>
    </row>
    <row r="74" spans="1:23">
      <c r="A74" s="3"/>
      <c r="B74" s="3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>
        <f t="shared" si="1"/>
        <v>0</v>
      </c>
    </row>
    <row r="75" spans="1:23">
      <c r="A75" s="3"/>
      <c r="B75" s="3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>
        <f t="shared" si="1"/>
        <v>0</v>
      </c>
    </row>
    <row r="76" spans="1:23">
      <c r="A76" s="3"/>
      <c r="B76" s="3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>
        <f t="shared" si="1"/>
        <v>0</v>
      </c>
    </row>
    <row r="77" spans="1:23">
      <c r="A77" s="3"/>
      <c r="B77" s="3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>
        <f t="shared" si="1"/>
        <v>0</v>
      </c>
    </row>
    <row r="78" spans="1:23">
      <c r="A78" s="3"/>
      <c r="B78" s="3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>
        <f t="shared" si="1"/>
        <v>0</v>
      </c>
    </row>
    <row r="79" spans="1:23">
      <c r="A79" s="3"/>
      <c r="B79" s="3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>
        <f t="shared" si="1"/>
        <v>0</v>
      </c>
    </row>
    <row r="80" spans="1:23">
      <c r="A80" s="3"/>
      <c r="B80" s="3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>
        <f t="shared" si="1"/>
        <v>0</v>
      </c>
    </row>
    <row r="81" spans="1:23">
      <c r="A81" s="3"/>
      <c r="B81" s="3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>
        <f t="shared" si="1"/>
        <v>0</v>
      </c>
    </row>
    <row r="82" spans="1:23">
      <c r="A82" s="3"/>
      <c r="B82" s="3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>
        <f t="shared" si="1"/>
        <v>0</v>
      </c>
    </row>
    <row r="83" spans="1:23">
      <c r="A83" s="3"/>
      <c r="B83" s="3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>
        <f t="shared" si="1"/>
        <v>0</v>
      </c>
    </row>
    <row r="84" spans="1:23">
      <c r="A84" s="3"/>
      <c r="B84" s="3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>
        <f t="shared" si="1"/>
        <v>0</v>
      </c>
    </row>
    <row r="85" spans="1:23">
      <c r="A85" s="3"/>
      <c r="B85" s="3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>
        <f t="shared" si="1"/>
        <v>0</v>
      </c>
    </row>
    <row r="86" spans="1:23">
      <c r="A86" s="3"/>
      <c r="B86" s="3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>
        <f t="shared" si="1"/>
        <v>0</v>
      </c>
    </row>
    <row r="87" spans="1:23">
      <c r="A87" s="3"/>
      <c r="B87" s="3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>
        <f t="shared" si="1"/>
        <v>0</v>
      </c>
    </row>
    <row r="88" spans="1:23">
      <c r="A88" s="3"/>
      <c r="B88" s="3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>
        <f t="shared" si="1"/>
        <v>0</v>
      </c>
    </row>
    <row r="89" spans="1:23">
      <c r="A89" s="3"/>
      <c r="B89" s="3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>
        <f t="shared" si="1"/>
        <v>0</v>
      </c>
    </row>
    <row r="90" spans="1:23">
      <c r="A90" s="3"/>
      <c r="B90" s="3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>
        <f t="shared" si="1"/>
        <v>0</v>
      </c>
    </row>
    <row r="91" spans="1:23">
      <c r="A91" s="3"/>
      <c r="B91" s="3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>
        <f t="shared" si="1"/>
        <v>0</v>
      </c>
    </row>
    <row r="92" spans="1:23">
      <c r="A92" s="3"/>
      <c r="B92" s="3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>
        <f t="shared" si="1"/>
        <v>0</v>
      </c>
    </row>
    <row r="93" spans="1:23">
      <c r="A93" s="3"/>
      <c r="B93" s="3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>
        <f t="shared" si="1"/>
        <v>0</v>
      </c>
    </row>
    <row r="94" spans="1:23">
      <c r="A94" s="3"/>
      <c r="B94" s="3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>
        <f t="shared" si="1"/>
        <v>0</v>
      </c>
    </row>
    <row r="95" spans="1:23">
      <c r="A95" s="3"/>
      <c r="B95" s="3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>
        <f t="shared" si="1"/>
        <v>0</v>
      </c>
    </row>
    <row r="96" spans="1:23">
      <c r="A96" s="3"/>
      <c r="B96" s="3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>
        <f t="shared" si="1"/>
        <v>0</v>
      </c>
    </row>
    <row r="97" spans="1:23">
      <c r="A97" s="3"/>
      <c r="B97" s="3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>
        <f t="shared" si="1"/>
        <v>0</v>
      </c>
    </row>
    <row r="98" spans="1:23">
      <c r="A98" s="3"/>
      <c r="B98" s="3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>
        <f t="shared" si="1"/>
        <v>0</v>
      </c>
    </row>
    <row r="99" spans="1:23">
      <c r="A99" s="3"/>
      <c r="B99" s="3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>
        <f t="shared" si="1"/>
        <v>0</v>
      </c>
    </row>
    <row r="100" spans="1:23">
      <c r="A100" s="3"/>
      <c r="B100" s="3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>
        <f t="shared" si="1"/>
        <v>0</v>
      </c>
    </row>
    <row r="101" spans="1:23">
      <c r="A101" s="3"/>
      <c r="B101" s="3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>
        <f t="shared" si="1"/>
        <v>0</v>
      </c>
    </row>
    <row r="102" spans="1:23">
      <c r="A102" s="3"/>
      <c r="B102" s="3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>
        <f t="shared" si="1"/>
        <v>0</v>
      </c>
    </row>
    <row r="103" spans="1:23">
      <c r="A103" s="3"/>
      <c r="B103" s="3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>
        <f t="shared" si="1"/>
        <v>0</v>
      </c>
    </row>
    <row r="104" spans="1:23">
      <c r="A104" s="3"/>
      <c r="B104" s="3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>
        <f t="shared" si="1"/>
        <v>0</v>
      </c>
    </row>
    <row r="105" spans="1:23">
      <c r="A105" s="3"/>
      <c r="B105" s="3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>
        <f t="shared" si="1"/>
        <v>0</v>
      </c>
    </row>
    <row r="106" spans="1:23">
      <c r="A106" s="3"/>
      <c r="B106" s="3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>
        <f t="shared" si="1"/>
        <v>0</v>
      </c>
    </row>
    <row r="107" spans="1:23">
      <c r="A107" s="3"/>
      <c r="B107" s="3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>
        <f t="shared" si="1"/>
        <v>0</v>
      </c>
    </row>
    <row r="108" spans="1:23">
      <c r="A108" s="3"/>
      <c r="B108" s="3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>
        <f t="shared" si="1"/>
        <v>0</v>
      </c>
    </row>
    <row r="109" spans="1:23">
      <c r="A109" s="3"/>
      <c r="B109" s="3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>
        <f t="shared" si="1"/>
        <v>0</v>
      </c>
    </row>
    <row r="110" spans="1:23">
      <c r="A110" s="3"/>
      <c r="B110" s="3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>
        <f t="shared" si="1"/>
        <v>0</v>
      </c>
    </row>
    <row r="111" spans="1:23">
      <c r="A111" s="3"/>
      <c r="B111" s="3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>
        <f t="shared" si="1"/>
        <v>0</v>
      </c>
    </row>
    <row r="112" spans="1:23">
      <c r="A112" s="3"/>
      <c r="B112" s="3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>
        <f t="shared" si="1"/>
        <v>0</v>
      </c>
    </row>
    <row r="113" spans="1:23">
      <c r="A113" s="3"/>
      <c r="B113" s="3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>
        <f t="shared" si="1"/>
        <v>0</v>
      </c>
    </row>
    <row r="114" spans="1:23">
      <c r="A114" s="3"/>
      <c r="B114" s="3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>
        <f t="shared" si="1"/>
        <v>0</v>
      </c>
    </row>
    <row r="115" spans="1:23">
      <c r="A115" s="3"/>
      <c r="B115" s="3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>
        <f t="shared" si="1"/>
        <v>0</v>
      </c>
    </row>
    <row r="116" spans="1:23">
      <c r="A116" s="3"/>
      <c r="B116" s="3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>
        <f t="shared" si="1"/>
        <v>0</v>
      </c>
    </row>
    <row r="117" spans="1:23">
      <c r="A117" s="3"/>
      <c r="B117" s="3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>
        <f t="shared" si="1"/>
        <v>0</v>
      </c>
    </row>
    <row r="118" spans="1:23">
      <c r="A118" s="3"/>
      <c r="B118" s="3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>
        <f t="shared" si="1"/>
        <v>0</v>
      </c>
    </row>
    <row r="119" spans="1:23">
      <c r="A119" s="3"/>
      <c r="B119" s="3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>
        <f t="shared" si="1"/>
        <v>0</v>
      </c>
    </row>
    <row r="120" spans="1:23">
      <c r="A120" s="3"/>
      <c r="B120" s="3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>
        <f t="shared" si="1"/>
        <v>0</v>
      </c>
    </row>
    <row r="121" spans="1:23">
      <c r="A121" s="3"/>
      <c r="B121" s="3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>
        <f t="shared" si="1"/>
        <v>0</v>
      </c>
    </row>
    <row r="122" spans="1:23">
      <c r="A122" s="3"/>
      <c r="B122" s="3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>
        <f t="shared" si="1"/>
        <v>0</v>
      </c>
    </row>
    <row r="123" spans="1:23">
      <c r="A123" s="3"/>
      <c r="B123" s="3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>
        <f t="shared" si="1"/>
        <v>0</v>
      </c>
    </row>
    <row r="124" spans="1:23">
      <c r="A124" s="3"/>
      <c r="B124" s="3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>
        <f t="shared" si="1"/>
        <v>0</v>
      </c>
    </row>
    <row r="125" spans="1:23">
      <c r="A125" s="3"/>
      <c r="B125" s="3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>
        <f t="shared" si="1"/>
        <v>0</v>
      </c>
    </row>
    <row r="126" spans="1:23">
      <c r="A126" s="3"/>
      <c r="B126" s="3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>
        <f t="shared" si="1"/>
        <v>0</v>
      </c>
    </row>
    <row r="127" spans="1:23">
      <c r="A127" s="3"/>
      <c r="B127" s="3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>
        <f t="shared" si="1"/>
        <v>0</v>
      </c>
    </row>
    <row r="128" spans="1:23">
      <c r="A128" s="3"/>
      <c r="B128" s="3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>
        <f t="shared" si="1"/>
        <v>0</v>
      </c>
    </row>
    <row r="129" spans="1:23">
      <c r="A129" s="3"/>
      <c r="B129" s="3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>
        <f t="shared" si="1"/>
        <v>0</v>
      </c>
    </row>
    <row r="130" spans="1:23">
      <c r="A130" s="3"/>
      <c r="B130" s="3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>
        <f t="shared" si="1"/>
        <v>0</v>
      </c>
    </row>
    <row r="131" spans="1:23">
      <c r="A131" s="3"/>
      <c r="B131" s="3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>
        <f t="shared" si="1"/>
        <v>0</v>
      </c>
    </row>
    <row r="132" spans="1:23">
      <c r="A132" s="3"/>
      <c r="B132" s="3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>
        <f t="shared" ref="W132:W195" si="2">SUM(C132:V132)</f>
        <v>0</v>
      </c>
    </row>
    <row r="133" spans="1:23">
      <c r="A133" s="3"/>
      <c r="B133" s="3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>
        <f t="shared" si="2"/>
        <v>0</v>
      </c>
    </row>
    <row r="134" spans="1:23">
      <c r="A134" s="3"/>
      <c r="B134" s="3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>
        <f t="shared" si="2"/>
        <v>0</v>
      </c>
    </row>
    <row r="135" spans="1:23">
      <c r="A135" s="3"/>
      <c r="B135" s="3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>
        <f t="shared" si="2"/>
        <v>0</v>
      </c>
    </row>
    <row r="136" spans="1:23">
      <c r="A136" s="3"/>
      <c r="B136" s="3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>
        <f t="shared" si="2"/>
        <v>0</v>
      </c>
    </row>
    <row r="137" spans="1:23">
      <c r="A137" s="3"/>
      <c r="B137" s="3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>
        <f t="shared" si="2"/>
        <v>0</v>
      </c>
    </row>
    <row r="138" spans="1:23">
      <c r="A138" s="3"/>
      <c r="B138" s="3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>
        <f t="shared" si="2"/>
        <v>0</v>
      </c>
    </row>
    <row r="139" spans="1:23">
      <c r="A139" s="3"/>
      <c r="B139" s="3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>
        <f t="shared" si="2"/>
        <v>0</v>
      </c>
    </row>
    <row r="140" spans="1:23">
      <c r="A140" s="3"/>
      <c r="B140" s="3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>
        <f t="shared" si="2"/>
        <v>0</v>
      </c>
    </row>
    <row r="141" spans="1:23">
      <c r="A141" s="3"/>
      <c r="B141" s="3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>
        <f t="shared" si="2"/>
        <v>0</v>
      </c>
    </row>
    <row r="142" spans="1:23">
      <c r="A142" s="3"/>
      <c r="B142" s="3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>
        <f t="shared" si="2"/>
        <v>0</v>
      </c>
    </row>
    <row r="143" spans="1:23">
      <c r="A143" s="3"/>
      <c r="B143" s="3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>
        <f t="shared" si="2"/>
        <v>0</v>
      </c>
    </row>
    <row r="144" spans="1:23">
      <c r="A144" s="3"/>
      <c r="B144" s="3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>
        <f t="shared" si="2"/>
        <v>0</v>
      </c>
    </row>
    <row r="145" spans="1:23">
      <c r="A145" s="3"/>
      <c r="B145" s="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>
        <f t="shared" si="2"/>
        <v>0</v>
      </c>
    </row>
    <row r="146" spans="1:23">
      <c r="A146" s="3"/>
      <c r="B146" s="3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>
        <f t="shared" si="2"/>
        <v>0</v>
      </c>
    </row>
    <row r="147" spans="1:23">
      <c r="A147" s="3"/>
      <c r="B147" s="3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>
        <f t="shared" si="2"/>
        <v>0</v>
      </c>
    </row>
    <row r="148" spans="1:23">
      <c r="A148" s="3"/>
      <c r="B148" s="3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>
        <f t="shared" si="2"/>
        <v>0</v>
      </c>
    </row>
    <row r="149" spans="1:23">
      <c r="A149" s="3"/>
      <c r="B149" s="3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>
        <f t="shared" si="2"/>
        <v>0</v>
      </c>
    </row>
    <row r="150" spans="1:23">
      <c r="A150" s="3"/>
      <c r="B150" s="3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>
        <f t="shared" si="2"/>
        <v>0</v>
      </c>
    </row>
    <row r="151" spans="1:23">
      <c r="A151" s="3"/>
      <c r="B151" s="3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>
        <f t="shared" si="2"/>
        <v>0</v>
      </c>
    </row>
    <row r="152" spans="1:23">
      <c r="A152" s="3"/>
      <c r="B152" s="3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>
        <f t="shared" si="2"/>
        <v>0</v>
      </c>
    </row>
    <row r="153" spans="1:23">
      <c r="A153" s="3"/>
      <c r="B153" s="3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>
        <f t="shared" si="2"/>
        <v>0</v>
      </c>
    </row>
    <row r="154" spans="1:23">
      <c r="A154" s="3"/>
      <c r="B154" s="3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>
        <f t="shared" si="2"/>
        <v>0</v>
      </c>
    </row>
    <row r="155" spans="1:23">
      <c r="A155" s="3"/>
      <c r="B155" s="3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>
        <f t="shared" si="2"/>
        <v>0</v>
      </c>
    </row>
    <row r="156" spans="1:23">
      <c r="A156" s="3"/>
      <c r="B156" s="3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>
        <f t="shared" si="2"/>
        <v>0</v>
      </c>
    </row>
    <row r="157" spans="1:23">
      <c r="A157" s="3"/>
      <c r="B157" s="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>
        <f t="shared" si="2"/>
        <v>0</v>
      </c>
    </row>
    <row r="158" spans="1:23">
      <c r="A158" s="3"/>
      <c r="B158" s="3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>
        <f t="shared" si="2"/>
        <v>0</v>
      </c>
    </row>
    <row r="159" spans="1:23">
      <c r="A159" s="3"/>
      <c r="B159" s="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>
        <f t="shared" si="2"/>
        <v>0</v>
      </c>
    </row>
    <row r="160" spans="1:23">
      <c r="A160" s="3"/>
      <c r="B160" s="3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>
        <f t="shared" si="2"/>
        <v>0</v>
      </c>
    </row>
    <row r="161" spans="1:23">
      <c r="A161" s="3"/>
      <c r="B161" s="3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>
        <f t="shared" si="2"/>
        <v>0</v>
      </c>
    </row>
    <row r="162" spans="1:23">
      <c r="A162" s="3"/>
      <c r="B162" s="3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>
        <f t="shared" si="2"/>
        <v>0</v>
      </c>
    </row>
    <row r="163" spans="1:23">
      <c r="A163" s="3"/>
      <c r="B163" s="3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>
        <f t="shared" si="2"/>
        <v>0</v>
      </c>
    </row>
    <row r="164" spans="1:23">
      <c r="A164" s="3"/>
      <c r="B164" s="3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>
        <f t="shared" si="2"/>
        <v>0</v>
      </c>
    </row>
    <row r="165" spans="1:23">
      <c r="A165" s="3"/>
      <c r="B165" s="3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>
        <f t="shared" si="2"/>
        <v>0</v>
      </c>
    </row>
    <row r="166" spans="1:23">
      <c r="A166" s="3"/>
      <c r="B166" s="3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>
        <f t="shared" si="2"/>
        <v>0</v>
      </c>
    </row>
    <row r="167" spans="1:23">
      <c r="A167" s="3"/>
      <c r="B167" s="3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>
        <f t="shared" si="2"/>
        <v>0</v>
      </c>
    </row>
    <row r="168" spans="1:23">
      <c r="A168" s="3"/>
      <c r="B168" s="3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>
        <f t="shared" si="2"/>
        <v>0</v>
      </c>
    </row>
    <row r="169" spans="1:23">
      <c r="A169" s="3"/>
      <c r="B169" s="3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>
        <f t="shared" si="2"/>
        <v>0</v>
      </c>
    </row>
    <row r="170" spans="1:23">
      <c r="A170" s="3"/>
      <c r="B170" s="3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>
        <f t="shared" si="2"/>
        <v>0</v>
      </c>
    </row>
    <row r="171" spans="1:23">
      <c r="A171" s="3"/>
      <c r="B171" s="3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>
        <f t="shared" si="2"/>
        <v>0</v>
      </c>
    </row>
    <row r="172" spans="1:23">
      <c r="A172" s="3"/>
      <c r="B172" s="3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>
        <f t="shared" si="2"/>
        <v>0</v>
      </c>
    </row>
    <row r="173" spans="1:23">
      <c r="A173" s="3"/>
      <c r="B173" s="3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>
        <f t="shared" si="2"/>
        <v>0</v>
      </c>
    </row>
    <row r="174" spans="1:23">
      <c r="A174" s="3"/>
      <c r="B174" s="3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>
        <f t="shared" si="2"/>
        <v>0</v>
      </c>
    </row>
    <row r="175" spans="1:23">
      <c r="A175" s="3"/>
      <c r="B175" s="3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>
        <f t="shared" si="2"/>
        <v>0</v>
      </c>
    </row>
    <row r="176" spans="1:23">
      <c r="A176" s="3"/>
      <c r="B176" s="3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>
        <f t="shared" si="2"/>
        <v>0</v>
      </c>
    </row>
    <row r="177" spans="1:23">
      <c r="A177" s="3"/>
      <c r="B177" s="3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>
        <f t="shared" si="2"/>
        <v>0</v>
      </c>
    </row>
    <row r="178" spans="1:23">
      <c r="A178" s="3"/>
      <c r="B178" s="3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>
        <f t="shared" si="2"/>
        <v>0</v>
      </c>
    </row>
    <row r="179" spans="1:23">
      <c r="A179" s="3"/>
      <c r="B179" s="3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>
        <f t="shared" si="2"/>
        <v>0</v>
      </c>
    </row>
    <row r="180" spans="1:23">
      <c r="A180" s="3"/>
      <c r="B180" s="3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>
        <f t="shared" si="2"/>
        <v>0</v>
      </c>
    </row>
    <row r="181" spans="1:23">
      <c r="A181" s="3"/>
      <c r="B181" s="3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>
        <f t="shared" si="2"/>
        <v>0</v>
      </c>
    </row>
    <row r="182" spans="1:23">
      <c r="A182" s="3"/>
      <c r="B182" s="3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>
        <f t="shared" si="2"/>
        <v>0</v>
      </c>
    </row>
    <row r="183" spans="1:23">
      <c r="A183" s="3"/>
      <c r="B183" s="3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>
        <f t="shared" si="2"/>
        <v>0</v>
      </c>
    </row>
    <row r="184" spans="1:23">
      <c r="A184" s="3"/>
      <c r="B184" s="3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>
        <f t="shared" si="2"/>
        <v>0</v>
      </c>
    </row>
    <row r="185" spans="1:23">
      <c r="A185" s="3"/>
      <c r="B185" s="3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>
        <f t="shared" si="2"/>
        <v>0</v>
      </c>
    </row>
    <row r="186" spans="1:23">
      <c r="A186" s="3"/>
      <c r="B186" s="3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>
        <f t="shared" si="2"/>
        <v>0</v>
      </c>
    </row>
    <row r="187" spans="1:23">
      <c r="A187" s="3"/>
      <c r="B187" s="3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>
        <f t="shared" si="2"/>
        <v>0</v>
      </c>
    </row>
    <row r="188" spans="1:23">
      <c r="A188" s="3"/>
      <c r="B188" s="3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>
        <f t="shared" si="2"/>
        <v>0</v>
      </c>
    </row>
    <row r="189" spans="1:23">
      <c r="A189" s="3"/>
      <c r="B189" s="3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>
        <f t="shared" si="2"/>
        <v>0</v>
      </c>
    </row>
    <row r="190" spans="1:23">
      <c r="A190" s="3"/>
      <c r="B190" s="3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>
        <f t="shared" si="2"/>
        <v>0</v>
      </c>
    </row>
    <row r="191" spans="1:23">
      <c r="A191" s="3"/>
      <c r="B191" s="3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>
        <f t="shared" si="2"/>
        <v>0</v>
      </c>
    </row>
    <row r="192" spans="1:23">
      <c r="A192" s="3"/>
      <c r="B192" s="3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>
        <f t="shared" si="2"/>
        <v>0</v>
      </c>
    </row>
    <row r="193" spans="1:23">
      <c r="A193" s="3"/>
      <c r="B193" s="3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>
        <f t="shared" si="2"/>
        <v>0</v>
      </c>
    </row>
    <row r="194" spans="1:23">
      <c r="A194" s="3"/>
      <c r="B194" s="3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>
        <f t="shared" si="2"/>
        <v>0</v>
      </c>
    </row>
    <row r="195" spans="1:23">
      <c r="A195" s="3"/>
      <c r="B195" s="3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>
        <f t="shared" si="2"/>
        <v>0</v>
      </c>
    </row>
    <row r="196" spans="1:23">
      <c r="A196" s="3"/>
      <c r="B196" s="3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>
        <f t="shared" ref="W196:W259" si="3">SUM(C196:V196)</f>
        <v>0</v>
      </c>
    </row>
    <row r="197" spans="1:23">
      <c r="A197" s="3"/>
      <c r="B197" s="3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>
        <f t="shared" si="3"/>
        <v>0</v>
      </c>
    </row>
    <row r="198" spans="1:23">
      <c r="A198" s="3"/>
      <c r="B198" s="3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>
        <f t="shared" si="3"/>
        <v>0</v>
      </c>
    </row>
    <row r="199" spans="1:23">
      <c r="A199" s="3"/>
      <c r="B199" s="3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>
        <f t="shared" si="3"/>
        <v>0</v>
      </c>
    </row>
    <row r="200" spans="1:23">
      <c r="A200" s="3"/>
      <c r="B200" s="3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>
        <f t="shared" si="3"/>
        <v>0</v>
      </c>
    </row>
    <row r="201" spans="1:23">
      <c r="A201" s="3"/>
      <c r="B201" s="3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>
        <f t="shared" si="3"/>
        <v>0</v>
      </c>
    </row>
    <row r="202" spans="1:23">
      <c r="A202" s="3"/>
      <c r="B202" s="3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>
        <f t="shared" si="3"/>
        <v>0</v>
      </c>
    </row>
    <row r="203" spans="1:23">
      <c r="A203" s="3"/>
      <c r="B203" s="3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>
        <f t="shared" si="3"/>
        <v>0</v>
      </c>
    </row>
    <row r="204" spans="1:23">
      <c r="A204" s="3"/>
      <c r="B204" s="3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>
        <f t="shared" si="3"/>
        <v>0</v>
      </c>
    </row>
    <row r="205" spans="1:23">
      <c r="A205" s="3"/>
      <c r="B205" s="3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>
        <f t="shared" si="3"/>
        <v>0</v>
      </c>
    </row>
    <row r="206" spans="1:23">
      <c r="A206" s="3"/>
      <c r="B206" s="3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>
        <f t="shared" si="3"/>
        <v>0</v>
      </c>
    </row>
    <row r="207" spans="1:23">
      <c r="A207" s="3"/>
      <c r="B207" s="3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>
        <f t="shared" si="3"/>
        <v>0</v>
      </c>
    </row>
    <row r="208" spans="1:23">
      <c r="A208" s="3"/>
      <c r="B208" s="3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>
        <f t="shared" si="3"/>
        <v>0</v>
      </c>
    </row>
    <row r="209" spans="1:23">
      <c r="A209" s="3"/>
      <c r="B209" s="3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>
        <f t="shared" si="3"/>
        <v>0</v>
      </c>
    </row>
    <row r="210" spans="1:23">
      <c r="A210" s="3"/>
      <c r="B210" s="3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>
        <f t="shared" si="3"/>
        <v>0</v>
      </c>
    </row>
    <row r="211" spans="1:23">
      <c r="A211" s="3"/>
      <c r="B211" s="3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>
        <f t="shared" si="3"/>
        <v>0</v>
      </c>
    </row>
    <row r="212" spans="1:23">
      <c r="A212" s="3"/>
      <c r="B212" s="3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>
        <f t="shared" si="3"/>
        <v>0</v>
      </c>
    </row>
    <row r="213" spans="1:23">
      <c r="A213" s="3"/>
      <c r="B213" s="3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>
        <f t="shared" si="3"/>
        <v>0</v>
      </c>
    </row>
    <row r="214" spans="1:23">
      <c r="A214" s="3"/>
      <c r="B214" s="3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>
        <f t="shared" si="3"/>
        <v>0</v>
      </c>
    </row>
    <row r="215" spans="1:23">
      <c r="A215" s="3"/>
      <c r="B215" s="3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>
        <f t="shared" si="3"/>
        <v>0</v>
      </c>
    </row>
    <row r="216" spans="1:23">
      <c r="A216" s="3"/>
      <c r="B216" s="3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>
        <f t="shared" si="3"/>
        <v>0</v>
      </c>
    </row>
    <row r="217" spans="1:23">
      <c r="A217" s="3"/>
      <c r="B217" s="3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>
        <f t="shared" si="3"/>
        <v>0</v>
      </c>
    </row>
    <row r="218" spans="1:23">
      <c r="A218" s="3"/>
      <c r="B218" s="3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>
        <f t="shared" si="3"/>
        <v>0</v>
      </c>
    </row>
    <row r="219" spans="1:23">
      <c r="A219" s="3"/>
      <c r="B219" s="3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>
        <f t="shared" si="3"/>
        <v>0</v>
      </c>
    </row>
    <row r="220" spans="1:23">
      <c r="A220" s="3"/>
      <c r="B220" s="3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>
        <f t="shared" si="3"/>
        <v>0</v>
      </c>
    </row>
    <row r="221" spans="1:23">
      <c r="A221" s="3"/>
      <c r="B221" s="3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>
        <f t="shared" si="3"/>
        <v>0</v>
      </c>
    </row>
    <row r="222" spans="1:23">
      <c r="A222" s="3"/>
      <c r="B222" s="3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>
        <f t="shared" si="3"/>
        <v>0</v>
      </c>
    </row>
    <row r="223" spans="1:23">
      <c r="A223" s="3"/>
      <c r="B223" s="3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>
        <f t="shared" si="3"/>
        <v>0</v>
      </c>
    </row>
    <row r="224" spans="1:23">
      <c r="A224" s="3"/>
      <c r="B224" s="3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>
        <f t="shared" si="3"/>
        <v>0</v>
      </c>
    </row>
    <row r="225" spans="1:23">
      <c r="A225" s="3"/>
      <c r="B225" s="3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>
        <f t="shared" si="3"/>
        <v>0</v>
      </c>
    </row>
    <row r="226" spans="1:23">
      <c r="A226" s="3"/>
      <c r="B226" s="3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>
        <f t="shared" si="3"/>
        <v>0</v>
      </c>
    </row>
    <row r="227" spans="1:23">
      <c r="A227" s="3"/>
      <c r="B227" s="3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>
        <f t="shared" si="3"/>
        <v>0</v>
      </c>
    </row>
    <row r="228" spans="1:23">
      <c r="A228" s="3"/>
      <c r="B228" s="3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>
        <f t="shared" si="3"/>
        <v>0</v>
      </c>
    </row>
    <row r="229" spans="1:23">
      <c r="A229" s="3"/>
      <c r="B229" s="3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>
        <f t="shared" si="3"/>
        <v>0</v>
      </c>
    </row>
    <row r="230" spans="1:23">
      <c r="A230" s="3"/>
      <c r="B230" s="3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>
        <f t="shared" si="3"/>
        <v>0</v>
      </c>
    </row>
    <row r="231" spans="1:23">
      <c r="A231" s="3"/>
      <c r="B231" s="3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>
        <f t="shared" si="3"/>
        <v>0</v>
      </c>
    </row>
    <row r="232" spans="1:23">
      <c r="A232" s="3"/>
      <c r="B232" s="3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>
        <f t="shared" si="3"/>
        <v>0</v>
      </c>
    </row>
    <row r="233" spans="1:23">
      <c r="A233" s="3"/>
      <c r="B233" s="3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>
        <f t="shared" si="3"/>
        <v>0</v>
      </c>
    </row>
    <row r="234" spans="1:23">
      <c r="A234" s="3"/>
      <c r="B234" s="3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>
        <f t="shared" si="3"/>
        <v>0</v>
      </c>
    </row>
    <row r="235" spans="1:23">
      <c r="A235" s="3"/>
      <c r="B235" s="3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>
        <f t="shared" si="3"/>
        <v>0</v>
      </c>
    </row>
    <row r="236" spans="1:23">
      <c r="A236" s="3"/>
      <c r="B236" s="3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>
        <f t="shared" si="3"/>
        <v>0</v>
      </c>
    </row>
    <row r="237" spans="1:23">
      <c r="A237" s="3"/>
      <c r="B237" s="3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>
        <f t="shared" si="3"/>
        <v>0</v>
      </c>
    </row>
    <row r="238" spans="1:23">
      <c r="A238" s="3"/>
      <c r="B238" s="3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>
        <f t="shared" si="3"/>
        <v>0</v>
      </c>
    </row>
    <row r="239" spans="1:23">
      <c r="A239" s="3"/>
      <c r="B239" s="3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>
        <f t="shared" si="3"/>
        <v>0</v>
      </c>
    </row>
    <row r="240" spans="1:23">
      <c r="A240" s="3"/>
      <c r="B240" s="3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>
        <f t="shared" si="3"/>
        <v>0</v>
      </c>
    </row>
    <row r="241" spans="1:23">
      <c r="A241" s="3"/>
      <c r="B241" s="3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>
        <f t="shared" si="3"/>
        <v>0</v>
      </c>
    </row>
    <row r="242" spans="1:23">
      <c r="A242" s="3"/>
      <c r="B242" s="3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>
        <f t="shared" si="3"/>
        <v>0</v>
      </c>
    </row>
    <row r="243" spans="1:23">
      <c r="A243" s="3"/>
      <c r="B243" s="3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>
        <f t="shared" si="3"/>
        <v>0</v>
      </c>
    </row>
    <row r="244" spans="1:23">
      <c r="A244" s="3"/>
      <c r="B244" s="3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>
        <f t="shared" si="3"/>
        <v>0</v>
      </c>
    </row>
    <row r="245" spans="1:23">
      <c r="A245" s="3"/>
      <c r="B245" s="3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>
        <f t="shared" si="3"/>
        <v>0</v>
      </c>
    </row>
    <row r="246" spans="1:23">
      <c r="A246" s="3"/>
      <c r="B246" s="3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>
        <f t="shared" si="3"/>
        <v>0</v>
      </c>
    </row>
    <row r="247" spans="1:23">
      <c r="A247" s="3"/>
      <c r="B247" s="3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>
        <f t="shared" si="3"/>
        <v>0</v>
      </c>
    </row>
    <row r="248" spans="1:23">
      <c r="A248" s="3"/>
      <c r="B248" s="3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>
        <f t="shared" si="3"/>
        <v>0</v>
      </c>
    </row>
    <row r="249" spans="1:23">
      <c r="A249" s="3"/>
      <c r="B249" s="3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>
        <f t="shared" si="3"/>
        <v>0</v>
      </c>
    </row>
    <row r="250" spans="1:23">
      <c r="A250" s="3"/>
      <c r="B250" s="3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>
        <f t="shared" si="3"/>
        <v>0</v>
      </c>
    </row>
    <row r="251" spans="1:23">
      <c r="A251" s="3"/>
      <c r="B251" s="3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>
        <f t="shared" si="3"/>
        <v>0</v>
      </c>
    </row>
    <row r="252" spans="1:23">
      <c r="A252" s="3"/>
      <c r="B252" s="3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>
        <f t="shared" si="3"/>
        <v>0</v>
      </c>
    </row>
    <row r="253" spans="1:23">
      <c r="A253" s="3"/>
      <c r="B253" s="3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>
        <f t="shared" si="3"/>
        <v>0</v>
      </c>
    </row>
    <row r="254" spans="1:23">
      <c r="A254" s="3"/>
      <c r="B254" s="3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>
        <f t="shared" si="3"/>
        <v>0</v>
      </c>
    </row>
    <row r="255" spans="1:23">
      <c r="A255" s="3"/>
      <c r="B255" s="3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>
        <f t="shared" si="3"/>
        <v>0</v>
      </c>
    </row>
    <row r="256" spans="1:23">
      <c r="A256" s="3"/>
      <c r="B256" s="3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>
        <f t="shared" si="3"/>
        <v>0</v>
      </c>
    </row>
    <row r="257" spans="1:23">
      <c r="A257" s="3"/>
      <c r="B257" s="3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>
        <f t="shared" si="3"/>
        <v>0</v>
      </c>
    </row>
    <row r="258" spans="1:23">
      <c r="A258" s="3"/>
      <c r="B258" s="3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>
        <f t="shared" si="3"/>
        <v>0</v>
      </c>
    </row>
    <row r="259" spans="1:23">
      <c r="A259" s="3"/>
      <c r="B259" s="3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>
        <f t="shared" si="3"/>
        <v>0</v>
      </c>
    </row>
    <row r="260" spans="1:23">
      <c r="A260" s="3"/>
      <c r="B260" s="3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>
        <f t="shared" ref="W260:W323" si="4">SUM(C260:V260)</f>
        <v>0</v>
      </c>
    </row>
    <row r="261" spans="1:23">
      <c r="A261" s="3"/>
      <c r="B261" s="3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>
        <f t="shared" si="4"/>
        <v>0</v>
      </c>
    </row>
    <row r="262" spans="1:23">
      <c r="A262" s="3"/>
      <c r="B262" s="3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>
        <f t="shared" si="4"/>
        <v>0</v>
      </c>
    </row>
    <row r="263" spans="1:23">
      <c r="A263" s="3"/>
      <c r="B263" s="3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>
        <f t="shared" si="4"/>
        <v>0</v>
      </c>
    </row>
    <row r="264" spans="1:23">
      <c r="A264" s="3"/>
      <c r="B264" s="3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>
        <f t="shared" si="4"/>
        <v>0</v>
      </c>
    </row>
    <row r="265" spans="1:23">
      <c r="A265" s="3"/>
      <c r="B265" s="3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>
        <f t="shared" si="4"/>
        <v>0</v>
      </c>
    </row>
    <row r="266" spans="1:23">
      <c r="A266" s="3"/>
      <c r="B266" s="3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>
        <f t="shared" si="4"/>
        <v>0</v>
      </c>
    </row>
    <row r="267" spans="1:23">
      <c r="A267" s="3"/>
      <c r="B267" s="3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>
        <f t="shared" si="4"/>
        <v>0</v>
      </c>
    </row>
    <row r="268" spans="1:23">
      <c r="A268" s="3"/>
      <c r="B268" s="3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>
        <f t="shared" si="4"/>
        <v>0</v>
      </c>
    </row>
    <row r="269" spans="1:23">
      <c r="A269" s="3"/>
      <c r="B269" s="3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>
        <f t="shared" si="4"/>
        <v>0</v>
      </c>
    </row>
    <row r="270" spans="1:23">
      <c r="A270" s="3"/>
      <c r="B270" s="3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>
        <f t="shared" si="4"/>
        <v>0</v>
      </c>
    </row>
    <row r="271" spans="1:23">
      <c r="A271" s="3"/>
      <c r="B271" s="3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>
        <f t="shared" si="4"/>
        <v>0</v>
      </c>
    </row>
    <row r="272" spans="1:23">
      <c r="A272" s="3"/>
      <c r="B272" s="3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>
        <f t="shared" si="4"/>
        <v>0</v>
      </c>
    </row>
    <row r="273" spans="1:23">
      <c r="A273" s="3"/>
      <c r="B273" s="3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>
        <f t="shared" si="4"/>
        <v>0</v>
      </c>
    </row>
    <row r="274" spans="1:23">
      <c r="A274" s="3"/>
      <c r="B274" s="3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>
        <f t="shared" si="4"/>
        <v>0</v>
      </c>
    </row>
    <row r="275" spans="1:23">
      <c r="A275" s="3"/>
      <c r="B275" s="3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>
        <f t="shared" si="4"/>
        <v>0</v>
      </c>
    </row>
    <row r="276" spans="1:23">
      <c r="A276" s="3"/>
      <c r="B276" s="3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>
        <f t="shared" si="4"/>
        <v>0</v>
      </c>
    </row>
    <row r="277" spans="1:23">
      <c r="A277" s="3"/>
      <c r="B277" s="3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>
        <f t="shared" si="4"/>
        <v>0</v>
      </c>
    </row>
    <row r="278" spans="1:23">
      <c r="A278" s="3"/>
      <c r="B278" s="3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>
        <f t="shared" si="4"/>
        <v>0</v>
      </c>
    </row>
    <row r="279" spans="1:23">
      <c r="A279" s="3"/>
      <c r="B279" s="3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>
        <f t="shared" si="4"/>
        <v>0</v>
      </c>
    </row>
    <row r="280" spans="1:23">
      <c r="A280" s="3"/>
      <c r="B280" s="3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>
        <f t="shared" si="4"/>
        <v>0</v>
      </c>
    </row>
    <row r="281" spans="1:23">
      <c r="A281" s="3"/>
      <c r="B281" s="3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>
        <f t="shared" si="4"/>
        <v>0</v>
      </c>
    </row>
    <row r="282" spans="1:23">
      <c r="A282" s="3"/>
      <c r="B282" s="3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>
        <f t="shared" si="4"/>
        <v>0</v>
      </c>
    </row>
    <row r="283" spans="1:23">
      <c r="A283" s="3"/>
      <c r="B283" s="3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>
        <f t="shared" si="4"/>
        <v>0</v>
      </c>
    </row>
    <row r="284" spans="1:23">
      <c r="A284" s="3"/>
      <c r="B284" s="3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>
        <f t="shared" si="4"/>
        <v>0</v>
      </c>
    </row>
    <row r="285" spans="1:23">
      <c r="A285" s="3"/>
      <c r="B285" s="3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>
        <f t="shared" si="4"/>
        <v>0</v>
      </c>
    </row>
    <row r="286" spans="1:23">
      <c r="A286" s="3"/>
      <c r="B286" s="3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>
        <f t="shared" si="4"/>
        <v>0</v>
      </c>
    </row>
    <row r="287" spans="1:23">
      <c r="A287" s="3"/>
      <c r="B287" s="3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>
        <f t="shared" si="4"/>
        <v>0</v>
      </c>
    </row>
    <row r="288" spans="1:23">
      <c r="A288" s="3"/>
      <c r="B288" s="3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>
        <f t="shared" si="4"/>
        <v>0</v>
      </c>
    </row>
    <row r="289" spans="1:23">
      <c r="A289" s="3"/>
      <c r="B289" s="3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>
        <f t="shared" si="4"/>
        <v>0</v>
      </c>
    </row>
    <row r="290" spans="1:23">
      <c r="A290" s="3"/>
      <c r="B290" s="3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>
        <f t="shared" si="4"/>
        <v>0</v>
      </c>
    </row>
    <row r="291" spans="1:23">
      <c r="A291" s="3"/>
      <c r="B291" s="3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>
        <f t="shared" si="4"/>
        <v>0</v>
      </c>
    </row>
    <row r="292" spans="1:23">
      <c r="A292" s="3"/>
      <c r="B292" s="3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>
        <f t="shared" si="4"/>
        <v>0</v>
      </c>
    </row>
    <row r="293" spans="1:23">
      <c r="A293" s="3"/>
      <c r="B293" s="3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>
        <f t="shared" si="4"/>
        <v>0</v>
      </c>
    </row>
    <row r="294" spans="1:23">
      <c r="A294" s="3"/>
      <c r="B294" s="3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>
        <f t="shared" si="4"/>
        <v>0</v>
      </c>
    </row>
    <row r="295" spans="1:23">
      <c r="A295" s="3"/>
      <c r="B295" s="3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>
        <f t="shared" si="4"/>
        <v>0</v>
      </c>
    </row>
    <row r="296" spans="1:23">
      <c r="A296" s="3"/>
      <c r="B296" s="3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>
        <f t="shared" si="4"/>
        <v>0</v>
      </c>
    </row>
    <row r="297" spans="1:23">
      <c r="A297" s="3"/>
      <c r="B297" s="3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>
        <f t="shared" si="4"/>
        <v>0</v>
      </c>
    </row>
    <row r="298" spans="1:23">
      <c r="A298" s="3"/>
      <c r="B298" s="3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>
        <f t="shared" si="4"/>
        <v>0</v>
      </c>
    </row>
    <row r="299" spans="1:23">
      <c r="A299" s="3"/>
      <c r="B299" s="3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>
        <f t="shared" si="4"/>
        <v>0</v>
      </c>
    </row>
    <row r="300" spans="1:23">
      <c r="A300" s="3"/>
      <c r="B300" s="3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>
        <f t="shared" si="4"/>
        <v>0</v>
      </c>
    </row>
    <row r="301" spans="1:23">
      <c r="A301" s="3"/>
      <c r="B301" s="3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>
        <f t="shared" si="4"/>
        <v>0</v>
      </c>
    </row>
    <row r="302" spans="1:23">
      <c r="A302" s="3"/>
      <c r="B302" s="3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>
        <f t="shared" si="4"/>
        <v>0</v>
      </c>
    </row>
    <row r="303" spans="1:23">
      <c r="A303" s="3"/>
      <c r="B303" s="3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>
        <f t="shared" si="4"/>
        <v>0</v>
      </c>
    </row>
    <row r="304" spans="1:23">
      <c r="A304" s="3"/>
      <c r="B304" s="3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>
        <f t="shared" si="4"/>
        <v>0</v>
      </c>
    </row>
    <row r="305" spans="1:23">
      <c r="A305" s="3"/>
      <c r="B305" s="3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>
        <f t="shared" si="4"/>
        <v>0</v>
      </c>
    </row>
    <row r="306" spans="1:23">
      <c r="A306" s="3"/>
      <c r="B306" s="3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>
        <f t="shared" si="4"/>
        <v>0</v>
      </c>
    </row>
    <row r="307" spans="1:23">
      <c r="A307" s="3"/>
      <c r="B307" s="3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>
        <f t="shared" si="4"/>
        <v>0</v>
      </c>
    </row>
    <row r="308" spans="1:23">
      <c r="A308" s="3"/>
      <c r="B308" s="3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>
        <f t="shared" si="4"/>
        <v>0</v>
      </c>
    </row>
    <row r="309" spans="1:23">
      <c r="A309" s="3"/>
      <c r="B309" s="3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>
        <f t="shared" si="4"/>
        <v>0</v>
      </c>
    </row>
    <row r="310" spans="1:23">
      <c r="A310" s="3"/>
      <c r="B310" s="3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>
        <f t="shared" si="4"/>
        <v>0</v>
      </c>
    </row>
    <row r="311" spans="1:23">
      <c r="A311" s="3"/>
      <c r="B311" s="3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>
        <f t="shared" si="4"/>
        <v>0</v>
      </c>
    </row>
    <row r="312" spans="1:23">
      <c r="A312" s="3"/>
      <c r="B312" s="3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>
        <f t="shared" si="4"/>
        <v>0</v>
      </c>
    </row>
    <row r="313" spans="1:23">
      <c r="A313" s="3"/>
      <c r="B313" s="3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>
        <f t="shared" si="4"/>
        <v>0</v>
      </c>
    </row>
    <row r="314" spans="1:23">
      <c r="A314" s="3"/>
      <c r="B314" s="3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>
        <f t="shared" si="4"/>
        <v>0</v>
      </c>
    </row>
    <row r="315" spans="1:23">
      <c r="A315" s="3"/>
      <c r="B315" s="3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>
        <f t="shared" si="4"/>
        <v>0</v>
      </c>
    </row>
    <row r="316" spans="1:23">
      <c r="A316" s="3"/>
      <c r="B316" s="3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>
        <f t="shared" si="4"/>
        <v>0</v>
      </c>
    </row>
    <row r="317" spans="1:23">
      <c r="A317" s="3"/>
      <c r="B317" s="3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>
        <f t="shared" si="4"/>
        <v>0</v>
      </c>
    </row>
    <row r="318" spans="1:23">
      <c r="A318" s="3"/>
      <c r="B318" s="3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>
        <f t="shared" si="4"/>
        <v>0</v>
      </c>
    </row>
    <row r="319" spans="1:23">
      <c r="A319" s="3"/>
      <c r="B319" s="3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>
        <f t="shared" si="4"/>
        <v>0</v>
      </c>
    </row>
    <row r="320" spans="1:23">
      <c r="A320" s="3"/>
      <c r="B320" s="3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>
        <f t="shared" si="4"/>
        <v>0</v>
      </c>
    </row>
    <row r="321" spans="1:23">
      <c r="A321" s="3"/>
      <c r="B321" s="3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>
        <f t="shared" si="4"/>
        <v>0</v>
      </c>
    </row>
    <row r="322" spans="1:23">
      <c r="A322" s="3"/>
      <c r="B322" s="3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>
        <f t="shared" si="4"/>
        <v>0</v>
      </c>
    </row>
    <row r="323" spans="1:23">
      <c r="A323" s="3"/>
      <c r="B323" s="3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>
        <f t="shared" si="4"/>
        <v>0</v>
      </c>
    </row>
    <row r="324" spans="1:23">
      <c r="A324" s="3"/>
      <c r="B324" s="3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>
        <f t="shared" ref="W324:W348" si="5">SUM(C324:V324)</f>
        <v>0</v>
      </c>
    </row>
    <row r="325" spans="1:23">
      <c r="A325" s="3"/>
      <c r="B325" s="3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>
        <f t="shared" si="5"/>
        <v>0</v>
      </c>
    </row>
    <row r="326" spans="1:23">
      <c r="A326" s="3"/>
      <c r="B326" s="3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>
        <f t="shared" si="5"/>
        <v>0</v>
      </c>
    </row>
    <row r="327" spans="1:23">
      <c r="A327" s="3"/>
      <c r="B327" s="3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>
        <f t="shared" si="5"/>
        <v>0</v>
      </c>
    </row>
    <row r="328" spans="1:23">
      <c r="A328" s="3"/>
      <c r="B328" s="3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>
        <f t="shared" si="5"/>
        <v>0</v>
      </c>
    </row>
    <row r="329" spans="1:23">
      <c r="A329" s="3"/>
      <c r="B329" s="3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>
        <f t="shared" si="5"/>
        <v>0</v>
      </c>
    </row>
    <row r="330" spans="1:23">
      <c r="A330" s="3"/>
      <c r="B330" s="3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>
        <f t="shared" si="5"/>
        <v>0</v>
      </c>
    </row>
    <row r="331" spans="1:23">
      <c r="A331" s="3"/>
      <c r="B331" s="3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>
        <f t="shared" si="5"/>
        <v>0</v>
      </c>
    </row>
    <row r="332" spans="1:23">
      <c r="A332" s="3"/>
      <c r="B332" s="3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>
        <f t="shared" si="5"/>
        <v>0</v>
      </c>
    </row>
    <row r="333" spans="1:23">
      <c r="A333" s="3"/>
      <c r="B333" s="3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>
        <f t="shared" si="5"/>
        <v>0</v>
      </c>
    </row>
    <row r="334" spans="1:23">
      <c r="A334" s="3"/>
      <c r="B334" s="3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>
        <f t="shared" si="5"/>
        <v>0</v>
      </c>
    </row>
    <row r="335" spans="1:23">
      <c r="A335" s="3"/>
      <c r="B335" s="3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>
        <f t="shared" si="5"/>
        <v>0</v>
      </c>
    </row>
    <row r="336" spans="1:23">
      <c r="A336" s="3"/>
      <c r="B336" s="3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>
        <f t="shared" si="5"/>
        <v>0</v>
      </c>
    </row>
    <row r="337" spans="1:23">
      <c r="A337" s="3"/>
      <c r="B337" s="3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>
        <f t="shared" si="5"/>
        <v>0</v>
      </c>
    </row>
    <row r="338" spans="1:23">
      <c r="A338" s="3"/>
      <c r="B338" s="3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>
        <f t="shared" si="5"/>
        <v>0</v>
      </c>
    </row>
    <row r="339" spans="1:23">
      <c r="A339" s="3"/>
      <c r="B339" s="3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>
        <f t="shared" si="5"/>
        <v>0</v>
      </c>
    </row>
    <row r="340" spans="1:23">
      <c r="A340" s="3"/>
      <c r="B340" s="3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>
        <f t="shared" si="5"/>
        <v>0</v>
      </c>
    </row>
    <row r="341" spans="1:23">
      <c r="A341" s="3"/>
      <c r="B341" s="3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>
        <f t="shared" si="5"/>
        <v>0</v>
      </c>
    </row>
    <row r="342" spans="1:23">
      <c r="A342" s="3"/>
      <c r="B342" s="3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>
        <f t="shared" si="5"/>
        <v>0</v>
      </c>
    </row>
    <row r="343" spans="1:23">
      <c r="A343" s="3"/>
      <c r="B343" s="3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>
        <f t="shared" si="5"/>
        <v>0</v>
      </c>
    </row>
    <row r="344" spans="1:23">
      <c r="A344" s="3"/>
      <c r="B344" s="3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>
        <f t="shared" si="5"/>
        <v>0</v>
      </c>
    </row>
    <row r="345" spans="1:23">
      <c r="A345" s="3"/>
      <c r="B345" s="3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>
        <f t="shared" si="5"/>
        <v>0</v>
      </c>
    </row>
    <row r="346" spans="1:23">
      <c r="A346" s="3"/>
      <c r="B346" s="3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>
        <f t="shared" si="5"/>
        <v>0</v>
      </c>
    </row>
    <row r="347" spans="1:23">
      <c r="A347" s="3"/>
      <c r="B347" s="3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>
        <f t="shared" si="5"/>
        <v>0</v>
      </c>
    </row>
    <row r="348" spans="1:23">
      <c r="A348" s="3"/>
      <c r="B348" s="3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>
        <f t="shared" si="5"/>
        <v>0</v>
      </c>
    </row>
    <row r="349" spans="3:23">
      <c r="C349" s="6">
        <f t="shared" ref="C349:V349" si="6">SUM(C1:C348)</f>
        <v>0</v>
      </c>
      <c r="D349" s="6">
        <f t="shared" si="6"/>
        <v>0</v>
      </c>
      <c r="E349" s="6">
        <f t="shared" si="6"/>
        <v>0</v>
      </c>
      <c r="F349" s="6">
        <f t="shared" si="6"/>
        <v>0</v>
      </c>
      <c r="G349" s="6">
        <f t="shared" si="6"/>
        <v>0</v>
      </c>
      <c r="H349" s="6">
        <f t="shared" si="6"/>
        <v>0</v>
      </c>
      <c r="I349" s="6">
        <f t="shared" si="6"/>
        <v>0</v>
      </c>
      <c r="J349" s="6">
        <f t="shared" si="6"/>
        <v>0</v>
      </c>
      <c r="K349" s="6">
        <f t="shared" si="6"/>
        <v>0</v>
      </c>
      <c r="L349" s="6">
        <f t="shared" si="6"/>
        <v>0</v>
      </c>
      <c r="M349" s="6">
        <f t="shared" si="6"/>
        <v>46.6</v>
      </c>
      <c r="N349" s="6">
        <f t="shared" si="6"/>
        <v>144.45</v>
      </c>
      <c r="O349" s="6">
        <f t="shared" si="6"/>
        <v>157.3</v>
      </c>
      <c r="P349" s="6">
        <f t="shared" si="6"/>
        <v>398</v>
      </c>
      <c r="Q349" s="6">
        <f t="shared" si="6"/>
        <v>253.75</v>
      </c>
      <c r="R349" s="6">
        <f t="shared" si="6"/>
        <v>0</v>
      </c>
      <c r="S349" s="6">
        <f t="shared" si="6"/>
        <v>19.1</v>
      </c>
      <c r="T349" s="6">
        <f t="shared" si="6"/>
        <v>312.35</v>
      </c>
      <c r="U349" s="6">
        <f t="shared" si="6"/>
        <v>236.25</v>
      </c>
      <c r="V349" s="6">
        <f t="shared" si="6"/>
        <v>0</v>
      </c>
      <c r="W349" s="6">
        <f>SUM(W2:W348)</f>
        <v>1567.8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9"/>
  <sheetViews>
    <sheetView workbookViewId="0">
      <pane ySplit="1" topLeftCell="A2" activePane="bottomLeft" state="frozen"/>
      <selection/>
      <selection pane="bottomLeft" activeCell="A3" sqref="A3"/>
    </sheetView>
  </sheetViews>
  <sheetFormatPr defaultColWidth="11" defaultRowHeight="14.25"/>
  <cols>
    <col min="1" max="1" width="9.56923076923077" customWidth="1"/>
    <col min="2" max="12" width="11" hidden="1" customWidth="1"/>
    <col min="13" max="14" width="7.85641025641026" customWidth="1"/>
    <col min="15" max="15" width="7.42564102564103" customWidth="1"/>
    <col min="16" max="16" width="8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8.13846153846154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1033</v>
      </c>
      <c r="B2" s="3"/>
      <c r="C2" s="3"/>
      <c r="D2" s="3"/>
      <c r="E2" s="3"/>
      <c r="F2" s="3"/>
      <c r="G2" s="3"/>
      <c r="H2" s="3"/>
      <c r="I2" s="3"/>
      <c r="J2" s="3"/>
      <c r="K2" s="5"/>
      <c r="L2" s="5"/>
      <c r="M2" s="5"/>
      <c r="N2" s="5"/>
      <c r="O2" s="5"/>
      <c r="P2" s="5">
        <v>9.5</v>
      </c>
      <c r="Q2" s="5">
        <v>3.95</v>
      </c>
      <c r="R2" s="5"/>
      <c r="S2" s="5"/>
      <c r="T2" s="5"/>
      <c r="U2" s="5">
        <v>1.1</v>
      </c>
      <c r="V2" s="5"/>
      <c r="W2" s="5">
        <f t="shared" ref="W2:W67" si="0">SUM(C2:V2)</f>
        <v>14.55</v>
      </c>
    </row>
    <row r="3" spans="1:23">
      <c r="A3" s="3">
        <v>1792</v>
      </c>
      <c r="B3" s="3"/>
      <c r="C3" s="3"/>
      <c r="D3" s="3"/>
      <c r="E3" s="3"/>
      <c r="F3" s="3"/>
      <c r="G3" s="3"/>
      <c r="H3" s="3"/>
      <c r="I3" s="3"/>
      <c r="J3" s="3"/>
      <c r="K3" s="5"/>
      <c r="L3" s="5"/>
      <c r="M3" s="5">
        <v>4.45</v>
      </c>
      <c r="N3" s="5">
        <v>7.25</v>
      </c>
      <c r="O3" s="5">
        <v>8.65</v>
      </c>
      <c r="P3" s="5">
        <v>12.85</v>
      </c>
      <c r="Q3" s="5">
        <v>11.7</v>
      </c>
      <c r="R3" s="5"/>
      <c r="S3" s="5">
        <v>2.45</v>
      </c>
      <c r="T3" s="5">
        <v>9.45</v>
      </c>
      <c r="U3" s="5">
        <v>3.6</v>
      </c>
      <c r="V3" s="5"/>
      <c r="W3" s="5">
        <f t="shared" si="0"/>
        <v>60.4</v>
      </c>
    </row>
    <row r="4" spans="1:23">
      <c r="A4" s="3">
        <v>1791</v>
      </c>
      <c r="B4" s="3"/>
      <c r="C4" s="3"/>
      <c r="D4" s="3"/>
      <c r="E4" s="3"/>
      <c r="F4" s="3"/>
      <c r="G4" s="3"/>
      <c r="H4" s="3"/>
      <c r="I4" s="3"/>
      <c r="J4" s="3"/>
      <c r="K4" s="5"/>
      <c r="L4" s="5"/>
      <c r="M4" s="5"/>
      <c r="N4" s="5">
        <v>7.25</v>
      </c>
      <c r="O4" s="5">
        <v>13.5</v>
      </c>
      <c r="P4" s="5">
        <f>18.65+19.05+7.95</f>
        <v>45.65</v>
      </c>
      <c r="Q4" s="5">
        <f>23.35+5.55</f>
        <v>28.9</v>
      </c>
      <c r="R4" s="5"/>
      <c r="S4" s="5"/>
      <c r="T4" s="5">
        <v>3.4</v>
      </c>
      <c r="U4" s="5">
        <f>21.15+8.8</f>
        <v>29.95</v>
      </c>
      <c r="V4" s="5"/>
      <c r="W4" s="5">
        <f t="shared" si="0"/>
        <v>128.65</v>
      </c>
    </row>
    <row r="5" spans="1:23">
      <c r="A5" s="3">
        <v>342</v>
      </c>
      <c r="B5" s="3"/>
      <c r="C5" s="3"/>
      <c r="D5" s="3"/>
      <c r="E5" s="3"/>
      <c r="F5" s="3"/>
      <c r="G5" s="3"/>
      <c r="H5" s="3"/>
      <c r="I5" s="3"/>
      <c r="J5" s="3"/>
      <c r="K5" s="5"/>
      <c r="L5" s="5"/>
      <c r="M5" s="5"/>
      <c r="N5" s="5">
        <v>1.65</v>
      </c>
      <c r="O5" s="5">
        <v>3.05</v>
      </c>
      <c r="P5" s="5">
        <v>9.15</v>
      </c>
      <c r="Q5" s="5">
        <v>5.85</v>
      </c>
      <c r="R5" s="5"/>
      <c r="S5" s="5">
        <v>3.35</v>
      </c>
      <c r="T5" s="5">
        <v>1.45</v>
      </c>
      <c r="U5" s="5">
        <v>3.4</v>
      </c>
      <c r="V5" s="5"/>
      <c r="W5" s="5">
        <f t="shared" si="0"/>
        <v>27.9</v>
      </c>
    </row>
    <row r="6" spans="1:23">
      <c r="A6" s="3">
        <v>260</v>
      </c>
      <c r="B6" s="3"/>
      <c r="C6" s="3"/>
      <c r="D6" s="3"/>
      <c r="E6" s="3"/>
      <c r="F6" s="3"/>
      <c r="G6" s="3"/>
      <c r="H6" s="3"/>
      <c r="I6" s="3"/>
      <c r="J6" s="3"/>
      <c r="K6" s="5"/>
      <c r="L6" s="5"/>
      <c r="M6" s="5">
        <v>2.1</v>
      </c>
      <c r="N6" s="5">
        <v>12.75</v>
      </c>
      <c r="O6" s="5">
        <f>14.75+1.5</f>
        <v>16.25</v>
      </c>
      <c r="P6" s="5">
        <f>15.15+16.6+18.55+11.5</f>
        <v>61.8</v>
      </c>
      <c r="Q6" s="5">
        <v>18.05</v>
      </c>
      <c r="R6" s="5"/>
      <c r="S6" s="5"/>
      <c r="T6" s="5">
        <f>16.7+9.8+4.8</f>
        <v>31.3</v>
      </c>
      <c r="U6" s="5">
        <f>16.5+8.45</f>
        <v>24.95</v>
      </c>
      <c r="V6" s="5"/>
      <c r="W6" s="5">
        <f t="shared" si="0"/>
        <v>167.2</v>
      </c>
    </row>
    <row r="7" spans="1:23">
      <c r="A7" s="3">
        <v>2425</v>
      </c>
      <c r="B7" s="3"/>
      <c r="C7" s="3"/>
      <c r="D7" s="3"/>
      <c r="E7" s="3"/>
      <c r="F7" s="3"/>
      <c r="G7" s="3"/>
      <c r="H7" s="3"/>
      <c r="I7" s="3"/>
      <c r="J7" s="3"/>
      <c r="K7" s="5"/>
      <c r="L7" s="5"/>
      <c r="M7" s="5"/>
      <c r="N7" s="5">
        <v>6.25</v>
      </c>
      <c r="O7" s="5">
        <v>8.1</v>
      </c>
      <c r="P7" s="5">
        <f>20.55+11</f>
        <v>31.55</v>
      </c>
      <c r="Q7" s="5">
        <v>9.15</v>
      </c>
      <c r="R7" s="5"/>
      <c r="S7" s="5"/>
      <c r="T7" s="5">
        <v>1.2</v>
      </c>
      <c r="U7" s="5">
        <v>10.85</v>
      </c>
      <c r="V7" s="5"/>
      <c r="W7" s="5">
        <f t="shared" si="0"/>
        <v>67.1</v>
      </c>
    </row>
    <row r="8" spans="1:23">
      <c r="A8" s="3">
        <v>1005</v>
      </c>
      <c r="B8" s="3"/>
      <c r="C8" s="3"/>
      <c r="D8" s="3"/>
      <c r="E8" s="3"/>
      <c r="F8" s="3"/>
      <c r="G8" s="3"/>
      <c r="H8" s="3"/>
      <c r="I8" s="3"/>
      <c r="J8" s="3"/>
      <c r="K8" s="5"/>
      <c r="L8" s="5"/>
      <c r="M8" s="5">
        <v>2.15</v>
      </c>
      <c r="N8" s="5"/>
      <c r="O8" s="5"/>
      <c r="P8" s="5">
        <v>1.25</v>
      </c>
      <c r="Q8" s="5">
        <v>1.75</v>
      </c>
      <c r="R8" s="5"/>
      <c r="S8" s="5">
        <v>2</v>
      </c>
      <c r="T8" s="5">
        <v>2.85</v>
      </c>
      <c r="U8" s="5">
        <v>3.35</v>
      </c>
      <c r="V8" s="5"/>
      <c r="W8" s="5">
        <f t="shared" si="0"/>
        <v>13.35</v>
      </c>
    </row>
    <row r="9" spans="1:23">
      <c r="A9" s="3">
        <v>999</v>
      </c>
      <c r="B9" s="3"/>
      <c r="C9" s="3"/>
      <c r="D9" s="3"/>
      <c r="E9" s="3"/>
      <c r="F9" s="3"/>
      <c r="G9" s="3"/>
      <c r="H9" s="3"/>
      <c r="I9" s="3"/>
      <c r="J9" s="3"/>
      <c r="K9" s="5"/>
      <c r="L9" s="5"/>
      <c r="M9" s="5">
        <v>3</v>
      </c>
      <c r="N9" s="5">
        <v>13.5</v>
      </c>
      <c r="O9" s="5">
        <v>8.1</v>
      </c>
      <c r="P9" s="5">
        <f>17.4+5.1</f>
        <v>22.5</v>
      </c>
      <c r="Q9" s="5">
        <v>16.7</v>
      </c>
      <c r="R9" s="5"/>
      <c r="S9" s="5">
        <v>3.55</v>
      </c>
      <c r="T9" s="5">
        <v>12.7</v>
      </c>
      <c r="U9" s="5">
        <v>9.5</v>
      </c>
      <c r="V9" s="5"/>
      <c r="W9" s="5">
        <f t="shared" si="0"/>
        <v>89.55</v>
      </c>
    </row>
    <row r="10" spans="1:23">
      <c r="A10" s="3">
        <v>1009</v>
      </c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/>
      <c r="N10" s="5">
        <v>8.95</v>
      </c>
      <c r="O10" s="5">
        <v>11.85</v>
      </c>
      <c r="P10" s="5">
        <f>17.8+19.15</f>
        <v>36.95</v>
      </c>
      <c r="Q10" s="5">
        <v>20.5</v>
      </c>
      <c r="R10" s="5"/>
      <c r="S10" s="5"/>
      <c r="T10" s="5">
        <v>20.9</v>
      </c>
      <c r="U10" s="5">
        <f>10.35+9.15+17.55</f>
        <v>37.05</v>
      </c>
      <c r="V10" s="5"/>
      <c r="W10" s="5">
        <f t="shared" si="0"/>
        <v>136.2</v>
      </c>
    </row>
    <row r="11" spans="1:23">
      <c r="A11" s="3">
        <v>1030</v>
      </c>
      <c r="B11" s="3"/>
      <c r="C11" s="3"/>
      <c r="D11" s="3"/>
      <c r="E11" s="3"/>
      <c r="F11" s="3"/>
      <c r="G11" s="3"/>
      <c r="H11" s="3"/>
      <c r="I11" s="3"/>
      <c r="J11" s="3"/>
      <c r="K11" s="5"/>
      <c r="L11" s="5"/>
      <c r="M11" s="5">
        <v>15.8</v>
      </c>
      <c r="N11" s="5">
        <f>14.7+8.7</f>
        <v>23.4</v>
      </c>
      <c r="O11" s="5">
        <f>19.8+8.75</f>
        <v>28.55</v>
      </c>
      <c r="P11" s="5">
        <f>17.15+22.2+28.55</f>
        <v>67.9</v>
      </c>
      <c r="Q11" s="5">
        <f>14.25+17.8+23.85</f>
        <v>55.9</v>
      </c>
      <c r="R11" s="5"/>
      <c r="S11" s="5">
        <v>2.25</v>
      </c>
      <c r="T11" s="5">
        <f>11.9+19.45+7.8</f>
        <v>39.15</v>
      </c>
      <c r="U11" s="5">
        <f>17.75+20.85+21.05</f>
        <v>59.65</v>
      </c>
      <c r="V11" s="5"/>
      <c r="W11" s="5">
        <f t="shared" si="0"/>
        <v>292.6</v>
      </c>
    </row>
    <row r="12" spans="1:23">
      <c r="A12" s="3">
        <v>309</v>
      </c>
      <c r="B12" s="3"/>
      <c r="C12" s="3"/>
      <c r="D12" s="3"/>
      <c r="E12" s="3"/>
      <c r="F12" s="3"/>
      <c r="G12" s="3"/>
      <c r="H12" s="3"/>
      <c r="I12" s="3"/>
      <c r="J12" s="3"/>
      <c r="K12" s="5"/>
      <c r="L12" s="5"/>
      <c r="M12" s="5">
        <v>4.45</v>
      </c>
      <c r="N12" s="5">
        <f>5.55+11.5+3.4</f>
        <v>20.45</v>
      </c>
      <c r="O12" s="5">
        <f>7.7+4.55</f>
        <v>12.25</v>
      </c>
      <c r="P12" s="5">
        <f>17.2+17.1+8.8+3.95</f>
        <v>47.05</v>
      </c>
      <c r="Q12" s="5">
        <f>11.75+13.55+2.05</f>
        <v>27.35</v>
      </c>
      <c r="R12" s="5"/>
      <c r="S12" s="5">
        <v>5.85</v>
      </c>
      <c r="T12" s="5">
        <f>24.75+16.7+25.1+16.7+6.3</f>
        <v>89.55</v>
      </c>
      <c r="U12" s="5">
        <f>23.55+18.1+20.35+16.95</f>
        <v>78.95</v>
      </c>
      <c r="V12" s="5"/>
      <c r="W12" s="5">
        <f t="shared" si="0"/>
        <v>285.9</v>
      </c>
    </row>
    <row r="13" spans="1:23">
      <c r="A13" s="3">
        <v>2161</v>
      </c>
      <c r="B13" s="4"/>
      <c r="C13" s="3"/>
      <c r="D13" s="3"/>
      <c r="E13" s="3"/>
      <c r="F13" s="3"/>
      <c r="G13" s="3"/>
      <c r="H13" s="3"/>
      <c r="I13" s="3"/>
      <c r="J13" s="3"/>
      <c r="K13" s="5"/>
      <c r="L13" s="5"/>
      <c r="M13" s="5"/>
      <c r="N13" s="5">
        <v>1.6</v>
      </c>
      <c r="O13" s="5">
        <v>3</v>
      </c>
      <c r="P13" s="5">
        <v>3.65</v>
      </c>
      <c r="Q13" s="5">
        <v>2.75</v>
      </c>
      <c r="R13" s="5"/>
      <c r="S13" s="5"/>
      <c r="T13" s="5">
        <v>2.95</v>
      </c>
      <c r="U13" s="5">
        <v>3.4</v>
      </c>
      <c r="V13" s="5" t="s">
        <v>24</v>
      </c>
      <c r="W13" s="5">
        <f t="shared" si="0"/>
        <v>17.35</v>
      </c>
    </row>
    <row r="14" spans="1:23">
      <c r="A14" s="3">
        <v>2425</v>
      </c>
      <c r="B14" s="3"/>
      <c r="C14" s="3"/>
      <c r="D14" s="3"/>
      <c r="E14" s="3"/>
      <c r="F14" s="3"/>
      <c r="G14" s="3"/>
      <c r="H14" s="3"/>
      <c r="I14" s="3"/>
      <c r="J14" s="3"/>
      <c r="K14" s="5"/>
      <c r="L14" s="5"/>
      <c r="M14" s="5"/>
      <c r="N14" s="5"/>
      <c r="O14" s="5"/>
      <c r="P14" s="5">
        <f>11.55+1</f>
        <v>12.55</v>
      </c>
      <c r="Q14" s="5"/>
      <c r="R14" s="5"/>
      <c r="S14" s="5">
        <v>2.1</v>
      </c>
      <c r="T14" s="5">
        <v>9.65</v>
      </c>
      <c r="U14" s="5">
        <v>6.05</v>
      </c>
      <c r="V14" s="5"/>
      <c r="W14" s="5">
        <f t="shared" si="0"/>
        <v>30.35</v>
      </c>
    </row>
    <row r="15" spans="1:23">
      <c r="A15" s="3">
        <v>260</v>
      </c>
      <c r="B15" s="3"/>
      <c r="C15" s="3"/>
      <c r="D15" s="3"/>
      <c r="E15" s="3"/>
      <c r="F15" s="3"/>
      <c r="G15" s="3"/>
      <c r="H15" s="3"/>
      <c r="I15" s="3"/>
      <c r="J15" s="3"/>
      <c r="K15" s="5"/>
      <c r="L15" s="5"/>
      <c r="M15" s="5">
        <f>2.35+4.55</f>
        <v>6.9</v>
      </c>
      <c r="N15" s="5">
        <v>11.4</v>
      </c>
      <c r="O15" s="5">
        <v>11</v>
      </c>
      <c r="P15" s="5">
        <f>16.85+11.4+23.95</f>
        <v>52.2</v>
      </c>
      <c r="Q15" s="5">
        <f>6.85+4.85</f>
        <v>11.7</v>
      </c>
      <c r="R15" s="5"/>
      <c r="S15" s="5">
        <v>2.75</v>
      </c>
      <c r="T15" s="5">
        <f>14.9+18.05+20.05</f>
        <v>53</v>
      </c>
      <c r="U15" s="5">
        <f>16.3+21.75</f>
        <v>38.05</v>
      </c>
      <c r="V15" s="5"/>
      <c r="W15" s="5">
        <f t="shared" si="0"/>
        <v>187</v>
      </c>
    </row>
    <row r="16" spans="1:23">
      <c r="A16" s="3">
        <v>2425</v>
      </c>
      <c r="B16" s="3"/>
      <c r="C16" s="3"/>
      <c r="D16" s="3"/>
      <c r="E16" s="3"/>
      <c r="F16" s="3"/>
      <c r="G16" s="3"/>
      <c r="H16" s="3"/>
      <c r="I16" s="3"/>
      <c r="J16" s="3"/>
      <c r="K16" s="5"/>
      <c r="L16" s="5"/>
      <c r="M16" s="5">
        <v>2.35</v>
      </c>
      <c r="N16" s="5">
        <v>5.65</v>
      </c>
      <c r="O16" s="5">
        <v>4.5</v>
      </c>
      <c r="P16" s="5">
        <v>12.45</v>
      </c>
      <c r="Q16" s="5">
        <v>3.9</v>
      </c>
      <c r="R16" s="5"/>
      <c r="S16" s="5">
        <v>2.45</v>
      </c>
      <c r="T16" s="5">
        <v>15.55</v>
      </c>
      <c r="U16" s="5">
        <v>14.2</v>
      </c>
      <c r="V16" s="5"/>
      <c r="W16" s="5">
        <f t="shared" si="0"/>
        <v>61.05</v>
      </c>
    </row>
    <row r="17" spans="1:23">
      <c r="A17" s="3"/>
      <c r="B17" s="3"/>
      <c r="C17" s="3"/>
      <c r="D17" s="3"/>
      <c r="E17" s="3"/>
      <c r="F17" s="3"/>
      <c r="G17" s="3"/>
      <c r="H17" s="3"/>
      <c r="I17" s="3"/>
      <c r="J17" s="3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>
        <f t="shared" si="0"/>
        <v>0</v>
      </c>
    </row>
    <row r="18" spans="1:23">
      <c r="A18" s="3"/>
      <c r="B18" s="3"/>
      <c r="C18" s="3"/>
      <c r="D18" s="3"/>
      <c r="E18" s="3"/>
      <c r="F18" s="3"/>
      <c r="G18" s="3"/>
      <c r="H18" s="3"/>
      <c r="I18" s="3"/>
      <c r="J18" s="3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>
        <f t="shared" si="0"/>
        <v>0</v>
      </c>
    </row>
    <row r="19" spans="1:23">
      <c r="A19" s="3"/>
      <c r="B19" s="3"/>
      <c r="C19" s="3"/>
      <c r="D19" s="3"/>
      <c r="E19" s="3"/>
      <c r="F19" s="3"/>
      <c r="G19" s="3"/>
      <c r="H19" s="3"/>
      <c r="I19" s="3"/>
      <c r="J19" s="3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>
        <f t="shared" si="0"/>
        <v>0</v>
      </c>
    </row>
    <row r="20" spans="1:23">
      <c r="A20" s="3"/>
      <c r="B20" s="3"/>
      <c r="C20" s="3"/>
      <c r="D20" s="3"/>
      <c r="E20" s="3"/>
      <c r="F20" s="3"/>
      <c r="G20" s="3"/>
      <c r="H20" s="3"/>
      <c r="I20" s="3"/>
      <c r="J20" s="3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>
        <f t="shared" si="0"/>
        <v>0</v>
      </c>
    </row>
    <row r="21" spans="1:23">
      <c r="A21" s="3"/>
      <c r="B21" s="3"/>
      <c r="C21" s="3"/>
      <c r="D21" s="3"/>
      <c r="E21" s="3"/>
      <c r="F21" s="3"/>
      <c r="G21" s="3"/>
      <c r="H21" s="3"/>
      <c r="I21" s="3"/>
      <c r="J21" s="3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>
        <f t="shared" si="0"/>
        <v>0</v>
      </c>
    </row>
    <row r="22" spans="1:23">
      <c r="A22" s="3"/>
      <c r="B22" s="3"/>
      <c r="C22" s="3"/>
      <c r="D22" s="3"/>
      <c r="E22" s="3"/>
      <c r="F22" s="3"/>
      <c r="G22" s="3"/>
      <c r="H22" s="3"/>
      <c r="I22" s="3"/>
      <c r="J22" s="3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>
        <f t="shared" si="0"/>
        <v>0</v>
      </c>
    </row>
    <row r="23" spans="1:23">
      <c r="A23" s="3"/>
      <c r="B23" s="3"/>
      <c r="C23" s="3"/>
      <c r="D23" s="3"/>
      <c r="E23" s="3"/>
      <c r="F23" s="3"/>
      <c r="G23" s="3"/>
      <c r="H23" s="3"/>
      <c r="I23" s="3"/>
      <c r="J23" s="3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>
        <f t="shared" si="0"/>
        <v>0</v>
      </c>
    </row>
    <row r="24" spans="1:23">
      <c r="A24" s="3"/>
      <c r="B24" s="3"/>
      <c r="C24" s="3"/>
      <c r="D24" s="3"/>
      <c r="E24" s="3"/>
      <c r="F24" s="3"/>
      <c r="G24" s="3"/>
      <c r="H24" s="3"/>
      <c r="I24" s="3"/>
      <c r="J24" s="3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>
        <f t="shared" si="0"/>
        <v>0</v>
      </c>
    </row>
    <row r="25" spans="1:23">
      <c r="A25" s="3"/>
      <c r="B25" s="3"/>
      <c r="C25" s="3"/>
      <c r="D25" s="3"/>
      <c r="E25" s="3"/>
      <c r="F25" s="3"/>
      <c r="G25" s="3"/>
      <c r="H25" s="3"/>
      <c r="I25" s="3"/>
      <c r="J25" s="3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>
        <f t="shared" si="0"/>
        <v>0</v>
      </c>
    </row>
    <row r="26" spans="1:23">
      <c r="A26" s="3"/>
      <c r="B26" s="3"/>
      <c r="C26" s="3"/>
      <c r="D26" s="3"/>
      <c r="E26" s="3"/>
      <c r="F26" s="3"/>
      <c r="G26" s="3"/>
      <c r="H26" s="3"/>
      <c r="I26" s="3"/>
      <c r="J26" s="3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>
        <f t="shared" si="0"/>
        <v>0</v>
      </c>
    </row>
    <row r="27" spans="1:23">
      <c r="A27" s="3"/>
      <c r="B27" s="3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>
        <f t="shared" si="0"/>
        <v>0</v>
      </c>
    </row>
    <row r="28" spans="1:23">
      <c r="A28" s="3"/>
      <c r="B28" s="3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>
        <f t="shared" si="0"/>
        <v>0</v>
      </c>
    </row>
    <row r="29" spans="1:23">
      <c r="A29" s="3"/>
      <c r="B29" s="3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>
        <f t="shared" si="0"/>
        <v>0</v>
      </c>
    </row>
    <row r="30" spans="1:23">
      <c r="A30" s="3"/>
      <c r="B30" s="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>
        <f t="shared" si="0"/>
        <v>0</v>
      </c>
    </row>
    <row r="31" spans="1:23">
      <c r="A31" s="3"/>
      <c r="B31" s="3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>
        <f t="shared" si="0"/>
        <v>0</v>
      </c>
    </row>
    <row r="32" spans="1:23">
      <c r="A32" s="3"/>
      <c r="B32" s="3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>
        <f t="shared" si="0"/>
        <v>0</v>
      </c>
    </row>
    <row r="33" spans="1:23">
      <c r="A33" s="3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>
        <f t="shared" si="0"/>
        <v>0</v>
      </c>
    </row>
    <row r="34" spans="1:23">
      <c r="A34" s="3"/>
      <c r="B34" s="3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>
        <f t="shared" si="0"/>
        <v>0</v>
      </c>
    </row>
    <row r="35" spans="1:23">
      <c r="A35" s="3"/>
      <c r="B35" s="3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>
        <f t="shared" si="0"/>
        <v>0</v>
      </c>
    </row>
    <row r="36" spans="1:23">
      <c r="A36" s="3"/>
      <c r="B36" s="3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>
        <f t="shared" si="0"/>
        <v>0</v>
      </c>
    </row>
    <row r="37" spans="1:23">
      <c r="A37" s="3"/>
      <c r="B37" s="3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>
        <f t="shared" si="0"/>
        <v>0</v>
      </c>
    </row>
    <row r="38" spans="1:23">
      <c r="A38" s="3"/>
      <c r="B38" s="3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>
        <f t="shared" si="0"/>
        <v>0</v>
      </c>
    </row>
    <row r="39" spans="1:23">
      <c r="A39" s="3"/>
      <c r="B39" s="3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>
        <f t="shared" si="0"/>
        <v>0</v>
      </c>
    </row>
    <row r="40" spans="1:23">
      <c r="A40" s="3"/>
      <c r="B40" s="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>
        <f t="shared" si="0"/>
        <v>0</v>
      </c>
    </row>
    <row r="41" spans="1:23">
      <c r="A41" s="3"/>
      <c r="B41" s="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>
        <f t="shared" si="0"/>
        <v>0</v>
      </c>
    </row>
    <row r="42" spans="1:23">
      <c r="A42" s="3"/>
      <c r="B42" s="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>
        <f t="shared" si="0"/>
        <v>0</v>
      </c>
    </row>
    <row r="43" spans="1:23">
      <c r="A43" s="3"/>
      <c r="B43" s="3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>
        <f t="shared" si="0"/>
        <v>0</v>
      </c>
    </row>
    <row r="44" spans="1:23">
      <c r="A44" s="3"/>
      <c r="B44" s="3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>
        <f t="shared" si="0"/>
        <v>0</v>
      </c>
    </row>
    <row r="45" spans="1:23">
      <c r="A45" s="3"/>
      <c r="B45" s="3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>
        <f t="shared" si="0"/>
        <v>0</v>
      </c>
    </row>
    <row r="46" spans="1:23">
      <c r="A46" s="3"/>
      <c r="B46" s="3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>
        <f t="shared" si="0"/>
        <v>0</v>
      </c>
    </row>
    <row r="47" spans="1:23">
      <c r="A47" s="3"/>
      <c r="B47" s="3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>
        <f t="shared" si="0"/>
        <v>0</v>
      </c>
    </row>
    <row r="48" spans="1:23">
      <c r="A48" s="3"/>
      <c r="B48" s="3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>
        <f t="shared" si="0"/>
        <v>0</v>
      </c>
    </row>
    <row r="49" spans="1:23">
      <c r="A49" s="3"/>
      <c r="B49" s="3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>
        <f t="shared" si="0"/>
        <v>0</v>
      </c>
    </row>
    <row r="50" spans="1:23">
      <c r="A50" s="3"/>
      <c r="B50" s="3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>
        <f t="shared" si="0"/>
        <v>0</v>
      </c>
    </row>
    <row r="51" spans="1:23">
      <c r="A51" s="3"/>
      <c r="B51" s="3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>
        <f t="shared" si="0"/>
        <v>0</v>
      </c>
    </row>
    <row r="52" spans="1:23">
      <c r="A52" s="3"/>
      <c r="B52" s="3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>
        <f t="shared" si="0"/>
        <v>0</v>
      </c>
    </row>
    <row r="53" spans="1:23">
      <c r="A53" s="3"/>
      <c r="B53" s="3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>
        <f t="shared" si="0"/>
        <v>0</v>
      </c>
    </row>
    <row r="54" spans="1:23">
      <c r="A54" s="3"/>
      <c r="B54" s="3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>
        <f t="shared" si="0"/>
        <v>0</v>
      </c>
    </row>
    <row r="55" spans="1:23">
      <c r="A55" s="3"/>
      <c r="B55" s="3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>
        <f t="shared" si="0"/>
        <v>0</v>
      </c>
    </row>
    <row r="56" spans="1:23">
      <c r="A56" s="3"/>
      <c r="B56" s="3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>
        <f t="shared" si="0"/>
        <v>0</v>
      </c>
    </row>
    <row r="57" spans="1:23">
      <c r="A57" s="3"/>
      <c r="B57" s="3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>
        <f t="shared" si="0"/>
        <v>0</v>
      </c>
    </row>
    <row r="58" spans="1:23">
      <c r="A58" s="3"/>
      <c r="B58" s="3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>
        <f t="shared" si="0"/>
        <v>0</v>
      </c>
    </row>
    <row r="59" spans="1:23">
      <c r="A59" s="3"/>
      <c r="B59" s="3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>
        <f t="shared" si="0"/>
        <v>0</v>
      </c>
    </row>
    <row r="60" spans="1:23">
      <c r="A60" s="3"/>
      <c r="B60" s="3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>
        <f t="shared" si="0"/>
        <v>0</v>
      </c>
    </row>
    <row r="61" spans="1:23">
      <c r="A61" s="3"/>
      <c r="B61" s="3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>
        <f t="shared" si="0"/>
        <v>0</v>
      </c>
    </row>
    <row r="62" spans="1:23">
      <c r="A62" s="3"/>
      <c r="B62" s="3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>
        <f t="shared" si="0"/>
        <v>0</v>
      </c>
    </row>
    <row r="63" spans="1:23">
      <c r="A63" s="3"/>
      <c r="B63" s="3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>
        <f t="shared" si="0"/>
        <v>0</v>
      </c>
    </row>
    <row r="64" spans="1:23">
      <c r="A64" s="3"/>
      <c r="B64" s="3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>
        <f t="shared" si="0"/>
        <v>0</v>
      </c>
    </row>
    <row r="65" spans="1:23">
      <c r="A65" s="3"/>
      <c r="B65" s="3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>
        <f t="shared" si="0"/>
        <v>0</v>
      </c>
    </row>
    <row r="66" spans="1:23">
      <c r="A66" s="3"/>
      <c r="B66" s="3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>
        <f t="shared" si="0"/>
        <v>0</v>
      </c>
    </row>
    <row r="67" spans="1:23">
      <c r="A67" s="3"/>
      <c r="B67" s="3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>
        <f t="shared" si="0"/>
        <v>0</v>
      </c>
    </row>
    <row r="68" spans="1:23">
      <c r="A68" s="3"/>
      <c r="B68" s="3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>
        <f t="shared" ref="W68:W129" si="1">SUM(C68:V68)</f>
        <v>0</v>
      </c>
    </row>
    <row r="69" spans="1:23">
      <c r="A69" s="3"/>
      <c r="B69" s="3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>
        <f t="shared" si="1"/>
        <v>0</v>
      </c>
    </row>
    <row r="70" spans="1:23">
      <c r="A70" s="3"/>
      <c r="B70" s="3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>
        <f t="shared" si="1"/>
        <v>0</v>
      </c>
    </row>
    <row r="71" spans="1:23">
      <c r="A71" s="3"/>
      <c r="B71" s="3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>
        <f t="shared" si="1"/>
        <v>0</v>
      </c>
    </row>
    <row r="72" spans="1:23">
      <c r="A72" s="3"/>
      <c r="B72" s="3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>
        <f t="shared" si="1"/>
        <v>0</v>
      </c>
    </row>
    <row r="73" spans="1:23">
      <c r="A73" s="3"/>
      <c r="B73" s="3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>
        <f t="shared" si="1"/>
        <v>0</v>
      </c>
    </row>
    <row r="74" spans="1:23">
      <c r="A74" s="3"/>
      <c r="B74" s="3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>
        <f t="shared" si="1"/>
        <v>0</v>
      </c>
    </row>
    <row r="75" spans="1:23">
      <c r="A75" s="3"/>
      <c r="B75" s="3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>
        <f t="shared" si="1"/>
        <v>0</v>
      </c>
    </row>
    <row r="76" spans="1:23">
      <c r="A76" s="3"/>
      <c r="B76" s="3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>
        <f t="shared" si="1"/>
        <v>0</v>
      </c>
    </row>
    <row r="77" spans="1:23">
      <c r="A77" s="3"/>
      <c r="B77" s="3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>
        <f t="shared" si="1"/>
        <v>0</v>
      </c>
    </row>
    <row r="78" spans="1:23">
      <c r="A78" s="3"/>
      <c r="B78" s="3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>
        <f t="shared" si="1"/>
        <v>0</v>
      </c>
    </row>
    <row r="79" spans="1:23">
      <c r="A79" s="3"/>
      <c r="B79" s="3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>
        <f t="shared" si="1"/>
        <v>0</v>
      </c>
    </row>
    <row r="80" spans="1:23">
      <c r="A80" s="3"/>
      <c r="B80" s="3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>
        <f t="shared" si="1"/>
        <v>0</v>
      </c>
    </row>
    <row r="81" spans="1:23">
      <c r="A81" s="3"/>
      <c r="B81" s="3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>
        <f t="shared" si="1"/>
        <v>0</v>
      </c>
    </row>
    <row r="82" spans="1:23">
      <c r="A82" s="3"/>
      <c r="B82" s="3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>
        <f t="shared" si="1"/>
        <v>0</v>
      </c>
    </row>
    <row r="83" spans="1:23">
      <c r="A83" s="3"/>
      <c r="B83" s="3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>
        <f t="shared" si="1"/>
        <v>0</v>
      </c>
    </row>
    <row r="84" spans="1:23">
      <c r="A84" s="3"/>
      <c r="B84" s="3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>
        <f t="shared" si="1"/>
        <v>0</v>
      </c>
    </row>
    <row r="85" spans="1:23">
      <c r="A85" s="3"/>
      <c r="B85" s="3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>
        <f t="shared" si="1"/>
        <v>0</v>
      </c>
    </row>
    <row r="86" spans="1:23">
      <c r="A86" s="3"/>
      <c r="B86" s="3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>
        <f t="shared" si="1"/>
        <v>0</v>
      </c>
    </row>
    <row r="87" spans="1:23">
      <c r="A87" s="3"/>
      <c r="B87" s="3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>
        <f t="shared" si="1"/>
        <v>0</v>
      </c>
    </row>
    <row r="88" spans="1:23">
      <c r="A88" s="3"/>
      <c r="B88" s="3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>
        <f t="shared" si="1"/>
        <v>0</v>
      </c>
    </row>
    <row r="89" spans="1:23">
      <c r="A89" s="3"/>
      <c r="B89" s="3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>
        <f t="shared" si="1"/>
        <v>0</v>
      </c>
    </row>
    <row r="90" spans="1:23">
      <c r="A90" s="3"/>
      <c r="B90" s="3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>
        <f t="shared" si="1"/>
        <v>0</v>
      </c>
    </row>
    <row r="91" spans="1:23">
      <c r="A91" s="3"/>
      <c r="B91" s="3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>
        <f t="shared" si="1"/>
        <v>0</v>
      </c>
    </row>
    <row r="92" spans="1:23">
      <c r="A92" s="3"/>
      <c r="B92" s="3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>
        <f t="shared" si="1"/>
        <v>0</v>
      </c>
    </row>
    <row r="93" spans="1:23">
      <c r="A93" s="3"/>
      <c r="B93" s="3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>
        <f t="shared" si="1"/>
        <v>0</v>
      </c>
    </row>
    <row r="94" spans="1:23">
      <c r="A94" s="3"/>
      <c r="B94" s="3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>
        <f t="shared" si="1"/>
        <v>0</v>
      </c>
    </row>
    <row r="95" spans="1:23">
      <c r="A95" s="3"/>
      <c r="B95" s="3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>
        <f t="shared" si="1"/>
        <v>0</v>
      </c>
    </row>
    <row r="96" spans="1:23">
      <c r="A96" s="3"/>
      <c r="B96" s="3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>
        <f t="shared" si="1"/>
        <v>0</v>
      </c>
    </row>
    <row r="97" spans="1:23">
      <c r="A97" s="3"/>
      <c r="B97" s="3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>
        <f t="shared" si="1"/>
        <v>0</v>
      </c>
    </row>
    <row r="98" spans="1:23">
      <c r="A98" s="3"/>
      <c r="B98" s="3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>
        <f t="shared" si="1"/>
        <v>0</v>
      </c>
    </row>
    <row r="99" spans="1:23">
      <c r="A99" s="3"/>
      <c r="B99" s="3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>
        <f t="shared" si="1"/>
        <v>0</v>
      </c>
    </row>
    <row r="100" spans="1:23">
      <c r="A100" s="3"/>
      <c r="B100" s="3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>
        <f t="shared" si="1"/>
        <v>0</v>
      </c>
    </row>
    <row r="101" spans="1:23">
      <c r="A101" s="3"/>
      <c r="B101" s="3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>
        <f t="shared" si="1"/>
        <v>0</v>
      </c>
    </row>
    <row r="102" spans="1:23">
      <c r="A102" s="3"/>
      <c r="B102" s="3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>
        <f t="shared" si="1"/>
        <v>0</v>
      </c>
    </row>
    <row r="103" spans="1:23">
      <c r="A103" s="3"/>
      <c r="B103" s="3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>
        <f t="shared" si="1"/>
        <v>0</v>
      </c>
    </row>
    <row r="104" spans="1:23">
      <c r="A104" s="3"/>
      <c r="B104" s="3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>
        <f t="shared" si="1"/>
        <v>0</v>
      </c>
    </row>
    <row r="105" spans="1:23">
      <c r="A105" s="3"/>
      <c r="B105" s="3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>
        <f t="shared" si="1"/>
        <v>0</v>
      </c>
    </row>
    <row r="106" spans="1:23">
      <c r="A106" s="3"/>
      <c r="B106" s="3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>
        <f t="shared" si="1"/>
        <v>0</v>
      </c>
    </row>
    <row r="107" spans="1:23">
      <c r="A107" s="3"/>
      <c r="B107" s="3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>
        <f t="shared" si="1"/>
        <v>0</v>
      </c>
    </row>
    <row r="108" spans="1:23">
      <c r="A108" s="3"/>
      <c r="B108" s="3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>
        <f t="shared" si="1"/>
        <v>0</v>
      </c>
    </row>
    <row r="109" spans="1:23">
      <c r="A109" s="3"/>
      <c r="B109" s="3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>
        <f t="shared" si="1"/>
        <v>0</v>
      </c>
    </row>
    <row r="110" spans="1:23">
      <c r="A110" s="3"/>
      <c r="B110" s="3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>
        <f t="shared" si="1"/>
        <v>0</v>
      </c>
    </row>
    <row r="111" spans="1:23">
      <c r="A111" s="3"/>
      <c r="B111" s="3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>
        <f t="shared" si="1"/>
        <v>0</v>
      </c>
    </row>
    <row r="112" spans="1:23">
      <c r="A112" s="3"/>
      <c r="B112" s="3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>
        <f t="shared" si="1"/>
        <v>0</v>
      </c>
    </row>
    <row r="113" spans="1:23">
      <c r="A113" s="3"/>
      <c r="B113" s="3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>
        <f t="shared" si="1"/>
        <v>0</v>
      </c>
    </row>
    <row r="114" spans="1:23">
      <c r="A114" s="3"/>
      <c r="B114" s="3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>
        <f t="shared" si="1"/>
        <v>0</v>
      </c>
    </row>
    <row r="115" spans="1:23">
      <c r="A115" s="3"/>
      <c r="B115" s="3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>
        <f t="shared" si="1"/>
        <v>0</v>
      </c>
    </row>
    <row r="116" spans="1:23">
      <c r="A116" s="3"/>
      <c r="B116" s="3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>
        <f t="shared" si="1"/>
        <v>0</v>
      </c>
    </row>
    <row r="117" spans="1:23">
      <c r="A117" s="3"/>
      <c r="B117" s="3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>
        <f t="shared" si="1"/>
        <v>0</v>
      </c>
    </row>
    <row r="118" spans="1:23">
      <c r="A118" s="3"/>
      <c r="B118" s="3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>
        <f t="shared" si="1"/>
        <v>0</v>
      </c>
    </row>
    <row r="119" spans="1:23">
      <c r="A119" s="3"/>
      <c r="B119" s="3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>
        <f t="shared" si="1"/>
        <v>0</v>
      </c>
    </row>
    <row r="120" spans="1:23">
      <c r="A120" s="3"/>
      <c r="B120" s="3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>
        <f t="shared" si="1"/>
        <v>0</v>
      </c>
    </row>
    <row r="121" spans="1:23">
      <c r="A121" s="3"/>
      <c r="B121" s="3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>
        <f t="shared" si="1"/>
        <v>0</v>
      </c>
    </row>
    <row r="122" spans="1:23">
      <c r="A122" s="3"/>
      <c r="B122" s="3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>
        <f t="shared" si="1"/>
        <v>0</v>
      </c>
    </row>
    <row r="123" spans="1:23">
      <c r="A123" s="3"/>
      <c r="B123" s="3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>
        <f t="shared" si="1"/>
        <v>0</v>
      </c>
    </row>
    <row r="124" spans="1:23">
      <c r="A124" s="3"/>
      <c r="B124" s="3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>
        <f t="shared" si="1"/>
        <v>0</v>
      </c>
    </row>
    <row r="125" spans="1:23">
      <c r="A125" s="3"/>
      <c r="B125" s="3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>
        <f t="shared" si="1"/>
        <v>0</v>
      </c>
    </row>
    <row r="126" spans="1:23">
      <c r="A126" s="3"/>
      <c r="B126" s="3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>
        <f t="shared" si="1"/>
        <v>0</v>
      </c>
    </row>
    <row r="127" spans="1:23">
      <c r="A127" s="3"/>
      <c r="B127" s="3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>
        <f t="shared" si="1"/>
        <v>0</v>
      </c>
    </row>
    <row r="128" spans="1:23">
      <c r="A128" s="3"/>
      <c r="B128" s="3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>
        <f t="shared" si="1"/>
        <v>0</v>
      </c>
    </row>
    <row r="129" spans="1:23">
      <c r="A129" s="3"/>
      <c r="B129" s="3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>
        <f t="shared" si="1"/>
        <v>0</v>
      </c>
    </row>
    <row r="130" spans="1:23">
      <c r="A130" s="3"/>
      <c r="B130" s="3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>
        <f t="shared" ref="W130:W193" si="2">SUM(C130:V130)</f>
        <v>0</v>
      </c>
    </row>
    <row r="131" spans="1:23">
      <c r="A131" s="3"/>
      <c r="B131" s="3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>
        <f t="shared" si="2"/>
        <v>0</v>
      </c>
    </row>
    <row r="132" spans="1:23">
      <c r="A132" s="3"/>
      <c r="B132" s="3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>
        <f t="shared" si="2"/>
        <v>0</v>
      </c>
    </row>
    <row r="133" spans="1:23">
      <c r="A133" s="3"/>
      <c r="B133" s="3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>
        <f t="shared" si="2"/>
        <v>0</v>
      </c>
    </row>
    <row r="134" spans="1:23">
      <c r="A134" s="3"/>
      <c r="B134" s="3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>
        <f t="shared" si="2"/>
        <v>0</v>
      </c>
    </row>
    <row r="135" spans="1:23">
      <c r="A135" s="3"/>
      <c r="B135" s="3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>
        <f t="shared" si="2"/>
        <v>0</v>
      </c>
    </row>
    <row r="136" spans="1:23">
      <c r="A136" s="3"/>
      <c r="B136" s="3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>
        <f t="shared" si="2"/>
        <v>0</v>
      </c>
    </row>
    <row r="137" spans="1:23">
      <c r="A137" s="3"/>
      <c r="B137" s="3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>
        <f t="shared" si="2"/>
        <v>0</v>
      </c>
    </row>
    <row r="138" spans="1:23">
      <c r="A138" s="3"/>
      <c r="B138" s="3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>
        <f t="shared" si="2"/>
        <v>0</v>
      </c>
    </row>
    <row r="139" spans="1:23">
      <c r="A139" s="3"/>
      <c r="B139" s="3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>
        <f t="shared" si="2"/>
        <v>0</v>
      </c>
    </row>
    <row r="140" spans="1:23">
      <c r="A140" s="3"/>
      <c r="B140" s="3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>
        <f t="shared" si="2"/>
        <v>0</v>
      </c>
    </row>
    <row r="141" spans="1:23">
      <c r="A141" s="3"/>
      <c r="B141" s="3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>
        <f t="shared" si="2"/>
        <v>0</v>
      </c>
    </row>
    <row r="142" spans="1:23">
      <c r="A142" s="3"/>
      <c r="B142" s="3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>
        <f t="shared" si="2"/>
        <v>0</v>
      </c>
    </row>
    <row r="143" spans="1:23">
      <c r="A143" s="3"/>
      <c r="B143" s="3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>
        <f t="shared" si="2"/>
        <v>0</v>
      </c>
    </row>
    <row r="144" spans="1:23">
      <c r="A144" s="3"/>
      <c r="B144" s="3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>
        <f t="shared" si="2"/>
        <v>0</v>
      </c>
    </row>
    <row r="145" spans="1:23">
      <c r="A145" s="3"/>
      <c r="B145" s="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>
        <f t="shared" si="2"/>
        <v>0</v>
      </c>
    </row>
    <row r="146" spans="1:23">
      <c r="A146" s="3"/>
      <c r="B146" s="3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>
        <f t="shared" si="2"/>
        <v>0</v>
      </c>
    </row>
    <row r="147" spans="1:23">
      <c r="A147" s="3"/>
      <c r="B147" s="3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>
        <f t="shared" si="2"/>
        <v>0</v>
      </c>
    </row>
    <row r="148" spans="1:23">
      <c r="A148" s="3"/>
      <c r="B148" s="3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>
        <f t="shared" si="2"/>
        <v>0</v>
      </c>
    </row>
    <row r="149" spans="1:23">
      <c r="A149" s="3"/>
      <c r="B149" s="3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>
        <f t="shared" si="2"/>
        <v>0</v>
      </c>
    </row>
    <row r="150" spans="1:23">
      <c r="A150" s="3"/>
      <c r="B150" s="3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>
        <f t="shared" si="2"/>
        <v>0</v>
      </c>
    </row>
    <row r="151" spans="1:23">
      <c r="A151" s="3"/>
      <c r="B151" s="3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>
        <f t="shared" si="2"/>
        <v>0</v>
      </c>
    </row>
    <row r="152" spans="1:23">
      <c r="A152" s="3"/>
      <c r="B152" s="3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>
        <f t="shared" si="2"/>
        <v>0</v>
      </c>
    </row>
    <row r="153" spans="1:23">
      <c r="A153" s="3"/>
      <c r="B153" s="3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>
        <f t="shared" si="2"/>
        <v>0</v>
      </c>
    </row>
    <row r="154" spans="1:23">
      <c r="A154" s="3"/>
      <c r="B154" s="3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>
        <f t="shared" si="2"/>
        <v>0</v>
      </c>
    </row>
    <row r="155" spans="1:23">
      <c r="A155" s="3"/>
      <c r="B155" s="3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>
        <f t="shared" si="2"/>
        <v>0</v>
      </c>
    </row>
    <row r="156" spans="1:23">
      <c r="A156" s="3"/>
      <c r="B156" s="3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>
        <f t="shared" si="2"/>
        <v>0</v>
      </c>
    </row>
    <row r="157" spans="1:23">
      <c r="A157" s="3"/>
      <c r="B157" s="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>
        <f t="shared" si="2"/>
        <v>0</v>
      </c>
    </row>
    <row r="158" spans="1:23">
      <c r="A158" s="3"/>
      <c r="B158" s="3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>
        <f t="shared" si="2"/>
        <v>0</v>
      </c>
    </row>
    <row r="159" spans="1:23">
      <c r="A159" s="3"/>
      <c r="B159" s="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>
        <f t="shared" si="2"/>
        <v>0</v>
      </c>
    </row>
    <row r="160" spans="1:23">
      <c r="A160" s="3"/>
      <c r="B160" s="3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>
        <f t="shared" si="2"/>
        <v>0</v>
      </c>
    </row>
    <row r="161" spans="1:23">
      <c r="A161" s="3"/>
      <c r="B161" s="3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>
        <f t="shared" si="2"/>
        <v>0</v>
      </c>
    </row>
    <row r="162" spans="1:23">
      <c r="A162" s="3"/>
      <c r="B162" s="3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>
        <f t="shared" si="2"/>
        <v>0</v>
      </c>
    </row>
    <row r="163" spans="1:23">
      <c r="A163" s="3"/>
      <c r="B163" s="3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>
        <f t="shared" si="2"/>
        <v>0</v>
      </c>
    </row>
    <row r="164" spans="1:23">
      <c r="A164" s="3"/>
      <c r="B164" s="3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>
        <f t="shared" si="2"/>
        <v>0</v>
      </c>
    </row>
    <row r="165" spans="1:23">
      <c r="A165" s="3"/>
      <c r="B165" s="3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>
        <f t="shared" si="2"/>
        <v>0</v>
      </c>
    </row>
    <row r="166" spans="1:23">
      <c r="A166" s="3"/>
      <c r="B166" s="3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>
        <f t="shared" si="2"/>
        <v>0</v>
      </c>
    </row>
    <row r="167" spans="1:23">
      <c r="A167" s="3"/>
      <c r="B167" s="3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>
        <f t="shared" si="2"/>
        <v>0</v>
      </c>
    </row>
    <row r="168" spans="1:23">
      <c r="A168" s="3"/>
      <c r="B168" s="3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>
        <f t="shared" si="2"/>
        <v>0</v>
      </c>
    </row>
    <row r="169" spans="1:23">
      <c r="A169" s="3"/>
      <c r="B169" s="3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>
        <f t="shared" si="2"/>
        <v>0</v>
      </c>
    </row>
    <row r="170" spans="1:23">
      <c r="A170" s="3"/>
      <c r="B170" s="3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>
        <f t="shared" si="2"/>
        <v>0</v>
      </c>
    </row>
    <row r="171" spans="1:23">
      <c r="A171" s="3"/>
      <c r="B171" s="3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>
        <f t="shared" si="2"/>
        <v>0</v>
      </c>
    </row>
    <row r="172" spans="1:23">
      <c r="A172" s="3"/>
      <c r="B172" s="3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>
        <f t="shared" si="2"/>
        <v>0</v>
      </c>
    </row>
    <row r="173" spans="1:23">
      <c r="A173" s="3"/>
      <c r="B173" s="3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>
        <f t="shared" si="2"/>
        <v>0</v>
      </c>
    </row>
    <row r="174" spans="1:23">
      <c r="A174" s="3"/>
      <c r="B174" s="3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>
        <f t="shared" si="2"/>
        <v>0</v>
      </c>
    </row>
    <row r="175" spans="1:23">
      <c r="A175" s="3"/>
      <c r="B175" s="3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>
        <f t="shared" si="2"/>
        <v>0</v>
      </c>
    </row>
    <row r="176" spans="1:23">
      <c r="A176" s="3"/>
      <c r="B176" s="3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>
        <f t="shared" si="2"/>
        <v>0</v>
      </c>
    </row>
    <row r="177" spans="1:23">
      <c r="A177" s="3"/>
      <c r="B177" s="3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>
        <f t="shared" si="2"/>
        <v>0</v>
      </c>
    </row>
    <row r="178" spans="1:23">
      <c r="A178" s="3"/>
      <c r="B178" s="3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>
        <f t="shared" si="2"/>
        <v>0</v>
      </c>
    </row>
    <row r="179" spans="1:23">
      <c r="A179" s="3"/>
      <c r="B179" s="3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>
        <f t="shared" si="2"/>
        <v>0</v>
      </c>
    </row>
    <row r="180" spans="1:23">
      <c r="A180" s="3"/>
      <c r="B180" s="3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>
        <f t="shared" si="2"/>
        <v>0</v>
      </c>
    </row>
    <row r="181" spans="1:23">
      <c r="A181" s="3"/>
      <c r="B181" s="3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>
        <f t="shared" si="2"/>
        <v>0</v>
      </c>
    </row>
    <row r="182" spans="1:23">
      <c r="A182" s="3"/>
      <c r="B182" s="3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>
        <f t="shared" si="2"/>
        <v>0</v>
      </c>
    </row>
    <row r="183" spans="1:23">
      <c r="A183" s="3"/>
      <c r="B183" s="3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>
        <f t="shared" si="2"/>
        <v>0</v>
      </c>
    </row>
    <row r="184" spans="1:23">
      <c r="A184" s="3"/>
      <c r="B184" s="3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>
        <f t="shared" si="2"/>
        <v>0</v>
      </c>
    </row>
    <row r="185" spans="1:23">
      <c r="A185" s="3"/>
      <c r="B185" s="3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>
        <f t="shared" si="2"/>
        <v>0</v>
      </c>
    </row>
    <row r="186" spans="1:23">
      <c r="A186" s="3"/>
      <c r="B186" s="3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>
        <f t="shared" si="2"/>
        <v>0</v>
      </c>
    </row>
    <row r="187" spans="1:23">
      <c r="A187" s="3"/>
      <c r="B187" s="3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>
        <f t="shared" si="2"/>
        <v>0</v>
      </c>
    </row>
    <row r="188" spans="1:23">
      <c r="A188" s="3"/>
      <c r="B188" s="3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>
        <f t="shared" si="2"/>
        <v>0</v>
      </c>
    </row>
    <row r="189" spans="1:23">
      <c r="A189" s="3"/>
      <c r="B189" s="3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>
        <f t="shared" si="2"/>
        <v>0</v>
      </c>
    </row>
    <row r="190" spans="1:23">
      <c r="A190" s="3"/>
      <c r="B190" s="3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>
        <f t="shared" si="2"/>
        <v>0</v>
      </c>
    </row>
    <row r="191" spans="1:23">
      <c r="A191" s="3"/>
      <c r="B191" s="3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>
        <f t="shared" si="2"/>
        <v>0</v>
      </c>
    </row>
    <row r="192" spans="1:23">
      <c r="A192" s="3"/>
      <c r="B192" s="3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>
        <f t="shared" si="2"/>
        <v>0</v>
      </c>
    </row>
    <row r="193" spans="1:23">
      <c r="A193" s="3"/>
      <c r="B193" s="3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>
        <f t="shared" si="2"/>
        <v>0</v>
      </c>
    </row>
    <row r="194" spans="1:23">
      <c r="A194" s="3"/>
      <c r="B194" s="3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>
        <f t="shared" ref="W194:W257" si="3">SUM(C194:V194)</f>
        <v>0</v>
      </c>
    </row>
    <row r="195" spans="1:23">
      <c r="A195" s="3"/>
      <c r="B195" s="3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>
        <f t="shared" si="3"/>
        <v>0</v>
      </c>
    </row>
    <row r="196" spans="1:23">
      <c r="A196" s="3"/>
      <c r="B196" s="3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>
        <f t="shared" si="3"/>
        <v>0</v>
      </c>
    </row>
    <row r="197" spans="1:23">
      <c r="A197" s="3"/>
      <c r="B197" s="3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>
        <f t="shared" si="3"/>
        <v>0</v>
      </c>
    </row>
    <row r="198" spans="1:23">
      <c r="A198" s="3"/>
      <c r="B198" s="3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>
        <f t="shared" si="3"/>
        <v>0</v>
      </c>
    </row>
    <row r="199" spans="1:23">
      <c r="A199" s="3"/>
      <c r="B199" s="3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>
        <f t="shared" si="3"/>
        <v>0</v>
      </c>
    </row>
    <row r="200" spans="1:23">
      <c r="A200" s="3"/>
      <c r="B200" s="3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>
        <f t="shared" si="3"/>
        <v>0</v>
      </c>
    </row>
    <row r="201" spans="1:23">
      <c r="A201" s="3"/>
      <c r="B201" s="3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>
        <f t="shared" si="3"/>
        <v>0</v>
      </c>
    </row>
    <row r="202" spans="1:23">
      <c r="A202" s="3"/>
      <c r="B202" s="3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>
        <f t="shared" si="3"/>
        <v>0</v>
      </c>
    </row>
    <row r="203" spans="1:23">
      <c r="A203" s="3"/>
      <c r="B203" s="3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>
        <f t="shared" si="3"/>
        <v>0</v>
      </c>
    </row>
    <row r="204" spans="1:23">
      <c r="A204" s="3"/>
      <c r="B204" s="3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>
        <f t="shared" si="3"/>
        <v>0</v>
      </c>
    </row>
    <row r="205" spans="1:23">
      <c r="A205" s="3"/>
      <c r="B205" s="3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>
        <f t="shared" si="3"/>
        <v>0</v>
      </c>
    </row>
    <row r="206" spans="1:23">
      <c r="A206" s="3"/>
      <c r="B206" s="3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>
        <f t="shared" si="3"/>
        <v>0</v>
      </c>
    </row>
    <row r="207" spans="1:23">
      <c r="A207" s="3"/>
      <c r="B207" s="3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>
        <f t="shared" si="3"/>
        <v>0</v>
      </c>
    </row>
    <row r="208" spans="1:23">
      <c r="A208" s="3"/>
      <c r="B208" s="3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>
        <f t="shared" si="3"/>
        <v>0</v>
      </c>
    </row>
    <row r="209" spans="1:23">
      <c r="A209" s="3"/>
      <c r="B209" s="3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>
        <f t="shared" si="3"/>
        <v>0</v>
      </c>
    </row>
    <row r="210" spans="1:23">
      <c r="A210" s="3"/>
      <c r="B210" s="3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>
        <f t="shared" si="3"/>
        <v>0</v>
      </c>
    </row>
    <row r="211" spans="1:23">
      <c r="A211" s="3"/>
      <c r="B211" s="3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>
        <f t="shared" si="3"/>
        <v>0</v>
      </c>
    </row>
    <row r="212" spans="1:23">
      <c r="A212" s="3"/>
      <c r="B212" s="3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>
        <f t="shared" si="3"/>
        <v>0</v>
      </c>
    </row>
    <row r="213" spans="1:23">
      <c r="A213" s="3"/>
      <c r="B213" s="3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>
        <f t="shared" si="3"/>
        <v>0</v>
      </c>
    </row>
    <row r="214" spans="1:23">
      <c r="A214" s="3"/>
      <c r="B214" s="3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>
        <f t="shared" si="3"/>
        <v>0</v>
      </c>
    </row>
    <row r="215" spans="1:23">
      <c r="A215" s="3"/>
      <c r="B215" s="3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>
        <f t="shared" si="3"/>
        <v>0</v>
      </c>
    </row>
    <row r="216" spans="1:23">
      <c r="A216" s="3"/>
      <c r="B216" s="3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>
        <f t="shared" si="3"/>
        <v>0</v>
      </c>
    </row>
    <row r="217" spans="1:23">
      <c r="A217" s="3"/>
      <c r="B217" s="3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>
        <f t="shared" si="3"/>
        <v>0</v>
      </c>
    </row>
    <row r="218" spans="1:23">
      <c r="A218" s="3"/>
      <c r="B218" s="3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>
        <f t="shared" si="3"/>
        <v>0</v>
      </c>
    </row>
    <row r="219" spans="1:23">
      <c r="A219" s="3"/>
      <c r="B219" s="3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>
        <f t="shared" si="3"/>
        <v>0</v>
      </c>
    </row>
    <row r="220" spans="1:23">
      <c r="A220" s="3"/>
      <c r="B220" s="3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>
        <f t="shared" si="3"/>
        <v>0</v>
      </c>
    </row>
    <row r="221" spans="1:23">
      <c r="A221" s="3"/>
      <c r="B221" s="3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>
        <f t="shared" si="3"/>
        <v>0</v>
      </c>
    </row>
    <row r="222" spans="1:23">
      <c r="A222" s="3"/>
      <c r="B222" s="3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>
        <f t="shared" si="3"/>
        <v>0</v>
      </c>
    </row>
    <row r="223" spans="1:23">
      <c r="A223" s="3"/>
      <c r="B223" s="3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>
        <f t="shared" si="3"/>
        <v>0</v>
      </c>
    </row>
    <row r="224" spans="1:23">
      <c r="A224" s="3"/>
      <c r="B224" s="3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>
        <f t="shared" si="3"/>
        <v>0</v>
      </c>
    </row>
    <row r="225" spans="1:23">
      <c r="A225" s="3"/>
      <c r="B225" s="3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>
        <f t="shared" si="3"/>
        <v>0</v>
      </c>
    </row>
    <row r="226" spans="1:23">
      <c r="A226" s="3"/>
      <c r="B226" s="3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>
        <f t="shared" si="3"/>
        <v>0</v>
      </c>
    </row>
    <row r="227" spans="1:23">
      <c r="A227" s="3"/>
      <c r="B227" s="3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>
        <f t="shared" si="3"/>
        <v>0</v>
      </c>
    </row>
    <row r="228" spans="1:23">
      <c r="A228" s="3"/>
      <c r="B228" s="3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>
        <f t="shared" si="3"/>
        <v>0</v>
      </c>
    </row>
    <row r="229" spans="1:23">
      <c r="A229" s="3"/>
      <c r="B229" s="3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>
        <f t="shared" si="3"/>
        <v>0</v>
      </c>
    </row>
    <row r="230" spans="1:23">
      <c r="A230" s="3"/>
      <c r="B230" s="3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>
        <f t="shared" si="3"/>
        <v>0</v>
      </c>
    </row>
    <row r="231" spans="1:23">
      <c r="A231" s="3"/>
      <c r="B231" s="3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>
        <f t="shared" si="3"/>
        <v>0</v>
      </c>
    </row>
    <row r="232" spans="1:23">
      <c r="A232" s="3"/>
      <c r="B232" s="3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>
        <f t="shared" si="3"/>
        <v>0</v>
      </c>
    </row>
    <row r="233" spans="1:23">
      <c r="A233" s="3"/>
      <c r="B233" s="3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>
        <f t="shared" si="3"/>
        <v>0</v>
      </c>
    </row>
    <row r="234" spans="1:23">
      <c r="A234" s="3"/>
      <c r="B234" s="3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>
        <f t="shared" si="3"/>
        <v>0</v>
      </c>
    </row>
    <row r="235" spans="1:23">
      <c r="A235" s="3"/>
      <c r="B235" s="3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>
        <f t="shared" si="3"/>
        <v>0</v>
      </c>
    </row>
    <row r="236" spans="1:23">
      <c r="A236" s="3"/>
      <c r="B236" s="3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>
        <f t="shared" si="3"/>
        <v>0</v>
      </c>
    </row>
    <row r="237" spans="1:23">
      <c r="A237" s="3"/>
      <c r="B237" s="3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>
        <f t="shared" si="3"/>
        <v>0</v>
      </c>
    </row>
    <row r="238" spans="1:23">
      <c r="A238" s="3"/>
      <c r="B238" s="3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>
        <f t="shared" si="3"/>
        <v>0</v>
      </c>
    </row>
    <row r="239" spans="1:23">
      <c r="A239" s="3"/>
      <c r="B239" s="3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>
        <f t="shared" si="3"/>
        <v>0</v>
      </c>
    </row>
    <row r="240" spans="1:23">
      <c r="A240" s="3"/>
      <c r="B240" s="3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>
        <f t="shared" si="3"/>
        <v>0</v>
      </c>
    </row>
    <row r="241" spans="1:23">
      <c r="A241" s="3"/>
      <c r="B241" s="3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>
        <f t="shared" si="3"/>
        <v>0</v>
      </c>
    </row>
    <row r="242" spans="1:23">
      <c r="A242" s="3"/>
      <c r="B242" s="3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>
        <f t="shared" si="3"/>
        <v>0</v>
      </c>
    </row>
    <row r="243" spans="1:23">
      <c r="A243" s="3"/>
      <c r="B243" s="3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>
        <f t="shared" si="3"/>
        <v>0</v>
      </c>
    </row>
    <row r="244" spans="1:23">
      <c r="A244" s="3"/>
      <c r="B244" s="3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>
        <f t="shared" si="3"/>
        <v>0</v>
      </c>
    </row>
    <row r="245" spans="1:23">
      <c r="A245" s="3"/>
      <c r="B245" s="3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>
        <f t="shared" si="3"/>
        <v>0</v>
      </c>
    </row>
    <row r="246" spans="1:23">
      <c r="A246" s="3"/>
      <c r="B246" s="3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>
        <f t="shared" si="3"/>
        <v>0</v>
      </c>
    </row>
    <row r="247" spans="1:23">
      <c r="A247" s="3"/>
      <c r="B247" s="3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>
        <f t="shared" si="3"/>
        <v>0</v>
      </c>
    </row>
    <row r="248" spans="1:23">
      <c r="A248" s="3"/>
      <c r="B248" s="3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>
        <f t="shared" si="3"/>
        <v>0</v>
      </c>
    </row>
    <row r="249" spans="1:23">
      <c r="A249" s="3"/>
      <c r="B249" s="3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>
        <f t="shared" si="3"/>
        <v>0</v>
      </c>
    </row>
    <row r="250" spans="1:23">
      <c r="A250" s="3"/>
      <c r="B250" s="3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>
        <f t="shared" si="3"/>
        <v>0</v>
      </c>
    </row>
    <row r="251" spans="1:23">
      <c r="A251" s="3"/>
      <c r="B251" s="3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>
        <f t="shared" si="3"/>
        <v>0</v>
      </c>
    </row>
    <row r="252" spans="1:23">
      <c r="A252" s="3"/>
      <c r="B252" s="3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>
        <f t="shared" si="3"/>
        <v>0</v>
      </c>
    </row>
    <row r="253" spans="1:23">
      <c r="A253" s="3"/>
      <c r="B253" s="3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>
        <f t="shared" si="3"/>
        <v>0</v>
      </c>
    </row>
    <row r="254" spans="1:23">
      <c r="A254" s="3"/>
      <c r="B254" s="3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>
        <f t="shared" si="3"/>
        <v>0</v>
      </c>
    </row>
    <row r="255" spans="1:23">
      <c r="A255" s="3"/>
      <c r="B255" s="3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>
        <f t="shared" si="3"/>
        <v>0</v>
      </c>
    </row>
    <row r="256" spans="1:23">
      <c r="A256" s="3"/>
      <c r="B256" s="3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>
        <f t="shared" si="3"/>
        <v>0</v>
      </c>
    </row>
    <row r="257" spans="1:23">
      <c r="A257" s="3"/>
      <c r="B257" s="3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>
        <f t="shared" si="3"/>
        <v>0</v>
      </c>
    </row>
    <row r="258" spans="1:23">
      <c r="A258" s="3"/>
      <c r="B258" s="3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>
        <f t="shared" ref="W258:W321" si="4">SUM(C258:V258)</f>
        <v>0</v>
      </c>
    </row>
    <row r="259" spans="1:23">
      <c r="A259" s="3"/>
      <c r="B259" s="3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>
        <f t="shared" si="4"/>
        <v>0</v>
      </c>
    </row>
    <row r="260" spans="1:23">
      <c r="A260" s="3"/>
      <c r="B260" s="3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>
        <f t="shared" si="4"/>
        <v>0</v>
      </c>
    </row>
    <row r="261" spans="1:23">
      <c r="A261" s="3"/>
      <c r="B261" s="3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>
        <f t="shared" si="4"/>
        <v>0</v>
      </c>
    </row>
    <row r="262" spans="1:23">
      <c r="A262" s="3"/>
      <c r="B262" s="3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>
        <f t="shared" si="4"/>
        <v>0</v>
      </c>
    </row>
    <row r="263" spans="1:23">
      <c r="A263" s="3"/>
      <c r="B263" s="3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>
        <f t="shared" si="4"/>
        <v>0</v>
      </c>
    </row>
    <row r="264" spans="1:23">
      <c r="A264" s="3"/>
      <c r="B264" s="3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>
        <f t="shared" si="4"/>
        <v>0</v>
      </c>
    </row>
    <row r="265" spans="1:23">
      <c r="A265" s="3"/>
      <c r="B265" s="3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>
        <f t="shared" si="4"/>
        <v>0</v>
      </c>
    </row>
    <row r="266" spans="1:23">
      <c r="A266" s="3"/>
      <c r="B266" s="3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>
        <f t="shared" si="4"/>
        <v>0</v>
      </c>
    </row>
    <row r="267" spans="1:23">
      <c r="A267" s="3"/>
      <c r="B267" s="3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>
        <f t="shared" si="4"/>
        <v>0</v>
      </c>
    </row>
    <row r="268" spans="1:23">
      <c r="A268" s="3"/>
      <c r="B268" s="3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>
        <f t="shared" si="4"/>
        <v>0</v>
      </c>
    </row>
    <row r="269" spans="1:23">
      <c r="A269" s="3"/>
      <c r="B269" s="3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>
        <f t="shared" si="4"/>
        <v>0</v>
      </c>
    </row>
    <row r="270" spans="1:23">
      <c r="A270" s="3"/>
      <c r="B270" s="3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>
        <f t="shared" si="4"/>
        <v>0</v>
      </c>
    </row>
    <row r="271" spans="1:23">
      <c r="A271" s="3"/>
      <c r="B271" s="3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>
        <f t="shared" si="4"/>
        <v>0</v>
      </c>
    </row>
    <row r="272" spans="1:23">
      <c r="A272" s="3"/>
      <c r="B272" s="3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>
        <f t="shared" si="4"/>
        <v>0</v>
      </c>
    </row>
    <row r="273" spans="1:23">
      <c r="A273" s="3"/>
      <c r="B273" s="3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>
        <f t="shared" si="4"/>
        <v>0</v>
      </c>
    </row>
    <row r="274" spans="1:23">
      <c r="A274" s="3"/>
      <c r="B274" s="3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>
        <f t="shared" si="4"/>
        <v>0</v>
      </c>
    </row>
    <row r="275" spans="1:23">
      <c r="A275" s="3"/>
      <c r="B275" s="3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>
        <f t="shared" si="4"/>
        <v>0</v>
      </c>
    </row>
    <row r="276" spans="1:23">
      <c r="A276" s="3"/>
      <c r="B276" s="3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>
        <f t="shared" si="4"/>
        <v>0</v>
      </c>
    </row>
    <row r="277" spans="1:23">
      <c r="A277" s="3"/>
      <c r="B277" s="3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>
        <f t="shared" si="4"/>
        <v>0</v>
      </c>
    </row>
    <row r="278" spans="1:23">
      <c r="A278" s="3"/>
      <c r="B278" s="3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>
        <f t="shared" si="4"/>
        <v>0</v>
      </c>
    </row>
    <row r="279" spans="1:23">
      <c r="A279" s="3"/>
      <c r="B279" s="3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>
        <f t="shared" si="4"/>
        <v>0</v>
      </c>
    </row>
    <row r="280" spans="1:23">
      <c r="A280" s="3"/>
      <c r="B280" s="3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>
        <f t="shared" si="4"/>
        <v>0</v>
      </c>
    </row>
    <row r="281" spans="1:23">
      <c r="A281" s="3"/>
      <c r="B281" s="3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>
        <f t="shared" si="4"/>
        <v>0</v>
      </c>
    </row>
    <row r="282" spans="1:23">
      <c r="A282" s="3"/>
      <c r="B282" s="3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>
        <f t="shared" si="4"/>
        <v>0</v>
      </c>
    </row>
    <row r="283" spans="1:23">
      <c r="A283" s="3"/>
      <c r="B283" s="3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>
        <f t="shared" si="4"/>
        <v>0</v>
      </c>
    </row>
    <row r="284" spans="1:23">
      <c r="A284" s="3"/>
      <c r="B284" s="3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>
        <f t="shared" si="4"/>
        <v>0</v>
      </c>
    </row>
    <row r="285" spans="1:23">
      <c r="A285" s="3"/>
      <c r="B285" s="3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>
        <f t="shared" si="4"/>
        <v>0</v>
      </c>
    </row>
    <row r="286" spans="1:23">
      <c r="A286" s="3"/>
      <c r="B286" s="3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>
        <f t="shared" si="4"/>
        <v>0</v>
      </c>
    </row>
    <row r="287" spans="1:23">
      <c r="A287" s="3"/>
      <c r="B287" s="3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>
        <f t="shared" si="4"/>
        <v>0</v>
      </c>
    </row>
    <row r="288" spans="1:23">
      <c r="A288" s="3"/>
      <c r="B288" s="3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>
        <f t="shared" si="4"/>
        <v>0</v>
      </c>
    </row>
    <row r="289" spans="1:23">
      <c r="A289" s="3"/>
      <c r="B289" s="3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>
        <f t="shared" si="4"/>
        <v>0</v>
      </c>
    </row>
    <row r="290" spans="1:23">
      <c r="A290" s="3"/>
      <c r="B290" s="3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>
        <f t="shared" si="4"/>
        <v>0</v>
      </c>
    </row>
    <row r="291" spans="1:23">
      <c r="A291" s="3"/>
      <c r="B291" s="3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>
        <f t="shared" si="4"/>
        <v>0</v>
      </c>
    </row>
    <row r="292" spans="1:23">
      <c r="A292" s="3"/>
      <c r="B292" s="3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>
        <f t="shared" si="4"/>
        <v>0</v>
      </c>
    </row>
    <row r="293" spans="1:23">
      <c r="A293" s="3"/>
      <c r="B293" s="3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>
        <f t="shared" si="4"/>
        <v>0</v>
      </c>
    </row>
    <row r="294" spans="1:23">
      <c r="A294" s="3"/>
      <c r="B294" s="3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>
        <f t="shared" si="4"/>
        <v>0</v>
      </c>
    </row>
    <row r="295" spans="1:23">
      <c r="A295" s="3"/>
      <c r="B295" s="3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>
        <f t="shared" si="4"/>
        <v>0</v>
      </c>
    </row>
    <row r="296" spans="1:23">
      <c r="A296" s="3"/>
      <c r="B296" s="3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>
        <f t="shared" si="4"/>
        <v>0</v>
      </c>
    </row>
    <row r="297" spans="1:23">
      <c r="A297" s="3"/>
      <c r="B297" s="3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>
        <f t="shared" si="4"/>
        <v>0</v>
      </c>
    </row>
    <row r="298" spans="1:23">
      <c r="A298" s="3"/>
      <c r="B298" s="3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>
        <f t="shared" si="4"/>
        <v>0</v>
      </c>
    </row>
    <row r="299" spans="1:23">
      <c r="A299" s="3"/>
      <c r="B299" s="3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>
        <f t="shared" si="4"/>
        <v>0</v>
      </c>
    </row>
    <row r="300" spans="1:23">
      <c r="A300" s="3"/>
      <c r="B300" s="3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>
        <f t="shared" si="4"/>
        <v>0</v>
      </c>
    </row>
    <row r="301" spans="1:23">
      <c r="A301" s="3"/>
      <c r="B301" s="3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>
        <f t="shared" si="4"/>
        <v>0</v>
      </c>
    </row>
    <row r="302" spans="1:23">
      <c r="A302" s="3"/>
      <c r="B302" s="3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>
        <f t="shared" si="4"/>
        <v>0</v>
      </c>
    </row>
    <row r="303" spans="1:23">
      <c r="A303" s="3"/>
      <c r="B303" s="3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>
        <f t="shared" si="4"/>
        <v>0</v>
      </c>
    </row>
    <row r="304" spans="1:23">
      <c r="A304" s="3"/>
      <c r="B304" s="3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>
        <f t="shared" si="4"/>
        <v>0</v>
      </c>
    </row>
    <row r="305" spans="1:23">
      <c r="A305" s="3"/>
      <c r="B305" s="3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>
        <f t="shared" si="4"/>
        <v>0</v>
      </c>
    </row>
    <row r="306" spans="1:23">
      <c r="A306" s="3"/>
      <c r="B306" s="3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>
        <f t="shared" si="4"/>
        <v>0</v>
      </c>
    </row>
    <row r="307" spans="1:23">
      <c r="A307" s="3"/>
      <c r="B307" s="3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>
        <f t="shared" si="4"/>
        <v>0</v>
      </c>
    </row>
    <row r="308" spans="1:23">
      <c r="A308" s="3"/>
      <c r="B308" s="3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>
        <f t="shared" si="4"/>
        <v>0</v>
      </c>
    </row>
    <row r="309" spans="1:23">
      <c r="A309" s="3"/>
      <c r="B309" s="3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>
        <f t="shared" si="4"/>
        <v>0</v>
      </c>
    </row>
    <row r="310" spans="1:23">
      <c r="A310" s="3"/>
      <c r="B310" s="3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>
        <f t="shared" si="4"/>
        <v>0</v>
      </c>
    </row>
    <row r="311" spans="1:23">
      <c r="A311" s="3"/>
      <c r="B311" s="3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>
        <f t="shared" si="4"/>
        <v>0</v>
      </c>
    </row>
    <row r="312" spans="1:23">
      <c r="A312" s="3"/>
      <c r="B312" s="3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>
        <f t="shared" si="4"/>
        <v>0</v>
      </c>
    </row>
    <row r="313" spans="1:23">
      <c r="A313" s="3"/>
      <c r="B313" s="3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>
        <f t="shared" si="4"/>
        <v>0</v>
      </c>
    </row>
    <row r="314" spans="1:23">
      <c r="A314" s="3"/>
      <c r="B314" s="3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>
        <f t="shared" si="4"/>
        <v>0</v>
      </c>
    </row>
    <row r="315" spans="1:23">
      <c r="A315" s="3"/>
      <c r="B315" s="3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>
        <f t="shared" si="4"/>
        <v>0</v>
      </c>
    </row>
    <row r="316" spans="1:23">
      <c r="A316" s="3"/>
      <c r="B316" s="3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>
        <f t="shared" si="4"/>
        <v>0</v>
      </c>
    </row>
    <row r="317" spans="1:23">
      <c r="A317" s="3"/>
      <c r="B317" s="3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>
        <f t="shared" si="4"/>
        <v>0</v>
      </c>
    </row>
    <row r="318" spans="1:23">
      <c r="A318" s="3"/>
      <c r="B318" s="3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>
        <f t="shared" si="4"/>
        <v>0</v>
      </c>
    </row>
    <row r="319" spans="1:23">
      <c r="A319" s="3"/>
      <c r="B319" s="3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>
        <f t="shared" si="4"/>
        <v>0</v>
      </c>
    </row>
    <row r="320" spans="1:23">
      <c r="A320" s="3"/>
      <c r="B320" s="3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>
        <f t="shared" si="4"/>
        <v>0</v>
      </c>
    </row>
    <row r="321" spans="1:23">
      <c r="A321" s="3"/>
      <c r="B321" s="3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>
        <f t="shared" si="4"/>
        <v>0</v>
      </c>
    </row>
    <row r="322" spans="1:23">
      <c r="A322" s="3"/>
      <c r="B322" s="3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>
        <f t="shared" ref="W322:W348" si="5">SUM(C322:V322)</f>
        <v>0</v>
      </c>
    </row>
    <row r="323" spans="1:23">
      <c r="A323" s="3"/>
      <c r="B323" s="3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>
        <f t="shared" si="5"/>
        <v>0</v>
      </c>
    </row>
    <row r="324" spans="1:23">
      <c r="A324" s="3"/>
      <c r="B324" s="3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>
        <f t="shared" si="5"/>
        <v>0</v>
      </c>
    </row>
    <row r="325" spans="1:23">
      <c r="A325" s="3"/>
      <c r="B325" s="3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>
        <f t="shared" si="5"/>
        <v>0</v>
      </c>
    </row>
    <row r="326" spans="1:23">
      <c r="A326" s="3"/>
      <c r="B326" s="3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>
        <f t="shared" si="5"/>
        <v>0</v>
      </c>
    </row>
    <row r="327" spans="1:23">
      <c r="A327" s="3"/>
      <c r="B327" s="3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>
        <f t="shared" si="5"/>
        <v>0</v>
      </c>
    </row>
    <row r="328" spans="1:23">
      <c r="A328" s="3"/>
      <c r="B328" s="3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>
        <f t="shared" si="5"/>
        <v>0</v>
      </c>
    </row>
    <row r="329" spans="1:23">
      <c r="A329" s="3"/>
      <c r="B329" s="3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>
        <f t="shared" si="5"/>
        <v>0</v>
      </c>
    </row>
    <row r="330" spans="1:23">
      <c r="A330" s="3"/>
      <c r="B330" s="3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>
        <f t="shared" si="5"/>
        <v>0</v>
      </c>
    </row>
    <row r="331" spans="1:23">
      <c r="A331" s="3"/>
      <c r="B331" s="3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>
        <f t="shared" si="5"/>
        <v>0</v>
      </c>
    </row>
    <row r="332" spans="1:23">
      <c r="A332" s="3"/>
      <c r="B332" s="3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>
        <f t="shared" si="5"/>
        <v>0</v>
      </c>
    </row>
    <row r="333" spans="1:23">
      <c r="A333" s="3"/>
      <c r="B333" s="3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>
        <f t="shared" si="5"/>
        <v>0</v>
      </c>
    </row>
    <row r="334" spans="1:23">
      <c r="A334" s="3"/>
      <c r="B334" s="3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>
        <f t="shared" si="5"/>
        <v>0</v>
      </c>
    </row>
    <row r="335" spans="1:23">
      <c r="A335" s="3"/>
      <c r="B335" s="3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>
        <f t="shared" si="5"/>
        <v>0</v>
      </c>
    </row>
    <row r="336" spans="1:23">
      <c r="A336" s="3"/>
      <c r="B336" s="3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>
        <f t="shared" si="5"/>
        <v>0</v>
      </c>
    </row>
    <row r="337" spans="1:23">
      <c r="A337" s="3"/>
      <c r="B337" s="3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>
        <f t="shared" si="5"/>
        <v>0</v>
      </c>
    </row>
    <row r="338" spans="1:23">
      <c r="A338" s="3"/>
      <c r="B338" s="3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>
        <f t="shared" si="5"/>
        <v>0</v>
      </c>
    </row>
    <row r="339" spans="1:23">
      <c r="A339" s="3"/>
      <c r="B339" s="3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>
        <f t="shared" si="5"/>
        <v>0</v>
      </c>
    </row>
    <row r="340" spans="1:23">
      <c r="A340" s="3"/>
      <c r="B340" s="3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>
        <f t="shared" si="5"/>
        <v>0</v>
      </c>
    </row>
    <row r="341" spans="1:23">
      <c r="A341" s="3"/>
      <c r="B341" s="3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>
        <f t="shared" si="5"/>
        <v>0</v>
      </c>
    </row>
    <row r="342" spans="1:23">
      <c r="A342" s="3"/>
      <c r="B342" s="3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>
        <f t="shared" si="5"/>
        <v>0</v>
      </c>
    </row>
    <row r="343" spans="1:23">
      <c r="A343" s="3"/>
      <c r="B343" s="3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>
        <f t="shared" si="5"/>
        <v>0</v>
      </c>
    </row>
    <row r="344" spans="1:23">
      <c r="A344" s="3"/>
      <c r="B344" s="3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>
        <f t="shared" si="5"/>
        <v>0</v>
      </c>
    </row>
    <row r="345" spans="1:23">
      <c r="A345" s="3"/>
      <c r="B345" s="3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>
        <f t="shared" si="5"/>
        <v>0</v>
      </c>
    </row>
    <row r="346" spans="1:23">
      <c r="A346" s="3"/>
      <c r="B346" s="3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>
        <f t="shared" si="5"/>
        <v>0</v>
      </c>
    </row>
    <row r="347" spans="1:23">
      <c r="A347" s="3"/>
      <c r="B347" s="3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>
        <f t="shared" si="5"/>
        <v>0</v>
      </c>
    </row>
    <row r="348" spans="1:23">
      <c r="A348" s="3"/>
      <c r="B348" s="3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>
        <f t="shared" si="5"/>
        <v>0</v>
      </c>
    </row>
    <row r="349" spans="3:23">
      <c r="C349" s="6">
        <f t="shared" ref="C349:V349" si="6">SUM(C1:C348)</f>
        <v>0</v>
      </c>
      <c r="D349" s="6">
        <f t="shared" si="6"/>
        <v>0</v>
      </c>
      <c r="E349" s="6">
        <f t="shared" si="6"/>
        <v>0</v>
      </c>
      <c r="F349" s="6">
        <f t="shared" si="6"/>
        <v>0</v>
      </c>
      <c r="G349" s="6">
        <f t="shared" si="6"/>
        <v>0</v>
      </c>
      <c r="H349" s="6">
        <f t="shared" si="6"/>
        <v>0</v>
      </c>
      <c r="I349" s="6">
        <f t="shared" si="6"/>
        <v>0</v>
      </c>
      <c r="J349" s="6">
        <f t="shared" si="6"/>
        <v>0</v>
      </c>
      <c r="K349" s="6">
        <f t="shared" si="6"/>
        <v>0</v>
      </c>
      <c r="L349" s="6">
        <f t="shared" si="6"/>
        <v>0</v>
      </c>
      <c r="M349" s="6">
        <f t="shared" si="6"/>
        <v>41.2</v>
      </c>
      <c r="N349" s="6">
        <f t="shared" si="6"/>
        <v>120.1</v>
      </c>
      <c r="O349" s="6">
        <f t="shared" si="6"/>
        <v>128.8</v>
      </c>
      <c r="P349" s="6">
        <f t="shared" si="6"/>
        <v>427</v>
      </c>
      <c r="Q349" s="6">
        <f t="shared" si="6"/>
        <v>218.15</v>
      </c>
      <c r="R349" s="6">
        <f t="shared" si="6"/>
        <v>0</v>
      </c>
      <c r="S349" s="6">
        <f t="shared" si="6"/>
        <v>26.75</v>
      </c>
      <c r="T349" s="6">
        <f t="shared" si="6"/>
        <v>293.1</v>
      </c>
      <c r="U349" s="6">
        <f t="shared" si="6"/>
        <v>324.05</v>
      </c>
      <c r="V349" s="6">
        <f t="shared" si="6"/>
        <v>0</v>
      </c>
      <c r="W349" s="6">
        <f>SUM(W2:W348)</f>
        <v>1579.15</v>
      </c>
    </row>
  </sheetData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9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11" defaultRowHeight="14.25"/>
  <cols>
    <col min="1" max="1" width="9.56923076923077" customWidth="1"/>
    <col min="2" max="12" width="11" hidden="1" customWidth="1"/>
    <col min="13" max="14" width="7.85641025641026" customWidth="1"/>
    <col min="15" max="15" width="7.42564102564103" customWidth="1"/>
    <col min="16" max="16" width="8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8.13846153846154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1013</v>
      </c>
      <c r="B2" s="3"/>
      <c r="C2" s="3"/>
      <c r="D2" s="3"/>
      <c r="E2" s="3"/>
      <c r="F2" s="3"/>
      <c r="G2" s="3"/>
      <c r="H2" s="3"/>
      <c r="I2" s="3"/>
      <c r="J2" s="3"/>
      <c r="K2" s="5"/>
      <c r="L2" s="5"/>
      <c r="M2" s="5">
        <v>7.05</v>
      </c>
      <c r="N2" s="5"/>
      <c r="O2" s="5"/>
      <c r="P2" s="5"/>
      <c r="Q2" s="5"/>
      <c r="R2" s="5"/>
      <c r="S2" s="5"/>
      <c r="T2" s="5"/>
      <c r="U2" s="5"/>
      <c r="V2" s="5"/>
      <c r="W2" s="5">
        <f t="shared" ref="W2:W67" si="0">SUM(C2:V2)</f>
        <v>7.05</v>
      </c>
    </row>
    <row r="3" spans="1:23">
      <c r="A3" s="3">
        <v>2425</v>
      </c>
      <c r="B3" s="3"/>
      <c r="C3" s="3"/>
      <c r="D3" s="3"/>
      <c r="E3" s="3"/>
      <c r="F3" s="3"/>
      <c r="G3" s="3"/>
      <c r="H3" s="3"/>
      <c r="I3" s="3"/>
      <c r="J3" s="3"/>
      <c r="K3" s="5"/>
      <c r="L3" s="5"/>
      <c r="M3" s="5">
        <v>4.2</v>
      </c>
      <c r="N3" s="5">
        <v>6.4</v>
      </c>
      <c r="O3" s="5">
        <v>10.1</v>
      </c>
      <c r="P3" s="5">
        <v>3.25</v>
      </c>
      <c r="Q3" s="5">
        <v>1.65</v>
      </c>
      <c r="R3" s="5"/>
      <c r="S3" s="5"/>
      <c r="T3" s="5">
        <v>7.45</v>
      </c>
      <c r="U3" s="5">
        <v>1.55</v>
      </c>
      <c r="V3" s="5"/>
      <c r="W3" s="5">
        <f t="shared" si="0"/>
        <v>34.6</v>
      </c>
    </row>
    <row r="4" spans="1:23">
      <c r="A4" s="3">
        <v>260</v>
      </c>
      <c r="B4" s="3"/>
      <c r="C4" s="3"/>
      <c r="D4" s="3"/>
      <c r="E4" s="3"/>
      <c r="F4" s="3"/>
      <c r="G4" s="3"/>
      <c r="H4" s="3"/>
      <c r="I4" s="3"/>
      <c r="J4" s="3"/>
      <c r="K4" s="5"/>
      <c r="L4" s="5"/>
      <c r="M4" s="5">
        <v>11.45</v>
      </c>
      <c r="N4" s="5">
        <f>20.7+15.7</f>
        <v>36.4</v>
      </c>
      <c r="O4" s="5">
        <f>10.5+19.7+14.95</f>
        <v>45.15</v>
      </c>
      <c r="P4" s="5">
        <f>14.95+18.1+17.4+20.35+19.85+12.75+16.85+15.45</f>
        <v>135.7</v>
      </c>
      <c r="Q4" s="5">
        <f>21.8+18.7+19.6+20.22</f>
        <v>80.32</v>
      </c>
      <c r="R4" s="5"/>
      <c r="S4" s="5">
        <v>2.35</v>
      </c>
      <c r="T4" s="5">
        <v>15.4</v>
      </c>
      <c r="U4" s="5">
        <f>23+14.55</f>
        <v>37.55</v>
      </c>
      <c r="V4" s="5"/>
      <c r="W4" s="5">
        <f t="shared" si="0"/>
        <v>364.32</v>
      </c>
    </row>
    <row r="5" spans="1:23">
      <c r="A5" s="3">
        <v>2425</v>
      </c>
      <c r="B5" s="3"/>
      <c r="C5" s="3"/>
      <c r="D5" s="3"/>
      <c r="E5" s="3"/>
      <c r="F5" s="3"/>
      <c r="G5" s="3"/>
      <c r="H5" s="3"/>
      <c r="I5" s="3"/>
      <c r="J5" s="3"/>
      <c r="K5" s="5"/>
      <c r="L5" s="5"/>
      <c r="M5" s="5"/>
      <c r="N5" s="5">
        <v>13.75</v>
      </c>
      <c r="O5" s="5">
        <f>16+3</f>
        <v>19</v>
      </c>
      <c r="P5" s="5">
        <f>25.65+16.2</f>
        <v>41.85</v>
      </c>
      <c r="Q5" s="5">
        <v>8.2</v>
      </c>
      <c r="R5" s="5"/>
      <c r="S5" s="5"/>
      <c r="T5" s="5">
        <f>22.1+1.4</f>
        <v>23.5</v>
      </c>
      <c r="U5" s="5">
        <v>17.45</v>
      </c>
      <c r="V5" s="5"/>
      <c r="W5" s="5">
        <f t="shared" si="0"/>
        <v>123.75</v>
      </c>
    </row>
    <row r="6" spans="1:23">
      <c r="A6" s="3">
        <v>2425</v>
      </c>
      <c r="B6" s="3"/>
      <c r="C6" s="3"/>
      <c r="D6" s="3"/>
      <c r="E6" s="3"/>
      <c r="F6" s="3"/>
      <c r="G6" s="3"/>
      <c r="H6" s="3"/>
      <c r="I6" s="3"/>
      <c r="J6" s="3"/>
      <c r="K6" s="5"/>
      <c r="L6" s="5"/>
      <c r="M6" s="5"/>
      <c r="N6" s="5"/>
      <c r="O6" s="5">
        <v>5.55</v>
      </c>
      <c r="P6" s="5">
        <v>21.05</v>
      </c>
      <c r="Q6" s="5">
        <v>9.4</v>
      </c>
      <c r="R6" s="5"/>
      <c r="S6" s="5"/>
      <c r="T6" s="5">
        <v>11</v>
      </c>
      <c r="U6" s="5">
        <v>19</v>
      </c>
      <c r="V6" s="5"/>
      <c r="W6" s="5">
        <f t="shared" si="0"/>
        <v>66</v>
      </c>
    </row>
    <row r="7" spans="1:23">
      <c r="A7" s="3">
        <v>342</v>
      </c>
      <c r="B7" s="3"/>
      <c r="C7" s="3"/>
      <c r="D7" s="3"/>
      <c r="E7" s="3"/>
      <c r="F7" s="3"/>
      <c r="G7" s="3"/>
      <c r="H7" s="3"/>
      <c r="I7" s="3"/>
      <c r="J7" s="3"/>
      <c r="K7" s="5"/>
      <c r="L7" s="5"/>
      <c r="M7" s="5">
        <f>16.5+16.2</f>
        <v>32.7</v>
      </c>
      <c r="N7" s="5">
        <f>19.3+1.6</f>
        <v>20.9</v>
      </c>
      <c r="O7" s="5">
        <f>14.85+1.4+8.65</f>
        <v>24.9</v>
      </c>
      <c r="P7" s="5">
        <f>15.9+25.4</f>
        <v>41.3</v>
      </c>
      <c r="Q7" s="5">
        <f>17.5+5.15</f>
        <v>22.65</v>
      </c>
      <c r="R7" s="5"/>
      <c r="S7" s="5">
        <v>7.35</v>
      </c>
      <c r="T7" s="5">
        <v>23.55</v>
      </c>
      <c r="U7" s="5">
        <v>8.2</v>
      </c>
      <c r="V7" s="5"/>
      <c r="W7" s="5">
        <f t="shared" si="0"/>
        <v>181.55</v>
      </c>
    </row>
    <row r="8" spans="1:23">
      <c r="A8" s="3">
        <v>1791</v>
      </c>
      <c r="B8" s="3"/>
      <c r="C8" s="3"/>
      <c r="D8" s="3"/>
      <c r="E8" s="3"/>
      <c r="F8" s="3"/>
      <c r="G8" s="3"/>
      <c r="H8" s="3"/>
      <c r="I8" s="3"/>
      <c r="J8" s="3"/>
      <c r="K8" s="5"/>
      <c r="L8" s="5"/>
      <c r="M8" s="5">
        <f>16.4+2.15</f>
        <v>18.55</v>
      </c>
      <c r="N8" s="5">
        <f>20.3+16.15</f>
        <v>36.45</v>
      </c>
      <c r="O8" s="5">
        <f>14.45+21.7+4.4</f>
        <v>40.55</v>
      </c>
      <c r="P8" s="5">
        <f>18.5+17.4+17.1+19.2+16.7+10.5</f>
        <v>99.4</v>
      </c>
      <c r="Q8" s="5">
        <f>13.55+17.8+20.75+17.5</f>
        <v>69.6</v>
      </c>
      <c r="R8" s="5"/>
      <c r="S8" s="5">
        <v>2.55</v>
      </c>
      <c r="T8" s="5">
        <v>1.85</v>
      </c>
      <c r="U8" s="5">
        <f>22.1+12.95</f>
        <v>35.05</v>
      </c>
      <c r="V8" s="5"/>
      <c r="W8" s="5">
        <f t="shared" si="0"/>
        <v>304</v>
      </c>
    </row>
    <row r="9" spans="1:23">
      <c r="A9" s="3">
        <v>1792</v>
      </c>
      <c r="B9" s="3"/>
      <c r="C9" s="3"/>
      <c r="D9" s="3"/>
      <c r="E9" s="3"/>
      <c r="F9" s="3"/>
      <c r="G9" s="3"/>
      <c r="H9" s="3"/>
      <c r="I9" s="3"/>
      <c r="J9" s="3"/>
      <c r="K9" s="5"/>
      <c r="L9" s="5"/>
      <c r="M9" s="5">
        <v>2.1</v>
      </c>
      <c r="N9" s="5">
        <f>21.7+15.05</f>
        <v>36.75</v>
      </c>
      <c r="O9" s="5">
        <v>22.4</v>
      </c>
      <c r="P9" s="5">
        <f>17.25+14.35+3.35</f>
        <v>34.95</v>
      </c>
      <c r="Q9" s="5">
        <v>20.85</v>
      </c>
      <c r="R9" s="5"/>
      <c r="S9" s="5"/>
      <c r="T9" s="5">
        <v>12.7</v>
      </c>
      <c r="U9" s="5">
        <v>9.8</v>
      </c>
      <c r="V9" s="5"/>
      <c r="W9" s="5">
        <f t="shared" si="0"/>
        <v>139.55</v>
      </c>
    </row>
    <row r="10" spans="1:23">
      <c r="A10" s="3">
        <v>2161</v>
      </c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/>
      <c r="N10" s="5">
        <v>8.85</v>
      </c>
      <c r="O10" s="5">
        <v>18.5</v>
      </c>
      <c r="P10" s="5">
        <f>15.2+14.95</f>
        <v>30.15</v>
      </c>
      <c r="Q10" s="5">
        <v>8.5</v>
      </c>
      <c r="R10" s="5"/>
      <c r="S10" s="5"/>
      <c r="T10" s="5">
        <v>1.45</v>
      </c>
      <c r="U10" s="5"/>
      <c r="V10" s="5"/>
      <c r="W10" s="5">
        <f t="shared" si="0"/>
        <v>67.45</v>
      </c>
    </row>
    <row r="11" spans="1:23">
      <c r="A11" s="3">
        <v>309</v>
      </c>
      <c r="B11" s="3"/>
      <c r="C11" s="3"/>
      <c r="D11" s="3"/>
      <c r="E11" s="3"/>
      <c r="F11" s="3"/>
      <c r="G11" s="3"/>
      <c r="H11" s="3"/>
      <c r="I11" s="3"/>
      <c r="J11" s="3"/>
      <c r="K11" s="5"/>
      <c r="L11" s="5"/>
      <c r="M11" s="5">
        <v>7.4</v>
      </c>
      <c r="N11" s="5">
        <f>16.5+7.6+16.25</f>
        <v>40.35</v>
      </c>
      <c r="O11" s="5">
        <f>18.75+19.7+18.2+15.9</f>
        <v>72.55</v>
      </c>
      <c r="P11" s="5">
        <f>17.8+19.05+17.8+25.65+17.75+21.95+20.85</f>
        <v>140.85</v>
      </c>
      <c r="Q11" s="5">
        <f>22.7+14.7+21.25+8.45</f>
        <v>67.1</v>
      </c>
      <c r="R11" s="5"/>
      <c r="S11" s="5">
        <v>7.5</v>
      </c>
      <c r="T11" s="5">
        <f>19.75+17.2+18.4</f>
        <v>55.35</v>
      </c>
      <c r="U11" s="5">
        <f>19.5+18.85+19.2+23.3</f>
        <v>80.85</v>
      </c>
      <c r="V11" s="5"/>
      <c r="W11" s="5">
        <f t="shared" si="0"/>
        <v>471.95</v>
      </c>
    </row>
    <row r="12" spans="1:23">
      <c r="A12" s="3">
        <v>2425</v>
      </c>
      <c r="B12" s="3"/>
      <c r="C12" s="3"/>
      <c r="D12" s="3"/>
      <c r="E12" s="3"/>
      <c r="F12" s="3"/>
      <c r="G12" s="3"/>
      <c r="H12" s="3"/>
      <c r="I12" s="3"/>
      <c r="J12" s="3"/>
      <c r="K12" s="5"/>
      <c r="L12" s="5"/>
      <c r="M12" s="5"/>
      <c r="N12" s="5">
        <v>1.95</v>
      </c>
      <c r="O12" s="5">
        <v>2.9</v>
      </c>
      <c r="P12" s="5">
        <v>13.1</v>
      </c>
      <c r="Q12" s="5">
        <v>3.45</v>
      </c>
      <c r="R12" s="5"/>
      <c r="S12" s="5"/>
      <c r="T12" s="5">
        <v>4.7</v>
      </c>
      <c r="U12" s="5">
        <v>4.6</v>
      </c>
      <c r="V12" s="5"/>
      <c r="W12" s="5">
        <f t="shared" si="0"/>
        <v>30.7</v>
      </c>
    </row>
    <row r="13" spans="1:23">
      <c r="A13" s="3">
        <v>628</v>
      </c>
      <c r="B13" s="4"/>
      <c r="C13" s="3"/>
      <c r="D13" s="3"/>
      <c r="E13" s="3"/>
      <c r="F13" s="3"/>
      <c r="G13" s="3"/>
      <c r="H13" s="3"/>
      <c r="I13" s="3"/>
      <c r="J13" s="3"/>
      <c r="K13" s="5"/>
      <c r="L13" s="5"/>
      <c r="M13" s="5"/>
      <c r="N13" s="5">
        <v>12.8</v>
      </c>
      <c r="O13" s="5">
        <v>4.55</v>
      </c>
      <c r="P13" s="5">
        <v>2.3</v>
      </c>
      <c r="Q13" s="5">
        <v>1.65</v>
      </c>
      <c r="R13" s="5"/>
      <c r="S13" s="5"/>
      <c r="T13" s="5"/>
      <c r="U13" s="5"/>
      <c r="V13" s="5"/>
      <c r="W13" s="5">
        <f t="shared" si="0"/>
        <v>21.3</v>
      </c>
    </row>
    <row r="14" spans="1:23">
      <c r="A14" s="3">
        <v>1030</v>
      </c>
      <c r="B14" s="3"/>
      <c r="C14" s="3"/>
      <c r="D14" s="3"/>
      <c r="E14" s="3"/>
      <c r="F14" s="3"/>
      <c r="G14" s="3"/>
      <c r="H14" s="3"/>
      <c r="I14" s="3"/>
      <c r="J14" s="3"/>
      <c r="K14" s="5"/>
      <c r="L14" s="5"/>
      <c r="M14" s="5">
        <f>15.15+11.7</f>
        <v>26.85</v>
      </c>
      <c r="N14" s="5">
        <f>14.4+16.8+12.85</f>
        <v>44.05</v>
      </c>
      <c r="O14" s="5">
        <f>18.7+18.25+15.45+12.7</f>
        <v>65.1</v>
      </c>
      <c r="P14" s="5">
        <f>15.3+17.7+21.85+15.5+18.5+20.45</f>
        <v>109.3</v>
      </c>
      <c r="Q14" s="5">
        <f>17.7+14.65+20.15</f>
        <v>52.5</v>
      </c>
      <c r="R14" s="5"/>
      <c r="S14" s="5">
        <f>13.6+2.1</f>
        <v>15.7</v>
      </c>
      <c r="T14" s="5">
        <f>18.8+14.95+13.65</f>
        <v>47.4</v>
      </c>
      <c r="U14" s="5">
        <f>20.9+17.65+15.4</f>
        <v>53.95</v>
      </c>
      <c r="V14" s="5"/>
      <c r="W14" s="5">
        <f t="shared" si="0"/>
        <v>414.85</v>
      </c>
    </row>
    <row r="15" spans="1:23">
      <c r="A15" s="3">
        <v>999</v>
      </c>
      <c r="B15" s="3"/>
      <c r="C15" s="3"/>
      <c r="D15" s="3"/>
      <c r="E15" s="3"/>
      <c r="F15" s="3"/>
      <c r="G15" s="3"/>
      <c r="H15" s="3"/>
      <c r="I15" s="3"/>
      <c r="J15" s="3"/>
      <c r="K15" s="5"/>
      <c r="L15" s="5"/>
      <c r="M15" s="5">
        <v>11.8</v>
      </c>
      <c r="N15" s="5">
        <f>15.95+5.7</f>
        <v>21.65</v>
      </c>
      <c r="O15" s="5">
        <f>15.45+1.4</f>
        <v>16.85</v>
      </c>
      <c r="P15" s="5">
        <f>14.2+18.05+3.6</f>
        <v>35.85</v>
      </c>
      <c r="Q15" s="5">
        <f>15.8+5.8</f>
        <v>21.6</v>
      </c>
      <c r="R15" s="5"/>
      <c r="S15" s="5">
        <v>2.5</v>
      </c>
      <c r="T15" s="5">
        <v>7.45</v>
      </c>
      <c r="U15" s="5">
        <f>18.65+10.85</f>
        <v>29.5</v>
      </c>
      <c r="V15" s="5"/>
      <c r="W15" s="5">
        <f t="shared" si="0"/>
        <v>147.2</v>
      </c>
    </row>
    <row r="16" spans="1:23">
      <c r="A16" s="3">
        <v>1005</v>
      </c>
      <c r="B16" s="3"/>
      <c r="C16" s="3"/>
      <c r="D16" s="3"/>
      <c r="E16" s="3"/>
      <c r="F16" s="3"/>
      <c r="G16" s="3"/>
      <c r="H16" s="3"/>
      <c r="I16" s="3"/>
      <c r="J16" s="3"/>
      <c r="K16" s="5"/>
      <c r="L16" s="5"/>
      <c r="M16" s="5"/>
      <c r="N16" s="5">
        <v>15.45</v>
      </c>
      <c r="O16" s="5"/>
      <c r="P16" s="5"/>
      <c r="Q16" s="5"/>
      <c r="R16" s="5"/>
      <c r="S16" s="5">
        <f>17.25+2.45</f>
        <v>19.7</v>
      </c>
      <c r="T16" s="5">
        <f>2.95+1.05</f>
        <v>4</v>
      </c>
      <c r="U16" s="5"/>
      <c r="V16" s="5"/>
      <c r="W16" s="5">
        <f t="shared" si="0"/>
        <v>39.15</v>
      </c>
    </row>
    <row r="17" spans="1:23">
      <c r="A17" s="3">
        <v>1006</v>
      </c>
      <c r="B17" s="3"/>
      <c r="C17" s="3"/>
      <c r="D17" s="3"/>
      <c r="E17" s="3"/>
      <c r="F17" s="3"/>
      <c r="G17" s="3"/>
      <c r="H17" s="3"/>
      <c r="I17" s="3"/>
      <c r="J17" s="3"/>
      <c r="K17" s="5"/>
      <c r="L17" s="5"/>
      <c r="M17" s="5">
        <v>2</v>
      </c>
      <c r="N17" s="5">
        <v>1.65</v>
      </c>
      <c r="O17" s="5">
        <v>11.95</v>
      </c>
      <c r="P17" s="5">
        <v>11.85</v>
      </c>
      <c r="Q17" s="5">
        <v>3.9</v>
      </c>
      <c r="R17" s="5"/>
      <c r="S17" s="5"/>
      <c r="T17" s="5">
        <v>18.35</v>
      </c>
      <c r="U17" s="5">
        <v>9.55</v>
      </c>
      <c r="V17" s="5"/>
      <c r="W17" s="5">
        <f t="shared" si="0"/>
        <v>59.25</v>
      </c>
    </row>
    <row r="18" spans="1:23">
      <c r="A18" s="3">
        <v>260</v>
      </c>
      <c r="B18" s="3"/>
      <c r="C18" s="3"/>
      <c r="D18" s="3"/>
      <c r="E18" s="3"/>
      <c r="F18" s="3"/>
      <c r="G18" s="3"/>
      <c r="H18" s="3"/>
      <c r="I18" s="3"/>
      <c r="J18" s="3"/>
      <c r="K18" s="5"/>
      <c r="L18" s="5"/>
      <c r="M18" s="5">
        <v>2.15</v>
      </c>
      <c r="N18" s="5">
        <v>7.35</v>
      </c>
      <c r="O18" s="5">
        <v>14.2</v>
      </c>
      <c r="P18" s="5">
        <v>12.95</v>
      </c>
      <c r="Q18" s="5">
        <v>4.2</v>
      </c>
      <c r="R18" s="5"/>
      <c r="S18" s="5">
        <v>5.4</v>
      </c>
      <c r="T18" s="5">
        <f>18.25+8.5</f>
        <v>26.75</v>
      </c>
      <c r="U18" s="5">
        <v>11.9</v>
      </c>
      <c r="V18" s="5"/>
      <c r="W18" s="5">
        <f t="shared" si="0"/>
        <v>84.9</v>
      </c>
    </row>
    <row r="19" spans="1:23">
      <c r="A19" s="3">
        <v>2167</v>
      </c>
      <c r="B19" s="3"/>
      <c r="C19" s="3"/>
      <c r="D19" s="3"/>
      <c r="E19" s="3"/>
      <c r="F19" s="3"/>
      <c r="G19" s="3"/>
      <c r="H19" s="3"/>
      <c r="I19" s="3"/>
      <c r="J19" s="3"/>
      <c r="K19" s="5"/>
      <c r="L19" s="5"/>
      <c r="M19" s="5"/>
      <c r="N19" s="5"/>
      <c r="O19" s="5">
        <f>1.5+1.35</f>
        <v>2.85</v>
      </c>
      <c r="P19" s="5"/>
      <c r="Q19" s="5">
        <v>4.85</v>
      </c>
      <c r="R19" s="5"/>
      <c r="S19" s="5"/>
      <c r="T19" s="5">
        <v>14.05</v>
      </c>
      <c r="U19" s="5">
        <f>17.6+1.95+1.65+1.1</f>
        <v>22.3</v>
      </c>
      <c r="V19" s="5"/>
      <c r="W19" s="5">
        <f t="shared" si="0"/>
        <v>44.05</v>
      </c>
    </row>
    <row r="20" spans="1:23">
      <c r="A20" s="3">
        <v>1009</v>
      </c>
      <c r="B20" s="3"/>
      <c r="C20" s="3"/>
      <c r="D20" s="3"/>
      <c r="E20" s="3"/>
      <c r="F20" s="3"/>
      <c r="G20" s="3"/>
      <c r="H20" s="3"/>
      <c r="I20" s="3"/>
      <c r="J20" s="3"/>
      <c r="K20" s="5"/>
      <c r="L20" s="5"/>
      <c r="M20" s="5">
        <v>3</v>
      </c>
      <c r="N20" s="5">
        <v>18.5</v>
      </c>
      <c r="O20" s="5">
        <v>8.6</v>
      </c>
      <c r="P20" s="5">
        <f>17.35+14.8+20.45</f>
        <v>52.6</v>
      </c>
      <c r="Q20" s="5">
        <v>18.55</v>
      </c>
      <c r="R20" s="5"/>
      <c r="S20" s="5">
        <v>5.9</v>
      </c>
      <c r="T20" s="5">
        <v>14.9</v>
      </c>
      <c r="U20" s="5">
        <f>18.7+7.55</f>
        <v>26.25</v>
      </c>
      <c r="V20" s="5"/>
      <c r="W20" s="5">
        <f t="shared" si="0"/>
        <v>148.3</v>
      </c>
    </row>
    <row r="21" spans="1:23">
      <c r="A21" s="3"/>
      <c r="B21" s="3"/>
      <c r="C21" s="3"/>
      <c r="D21" s="3"/>
      <c r="E21" s="3"/>
      <c r="F21" s="3"/>
      <c r="G21" s="3"/>
      <c r="H21" s="3"/>
      <c r="I21" s="3"/>
      <c r="J21" s="3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>
        <f t="shared" si="0"/>
        <v>0</v>
      </c>
    </row>
    <row r="22" spans="1:23">
      <c r="A22" s="3"/>
      <c r="B22" s="3"/>
      <c r="C22" s="3"/>
      <c r="D22" s="3"/>
      <c r="E22" s="3"/>
      <c r="F22" s="3"/>
      <c r="G22" s="3"/>
      <c r="H22" s="3"/>
      <c r="I22" s="3"/>
      <c r="J22" s="3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>
        <f t="shared" si="0"/>
        <v>0</v>
      </c>
    </row>
    <row r="23" spans="1:23">
      <c r="A23" s="3"/>
      <c r="B23" s="3"/>
      <c r="C23" s="3"/>
      <c r="D23" s="3"/>
      <c r="E23" s="3"/>
      <c r="F23" s="3"/>
      <c r="G23" s="3"/>
      <c r="H23" s="3"/>
      <c r="I23" s="3"/>
      <c r="J23" s="3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>
        <f t="shared" si="0"/>
        <v>0</v>
      </c>
    </row>
    <row r="24" spans="1:23">
      <c r="A24" s="3"/>
      <c r="B24" s="3"/>
      <c r="C24" s="3"/>
      <c r="D24" s="3"/>
      <c r="E24" s="3"/>
      <c r="F24" s="3"/>
      <c r="G24" s="3"/>
      <c r="H24" s="3"/>
      <c r="I24" s="3"/>
      <c r="J24" s="3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>
        <f t="shared" si="0"/>
        <v>0</v>
      </c>
    </row>
    <row r="25" spans="1:23">
      <c r="A25" s="3"/>
      <c r="B25" s="3"/>
      <c r="C25" s="3"/>
      <c r="D25" s="3"/>
      <c r="E25" s="3"/>
      <c r="F25" s="3"/>
      <c r="G25" s="3"/>
      <c r="H25" s="3"/>
      <c r="I25" s="3"/>
      <c r="J25" s="3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>
        <f t="shared" si="0"/>
        <v>0</v>
      </c>
    </row>
    <row r="26" spans="1:23">
      <c r="A26" s="3"/>
      <c r="B26" s="3"/>
      <c r="C26" s="3"/>
      <c r="D26" s="3"/>
      <c r="E26" s="3"/>
      <c r="F26" s="3"/>
      <c r="G26" s="3"/>
      <c r="H26" s="3"/>
      <c r="I26" s="3"/>
      <c r="J26" s="3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>
        <f t="shared" si="0"/>
        <v>0</v>
      </c>
    </row>
    <row r="27" spans="1:23">
      <c r="A27" s="3"/>
      <c r="B27" s="3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>
        <f t="shared" si="0"/>
        <v>0</v>
      </c>
    </row>
    <row r="28" spans="1:23">
      <c r="A28" s="3"/>
      <c r="B28" s="3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>
        <f t="shared" si="0"/>
        <v>0</v>
      </c>
    </row>
    <row r="29" spans="1:23">
      <c r="A29" s="3"/>
      <c r="B29" s="3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>
        <f t="shared" si="0"/>
        <v>0</v>
      </c>
    </row>
    <row r="30" spans="1:23">
      <c r="A30" s="3"/>
      <c r="B30" s="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>
        <f t="shared" si="0"/>
        <v>0</v>
      </c>
    </row>
    <row r="31" spans="1:23">
      <c r="A31" s="3"/>
      <c r="B31" s="3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>
        <f t="shared" si="0"/>
        <v>0</v>
      </c>
    </row>
    <row r="32" spans="1:23">
      <c r="A32" s="3"/>
      <c r="B32" s="3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>
        <f t="shared" si="0"/>
        <v>0</v>
      </c>
    </row>
    <row r="33" spans="1:23">
      <c r="A33" s="3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>
        <f t="shared" si="0"/>
        <v>0</v>
      </c>
    </row>
    <row r="34" spans="1:23">
      <c r="A34" s="3"/>
      <c r="B34" s="3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>
        <f t="shared" si="0"/>
        <v>0</v>
      </c>
    </row>
    <row r="35" spans="1:23">
      <c r="A35" s="3"/>
      <c r="B35" s="3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>
        <f t="shared" si="0"/>
        <v>0</v>
      </c>
    </row>
    <row r="36" spans="1:23">
      <c r="A36" s="3"/>
      <c r="B36" s="3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>
        <f t="shared" si="0"/>
        <v>0</v>
      </c>
    </row>
    <row r="37" spans="1:23">
      <c r="A37" s="3"/>
      <c r="B37" s="3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>
        <f t="shared" si="0"/>
        <v>0</v>
      </c>
    </row>
    <row r="38" spans="1:23">
      <c r="A38" s="3"/>
      <c r="B38" s="3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>
        <f t="shared" si="0"/>
        <v>0</v>
      </c>
    </row>
    <row r="39" spans="1:23">
      <c r="A39" s="3"/>
      <c r="B39" s="3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>
        <f t="shared" si="0"/>
        <v>0</v>
      </c>
    </row>
    <row r="40" spans="1:23">
      <c r="A40" s="3"/>
      <c r="B40" s="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>
        <f t="shared" si="0"/>
        <v>0</v>
      </c>
    </row>
    <row r="41" spans="1:23">
      <c r="A41" s="3"/>
      <c r="B41" s="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>
        <f t="shared" si="0"/>
        <v>0</v>
      </c>
    </row>
    <row r="42" spans="1:23">
      <c r="A42" s="3"/>
      <c r="B42" s="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>
        <f t="shared" si="0"/>
        <v>0</v>
      </c>
    </row>
    <row r="43" spans="1:23">
      <c r="A43" s="3"/>
      <c r="B43" s="3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>
        <f t="shared" si="0"/>
        <v>0</v>
      </c>
    </row>
    <row r="44" spans="1:23">
      <c r="A44" s="3"/>
      <c r="B44" s="3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>
        <f t="shared" si="0"/>
        <v>0</v>
      </c>
    </row>
    <row r="45" spans="1:23">
      <c r="A45" s="3"/>
      <c r="B45" s="3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>
        <f t="shared" si="0"/>
        <v>0</v>
      </c>
    </row>
    <row r="46" spans="1:23">
      <c r="A46" s="3"/>
      <c r="B46" s="3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>
        <f t="shared" si="0"/>
        <v>0</v>
      </c>
    </row>
    <row r="47" spans="1:23">
      <c r="A47" s="3"/>
      <c r="B47" s="3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>
        <f t="shared" si="0"/>
        <v>0</v>
      </c>
    </row>
    <row r="48" spans="1:23">
      <c r="A48" s="3"/>
      <c r="B48" s="3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>
        <f t="shared" si="0"/>
        <v>0</v>
      </c>
    </row>
    <row r="49" spans="1:23">
      <c r="A49" s="3"/>
      <c r="B49" s="3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>
        <f t="shared" si="0"/>
        <v>0</v>
      </c>
    </row>
    <row r="50" spans="1:23">
      <c r="A50" s="3"/>
      <c r="B50" s="3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>
        <f t="shared" si="0"/>
        <v>0</v>
      </c>
    </row>
    <row r="51" spans="1:23">
      <c r="A51" s="3"/>
      <c r="B51" s="3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>
        <f t="shared" si="0"/>
        <v>0</v>
      </c>
    </row>
    <row r="52" spans="1:23">
      <c r="A52" s="3"/>
      <c r="B52" s="3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>
        <f t="shared" si="0"/>
        <v>0</v>
      </c>
    </row>
    <row r="53" spans="1:23">
      <c r="A53" s="3"/>
      <c r="B53" s="3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>
        <f t="shared" si="0"/>
        <v>0</v>
      </c>
    </row>
    <row r="54" spans="1:23">
      <c r="A54" s="3"/>
      <c r="B54" s="3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>
        <f t="shared" si="0"/>
        <v>0</v>
      </c>
    </row>
    <row r="55" spans="1:23">
      <c r="A55" s="3"/>
      <c r="B55" s="3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>
        <f t="shared" si="0"/>
        <v>0</v>
      </c>
    </row>
    <row r="56" spans="1:23">
      <c r="A56" s="3"/>
      <c r="B56" s="3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>
        <f t="shared" si="0"/>
        <v>0</v>
      </c>
    </row>
    <row r="57" spans="1:23">
      <c r="A57" s="3"/>
      <c r="B57" s="3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>
        <f t="shared" si="0"/>
        <v>0</v>
      </c>
    </row>
    <row r="58" spans="1:23">
      <c r="A58" s="3"/>
      <c r="B58" s="3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>
        <f t="shared" si="0"/>
        <v>0</v>
      </c>
    </row>
    <row r="59" spans="1:23">
      <c r="A59" s="3"/>
      <c r="B59" s="3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>
        <f t="shared" si="0"/>
        <v>0</v>
      </c>
    </row>
    <row r="60" spans="1:23">
      <c r="A60" s="3"/>
      <c r="B60" s="3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>
        <f t="shared" si="0"/>
        <v>0</v>
      </c>
    </row>
    <row r="61" spans="1:23">
      <c r="A61" s="3"/>
      <c r="B61" s="3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>
        <f t="shared" si="0"/>
        <v>0</v>
      </c>
    </row>
    <row r="62" spans="1:23">
      <c r="A62" s="3"/>
      <c r="B62" s="3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>
        <f t="shared" si="0"/>
        <v>0</v>
      </c>
    </row>
    <row r="63" spans="1:23">
      <c r="A63" s="3"/>
      <c r="B63" s="3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>
        <f t="shared" si="0"/>
        <v>0</v>
      </c>
    </row>
    <row r="64" spans="1:23">
      <c r="A64" s="3"/>
      <c r="B64" s="3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>
        <f t="shared" si="0"/>
        <v>0</v>
      </c>
    </row>
    <row r="65" spans="1:23">
      <c r="A65" s="3"/>
      <c r="B65" s="3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>
        <f t="shared" si="0"/>
        <v>0</v>
      </c>
    </row>
    <row r="66" spans="1:23">
      <c r="A66" s="3"/>
      <c r="B66" s="3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>
        <f t="shared" si="0"/>
        <v>0</v>
      </c>
    </row>
    <row r="67" spans="1:23">
      <c r="A67" s="3"/>
      <c r="B67" s="3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>
        <f t="shared" si="0"/>
        <v>0</v>
      </c>
    </row>
    <row r="68" spans="1:23">
      <c r="A68" s="3"/>
      <c r="B68" s="3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>
        <f t="shared" ref="W68:W131" si="1">SUM(C68:V68)</f>
        <v>0</v>
      </c>
    </row>
    <row r="69" spans="1:23">
      <c r="A69" s="3"/>
      <c r="B69" s="3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>
        <f t="shared" si="1"/>
        <v>0</v>
      </c>
    </row>
    <row r="70" spans="1:23">
      <c r="A70" s="3"/>
      <c r="B70" s="3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>
        <f t="shared" si="1"/>
        <v>0</v>
      </c>
    </row>
    <row r="71" spans="1:23">
      <c r="A71" s="3"/>
      <c r="B71" s="3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>
        <f t="shared" si="1"/>
        <v>0</v>
      </c>
    </row>
    <row r="72" spans="1:23">
      <c r="A72" s="3"/>
      <c r="B72" s="3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>
        <f t="shared" si="1"/>
        <v>0</v>
      </c>
    </row>
    <row r="73" spans="1:23">
      <c r="A73" s="3"/>
      <c r="B73" s="3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>
        <f t="shared" si="1"/>
        <v>0</v>
      </c>
    </row>
    <row r="74" spans="1:23">
      <c r="A74" s="3"/>
      <c r="B74" s="3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>
        <f t="shared" si="1"/>
        <v>0</v>
      </c>
    </row>
    <row r="75" spans="1:23">
      <c r="A75" s="3"/>
      <c r="B75" s="3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>
        <f t="shared" si="1"/>
        <v>0</v>
      </c>
    </row>
    <row r="76" spans="1:23">
      <c r="A76" s="3"/>
      <c r="B76" s="3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>
        <f t="shared" si="1"/>
        <v>0</v>
      </c>
    </row>
    <row r="77" spans="1:23">
      <c r="A77" s="3"/>
      <c r="B77" s="3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>
        <f t="shared" si="1"/>
        <v>0</v>
      </c>
    </row>
    <row r="78" spans="1:23">
      <c r="A78" s="3"/>
      <c r="B78" s="3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>
        <f t="shared" si="1"/>
        <v>0</v>
      </c>
    </row>
    <row r="79" spans="1:23">
      <c r="A79" s="3"/>
      <c r="B79" s="3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>
        <f t="shared" si="1"/>
        <v>0</v>
      </c>
    </row>
    <row r="80" spans="1:23">
      <c r="A80" s="3"/>
      <c r="B80" s="3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>
        <f t="shared" si="1"/>
        <v>0</v>
      </c>
    </row>
    <row r="81" spans="1:23">
      <c r="A81" s="3"/>
      <c r="B81" s="3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>
        <f t="shared" si="1"/>
        <v>0</v>
      </c>
    </row>
    <row r="82" spans="1:23">
      <c r="A82" s="3"/>
      <c r="B82" s="3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>
        <f t="shared" si="1"/>
        <v>0</v>
      </c>
    </row>
    <row r="83" spans="1:23">
      <c r="A83" s="3"/>
      <c r="B83" s="3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>
        <f t="shared" si="1"/>
        <v>0</v>
      </c>
    </row>
    <row r="84" spans="1:23">
      <c r="A84" s="3"/>
      <c r="B84" s="3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>
        <f t="shared" si="1"/>
        <v>0</v>
      </c>
    </row>
    <row r="85" spans="1:23">
      <c r="A85" s="3"/>
      <c r="B85" s="3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>
        <f t="shared" si="1"/>
        <v>0</v>
      </c>
    </row>
    <row r="86" spans="1:23">
      <c r="A86" s="3"/>
      <c r="B86" s="3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>
        <f t="shared" si="1"/>
        <v>0</v>
      </c>
    </row>
    <row r="87" spans="1:23">
      <c r="A87" s="3"/>
      <c r="B87" s="3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>
        <f t="shared" si="1"/>
        <v>0</v>
      </c>
    </row>
    <row r="88" spans="1:23">
      <c r="A88" s="3"/>
      <c r="B88" s="3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>
        <f t="shared" si="1"/>
        <v>0</v>
      </c>
    </row>
    <row r="89" spans="1:23">
      <c r="A89" s="3"/>
      <c r="B89" s="3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>
        <f t="shared" si="1"/>
        <v>0</v>
      </c>
    </row>
    <row r="90" spans="1:23">
      <c r="A90" s="3"/>
      <c r="B90" s="3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>
        <f t="shared" si="1"/>
        <v>0</v>
      </c>
    </row>
    <row r="91" spans="1:23">
      <c r="A91" s="3"/>
      <c r="B91" s="3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>
        <f t="shared" si="1"/>
        <v>0</v>
      </c>
    </row>
    <row r="92" spans="1:23">
      <c r="A92" s="3"/>
      <c r="B92" s="3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>
        <f t="shared" si="1"/>
        <v>0</v>
      </c>
    </row>
    <row r="93" spans="1:23">
      <c r="A93" s="3"/>
      <c r="B93" s="3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>
        <f t="shared" si="1"/>
        <v>0</v>
      </c>
    </row>
    <row r="94" spans="1:23">
      <c r="A94" s="3"/>
      <c r="B94" s="3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>
        <f t="shared" si="1"/>
        <v>0</v>
      </c>
    </row>
    <row r="95" spans="1:23">
      <c r="A95" s="3"/>
      <c r="B95" s="3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>
        <f t="shared" si="1"/>
        <v>0</v>
      </c>
    </row>
    <row r="96" spans="1:23">
      <c r="A96" s="3"/>
      <c r="B96" s="3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>
        <f t="shared" si="1"/>
        <v>0</v>
      </c>
    </row>
    <row r="97" spans="1:23">
      <c r="A97" s="3"/>
      <c r="B97" s="3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>
        <f t="shared" si="1"/>
        <v>0</v>
      </c>
    </row>
    <row r="98" spans="1:23">
      <c r="A98" s="3"/>
      <c r="B98" s="3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>
        <f t="shared" si="1"/>
        <v>0</v>
      </c>
    </row>
    <row r="99" spans="1:23">
      <c r="A99" s="3"/>
      <c r="B99" s="3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>
        <f t="shared" si="1"/>
        <v>0</v>
      </c>
    </row>
    <row r="100" spans="1:23">
      <c r="A100" s="3"/>
      <c r="B100" s="3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>
        <f t="shared" si="1"/>
        <v>0</v>
      </c>
    </row>
    <row r="101" spans="1:23">
      <c r="A101" s="3"/>
      <c r="B101" s="3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>
        <f t="shared" si="1"/>
        <v>0</v>
      </c>
    </row>
    <row r="102" spans="1:23">
      <c r="A102" s="3"/>
      <c r="B102" s="3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>
        <f t="shared" si="1"/>
        <v>0</v>
      </c>
    </row>
    <row r="103" spans="1:23">
      <c r="A103" s="3"/>
      <c r="B103" s="3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>
        <f t="shared" si="1"/>
        <v>0</v>
      </c>
    </row>
    <row r="104" spans="1:23">
      <c r="A104" s="3"/>
      <c r="B104" s="3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>
        <f t="shared" si="1"/>
        <v>0</v>
      </c>
    </row>
    <row r="105" spans="1:23">
      <c r="A105" s="3"/>
      <c r="B105" s="3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>
        <f t="shared" si="1"/>
        <v>0</v>
      </c>
    </row>
    <row r="106" spans="1:23">
      <c r="A106" s="3"/>
      <c r="B106" s="3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>
        <f t="shared" si="1"/>
        <v>0</v>
      </c>
    </row>
    <row r="107" spans="1:23">
      <c r="A107" s="3"/>
      <c r="B107" s="3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>
        <f t="shared" si="1"/>
        <v>0</v>
      </c>
    </row>
    <row r="108" spans="1:23">
      <c r="A108" s="3"/>
      <c r="B108" s="3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>
        <f t="shared" si="1"/>
        <v>0</v>
      </c>
    </row>
    <row r="109" spans="1:23">
      <c r="A109" s="3"/>
      <c r="B109" s="3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>
        <f t="shared" si="1"/>
        <v>0</v>
      </c>
    </row>
    <row r="110" spans="1:23">
      <c r="A110" s="3"/>
      <c r="B110" s="3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>
        <f t="shared" si="1"/>
        <v>0</v>
      </c>
    </row>
    <row r="111" spans="1:23">
      <c r="A111" s="3"/>
      <c r="B111" s="3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>
        <f t="shared" si="1"/>
        <v>0</v>
      </c>
    </row>
    <row r="112" spans="1:23">
      <c r="A112" s="3"/>
      <c r="B112" s="3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>
        <f t="shared" si="1"/>
        <v>0</v>
      </c>
    </row>
    <row r="113" spans="1:23">
      <c r="A113" s="3"/>
      <c r="B113" s="3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>
        <f t="shared" si="1"/>
        <v>0</v>
      </c>
    </row>
    <row r="114" spans="1:23">
      <c r="A114" s="3"/>
      <c r="B114" s="3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>
        <f t="shared" si="1"/>
        <v>0</v>
      </c>
    </row>
    <row r="115" spans="1:23">
      <c r="A115" s="3"/>
      <c r="B115" s="3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>
        <f t="shared" si="1"/>
        <v>0</v>
      </c>
    </row>
    <row r="116" spans="1:23">
      <c r="A116" s="3"/>
      <c r="B116" s="3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>
        <f t="shared" si="1"/>
        <v>0</v>
      </c>
    </row>
    <row r="117" spans="1:23">
      <c r="A117" s="3"/>
      <c r="B117" s="3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>
        <f t="shared" si="1"/>
        <v>0</v>
      </c>
    </row>
    <row r="118" spans="1:23">
      <c r="A118" s="3"/>
      <c r="B118" s="3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>
        <f t="shared" si="1"/>
        <v>0</v>
      </c>
    </row>
    <row r="119" spans="1:23">
      <c r="A119" s="3"/>
      <c r="B119" s="3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>
        <f t="shared" si="1"/>
        <v>0</v>
      </c>
    </row>
    <row r="120" spans="1:23">
      <c r="A120" s="3"/>
      <c r="B120" s="3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>
        <f t="shared" si="1"/>
        <v>0</v>
      </c>
    </row>
    <row r="121" spans="1:23">
      <c r="A121" s="3"/>
      <c r="B121" s="3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>
        <f t="shared" si="1"/>
        <v>0</v>
      </c>
    </row>
    <row r="122" spans="1:23">
      <c r="A122" s="3"/>
      <c r="B122" s="3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>
        <f t="shared" si="1"/>
        <v>0</v>
      </c>
    </row>
    <row r="123" spans="1:23">
      <c r="A123" s="3"/>
      <c r="B123" s="3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>
        <f t="shared" si="1"/>
        <v>0</v>
      </c>
    </row>
    <row r="124" spans="1:23">
      <c r="A124" s="3"/>
      <c r="B124" s="3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>
        <f t="shared" si="1"/>
        <v>0</v>
      </c>
    </row>
    <row r="125" spans="1:23">
      <c r="A125" s="3"/>
      <c r="B125" s="3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>
        <f t="shared" si="1"/>
        <v>0</v>
      </c>
    </row>
    <row r="126" spans="1:23">
      <c r="A126" s="3"/>
      <c r="B126" s="3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>
        <f t="shared" si="1"/>
        <v>0</v>
      </c>
    </row>
    <row r="127" spans="1:23">
      <c r="A127" s="3"/>
      <c r="B127" s="3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>
        <f t="shared" si="1"/>
        <v>0</v>
      </c>
    </row>
    <row r="128" spans="1:23">
      <c r="A128" s="3"/>
      <c r="B128" s="3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>
        <f t="shared" si="1"/>
        <v>0</v>
      </c>
    </row>
    <row r="129" spans="1:23">
      <c r="A129" s="3"/>
      <c r="B129" s="3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>
        <f t="shared" si="1"/>
        <v>0</v>
      </c>
    </row>
    <row r="130" spans="1:23">
      <c r="A130" s="3"/>
      <c r="B130" s="3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>
        <f t="shared" si="1"/>
        <v>0</v>
      </c>
    </row>
    <row r="131" spans="1:23">
      <c r="A131" s="3"/>
      <c r="B131" s="3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>
        <f t="shared" si="1"/>
        <v>0</v>
      </c>
    </row>
    <row r="132" spans="1:23">
      <c r="A132" s="3"/>
      <c r="B132" s="3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>
        <f t="shared" ref="W132:W195" si="2">SUM(C132:V132)</f>
        <v>0</v>
      </c>
    </row>
    <row r="133" spans="1:23">
      <c r="A133" s="3"/>
      <c r="B133" s="3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>
        <f t="shared" si="2"/>
        <v>0</v>
      </c>
    </row>
    <row r="134" spans="1:23">
      <c r="A134" s="3"/>
      <c r="B134" s="3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>
        <f t="shared" si="2"/>
        <v>0</v>
      </c>
    </row>
    <row r="135" spans="1:23">
      <c r="A135" s="3"/>
      <c r="B135" s="3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>
        <f t="shared" si="2"/>
        <v>0</v>
      </c>
    </row>
    <row r="136" spans="1:23">
      <c r="A136" s="3"/>
      <c r="B136" s="3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>
        <f t="shared" si="2"/>
        <v>0</v>
      </c>
    </row>
    <row r="137" spans="1:23">
      <c r="A137" s="3"/>
      <c r="B137" s="3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>
        <f t="shared" si="2"/>
        <v>0</v>
      </c>
    </row>
    <row r="138" spans="1:23">
      <c r="A138" s="3"/>
      <c r="B138" s="3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>
        <f t="shared" si="2"/>
        <v>0</v>
      </c>
    </row>
    <row r="139" spans="1:23">
      <c r="A139" s="3"/>
      <c r="B139" s="3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>
        <f t="shared" si="2"/>
        <v>0</v>
      </c>
    </row>
    <row r="140" spans="1:23">
      <c r="A140" s="3"/>
      <c r="B140" s="3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>
        <f t="shared" si="2"/>
        <v>0</v>
      </c>
    </row>
    <row r="141" spans="1:23">
      <c r="A141" s="3"/>
      <c r="B141" s="3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>
        <f t="shared" si="2"/>
        <v>0</v>
      </c>
    </row>
    <row r="142" spans="1:23">
      <c r="A142" s="3"/>
      <c r="B142" s="3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>
        <f t="shared" si="2"/>
        <v>0</v>
      </c>
    </row>
    <row r="143" spans="1:23">
      <c r="A143" s="3"/>
      <c r="B143" s="3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>
        <f t="shared" si="2"/>
        <v>0</v>
      </c>
    </row>
    <row r="144" spans="1:23">
      <c r="A144" s="3"/>
      <c r="B144" s="3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>
        <f t="shared" si="2"/>
        <v>0</v>
      </c>
    </row>
    <row r="145" spans="1:23">
      <c r="A145" s="3"/>
      <c r="B145" s="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>
        <f t="shared" si="2"/>
        <v>0</v>
      </c>
    </row>
    <row r="146" spans="1:23">
      <c r="A146" s="3"/>
      <c r="B146" s="3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>
        <f t="shared" si="2"/>
        <v>0</v>
      </c>
    </row>
    <row r="147" spans="1:23">
      <c r="A147" s="3"/>
      <c r="B147" s="3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>
        <f t="shared" si="2"/>
        <v>0</v>
      </c>
    </row>
    <row r="148" spans="1:23">
      <c r="A148" s="3"/>
      <c r="B148" s="3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>
        <f t="shared" si="2"/>
        <v>0</v>
      </c>
    </row>
    <row r="149" spans="1:23">
      <c r="A149" s="3"/>
      <c r="B149" s="3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>
        <f t="shared" si="2"/>
        <v>0</v>
      </c>
    </row>
    <row r="150" spans="1:23">
      <c r="A150" s="3"/>
      <c r="B150" s="3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>
        <f t="shared" si="2"/>
        <v>0</v>
      </c>
    </row>
    <row r="151" spans="1:23">
      <c r="A151" s="3"/>
      <c r="B151" s="3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>
        <f t="shared" si="2"/>
        <v>0</v>
      </c>
    </row>
    <row r="152" spans="1:23">
      <c r="A152" s="3"/>
      <c r="B152" s="3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>
        <f t="shared" si="2"/>
        <v>0</v>
      </c>
    </row>
    <row r="153" spans="1:23">
      <c r="A153" s="3"/>
      <c r="B153" s="3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>
        <f t="shared" si="2"/>
        <v>0</v>
      </c>
    </row>
    <row r="154" spans="1:23">
      <c r="A154" s="3"/>
      <c r="B154" s="3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>
        <f t="shared" si="2"/>
        <v>0</v>
      </c>
    </row>
    <row r="155" spans="1:23">
      <c r="A155" s="3"/>
      <c r="B155" s="3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>
        <f t="shared" si="2"/>
        <v>0</v>
      </c>
    </row>
    <row r="156" spans="1:23">
      <c r="A156" s="3"/>
      <c r="B156" s="3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>
        <f t="shared" si="2"/>
        <v>0</v>
      </c>
    </row>
    <row r="157" spans="1:23">
      <c r="A157" s="3"/>
      <c r="B157" s="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>
        <f t="shared" si="2"/>
        <v>0</v>
      </c>
    </row>
    <row r="158" spans="1:23">
      <c r="A158" s="3"/>
      <c r="B158" s="3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>
        <f t="shared" si="2"/>
        <v>0</v>
      </c>
    </row>
    <row r="159" spans="1:23">
      <c r="A159" s="3"/>
      <c r="B159" s="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>
        <f t="shared" si="2"/>
        <v>0</v>
      </c>
    </row>
    <row r="160" spans="1:23">
      <c r="A160" s="3"/>
      <c r="B160" s="3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>
        <f t="shared" si="2"/>
        <v>0</v>
      </c>
    </row>
    <row r="161" spans="1:23">
      <c r="A161" s="3"/>
      <c r="B161" s="3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>
        <f t="shared" si="2"/>
        <v>0</v>
      </c>
    </row>
    <row r="162" spans="1:23">
      <c r="A162" s="3"/>
      <c r="B162" s="3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>
        <f t="shared" si="2"/>
        <v>0</v>
      </c>
    </row>
    <row r="163" spans="1:23">
      <c r="A163" s="3"/>
      <c r="B163" s="3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>
        <f t="shared" si="2"/>
        <v>0</v>
      </c>
    </row>
    <row r="164" spans="1:23">
      <c r="A164" s="3"/>
      <c r="B164" s="3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>
        <f t="shared" si="2"/>
        <v>0</v>
      </c>
    </row>
    <row r="165" spans="1:23">
      <c r="A165" s="3"/>
      <c r="B165" s="3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>
        <f t="shared" si="2"/>
        <v>0</v>
      </c>
    </row>
    <row r="166" spans="1:23">
      <c r="A166" s="3"/>
      <c r="B166" s="3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>
        <f t="shared" si="2"/>
        <v>0</v>
      </c>
    </row>
    <row r="167" spans="1:23">
      <c r="A167" s="3"/>
      <c r="B167" s="3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>
        <f t="shared" si="2"/>
        <v>0</v>
      </c>
    </row>
    <row r="168" spans="1:23">
      <c r="A168" s="3"/>
      <c r="B168" s="3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>
        <f t="shared" si="2"/>
        <v>0</v>
      </c>
    </row>
    <row r="169" spans="1:23">
      <c r="A169" s="3"/>
      <c r="B169" s="3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>
        <f t="shared" si="2"/>
        <v>0</v>
      </c>
    </row>
    <row r="170" spans="1:23">
      <c r="A170" s="3"/>
      <c r="B170" s="3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>
        <f t="shared" si="2"/>
        <v>0</v>
      </c>
    </row>
    <row r="171" spans="1:23">
      <c r="A171" s="3"/>
      <c r="B171" s="3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>
        <f t="shared" si="2"/>
        <v>0</v>
      </c>
    </row>
    <row r="172" spans="1:23">
      <c r="A172" s="3"/>
      <c r="B172" s="3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>
        <f t="shared" si="2"/>
        <v>0</v>
      </c>
    </row>
    <row r="173" spans="1:23">
      <c r="A173" s="3"/>
      <c r="B173" s="3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>
        <f t="shared" si="2"/>
        <v>0</v>
      </c>
    </row>
    <row r="174" spans="1:23">
      <c r="A174" s="3"/>
      <c r="B174" s="3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>
        <f t="shared" si="2"/>
        <v>0</v>
      </c>
    </row>
    <row r="175" spans="1:23">
      <c r="A175" s="3"/>
      <c r="B175" s="3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>
        <f t="shared" si="2"/>
        <v>0</v>
      </c>
    </row>
    <row r="176" spans="1:23">
      <c r="A176" s="3"/>
      <c r="B176" s="3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>
        <f t="shared" si="2"/>
        <v>0</v>
      </c>
    </row>
    <row r="177" spans="1:23">
      <c r="A177" s="3"/>
      <c r="B177" s="3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>
        <f t="shared" si="2"/>
        <v>0</v>
      </c>
    </row>
    <row r="178" spans="1:23">
      <c r="A178" s="3"/>
      <c r="B178" s="3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>
        <f t="shared" si="2"/>
        <v>0</v>
      </c>
    </row>
    <row r="179" spans="1:23">
      <c r="A179" s="3"/>
      <c r="B179" s="3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>
        <f t="shared" si="2"/>
        <v>0</v>
      </c>
    </row>
    <row r="180" spans="1:23">
      <c r="A180" s="3"/>
      <c r="B180" s="3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>
        <f t="shared" si="2"/>
        <v>0</v>
      </c>
    </row>
    <row r="181" spans="1:23">
      <c r="A181" s="3"/>
      <c r="B181" s="3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>
        <f t="shared" si="2"/>
        <v>0</v>
      </c>
    </row>
    <row r="182" spans="1:23">
      <c r="A182" s="3"/>
      <c r="B182" s="3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>
        <f t="shared" si="2"/>
        <v>0</v>
      </c>
    </row>
    <row r="183" spans="1:23">
      <c r="A183" s="3"/>
      <c r="B183" s="3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>
        <f t="shared" si="2"/>
        <v>0</v>
      </c>
    </row>
    <row r="184" spans="1:23">
      <c r="A184" s="3"/>
      <c r="B184" s="3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>
        <f t="shared" si="2"/>
        <v>0</v>
      </c>
    </row>
    <row r="185" spans="1:23">
      <c r="A185" s="3"/>
      <c r="B185" s="3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>
        <f t="shared" si="2"/>
        <v>0</v>
      </c>
    </row>
    <row r="186" spans="1:23">
      <c r="A186" s="3"/>
      <c r="B186" s="3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>
        <f t="shared" si="2"/>
        <v>0</v>
      </c>
    </row>
    <row r="187" spans="1:23">
      <c r="A187" s="3"/>
      <c r="B187" s="3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>
        <f t="shared" si="2"/>
        <v>0</v>
      </c>
    </row>
    <row r="188" spans="1:23">
      <c r="A188" s="3"/>
      <c r="B188" s="3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>
        <f t="shared" si="2"/>
        <v>0</v>
      </c>
    </row>
    <row r="189" spans="1:23">
      <c r="A189" s="3"/>
      <c r="B189" s="3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>
        <f t="shared" si="2"/>
        <v>0</v>
      </c>
    </row>
    <row r="190" spans="1:23">
      <c r="A190" s="3"/>
      <c r="B190" s="3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>
        <f t="shared" si="2"/>
        <v>0</v>
      </c>
    </row>
    <row r="191" spans="1:23">
      <c r="A191" s="3"/>
      <c r="B191" s="3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>
        <f t="shared" si="2"/>
        <v>0</v>
      </c>
    </row>
    <row r="192" spans="1:23">
      <c r="A192" s="3"/>
      <c r="B192" s="3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>
        <f t="shared" si="2"/>
        <v>0</v>
      </c>
    </row>
    <row r="193" spans="1:23">
      <c r="A193" s="3"/>
      <c r="B193" s="3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>
        <f t="shared" si="2"/>
        <v>0</v>
      </c>
    </row>
    <row r="194" spans="1:23">
      <c r="A194" s="3"/>
      <c r="B194" s="3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>
        <f t="shared" si="2"/>
        <v>0</v>
      </c>
    </row>
    <row r="195" spans="1:23">
      <c r="A195" s="3"/>
      <c r="B195" s="3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>
        <f t="shared" si="2"/>
        <v>0</v>
      </c>
    </row>
    <row r="196" spans="1:23">
      <c r="A196" s="3"/>
      <c r="B196" s="3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>
        <f t="shared" ref="W196:W259" si="3">SUM(C196:V196)</f>
        <v>0</v>
      </c>
    </row>
    <row r="197" spans="1:23">
      <c r="A197" s="3"/>
      <c r="B197" s="3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>
        <f t="shared" si="3"/>
        <v>0</v>
      </c>
    </row>
    <row r="198" spans="1:23">
      <c r="A198" s="3"/>
      <c r="B198" s="3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>
        <f t="shared" si="3"/>
        <v>0</v>
      </c>
    </row>
    <row r="199" spans="1:23">
      <c r="A199" s="3"/>
      <c r="B199" s="3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>
        <f t="shared" si="3"/>
        <v>0</v>
      </c>
    </row>
    <row r="200" spans="1:23">
      <c r="A200" s="3"/>
      <c r="B200" s="3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>
        <f t="shared" si="3"/>
        <v>0</v>
      </c>
    </row>
    <row r="201" spans="1:23">
      <c r="A201" s="3"/>
      <c r="B201" s="3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>
        <f t="shared" si="3"/>
        <v>0</v>
      </c>
    </row>
    <row r="202" spans="1:23">
      <c r="A202" s="3"/>
      <c r="B202" s="3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>
        <f t="shared" si="3"/>
        <v>0</v>
      </c>
    </row>
    <row r="203" spans="1:23">
      <c r="A203" s="3"/>
      <c r="B203" s="3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>
        <f t="shared" si="3"/>
        <v>0</v>
      </c>
    </row>
    <row r="204" spans="1:23">
      <c r="A204" s="3"/>
      <c r="B204" s="3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>
        <f t="shared" si="3"/>
        <v>0</v>
      </c>
    </row>
    <row r="205" spans="1:23">
      <c r="A205" s="3"/>
      <c r="B205" s="3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>
        <f t="shared" si="3"/>
        <v>0</v>
      </c>
    </row>
    <row r="206" spans="1:23">
      <c r="A206" s="3"/>
      <c r="B206" s="3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>
        <f t="shared" si="3"/>
        <v>0</v>
      </c>
    </row>
    <row r="207" spans="1:23">
      <c r="A207" s="3"/>
      <c r="B207" s="3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>
        <f t="shared" si="3"/>
        <v>0</v>
      </c>
    </row>
    <row r="208" spans="1:23">
      <c r="A208" s="3"/>
      <c r="B208" s="3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>
        <f t="shared" si="3"/>
        <v>0</v>
      </c>
    </row>
    <row r="209" spans="1:23">
      <c r="A209" s="3"/>
      <c r="B209" s="3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>
        <f t="shared" si="3"/>
        <v>0</v>
      </c>
    </row>
    <row r="210" spans="1:23">
      <c r="A210" s="3"/>
      <c r="B210" s="3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>
        <f t="shared" si="3"/>
        <v>0</v>
      </c>
    </row>
    <row r="211" spans="1:23">
      <c r="A211" s="3"/>
      <c r="B211" s="3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>
        <f t="shared" si="3"/>
        <v>0</v>
      </c>
    </row>
    <row r="212" spans="1:23">
      <c r="A212" s="3"/>
      <c r="B212" s="3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>
        <f t="shared" si="3"/>
        <v>0</v>
      </c>
    </row>
    <row r="213" spans="1:23">
      <c r="A213" s="3"/>
      <c r="B213" s="3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>
        <f t="shared" si="3"/>
        <v>0</v>
      </c>
    </row>
    <row r="214" spans="1:23">
      <c r="A214" s="3"/>
      <c r="B214" s="3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>
        <f t="shared" si="3"/>
        <v>0</v>
      </c>
    </row>
    <row r="215" spans="1:23">
      <c r="A215" s="3"/>
      <c r="B215" s="3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>
        <f t="shared" si="3"/>
        <v>0</v>
      </c>
    </row>
    <row r="216" spans="1:23">
      <c r="A216" s="3"/>
      <c r="B216" s="3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>
        <f t="shared" si="3"/>
        <v>0</v>
      </c>
    </row>
    <row r="217" spans="1:23">
      <c r="A217" s="3"/>
      <c r="B217" s="3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>
        <f t="shared" si="3"/>
        <v>0</v>
      </c>
    </row>
    <row r="218" spans="1:23">
      <c r="A218" s="3"/>
      <c r="B218" s="3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>
        <f t="shared" si="3"/>
        <v>0</v>
      </c>
    </row>
    <row r="219" spans="1:23">
      <c r="A219" s="3"/>
      <c r="B219" s="3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>
        <f t="shared" si="3"/>
        <v>0</v>
      </c>
    </row>
    <row r="220" spans="1:23">
      <c r="A220" s="3"/>
      <c r="B220" s="3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>
        <f t="shared" si="3"/>
        <v>0</v>
      </c>
    </row>
    <row r="221" spans="1:23">
      <c r="A221" s="3"/>
      <c r="B221" s="3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>
        <f t="shared" si="3"/>
        <v>0</v>
      </c>
    </row>
    <row r="222" spans="1:23">
      <c r="A222" s="3"/>
      <c r="B222" s="3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>
        <f t="shared" si="3"/>
        <v>0</v>
      </c>
    </row>
    <row r="223" spans="1:23">
      <c r="A223" s="3"/>
      <c r="B223" s="3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>
        <f t="shared" si="3"/>
        <v>0</v>
      </c>
    </row>
    <row r="224" spans="1:23">
      <c r="A224" s="3"/>
      <c r="B224" s="3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>
        <f t="shared" si="3"/>
        <v>0</v>
      </c>
    </row>
    <row r="225" spans="1:23">
      <c r="A225" s="3"/>
      <c r="B225" s="3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>
        <f t="shared" si="3"/>
        <v>0</v>
      </c>
    </row>
    <row r="226" spans="1:23">
      <c r="A226" s="3"/>
      <c r="B226" s="3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>
        <f t="shared" si="3"/>
        <v>0</v>
      </c>
    </row>
    <row r="227" spans="1:23">
      <c r="A227" s="3"/>
      <c r="B227" s="3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>
        <f t="shared" si="3"/>
        <v>0</v>
      </c>
    </row>
    <row r="228" spans="1:23">
      <c r="A228" s="3"/>
      <c r="B228" s="3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>
        <f t="shared" si="3"/>
        <v>0</v>
      </c>
    </row>
    <row r="229" spans="1:23">
      <c r="A229" s="3"/>
      <c r="B229" s="3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>
        <f t="shared" si="3"/>
        <v>0</v>
      </c>
    </row>
    <row r="230" spans="1:23">
      <c r="A230" s="3"/>
      <c r="B230" s="3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>
        <f t="shared" si="3"/>
        <v>0</v>
      </c>
    </row>
    <row r="231" spans="1:23">
      <c r="A231" s="3"/>
      <c r="B231" s="3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>
        <f t="shared" si="3"/>
        <v>0</v>
      </c>
    </row>
    <row r="232" spans="1:23">
      <c r="A232" s="3"/>
      <c r="B232" s="3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>
        <f t="shared" si="3"/>
        <v>0</v>
      </c>
    </row>
    <row r="233" spans="1:23">
      <c r="A233" s="3"/>
      <c r="B233" s="3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>
        <f t="shared" si="3"/>
        <v>0</v>
      </c>
    </row>
    <row r="234" spans="1:23">
      <c r="A234" s="3"/>
      <c r="B234" s="3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>
        <f t="shared" si="3"/>
        <v>0</v>
      </c>
    </row>
    <row r="235" spans="1:23">
      <c r="A235" s="3"/>
      <c r="B235" s="3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>
        <f t="shared" si="3"/>
        <v>0</v>
      </c>
    </row>
    <row r="236" spans="1:23">
      <c r="A236" s="3"/>
      <c r="B236" s="3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>
        <f t="shared" si="3"/>
        <v>0</v>
      </c>
    </row>
    <row r="237" spans="1:23">
      <c r="A237" s="3"/>
      <c r="B237" s="3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>
        <f t="shared" si="3"/>
        <v>0</v>
      </c>
    </row>
    <row r="238" spans="1:23">
      <c r="A238" s="3"/>
      <c r="B238" s="3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>
        <f t="shared" si="3"/>
        <v>0</v>
      </c>
    </row>
    <row r="239" spans="1:23">
      <c r="A239" s="3"/>
      <c r="B239" s="3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>
        <f t="shared" si="3"/>
        <v>0</v>
      </c>
    </row>
    <row r="240" spans="1:23">
      <c r="A240" s="3"/>
      <c r="B240" s="3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>
        <f t="shared" si="3"/>
        <v>0</v>
      </c>
    </row>
    <row r="241" spans="1:23">
      <c r="A241" s="3"/>
      <c r="B241" s="3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>
        <f t="shared" si="3"/>
        <v>0</v>
      </c>
    </row>
    <row r="242" spans="1:23">
      <c r="A242" s="3"/>
      <c r="B242" s="3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>
        <f t="shared" si="3"/>
        <v>0</v>
      </c>
    </row>
    <row r="243" spans="1:23">
      <c r="A243" s="3"/>
      <c r="B243" s="3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>
        <f t="shared" si="3"/>
        <v>0</v>
      </c>
    </row>
    <row r="244" spans="1:23">
      <c r="A244" s="3"/>
      <c r="B244" s="3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>
        <f t="shared" si="3"/>
        <v>0</v>
      </c>
    </row>
    <row r="245" spans="1:23">
      <c r="A245" s="3"/>
      <c r="B245" s="3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>
        <f t="shared" si="3"/>
        <v>0</v>
      </c>
    </row>
    <row r="246" spans="1:23">
      <c r="A246" s="3"/>
      <c r="B246" s="3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>
        <f t="shared" si="3"/>
        <v>0</v>
      </c>
    </row>
    <row r="247" spans="1:23">
      <c r="A247" s="3"/>
      <c r="B247" s="3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>
        <f t="shared" si="3"/>
        <v>0</v>
      </c>
    </row>
    <row r="248" spans="1:23">
      <c r="A248" s="3"/>
      <c r="B248" s="3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>
        <f t="shared" si="3"/>
        <v>0</v>
      </c>
    </row>
    <row r="249" spans="1:23">
      <c r="A249" s="3"/>
      <c r="B249" s="3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>
        <f t="shared" si="3"/>
        <v>0</v>
      </c>
    </row>
    <row r="250" spans="1:23">
      <c r="A250" s="3"/>
      <c r="B250" s="3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>
        <f t="shared" si="3"/>
        <v>0</v>
      </c>
    </row>
    <row r="251" spans="1:23">
      <c r="A251" s="3"/>
      <c r="B251" s="3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>
        <f t="shared" si="3"/>
        <v>0</v>
      </c>
    </row>
    <row r="252" spans="1:23">
      <c r="A252" s="3"/>
      <c r="B252" s="3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>
        <f t="shared" si="3"/>
        <v>0</v>
      </c>
    </row>
    <row r="253" spans="1:23">
      <c r="A253" s="3"/>
      <c r="B253" s="3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>
        <f t="shared" si="3"/>
        <v>0</v>
      </c>
    </row>
    <row r="254" spans="1:23">
      <c r="A254" s="3"/>
      <c r="B254" s="3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>
        <f t="shared" si="3"/>
        <v>0</v>
      </c>
    </row>
    <row r="255" spans="1:23">
      <c r="A255" s="3"/>
      <c r="B255" s="3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>
        <f t="shared" si="3"/>
        <v>0</v>
      </c>
    </row>
    <row r="256" spans="1:23">
      <c r="A256" s="3"/>
      <c r="B256" s="3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>
        <f t="shared" si="3"/>
        <v>0</v>
      </c>
    </row>
    <row r="257" spans="1:23">
      <c r="A257" s="3"/>
      <c r="B257" s="3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>
        <f t="shared" si="3"/>
        <v>0</v>
      </c>
    </row>
    <row r="258" spans="1:23">
      <c r="A258" s="3"/>
      <c r="B258" s="3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>
        <f t="shared" si="3"/>
        <v>0</v>
      </c>
    </row>
    <row r="259" spans="1:23">
      <c r="A259" s="3"/>
      <c r="B259" s="3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>
        <f t="shared" si="3"/>
        <v>0</v>
      </c>
    </row>
    <row r="260" spans="1:23">
      <c r="A260" s="3"/>
      <c r="B260" s="3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>
        <f t="shared" ref="W260:W323" si="4">SUM(C260:V260)</f>
        <v>0</v>
      </c>
    </row>
    <row r="261" spans="1:23">
      <c r="A261" s="3"/>
      <c r="B261" s="3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>
        <f t="shared" si="4"/>
        <v>0</v>
      </c>
    </row>
    <row r="262" spans="1:23">
      <c r="A262" s="3"/>
      <c r="B262" s="3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>
        <f t="shared" si="4"/>
        <v>0</v>
      </c>
    </row>
    <row r="263" spans="1:23">
      <c r="A263" s="3"/>
      <c r="B263" s="3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>
        <f t="shared" si="4"/>
        <v>0</v>
      </c>
    </row>
    <row r="264" spans="1:23">
      <c r="A264" s="3"/>
      <c r="B264" s="3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>
        <f t="shared" si="4"/>
        <v>0</v>
      </c>
    </row>
    <row r="265" spans="1:23">
      <c r="A265" s="3"/>
      <c r="B265" s="3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>
        <f t="shared" si="4"/>
        <v>0</v>
      </c>
    </row>
    <row r="266" spans="1:23">
      <c r="A266" s="3"/>
      <c r="B266" s="3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>
        <f t="shared" si="4"/>
        <v>0</v>
      </c>
    </row>
    <row r="267" spans="1:23">
      <c r="A267" s="3"/>
      <c r="B267" s="3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>
        <f t="shared" si="4"/>
        <v>0</v>
      </c>
    </row>
    <row r="268" spans="1:23">
      <c r="A268" s="3"/>
      <c r="B268" s="3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>
        <f t="shared" si="4"/>
        <v>0</v>
      </c>
    </row>
    <row r="269" spans="1:23">
      <c r="A269" s="3"/>
      <c r="B269" s="3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>
        <f t="shared" si="4"/>
        <v>0</v>
      </c>
    </row>
    <row r="270" spans="1:23">
      <c r="A270" s="3"/>
      <c r="B270" s="3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>
        <f t="shared" si="4"/>
        <v>0</v>
      </c>
    </row>
    <row r="271" spans="1:23">
      <c r="A271" s="3"/>
      <c r="B271" s="3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>
        <f t="shared" si="4"/>
        <v>0</v>
      </c>
    </row>
    <row r="272" spans="1:23">
      <c r="A272" s="3"/>
      <c r="B272" s="3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>
        <f t="shared" si="4"/>
        <v>0</v>
      </c>
    </row>
    <row r="273" spans="1:23">
      <c r="A273" s="3"/>
      <c r="B273" s="3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>
        <f t="shared" si="4"/>
        <v>0</v>
      </c>
    </row>
    <row r="274" spans="1:23">
      <c r="A274" s="3"/>
      <c r="B274" s="3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>
        <f t="shared" si="4"/>
        <v>0</v>
      </c>
    </row>
    <row r="275" spans="1:23">
      <c r="A275" s="3"/>
      <c r="B275" s="3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>
        <f t="shared" si="4"/>
        <v>0</v>
      </c>
    </row>
    <row r="276" spans="1:23">
      <c r="A276" s="3"/>
      <c r="B276" s="3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>
        <f t="shared" si="4"/>
        <v>0</v>
      </c>
    </row>
    <row r="277" spans="1:23">
      <c r="A277" s="3"/>
      <c r="B277" s="3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>
        <f t="shared" si="4"/>
        <v>0</v>
      </c>
    </row>
    <row r="278" spans="1:23">
      <c r="A278" s="3"/>
      <c r="B278" s="3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>
        <f t="shared" si="4"/>
        <v>0</v>
      </c>
    </row>
    <row r="279" spans="1:23">
      <c r="A279" s="3"/>
      <c r="B279" s="3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>
        <f t="shared" si="4"/>
        <v>0</v>
      </c>
    </row>
    <row r="280" spans="1:23">
      <c r="A280" s="3"/>
      <c r="B280" s="3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>
        <f t="shared" si="4"/>
        <v>0</v>
      </c>
    </row>
    <row r="281" spans="1:23">
      <c r="A281" s="3"/>
      <c r="B281" s="3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>
        <f t="shared" si="4"/>
        <v>0</v>
      </c>
    </row>
    <row r="282" spans="1:23">
      <c r="A282" s="3"/>
      <c r="B282" s="3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>
        <f t="shared" si="4"/>
        <v>0</v>
      </c>
    </row>
    <row r="283" spans="1:23">
      <c r="A283" s="3"/>
      <c r="B283" s="3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>
        <f t="shared" si="4"/>
        <v>0</v>
      </c>
    </row>
    <row r="284" spans="1:23">
      <c r="A284" s="3"/>
      <c r="B284" s="3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>
        <f t="shared" si="4"/>
        <v>0</v>
      </c>
    </row>
    <row r="285" spans="1:23">
      <c r="A285" s="3"/>
      <c r="B285" s="3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>
        <f t="shared" si="4"/>
        <v>0</v>
      </c>
    </row>
    <row r="286" spans="1:23">
      <c r="A286" s="3"/>
      <c r="B286" s="3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>
        <f t="shared" si="4"/>
        <v>0</v>
      </c>
    </row>
    <row r="287" spans="1:23">
      <c r="A287" s="3"/>
      <c r="B287" s="3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>
        <f t="shared" si="4"/>
        <v>0</v>
      </c>
    </row>
    <row r="288" spans="1:23">
      <c r="A288" s="3"/>
      <c r="B288" s="3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>
        <f t="shared" si="4"/>
        <v>0</v>
      </c>
    </row>
    <row r="289" spans="1:23">
      <c r="A289" s="3"/>
      <c r="B289" s="3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>
        <f t="shared" si="4"/>
        <v>0</v>
      </c>
    </row>
    <row r="290" spans="1:23">
      <c r="A290" s="3"/>
      <c r="B290" s="3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>
        <f t="shared" si="4"/>
        <v>0</v>
      </c>
    </row>
    <row r="291" spans="1:23">
      <c r="A291" s="3"/>
      <c r="B291" s="3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>
        <f t="shared" si="4"/>
        <v>0</v>
      </c>
    </row>
    <row r="292" spans="1:23">
      <c r="A292" s="3"/>
      <c r="B292" s="3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>
        <f t="shared" si="4"/>
        <v>0</v>
      </c>
    </row>
    <row r="293" spans="1:23">
      <c r="A293" s="3"/>
      <c r="B293" s="3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>
        <f t="shared" si="4"/>
        <v>0</v>
      </c>
    </row>
    <row r="294" spans="1:23">
      <c r="A294" s="3"/>
      <c r="B294" s="3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>
        <f t="shared" si="4"/>
        <v>0</v>
      </c>
    </row>
    <row r="295" spans="1:23">
      <c r="A295" s="3"/>
      <c r="B295" s="3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>
        <f t="shared" si="4"/>
        <v>0</v>
      </c>
    </row>
    <row r="296" spans="1:23">
      <c r="A296" s="3"/>
      <c r="B296" s="3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>
        <f t="shared" si="4"/>
        <v>0</v>
      </c>
    </row>
    <row r="297" spans="1:23">
      <c r="A297" s="3"/>
      <c r="B297" s="3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>
        <f t="shared" si="4"/>
        <v>0</v>
      </c>
    </row>
    <row r="298" spans="1:23">
      <c r="A298" s="3"/>
      <c r="B298" s="3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>
        <f t="shared" si="4"/>
        <v>0</v>
      </c>
    </row>
    <row r="299" spans="1:23">
      <c r="A299" s="3"/>
      <c r="B299" s="3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>
        <f t="shared" si="4"/>
        <v>0</v>
      </c>
    </row>
    <row r="300" spans="1:23">
      <c r="A300" s="3"/>
      <c r="B300" s="3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>
        <f t="shared" si="4"/>
        <v>0</v>
      </c>
    </row>
    <row r="301" spans="1:23">
      <c r="A301" s="3"/>
      <c r="B301" s="3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>
        <f t="shared" si="4"/>
        <v>0</v>
      </c>
    </row>
    <row r="302" spans="1:23">
      <c r="A302" s="3"/>
      <c r="B302" s="3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>
        <f t="shared" si="4"/>
        <v>0</v>
      </c>
    </row>
    <row r="303" spans="1:23">
      <c r="A303" s="3"/>
      <c r="B303" s="3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>
        <f t="shared" si="4"/>
        <v>0</v>
      </c>
    </row>
    <row r="304" spans="1:23">
      <c r="A304" s="3"/>
      <c r="B304" s="3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>
        <f t="shared" si="4"/>
        <v>0</v>
      </c>
    </row>
    <row r="305" spans="1:23">
      <c r="A305" s="3"/>
      <c r="B305" s="3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>
        <f t="shared" si="4"/>
        <v>0</v>
      </c>
    </row>
    <row r="306" spans="1:23">
      <c r="A306" s="3"/>
      <c r="B306" s="3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>
        <f t="shared" si="4"/>
        <v>0</v>
      </c>
    </row>
    <row r="307" spans="1:23">
      <c r="A307" s="3"/>
      <c r="B307" s="3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>
        <f t="shared" si="4"/>
        <v>0</v>
      </c>
    </row>
    <row r="308" spans="1:23">
      <c r="A308" s="3"/>
      <c r="B308" s="3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>
        <f t="shared" si="4"/>
        <v>0</v>
      </c>
    </row>
    <row r="309" spans="1:23">
      <c r="A309" s="3"/>
      <c r="B309" s="3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>
        <f t="shared" si="4"/>
        <v>0</v>
      </c>
    </row>
    <row r="310" spans="1:23">
      <c r="A310" s="3"/>
      <c r="B310" s="3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>
        <f t="shared" si="4"/>
        <v>0</v>
      </c>
    </row>
    <row r="311" spans="1:23">
      <c r="A311" s="3"/>
      <c r="B311" s="3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>
        <f t="shared" si="4"/>
        <v>0</v>
      </c>
    </row>
    <row r="312" spans="1:23">
      <c r="A312" s="3"/>
      <c r="B312" s="3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>
        <f t="shared" si="4"/>
        <v>0</v>
      </c>
    </row>
    <row r="313" spans="1:23">
      <c r="A313" s="3"/>
      <c r="B313" s="3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>
        <f t="shared" si="4"/>
        <v>0</v>
      </c>
    </row>
    <row r="314" spans="1:23">
      <c r="A314" s="3"/>
      <c r="B314" s="3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>
        <f t="shared" si="4"/>
        <v>0</v>
      </c>
    </row>
    <row r="315" spans="1:23">
      <c r="A315" s="3"/>
      <c r="B315" s="3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>
        <f t="shared" si="4"/>
        <v>0</v>
      </c>
    </row>
    <row r="316" spans="1:23">
      <c r="A316" s="3"/>
      <c r="B316" s="3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>
        <f t="shared" si="4"/>
        <v>0</v>
      </c>
    </row>
    <row r="317" spans="1:23">
      <c r="A317" s="3"/>
      <c r="B317" s="3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>
        <f t="shared" si="4"/>
        <v>0</v>
      </c>
    </row>
    <row r="318" spans="1:23">
      <c r="A318" s="3"/>
      <c r="B318" s="3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>
        <f t="shared" si="4"/>
        <v>0</v>
      </c>
    </row>
    <row r="319" spans="1:23">
      <c r="A319" s="3"/>
      <c r="B319" s="3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>
        <f t="shared" si="4"/>
        <v>0</v>
      </c>
    </row>
    <row r="320" spans="1:23">
      <c r="A320" s="3"/>
      <c r="B320" s="3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>
        <f t="shared" si="4"/>
        <v>0</v>
      </c>
    </row>
    <row r="321" spans="1:23">
      <c r="A321" s="3"/>
      <c r="B321" s="3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>
        <f t="shared" si="4"/>
        <v>0</v>
      </c>
    </row>
    <row r="322" spans="1:23">
      <c r="A322" s="3"/>
      <c r="B322" s="3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>
        <f t="shared" si="4"/>
        <v>0</v>
      </c>
    </row>
    <row r="323" spans="1:23">
      <c r="A323" s="3"/>
      <c r="B323" s="3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>
        <f t="shared" si="4"/>
        <v>0</v>
      </c>
    </row>
    <row r="324" spans="1:23">
      <c r="A324" s="3"/>
      <c r="B324" s="3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>
        <f t="shared" ref="W324:W348" si="5">SUM(C324:V324)</f>
        <v>0</v>
      </c>
    </row>
    <row r="325" spans="1:23">
      <c r="A325" s="3"/>
      <c r="B325" s="3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>
        <f t="shared" si="5"/>
        <v>0</v>
      </c>
    </row>
    <row r="326" spans="1:23">
      <c r="A326" s="3"/>
      <c r="B326" s="3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>
        <f t="shared" si="5"/>
        <v>0</v>
      </c>
    </row>
    <row r="327" spans="1:23">
      <c r="A327" s="3"/>
      <c r="B327" s="3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>
        <f t="shared" si="5"/>
        <v>0</v>
      </c>
    </row>
    <row r="328" spans="1:23">
      <c r="A328" s="3"/>
      <c r="B328" s="3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>
        <f t="shared" si="5"/>
        <v>0</v>
      </c>
    </row>
    <row r="329" spans="1:23">
      <c r="A329" s="3"/>
      <c r="B329" s="3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>
        <f t="shared" si="5"/>
        <v>0</v>
      </c>
    </row>
    <row r="330" spans="1:23">
      <c r="A330" s="3"/>
      <c r="B330" s="3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>
        <f t="shared" si="5"/>
        <v>0</v>
      </c>
    </row>
    <row r="331" spans="1:23">
      <c r="A331" s="3"/>
      <c r="B331" s="3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>
        <f t="shared" si="5"/>
        <v>0</v>
      </c>
    </row>
    <row r="332" spans="1:23">
      <c r="A332" s="3"/>
      <c r="B332" s="3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>
        <f t="shared" si="5"/>
        <v>0</v>
      </c>
    </row>
    <row r="333" spans="1:23">
      <c r="A333" s="3"/>
      <c r="B333" s="3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>
        <f t="shared" si="5"/>
        <v>0</v>
      </c>
    </row>
    <row r="334" spans="1:23">
      <c r="A334" s="3"/>
      <c r="B334" s="3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>
        <f t="shared" si="5"/>
        <v>0</v>
      </c>
    </row>
    <row r="335" spans="1:23">
      <c r="A335" s="3"/>
      <c r="B335" s="3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>
        <f t="shared" si="5"/>
        <v>0</v>
      </c>
    </row>
    <row r="336" spans="1:23">
      <c r="A336" s="3"/>
      <c r="B336" s="3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>
        <f t="shared" si="5"/>
        <v>0</v>
      </c>
    </row>
    <row r="337" spans="1:23">
      <c r="A337" s="3"/>
      <c r="B337" s="3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>
        <f t="shared" si="5"/>
        <v>0</v>
      </c>
    </row>
    <row r="338" spans="1:23">
      <c r="A338" s="3"/>
      <c r="B338" s="3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>
        <f t="shared" si="5"/>
        <v>0</v>
      </c>
    </row>
    <row r="339" spans="1:23">
      <c r="A339" s="3"/>
      <c r="B339" s="3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>
        <f t="shared" si="5"/>
        <v>0</v>
      </c>
    </row>
    <row r="340" spans="1:23">
      <c r="A340" s="3"/>
      <c r="B340" s="3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>
        <f t="shared" si="5"/>
        <v>0</v>
      </c>
    </row>
    <row r="341" spans="1:23">
      <c r="A341" s="3"/>
      <c r="B341" s="3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>
        <f t="shared" si="5"/>
        <v>0</v>
      </c>
    </row>
    <row r="342" spans="1:23">
      <c r="A342" s="3"/>
      <c r="B342" s="3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>
        <f t="shared" si="5"/>
        <v>0</v>
      </c>
    </row>
    <row r="343" spans="1:23">
      <c r="A343" s="3"/>
      <c r="B343" s="3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>
        <f t="shared" si="5"/>
        <v>0</v>
      </c>
    </row>
    <row r="344" spans="1:23">
      <c r="A344" s="3"/>
      <c r="B344" s="3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>
        <f t="shared" si="5"/>
        <v>0</v>
      </c>
    </row>
    <row r="345" spans="1:23">
      <c r="A345" s="3"/>
      <c r="B345" s="3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>
        <f t="shared" si="5"/>
        <v>0</v>
      </c>
    </row>
    <row r="346" spans="1:23">
      <c r="A346" s="3"/>
      <c r="B346" s="3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>
        <f t="shared" si="5"/>
        <v>0</v>
      </c>
    </row>
    <row r="347" spans="1:23">
      <c r="A347" s="3"/>
      <c r="B347" s="3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>
        <f t="shared" si="5"/>
        <v>0</v>
      </c>
    </row>
    <row r="348" spans="1:23">
      <c r="A348" s="3"/>
      <c r="B348" s="3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>
        <f t="shared" si="5"/>
        <v>0</v>
      </c>
    </row>
    <row r="349" spans="3:23">
      <c r="C349" s="6">
        <f t="shared" ref="C349:V349" si="6">SUM(C1:C348)</f>
        <v>0</v>
      </c>
      <c r="D349" s="6">
        <f t="shared" si="6"/>
        <v>0</v>
      </c>
      <c r="E349" s="6">
        <f t="shared" si="6"/>
        <v>0</v>
      </c>
      <c r="F349" s="6">
        <f t="shared" si="6"/>
        <v>0</v>
      </c>
      <c r="G349" s="6">
        <f t="shared" si="6"/>
        <v>0</v>
      </c>
      <c r="H349" s="6">
        <f t="shared" si="6"/>
        <v>0</v>
      </c>
      <c r="I349" s="6">
        <f t="shared" si="6"/>
        <v>0</v>
      </c>
      <c r="J349" s="6">
        <f t="shared" si="6"/>
        <v>0</v>
      </c>
      <c r="K349" s="6">
        <f t="shared" si="6"/>
        <v>0</v>
      </c>
      <c r="L349" s="6">
        <f t="shared" si="6"/>
        <v>0</v>
      </c>
      <c r="M349" s="6">
        <f t="shared" si="6"/>
        <v>129.25</v>
      </c>
      <c r="N349" s="6">
        <f t="shared" si="6"/>
        <v>323.25</v>
      </c>
      <c r="O349" s="6">
        <f t="shared" si="6"/>
        <v>385.7</v>
      </c>
      <c r="P349" s="6">
        <f t="shared" si="6"/>
        <v>786.45</v>
      </c>
      <c r="Q349" s="6">
        <f t="shared" si="6"/>
        <v>398.97</v>
      </c>
      <c r="R349" s="6">
        <f t="shared" si="6"/>
        <v>0</v>
      </c>
      <c r="S349" s="6">
        <f t="shared" si="6"/>
        <v>68.95</v>
      </c>
      <c r="T349" s="6">
        <f t="shared" si="6"/>
        <v>289.85</v>
      </c>
      <c r="U349" s="6">
        <f t="shared" si="6"/>
        <v>367.5</v>
      </c>
      <c r="V349" s="6">
        <f t="shared" si="6"/>
        <v>0</v>
      </c>
      <c r="W349" s="6">
        <f>SUM(W2:W348)</f>
        <v>2749.92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9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1" defaultRowHeight="14.25"/>
  <cols>
    <col min="1" max="1" width="9.56923076923077" customWidth="1"/>
    <col min="2" max="12" width="11" hidden="1" customWidth="1"/>
    <col min="13" max="14" width="7.85641025641026" customWidth="1"/>
    <col min="15" max="15" width="7.42564102564103" customWidth="1"/>
    <col min="16" max="16" width="8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8.13846153846154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1033</v>
      </c>
      <c r="B2" s="3"/>
      <c r="C2" s="3"/>
      <c r="D2" s="3"/>
      <c r="E2" s="3"/>
      <c r="F2" s="3"/>
      <c r="G2" s="3"/>
      <c r="H2" s="3"/>
      <c r="I2" s="3"/>
      <c r="J2" s="3"/>
      <c r="K2" s="5"/>
      <c r="L2" s="5"/>
      <c r="M2" s="5"/>
      <c r="N2" s="5">
        <v>1.8</v>
      </c>
      <c r="O2" s="5">
        <v>4.3</v>
      </c>
      <c r="P2" s="5">
        <v>2.15</v>
      </c>
      <c r="Q2" s="5"/>
      <c r="R2" s="5"/>
      <c r="S2" s="5"/>
      <c r="T2" s="5"/>
      <c r="U2" s="5"/>
      <c r="V2" s="5"/>
      <c r="W2" s="5">
        <f t="shared" ref="W2:W67" si="0">SUM(C2:V2)</f>
        <v>8.25</v>
      </c>
    </row>
    <row r="3" spans="1:23">
      <c r="A3" s="3">
        <v>2425</v>
      </c>
      <c r="B3" s="3"/>
      <c r="C3" s="3"/>
      <c r="D3" s="3"/>
      <c r="E3" s="3"/>
      <c r="F3" s="3"/>
      <c r="G3" s="3"/>
      <c r="H3" s="3"/>
      <c r="I3" s="3"/>
      <c r="J3" s="3"/>
      <c r="K3" s="5"/>
      <c r="L3" s="5"/>
      <c r="M3" s="5">
        <v>2.25</v>
      </c>
      <c r="N3" s="5"/>
      <c r="O3" s="5">
        <v>1.4</v>
      </c>
      <c r="P3" s="5">
        <f>19.8+12.7</f>
        <v>32.5</v>
      </c>
      <c r="Q3" s="5">
        <v>12.95</v>
      </c>
      <c r="R3" s="5"/>
      <c r="S3" s="5"/>
      <c r="T3" s="5">
        <v>6.3</v>
      </c>
      <c r="U3" s="5">
        <v>12.4</v>
      </c>
      <c r="V3" s="5"/>
      <c r="W3" s="5">
        <f t="shared" si="0"/>
        <v>67.8</v>
      </c>
    </row>
    <row r="4" spans="1:23">
      <c r="A4" s="3">
        <v>628</v>
      </c>
      <c r="B4" s="3"/>
      <c r="C4" s="3"/>
      <c r="D4" s="3"/>
      <c r="E4" s="3"/>
      <c r="F4" s="3"/>
      <c r="G4" s="3"/>
      <c r="H4" s="3"/>
      <c r="I4" s="3"/>
      <c r="J4" s="3"/>
      <c r="K4" s="5"/>
      <c r="L4" s="5"/>
      <c r="M4" s="5">
        <v>14.45</v>
      </c>
      <c r="N4" s="5">
        <v>17.05</v>
      </c>
      <c r="O4" s="5">
        <v>7</v>
      </c>
      <c r="P4" s="5">
        <v>3.5</v>
      </c>
      <c r="Q4" s="5"/>
      <c r="R4" s="5"/>
      <c r="S4" s="5"/>
      <c r="T4" s="5"/>
      <c r="U4" s="5">
        <v>1.95</v>
      </c>
      <c r="V4" s="5"/>
      <c r="W4" s="5">
        <f t="shared" si="0"/>
        <v>43.95</v>
      </c>
    </row>
    <row r="5" spans="1:23">
      <c r="A5" s="3">
        <v>180</v>
      </c>
      <c r="B5" s="3"/>
      <c r="C5" s="3"/>
      <c r="D5" s="3"/>
      <c r="E5" s="3"/>
      <c r="F5" s="3"/>
      <c r="G5" s="3"/>
      <c r="H5" s="3"/>
      <c r="I5" s="3"/>
      <c r="J5" s="3"/>
      <c r="K5" s="5"/>
      <c r="L5" s="5"/>
      <c r="M5" s="5"/>
      <c r="N5" s="5"/>
      <c r="O5" s="5">
        <v>1.45</v>
      </c>
      <c r="P5" s="5">
        <v>6.95</v>
      </c>
      <c r="Q5" s="5">
        <v>5.15</v>
      </c>
      <c r="R5" s="5"/>
      <c r="S5" s="5"/>
      <c r="T5" s="5"/>
      <c r="U5" s="5">
        <v>2.25</v>
      </c>
      <c r="V5" s="5"/>
      <c r="W5" s="5">
        <f t="shared" si="0"/>
        <v>15.8</v>
      </c>
    </row>
    <row r="6" spans="1:23">
      <c r="A6" s="3">
        <v>342</v>
      </c>
      <c r="B6" s="3"/>
      <c r="C6" s="3"/>
      <c r="D6" s="3"/>
      <c r="E6" s="3"/>
      <c r="F6" s="3"/>
      <c r="G6" s="3"/>
      <c r="H6" s="3"/>
      <c r="I6" s="3"/>
      <c r="J6" s="3"/>
      <c r="K6" s="5"/>
      <c r="L6" s="5"/>
      <c r="M6" s="5">
        <v>14.85</v>
      </c>
      <c r="N6" s="5">
        <v>12.55</v>
      </c>
      <c r="O6" s="5">
        <v>9.6</v>
      </c>
      <c r="P6" s="5">
        <f>15.55+17+9.35</f>
        <v>41.9</v>
      </c>
      <c r="Q6" s="5">
        <f>16.2+3.45</f>
        <v>19.65</v>
      </c>
      <c r="R6" s="5"/>
      <c r="S6" s="5"/>
      <c r="T6" s="5"/>
      <c r="U6" s="5">
        <v>12.8</v>
      </c>
      <c r="V6" s="5"/>
      <c r="W6" s="5">
        <f t="shared" si="0"/>
        <v>111.35</v>
      </c>
    </row>
    <row r="7" spans="1:23">
      <c r="A7" s="3">
        <v>1792</v>
      </c>
      <c r="B7" s="3"/>
      <c r="C7" s="3"/>
      <c r="D7" s="3"/>
      <c r="E7" s="3"/>
      <c r="F7" s="3"/>
      <c r="G7" s="3"/>
      <c r="H7" s="3"/>
      <c r="I7" s="3"/>
      <c r="J7" s="3"/>
      <c r="K7" s="5"/>
      <c r="L7" s="5"/>
      <c r="M7" s="5">
        <v>16</v>
      </c>
      <c r="N7" s="5">
        <f>17.25+22.2+5</f>
        <v>44.45</v>
      </c>
      <c r="O7" s="5">
        <v>12.6</v>
      </c>
      <c r="P7" s="5">
        <f>20.05+1.1</f>
        <v>21.15</v>
      </c>
      <c r="Q7" s="5">
        <v>11.45</v>
      </c>
      <c r="R7" s="5"/>
      <c r="S7" s="5"/>
      <c r="T7" s="5">
        <v>2.95</v>
      </c>
      <c r="U7" s="5">
        <v>4.4</v>
      </c>
      <c r="V7" s="5"/>
      <c r="W7" s="5">
        <f t="shared" si="0"/>
        <v>113</v>
      </c>
    </row>
    <row r="8" spans="1:23">
      <c r="A8" s="3">
        <v>1791</v>
      </c>
      <c r="B8" s="3"/>
      <c r="C8" s="3"/>
      <c r="D8" s="3"/>
      <c r="E8" s="3"/>
      <c r="F8" s="3"/>
      <c r="G8" s="3"/>
      <c r="H8" s="3"/>
      <c r="I8" s="3"/>
      <c r="J8" s="3"/>
      <c r="K8" s="5"/>
      <c r="L8" s="5"/>
      <c r="M8" s="5">
        <f>18.95+15.75</f>
        <v>34.7</v>
      </c>
      <c r="N8" s="5">
        <f>23.9+20.25+15.7+14.95+3.65</f>
        <v>78.45</v>
      </c>
      <c r="O8" s="5">
        <f>17.55+14+15.8+2.85</f>
        <v>50.2</v>
      </c>
      <c r="P8" s="5">
        <f>17.9+21.4+22.1+16.4+15.65+15.2+2.55</f>
        <v>111.2</v>
      </c>
      <c r="Q8" s="5">
        <f>18.35+16.1+13.85+6.75</f>
        <v>55.05</v>
      </c>
      <c r="R8" s="5"/>
      <c r="S8" s="5">
        <f>18.05+2.1</f>
        <v>20.15</v>
      </c>
      <c r="T8" s="5">
        <f>14.4+1.2</f>
        <v>15.6</v>
      </c>
      <c r="U8" s="5">
        <f>24.05+5.9</f>
        <v>29.95</v>
      </c>
      <c r="V8" s="5"/>
      <c r="W8" s="5">
        <f t="shared" si="0"/>
        <v>395.3</v>
      </c>
    </row>
    <row r="9" spans="1:23">
      <c r="A9" s="3">
        <v>2161</v>
      </c>
      <c r="B9" s="3"/>
      <c r="C9" s="3"/>
      <c r="D9" s="3"/>
      <c r="E9" s="3"/>
      <c r="F9" s="3"/>
      <c r="G9" s="3"/>
      <c r="H9" s="3"/>
      <c r="I9" s="3"/>
      <c r="J9" s="3"/>
      <c r="K9" s="5"/>
      <c r="L9" s="5"/>
      <c r="M9" s="5">
        <v>4.55</v>
      </c>
      <c r="N9" s="5">
        <v>15.1</v>
      </c>
      <c r="O9" s="5">
        <f>17.45+17.85+1.55</f>
        <v>36.85</v>
      </c>
      <c r="P9" s="5">
        <f>13.7+22</f>
        <v>35.7</v>
      </c>
      <c r="Q9" s="5">
        <v>21.3</v>
      </c>
      <c r="R9" s="5"/>
      <c r="S9" s="5"/>
      <c r="T9" s="5">
        <v>3.25</v>
      </c>
      <c r="U9" s="5">
        <v>13.45</v>
      </c>
      <c r="V9" s="5"/>
      <c r="W9" s="5">
        <f t="shared" si="0"/>
        <v>130.2</v>
      </c>
    </row>
    <row r="10" spans="1:23">
      <c r="A10" s="3">
        <v>309</v>
      </c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>
        <f>14+2.15</f>
        <v>16.15</v>
      </c>
      <c r="N10" s="5">
        <f>14.75+17.6+1.6+5.65</f>
        <v>39.6</v>
      </c>
      <c r="O10" s="5">
        <f>16.45+14.65</f>
        <v>31.1</v>
      </c>
      <c r="P10" s="5">
        <f>23.3+18.15+22.95+20.25+17.7+16.65</f>
        <v>119</v>
      </c>
      <c r="Q10" s="5">
        <f>18.35+13.45+17.8+26.7</f>
        <v>76.3</v>
      </c>
      <c r="R10" s="5"/>
      <c r="S10" s="5"/>
      <c r="T10" s="5">
        <f>14.15+3.7</f>
        <v>17.85</v>
      </c>
      <c r="U10" s="5">
        <f>18.9+17.15+14.9+5.05</f>
        <v>56</v>
      </c>
      <c r="V10" s="5"/>
      <c r="W10" s="5">
        <f t="shared" si="0"/>
        <v>356</v>
      </c>
    </row>
    <row r="11" spans="1:23">
      <c r="A11" s="3">
        <v>2425</v>
      </c>
      <c r="B11" s="3"/>
      <c r="C11" s="3"/>
      <c r="D11" s="3"/>
      <c r="E11" s="3"/>
      <c r="F11" s="3"/>
      <c r="G11" s="3"/>
      <c r="H11" s="3"/>
      <c r="I11" s="3"/>
      <c r="J11" s="3"/>
      <c r="K11" s="5"/>
      <c r="L11" s="5"/>
      <c r="M11" s="5"/>
      <c r="N11" s="5">
        <v>7.35</v>
      </c>
      <c r="O11" s="5">
        <f>20.15+9.65</f>
        <v>29.8</v>
      </c>
      <c r="P11" s="5">
        <f>14.55+15.9</f>
        <v>30.45</v>
      </c>
      <c r="Q11" s="5">
        <v>129</v>
      </c>
      <c r="R11" s="5"/>
      <c r="S11" s="5"/>
      <c r="T11" s="5">
        <f>13.2+8.85</f>
        <v>22.05</v>
      </c>
      <c r="U11" s="5">
        <f>15.15+8.45</f>
        <v>23.6</v>
      </c>
      <c r="V11" s="5"/>
      <c r="W11" s="5">
        <f t="shared" si="0"/>
        <v>242.25</v>
      </c>
    </row>
    <row r="12" spans="1:23">
      <c r="A12" s="3">
        <v>260</v>
      </c>
      <c r="B12" s="3"/>
      <c r="C12" s="3"/>
      <c r="D12" s="3"/>
      <c r="E12" s="3"/>
      <c r="F12" s="3"/>
      <c r="G12" s="3"/>
      <c r="H12" s="3"/>
      <c r="I12" s="3"/>
      <c r="J12" s="3"/>
      <c r="K12" s="5"/>
      <c r="L12" s="5"/>
      <c r="M12" s="5">
        <v>19.25</v>
      </c>
      <c r="N12" s="5">
        <f>16.55+19.05+17.05+13.1+3.5</f>
        <v>69.25</v>
      </c>
      <c r="O12" s="5">
        <f>16.1+17.25+19.6+17.55+22.65+18.4+4.25</f>
        <v>115.8</v>
      </c>
      <c r="P12" s="5">
        <f>16+18.2+24.95+24.85+21.6+20.5+22.2+24.7+20.7+18.5+17.55</f>
        <v>229.75</v>
      </c>
      <c r="Q12" s="5">
        <f>16.15+16.55+18.1+20.95+21.2+20.25</f>
        <v>113.2</v>
      </c>
      <c r="R12" s="5"/>
      <c r="S12" s="5">
        <v>4.75</v>
      </c>
      <c r="T12" s="5">
        <f>16.35+19.8+8.8</f>
        <v>44.95</v>
      </c>
      <c r="U12" s="5">
        <f>15.95+20.6+23.15+15.35</f>
        <v>75.05</v>
      </c>
      <c r="V12" s="5"/>
      <c r="W12" s="5">
        <f t="shared" si="0"/>
        <v>672</v>
      </c>
    </row>
    <row r="13" spans="1:23">
      <c r="A13" s="3">
        <v>999</v>
      </c>
      <c r="B13" s="4"/>
      <c r="C13" s="3"/>
      <c r="D13" s="3"/>
      <c r="E13" s="3"/>
      <c r="F13" s="3"/>
      <c r="G13" s="3"/>
      <c r="H13" s="3"/>
      <c r="I13" s="3"/>
      <c r="J13" s="3"/>
      <c r="K13" s="5"/>
      <c r="L13" s="5"/>
      <c r="M13" s="5">
        <v>2.2</v>
      </c>
      <c r="N13" s="5">
        <v>13.1</v>
      </c>
      <c r="O13" s="5">
        <v>12.1</v>
      </c>
      <c r="P13" s="5">
        <f>18.8+12.15</f>
        <v>30.95</v>
      </c>
      <c r="Q13" s="5">
        <f>19.85+3.9</f>
        <v>23.75</v>
      </c>
      <c r="R13" s="5"/>
      <c r="S13" s="5">
        <v>6.55</v>
      </c>
      <c r="T13" s="5">
        <v>10.4</v>
      </c>
      <c r="U13" s="5">
        <v>19.5</v>
      </c>
      <c r="V13" s="5"/>
      <c r="W13" s="5">
        <f t="shared" si="0"/>
        <v>118.55</v>
      </c>
    </row>
    <row r="14" spans="1:23">
      <c r="A14" s="3">
        <v>1009</v>
      </c>
      <c r="B14" s="3"/>
      <c r="C14" s="3"/>
      <c r="D14" s="3"/>
      <c r="E14" s="3"/>
      <c r="F14" s="3"/>
      <c r="G14" s="3"/>
      <c r="H14" s="3"/>
      <c r="I14" s="3"/>
      <c r="J14" s="3"/>
      <c r="K14" s="5"/>
      <c r="L14" s="5"/>
      <c r="M14" s="5">
        <v>16.35</v>
      </c>
      <c r="N14" s="5">
        <f>19.3+5</f>
        <v>24.3</v>
      </c>
      <c r="O14" s="5">
        <f>18.5+8.2</f>
        <v>26.7</v>
      </c>
      <c r="P14" s="5">
        <f>17.1+17.95+2.2</f>
        <v>37.25</v>
      </c>
      <c r="Q14" s="5">
        <f>18+10.9</f>
        <v>28.9</v>
      </c>
      <c r="R14" s="5"/>
      <c r="S14" s="5">
        <v>14.7</v>
      </c>
      <c r="T14" s="5">
        <v>13</v>
      </c>
      <c r="U14" s="5">
        <v>18.15</v>
      </c>
      <c r="V14" s="5"/>
      <c r="W14" s="5">
        <f t="shared" si="0"/>
        <v>179.35</v>
      </c>
    </row>
    <row r="15" spans="1:23">
      <c r="A15" s="3">
        <v>1017</v>
      </c>
      <c r="B15" s="3"/>
      <c r="C15" s="3"/>
      <c r="D15" s="3"/>
      <c r="E15" s="3"/>
      <c r="F15" s="3"/>
      <c r="G15" s="3"/>
      <c r="H15" s="3"/>
      <c r="I15" s="3"/>
      <c r="J15" s="3"/>
      <c r="K15" s="5"/>
      <c r="L15" s="5"/>
      <c r="M15" s="5">
        <v>10.4</v>
      </c>
      <c r="N15" s="5">
        <v>10.25</v>
      </c>
      <c r="O15" s="5">
        <v>8.8</v>
      </c>
      <c r="P15" s="5">
        <v>13.25</v>
      </c>
      <c r="Q15" s="5">
        <v>6.7</v>
      </c>
      <c r="R15" s="5"/>
      <c r="S15" s="5"/>
      <c r="T15" s="5"/>
      <c r="U15" s="5">
        <v>0.65</v>
      </c>
      <c r="V15" s="5"/>
      <c r="W15" s="5">
        <f t="shared" si="0"/>
        <v>50.05</v>
      </c>
    </row>
    <row r="16" spans="1:23">
      <c r="A16" s="3">
        <v>260</v>
      </c>
      <c r="B16" s="3"/>
      <c r="C16" s="3"/>
      <c r="D16" s="3"/>
      <c r="E16" s="3"/>
      <c r="F16" s="3"/>
      <c r="G16" s="3"/>
      <c r="H16" s="3"/>
      <c r="I16" s="3"/>
      <c r="J16" s="3"/>
      <c r="K16" s="5"/>
      <c r="L16" s="5"/>
      <c r="M16" s="5">
        <v>2.55</v>
      </c>
      <c r="N16" s="5">
        <v>1.6</v>
      </c>
      <c r="O16" s="5">
        <v>1.45</v>
      </c>
      <c r="P16" s="5"/>
      <c r="Q16" s="5"/>
      <c r="R16" s="5"/>
      <c r="S16" s="5"/>
      <c r="T16" s="5"/>
      <c r="U16" s="5"/>
      <c r="V16" s="5"/>
      <c r="W16" s="5">
        <f t="shared" si="0"/>
        <v>5.6</v>
      </c>
    </row>
    <row r="17" spans="1:23">
      <c r="A17" s="3">
        <v>1030</v>
      </c>
      <c r="B17" s="3"/>
      <c r="C17" s="3"/>
      <c r="D17" s="3"/>
      <c r="E17" s="3"/>
      <c r="F17" s="3"/>
      <c r="G17" s="3"/>
      <c r="H17" s="3"/>
      <c r="I17" s="3"/>
      <c r="J17" s="3"/>
      <c r="K17" s="5"/>
      <c r="L17" s="5"/>
      <c r="M17" s="5">
        <f>24.7+7.15</f>
        <v>31.85</v>
      </c>
      <c r="N17" s="5">
        <f>17.45+20.5+21.15+18.7</f>
        <v>77.8</v>
      </c>
      <c r="O17" s="5">
        <f>17.4+17.75+18.85+21.85+14.95+13.15</f>
        <v>103.95</v>
      </c>
      <c r="P17" s="5">
        <f>21.05+16.8+17.3+16.6+20.5+21.55+15.95+22.85+19+18.9+19.85+7.95</f>
        <v>218.3</v>
      </c>
      <c r="Q17" s="5">
        <f>16.4+15.5+25.3+16.35+19.55+3.6</f>
        <v>96.7</v>
      </c>
      <c r="R17" s="5"/>
      <c r="S17" s="5">
        <f>20+4.8</f>
        <v>24.8</v>
      </c>
      <c r="T17" s="5">
        <f>12.4+17.75+15.4+16.45+19.3+4.55</f>
        <v>85.85</v>
      </c>
      <c r="U17" s="5">
        <f>19.7+18.35+17.7+18.85+18.2+7.85</f>
        <v>100.65</v>
      </c>
      <c r="V17" s="5"/>
      <c r="W17" s="5">
        <f t="shared" si="0"/>
        <v>739.9</v>
      </c>
    </row>
    <row r="18" spans="1:23">
      <c r="A18" s="3">
        <v>2425</v>
      </c>
      <c r="B18" s="3"/>
      <c r="C18" s="3"/>
      <c r="D18" s="3"/>
      <c r="E18" s="3"/>
      <c r="F18" s="3"/>
      <c r="G18" s="3"/>
      <c r="H18" s="3"/>
      <c r="I18" s="3"/>
      <c r="J18" s="3"/>
      <c r="K18" s="5"/>
      <c r="L18" s="5"/>
      <c r="M18" s="5"/>
      <c r="N18" s="5"/>
      <c r="O18" s="5">
        <v>4.25</v>
      </c>
      <c r="P18" s="5">
        <v>9.5</v>
      </c>
      <c r="Q18" s="5">
        <v>8.85</v>
      </c>
      <c r="R18" s="5"/>
      <c r="S18" s="5"/>
      <c r="T18" s="5">
        <v>2.5</v>
      </c>
      <c r="U18" s="5">
        <v>13.85</v>
      </c>
      <c r="V18" s="5"/>
      <c r="W18" s="5">
        <f t="shared" si="0"/>
        <v>38.95</v>
      </c>
    </row>
    <row r="19" spans="1:23">
      <c r="A19" s="3">
        <v>1006</v>
      </c>
      <c r="B19" s="3"/>
      <c r="C19" s="3"/>
      <c r="D19" s="3"/>
      <c r="E19" s="3"/>
      <c r="F19" s="3"/>
      <c r="G19" s="3"/>
      <c r="H19" s="3"/>
      <c r="I19" s="3"/>
      <c r="J19" s="3"/>
      <c r="K19" s="5"/>
      <c r="L19" s="5"/>
      <c r="M19" s="5"/>
      <c r="N19" s="5">
        <v>10.85</v>
      </c>
      <c r="O19" s="5">
        <f>13.75+11.6</f>
        <v>25.35</v>
      </c>
      <c r="P19" s="5">
        <v>25.3</v>
      </c>
      <c r="Q19" s="5"/>
      <c r="R19" s="5"/>
      <c r="S19" s="5"/>
      <c r="T19" s="5">
        <v>1.05</v>
      </c>
      <c r="U19" s="5"/>
      <c r="V19" s="5"/>
      <c r="W19" s="5">
        <f t="shared" si="0"/>
        <v>62.55</v>
      </c>
    </row>
    <row r="20" spans="1:23">
      <c r="A20" s="3">
        <v>309</v>
      </c>
      <c r="B20" s="3"/>
      <c r="C20" s="3"/>
      <c r="D20" s="3"/>
      <c r="E20" s="3"/>
      <c r="F20" s="3"/>
      <c r="G20" s="3"/>
      <c r="H20" s="3"/>
      <c r="I20" s="3"/>
      <c r="J20" s="3"/>
      <c r="K20" s="5"/>
      <c r="L20" s="5"/>
      <c r="M20" s="5">
        <v>14.5</v>
      </c>
      <c r="N20" s="5">
        <f>19.7+15+5.55</f>
        <v>40.25</v>
      </c>
      <c r="O20" s="5">
        <f>15.35+17.55+20.4</f>
        <v>53.3</v>
      </c>
      <c r="P20" s="5">
        <f>18.15+20.6+19+20.35+17.15</f>
        <v>95.25</v>
      </c>
      <c r="Q20" s="5">
        <f>21.9+9.65</f>
        <v>31.55</v>
      </c>
      <c r="R20" s="5"/>
      <c r="S20" s="5">
        <v>9.2</v>
      </c>
      <c r="T20" s="5">
        <f>19.35+18.1+14.6+23.25</f>
        <v>75.3</v>
      </c>
      <c r="U20" s="5">
        <f>16.3+19.7+19.25</f>
        <v>55.25</v>
      </c>
      <c r="V20" s="5"/>
      <c r="W20" s="5">
        <f t="shared" si="0"/>
        <v>374.6</v>
      </c>
    </row>
    <row r="21" spans="1:23">
      <c r="A21" s="3">
        <v>309</v>
      </c>
      <c r="B21" s="3"/>
      <c r="C21" s="3"/>
      <c r="D21" s="3"/>
      <c r="E21" s="3"/>
      <c r="F21" s="3"/>
      <c r="G21" s="3"/>
      <c r="H21" s="3"/>
      <c r="I21" s="3"/>
      <c r="J21" s="3"/>
      <c r="K21" s="5"/>
      <c r="L21" s="5"/>
      <c r="M21" s="5"/>
      <c r="N21" s="5">
        <v>1.85</v>
      </c>
      <c r="O21" s="5">
        <v>1.35</v>
      </c>
      <c r="P21" s="5">
        <v>2.4</v>
      </c>
      <c r="Q21" s="5"/>
      <c r="R21" s="5"/>
      <c r="S21" s="5"/>
      <c r="T21" s="5">
        <v>8.4</v>
      </c>
      <c r="U21" s="5">
        <v>8.2</v>
      </c>
      <c r="V21" s="5"/>
      <c r="W21" s="5">
        <f t="shared" si="0"/>
        <v>22.2</v>
      </c>
    </row>
    <row r="22" spans="1:23">
      <c r="A22" s="3"/>
      <c r="B22" s="3"/>
      <c r="C22" s="3"/>
      <c r="D22" s="3"/>
      <c r="E22" s="3"/>
      <c r="F22" s="3"/>
      <c r="G22" s="3"/>
      <c r="H22" s="3"/>
      <c r="I22" s="3"/>
      <c r="J22" s="3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>
        <f t="shared" si="0"/>
        <v>0</v>
      </c>
    </row>
    <row r="23" spans="1:23">
      <c r="A23" s="3"/>
      <c r="B23" s="3"/>
      <c r="C23" s="3"/>
      <c r="D23" s="3"/>
      <c r="E23" s="3"/>
      <c r="F23" s="3"/>
      <c r="G23" s="3"/>
      <c r="H23" s="3"/>
      <c r="I23" s="3"/>
      <c r="J23" s="3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>
        <f t="shared" si="0"/>
        <v>0</v>
      </c>
    </row>
    <row r="24" spans="1:23">
      <c r="A24" s="3"/>
      <c r="B24" s="3"/>
      <c r="C24" s="3"/>
      <c r="D24" s="3"/>
      <c r="E24" s="3"/>
      <c r="F24" s="3"/>
      <c r="G24" s="3"/>
      <c r="H24" s="3"/>
      <c r="I24" s="3"/>
      <c r="J24" s="3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>
        <f t="shared" si="0"/>
        <v>0</v>
      </c>
    </row>
    <row r="25" spans="1:23">
      <c r="A25" s="3"/>
      <c r="B25" s="3"/>
      <c r="C25" s="3"/>
      <c r="D25" s="3"/>
      <c r="E25" s="3"/>
      <c r="F25" s="3"/>
      <c r="G25" s="3"/>
      <c r="H25" s="3"/>
      <c r="I25" s="3"/>
      <c r="J25" s="3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>
        <f t="shared" si="0"/>
        <v>0</v>
      </c>
    </row>
    <row r="26" spans="1:23">
      <c r="A26" s="3"/>
      <c r="B26" s="3"/>
      <c r="C26" s="3"/>
      <c r="D26" s="3"/>
      <c r="E26" s="3"/>
      <c r="F26" s="3"/>
      <c r="G26" s="3"/>
      <c r="H26" s="3"/>
      <c r="I26" s="3"/>
      <c r="J26" s="3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>
        <f t="shared" si="0"/>
        <v>0</v>
      </c>
    </row>
    <row r="27" spans="1:23">
      <c r="A27" s="3"/>
      <c r="B27" s="3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>
        <f t="shared" si="0"/>
        <v>0</v>
      </c>
    </row>
    <row r="28" spans="1:23">
      <c r="A28" s="3"/>
      <c r="B28" s="3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>
        <f t="shared" si="0"/>
        <v>0</v>
      </c>
    </row>
    <row r="29" spans="1:23">
      <c r="A29" s="3"/>
      <c r="B29" s="3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>
        <f t="shared" si="0"/>
        <v>0</v>
      </c>
    </row>
    <row r="30" spans="1:23">
      <c r="A30" s="3"/>
      <c r="B30" s="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>
        <f t="shared" si="0"/>
        <v>0</v>
      </c>
    </row>
    <row r="31" spans="1:23">
      <c r="A31" s="3"/>
      <c r="B31" s="3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>
        <f t="shared" si="0"/>
        <v>0</v>
      </c>
    </row>
    <row r="32" spans="1:23">
      <c r="A32" s="3"/>
      <c r="B32" s="3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>
        <f t="shared" si="0"/>
        <v>0</v>
      </c>
    </row>
    <row r="33" spans="1:23">
      <c r="A33" s="3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>
        <f t="shared" si="0"/>
        <v>0</v>
      </c>
    </row>
    <row r="34" spans="1:23">
      <c r="A34" s="3"/>
      <c r="B34" s="3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>
        <f t="shared" si="0"/>
        <v>0</v>
      </c>
    </row>
    <row r="35" spans="1:23">
      <c r="A35" s="3"/>
      <c r="B35" s="3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>
        <f t="shared" si="0"/>
        <v>0</v>
      </c>
    </row>
    <row r="36" spans="1:23">
      <c r="A36" s="3"/>
      <c r="B36" s="3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>
        <f t="shared" si="0"/>
        <v>0</v>
      </c>
    </row>
    <row r="37" spans="1:23">
      <c r="A37" s="3"/>
      <c r="B37" s="3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>
        <f t="shared" si="0"/>
        <v>0</v>
      </c>
    </row>
    <row r="38" spans="1:23">
      <c r="A38" s="3"/>
      <c r="B38" s="3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>
        <f t="shared" si="0"/>
        <v>0</v>
      </c>
    </row>
    <row r="39" spans="1:23">
      <c r="A39" s="3"/>
      <c r="B39" s="3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>
        <f t="shared" si="0"/>
        <v>0</v>
      </c>
    </row>
    <row r="40" spans="1:23">
      <c r="A40" s="3"/>
      <c r="B40" s="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>
        <f t="shared" si="0"/>
        <v>0</v>
      </c>
    </row>
    <row r="41" spans="1:23">
      <c r="A41" s="3"/>
      <c r="B41" s="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>
        <f t="shared" si="0"/>
        <v>0</v>
      </c>
    </row>
    <row r="42" spans="1:23">
      <c r="A42" s="3"/>
      <c r="B42" s="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>
        <f t="shared" si="0"/>
        <v>0</v>
      </c>
    </row>
    <row r="43" spans="1:23">
      <c r="A43" s="3"/>
      <c r="B43" s="3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>
        <f t="shared" si="0"/>
        <v>0</v>
      </c>
    </row>
    <row r="44" spans="1:23">
      <c r="A44" s="3"/>
      <c r="B44" s="3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>
        <f t="shared" si="0"/>
        <v>0</v>
      </c>
    </row>
    <row r="45" spans="1:23">
      <c r="A45" s="3"/>
      <c r="B45" s="3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>
        <f t="shared" si="0"/>
        <v>0</v>
      </c>
    </row>
    <row r="46" spans="1:23">
      <c r="A46" s="3"/>
      <c r="B46" s="3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>
        <f t="shared" si="0"/>
        <v>0</v>
      </c>
    </row>
    <row r="47" spans="1:23">
      <c r="A47" s="3"/>
      <c r="B47" s="3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>
        <f t="shared" si="0"/>
        <v>0</v>
      </c>
    </row>
    <row r="48" spans="1:23">
      <c r="A48" s="3"/>
      <c r="B48" s="3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>
        <f t="shared" si="0"/>
        <v>0</v>
      </c>
    </row>
    <row r="49" spans="1:23">
      <c r="A49" s="3"/>
      <c r="B49" s="3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>
        <f t="shared" si="0"/>
        <v>0</v>
      </c>
    </row>
    <row r="50" spans="1:23">
      <c r="A50" s="3"/>
      <c r="B50" s="3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>
        <f t="shared" si="0"/>
        <v>0</v>
      </c>
    </row>
    <row r="51" spans="1:23">
      <c r="A51" s="3"/>
      <c r="B51" s="3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>
        <f t="shared" si="0"/>
        <v>0</v>
      </c>
    </row>
    <row r="52" spans="1:23">
      <c r="A52" s="3"/>
      <c r="B52" s="3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>
        <f t="shared" si="0"/>
        <v>0</v>
      </c>
    </row>
    <row r="53" spans="1:23">
      <c r="A53" s="3"/>
      <c r="B53" s="3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>
        <f t="shared" si="0"/>
        <v>0</v>
      </c>
    </row>
    <row r="54" spans="1:23">
      <c r="A54" s="3"/>
      <c r="B54" s="3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>
        <f t="shared" si="0"/>
        <v>0</v>
      </c>
    </row>
    <row r="55" spans="1:23">
      <c r="A55" s="3"/>
      <c r="B55" s="3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>
        <f t="shared" si="0"/>
        <v>0</v>
      </c>
    </row>
    <row r="56" spans="1:23">
      <c r="A56" s="3"/>
      <c r="B56" s="3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>
        <f t="shared" si="0"/>
        <v>0</v>
      </c>
    </row>
    <row r="57" spans="1:23">
      <c r="A57" s="3"/>
      <c r="B57" s="3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>
        <f t="shared" si="0"/>
        <v>0</v>
      </c>
    </row>
    <row r="58" spans="1:23">
      <c r="A58" s="3"/>
      <c r="B58" s="3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>
        <f t="shared" si="0"/>
        <v>0</v>
      </c>
    </row>
    <row r="59" spans="1:23">
      <c r="A59" s="3"/>
      <c r="B59" s="3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>
        <f t="shared" si="0"/>
        <v>0</v>
      </c>
    </row>
    <row r="60" spans="1:23">
      <c r="A60" s="3"/>
      <c r="B60" s="3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>
        <f t="shared" si="0"/>
        <v>0</v>
      </c>
    </row>
    <row r="61" spans="1:23">
      <c r="A61" s="3"/>
      <c r="B61" s="3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>
        <f t="shared" si="0"/>
        <v>0</v>
      </c>
    </row>
    <row r="62" spans="1:23">
      <c r="A62" s="3"/>
      <c r="B62" s="3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>
        <f t="shared" si="0"/>
        <v>0</v>
      </c>
    </row>
    <row r="63" spans="1:23">
      <c r="A63" s="3"/>
      <c r="B63" s="3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>
        <f t="shared" si="0"/>
        <v>0</v>
      </c>
    </row>
    <row r="64" spans="1:23">
      <c r="A64" s="3"/>
      <c r="B64" s="3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>
        <f t="shared" si="0"/>
        <v>0</v>
      </c>
    </row>
    <row r="65" spans="1:23">
      <c r="A65" s="3"/>
      <c r="B65" s="3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>
        <f t="shared" si="0"/>
        <v>0</v>
      </c>
    </row>
    <row r="66" spans="1:23">
      <c r="A66" s="3"/>
      <c r="B66" s="3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>
        <f t="shared" si="0"/>
        <v>0</v>
      </c>
    </row>
    <row r="67" spans="1:23">
      <c r="A67" s="3"/>
      <c r="B67" s="3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>
        <f t="shared" si="0"/>
        <v>0</v>
      </c>
    </row>
    <row r="68" spans="1:23">
      <c r="A68" s="3"/>
      <c r="B68" s="3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>
        <f t="shared" ref="W68:W131" si="1">SUM(C68:V68)</f>
        <v>0</v>
      </c>
    </row>
    <row r="69" spans="1:23">
      <c r="A69" s="3"/>
      <c r="B69" s="3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>
        <f t="shared" si="1"/>
        <v>0</v>
      </c>
    </row>
    <row r="70" spans="1:23">
      <c r="A70" s="3"/>
      <c r="B70" s="3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>
        <f t="shared" si="1"/>
        <v>0</v>
      </c>
    </row>
    <row r="71" spans="1:23">
      <c r="A71" s="3"/>
      <c r="B71" s="3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>
        <f t="shared" si="1"/>
        <v>0</v>
      </c>
    </row>
    <row r="72" spans="1:23">
      <c r="A72" s="3"/>
      <c r="B72" s="3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>
        <f t="shared" si="1"/>
        <v>0</v>
      </c>
    </row>
    <row r="73" spans="1:23">
      <c r="A73" s="3"/>
      <c r="B73" s="3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>
        <f t="shared" si="1"/>
        <v>0</v>
      </c>
    </row>
    <row r="74" spans="1:23">
      <c r="A74" s="3"/>
      <c r="B74" s="3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>
        <f t="shared" si="1"/>
        <v>0</v>
      </c>
    </row>
    <row r="75" spans="1:23">
      <c r="A75" s="3"/>
      <c r="B75" s="3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>
        <f t="shared" si="1"/>
        <v>0</v>
      </c>
    </row>
    <row r="76" spans="1:23">
      <c r="A76" s="3"/>
      <c r="B76" s="3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>
        <f t="shared" si="1"/>
        <v>0</v>
      </c>
    </row>
    <row r="77" spans="1:23">
      <c r="A77" s="3"/>
      <c r="B77" s="3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>
        <f t="shared" si="1"/>
        <v>0</v>
      </c>
    </row>
    <row r="78" spans="1:23">
      <c r="A78" s="3"/>
      <c r="B78" s="3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>
        <f t="shared" si="1"/>
        <v>0</v>
      </c>
    </row>
    <row r="79" spans="1:23">
      <c r="A79" s="3"/>
      <c r="B79" s="3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>
        <f t="shared" si="1"/>
        <v>0</v>
      </c>
    </row>
    <row r="80" spans="1:23">
      <c r="A80" s="3"/>
      <c r="B80" s="3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>
        <f t="shared" si="1"/>
        <v>0</v>
      </c>
    </row>
    <row r="81" spans="1:23">
      <c r="A81" s="3"/>
      <c r="B81" s="3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>
        <f t="shared" si="1"/>
        <v>0</v>
      </c>
    </row>
    <row r="82" spans="1:23">
      <c r="A82" s="3"/>
      <c r="B82" s="3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>
        <f t="shared" si="1"/>
        <v>0</v>
      </c>
    </row>
    <row r="83" spans="1:23">
      <c r="A83" s="3"/>
      <c r="B83" s="3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>
        <f t="shared" si="1"/>
        <v>0</v>
      </c>
    </row>
    <row r="84" spans="1:23">
      <c r="A84" s="3"/>
      <c r="B84" s="3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>
        <f t="shared" si="1"/>
        <v>0</v>
      </c>
    </row>
    <row r="85" spans="1:23">
      <c r="A85" s="3"/>
      <c r="B85" s="3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>
        <f t="shared" si="1"/>
        <v>0</v>
      </c>
    </row>
    <row r="86" spans="1:23">
      <c r="A86" s="3"/>
      <c r="B86" s="3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>
        <f t="shared" si="1"/>
        <v>0</v>
      </c>
    </row>
    <row r="87" spans="1:23">
      <c r="A87" s="3"/>
      <c r="B87" s="3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>
        <f t="shared" si="1"/>
        <v>0</v>
      </c>
    </row>
    <row r="88" spans="1:23">
      <c r="A88" s="3"/>
      <c r="B88" s="3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>
        <f t="shared" si="1"/>
        <v>0</v>
      </c>
    </row>
    <row r="89" spans="1:23">
      <c r="A89" s="3"/>
      <c r="B89" s="3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>
        <f t="shared" si="1"/>
        <v>0</v>
      </c>
    </row>
    <row r="90" spans="1:23">
      <c r="A90" s="3"/>
      <c r="B90" s="3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>
        <f t="shared" si="1"/>
        <v>0</v>
      </c>
    </row>
    <row r="91" spans="1:23">
      <c r="A91" s="3"/>
      <c r="B91" s="3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>
        <f t="shared" si="1"/>
        <v>0</v>
      </c>
    </row>
    <row r="92" spans="1:23">
      <c r="A92" s="3"/>
      <c r="B92" s="3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>
        <f t="shared" si="1"/>
        <v>0</v>
      </c>
    </row>
    <row r="93" spans="1:23">
      <c r="A93" s="3"/>
      <c r="B93" s="3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>
        <f t="shared" si="1"/>
        <v>0</v>
      </c>
    </row>
    <row r="94" spans="1:23">
      <c r="A94" s="3"/>
      <c r="B94" s="3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>
        <f t="shared" si="1"/>
        <v>0</v>
      </c>
    </row>
    <row r="95" spans="1:23">
      <c r="A95" s="3"/>
      <c r="B95" s="3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>
        <f t="shared" si="1"/>
        <v>0</v>
      </c>
    </row>
    <row r="96" spans="1:23">
      <c r="A96" s="3"/>
      <c r="B96" s="3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>
        <f t="shared" si="1"/>
        <v>0</v>
      </c>
    </row>
    <row r="97" spans="1:23">
      <c r="A97" s="3"/>
      <c r="B97" s="3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>
        <f t="shared" si="1"/>
        <v>0</v>
      </c>
    </row>
    <row r="98" spans="1:23">
      <c r="A98" s="3"/>
      <c r="B98" s="3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>
        <f t="shared" si="1"/>
        <v>0</v>
      </c>
    </row>
    <row r="99" spans="1:23">
      <c r="A99" s="3"/>
      <c r="B99" s="3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>
        <f t="shared" si="1"/>
        <v>0</v>
      </c>
    </row>
    <row r="100" spans="1:23">
      <c r="A100" s="3"/>
      <c r="B100" s="3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>
        <f t="shared" si="1"/>
        <v>0</v>
      </c>
    </row>
    <row r="101" spans="1:23">
      <c r="A101" s="3"/>
      <c r="B101" s="3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>
        <f t="shared" si="1"/>
        <v>0</v>
      </c>
    </row>
    <row r="102" spans="1:23">
      <c r="A102" s="3"/>
      <c r="B102" s="3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>
        <f t="shared" si="1"/>
        <v>0</v>
      </c>
    </row>
    <row r="103" spans="1:23">
      <c r="A103" s="3"/>
      <c r="B103" s="3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>
        <f t="shared" si="1"/>
        <v>0</v>
      </c>
    </row>
    <row r="104" spans="1:23">
      <c r="A104" s="3"/>
      <c r="B104" s="3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>
        <f t="shared" si="1"/>
        <v>0</v>
      </c>
    </row>
    <row r="105" spans="1:23">
      <c r="A105" s="3"/>
      <c r="B105" s="3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>
        <f t="shared" si="1"/>
        <v>0</v>
      </c>
    </row>
    <row r="106" spans="1:23">
      <c r="A106" s="3"/>
      <c r="B106" s="3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>
        <f t="shared" si="1"/>
        <v>0</v>
      </c>
    </row>
    <row r="107" spans="1:23">
      <c r="A107" s="3"/>
      <c r="B107" s="3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>
        <f t="shared" si="1"/>
        <v>0</v>
      </c>
    </row>
    <row r="108" spans="1:23">
      <c r="A108" s="3"/>
      <c r="B108" s="3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>
        <f t="shared" si="1"/>
        <v>0</v>
      </c>
    </row>
    <row r="109" spans="1:23">
      <c r="A109" s="3"/>
      <c r="B109" s="3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>
        <f t="shared" si="1"/>
        <v>0</v>
      </c>
    </row>
    <row r="110" spans="1:23">
      <c r="A110" s="3"/>
      <c r="B110" s="3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>
        <f t="shared" si="1"/>
        <v>0</v>
      </c>
    </row>
    <row r="111" spans="1:23">
      <c r="A111" s="3"/>
      <c r="B111" s="3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>
        <f t="shared" si="1"/>
        <v>0</v>
      </c>
    </row>
    <row r="112" spans="1:23">
      <c r="A112" s="3"/>
      <c r="B112" s="3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>
        <f t="shared" si="1"/>
        <v>0</v>
      </c>
    </row>
    <row r="113" spans="1:23">
      <c r="A113" s="3"/>
      <c r="B113" s="3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>
        <f t="shared" si="1"/>
        <v>0</v>
      </c>
    </row>
    <row r="114" spans="1:23">
      <c r="A114" s="3"/>
      <c r="B114" s="3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>
        <f t="shared" si="1"/>
        <v>0</v>
      </c>
    </row>
    <row r="115" spans="1:23">
      <c r="A115" s="3"/>
      <c r="B115" s="3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>
        <f t="shared" si="1"/>
        <v>0</v>
      </c>
    </row>
    <row r="116" spans="1:23">
      <c r="A116" s="3"/>
      <c r="B116" s="3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>
        <f t="shared" si="1"/>
        <v>0</v>
      </c>
    </row>
    <row r="117" spans="1:23">
      <c r="A117" s="3"/>
      <c r="B117" s="3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>
        <f t="shared" si="1"/>
        <v>0</v>
      </c>
    </row>
    <row r="118" spans="1:23">
      <c r="A118" s="3"/>
      <c r="B118" s="3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>
        <f t="shared" si="1"/>
        <v>0</v>
      </c>
    </row>
    <row r="119" spans="1:23">
      <c r="A119" s="3"/>
      <c r="B119" s="3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>
        <f t="shared" si="1"/>
        <v>0</v>
      </c>
    </row>
    <row r="120" spans="1:23">
      <c r="A120" s="3"/>
      <c r="B120" s="3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>
        <f t="shared" si="1"/>
        <v>0</v>
      </c>
    </row>
    <row r="121" spans="1:23">
      <c r="A121" s="3"/>
      <c r="B121" s="3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>
        <f t="shared" si="1"/>
        <v>0</v>
      </c>
    </row>
    <row r="122" spans="1:23">
      <c r="A122" s="3"/>
      <c r="B122" s="3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>
        <f t="shared" si="1"/>
        <v>0</v>
      </c>
    </row>
    <row r="123" spans="1:23">
      <c r="A123" s="3"/>
      <c r="B123" s="3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>
        <f t="shared" si="1"/>
        <v>0</v>
      </c>
    </row>
    <row r="124" spans="1:23">
      <c r="A124" s="3"/>
      <c r="B124" s="3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>
        <f t="shared" si="1"/>
        <v>0</v>
      </c>
    </row>
    <row r="125" spans="1:23">
      <c r="A125" s="3"/>
      <c r="B125" s="3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>
        <f t="shared" si="1"/>
        <v>0</v>
      </c>
    </row>
    <row r="126" spans="1:23">
      <c r="A126" s="3"/>
      <c r="B126" s="3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>
        <f t="shared" si="1"/>
        <v>0</v>
      </c>
    </row>
    <row r="127" spans="1:23">
      <c r="A127" s="3"/>
      <c r="B127" s="3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>
        <f t="shared" si="1"/>
        <v>0</v>
      </c>
    </row>
    <row r="128" spans="1:23">
      <c r="A128" s="3"/>
      <c r="B128" s="3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>
        <f t="shared" si="1"/>
        <v>0</v>
      </c>
    </row>
    <row r="129" spans="1:23">
      <c r="A129" s="3"/>
      <c r="B129" s="3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>
        <f t="shared" si="1"/>
        <v>0</v>
      </c>
    </row>
    <row r="130" spans="1:23">
      <c r="A130" s="3"/>
      <c r="B130" s="3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>
        <f t="shared" si="1"/>
        <v>0</v>
      </c>
    </row>
    <row r="131" spans="1:23">
      <c r="A131" s="3"/>
      <c r="B131" s="3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>
        <f t="shared" si="1"/>
        <v>0</v>
      </c>
    </row>
    <row r="132" spans="1:23">
      <c r="A132" s="3"/>
      <c r="B132" s="3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>
        <f t="shared" ref="W132:W195" si="2">SUM(C132:V132)</f>
        <v>0</v>
      </c>
    </row>
    <row r="133" spans="1:23">
      <c r="A133" s="3"/>
      <c r="B133" s="3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>
        <f t="shared" si="2"/>
        <v>0</v>
      </c>
    </row>
    <row r="134" spans="1:23">
      <c r="A134" s="3"/>
      <c r="B134" s="3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>
        <f t="shared" si="2"/>
        <v>0</v>
      </c>
    </row>
    <row r="135" spans="1:23">
      <c r="A135" s="3"/>
      <c r="B135" s="3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>
        <f t="shared" si="2"/>
        <v>0</v>
      </c>
    </row>
    <row r="136" spans="1:23">
      <c r="A136" s="3"/>
      <c r="B136" s="3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>
        <f t="shared" si="2"/>
        <v>0</v>
      </c>
    </row>
    <row r="137" spans="1:23">
      <c r="A137" s="3"/>
      <c r="B137" s="3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>
        <f t="shared" si="2"/>
        <v>0</v>
      </c>
    </row>
    <row r="138" spans="1:23">
      <c r="A138" s="3"/>
      <c r="B138" s="3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>
        <f t="shared" si="2"/>
        <v>0</v>
      </c>
    </row>
    <row r="139" spans="1:23">
      <c r="A139" s="3"/>
      <c r="B139" s="3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>
        <f t="shared" si="2"/>
        <v>0</v>
      </c>
    </row>
    <row r="140" spans="1:23">
      <c r="A140" s="3"/>
      <c r="B140" s="3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>
        <f t="shared" si="2"/>
        <v>0</v>
      </c>
    </row>
    <row r="141" spans="1:23">
      <c r="A141" s="3"/>
      <c r="B141" s="3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>
        <f t="shared" si="2"/>
        <v>0</v>
      </c>
    </row>
    <row r="142" spans="1:23">
      <c r="A142" s="3"/>
      <c r="B142" s="3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>
        <f t="shared" si="2"/>
        <v>0</v>
      </c>
    </row>
    <row r="143" spans="1:23">
      <c r="A143" s="3"/>
      <c r="B143" s="3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>
        <f t="shared" si="2"/>
        <v>0</v>
      </c>
    </row>
    <row r="144" spans="1:23">
      <c r="A144" s="3"/>
      <c r="B144" s="3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>
        <f t="shared" si="2"/>
        <v>0</v>
      </c>
    </row>
    <row r="145" spans="1:23">
      <c r="A145" s="3"/>
      <c r="B145" s="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>
        <f t="shared" si="2"/>
        <v>0</v>
      </c>
    </row>
    <row r="146" spans="1:23">
      <c r="A146" s="3"/>
      <c r="B146" s="3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>
        <f t="shared" si="2"/>
        <v>0</v>
      </c>
    </row>
    <row r="147" spans="1:23">
      <c r="A147" s="3"/>
      <c r="B147" s="3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>
        <f t="shared" si="2"/>
        <v>0</v>
      </c>
    </row>
    <row r="148" spans="1:23">
      <c r="A148" s="3"/>
      <c r="B148" s="3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>
        <f t="shared" si="2"/>
        <v>0</v>
      </c>
    </row>
    <row r="149" spans="1:23">
      <c r="A149" s="3"/>
      <c r="B149" s="3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>
        <f t="shared" si="2"/>
        <v>0</v>
      </c>
    </row>
    <row r="150" spans="1:23">
      <c r="A150" s="3"/>
      <c r="B150" s="3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>
        <f t="shared" si="2"/>
        <v>0</v>
      </c>
    </row>
    <row r="151" spans="1:23">
      <c r="A151" s="3"/>
      <c r="B151" s="3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>
        <f t="shared" si="2"/>
        <v>0</v>
      </c>
    </row>
    <row r="152" spans="1:23">
      <c r="A152" s="3"/>
      <c r="B152" s="3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>
        <f t="shared" si="2"/>
        <v>0</v>
      </c>
    </row>
    <row r="153" spans="1:23">
      <c r="A153" s="3"/>
      <c r="B153" s="3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>
        <f t="shared" si="2"/>
        <v>0</v>
      </c>
    </row>
    <row r="154" spans="1:23">
      <c r="A154" s="3"/>
      <c r="B154" s="3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>
        <f t="shared" si="2"/>
        <v>0</v>
      </c>
    </row>
    <row r="155" spans="1:23">
      <c r="A155" s="3"/>
      <c r="B155" s="3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>
        <f t="shared" si="2"/>
        <v>0</v>
      </c>
    </row>
    <row r="156" spans="1:23">
      <c r="A156" s="3"/>
      <c r="B156" s="3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>
        <f t="shared" si="2"/>
        <v>0</v>
      </c>
    </row>
    <row r="157" spans="1:23">
      <c r="A157" s="3"/>
      <c r="B157" s="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>
        <f t="shared" si="2"/>
        <v>0</v>
      </c>
    </row>
    <row r="158" spans="1:23">
      <c r="A158" s="3"/>
      <c r="B158" s="3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>
        <f t="shared" si="2"/>
        <v>0</v>
      </c>
    </row>
    <row r="159" spans="1:23">
      <c r="A159" s="3"/>
      <c r="B159" s="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>
        <f t="shared" si="2"/>
        <v>0</v>
      </c>
    </row>
    <row r="160" spans="1:23">
      <c r="A160" s="3"/>
      <c r="B160" s="3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>
        <f t="shared" si="2"/>
        <v>0</v>
      </c>
    </row>
    <row r="161" spans="1:23">
      <c r="A161" s="3"/>
      <c r="B161" s="3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>
        <f t="shared" si="2"/>
        <v>0</v>
      </c>
    </row>
    <row r="162" spans="1:23">
      <c r="A162" s="3"/>
      <c r="B162" s="3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>
        <f t="shared" si="2"/>
        <v>0</v>
      </c>
    </row>
    <row r="163" spans="1:23">
      <c r="A163" s="3"/>
      <c r="B163" s="3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>
        <f t="shared" si="2"/>
        <v>0</v>
      </c>
    </row>
    <row r="164" spans="1:23">
      <c r="A164" s="3"/>
      <c r="B164" s="3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>
        <f t="shared" si="2"/>
        <v>0</v>
      </c>
    </row>
    <row r="165" spans="1:23">
      <c r="A165" s="3"/>
      <c r="B165" s="3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>
        <f t="shared" si="2"/>
        <v>0</v>
      </c>
    </row>
    <row r="166" spans="1:23">
      <c r="A166" s="3"/>
      <c r="B166" s="3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>
        <f t="shared" si="2"/>
        <v>0</v>
      </c>
    </row>
    <row r="167" spans="1:23">
      <c r="A167" s="3"/>
      <c r="B167" s="3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>
        <f t="shared" si="2"/>
        <v>0</v>
      </c>
    </row>
    <row r="168" spans="1:23">
      <c r="A168" s="3"/>
      <c r="B168" s="3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>
        <f t="shared" si="2"/>
        <v>0</v>
      </c>
    </row>
    <row r="169" spans="1:23">
      <c r="A169" s="3"/>
      <c r="B169" s="3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>
        <f t="shared" si="2"/>
        <v>0</v>
      </c>
    </row>
    <row r="170" spans="1:23">
      <c r="A170" s="3"/>
      <c r="B170" s="3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>
        <f t="shared" si="2"/>
        <v>0</v>
      </c>
    </row>
    <row r="171" spans="1:23">
      <c r="A171" s="3"/>
      <c r="B171" s="3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>
        <f t="shared" si="2"/>
        <v>0</v>
      </c>
    </row>
    <row r="172" spans="1:23">
      <c r="A172" s="3"/>
      <c r="B172" s="3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>
        <f t="shared" si="2"/>
        <v>0</v>
      </c>
    </row>
    <row r="173" spans="1:23">
      <c r="A173" s="3"/>
      <c r="B173" s="3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>
        <f t="shared" si="2"/>
        <v>0</v>
      </c>
    </row>
    <row r="174" spans="1:23">
      <c r="A174" s="3"/>
      <c r="B174" s="3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>
        <f t="shared" si="2"/>
        <v>0</v>
      </c>
    </row>
    <row r="175" spans="1:23">
      <c r="A175" s="3"/>
      <c r="B175" s="3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>
        <f t="shared" si="2"/>
        <v>0</v>
      </c>
    </row>
    <row r="176" spans="1:23">
      <c r="A176" s="3"/>
      <c r="B176" s="3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>
        <f t="shared" si="2"/>
        <v>0</v>
      </c>
    </row>
    <row r="177" spans="1:23">
      <c r="A177" s="3"/>
      <c r="B177" s="3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>
        <f t="shared" si="2"/>
        <v>0</v>
      </c>
    </row>
    <row r="178" spans="1:23">
      <c r="A178" s="3"/>
      <c r="B178" s="3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>
        <f t="shared" si="2"/>
        <v>0</v>
      </c>
    </row>
    <row r="179" spans="1:23">
      <c r="A179" s="3"/>
      <c r="B179" s="3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>
        <f t="shared" si="2"/>
        <v>0</v>
      </c>
    </row>
    <row r="180" spans="1:23">
      <c r="A180" s="3"/>
      <c r="B180" s="3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>
        <f t="shared" si="2"/>
        <v>0</v>
      </c>
    </row>
    <row r="181" spans="1:23">
      <c r="A181" s="3"/>
      <c r="B181" s="3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>
        <f t="shared" si="2"/>
        <v>0</v>
      </c>
    </row>
    <row r="182" spans="1:23">
      <c r="A182" s="3"/>
      <c r="B182" s="3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>
        <f t="shared" si="2"/>
        <v>0</v>
      </c>
    </row>
    <row r="183" spans="1:23">
      <c r="A183" s="3"/>
      <c r="B183" s="3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>
        <f t="shared" si="2"/>
        <v>0</v>
      </c>
    </row>
    <row r="184" spans="1:23">
      <c r="A184" s="3"/>
      <c r="B184" s="3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>
        <f t="shared" si="2"/>
        <v>0</v>
      </c>
    </row>
    <row r="185" spans="1:23">
      <c r="A185" s="3"/>
      <c r="B185" s="3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>
        <f t="shared" si="2"/>
        <v>0</v>
      </c>
    </row>
    <row r="186" spans="1:23">
      <c r="A186" s="3"/>
      <c r="B186" s="3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>
        <f t="shared" si="2"/>
        <v>0</v>
      </c>
    </row>
    <row r="187" spans="1:23">
      <c r="A187" s="3"/>
      <c r="B187" s="3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>
        <f t="shared" si="2"/>
        <v>0</v>
      </c>
    </row>
    <row r="188" spans="1:23">
      <c r="A188" s="3"/>
      <c r="B188" s="3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>
        <f t="shared" si="2"/>
        <v>0</v>
      </c>
    </row>
    <row r="189" spans="1:23">
      <c r="A189" s="3"/>
      <c r="B189" s="3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>
        <f t="shared" si="2"/>
        <v>0</v>
      </c>
    </row>
    <row r="190" spans="1:23">
      <c r="A190" s="3"/>
      <c r="B190" s="3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>
        <f t="shared" si="2"/>
        <v>0</v>
      </c>
    </row>
    <row r="191" spans="1:23">
      <c r="A191" s="3"/>
      <c r="B191" s="3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>
        <f t="shared" si="2"/>
        <v>0</v>
      </c>
    </row>
    <row r="192" spans="1:23">
      <c r="A192" s="3"/>
      <c r="B192" s="3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>
        <f t="shared" si="2"/>
        <v>0</v>
      </c>
    </row>
    <row r="193" spans="1:23">
      <c r="A193" s="3"/>
      <c r="B193" s="3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>
        <f t="shared" si="2"/>
        <v>0</v>
      </c>
    </row>
    <row r="194" spans="1:23">
      <c r="A194" s="3"/>
      <c r="B194" s="3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>
        <f t="shared" si="2"/>
        <v>0</v>
      </c>
    </row>
    <row r="195" spans="1:23">
      <c r="A195" s="3"/>
      <c r="B195" s="3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>
        <f t="shared" si="2"/>
        <v>0</v>
      </c>
    </row>
    <row r="196" spans="1:23">
      <c r="A196" s="3"/>
      <c r="B196" s="3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>
        <f t="shared" ref="W196:W259" si="3">SUM(C196:V196)</f>
        <v>0</v>
      </c>
    </row>
    <row r="197" spans="1:23">
      <c r="A197" s="3"/>
      <c r="B197" s="3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>
        <f t="shared" si="3"/>
        <v>0</v>
      </c>
    </row>
    <row r="198" spans="1:23">
      <c r="A198" s="3"/>
      <c r="B198" s="3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>
        <f t="shared" si="3"/>
        <v>0</v>
      </c>
    </row>
    <row r="199" spans="1:23">
      <c r="A199" s="3"/>
      <c r="B199" s="3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>
        <f t="shared" si="3"/>
        <v>0</v>
      </c>
    </row>
    <row r="200" spans="1:23">
      <c r="A200" s="3"/>
      <c r="B200" s="3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>
        <f t="shared" si="3"/>
        <v>0</v>
      </c>
    </row>
    <row r="201" spans="1:23">
      <c r="A201" s="3"/>
      <c r="B201" s="3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>
        <f t="shared" si="3"/>
        <v>0</v>
      </c>
    </row>
    <row r="202" spans="1:23">
      <c r="A202" s="3"/>
      <c r="B202" s="3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>
        <f t="shared" si="3"/>
        <v>0</v>
      </c>
    </row>
    <row r="203" spans="1:23">
      <c r="A203" s="3"/>
      <c r="B203" s="3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>
        <f t="shared" si="3"/>
        <v>0</v>
      </c>
    </row>
    <row r="204" spans="1:23">
      <c r="A204" s="3"/>
      <c r="B204" s="3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>
        <f t="shared" si="3"/>
        <v>0</v>
      </c>
    </row>
    <row r="205" spans="1:23">
      <c r="A205" s="3"/>
      <c r="B205" s="3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>
        <f t="shared" si="3"/>
        <v>0</v>
      </c>
    </row>
    <row r="206" spans="1:23">
      <c r="A206" s="3"/>
      <c r="B206" s="3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>
        <f t="shared" si="3"/>
        <v>0</v>
      </c>
    </row>
    <row r="207" spans="1:23">
      <c r="A207" s="3"/>
      <c r="B207" s="3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>
        <f t="shared" si="3"/>
        <v>0</v>
      </c>
    </row>
    <row r="208" spans="1:23">
      <c r="A208" s="3"/>
      <c r="B208" s="3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>
        <f t="shared" si="3"/>
        <v>0</v>
      </c>
    </row>
    <row r="209" spans="1:23">
      <c r="A209" s="3"/>
      <c r="B209" s="3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>
        <f t="shared" si="3"/>
        <v>0</v>
      </c>
    </row>
    <row r="210" spans="1:23">
      <c r="A210" s="3"/>
      <c r="B210" s="3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>
        <f t="shared" si="3"/>
        <v>0</v>
      </c>
    </row>
    <row r="211" spans="1:23">
      <c r="A211" s="3"/>
      <c r="B211" s="3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>
        <f t="shared" si="3"/>
        <v>0</v>
      </c>
    </row>
    <row r="212" spans="1:23">
      <c r="A212" s="3"/>
      <c r="B212" s="3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>
        <f t="shared" si="3"/>
        <v>0</v>
      </c>
    </row>
    <row r="213" spans="1:23">
      <c r="A213" s="3"/>
      <c r="B213" s="3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>
        <f t="shared" si="3"/>
        <v>0</v>
      </c>
    </row>
    <row r="214" spans="1:23">
      <c r="A214" s="3"/>
      <c r="B214" s="3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>
        <f t="shared" si="3"/>
        <v>0</v>
      </c>
    </row>
    <row r="215" spans="1:23">
      <c r="A215" s="3"/>
      <c r="B215" s="3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>
        <f t="shared" si="3"/>
        <v>0</v>
      </c>
    </row>
    <row r="216" spans="1:23">
      <c r="A216" s="3"/>
      <c r="B216" s="3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>
        <f t="shared" si="3"/>
        <v>0</v>
      </c>
    </row>
    <row r="217" spans="1:23">
      <c r="A217" s="3"/>
      <c r="B217" s="3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>
        <f t="shared" si="3"/>
        <v>0</v>
      </c>
    </row>
    <row r="218" spans="1:23">
      <c r="A218" s="3"/>
      <c r="B218" s="3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>
        <f t="shared" si="3"/>
        <v>0</v>
      </c>
    </row>
    <row r="219" spans="1:23">
      <c r="A219" s="3"/>
      <c r="B219" s="3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>
        <f t="shared" si="3"/>
        <v>0</v>
      </c>
    </row>
    <row r="220" spans="1:23">
      <c r="A220" s="3"/>
      <c r="B220" s="3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>
        <f t="shared" si="3"/>
        <v>0</v>
      </c>
    </row>
    <row r="221" spans="1:23">
      <c r="A221" s="3"/>
      <c r="B221" s="3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>
        <f t="shared" si="3"/>
        <v>0</v>
      </c>
    </row>
    <row r="222" spans="1:23">
      <c r="A222" s="3"/>
      <c r="B222" s="3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>
        <f t="shared" si="3"/>
        <v>0</v>
      </c>
    </row>
    <row r="223" spans="1:23">
      <c r="A223" s="3"/>
      <c r="B223" s="3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>
        <f t="shared" si="3"/>
        <v>0</v>
      </c>
    </row>
    <row r="224" spans="1:23">
      <c r="A224" s="3"/>
      <c r="B224" s="3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>
        <f t="shared" si="3"/>
        <v>0</v>
      </c>
    </row>
    <row r="225" spans="1:23">
      <c r="A225" s="3"/>
      <c r="B225" s="3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>
        <f t="shared" si="3"/>
        <v>0</v>
      </c>
    </row>
    <row r="226" spans="1:23">
      <c r="A226" s="3"/>
      <c r="B226" s="3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>
        <f t="shared" si="3"/>
        <v>0</v>
      </c>
    </row>
    <row r="227" spans="1:23">
      <c r="A227" s="3"/>
      <c r="B227" s="3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>
        <f t="shared" si="3"/>
        <v>0</v>
      </c>
    </row>
    <row r="228" spans="1:23">
      <c r="A228" s="3"/>
      <c r="B228" s="3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>
        <f t="shared" si="3"/>
        <v>0</v>
      </c>
    </row>
    <row r="229" spans="1:23">
      <c r="A229" s="3"/>
      <c r="B229" s="3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>
        <f t="shared" si="3"/>
        <v>0</v>
      </c>
    </row>
    <row r="230" spans="1:23">
      <c r="A230" s="3"/>
      <c r="B230" s="3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>
        <f t="shared" si="3"/>
        <v>0</v>
      </c>
    </row>
    <row r="231" spans="1:23">
      <c r="A231" s="3"/>
      <c r="B231" s="3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>
        <f t="shared" si="3"/>
        <v>0</v>
      </c>
    </row>
    <row r="232" spans="1:23">
      <c r="A232" s="3"/>
      <c r="B232" s="3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>
        <f t="shared" si="3"/>
        <v>0</v>
      </c>
    </row>
    <row r="233" spans="1:23">
      <c r="A233" s="3"/>
      <c r="B233" s="3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>
        <f t="shared" si="3"/>
        <v>0</v>
      </c>
    </row>
    <row r="234" spans="1:23">
      <c r="A234" s="3"/>
      <c r="B234" s="3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>
        <f t="shared" si="3"/>
        <v>0</v>
      </c>
    </row>
    <row r="235" spans="1:23">
      <c r="A235" s="3"/>
      <c r="B235" s="3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>
        <f t="shared" si="3"/>
        <v>0</v>
      </c>
    </row>
    <row r="236" spans="1:23">
      <c r="A236" s="3"/>
      <c r="B236" s="3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>
        <f t="shared" si="3"/>
        <v>0</v>
      </c>
    </row>
    <row r="237" spans="1:23">
      <c r="A237" s="3"/>
      <c r="B237" s="3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>
        <f t="shared" si="3"/>
        <v>0</v>
      </c>
    </row>
    <row r="238" spans="1:23">
      <c r="A238" s="3"/>
      <c r="B238" s="3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>
        <f t="shared" si="3"/>
        <v>0</v>
      </c>
    </row>
    <row r="239" spans="1:23">
      <c r="A239" s="3"/>
      <c r="B239" s="3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>
        <f t="shared" si="3"/>
        <v>0</v>
      </c>
    </row>
    <row r="240" spans="1:23">
      <c r="A240" s="3"/>
      <c r="B240" s="3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>
        <f t="shared" si="3"/>
        <v>0</v>
      </c>
    </row>
    <row r="241" spans="1:23">
      <c r="A241" s="3"/>
      <c r="B241" s="3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>
        <f t="shared" si="3"/>
        <v>0</v>
      </c>
    </row>
    <row r="242" spans="1:23">
      <c r="A242" s="3"/>
      <c r="B242" s="3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>
        <f t="shared" si="3"/>
        <v>0</v>
      </c>
    </row>
    <row r="243" spans="1:23">
      <c r="A243" s="3"/>
      <c r="B243" s="3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>
        <f t="shared" si="3"/>
        <v>0</v>
      </c>
    </row>
    <row r="244" spans="1:23">
      <c r="A244" s="3"/>
      <c r="B244" s="3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>
        <f t="shared" si="3"/>
        <v>0</v>
      </c>
    </row>
    <row r="245" spans="1:23">
      <c r="A245" s="3"/>
      <c r="B245" s="3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>
        <f t="shared" si="3"/>
        <v>0</v>
      </c>
    </row>
    <row r="246" spans="1:23">
      <c r="A246" s="3"/>
      <c r="B246" s="3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>
        <f t="shared" si="3"/>
        <v>0</v>
      </c>
    </row>
    <row r="247" spans="1:23">
      <c r="A247" s="3"/>
      <c r="B247" s="3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>
        <f t="shared" si="3"/>
        <v>0</v>
      </c>
    </row>
    <row r="248" spans="1:23">
      <c r="A248" s="3"/>
      <c r="B248" s="3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>
        <f t="shared" si="3"/>
        <v>0</v>
      </c>
    </row>
    <row r="249" spans="1:23">
      <c r="A249" s="3"/>
      <c r="B249" s="3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>
        <f t="shared" si="3"/>
        <v>0</v>
      </c>
    </row>
    <row r="250" spans="1:23">
      <c r="A250" s="3"/>
      <c r="B250" s="3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>
        <f t="shared" si="3"/>
        <v>0</v>
      </c>
    </row>
    <row r="251" spans="1:23">
      <c r="A251" s="3"/>
      <c r="B251" s="3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>
        <f t="shared" si="3"/>
        <v>0</v>
      </c>
    </row>
    <row r="252" spans="1:23">
      <c r="A252" s="3"/>
      <c r="B252" s="3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>
        <f t="shared" si="3"/>
        <v>0</v>
      </c>
    </row>
    <row r="253" spans="1:23">
      <c r="A253" s="3"/>
      <c r="B253" s="3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>
        <f t="shared" si="3"/>
        <v>0</v>
      </c>
    </row>
    <row r="254" spans="1:23">
      <c r="A254" s="3"/>
      <c r="B254" s="3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>
        <f t="shared" si="3"/>
        <v>0</v>
      </c>
    </row>
    <row r="255" spans="1:23">
      <c r="A255" s="3"/>
      <c r="B255" s="3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>
        <f t="shared" si="3"/>
        <v>0</v>
      </c>
    </row>
    <row r="256" spans="1:23">
      <c r="A256" s="3"/>
      <c r="B256" s="3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>
        <f t="shared" si="3"/>
        <v>0</v>
      </c>
    </row>
    <row r="257" spans="1:23">
      <c r="A257" s="3"/>
      <c r="B257" s="3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>
        <f t="shared" si="3"/>
        <v>0</v>
      </c>
    </row>
    <row r="258" spans="1:23">
      <c r="A258" s="3"/>
      <c r="B258" s="3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>
        <f t="shared" si="3"/>
        <v>0</v>
      </c>
    </row>
    <row r="259" spans="1:23">
      <c r="A259" s="3"/>
      <c r="B259" s="3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>
        <f t="shared" si="3"/>
        <v>0</v>
      </c>
    </row>
    <row r="260" spans="1:23">
      <c r="A260" s="3"/>
      <c r="B260" s="3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>
        <f t="shared" ref="W260:W323" si="4">SUM(C260:V260)</f>
        <v>0</v>
      </c>
    </row>
    <row r="261" spans="1:23">
      <c r="A261" s="3"/>
      <c r="B261" s="3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>
        <f t="shared" si="4"/>
        <v>0</v>
      </c>
    </row>
    <row r="262" spans="1:23">
      <c r="A262" s="3"/>
      <c r="B262" s="3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>
        <f t="shared" si="4"/>
        <v>0</v>
      </c>
    </row>
    <row r="263" spans="1:23">
      <c r="A263" s="3"/>
      <c r="B263" s="3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>
        <f t="shared" si="4"/>
        <v>0</v>
      </c>
    </row>
    <row r="264" spans="1:23">
      <c r="A264" s="3"/>
      <c r="B264" s="3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>
        <f t="shared" si="4"/>
        <v>0</v>
      </c>
    </row>
    <row r="265" spans="1:23">
      <c r="A265" s="3"/>
      <c r="B265" s="3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>
        <f t="shared" si="4"/>
        <v>0</v>
      </c>
    </row>
    <row r="266" spans="1:23">
      <c r="A266" s="3"/>
      <c r="B266" s="3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>
        <f t="shared" si="4"/>
        <v>0</v>
      </c>
    </row>
    <row r="267" spans="1:23">
      <c r="A267" s="3"/>
      <c r="B267" s="3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>
        <f t="shared" si="4"/>
        <v>0</v>
      </c>
    </row>
    <row r="268" spans="1:23">
      <c r="A268" s="3"/>
      <c r="B268" s="3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>
        <f t="shared" si="4"/>
        <v>0</v>
      </c>
    </row>
    <row r="269" spans="1:23">
      <c r="A269" s="3"/>
      <c r="B269" s="3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>
        <f t="shared" si="4"/>
        <v>0</v>
      </c>
    </row>
    <row r="270" spans="1:23">
      <c r="A270" s="3"/>
      <c r="B270" s="3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>
        <f t="shared" si="4"/>
        <v>0</v>
      </c>
    </row>
    <row r="271" spans="1:23">
      <c r="A271" s="3"/>
      <c r="B271" s="3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>
        <f t="shared" si="4"/>
        <v>0</v>
      </c>
    </row>
    <row r="272" spans="1:23">
      <c r="A272" s="3"/>
      <c r="B272" s="3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>
        <f t="shared" si="4"/>
        <v>0</v>
      </c>
    </row>
    <row r="273" spans="1:23">
      <c r="A273" s="3"/>
      <c r="B273" s="3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>
        <f t="shared" si="4"/>
        <v>0</v>
      </c>
    </row>
    <row r="274" spans="1:23">
      <c r="A274" s="3"/>
      <c r="B274" s="3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>
        <f t="shared" si="4"/>
        <v>0</v>
      </c>
    </row>
    <row r="275" spans="1:23">
      <c r="A275" s="3"/>
      <c r="B275" s="3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>
        <f t="shared" si="4"/>
        <v>0</v>
      </c>
    </row>
    <row r="276" spans="1:23">
      <c r="A276" s="3"/>
      <c r="B276" s="3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>
        <f t="shared" si="4"/>
        <v>0</v>
      </c>
    </row>
    <row r="277" spans="1:23">
      <c r="A277" s="3"/>
      <c r="B277" s="3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>
        <f t="shared" si="4"/>
        <v>0</v>
      </c>
    </row>
    <row r="278" spans="1:23">
      <c r="A278" s="3"/>
      <c r="B278" s="3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>
        <f t="shared" si="4"/>
        <v>0</v>
      </c>
    </row>
    <row r="279" spans="1:23">
      <c r="A279" s="3"/>
      <c r="B279" s="3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>
        <f t="shared" si="4"/>
        <v>0</v>
      </c>
    </row>
    <row r="280" spans="1:23">
      <c r="A280" s="3"/>
      <c r="B280" s="3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>
        <f t="shared" si="4"/>
        <v>0</v>
      </c>
    </row>
    <row r="281" spans="1:23">
      <c r="A281" s="3"/>
      <c r="B281" s="3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>
        <f t="shared" si="4"/>
        <v>0</v>
      </c>
    </row>
    <row r="282" spans="1:23">
      <c r="A282" s="3"/>
      <c r="B282" s="3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>
        <f t="shared" si="4"/>
        <v>0</v>
      </c>
    </row>
    <row r="283" spans="1:23">
      <c r="A283" s="3"/>
      <c r="B283" s="3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>
        <f t="shared" si="4"/>
        <v>0</v>
      </c>
    </row>
    <row r="284" spans="1:23">
      <c r="A284" s="3"/>
      <c r="B284" s="3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>
        <f t="shared" si="4"/>
        <v>0</v>
      </c>
    </row>
    <row r="285" spans="1:23">
      <c r="A285" s="3"/>
      <c r="B285" s="3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>
        <f t="shared" si="4"/>
        <v>0</v>
      </c>
    </row>
    <row r="286" spans="1:23">
      <c r="A286" s="3"/>
      <c r="B286" s="3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>
        <f t="shared" si="4"/>
        <v>0</v>
      </c>
    </row>
    <row r="287" spans="1:23">
      <c r="A287" s="3"/>
      <c r="B287" s="3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>
        <f t="shared" si="4"/>
        <v>0</v>
      </c>
    </row>
    <row r="288" spans="1:23">
      <c r="A288" s="3"/>
      <c r="B288" s="3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>
        <f t="shared" si="4"/>
        <v>0</v>
      </c>
    </row>
    <row r="289" spans="1:23">
      <c r="A289" s="3"/>
      <c r="B289" s="3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>
        <f t="shared" si="4"/>
        <v>0</v>
      </c>
    </row>
    <row r="290" spans="1:23">
      <c r="A290" s="3"/>
      <c r="B290" s="3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>
        <f t="shared" si="4"/>
        <v>0</v>
      </c>
    </row>
    <row r="291" spans="1:23">
      <c r="A291" s="3"/>
      <c r="B291" s="3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>
        <f t="shared" si="4"/>
        <v>0</v>
      </c>
    </row>
    <row r="292" spans="1:23">
      <c r="A292" s="3"/>
      <c r="B292" s="3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>
        <f t="shared" si="4"/>
        <v>0</v>
      </c>
    </row>
    <row r="293" spans="1:23">
      <c r="A293" s="3"/>
      <c r="B293" s="3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>
        <f t="shared" si="4"/>
        <v>0</v>
      </c>
    </row>
    <row r="294" spans="1:23">
      <c r="A294" s="3"/>
      <c r="B294" s="3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>
        <f t="shared" si="4"/>
        <v>0</v>
      </c>
    </row>
    <row r="295" spans="1:23">
      <c r="A295" s="3"/>
      <c r="B295" s="3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>
        <f t="shared" si="4"/>
        <v>0</v>
      </c>
    </row>
    <row r="296" spans="1:23">
      <c r="A296" s="3"/>
      <c r="B296" s="3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>
        <f t="shared" si="4"/>
        <v>0</v>
      </c>
    </row>
    <row r="297" spans="1:23">
      <c r="A297" s="3"/>
      <c r="B297" s="3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>
        <f t="shared" si="4"/>
        <v>0</v>
      </c>
    </row>
    <row r="298" spans="1:23">
      <c r="A298" s="3"/>
      <c r="B298" s="3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>
        <f t="shared" si="4"/>
        <v>0</v>
      </c>
    </row>
    <row r="299" spans="1:23">
      <c r="A299" s="3"/>
      <c r="B299" s="3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>
        <f t="shared" si="4"/>
        <v>0</v>
      </c>
    </row>
    <row r="300" spans="1:23">
      <c r="A300" s="3"/>
      <c r="B300" s="3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>
        <f t="shared" si="4"/>
        <v>0</v>
      </c>
    </row>
    <row r="301" spans="1:23">
      <c r="A301" s="3"/>
      <c r="B301" s="3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>
        <f t="shared" si="4"/>
        <v>0</v>
      </c>
    </row>
    <row r="302" spans="1:23">
      <c r="A302" s="3"/>
      <c r="B302" s="3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>
        <f t="shared" si="4"/>
        <v>0</v>
      </c>
    </row>
    <row r="303" spans="1:23">
      <c r="A303" s="3"/>
      <c r="B303" s="3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>
        <f t="shared" si="4"/>
        <v>0</v>
      </c>
    </row>
    <row r="304" spans="1:23">
      <c r="A304" s="3"/>
      <c r="B304" s="3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>
        <f t="shared" si="4"/>
        <v>0</v>
      </c>
    </row>
    <row r="305" spans="1:23">
      <c r="A305" s="3"/>
      <c r="B305" s="3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>
        <f t="shared" si="4"/>
        <v>0</v>
      </c>
    </row>
    <row r="306" spans="1:23">
      <c r="A306" s="3"/>
      <c r="B306" s="3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>
        <f t="shared" si="4"/>
        <v>0</v>
      </c>
    </row>
    <row r="307" spans="1:23">
      <c r="A307" s="3"/>
      <c r="B307" s="3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>
        <f t="shared" si="4"/>
        <v>0</v>
      </c>
    </row>
    <row r="308" spans="1:23">
      <c r="A308" s="3"/>
      <c r="B308" s="3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>
        <f t="shared" si="4"/>
        <v>0</v>
      </c>
    </row>
    <row r="309" spans="1:23">
      <c r="A309" s="3"/>
      <c r="B309" s="3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>
        <f t="shared" si="4"/>
        <v>0</v>
      </c>
    </row>
    <row r="310" spans="1:23">
      <c r="A310" s="3"/>
      <c r="B310" s="3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>
        <f t="shared" si="4"/>
        <v>0</v>
      </c>
    </row>
    <row r="311" spans="1:23">
      <c r="A311" s="3"/>
      <c r="B311" s="3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>
        <f t="shared" si="4"/>
        <v>0</v>
      </c>
    </row>
    <row r="312" spans="1:23">
      <c r="A312" s="3"/>
      <c r="B312" s="3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>
        <f t="shared" si="4"/>
        <v>0</v>
      </c>
    </row>
    <row r="313" spans="1:23">
      <c r="A313" s="3"/>
      <c r="B313" s="3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>
        <f t="shared" si="4"/>
        <v>0</v>
      </c>
    </row>
    <row r="314" spans="1:23">
      <c r="A314" s="3"/>
      <c r="B314" s="3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>
        <f t="shared" si="4"/>
        <v>0</v>
      </c>
    </row>
    <row r="315" spans="1:23">
      <c r="A315" s="3"/>
      <c r="B315" s="3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>
        <f t="shared" si="4"/>
        <v>0</v>
      </c>
    </row>
    <row r="316" spans="1:23">
      <c r="A316" s="3"/>
      <c r="B316" s="3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>
        <f t="shared" si="4"/>
        <v>0</v>
      </c>
    </row>
    <row r="317" spans="1:23">
      <c r="A317" s="3"/>
      <c r="B317" s="3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>
        <f t="shared" si="4"/>
        <v>0</v>
      </c>
    </row>
    <row r="318" spans="1:23">
      <c r="A318" s="3"/>
      <c r="B318" s="3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>
        <f t="shared" si="4"/>
        <v>0</v>
      </c>
    </row>
    <row r="319" spans="1:23">
      <c r="A319" s="3"/>
      <c r="B319" s="3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>
        <f t="shared" si="4"/>
        <v>0</v>
      </c>
    </row>
    <row r="320" spans="1:23">
      <c r="A320" s="3"/>
      <c r="B320" s="3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>
        <f t="shared" si="4"/>
        <v>0</v>
      </c>
    </row>
    <row r="321" spans="1:23">
      <c r="A321" s="3"/>
      <c r="B321" s="3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>
        <f t="shared" si="4"/>
        <v>0</v>
      </c>
    </row>
    <row r="322" spans="1:23">
      <c r="A322" s="3"/>
      <c r="B322" s="3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>
        <f t="shared" si="4"/>
        <v>0</v>
      </c>
    </row>
    <row r="323" spans="1:23">
      <c r="A323" s="3"/>
      <c r="B323" s="3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>
        <f t="shared" si="4"/>
        <v>0</v>
      </c>
    </row>
    <row r="324" spans="1:23">
      <c r="A324" s="3"/>
      <c r="B324" s="3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>
        <f t="shared" ref="W324:W348" si="5">SUM(C324:V324)</f>
        <v>0</v>
      </c>
    </row>
    <row r="325" spans="1:23">
      <c r="A325" s="3"/>
      <c r="B325" s="3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>
        <f t="shared" si="5"/>
        <v>0</v>
      </c>
    </row>
    <row r="326" spans="1:23">
      <c r="A326" s="3"/>
      <c r="B326" s="3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>
        <f t="shared" si="5"/>
        <v>0</v>
      </c>
    </row>
    <row r="327" spans="1:23">
      <c r="A327" s="3"/>
      <c r="B327" s="3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>
        <f t="shared" si="5"/>
        <v>0</v>
      </c>
    </row>
    <row r="328" spans="1:23">
      <c r="A328" s="3"/>
      <c r="B328" s="3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>
        <f t="shared" si="5"/>
        <v>0</v>
      </c>
    </row>
    <row r="329" spans="1:23">
      <c r="A329" s="3"/>
      <c r="B329" s="3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>
        <f t="shared" si="5"/>
        <v>0</v>
      </c>
    </row>
    <row r="330" spans="1:23">
      <c r="A330" s="3"/>
      <c r="B330" s="3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>
        <f t="shared" si="5"/>
        <v>0</v>
      </c>
    </row>
    <row r="331" spans="1:23">
      <c r="A331" s="3"/>
      <c r="B331" s="3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>
        <f t="shared" si="5"/>
        <v>0</v>
      </c>
    </row>
    <row r="332" spans="1:23">
      <c r="A332" s="3"/>
      <c r="B332" s="3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>
        <f t="shared" si="5"/>
        <v>0</v>
      </c>
    </row>
    <row r="333" spans="1:23">
      <c r="A333" s="3"/>
      <c r="B333" s="3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>
        <f t="shared" si="5"/>
        <v>0</v>
      </c>
    </row>
    <row r="334" spans="1:23">
      <c r="A334" s="3"/>
      <c r="B334" s="3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>
        <f t="shared" si="5"/>
        <v>0</v>
      </c>
    </row>
    <row r="335" spans="1:23">
      <c r="A335" s="3"/>
      <c r="B335" s="3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>
        <f t="shared" si="5"/>
        <v>0</v>
      </c>
    </row>
    <row r="336" spans="1:23">
      <c r="A336" s="3"/>
      <c r="B336" s="3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>
        <f t="shared" si="5"/>
        <v>0</v>
      </c>
    </row>
    <row r="337" spans="1:23">
      <c r="A337" s="3"/>
      <c r="B337" s="3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>
        <f t="shared" si="5"/>
        <v>0</v>
      </c>
    </row>
    <row r="338" spans="1:23">
      <c r="A338" s="3"/>
      <c r="B338" s="3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>
        <f t="shared" si="5"/>
        <v>0</v>
      </c>
    </row>
    <row r="339" spans="1:23">
      <c r="A339" s="3"/>
      <c r="B339" s="3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>
        <f t="shared" si="5"/>
        <v>0</v>
      </c>
    </row>
    <row r="340" spans="1:23">
      <c r="A340" s="3"/>
      <c r="B340" s="3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>
        <f t="shared" si="5"/>
        <v>0</v>
      </c>
    </row>
    <row r="341" spans="1:23">
      <c r="A341" s="3"/>
      <c r="B341" s="3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>
        <f t="shared" si="5"/>
        <v>0</v>
      </c>
    </row>
    <row r="342" spans="1:23">
      <c r="A342" s="3"/>
      <c r="B342" s="3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>
        <f t="shared" si="5"/>
        <v>0</v>
      </c>
    </row>
    <row r="343" spans="1:23">
      <c r="A343" s="3"/>
      <c r="B343" s="3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>
        <f t="shared" si="5"/>
        <v>0</v>
      </c>
    </row>
    <row r="344" spans="1:23">
      <c r="A344" s="3"/>
      <c r="B344" s="3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>
        <f t="shared" si="5"/>
        <v>0</v>
      </c>
    </row>
    <row r="345" spans="1:23">
      <c r="A345" s="3"/>
      <c r="B345" s="3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>
        <f t="shared" si="5"/>
        <v>0</v>
      </c>
    </row>
    <row r="346" spans="1:23">
      <c r="A346" s="3"/>
      <c r="B346" s="3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>
        <f t="shared" si="5"/>
        <v>0</v>
      </c>
    </row>
    <row r="347" spans="1:23">
      <c r="A347" s="3"/>
      <c r="B347" s="3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>
        <f t="shared" si="5"/>
        <v>0</v>
      </c>
    </row>
    <row r="348" spans="1:23">
      <c r="A348" s="3"/>
      <c r="B348" s="3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>
        <f t="shared" si="5"/>
        <v>0</v>
      </c>
    </row>
    <row r="349" spans="3:23">
      <c r="C349" s="6">
        <f t="shared" ref="C349:V349" si="6">SUM(C1:C348)</f>
        <v>0</v>
      </c>
      <c r="D349" s="6">
        <f t="shared" si="6"/>
        <v>0</v>
      </c>
      <c r="E349" s="6">
        <f t="shared" si="6"/>
        <v>0</v>
      </c>
      <c r="F349" s="6">
        <f t="shared" si="6"/>
        <v>0</v>
      </c>
      <c r="G349" s="6">
        <f t="shared" si="6"/>
        <v>0</v>
      </c>
      <c r="H349" s="6">
        <f t="shared" si="6"/>
        <v>0</v>
      </c>
      <c r="I349" s="6">
        <f t="shared" si="6"/>
        <v>0</v>
      </c>
      <c r="J349" s="6">
        <f t="shared" si="6"/>
        <v>0</v>
      </c>
      <c r="K349" s="6">
        <f t="shared" si="6"/>
        <v>0</v>
      </c>
      <c r="L349" s="6">
        <f t="shared" si="6"/>
        <v>0</v>
      </c>
      <c r="M349" s="6">
        <f t="shared" si="6"/>
        <v>200.05</v>
      </c>
      <c r="N349" s="6">
        <f t="shared" si="6"/>
        <v>465.6</v>
      </c>
      <c r="O349" s="6">
        <f t="shared" si="6"/>
        <v>537.35</v>
      </c>
      <c r="P349" s="6">
        <f t="shared" si="6"/>
        <v>1066.45</v>
      </c>
      <c r="Q349" s="6">
        <f t="shared" si="6"/>
        <v>640.5</v>
      </c>
      <c r="R349" s="6">
        <f t="shared" si="6"/>
        <v>0</v>
      </c>
      <c r="S349" s="6">
        <f t="shared" si="6"/>
        <v>80.15</v>
      </c>
      <c r="T349" s="6">
        <f t="shared" si="6"/>
        <v>309.45</v>
      </c>
      <c r="U349" s="6">
        <f t="shared" si="6"/>
        <v>448.1</v>
      </c>
      <c r="V349" s="6">
        <f t="shared" si="6"/>
        <v>0</v>
      </c>
      <c r="W349" s="6">
        <f>SUM(W2:W348)</f>
        <v>3747.65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9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1" defaultRowHeight="14.25"/>
  <cols>
    <col min="1" max="1" width="9.56923076923077" customWidth="1"/>
    <col min="2" max="12" width="11" hidden="1" customWidth="1"/>
    <col min="13" max="14" width="7.85641025641026" customWidth="1"/>
    <col min="15" max="15" width="7.42564102564103" customWidth="1"/>
    <col min="16" max="16" width="8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8.13846153846154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2425</v>
      </c>
      <c r="B2" s="3"/>
      <c r="C2" s="3"/>
      <c r="D2" s="3"/>
      <c r="E2" s="3"/>
      <c r="F2" s="3"/>
      <c r="G2" s="3"/>
      <c r="H2" s="3"/>
      <c r="I2" s="3"/>
      <c r="J2" s="3"/>
      <c r="K2" s="5"/>
      <c r="L2" s="5"/>
      <c r="M2" s="5"/>
      <c r="N2" s="5">
        <v>8.5</v>
      </c>
      <c r="O2" s="5">
        <v>5.45</v>
      </c>
      <c r="P2" s="5">
        <v>15.55</v>
      </c>
      <c r="Q2" s="5">
        <v>9.8</v>
      </c>
      <c r="R2" s="5"/>
      <c r="S2" s="5"/>
      <c r="T2" s="5">
        <v>1.25</v>
      </c>
      <c r="U2" s="5">
        <v>2.95</v>
      </c>
      <c r="V2" s="5"/>
      <c r="W2" s="5">
        <f t="shared" ref="W2:W67" si="0">SUM(C2:V2)</f>
        <v>43.5</v>
      </c>
    </row>
    <row r="3" spans="1:23">
      <c r="A3" s="3">
        <v>2425</v>
      </c>
      <c r="B3" s="3"/>
      <c r="C3" s="3"/>
      <c r="D3" s="3"/>
      <c r="E3" s="3"/>
      <c r="F3" s="3"/>
      <c r="G3" s="3"/>
      <c r="H3" s="3"/>
      <c r="I3" s="3"/>
      <c r="J3" s="3"/>
      <c r="K3" s="5"/>
      <c r="L3" s="5"/>
      <c r="M3" s="5">
        <v>2.5</v>
      </c>
      <c r="N3" s="5">
        <v>1.65</v>
      </c>
      <c r="O3" s="5">
        <v>3</v>
      </c>
      <c r="P3" s="5">
        <v>12.05</v>
      </c>
      <c r="Q3" s="5">
        <v>5.25</v>
      </c>
      <c r="R3" s="5"/>
      <c r="S3" s="5"/>
      <c r="T3" s="5">
        <v>8.7</v>
      </c>
      <c r="U3" s="5">
        <v>5.8</v>
      </c>
      <c r="V3" s="5"/>
      <c r="W3" s="5">
        <f t="shared" si="0"/>
        <v>38.95</v>
      </c>
    </row>
    <row r="4" spans="1:23">
      <c r="A4" s="3">
        <v>2425</v>
      </c>
      <c r="B4" s="3"/>
      <c r="C4" s="3"/>
      <c r="D4" s="3"/>
      <c r="E4" s="3"/>
      <c r="F4" s="3"/>
      <c r="G4" s="3"/>
      <c r="H4" s="3"/>
      <c r="I4" s="3"/>
      <c r="J4" s="3"/>
      <c r="K4" s="5"/>
      <c r="L4" s="5"/>
      <c r="M4" s="5">
        <v>2.05</v>
      </c>
      <c r="N4" s="5">
        <v>8.9</v>
      </c>
      <c r="O4" s="5">
        <v>9.35</v>
      </c>
      <c r="P4" s="5">
        <v>12.15</v>
      </c>
      <c r="Q4" s="5">
        <v>5.2</v>
      </c>
      <c r="R4" s="5"/>
      <c r="S4" s="5">
        <v>2.25</v>
      </c>
      <c r="T4" s="5">
        <f>21.15+8.1</f>
        <v>29.25</v>
      </c>
      <c r="U4" s="5">
        <v>14.75</v>
      </c>
      <c r="V4" s="5"/>
      <c r="W4" s="5">
        <f t="shared" si="0"/>
        <v>83.9</v>
      </c>
    </row>
    <row r="5" spans="1:23">
      <c r="A5" s="3">
        <v>180</v>
      </c>
      <c r="B5" s="3"/>
      <c r="C5" s="3"/>
      <c r="D5" s="3"/>
      <c r="E5" s="3"/>
      <c r="F5" s="3"/>
      <c r="G5" s="3"/>
      <c r="H5" s="3"/>
      <c r="I5" s="3"/>
      <c r="J5" s="3"/>
      <c r="K5" s="5"/>
      <c r="L5" s="5"/>
      <c r="M5" s="5"/>
      <c r="N5" s="5"/>
      <c r="O5" s="5"/>
      <c r="P5" s="5">
        <v>2.3</v>
      </c>
      <c r="Q5" s="5">
        <v>0.85</v>
      </c>
      <c r="R5" s="5"/>
      <c r="S5" s="5">
        <v>2.3</v>
      </c>
      <c r="T5" s="5">
        <v>3.95</v>
      </c>
      <c r="U5" s="5">
        <v>3.2</v>
      </c>
      <c r="V5" s="5"/>
      <c r="W5" s="5">
        <f t="shared" si="0"/>
        <v>12.6</v>
      </c>
    </row>
    <row r="6" spans="1:23">
      <c r="A6" s="3">
        <v>628</v>
      </c>
      <c r="B6" s="3"/>
      <c r="C6" s="3"/>
      <c r="D6" s="3"/>
      <c r="E6" s="3"/>
      <c r="F6" s="3"/>
      <c r="G6" s="3"/>
      <c r="H6" s="3"/>
      <c r="I6" s="3"/>
      <c r="J6" s="3"/>
      <c r="K6" s="5"/>
      <c r="L6" s="5"/>
      <c r="M6" s="5">
        <v>12.35</v>
      </c>
      <c r="N6" s="5">
        <v>10.35</v>
      </c>
      <c r="O6" s="5">
        <v>7.35</v>
      </c>
      <c r="P6" s="5">
        <v>2.9</v>
      </c>
      <c r="Q6" s="5">
        <v>0.95</v>
      </c>
      <c r="R6" s="5"/>
      <c r="S6" s="5"/>
      <c r="T6" s="5">
        <v>1.75</v>
      </c>
      <c r="U6" s="5"/>
      <c r="V6" s="5"/>
      <c r="W6" s="5">
        <f t="shared" si="0"/>
        <v>35.65</v>
      </c>
    </row>
    <row r="7" spans="1:23">
      <c r="A7" s="3">
        <v>1792</v>
      </c>
      <c r="B7" s="3"/>
      <c r="C7" s="3"/>
      <c r="D7" s="3"/>
      <c r="E7" s="3"/>
      <c r="F7" s="3"/>
      <c r="G7" s="3"/>
      <c r="H7" s="3"/>
      <c r="I7" s="3"/>
      <c r="J7" s="3"/>
      <c r="K7" s="5"/>
      <c r="L7" s="5"/>
      <c r="M7" s="5">
        <v>14.15</v>
      </c>
      <c r="N7" s="5">
        <f>14.2+15.6</f>
        <v>29.8</v>
      </c>
      <c r="O7" s="5">
        <f>18.4+11.65</f>
        <v>30.05</v>
      </c>
      <c r="P7" s="5">
        <f>16+17.05+16.05</f>
        <v>49.1</v>
      </c>
      <c r="Q7" s="5">
        <v>7.3</v>
      </c>
      <c r="R7" s="5"/>
      <c r="S7" s="5"/>
      <c r="T7" s="5">
        <v>7.75</v>
      </c>
      <c r="U7" s="5">
        <v>10.5</v>
      </c>
      <c r="V7" s="5"/>
      <c r="W7" s="5">
        <f t="shared" si="0"/>
        <v>148.65</v>
      </c>
    </row>
    <row r="8" spans="1:23">
      <c r="A8" s="3">
        <v>342</v>
      </c>
      <c r="B8" s="3"/>
      <c r="C8" s="3"/>
      <c r="D8" s="3"/>
      <c r="E8" s="3"/>
      <c r="F8" s="3"/>
      <c r="G8" s="3"/>
      <c r="H8" s="3"/>
      <c r="I8" s="3"/>
      <c r="J8" s="3"/>
      <c r="K8" s="5"/>
      <c r="L8" s="5"/>
      <c r="M8" s="5">
        <v>6.4</v>
      </c>
      <c r="N8" s="5">
        <v>21.4</v>
      </c>
      <c r="O8" s="5">
        <f>17.55+21+5.95</f>
        <v>44.5</v>
      </c>
      <c r="P8" s="5">
        <f>16+16.1+9.05</f>
        <v>41.15</v>
      </c>
      <c r="Q8" s="5">
        <f>16.1+8.55</f>
        <v>24.65</v>
      </c>
      <c r="R8" s="5"/>
      <c r="S8" s="5"/>
      <c r="T8" s="5">
        <v>22.55</v>
      </c>
      <c r="U8" s="5">
        <v>6.3</v>
      </c>
      <c r="V8" s="5"/>
      <c r="W8" s="5">
        <f t="shared" si="0"/>
        <v>166.95</v>
      </c>
    </row>
    <row r="9" spans="1:23">
      <c r="A9" s="3">
        <v>1791</v>
      </c>
      <c r="B9" s="3"/>
      <c r="C9" s="3"/>
      <c r="D9" s="3"/>
      <c r="E9" s="3"/>
      <c r="F9" s="3"/>
      <c r="G9" s="3"/>
      <c r="H9" s="3"/>
      <c r="I9" s="3"/>
      <c r="J9" s="3"/>
      <c r="K9" s="5"/>
      <c r="L9" s="5"/>
      <c r="M9" s="5">
        <f>16.9+16.3</f>
        <v>33.2</v>
      </c>
      <c r="N9" s="5">
        <f>18.2+18.8+15.75+19.2+1.85</f>
        <v>73.8</v>
      </c>
      <c r="O9" s="5">
        <f>12.1+18.2+17.5+20.29</f>
        <v>68.09</v>
      </c>
      <c r="P9" s="5">
        <f>18.15+18.95+17.7+17.7+15.9</f>
        <v>88.4</v>
      </c>
      <c r="Q9" s="5">
        <f>19.15+14.3+19.35</f>
        <v>52.8</v>
      </c>
      <c r="R9" s="5"/>
      <c r="S9" s="5">
        <v>9.95</v>
      </c>
      <c r="T9" s="5">
        <v>10</v>
      </c>
      <c r="U9" s="5">
        <v>23.8</v>
      </c>
      <c r="V9" s="5"/>
      <c r="W9" s="5">
        <f t="shared" si="0"/>
        <v>360.04</v>
      </c>
    </row>
    <row r="10" spans="1:23">
      <c r="A10" s="3">
        <v>260</v>
      </c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>
        <f>7.2+2.2</f>
        <v>9.4</v>
      </c>
      <c r="N10" s="5">
        <f>18.3+18.35+1.95</f>
        <v>38.6</v>
      </c>
      <c r="O10" s="5">
        <f>18.4+17.95+17.2+1.45</f>
        <v>55</v>
      </c>
      <c r="P10" s="5">
        <f>20.2+18.7+16.55+21.8+21.7+21.9+23.15+20+5.75</f>
        <v>169.75</v>
      </c>
      <c r="Q10" s="5">
        <f>18.35+19.6+16.2+18.55+20.95+20.65+5.75</f>
        <v>120.05</v>
      </c>
      <c r="R10" s="5"/>
      <c r="S10" s="5">
        <v>2.2</v>
      </c>
      <c r="T10" s="5">
        <f>13.05+16.4+6.45</f>
        <v>35.9</v>
      </c>
      <c r="U10" s="5">
        <f>17.75+21.6+24.7</f>
        <v>64.05</v>
      </c>
      <c r="V10" s="5"/>
      <c r="W10" s="5">
        <f t="shared" si="0"/>
        <v>494.95</v>
      </c>
    </row>
    <row r="11" spans="1:23">
      <c r="A11" s="3">
        <v>1030</v>
      </c>
      <c r="B11" s="3"/>
      <c r="C11" s="3"/>
      <c r="D11" s="3"/>
      <c r="E11" s="3"/>
      <c r="F11" s="3"/>
      <c r="G11" s="3"/>
      <c r="H11" s="3"/>
      <c r="I11" s="3"/>
      <c r="J11" s="3"/>
      <c r="K11" s="5"/>
      <c r="L11" s="5"/>
      <c r="M11" s="5">
        <v>9.25</v>
      </c>
      <c r="N11" s="5">
        <f>16.5+16.6+18.6+17.05+11.15</f>
        <v>79.9</v>
      </c>
      <c r="O11" s="5">
        <f>18.55+19.75+14.8+16.1+20.75+18.35+8.6</f>
        <v>116.9</v>
      </c>
      <c r="P11" s="5">
        <f>12.35+18.95+18.45+14.9+21.5+16.5+19.9+21.3+22.7+14.75+15.2</f>
        <v>196.5</v>
      </c>
      <c r="Q11" s="5">
        <f>19.55+21.7+18.25+15.7+9.25</f>
        <v>84.45</v>
      </c>
      <c r="R11" s="5"/>
      <c r="S11" s="5">
        <v>9.9</v>
      </c>
      <c r="T11" s="5">
        <f>16.25+11.7+17.95+20.25+10.6</f>
        <v>76.75</v>
      </c>
      <c r="U11" s="5">
        <f>16.2+18.8+15.7+17.1+17.6</f>
        <v>85.4</v>
      </c>
      <c r="V11" s="5"/>
      <c r="W11" s="5">
        <f t="shared" si="0"/>
        <v>659.05</v>
      </c>
    </row>
    <row r="12" spans="1:23">
      <c r="A12" s="3">
        <v>260</v>
      </c>
      <c r="B12" s="3"/>
      <c r="C12" s="3"/>
      <c r="D12" s="3"/>
      <c r="E12" s="3"/>
      <c r="F12" s="3"/>
      <c r="G12" s="3"/>
      <c r="H12" s="3"/>
      <c r="I12" s="3"/>
      <c r="J12" s="3"/>
      <c r="K12" s="5"/>
      <c r="L12" s="5"/>
      <c r="M12" s="5"/>
      <c r="N12" s="5">
        <v>6.9</v>
      </c>
      <c r="O12" s="5">
        <v>2.95</v>
      </c>
      <c r="P12" s="5">
        <v>6.05</v>
      </c>
      <c r="Q12" s="5"/>
      <c r="R12" s="5"/>
      <c r="S12" s="5"/>
      <c r="T12" s="5">
        <v>9.15</v>
      </c>
      <c r="U12" s="5">
        <v>2.7</v>
      </c>
      <c r="V12" s="5"/>
      <c r="W12" s="5">
        <f t="shared" si="0"/>
        <v>27.75</v>
      </c>
    </row>
    <row r="13" spans="1:23">
      <c r="A13" s="3">
        <v>1009</v>
      </c>
      <c r="B13" s="4"/>
      <c r="C13" s="3"/>
      <c r="D13" s="3"/>
      <c r="E13" s="3"/>
      <c r="F13" s="3"/>
      <c r="G13" s="3"/>
      <c r="H13" s="3"/>
      <c r="I13" s="3"/>
      <c r="J13" s="3"/>
      <c r="K13" s="5"/>
      <c r="L13" s="5"/>
      <c r="M13" s="5">
        <v>2</v>
      </c>
      <c r="N13" s="5">
        <v>5.7</v>
      </c>
      <c r="O13" s="5">
        <v>7.85</v>
      </c>
      <c r="P13" s="5">
        <f>18.75+19.7</f>
        <v>38.45</v>
      </c>
      <c r="Q13" s="5">
        <v>15</v>
      </c>
      <c r="R13" s="5"/>
      <c r="S13" s="5">
        <v>6</v>
      </c>
      <c r="T13" s="5">
        <v>19</v>
      </c>
      <c r="U13" s="5">
        <f>14.15+13.15</f>
        <v>27.3</v>
      </c>
      <c r="V13" s="5"/>
      <c r="W13" s="5">
        <f t="shared" si="0"/>
        <v>121.3</v>
      </c>
    </row>
    <row r="14" spans="1:23">
      <c r="A14" s="3">
        <v>1017</v>
      </c>
      <c r="B14" s="3"/>
      <c r="C14" s="3"/>
      <c r="D14" s="3"/>
      <c r="E14" s="3"/>
      <c r="F14" s="3"/>
      <c r="G14" s="3"/>
      <c r="H14" s="3"/>
      <c r="I14" s="3"/>
      <c r="J14" s="3"/>
      <c r="K14" s="5"/>
      <c r="L14" s="5"/>
      <c r="M14" s="5"/>
      <c r="N14" s="5">
        <f>1.9+12.2</f>
        <v>14.1</v>
      </c>
      <c r="O14" s="5">
        <v>2.7</v>
      </c>
      <c r="P14" s="5"/>
      <c r="Q14" s="5">
        <v>3.05</v>
      </c>
      <c r="R14" s="5"/>
      <c r="S14" s="5"/>
      <c r="T14" s="5">
        <v>1.9</v>
      </c>
      <c r="U14" s="5"/>
      <c r="V14" s="5"/>
      <c r="W14" s="5">
        <f t="shared" si="0"/>
        <v>21.75</v>
      </c>
    </row>
    <row r="15" spans="1:23">
      <c r="A15" s="3">
        <v>2161</v>
      </c>
      <c r="B15" s="3"/>
      <c r="C15" s="3"/>
      <c r="D15" s="3"/>
      <c r="E15" s="3"/>
      <c r="F15" s="3"/>
      <c r="G15" s="3"/>
      <c r="H15" s="3"/>
      <c r="I15" s="3"/>
      <c r="J15" s="3"/>
      <c r="K15" s="5"/>
      <c r="L15" s="5"/>
      <c r="M15" s="5">
        <v>9.65</v>
      </c>
      <c r="N15" s="5">
        <f>19.85+3.45</f>
        <v>23.3</v>
      </c>
      <c r="O15" s="5">
        <f>17.1+17.95+2.75</f>
        <v>37.8</v>
      </c>
      <c r="P15" s="5">
        <f>19.8+16.7+2.4</f>
        <v>38.9</v>
      </c>
      <c r="Q15" s="5">
        <v>15.4</v>
      </c>
      <c r="R15" s="5"/>
      <c r="S15" s="5"/>
      <c r="T15" s="5">
        <v>10.65</v>
      </c>
      <c r="U15" s="5">
        <v>13.15</v>
      </c>
      <c r="V15" s="5"/>
      <c r="W15" s="5">
        <f t="shared" si="0"/>
        <v>148.85</v>
      </c>
    </row>
    <row r="16" spans="1:23">
      <c r="A16" s="3">
        <v>309</v>
      </c>
      <c r="B16" s="3"/>
      <c r="C16" s="3"/>
      <c r="D16" s="3"/>
      <c r="E16" s="3"/>
      <c r="F16" s="3"/>
      <c r="G16" s="3"/>
      <c r="H16" s="3"/>
      <c r="I16" s="3"/>
      <c r="J16" s="3"/>
      <c r="K16" s="5"/>
      <c r="L16" s="5"/>
      <c r="M16" s="5">
        <f>18.95+2.25</f>
        <v>21.2</v>
      </c>
      <c r="N16" s="5">
        <f>18+18.7+14.4+18.5+7</f>
        <v>76.6</v>
      </c>
      <c r="O16" s="5">
        <f>16.6+11.45+18.7+17.15+16.85+8.2</f>
        <v>88.95</v>
      </c>
      <c r="P16" s="5">
        <f>19.8+20.7+18.3+17.4+14.75+21.85+16.9+19.5+16.95+20.25</f>
        <v>186.4</v>
      </c>
      <c r="Q16" s="5">
        <f>16.4+14.55+17.5+10.3</f>
        <v>58.75</v>
      </c>
      <c r="R16" s="5"/>
      <c r="S16" s="5">
        <v>13.35</v>
      </c>
      <c r="T16" s="5">
        <f>15.75+12.55+12.75+1.8</f>
        <v>42.85</v>
      </c>
      <c r="U16" s="5">
        <f>22.2+22.35+18.1+4.3</f>
        <v>66.95</v>
      </c>
      <c r="V16" s="5"/>
      <c r="W16" s="5">
        <f t="shared" si="0"/>
        <v>555.05</v>
      </c>
    </row>
    <row r="17" spans="1:23">
      <c r="A17" s="3">
        <v>1005</v>
      </c>
      <c r="B17" s="3"/>
      <c r="C17" s="3"/>
      <c r="D17" s="3"/>
      <c r="E17" s="3"/>
      <c r="F17" s="3"/>
      <c r="G17" s="3"/>
      <c r="H17" s="3"/>
      <c r="I17" s="3"/>
      <c r="J17" s="3"/>
      <c r="K17" s="5"/>
      <c r="L17" s="5"/>
      <c r="M17" s="5"/>
      <c r="N17" s="5">
        <f>3.55+1.85</f>
        <v>5.4</v>
      </c>
      <c r="O17" s="5"/>
      <c r="P17" s="5">
        <v>7.35</v>
      </c>
      <c r="Q17" s="5">
        <v>2.35</v>
      </c>
      <c r="R17" s="5"/>
      <c r="S17" s="5"/>
      <c r="T17" s="5"/>
      <c r="U17" s="5"/>
      <c r="V17" s="5"/>
      <c r="W17" s="5">
        <f t="shared" si="0"/>
        <v>15.1</v>
      </c>
    </row>
    <row r="18" spans="1:23">
      <c r="A18" s="3">
        <v>1006</v>
      </c>
      <c r="B18" s="3"/>
      <c r="C18" s="3"/>
      <c r="D18" s="3"/>
      <c r="E18" s="3"/>
      <c r="F18" s="3"/>
      <c r="G18" s="3"/>
      <c r="H18" s="3"/>
      <c r="I18" s="3"/>
      <c r="J18" s="3"/>
      <c r="K18" s="5"/>
      <c r="L18" s="5"/>
      <c r="M18" s="5"/>
      <c r="N18" s="5">
        <v>5.35</v>
      </c>
      <c r="O18" s="5">
        <v>2.9</v>
      </c>
      <c r="P18" s="5">
        <v>9.85</v>
      </c>
      <c r="Q18" s="5">
        <v>6.15</v>
      </c>
      <c r="R18" s="5"/>
      <c r="S18" s="5"/>
      <c r="T18" s="5">
        <v>15.75</v>
      </c>
      <c r="U18" s="5">
        <v>9.35</v>
      </c>
      <c r="V18" s="5"/>
      <c r="W18" s="5">
        <f t="shared" si="0"/>
        <v>49.35</v>
      </c>
    </row>
    <row r="19" spans="1:23">
      <c r="A19" s="3">
        <v>999</v>
      </c>
      <c r="B19" s="3"/>
      <c r="C19" s="3"/>
      <c r="D19" s="3"/>
      <c r="E19" s="3"/>
      <c r="F19" s="3"/>
      <c r="G19" s="3"/>
      <c r="H19" s="3"/>
      <c r="I19" s="3"/>
      <c r="J19" s="3"/>
      <c r="K19" s="5"/>
      <c r="L19" s="5"/>
      <c r="M19" s="5">
        <v>6.7</v>
      </c>
      <c r="N19" s="5">
        <v>10.4</v>
      </c>
      <c r="O19" s="5">
        <f>15.65+7.4</f>
        <v>23.05</v>
      </c>
      <c r="P19" s="5">
        <f>17.1+20.05</f>
        <v>37.15</v>
      </c>
      <c r="Q19" s="5">
        <f>16.4+3.6</f>
        <v>20</v>
      </c>
      <c r="R19" s="5"/>
      <c r="S19" s="5"/>
      <c r="T19" s="5">
        <v>15</v>
      </c>
      <c r="U19" s="5">
        <v>9.9</v>
      </c>
      <c r="V19" s="5"/>
      <c r="W19" s="5">
        <f t="shared" si="0"/>
        <v>122.2</v>
      </c>
    </row>
    <row r="20" spans="1:23">
      <c r="A20" s="3">
        <v>2425</v>
      </c>
      <c r="B20" s="3"/>
      <c r="C20" s="3"/>
      <c r="D20" s="3"/>
      <c r="E20" s="3"/>
      <c r="F20" s="3"/>
      <c r="G20" s="3"/>
      <c r="H20" s="3"/>
      <c r="I20" s="3"/>
      <c r="J20" s="3"/>
      <c r="K20" s="5"/>
      <c r="L20" s="5"/>
      <c r="M20" s="5"/>
      <c r="N20" s="5"/>
      <c r="O20" s="5"/>
      <c r="P20" s="5">
        <f>19.3+10.9</f>
        <v>30.2</v>
      </c>
      <c r="Q20" s="5">
        <v>16.85</v>
      </c>
      <c r="R20" s="5"/>
      <c r="S20" s="5"/>
      <c r="T20" s="5">
        <v>8.55</v>
      </c>
      <c r="U20" s="5">
        <v>14.85</v>
      </c>
      <c r="V20" s="5"/>
      <c r="W20" s="5">
        <f t="shared" si="0"/>
        <v>70.45</v>
      </c>
    </row>
    <row r="21" spans="1:23">
      <c r="A21" s="3"/>
      <c r="B21" s="3"/>
      <c r="C21" s="3"/>
      <c r="D21" s="3"/>
      <c r="E21" s="3"/>
      <c r="F21" s="3"/>
      <c r="G21" s="3"/>
      <c r="H21" s="3"/>
      <c r="I21" s="3"/>
      <c r="J21" s="3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>
        <f t="shared" si="0"/>
        <v>0</v>
      </c>
    </row>
    <row r="22" spans="1:23">
      <c r="A22" s="3"/>
      <c r="B22" s="3"/>
      <c r="C22" s="3"/>
      <c r="D22" s="3"/>
      <c r="E22" s="3"/>
      <c r="F22" s="3"/>
      <c r="G22" s="3"/>
      <c r="H22" s="3"/>
      <c r="I22" s="3"/>
      <c r="J22" s="3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>
        <f t="shared" si="0"/>
        <v>0</v>
      </c>
    </row>
    <row r="23" spans="1:23">
      <c r="A23" s="3"/>
      <c r="B23" s="3"/>
      <c r="C23" s="3"/>
      <c r="D23" s="3"/>
      <c r="E23" s="3"/>
      <c r="F23" s="3"/>
      <c r="G23" s="3"/>
      <c r="H23" s="3"/>
      <c r="I23" s="3"/>
      <c r="J23" s="3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>
        <f t="shared" si="0"/>
        <v>0</v>
      </c>
    </row>
    <row r="24" spans="1:23">
      <c r="A24" s="3"/>
      <c r="B24" s="3"/>
      <c r="C24" s="3"/>
      <c r="D24" s="3"/>
      <c r="E24" s="3"/>
      <c r="F24" s="3"/>
      <c r="G24" s="3"/>
      <c r="H24" s="3"/>
      <c r="I24" s="3"/>
      <c r="J24" s="3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>
        <f t="shared" si="0"/>
        <v>0</v>
      </c>
    </row>
    <row r="25" spans="1:23">
      <c r="A25" s="3"/>
      <c r="B25" s="3"/>
      <c r="C25" s="3"/>
      <c r="D25" s="3"/>
      <c r="E25" s="3"/>
      <c r="F25" s="3"/>
      <c r="G25" s="3"/>
      <c r="H25" s="3"/>
      <c r="I25" s="3"/>
      <c r="J25" s="3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>
        <f t="shared" si="0"/>
        <v>0</v>
      </c>
    </row>
    <row r="26" spans="1:23">
      <c r="A26" s="3"/>
      <c r="B26" s="3"/>
      <c r="C26" s="3"/>
      <c r="D26" s="3"/>
      <c r="E26" s="3"/>
      <c r="F26" s="3"/>
      <c r="G26" s="3"/>
      <c r="H26" s="3"/>
      <c r="I26" s="3"/>
      <c r="J26" s="3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>
        <f t="shared" si="0"/>
        <v>0</v>
      </c>
    </row>
    <row r="27" spans="1:23">
      <c r="A27" s="3"/>
      <c r="B27" s="3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>
        <f t="shared" si="0"/>
        <v>0</v>
      </c>
    </row>
    <row r="28" spans="1:23">
      <c r="A28" s="3"/>
      <c r="B28" s="3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>
        <f t="shared" si="0"/>
        <v>0</v>
      </c>
    </row>
    <row r="29" spans="1:23">
      <c r="A29" s="3"/>
      <c r="B29" s="3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>
        <f t="shared" si="0"/>
        <v>0</v>
      </c>
    </row>
    <row r="30" spans="1:23">
      <c r="A30" s="3"/>
      <c r="B30" s="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>
        <f t="shared" si="0"/>
        <v>0</v>
      </c>
    </row>
    <row r="31" spans="1:23">
      <c r="A31" s="3"/>
      <c r="B31" s="3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>
        <f t="shared" si="0"/>
        <v>0</v>
      </c>
    </row>
    <row r="32" spans="1:23">
      <c r="A32" s="3"/>
      <c r="B32" s="3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>
        <f t="shared" si="0"/>
        <v>0</v>
      </c>
    </row>
    <row r="33" spans="1:23">
      <c r="A33" s="3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>
        <f t="shared" si="0"/>
        <v>0</v>
      </c>
    </row>
    <row r="34" spans="1:23">
      <c r="A34" s="3"/>
      <c r="B34" s="3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>
        <f t="shared" si="0"/>
        <v>0</v>
      </c>
    </row>
    <row r="35" spans="1:23">
      <c r="A35" s="3"/>
      <c r="B35" s="3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>
        <f t="shared" si="0"/>
        <v>0</v>
      </c>
    </row>
    <row r="36" spans="1:23">
      <c r="A36" s="3"/>
      <c r="B36" s="3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>
        <f t="shared" si="0"/>
        <v>0</v>
      </c>
    </row>
    <row r="37" spans="1:23">
      <c r="A37" s="3"/>
      <c r="B37" s="3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>
        <f t="shared" si="0"/>
        <v>0</v>
      </c>
    </row>
    <row r="38" spans="1:23">
      <c r="A38" s="3"/>
      <c r="B38" s="3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>
        <f t="shared" si="0"/>
        <v>0</v>
      </c>
    </row>
    <row r="39" spans="1:23">
      <c r="A39" s="3"/>
      <c r="B39" s="3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>
        <f t="shared" si="0"/>
        <v>0</v>
      </c>
    </row>
    <row r="40" spans="1:23">
      <c r="A40" s="3"/>
      <c r="B40" s="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>
        <f t="shared" si="0"/>
        <v>0</v>
      </c>
    </row>
    <row r="41" spans="1:23">
      <c r="A41" s="3"/>
      <c r="B41" s="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>
        <f t="shared" si="0"/>
        <v>0</v>
      </c>
    </row>
    <row r="42" spans="1:23">
      <c r="A42" s="3"/>
      <c r="B42" s="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>
        <f t="shared" si="0"/>
        <v>0</v>
      </c>
    </row>
    <row r="43" spans="1:23">
      <c r="A43" s="3"/>
      <c r="B43" s="3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>
        <f t="shared" si="0"/>
        <v>0</v>
      </c>
    </row>
    <row r="44" spans="1:23">
      <c r="A44" s="3"/>
      <c r="B44" s="3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>
        <f t="shared" si="0"/>
        <v>0</v>
      </c>
    </row>
    <row r="45" spans="1:23">
      <c r="A45" s="3"/>
      <c r="B45" s="3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>
        <f t="shared" si="0"/>
        <v>0</v>
      </c>
    </row>
    <row r="46" spans="1:23">
      <c r="A46" s="3"/>
      <c r="B46" s="3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>
        <f t="shared" si="0"/>
        <v>0</v>
      </c>
    </row>
    <row r="47" spans="1:23">
      <c r="A47" s="3"/>
      <c r="B47" s="3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>
        <f t="shared" si="0"/>
        <v>0</v>
      </c>
    </row>
    <row r="48" spans="1:23">
      <c r="A48" s="3"/>
      <c r="B48" s="3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>
        <f t="shared" si="0"/>
        <v>0</v>
      </c>
    </row>
    <row r="49" spans="1:23">
      <c r="A49" s="3"/>
      <c r="B49" s="3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>
        <f t="shared" si="0"/>
        <v>0</v>
      </c>
    </row>
    <row r="50" spans="1:23">
      <c r="A50" s="3"/>
      <c r="B50" s="3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>
        <f t="shared" si="0"/>
        <v>0</v>
      </c>
    </row>
    <row r="51" spans="1:23">
      <c r="A51" s="3"/>
      <c r="B51" s="3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>
        <f t="shared" si="0"/>
        <v>0</v>
      </c>
    </row>
    <row r="52" spans="1:23">
      <c r="A52" s="3"/>
      <c r="B52" s="3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>
        <f t="shared" si="0"/>
        <v>0</v>
      </c>
    </row>
    <row r="53" spans="1:23">
      <c r="A53" s="3"/>
      <c r="B53" s="3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>
        <f t="shared" si="0"/>
        <v>0</v>
      </c>
    </row>
    <row r="54" spans="1:23">
      <c r="A54" s="3"/>
      <c r="B54" s="3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>
        <f t="shared" si="0"/>
        <v>0</v>
      </c>
    </row>
    <row r="55" spans="1:23">
      <c r="A55" s="3"/>
      <c r="B55" s="3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>
        <f t="shared" si="0"/>
        <v>0</v>
      </c>
    </row>
    <row r="56" spans="1:23">
      <c r="A56" s="3"/>
      <c r="B56" s="3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>
        <f t="shared" si="0"/>
        <v>0</v>
      </c>
    </row>
    <row r="57" spans="1:23">
      <c r="A57" s="3"/>
      <c r="B57" s="3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>
        <f t="shared" si="0"/>
        <v>0</v>
      </c>
    </row>
    <row r="58" spans="1:23">
      <c r="A58" s="3"/>
      <c r="B58" s="3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>
        <f t="shared" si="0"/>
        <v>0</v>
      </c>
    </row>
    <row r="59" spans="1:23">
      <c r="A59" s="3"/>
      <c r="B59" s="3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>
        <f t="shared" si="0"/>
        <v>0</v>
      </c>
    </row>
    <row r="60" spans="1:23">
      <c r="A60" s="3"/>
      <c r="B60" s="3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>
        <f t="shared" si="0"/>
        <v>0</v>
      </c>
    </row>
    <row r="61" spans="1:23">
      <c r="A61" s="3"/>
      <c r="B61" s="3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>
        <f t="shared" si="0"/>
        <v>0</v>
      </c>
    </row>
    <row r="62" spans="1:23">
      <c r="A62" s="3"/>
      <c r="B62" s="3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>
        <f t="shared" si="0"/>
        <v>0</v>
      </c>
    </row>
    <row r="63" spans="1:23">
      <c r="A63" s="3"/>
      <c r="B63" s="3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>
        <f t="shared" si="0"/>
        <v>0</v>
      </c>
    </row>
    <row r="64" spans="1:23">
      <c r="A64" s="3"/>
      <c r="B64" s="3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>
        <f t="shared" si="0"/>
        <v>0</v>
      </c>
    </row>
    <row r="65" spans="1:23">
      <c r="A65" s="3"/>
      <c r="B65" s="3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>
        <f t="shared" si="0"/>
        <v>0</v>
      </c>
    </row>
    <row r="66" spans="1:23">
      <c r="A66" s="3"/>
      <c r="B66" s="3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>
        <f t="shared" si="0"/>
        <v>0</v>
      </c>
    </row>
    <row r="67" spans="1:23">
      <c r="A67" s="3"/>
      <c r="B67" s="3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>
        <f t="shared" si="0"/>
        <v>0</v>
      </c>
    </row>
    <row r="68" spans="1:23">
      <c r="A68" s="3"/>
      <c r="B68" s="3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>
        <f t="shared" ref="W68:W131" si="1">SUM(C68:V68)</f>
        <v>0</v>
      </c>
    </row>
    <row r="69" spans="1:23">
      <c r="A69" s="3"/>
      <c r="B69" s="3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>
        <f t="shared" si="1"/>
        <v>0</v>
      </c>
    </row>
    <row r="70" spans="1:23">
      <c r="A70" s="3"/>
      <c r="B70" s="3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>
        <f t="shared" si="1"/>
        <v>0</v>
      </c>
    </row>
    <row r="71" spans="1:23">
      <c r="A71" s="3"/>
      <c r="B71" s="3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>
        <f t="shared" si="1"/>
        <v>0</v>
      </c>
    </row>
    <row r="72" spans="1:23">
      <c r="A72" s="3"/>
      <c r="B72" s="3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>
        <f t="shared" si="1"/>
        <v>0</v>
      </c>
    </row>
    <row r="73" spans="1:23">
      <c r="A73" s="3"/>
      <c r="B73" s="3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>
        <f t="shared" si="1"/>
        <v>0</v>
      </c>
    </row>
    <row r="74" spans="1:23">
      <c r="A74" s="3"/>
      <c r="B74" s="3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>
        <f t="shared" si="1"/>
        <v>0</v>
      </c>
    </row>
    <row r="75" spans="1:23">
      <c r="A75" s="3"/>
      <c r="B75" s="3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>
        <f t="shared" si="1"/>
        <v>0</v>
      </c>
    </row>
    <row r="76" spans="1:23">
      <c r="A76" s="3"/>
      <c r="B76" s="3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>
        <f t="shared" si="1"/>
        <v>0</v>
      </c>
    </row>
    <row r="77" spans="1:23">
      <c r="A77" s="3"/>
      <c r="B77" s="3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>
        <f t="shared" si="1"/>
        <v>0</v>
      </c>
    </row>
    <row r="78" spans="1:23">
      <c r="A78" s="3"/>
      <c r="B78" s="3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>
        <f t="shared" si="1"/>
        <v>0</v>
      </c>
    </row>
    <row r="79" spans="1:23">
      <c r="A79" s="3"/>
      <c r="B79" s="3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>
        <f t="shared" si="1"/>
        <v>0</v>
      </c>
    </row>
    <row r="80" spans="1:23">
      <c r="A80" s="3"/>
      <c r="B80" s="3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>
        <f t="shared" si="1"/>
        <v>0</v>
      </c>
    </row>
    <row r="81" spans="1:23">
      <c r="A81" s="3"/>
      <c r="B81" s="3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>
        <f t="shared" si="1"/>
        <v>0</v>
      </c>
    </row>
    <row r="82" spans="1:23">
      <c r="A82" s="3"/>
      <c r="B82" s="3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>
        <f t="shared" si="1"/>
        <v>0</v>
      </c>
    </row>
    <row r="83" spans="1:23">
      <c r="A83" s="3"/>
      <c r="B83" s="3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>
        <f t="shared" si="1"/>
        <v>0</v>
      </c>
    </row>
    <row r="84" spans="1:23">
      <c r="A84" s="3"/>
      <c r="B84" s="3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>
        <f t="shared" si="1"/>
        <v>0</v>
      </c>
    </row>
    <row r="85" spans="1:23">
      <c r="A85" s="3"/>
      <c r="B85" s="3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>
        <f t="shared" si="1"/>
        <v>0</v>
      </c>
    </row>
    <row r="86" spans="1:23">
      <c r="A86" s="3"/>
      <c r="B86" s="3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>
        <f t="shared" si="1"/>
        <v>0</v>
      </c>
    </row>
    <row r="87" spans="1:23">
      <c r="A87" s="3"/>
      <c r="B87" s="3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>
        <f t="shared" si="1"/>
        <v>0</v>
      </c>
    </row>
    <row r="88" spans="1:23">
      <c r="A88" s="3"/>
      <c r="B88" s="3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>
        <f t="shared" si="1"/>
        <v>0</v>
      </c>
    </row>
    <row r="89" spans="1:23">
      <c r="A89" s="3"/>
      <c r="B89" s="3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>
        <f t="shared" si="1"/>
        <v>0</v>
      </c>
    </row>
    <row r="90" spans="1:23">
      <c r="A90" s="3"/>
      <c r="B90" s="3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>
        <f t="shared" si="1"/>
        <v>0</v>
      </c>
    </row>
    <row r="91" spans="1:23">
      <c r="A91" s="3"/>
      <c r="B91" s="3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>
        <f t="shared" si="1"/>
        <v>0</v>
      </c>
    </row>
    <row r="92" spans="1:23">
      <c r="A92" s="3"/>
      <c r="B92" s="3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>
        <f t="shared" si="1"/>
        <v>0</v>
      </c>
    </row>
    <row r="93" spans="1:23">
      <c r="A93" s="3"/>
      <c r="B93" s="3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>
        <f t="shared" si="1"/>
        <v>0</v>
      </c>
    </row>
    <row r="94" spans="1:23">
      <c r="A94" s="3"/>
      <c r="B94" s="3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>
        <f t="shared" si="1"/>
        <v>0</v>
      </c>
    </row>
    <row r="95" spans="1:23">
      <c r="A95" s="3"/>
      <c r="B95" s="3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>
        <f t="shared" si="1"/>
        <v>0</v>
      </c>
    </row>
    <row r="96" spans="1:23">
      <c r="A96" s="3"/>
      <c r="B96" s="3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>
        <f t="shared" si="1"/>
        <v>0</v>
      </c>
    </row>
    <row r="97" spans="1:23">
      <c r="A97" s="3"/>
      <c r="B97" s="3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>
        <f t="shared" si="1"/>
        <v>0</v>
      </c>
    </row>
    <row r="98" spans="1:23">
      <c r="A98" s="3"/>
      <c r="B98" s="3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>
        <f t="shared" si="1"/>
        <v>0</v>
      </c>
    </row>
    <row r="99" spans="1:23">
      <c r="A99" s="3"/>
      <c r="B99" s="3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>
        <f t="shared" si="1"/>
        <v>0</v>
      </c>
    </row>
    <row r="100" spans="1:23">
      <c r="A100" s="3"/>
      <c r="B100" s="3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>
        <f t="shared" si="1"/>
        <v>0</v>
      </c>
    </row>
    <row r="101" spans="1:23">
      <c r="A101" s="3"/>
      <c r="B101" s="3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>
        <f t="shared" si="1"/>
        <v>0</v>
      </c>
    </row>
    <row r="102" spans="1:23">
      <c r="A102" s="3"/>
      <c r="B102" s="3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>
        <f t="shared" si="1"/>
        <v>0</v>
      </c>
    </row>
    <row r="103" spans="1:23">
      <c r="A103" s="3"/>
      <c r="B103" s="3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>
        <f t="shared" si="1"/>
        <v>0</v>
      </c>
    </row>
    <row r="104" spans="1:23">
      <c r="A104" s="3"/>
      <c r="B104" s="3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>
        <f t="shared" si="1"/>
        <v>0</v>
      </c>
    </row>
    <row r="105" spans="1:23">
      <c r="A105" s="3"/>
      <c r="B105" s="3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>
        <f t="shared" si="1"/>
        <v>0</v>
      </c>
    </row>
    <row r="106" spans="1:23">
      <c r="A106" s="3"/>
      <c r="B106" s="3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>
        <f t="shared" si="1"/>
        <v>0</v>
      </c>
    </row>
    <row r="107" spans="1:23">
      <c r="A107" s="3"/>
      <c r="B107" s="3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>
        <f t="shared" si="1"/>
        <v>0</v>
      </c>
    </row>
    <row r="108" spans="1:23">
      <c r="A108" s="3"/>
      <c r="B108" s="3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>
        <f t="shared" si="1"/>
        <v>0</v>
      </c>
    </row>
    <row r="109" spans="1:23">
      <c r="A109" s="3"/>
      <c r="B109" s="3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>
        <f t="shared" si="1"/>
        <v>0</v>
      </c>
    </row>
    <row r="110" spans="1:23">
      <c r="A110" s="3"/>
      <c r="B110" s="3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>
        <f t="shared" si="1"/>
        <v>0</v>
      </c>
    </row>
    <row r="111" spans="1:23">
      <c r="A111" s="3"/>
      <c r="B111" s="3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>
        <f t="shared" si="1"/>
        <v>0</v>
      </c>
    </row>
    <row r="112" spans="1:23">
      <c r="A112" s="3"/>
      <c r="B112" s="3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>
        <f t="shared" si="1"/>
        <v>0</v>
      </c>
    </row>
    <row r="113" spans="1:23">
      <c r="A113" s="3"/>
      <c r="B113" s="3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>
        <f t="shared" si="1"/>
        <v>0</v>
      </c>
    </row>
    <row r="114" spans="1:23">
      <c r="A114" s="3"/>
      <c r="B114" s="3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>
        <f t="shared" si="1"/>
        <v>0</v>
      </c>
    </row>
    <row r="115" spans="1:23">
      <c r="A115" s="3"/>
      <c r="B115" s="3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>
        <f t="shared" si="1"/>
        <v>0</v>
      </c>
    </row>
    <row r="116" spans="1:23">
      <c r="A116" s="3"/>
      <c r="B116" s="3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>
        <f t="shared" si="1"/>
        <v>0</v>
      </c>
    </row>
    <row r="117" spans="1:23">
      <c r="A117" s="3"/>
      <c r="B117" s="3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>
        <f t="shared" si="1"/>
        <v>0</v>
      </c>
    </row>
    <row r="118" spans="1:23">
      <c r="A118" s="3"/>
      <c r="B118" s="3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>
        <f t="shared" si="1"/>
        <v>0</v>
      </c>
    </row>
    <row r="119" spans="1:23">
      <c r="A119" s="3"/>
      <c r="B119" s="3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>
        <f t="shared" si="1"/>
        <v>0</v>
      </c>
    </row>
    <row r="120" spans="1:23">
      <c r="A120" s="3"/>
      <c r="B120" s="3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>
        <f t="shared" si="1"/>
        <v>0</v>
      </c>
    </row>
    <row r="121" spans="1:23">
      <c r="A121" s="3"/>
      <c r="B121" s="3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>
        <f t="shared" si="1"/>
        <v>0</v>
      </c>
    </row>
    <row r="122" spans="1:23">
      <c r="A122" s="3"/>
      <c r="B122" s="3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>
        <f t="shared" si="1"/>
        <v>0</v>
      </c>
    </row>
    <row r="123" spans="1:23">
      <c r="A123" s="3"/>
      <c r="B123" s="3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>
        <f t="shared" si="1"/>
        <v>0</v>
      </c>
    </row>
    <row r="124" spans="1:23">
      <c r="A124" s="3"/>
      <c r="B124" s="3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>
        <f t="shared" si="1"/>
        <v>0</v>
      </c>
    </row>
    <row r="125" spans="1:23">
      <c r="A125" s="3"/>
      <c r="B125" s="3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>
        <f t="shared" si="1"/>
        <v>0</v>
      </c>
    </row>
    <row r="126" spans="1:23">
      <c r="A126" s="3"/>
      <c r="B126" s="3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>
        <f t="shared" si="1"/>
        <v>0</v>
      </c>
    </row>
    <row r="127" spans="1:23">
      <c r="A127" s="3"/>
      <c r="B127" s="3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>
        <f t="shared" si="1"/>
        <v>0</v>
      </c>
    </row>
    <row r="128" spans="1:23">
      <c r="A128" s="3"/>
      <c r="B128" s="3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>
        <f t="shared" si="1"/>
        <v>0</v>
      </c>
    </row>
    <row r="129" spans="1:23">
      <c r="A129" s="3"/>
      <c r="B129" s="3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>
        <f t="shared" si="1"/>
        <v>0</v>
      </c>
    </row>
    <row r="130" spans="1:23">
      <c r="A130" s="3"/>
      <c r="B130" s="3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>
        <f t="shared" si="1"/>
        <v>0</v>
      </c>
    </row>
    <row r="131" spans="1:23">
      <c r="A131" s="3"/>
      <c r="B131" s="3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>
        <f t="shared" si="1"/>
        <v>0</v>
      </c>
    </row>
    <row r="132" spans="1:23">
      <c r="A132" s="3"/>
      <c r="B132" s="3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>
        <f t="shared" ref="W132:W195" si="2">SUM(C132:V132)</f>
        <v>0</v>
      </c>
    </row>
    <row r="133" spans="1:23">
      <c r="A133" s="3"/>
      <c r="B133" s="3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>
        <f t="shared" si="2"/>
        <v>0</v>
      </c>
    </row>
    <row r="134" spans="1:23">
      <c r="A134" s="3"/>
      <c r="B134" s="3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>
        <f t="shared" si="2"/>
        <v>0</v>
      </c>
    </row>
    <row r="135" spans="1:23">
      <c r="A135" s="3"/>
      <c r="B135" s="3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>
        <f t="shared" si="2"/>
        <v>0</v>
      </c>
    </row>
    <row r="136" spans="1:23">
      <c r="A136" s="3"/>
      <c r="B136" s="3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>
        <f t="shared" si="2"/>
        <v>0</v>
      </c>
    </row>
    <row r="137" spans="1:23">
      <c r="A137" s="3"/>
      <c r="B137" s="3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>
        <f t="shared" si="2"/>
        <v>0</v>
      </c>
    </row>
    <row r="138" spans="1:23">
      <c r="A138" s="3"/>
      <c r="B138" s="3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>
        <f t="shared" si="2"/>
        <v>0</v>
      </c>
    </row>
    <row r="139" spans="1:23">
      <c r="A139" s="3"/>
      <c r="B139" s="3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>
        <f t="shared" si="2"/>
        <v>0</v>
      </c>
    </row>
    <row r="140" spans="1:23">
      <c r="A140" s="3"/>
      <c r="B140" s="3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>
        <f t="shared" si="2"/>
        <v>0</v>
      </c>
    </row>
    <row r="141" spans="1:23">
      <c r="A141" s="3"/>
      <c r="B141" s="3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>
        <f t="shared" si="2"/>
        <v>0</v>
      </c>
    </row>
    <row r="142" spans="1:23">
      <c r="A142" s="3"/>
      <c r="B142" s="3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>
        <f t="shared" si="2"/>
        <v>0</v>
      </c>
    </row>
    <row r="143" spans="1:23">
      <c r="A143" s="3"/>
      <c r="B143" s="3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>
        <f t="shared" si="2"/>
        <v>0</v>
      </c>
    </row>
    <row r="144" spans="1:23">
      <c r="A144" s="3"/>
      <c r="B144" s="3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>
        <f t="shared" si="2"/>
        <v>0</v>
      </c>
    </row>
    <row r="145" spans="1:23">
      <c r="A145" s="3"/>
      <c r="B145" s="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>
        <f t="shared" si="2"/>
        <v>0</v>
      </c>
    </row>
    <row r="146" spans="1:23">
      <c r="A146" s="3"/>
      <c r="B146" s="3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>
        <f t="shared" si="2"/>
        <v>0</v>
      </c>
    </row>
    <row r="147" spans="1:23">
      <c r="A147" s="3"/>
      <c r="B147" s="3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>
        <f t="shared" si="2"/>
        <v>0</v>
      </c>
    </row>
    <row r="148" spans="1:23">
      <c r="A148" s="3"/>
      <c r="B148" s="3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>
        <f t="shared" si="2"/>
        <v>0</v>
      </c>
    </row>
    <row r="149" spans="1:23">
      <c r="A149" s="3"/>
      <c r="B149" s="3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>
        <f t="shared" si="2"/>
        <v>0</v>
      </c>
    </row>
    <row r="150" spans="1:23">
      <c r="A150" s="3"/>
      <c r="B150" s="3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>
        <f t="shared" si="2"/>
        <v>0</v>
      </c>
    </row>
    <row r="151" spans="1:23">
      <c r="A151" s="3"/>
      <c r="B151" s="3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>
        <f t="shared" si="2"/>
        <v>0</v>
      </c>
    </row>
    <row r="152" spans="1:23">
      <c r="A152" s="3"/>
      <c r="B152" s="3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>
        <f t="shared" si="2"/>
        <v>0</v>
      </c>
    </row>
    <row r="153" spans="1:23">
      <c r="A153" s="3"/>
      <c r="B153" s="3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>
        <f t="shared" si="2"/>
        <v>0</v>
      </c>
    </row>
    <row r="154" spans="1:23">
      <c r="A154" s="3"/>
      <c r="B154" s="3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>
        <f t="shared" si="2"/>
        <v>0</v>
      </c>
    </row>
    <row r="155" spans="1:23">
      <c r="A155" s="3"/>
      <c r="B155" s="3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>
        <f t="shared" si="2"/>
        <v>0</v>
      </c>
    </row>
    <row r="156" spans="1:23">
      <c r="A156" s="3"/>
      <c r="B156" s="3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>
        <f t="shared" si="2"/>
        <v>0</v>
      </c>
    </row>
    <row r="157" spans="1:23">
      <c r="A157" s="3"/>
      <c r="B157" s="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>
        <f t="shared" si="2"/>
        <v>0</v>
      </c>
    </row>
    <row r="158" spans="1:23">
      <c r="A158" s="3"/>
      <c r="B158" s="3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>
        <f t="shared" si="2"/>
        <v>0</v>
      </c>
    </row>
    <row r="159" spans="1:23">
      <c r="A159" s="3"/>
      <c r="B159" s="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>
        <f t="shared" si="2"/>
        <v>0</v>
      </c>
    </row>
    <row r="160" spans="1:23">
      <c r="A160" s="3"/>
      <c r="B160" s="3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>
        <f t="shared" si="2"/>
        <v>0</v>
      </c>
    </row>
    <row r="161" spans="1:23">
      <c r="A161" s="3"/>
      <c r="B161" s="3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>
        <f t="shared" si="2"/>
        <v>0</v>
      </c>
    </row>
    <row r="162" spans="1:23">
      <c r="A162" s="3"/>
      <c r="B162" s="3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>
        <f t="shared" si="2"/>
        <v>0</v>
      </c>
    </row>
    <row r="163" spans="1:23">
      <c r="A163" s="3"/>
      <c r="B163" s="3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>
        <f t="shared" si="2"/>
        <v>0</v>
      </c>
    </row>
    <row r="164" spans="1:23">
      <c r="A164" s="3"/>
      <c r="B164" s="3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>
        <f t="shared" si="2"/>
        <v>0</v>
      </c>
    </row>
    <row r="165" spans="1:23">
      <c r="A165" s="3"/>
      <c r="B165" s="3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>
        <f t="shared" si="2"/>
        <v>0</v>
      </c>
    </row>
    <row r="166" spans="1:23">
      <c r="A166" s="3"/>
      <c r="B166" s="3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>
        <f t="shared" si="2"/>
        <v>0</v>
      </c>
    </row>
    <row r="167" spans="1:23">
      <c r="A167" s="3"/>
      <c r="B167" s="3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>
        <f t="shared" si="2"/>
        <v>0</v>
      </c>
    </row>
    <row r="168" spans="1:23">
      <c r="A168" s="3"/>
      <c r="B168" s="3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>
        <f t="shared" si="2"/>
        <v>0</v>
      </c>
    </row>
    <row r="169" spans="1:23">
      <c r="A169" s="3"/>
      <c r="B169" s="3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>
        <f t="shared" si="2"/>
        <v>0</v>
      </c>
    </row>
    <row r="170" spans="1:23">
      <c r="A170" s="3"/>
      <c r="B170" s="3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>
        <f t="shared" si="2"/>
        <v>0</v>
      </c>
    </row>
    <row r="171" spans="1:23">
      <c r="A171" s="3"/>
      <c r="B171" s="3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>
        <f t="shared" si="2"/>
        <v>0</v>
      </c>
    </row>
    <row r="172" spans="1:23">
      <c r="A172" s="3"/>
      <c r="B172" s="3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>
        <f t="shared" si="2"/>
        <v>0</v>
      </c>
    </row>
    <row r="173" spans="1:23">
      <c r="A173" s="3"/>
      <c r="B173" s="3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>
        <f t="shared" si="2"/>
        <v>0</v>
      </c>
    </row>
    <row r="174" spans="1:23">
      <c r="A174" s="3"/>
      <c r="B174" s="3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>
        <f t="shared" si="2"/>
        <v>0</v>
      </c>
    </row>
    <row r="175" spans="1:23">
      <c r="A175" s="3"/>
      <c r="B175" s="3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>
        <f t="shared" si="2"/>
        <v>0</v>
      </c>
    </row>
    <row r="176" spans="1:23">
      <c r="A176" s="3"/>
      <c r="B176" s="3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>
        <f t="shared" si="2"/>
        <v>0</v>
      </c>
    </row>
    <row r="177" spans="1:23">
      <c r="A177" s="3"/>
      <c r="B177" s="3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>
        <f t="shared" si="2"/>
        <v>0</v>
      </c>
    </row>
    <row r="178" spans="1:23">
      <c r="A178" s="3"/>
      <c r="B178" s="3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>
        <f t="shared" si="2"/>
        <v>0</v>
      </c>
    </row>
    <row r="179" spans="1:23">
      <c r="A179" s="3"/>
      <c r="B179" s="3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>
        <f t="shared" si="2"/>
        <v>0</v>
      </c>
    </row>
    <row r="180" spans="1:23">
      <c r="A180" s="3"/>
      <c r="B180" s="3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>
        <f t="shared" si="2"/>
        <v>0</v>
      </c>
    </row>
    <row r="181" spans="1:23">
      <c r="A181" s="3"/>
      <c r="B181" s="3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>
        <f t="shared" si="2"/>
        <v>0</v>
      </c>
    </row>
    <row r="182" spans="1:23">
      <c r="A182" s="3"/>
      <c r="B182" s="3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>
        <f t="shared" si="2"/>
        <v>0</v>
      </c>
    </row>
    <row r="183" spans="1:23">
      <c r="A183" s="3"/>
      <c r="B183" s="3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>
        <f t="shared" si="2"/>
        <v>0</v>
      </c>
    </row>
    <row r="184" spans="1:23">
      <c r="A184" s="3"/>
      <c r="B184" s="3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>
        <f t="shared" si="2"/>
        <v>0</v>
      </c>
    </row>
    <row r="185" spans="1:23">
      <c r="A185" s="3"/>
      <c r="B185" s="3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>
        <f t="shared" si="2"/>
        <v>0</v>
      </c>
    </row>
    <row r="186" spans="1:23">
      <c r="A186" s="3"/>
      <c r="B186" s="3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>
        <f t="shared" si="2"/>
        <v>0</v>
      </c>
    </row>
    <row r="187" spans="1:23">
      <c r="A187" s="3"/>
      <c r="B187" s="3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>
        <f t="shared" si="2"/>
        <v>0</v>
      </c>
    </row>
    <row r="188" spans="1:23">
      <c r="A188" s="3"/>
      <c r="B188" s="3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>
        <f t="shared" si="2"/>
        <v>0</v>
      </c>
    </row>
    <row r="189" spans="1:23">
      <c r="A189" s="3"/>
      <c r="B189" s="3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>
        <f t="shared" si="2"/>
        <v>0</v>
      </c>
    </row>
    <row r="190" spans="1:23">
      <c r="A190" s="3"/>
      <c r="B190" s="3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>
        <f t="shared" si="2"/>
        <v>0</v>
      </c>
    </row>
    <row r="191" spans="1:23">
      <c r="A191" s="3"/>
      <c r="B191" s="3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>
        <f t="shared" si="2"/>
        <v>0</v>
      </c>
    </row>
    <row r="192" spans="1:23">
      <c r="A192" s="3"/>
      <c r="B192" s="3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>
        <f t="shared" si="2"/>
        <v>0</v>
      </c>
    </row>
    <row r="193" spans="1:23">
      <c r="A193" s="3"/>
      <c r="B193" s="3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>
        <f t="shared" si="2"/>
        <v>0</v>
      </c>
    </row>
    <row r="194" spans="1:23">
      <c r="A194" s="3"/>
      <c r="B194" s="3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>
        <f t="shared" si="2"/>
        <v>0</v>
      </c>
    </row>
    <row r="195" spans="1:23">
      <c r="A195" s="3"/>
      <c r="B195" s="3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>
        <f t="shared" si="2"/>
        <v>0</v>
      </c>
    </row>
    <row r="196" spans="1:23">
      <c r="A196" s="3"/>
      <c r="B196" s="3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>
        <f t="shared" ref="W196:W259" si="3">SUM(C196:V196)</f>
        <v>0</v>
      </c>
    </row>
    <row r="197" spans="1:23">
      <c r="A197" s="3"/>
      <c r="B197" s="3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>
        <f t="shared" si="3"/>
        <v>0</v>
      </c>
    </row>
    <row r="198" spans="1:23">
      <c r="A198" s="3"/>
      <c r="B198" s="3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>
        <f t="shared" si="3"/>
        <v>0</v>
      </c>
    </row>
    <row r="199" spans="1:23">
      <c r="A199" s="3"/>
      <c r="B199" s="3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>
        <f t="shared" si="3"/>
        <v>0</v>
      </c>
    </row>
    <row r="200" spans="1:23">
      <c r="A200" s="3"/>
      <c r="B200" s="3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>
        <f t="shared" si="3"/>
        <v>0</v>
      </c>
    </row>
    <row r="201" spans="1:23">
      <c r="A201" s="3"/>
      <c r="B201" s="3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>
        <f t="shared" si="3"/>
        <v>0</v>
      </c>
    </row>
    <row r="202" spans="1:23">
      <c r="A202" s="3"/>
      <c r="B202" s="3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>
        <f t="shared" si="3"/>
        <v>0</v>
      </c>
    </row>
    <row r="203" spans="1:23">
      <c r="A203" s="3"/>
      <c r="B203" s="3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>
        <f t="shared" si="3"/>
        <v>0</v>
      </c>
    </row>
    <row r="204" spans="1:23">
      <c r="A204" s="3"/>
      <c r="B204" s="3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>
        <f t="shared" si="3"/>
        <v>0</v>
      </c>
    </row>
    <row r="205" spans="1:23">
      <c r="A205" s="3"/>
      <c r="B205" s="3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>
        <f t="shared" si="3"/>
        <v>0</v>
      </c>
    </row>
    <row r="206" spans="1:23">
      <c r="A206" s="3"/>
      <c r="B206" s="3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>
        <f t="shared" si="3"/>
        <v>0</v>
      </c>
    </row>
    <row r="207" spans="1:23">
      <c r="A207" s="3"/>
      <c r="B207" s="3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>
        <f t="shared" si="3"/>
        <v>0</v>
      </c>
    </row>
    <row r="208" spans="1:23">
      <c r="A208" s="3"/>
      <c r="B208" s="3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>
        <f t="shared" si="3"/>
        <v>0</v>
      </c>
    </row>
    <row r="209" spans="1:23">
      <c r="A209" s="3"/>
      <c r="B209" s="3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>
        <f t="shared" si="3"/>
        <v>0</v>
      </c>
    </row>
    <row r="210" spans="1:23">
      <c r="A210" s="3"/>
      <c r="B210" s="3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>
        <f t="shared" si="3"/>
        <v>0</v>
      </c>
    </row>
    <row r="211" spans="1:23">
      <c r="A211" s="3"/>
      <c r="B211" s="3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>
        <f t="shared" si="3"/>
        <v>0</v>
      </c>
    </row>
    <row r="212" spans="1:23">
      <c r="A212" s="3"/>
      <c r="B212" s="3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>
        <f t="shared" si="3"/>
        <v>0</v>
      </c>
    </row>
    <row r="213" spans="1:23">
      <c r="A213" s="3"/>
      <c r="B213" s="3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>
        <f t="shared" si="3"/>
        <v>0</v>
      </c>
    </row>
    <row r="214" spans="1:23">
      <c r="A214" s="3"/>
      <c r="B214" s="3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>
        <f t="shared" si="3"/>
        <v>0</v>
      </c>
    </row>
    <row r="215" spans="1:23">
      <c r="A215" s="3"/>
      <c r="B215" s="3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>
        <f t="shared" si="3"/>
        <v>0</v>
      </c>
    </row>
    <row r="216" spans="1:23">
      <c r="A216" s="3"/>
      <c r="B216" s="3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>
        <f t="shared" si="3"/>
        <v>0</v>
      </c>
    </row>
    <row r="217" spans="1:23">
      <c r="A217" s="3"/>
      <c r="B217" s="3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>
        <f t="shared" si="3"/>
        <v>0</v>
      </c>
    </row>
    <row r="218" spans="1:23">
      <c r="A218" s="3"/>
      <c r="B218" s="3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>
        <f t="shared" si="3"/>
        <v>0</v>
      </c>
    </row>
    <row r="219" spans="1:23">
      <c r="A219" s="3"/>
      <c r="B219" s="3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>
        <f t="shared" si="3"/>
        <v>0</v>
      </c>
    </row>
    <row r="220" spans="1:23">
      <c r="A220" s="3"/>
      <c r="B220" s="3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>
        <f t="shared" si="3"/>
        <v>0</v>
      </c>
    </row>
    <row r="221" spans="1:23">
      <c r="A221" s="3"/>
      <c r="B221" s="3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>
        <f t="shared" si="3"/>
        <v>0</v>
      </c>
    </row>
    <row r="222" spans="1:23">
      <c r="A222" s="3"/>
      <c r="B222" s="3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>
        <f t="shared" si="3"/>
        <v>0</v>
      </c>
    </row>
    <row r="223" spans="1:23">
      <c r="A223" s="3"/>
      <c r="B223" s="3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>
        <f t="shared" si="3"/>
        <v>0</v>
      </c>
    </row>
    <row r="224" spans="1:23">
      <c r="A224" s="3"/>
      <c r="B224" s="3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>
        <f t="shared" si="3"/>
        <v>0</v>
      </c>
    </row>
    <row r="225" spans="1:23">
      <c r="A225" s="3"/>
      <c r="B225" s="3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>
        <f t="shared" si="3"/>
        <v>0</v>
      </c>
    </row>
    <row r="226" spans="1:23">
      <c r="A226" s="3"/>
      <c r="B226" s="3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>
        <f t="shared" si="3"/>
        <v>0</v>
      </c>
    </row>
    <row r="227" spans="1:23">
      <c r="A227" s="3"/>
      <c r="B227" s="3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>
        <f t="shared" si="3"/>
        <v>0</v>
      </c>
    </row>
    <row r="228" spans="1:23">
      <c r="A228" s="3"/>
      <c r="B228" s="3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>
        <f t="shared" si="3"/>
        <v>0</v>
      </c>
    </row>
    <row r="229" spans="1:23">
      <c r="A229" s="3"/>
      <c r="B229" s="3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>
        <f t="shared" si="3"/>
        <v>0</v>
      </c>
    </row>
    <row r="230" spans="1:23">
      <c r="A230" s="3"/>
      <c r="B230" s="3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>
        <f t="shared" si="3"/>
        <v>0</v>
      </c>
    </row>
    <row r="231" spans="1:23">
      <c r="A231" s="3"/>
      <c r="B231" s="3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>
        <f t="shared" si="3"/>
        <v>0</v>
      </c>
    </row>
    <row r="232" spans="1:23">
      <c r="A232" s="3"/>
      <c r="B232" s="3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>
        <f t="shared" si="3"/>
        <v>0</v>
      </c>
    </row>
    <row r="233" spans="1:23">
      <c r="A233" s="3"/>
      <c r="B233" s="3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>
        <f t="shared" si="3"/>
        <v>0</v>
      </c>
    </row>
    <row r="234" spans="1:23">
      <c r="A234" s="3"/>
      <c r="B234" s="3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>
        <f t="shared" si="3"/>
        <v>0</v>
      </c>
    </row>
    <row r="235" spans="1:23">
      <c r="A235" s="3"/>
      <c r="B235" s="3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>
        <f t="shared" si="3"/>
        <v>0</v>
      </c>
    </row>
    <row r="236" spans="1:23">
      <c r="A236" s="3"/>
      <c r="B236" s="3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>
        <f t="shared" si="3"/>
        <v>0</v>
      </c>
    </row>
    <row r="237" spans="1:23">
      <c r="A237" s="3"/>
      <c r="B237" s="3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>
        <f t="shared" si="3"/>
        <v>0</v>
      </c>
    </row>
    <row r="238" spans="1:23">
      <c r="A238" s="3"/>
      <c r="B238" s="3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>
        <f t="shared" si="3"/>
        <v>0</v>
      </c>
    </row>
    <row r="239" spans="1:23">
      <c r="A239" s="3"/>
      <c r="B239" s="3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>
        <f t="shared" si="3"/>
        <v>0</v>
      </c>
    </row>
    <row r="240" spans="1:23">
      <c r="A240" s="3"/>
      <c r="B240" s="3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>
        <f t="shared" si="3"/>
        <v>0</v>
      </c>
    </row>
    <row r="241" spans="1:23">
      <c r="A241" s="3"/>
      <c r="B241" s="3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>
        <f t="shared" si="3"/>
        <v>0</v>
      </c>
    </row>
    <row r="242" spans="1:23">
      <c r="A242" s="3"/>
      <c r="B242" s="3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>
        <f t="shared" si="3"/>
        <v>0</v>
      </c>
    </row>
    <row r="243" spans="1:23">
      <c r="A243" s="3"/>
      <c r="B243" s="3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>
        <f t="shared" si="3"/>
        <v>0</v>
      </c>
    </row>
    <row r="244" spans="1:23">
      <c r="A244" s="3"/>
      <c r="B244" s="3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>
        <f t="shared" si="3"/>
        <v>0</v>
      </c>
    </row>
    <row r="245" spans="1:23">
      <c r="A245" s="3"/>
      <c r="B245" s="3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>
        <f t="shared" si="3"/>
        <v>0</v>
      </c>
    </row>
    <row r="246" spans="1:23">
      <c r="A246" s="3"/>
      <c r="B246" s="3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>
        <f t="shared" si="3"/>
        <v>0</v>
      </c>
    </row>
    <row r="247" spans="1:23">
      <c r="A247" s="3"/>
      <c r="B247" s="3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>
        <f t="shared" si="3"/>
        <v>0</v>
      </c>
    </row>
    <row r="248" spans="1:23">
      <c r="A248" s="3"/>
      <c r="B248" s="3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>
        <f t="shared" si="3"/>
        <v>0</v>
      </c>
    </row>
    <row r="249" spans="1:23">
      <c r="A249" s="3"/>
      <c r="B249" s="3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>
        <f t="shared" si="3"/>
        <v>0</v>
      </c>
    </row>
    <row r="250" spans="1:23">
      <c r="A250" s="3"/>
      <c r="B250" s="3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>
        <f t="shared" si="3"/>
        <v>0</v>
      </c>
    </row>
    <row r="251" spans="1:23">
      <c r="A251" s="3"/>
      <c r="B251" s="3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>
        <f t="shared" si="3"/>
        <v>0</v>
      </c>
    </row>
    <row r="252" spans="1:23">
      <c r="A252" s="3"/>
      <c r="B252" s="3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>
        <f t="shared" si="3"/>
        <v>0</v>
      </c>
    </row>
    <row r="253" spans="1:23">
      <c r="A253" s="3"/>
      <c r="B253" s="3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>
        <f t="shared" si="3"/>
        <v>0</v>
      </c>
    </row>
    <row r="254" spans="1:23">
      <c r="A254" s="3"/>
      <c r="B254" s="3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>
        <f t="shared" si="3"/>
        <v>0</v>
      </c>
    </row>
    <row r="255" spans="1:23">
      <c r="A255" s="3"/>
      <c r="B255" s="3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>
        <f t="shared" si="3"/>
        <v>0</v>
      </c>
    </row>
    <row r="256" spans="1:23">
      <c r="A256" s="3"/>
      <c r="B256" s="3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>
        <f t="shared" si="3"/>
        <v>0</v>
      </c>
    </row>
    <row r="257" spans="1:23">
      <c r="A257" s="3"/>
      <c r="B257" s="3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>
        <f t="shared" si="3"/>
        <v>0</v>
      </c>
    </row>
    <row r="258" spans="1:23">
      <c r="A258" s="3"/>
      <c r="B258" s="3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>
        <f t="shared" si="3"/>
        <v>0</v>
      </c>
    </row>
    <row r="259" spans="1:23">
      <c r="A259" s="3"/>
      <c r="B259" s="3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>
        <f t="shared" si="3"/>
        <v>0</v>
      </c>
    </row>
    <row r="260" spans="1:23">
      <c r="A260" s="3"/>
      <c r="B260" s="3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>
        <f t="shared" ref="W260:W323" si="4">SUM(C260:V260)</f>
        <v>0</v>
      </c>
    </row>
    <row r="261" spans="1:23">
      <c r="A261" s="3"/>
      <c r="B261" s="3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>
        <f t="shared" si="4"/>
        <v>0</v>
      </c>
    </row>
    <row r="262" spans="1:23">
      <c r="A262" s="3"/>
      <c r="B262" s="3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>
        <f t="shared" si="4"/>
        <v>0</v>
      </c>
    </row>
    <row r="263" spans="1:23">
      <c r="A263" s="3"/>
      <c r="B263" s="3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>
        <f t="shared" si="4"/>
        <v>0</v>
      </c>
    </row>
    <row r="264" spans="1:23">
      <c r="A264" s="3"/>
      <c r="B264" s="3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>
        <f t="shared" si="4"/>
        <v>0</v>
      </c>
    </row>
    <row r="265" spans="1:23">
      <c r="A265" s="3"/>
      <c r="B265" s="3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>
        <f t="shared" si="4"/>
        <v>0</v>
      </c>
    </row>
    <row r="266" spans="1:23">
      <c r="A266" s="3"/>
      <c r="B266" s="3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>
        <f t="shared" si="4"/>
        <v>0</v>
      </c>
    </row>
    <row r="267" spans="1:23">
      <c r="A267" s="3"/>
      <c r="B267" s="3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>
        <f t="shared" si="4"/>
        <v>0</v>
      </c>
    </row>
    <row r="268" spans="1:23">
      <c r="A268" s="3"/>
      <c r="B268" s="3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>
        <f t="shared" si="4"/>
        <v>0</v>
      </c>
    </row>
    <row r="269" spans="1:23">
      <c r="A269" s="3"/>
      <c r="B269" s="3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>
        <f t="shared" si="4"/>
        <v>0</v>
      </c>
    </row>
    <row r="270" spans="1:23">
      <c r="A270" s="3"/>
      <c r="B270" s="3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>
        <f t="shared" si="4"/>
        <v>0</v>
      </c>
    </row>
    <row r="271" spans="1:23">
      <c r="A271" s="3"/>
      <c r="B271" s="3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>
        <f t="shared" si="4"/>
        <v>0</v>
      </c>
    </row>
    <row r="272" spans="1:23">
      <c r="A272" s="3"/>
      <c r="B272" s="3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>
        <f t="shared" si="4"/>
        <v>0</v>
      </c>
    </row>
    <row r="273" spans="1:23">
      <c r="A273" s="3"/>
      <c r="B273" s="3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>
        <f t="shared" si="4"/>
        <v>0</v>
      </c>
    </row>
    <row r="274" spans="1:23">
      <c r="A274" s="3"/>
      <c r="B274" s="3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>
        <f t="shared" si="4"/>
        <v>0</v>
      </c>
    </row>
    <row r="275" spans="1:23">
      <c r="A275" s="3"/>
      <c r="B275" s="3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>
        <f t="shared" si="4"/>
        <v>0</v>
      </c>
    </row>
    <row r="276" spans="1:23">
      <c r="A276" s="3"/>
      <c r="B276" s="3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>
        <f t="shared" si="4"/>
        <v>0</v>
      </c>
    </row>
    <row r="277" spans="1:23">
      <c r="A277" s="3"/>
      <c r="B277" s="3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>
        <f t="shared" si="4"/>
        <v>0</v>
      </c>
    </row>
    <row r="278" spans="1:23">
      <c r="A278" s="3"/>
      <c r="B278" s="3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>
        <f t="shared" si="4"/>
        <v>0</v>
      </c>
    </row>
    <row r="279" spans="1:23">
      <c r="A279" s="3"/>
      <c r="B279" s="3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>
        <f t="shared" si="4"/>
        <v>0</v>
      </c>
    </row>
    <row r="280" spans="1:23">
      <c r="A280" s="3"/>
      <c r="B280" s="3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>
        <f t="shared" si="4"/>
        <v>0</v>
      </c>
    </row>
    <row r="281" spans="1:23">
      <c r="A281" s="3"/>
      <c r="B281" s="3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>
        <f t="shared" si="4"/>
        <v>0</v>
      </c>
    </row>
    <row r="282" spans="1:23">
      <c r="A282" s="3"/>
      <c r="B282" s="3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>
        <f t="shared" si="4"/>
        <v>0</v>
      </c>
    </row>
    <row r="283" spans="1:23">
      <c r="A283" s="3"/>
      <c r="B283" s="3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>
        <f t="shared" si="4"/>
        <v>0</v>
      </c>
    </row>
    <row r="284" spans="1:23">
      <c r="A284" s="3"/>
      <c r="B284" s="3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>
        <f t="shared" si="4"/>
        <v>0</v>
      </c>
    </row>
    <row r="285" spans="1:23">
      <c r="A285" s="3"/>
      <c r="B285" s="3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>
        <f t="shared" si="4"/>
        <v>0</v>
      </c>
    </row>
    <row r="286" spans="1:23">
      <c r="A286" s="3"/>
      <c r="B286" s="3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>
        <f t="shared" si="4"/>
        <v>0</v>
      </c>
    </row>
    <row r="287" spans="1:23">
      <c r="A287" s="3"/>
      <c r="B287" s="3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>
        <f t="shared" si="4"/>
        <v>0</v>
      </c>
    </row>
    <row r="288" spans="1:23">
      <c r="A288" s="3"/>
      <c r="B288" s="3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>
        <f t="shared" si="4"/>
        <v>0</v>
      </c>
    </row>
    <row r="289" spans="1:23">
      <c r="A289" s="3"/>
      <c r="B289" s="3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>
        <f t="shared" si="4"/>
        <v>0</v>
      </c>
    </row>
    <row r="290" spans="1:23">
      <c r="A290" s="3"/>
      <c r="B290" s="3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>
        <f t="shared" si="4"/>
        <v>0</v>
      </c>
    </row>
    <row r="291" spans="1:23">
      <c r="A291" s="3"/>
      <c r="B291" s="3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>
        <f t="shared" si="4"/>
        <v>0</v>
      </c>
    </row>
    <row r="292" spans="1:23">
      <c r="A292" s="3"/>
      <c r="B292" s="3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>
        <f t="shared" si="4"/>
        <v>0</v>
      </c>
    </row>
    <row r="293" spans="1:23">
      <c r="A293" s="3"/>
      <c r="B293" s="3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>
        <f t="shared" si="4"/>
        <v>0</v>
      </c>
    </row>
    <row r="294" spans="1:23">
      <c r="A294" s="3"/>
      <c r="B294" s="3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>
        <f t="shared" si="4"/>
        <v>0</v>
      </c>
    </row>
    <row r="295" spans="1:23">
      <c r="A295" s="3"/>
      <c r="B295" s="3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>
        <f t="shared" si="4"/>
        <v>0</v>
      </c>
    </row>
    <row r="296" spans="1:23">
      <c r="A296" s="3"/>
      <c r="B296" s="3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>
        <f t="shared" si="4"/>
        <v>0</v>
      </c>
    </row>
    <row r="297" spans="1:23">
      <c r="A297" s="3"/>
      <c r="B297" s="3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>
        <f t="shared" si="4"/>
        <v>0</v>
      </c>
    </row>
    <row r="298" spans="1:23">
      <c r="A298" s="3"/>
      <c r="B298" s="3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>
        <f t="shared" si="4"/>
        <v>0</v>
      </c>
    </row>
    <row r="299" spans="1:23">
      <c r="A299" s="3"/>
      <c r="B299" s="3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>
        <f t="shared" si="4"/>
        <v>0</v>
      </c>
    </row>
    <row r="300" spans="1:23">
      <c r="A300" s="3"/>
      <c r="B300" s="3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>
        <f t="shared" si="4"/>
        <v>0</v>
      </c>
    </row>
    <row r="301" spans="1:23">
      <c r="A301" s="3"/>
      <c r="B301" s="3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>
        <f t="shared" si="4"/>
        <v>0</v>
      </c>
    </row>
    <row r="302" spans="1:23">
      <c r="A302" s="3"/>
      <c r="B302" s="3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>
        <f t="shared" si="4"/>
        <v>0</v>
      </c>
    </row>
    <row r="303" spans="1:23">
      <c r="A303" s="3"/>
      <c r="B303" s="3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>
        <f t="shared" si="4"/>
        <v>0</v>
      </c>
    </row>
    <row r="304" spans="1:23">
      <c r="A304" s="3"/>
      <c r="B304" s="3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>
        <f t="shared" si="4"/>
        <v>0</v>
      </c>
    </row>
    <row r="305" spans="1:23">
      <c r="A305" s="3"/>
      <c r="B305" s="3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>
        <f t="shared" si="4"/>
        <v>0</v>
      </c>
    </row>
    <row r="306" spans="1:23">
      <c r="A306" s="3"/>
      <c r="B306" s="3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>
        <f t="shared" si="4"/>
        <v>0</v>
      </c>
    </row>
    <row r="307" spans="1:23">
      <c r="A307" s="3"/>
      <c r="B307" s="3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>
        <f t="shared" si="4"/>
        <v>0</v>
      </c>
    </row>
    <row r="308" spans="1:23">
      <c r="A308" s="3"/>
      <c r="B308" s="3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>
        <f t="shared" si="4"/>
        <v>0</v>
      </c>
    </row>
    <row r="309" spans="1:23">
      <c r="A309" s="3"/>
      <c r="B309" s="3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>
        <f t="shared" si="4"/>
        <v>0</v>
      </c>
    </row>
    <row r="310" spans="1:23">
      <c r="A310" s="3"/>
      <c r="B310" s="3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>
        <f t="shared" si="4"/>
        <v>0</v>
      </c>
    </row>
    <row r="311" spans="1:23">
      <c r="A311" s="3"/>
      <c r="B311" s="3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>
        <f t="shared" si="4"/>
        <v>0</v>
      </c>
    </row>
    <row r="312" spans="1:23">
      <c r="A312" s="3"/>
      <c r="B312" s="3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>
        <f t="shared" si="4"/>
        <v>0</v>
      </c>
    </row>
    <row r="313" spans="1:23">
      <c r="A313" s="3"/>
      <c r="B313" s="3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>
        <f t="shared" si="4"/>
        <v>0</v>
      </c>
    </row>
    <row r="314" spans="1:23">
      <c r="A314" s="3"/>
      <c r="B314" s="3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>
        <f t="shared" si="4"/>
        <v>0</v>
      </c>
    </row>
    <row r="315" spans="1:23">
      <c r="A315" s="3"/>
      <c r="B315" s="3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>
        <f t="shared" si="4"/>
        <v>0</v>
      </c>
    </row>
    <row r="316" spans="1:23">
      <c r="A316" s="3"/>
      <c r="B316" s="3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>
        <f t="shared" si="4"/>
        <v>0</v>
      </c>
    </row>
    <row r="317" spans="1:23">
      <c r="A317" s="3"/>
      <c r="B317" s="3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>
        <f t="shared" si="4"/>
        <v>0</v>
      </c>
    </row>
    <row r="318" spans="1:23">
      <c r="A318" s="3"/>
      <c r="B318" s="3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>
        <f t="shared" si="4"/>
        <v>0</v>
      </c>
    </row>
    <row r="319" spans="1:23">
      <c r="A319" s="3"/>
      <c r="B319" s="3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>
        <f t="shared" si="4"/>
        <v>0</v>
      </c>
    </row>
    <row r="320" spans="1:23">
      <c r="A320" s="3"/>
      <c r="B320" s="3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>
        <f t="shared" si="4"/>
        <v>0</v>
      </c>
    </row>
    <row r="321" spans="1:23">
      <c r="A321" s="3"/>
      <c r="B321" s="3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>
        <f t="shared" si="4"/>
        <v>0</v>
      </c>
    </row>
    <row r="322" spans="1:23">
      <c r="A322" s="3"/>
      <c r="B322" s="3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>
        <f t="shared" si="4"/>
        <v>0</v>
      </c>
    </row>
    <row r="323" spans="1:23">
      <c r="A323" s="3"/>
      <c r="B323" s="3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>
        <f t="shared" si="4"/>
        <v>0</v>
      </c>
    </row>
    <row r="324" spans="1:23">
      <c r="A324" s="3"/>
      <c r="B324" s="3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>
        <f t="shared" ref="W324:W348" si="5">SUM(C324:V324)</f>
        <v>0</v>
      </c>
    </row>
    <row r="325" spans="1:23">
      <c r="A325" s="3"/>
      <c r="B325" s="3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>
        <f t="shared" si="5"/>
        <v>0</v>
      </c>
    </row>
    <row r="326" spans="1:23">
      <c r="A326" s="3"/>
      <c r="B326" s="3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>
        <f t="shared" si="5"/>
        <v>0</v>
      </c>
    </row>
    <row r="327" spans="1:23">
      <c r="A327" s="3"/>
      <c r="B327" s="3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>
        <f t="shared" si="5"/>
        <v>0</v>
      </c>
    </row>
    <row r="328" spans="1:23">
      <c r="A328" s="3"/>
      <c r="B328" s="3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>
        <f t="shared" si="5"/>
        <v>0</v>
      </c>
    </row>
    <row r="329" spans="1:23">
      <c r="A329" s="3"/>
      <c r="B329" s="3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>
        <f t="shared" si="5"/>
        <v>0</v>
      </c>
    </row>
    <row r="330" spans="1:23">
      <c r="A330" s="3"/>
      <c r="B330" s="3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>
        <f t="shared" si="5"/>
        <v>0</v>
      </c>
    </row>
    <row r="331" spans="1:23">
      <c r="A331" s="3"/>
      <c r="B331" s="3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>
        <f t="shared" si="5"/>
        <v>0</v>
      </c>
    </row>
    <row r="332" spans="1:23">
      <c r="A332" s="3"/>
      <c r="B332" s="3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>
        <f t="shared" si="5"/>
        <v>0</v>
      </c>
    </row>
    <row r="333" spans="1:23">
      <c r="A333" s="3"/>
      <c r="B333" s="3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>
        <f t="shared" si="5"/>
        <v>0</v>
      </c>
    </row>
    <row r="334" spans="1:23">
      <c r="A334" s="3"/>
      <c r="B334" s="3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>
        <f t="shared" si="5"/>
        <v>0</v>
      </c>
    </row>
    <row r="335" spans="1:23">
      <c r="A335" s="3"/>
      <c r="B335" s="3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>
        <f t="shared" si="5"/>
        <v>0</v>
      </c>
    </row>
    <row r="336" spans="1:23">
      <c r="A336" s="3"/>
      <c r="B336" s="3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>
        <f t="shared" si="5"/>
        <v>0</v>
      </c>
    </row>
    <row r="337" spans="1:23">
      <c r="A337" s="3"/>
      <c r="B337" s="3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>
        <f t="shared" si="5"/>
        <v>0</v>
      </c>
    </row>
    <row r="338" spans="1:23">
      <c r="A338" s="3"/>
      <c r="B338" s="3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>
        <f t="shared" si="5"/>
        <v>0</v>
      </c>
    </row>
    <row r="339" spans="1:23">
      <c r="A339" s="3"/>
      <c r="B339" s="3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>
        <f t="shared" si="5"/>
        <v>0</v>
      </c>
    </row>
    <row r="340" spans="1:23">
      <c r="A340" s="3"/>
      <c r="B340" s="3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>
        <f t="shared" si="5"/>
        <v>0</v>
      </c>
    </row>
    <row r="341" spans="1:23">
      <c r="A341" s="3"/>
      <c r="B341" s="3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>
        <f t="shared" si="5"/>
        <v>0</v>
      </c>
    </row>
    <row r="342" spans="1:23">
      <c r="A342" s="3"/>
      <c r="B342" s="3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>
        <f t="shared" si="5"/>
        <v>0</v>
      </c>
    </row>
    <row r="343" spans="1:23">
      <c r="A343" s="3"/>
      <c r="B343" s="3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>
        <f t="shared" si="5"/>
        <v>0</v>
      </c>
    </row>
    <row r="344" spans="1:23">
      <c r="A344" s="3"/>
      <c r="B344" s="3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>
        <f t="shared" si="5"/>
        <v>0</v>
      </c>
    </row>
    <row r="345" spans="1:23">
      <c r="A345" s="3"/>
      <c r="B345" s="3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>
        <f t="shared" si="5"/>
        <v>0</v>
      </c>
    </row>
    <row r="346" spans="1:23">
      <c r="A346" s="3"/>
      <c r="B346" s="3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>
        <f t="shared" si="5"/>
        <v>0</v>
      </c>
    </row>
    <row r="347" spans="1:23">
      <c r="A347" s="3"/>
      <c r="B347" s="3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>
        <f t="shared" si="5"/>
        <v>0</v>
      </c>
    </row>
    <row r="348" spans="1:23">
      <c r="A348" s="3"/>
      <c r="B348" s="3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>
        <f t="shared" si="5"/>
        <v>0</v>
      </c>
    </row>
    <row r="349" spans="3:23">
      <c r="C349" s="6">
        <f t="shared" ref="C349:V349" si="6">SUM(C1:C348)</f>
        <v>0</v>
      </c>
      <c r="D349" s="6">
        <f t="shared" si="6"/>
        <v>0</v>
      </c>
      <c r="E349" s="6">
        <f t="shared" si="6"/>
        <v>0</v>
      </c>
      <c r="F349" s="6">
        <f t="shared" si="6"/>
        <v>0</v>
      </c>
      <c r="G349" s="6">
        <f t="shared" si="6"/>
        <v>0</v>
      </c>
      <c r="H349" s="6">
        <f t="shared" si="6"/>
        <v>0</v>
      </c>
      <c r="I349" s="6">
        <f t="shared" si="6"/>
        <v>0</v>
      </c>
      <c r="J349" s="6">
        <f t="shared" si="6"/>
        <v>0</v>
      </c>
      <c r="K349" s="6">
        <f t="shared" si="6"/>
        <v>0</v>
      </c>
      <c r="L349" s="6">
        <f t="shared" si="6"/>
        <v>0</v>
      </c>
      <c r="M349" s="6">
        <f t="shared" si="6"/>
        <v>128.85</v>
      </c>
      <c r="N349" s="6">
        <f t="shared" si="6"/>
        <v>420.65</v>
      </c>
      <c r="O349" s="6">
        <f t="shared" si="6"/>
        <v>505.89</v>
      </c>
      <c r="P349" s="6">
        <f t="shared" si="6"/>
        <v>944.2</v>
      </c>
      <c r="Q349" s="6">
        <f t="shared" si="6"/>
        <v>448.85</v>
      </c>
      <c r="R349" s="6">
        <f t="shared" si="6"/>
        <v>0</v>
      </c>
      <c r="S349" s="6">
        <f t="shared" si="6"/>
        <v>45.95</v>
      </c>
      <c r="T349" s="6">
        <f t="shared" si="6"/>
        <v>320.7</v>
      </c>
      <c r="U349" s="6">
        <f t="shared" si="6"/>
        <v>360.95</v>
      </c>
      <c r="V349" s="6">
        <f t="shared" si="6"/>
        <v>0</v>
      </c>
      <c r="W349" s="6">
        <f>SUM(W2:W348)</f>
        <v>3176.04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9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1" defaultRowHeight="14.25"/>
  <cols>
    <col min="1" max="1" width="9.56923076923077" customWidth="1"/>
    <col min="2" max="12" width="11" hidden="1" customWidth="1"/>
    <col min="13" max="14" width="7.85641025641026" customWidth="1"/>
    <col min="15" max="15" width="7.42564102564103" customWidth="1"/>
    <col min="16" max="16" width="8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8.13846153846154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2425</v>
      </c>
      <c r="B2" s="3"/>
      <c r="C2" s="3"/>
      <c r="D2" s="3"/>
      <c r="E2" s="3"/>
      <c r="F2" s="3"/>
      <c r="G2" s="3"/>
      <c r="H2" s="3"/>
      <c r="I2" s="3"/>
      <c r="J2" s="3"/>
      <c r="K2" s="5"/>
      <c r="L2" s="5"/>
      <c r="M2" s="5"/>
      <c r="N2" s="5"/>
      <c r="O2" s="5"/>
      <c r="P2" s="5"/>
      <c r="Q2" s="5"/>
      <c r="R2" s="5"/>
      <c r="S2" s="5">
        <v>2.1</v>
      </c>
      <c r="T2" s="5">
        <v>3.7</v>
      </c>
      <c r="U2" s="5">
        <v>2.65</v>
      </c>
      <c r="V2" s="5"/>
      <c r="W2" s="5">
        <f t="shared" ref="W2:W67" si="0">SUM(C2:V2)</f>
        <v>8.45</v>
      </c>
    </row>
    <row r="3" spans="1:23">
      <c r="A3" s="3">
        <v>628</v>
      </c>
      <c r="B3" s="3"/>
      <c r="C3" s="3"/>
      <c r="D3" s="3"/>
      <c r="E3" s="3"/>
      <c r="F3" s="3"/>
      <c r="G3" s="3"/>
      <c r="H3" s="3"/>
      <c r="I3" s="3"/>
      <c r="J3" s="3"/>
      <c r="K3" s="5"/>
      <c r="L3" s="5"/>
      <c r="M3" s="5">
        <v>9.75</v>
      </c>
      <c r="N3" s="5">
        <v>1.8</v>
      </c>
      <c r="O3" s="5">
        <v>5.8</v>
      </c>
      <c r="P3" s="5">
        <v>1.1</v>
      </c>
      <c r="Q3" s="5">
        <v>0.8</v>
      </c>
      <c r="R3" s="5"/>
      <c r="S3" s="5"/>
      <c r="T3" s="5"/>
      <c r="U3" s="5">
        <v>2.5</v>
      </c>
      <c r="V3" s="5"/>
      <c r="W3" s="5">
        <f t="shared" si="0"/>
        <v>21.75</v>
      </c>
    </row>
    <row r="4" spans="1:23">
      <c r="A4" s="3">
        <v>260</v>
      </c>
      <c r="B4" s="3"/>
      <c r="C4" s="3"/>
      <c r="D4" s="3"/>
      <c r="E4" s="3"/>
      <c r="F4" s="3"/>
      <c r="G4" s="3"/>
      <c r="H4" s="3"/>
      <c r="I4" s="3"/>
      <c r="J4" s="3"/>
      <c r="K4" s="5"/>
      <c r="L4" s="5"/>
      <c r="M4" s="5"/>
      <c r="N4" s="5">
        <v>6.95</v>
      </c>
      <c r="O4" s="5">
        <f>13.5+27.75</f>
        <v>41.25</v>
      </c>
      <c r="P4" s="5">
        <f>24.1+21.6+23+25.45+19.15+18.8+23.9+24.8+20</f>
        <v>200.8</v>
      </c>
      <c r="Q4" s="5">
        <f>7.8+22.05+24.5+11.75+17.5</f>
        <v>83.6</v>
      </c>
      <c r="R4" s="5"/>
      <c r="S4" s="5"/>
      <c r="T4" s="5">
        <f>13.1+22</f>
        <v>35.1</v>
      </c>
      <c r="U4" s="5">
        <f>15.85+23.8+25.3</f>
        <v>64.95</v>
      </c>
      <c r="V4" s="5"/>
      <c r="W4" s="5">
        <f t="shared" si="0"/>
        <v>432.65</v>
      </c>
    </row>
    <row r="5" spans="1:23">
      <c r="A5" s="3">
        <v>1791</v>
      </c>
      <c r="B5" s="3"/>
      <c r="C5" s="3"/>
      <c r="D5" s="3"/>
      <c r="E5" s="3"/>
      <c r="F5" s="3"/>
      <c r="G5" s="3"/>
      <c r="H5" s="3"/>
      <c r="I5" s="3"/>
      <c r="J5" s="3"/>
      <c r="K5" s="5"/>
      <c r="L5" s="5"/>
      <c r="M5" s="5">
        <f>24.3+20.15+4.3</f>
        <v>48.75</v>
      </c>
      <c r="N5" s="5">
        <f>17.95+22+25.1+21.6+16.05+20.3+5.2</f>
        <v>128.2</v>
      </c>
      <c r="O5" s="5">
        <f>23.15+19.95+24.75+15.75+15.3</f>
        <v>98.9</v>
      </c>
      <c r="P5" s="5">
        <f>15.35+19.2+25.2+25.25+22.8+16.45+17.9</f>
        <v>142.15</v>
      </c>
      <c r="Q5" s="5">
        <f>17.05+16.05+27.3+14.2+6.25</f>
        <v>80.85</v>
      </c>
      <c r="R5" s="5"/>
      <c r="S5" s="5">
        <v>2.15</v>
      </c>
      <c r="T5" s="5">
        <v>13.85</v>
      </c>
      <c r="U5" s="5">
        <v>24.25</v>
      </c>
      <c r="V5" s="5"/>
      <c r="W5" s="5">
        <f t="shared" si="0"/>
        <v>539.1</v>
      </c>
    </row>
    <row r="6" spans="1:23">
      <c r="A6" s="3">
        <v>1792</v>
      </c>
      <c r="B6" s="3"/>
      <c r="C6" s="3"/>
      <c r="D6" s="3"/>
      <c r="E6" s="3"/>
      <c r="F6" s="3"/>
      <c r="G6" s="3"/>
      <c r="H6" s="3"/>
      <c r="I6" s="3"/>
      <c r="J6" s="3"/>
      <c r="K6" s="5"/>
      <c r="L6" s="5"/>
      <c r="M6" s="5">
        <f>21.45+6.6</f>
        <v>28.05</v>
      </c>
      <c r="N6" s="5">
        <f>17.95+14</f>
        <v>31.95</v>
      </c>
      <c r="O6" s="5">
        <f>14.35+5.75</f>
        <v>20.1</v>
      </c>
      <c r="P6" s="5">
        <f>14.75+14.7</f>
        <v>29.45</v>
      </c>
      <c r="Q6" s="5">
        <v>5.25</v>
      </c>
      <c r="R6" s="5"/>
      <c r="S6" s="5">
        <v>15.35</v>
      </c>
      <c r="T6" s="5">
        <v>11.15</v>
      </c>
      <c r="U6" s="5">
        <v>11.85</v>
      </c>
      <c r="V6" s="5"/>
      <c r="W6" s="5">
        <f t="shared" si="0"/>
        <v>153.15</v>
      </c>
    </row>
    <row r="7" spans="1:23">
      <c r="A7" s="3">
        <v>342</v>
      </c>
      <c r="B7" s="3"/>
      <c r="C7" s="3"/>
      <c r="D7" s="3"/>
      <c r="E7" s="3"/>
      <c r="F7" s="3"/>
      <c r="G7" s="3"/>
      <c r="H7" s="3"/>
      <c r="I7" s="3"/>
      <c r="J7" s="3"/>
      <c r="K7" s="5"/>
      <c r="L7" s="5"/>
      <c r="M7" s="5">
        <f>19.75+7</f>
        <v>26.75</v>
      </c>
      <c r="N7" s="5">
        <v>21.55</v>
      </c>
      <c r="O7" s="5">
        <v>21.85</v>
      </c>
      <c r="P7" s="5">
        <f>25.2+11</f>
        <v>36.2</v>
      </c>
      <c r="Q7" s="5">
        <v>19.7</v>
      </c>
      <c r="R7" s="5"/>
      <c r="S7" s="5"/>
      <c r="T7" s="5"/>
      <c r="U7" s="5">
        <v>10.4</v>
      </c>
      <c r="V7" s="5"/>
      <c r="W7" s="5">
        <f t="shared" si="0"/>
        <v>136.45</v>
      </c>
    </row>
    <row r="8" spans="1:23">
      <c r="A8" s="3">
        <v>368</v>
      </c>
      <c r="B8" s="3"/>
      <c r="C8" s="3"/>
      <c r="D8" s="3"/>
      <c r="E8" s="3"/>
      <c r="F8" s="3"/>
      <c r="G8" s="3"/>
      <c r="H8" s="3"/>
      <c r="I8" s="3"/>
      <c r="J8" s="3"/>
      <c r="K8" s="5"/>
      <c r="L8" s="5"/>
      <c r="M8" s="5">
        <v>8.65</v>
      </c>
      <c r="N8" s="5">
        <f>18.3+6.75</f>
        <v>25.05</v>
      </c>
      <c r="O8" s="5">
        <f>20.85+14.4</f>
        <v>35.25</v>
      </c>
      <c r="P8" s="5">
        <f>17.6+5.15</f>
        <v>22.75</v>
      </c>
      <c r="Q8" s="5">
        <v>13.4</v>
      </c>
      <c r="R8" s="5"/>
      <c r="S8" s="5"/>
      <c r="T8" s="5"/>
      <c r="U8" s="5">
        <v>13.05</v>
      </c>
      <c r="V8" s="5"/>
      <c r="W8" s="5">
        <f t="shared" si="0"/>
        <v>118.15</v>
      </c>
    </row>
    <row r="9" spans="1:23">
      <c r="A9" s="3">
        <v>999</v>
      </c>
      <c r="B9" s="3"/>
      <c r="C9" s="3"/>
      <c r="D9" s="3"/>
      <c r="E9" s="3"/>
      <c r="F9" s="3"/>
      <c r="G9" s="3"/>
      <c r="H9" s="3"/>
      <c r="I9" s="3"/>
      <c r="J9" s="3"/>
      <c r="K9" s="5"/>
      <c r="L9" s="5"/>
      <c r="M9" s="5">
        <v>7.4</v>
      </c>
      <c r="N9" s="5">
        <v>14.95</v>
      </c>
      <c r="O9" s="5">
        <f>21.2+8.15</f>
        <v>29.35</v>
      </c>
      <c r="P9" s="5">
        <f>16.3+10.8</f>
        <v>27.1</v>
      </c>
      <c r="Q9" s="5">
        <f>14.9+9.85</f>
        <v>24.75</v>
      </c>
      <c r="R9" s="5"/>
      <c r="S9" s="5"/>
      <c r="T9" s="5">
        <f>16.8+3.4</f>
        <v>20.2</v>
      </c>
      <c r="U9" s="5">
        <v>16.75</v>
      </c>
      <c r="V9" s="5"/>
      <c r="W9" s="5">
        <f t="shared" si="0"/>
        <v>140.5</v>
      </c>
    </row>
    <row r="10" spans="1:23">
      <c r="A10" s="3">
        <v>2425</v>
      </c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/>
      <c r="N10" s="5">
        <v>7.4</v>
      </c>
      <c r="O10" s="5">
        <v>12.05</v>
      </c>
      <c r="P10" s="5">
        <v>21.95</v>
      </c>
      <c r="Q10" s="5">
        <v>2.8</v>
      </c>
      <c r="R10" s="5"/>
      <c r="S10" s="5">
        <v>2.2</v>
      </c>
      <c r="T10" s="5">
        <f>20.5+19.5</f>
        <v>40</v>
      </c>
      <c r="U10" s="5">
        <v>11.1</v>
      </c>
      <c r="V10" s="5"/>
      <c r="W10" s="5">
        <f t="shared" si="0"/>
        <v>97.5</v>
      </c>
    </row>
    <row r="11" spans="1:23">
      <c r="A11" s="3">
        <v>1017</v>
      </c>
      <c r="B11" s="3"/>
      <c r="C11" s="3"/>
      <c r="D11" s="3"/>
      <c r="E11" s="3"/>
      <c r="F11" s="3"/>
      <c r="G11" s="3"/>
      <c r="H11" s="3"/>
      <c r="I11" s="3"/>
      <c r="J11" s="3"/>
      <c r="K11" s="5"/>
      <c r="L11" s="5"/>
      <c r="M11" s="5">
        <v>2.1</v>
      </c>
      <c r="N11" s="5">
        <v>1.65</v>
      </c>
      <c r="O11" s="5">
        <v>1.45</v>
      </c>
      <c r="P11" s="5">
        <v>11.05</v>
      </c>
      <c r="Q11" s="5">
        <v>1.85</v>
      </c>
      <c r="R11" s="5"/>
      <c r="S11" s="5">
        <v>2.9</v>
      </c>
      <c r="T11" s="5"/>
      <c r="U11" s="5">
        <v>3.05</v>
      </c>
      <c r="V11" s="5"/>
      <c r="W11" s="5">
        <f t="shared" si="0"/>
        <v>24.05</v>
      </c>
    </row>
    <row r="12" spans="1:23">
      <c r="A12" s="3">
        <v>1009</v>
      </c>
      <c r="B12" s="3"/>
      <c r="C12" s="3"/>
      <c r="D12" s="3"/>
      <c r="E12" s="3"/>
      <c r="F12" s="3"/>
      <c r="G12" s="3"/>
      <c r="H12" s="3"/>
      <c r="I12" s="3"/>
      <c r="J12" s="3"/>
      <c r="K12" s="5"/>
      <c r="L12" s="5"/>
      <c r="M12" s="5">
        <v>10.15</v>
      </c>
      <c r="N12" s="5">
        <f>16.5+3.3</f>
        <v>19.8</v>
      </c>
      <c r="O12" s="5">
        <f>21.8+1.55</f>
        <v>23.35</v>
      </c>
      <c r="P12" s="5">
        <f>22.1+17.05</f>
        <v>39.15</v>
      </c>
      <c r="Q12" s="5">
        <f>19.5+5.75</f>
        <v>25.25</v>
      </c>
      <c r="R12" s="5"/>
      <c r="S12" s="5">
        <v>2.15</v>
      </c>
      <c r="T12" s="5">
        <f>19.75+6.25</f>
        <v>26</v>
      </c>
      <c r="U12" s="5">
        <f>22+6.25</f>
        <v>28.25</v>
      </c>
      <c r="V12" s="5"/>
      <c r="W12" s="5">
        <f t="shared" si="0"/>
        <v>174.1</v>
      </c>
    </row>
    <row r="13" spans="1:23">
      <c r="A13" s="3">
        <v>2425</v>
      </c>
      <c r="B13" s="4"/>
      <c r="C13" s="3"/>
      <c r="D13" s="3"/>
      <c r="E13" s="3"/>
      <c r="F13" s="3"/>
      <c r="G13" s="3"/>
      <c r="H13" s="3"/>
      <c r="I13" s="3"/>
      <c r="J13" s="3"/>
      <c r="K13" s="5"/>
      <c r="L13" s="5"/>
      <c r="M13" s="5"/>
      <c r="N13" s="5">
        <v>3.25</v>
      </c>
      <c r="O13" s="5">
        <v>5.6</v>
      </c>
      <c r="P13" s="5">
        <f>20+12.5</f>
        <v>32.5</v>
      </c>
      <c r="Q13" s="5">
        <v>16.3</v>
      </c>
      <c r="R13" s="5"/>
      <c r="S13" s="5"/>
      <c r="T13" s="5">
        <v>5.25</v>
      </c>
      <c r="U13" s="5">
        <v>4.25</v>
      </c>
      <c r="V13" s="5"/>
      <c r="W13" s="5">
        <f t="shared" si="0"/>
        <v>67.15</v>
      </c>
    </row>
    <row r="14" spans="1:23">
      <c r="A14" s="3">
        <v>1030</v>
      </c>
      <c r="B14" s="3"/>
      <c r="C14" s="3"/>
      <c r="D14" s="3"/>
      <c r="E14" s="3"/>
      <c r="F14" s="3"/>
      <c r="G14" s="3"/>
      <c r="H14" s="3"/>
      <c r="I14" s="3"/>
      <c r="J14" s="3"/>
      <c r="K14" s="5"/>
      <c r="L14" s="5"/>
      <c r="M14" s="5">
        <f>14.15+5</f>
        <v>19.15</v>
      </c>
      <c r="N14" s="5">
        <f>12.25+12.8+14.8+9.55</f>
        <v>49.4</v>
      </c>
      <c r="O14" s="5">
        <f>16.7+14.7+13.35+13.95+3.05+3.05</f>
        <v>64.8</v>
      </c>
      <c r="P14" s="5">
        <f>14.65+13.6+13.3+15.15+14.75+14.25</f>
        <v>85.7</v>
      </c>
      <c r="Q14" s="5">
        <f>11.85+13.5+6.8</f>
        <v>32.15</v>
      </c>
      <c r="R14" s="5"/>
      <c r="S14" s="5">
        <v>19.7</v>
      </c>
      <c r="T14" s="5">
        <f>17.45+16.55+18.25+19.8+19.15+20.75+25.7+13</f>
        <v>150.65</v>
      </c>
      <c r="U14" s="5">
        <f>18.8+16.85+16.7+9</f>
        <v>61.35</v>
      </c>
      <c r="V14" s="5"/>
      <c r="W14" s="5">
        <f t="shared" si="0"/>
        <v>482.9</v>
      </c>
    </row>
    <row r="15" spans="1:23">
      <c r="A15" s="3">
        <v>2161</v>
      </c>
      <c r="B15" s="3"/>
      <c r="C15" s="3"/>
      <c r="D15" s="3"/>
      <c r="E15" s="3"/>
      <c r="F15" s="3"/>
      <c r="G15" s="3"/>
      <c r="H15" s="3"/>
      <c r="I15" s="3"/>
      <c r="J15" s="3"/>
      <c r="K15" s="5"/>
      <c r="L15" s="5"/>
      <c r="M15" s="5"/>
      <c r="N15" s="5">
        <f>19.4+1.85</f>
        <v>21.25</v>
      </c>
      <c r="O15" s="5">
        <f>21.3+13.05</f>
        <v>34.35</v>
      </c>
      <c r="P15" s="5">
        <f>22.35+19.2+20.3+4.55</f>
        <v>66.4</v>
      </c>
      <c r="Q15" s="5">
        <v>14</v>
      </c>
      <c r="R15" s="5"/>
      <c r="S15" s="5"/>
      <c r="T15" s="5">
        <v>3.2</v>
      </c>
      <c r="U15" s="5">
        <v>10.4</v>
      </c>
      <c r="V15" s="5"/>
      <c r="W15" s="5">
        <f t="shared" si="0"/>
        <v>149.6</v>
      </c>
    </row>
    <row r="16" spans="1:23">
      <c r="A16" s="3">
        <v>309</v>
      </c>
      <c r="B16" s="3"/>
      <c r="C16" s="3"/>
      <c r="D16" s="3"/>
      <c r="E16" s="3"/>
      <c r="F16" s="3"/>
      <c r="G16" s="3"/>
      <c r="H16" s="3"/>
      <c r="I16" s="3"/>
      <c r="J16" s="3"/>
      <c r="K16" s="5"/>
      <c r="L16" s="5"/>
      <c r="M16" s="5">
        <f>13.3+2.2+10.05</f>
        <v>25.55</v>
      </c>
      <c r="N16" s="5">
        <f>15.7+14.25+15.5+15.25</f>
        <v>60.7</v>
      </c>
      <c r="O16" s="5">
        <f>14.05+19.3+17.55+14.2+5.55</f>
        <v>70.65</v>
      </c>
      <c r="P16" s="5">
        <f>16.3+14.5+15.35+23.95+17.9+16.25+17+22.4+22.1+8.55</f>
        <v>174.3</v>
      </c>
      <c r="Q16" s="5">
        <f>16.2+16.6+18.25+20.45</f>
        <v>71.5</v>
      </c>
      <c r="R16" s="5"/>
      <c r="S16" s="5">
        <v>2.4</v>
      </c>
      <c r="T16" s="5">
        <f>18.05+22.7+16.85</f>
        <v>57.6</v>
      </c>
      <c r="U16" s="5">
        <f>15.3+14.25+20.35</f>
        <v>49.9</v>
      </c>
      <c r="V16" s="5"/>
      <c r="W16" s="5">
        <f t="shared" si="0"/>
        <v>512.6</v>
      </c>
    </row>
    <row r="17" spans="1:23">
      <c r="A17" s="3">
        <v>260</v>
      </c>
      <c r="B17" s="3"/>
      <c r="C17" s="3"/>
      <c r="D17" s="3"/>
      <c r="E17" s="3"/>
      <c r="F17" s="3"/>
      <c r="G17" s="3"/>
      <c r="H17" s="3"/>
      <c r="I17" s="3"/>
      <c r="J17" s="3"/>
      <c r="K17" s="5"/>
      <c r="L17" s="5"/>
      <c r="M17" s="5"/>
      <c r="N17" s="5">
        <v>5.7</v>
      </c>
      <c r="O17" s="5">
        <f>1.5+2.7</f>
        <v>4.2</v>
      </c>
      <c r="P17" s="5"/>
      <c r="Q17" s="5">
        <v>2.6</v>
      </c>
      <c r="R17" s="5"/>
      <c r="S17" s="5"/>
      <c r="T17" s="5">
        <v>1.45</v>
      </c>
      <c r="U17" s="5">
        <v>3.65</v>
      </c>
      <c r="V17" s="5"/>
      <c r="W17" s="5">
        <f t="shared" si="0"/>
        <v>17.6</v>
      </c>
    </row>
    <row r="18" spans="1:23">
      <c r="A18" s="3">
        <v>2425</v>
      </c>
      <c r="B18" s="3"/>
      <c r="C18" s="3"/>
      <c r="D18" s="3"/>
      <c r="E18" s="3"/>
      <c r="F18" s="3"/>
      <c r="G18" s="3"/>
      <c r="H18" s="3"/>
      <c r="I18" s="3"/>
      <c r="J18" s="3"/>
      <c r="K18" s="5"/>
      <c r="L18" s="5"/>
      <c r="M18" s="5"/>
      <c r="N18" s="5"/>
      <c r="O18" s="5">
        <v>5.7</v>
      </c>
      <c r="P18" s="5">
        <f>20.65+13.95</f>
        <v>34.6</v>
      </c>
      <c r="Q18" s="5">
        <v>10.95</v>
      </c>
      <c r="R18" s="5"/>
      <c r="S18" s="5"/>
      <c r="T18" s="5">
        <v>14.55</v>
      </c>
      <c r="U18" s="5">
        <v>10</v>
      </c>
      <c r="V18" s="5"/>
      <c r="W18" s="5">
        <f t="shared" si="0"/>
        <v>75.8</v>
      </c>
    </row>
    <row r="19" spans="1:23">
      <c r="A19" s="3">
        <v>309</v>
      </c>
      <c r="B19" s="3"/>
      <c r="C19" s="3"/>
      <c r="D19" s="3"/>
      <c r="E19" s="3"/>
      <c r="F19" s="3"/>
      <c r="G19" s="3"/>
      <c r="H19" s="3"/>
      <c r="I19" s="3"/>
      <c r="J19" s="3"/>
      <c r="K19" s="5"/>
      <c r="L19" s="5"/>
      <c r="M19" s="5">
        <v>2.1</v>
      </c>
      <c r="N19" s="5">
        <v>5.45</v>
      </c>
      <c r="O19" s="5">
        <v>12</v>
      </c>
      <c r="P19" s="5">
        <v>19.3</v>
      </c>
      <c r="Q19" s="5">
        <v>7.8</v>
      </c>
      <c r="R19" s="5"/>
      <c r="S19" s="5">
        <v>4.65</v>
      </c>
      <c r="T19" s="5">
        <f>19.3+13.75</f>
        <v>33.05</v>
      </c>
      <c r="U19" s="5">
        <v>10.55</v>
      </c>
      <c r="V19" s="5"/>
      <c r="W19" s="5">
        <f t="shared" si="0"/>
        <v>94.9</v>
      </c>
    </row>
    <row r="20" spans="1:23">
      <c r="A20" s="3">
        <v>1005</v>
      </c>
      <c r="B20" s="3"/>
      <c r="C20" s="3"/>
      <c r="D20" s="3"/>
      <c r="E20" s="3"/>
      <c r="F20" s="3"/>
      <c r="G20" s="3"/>
      <c r="H20" s="3"/>
      <c r="I20" s="3"/>
      <c r="J20" s="3"/>
      <c r="K20" s="5"/>
      <c r="L20" s="5"/>
      <c r="M20" s="5">
        <v>4</v>
      </c>
      <c r="N20" s="5">
        <v>3.5</v>
      </c>
      <c r="O20" s="5">
        <v>2.7</v>
      </c>
      <c r="P20" s="5">
        <v>8.35</v>
      </c>
      <c r="Q20" s="5">
        <v>5.6</v>
      </c>
      <c r="R20" s="5"/>
      <c r="S20" s="5"/>
      <c r="T20" s="5">
        <v>3.95</v>
      </c>
      <c r="U20" s="5">
        <v>5.85</v>
      </c>
      <c r="V20" s="5"/>
      <c r="W20" s="5">
        <f t="shared" si="0"/>
        <v>33.95</v>
      </c>
    </row>
    <row r="21" spans="1:23">
      <c r="A21" s="3">
        <v>2425</v>
      </c>
      <c r="B21" s="3"/>
      <c r="C21" s="3"/>
      <c r="D21" s="3"/>
      <c r="E21" s="3"/>
      <c r="F21" s="3"/>
      <c r="G21" s="3"/>
      <c r="H21" s="3"/>
      <c r="I21" s="3"/>
      <c r="J21" s="3"/>
      <c r="K21" s="5"/>
      <c r="L21" s="5"/>
      <c r="M21" s="5"/>
      <c r="N21" s="5">
        <v>1.7</v>
      </c>
      <c r="O21" s="5"/>
      <c r="P21" s="5">
        <v>2.35</v>
      </c>
      <c r="Q21" s="5">
        <v>3.75</v>
      </c>
      <c r="R21" s="5"/>
      <c r="S21" s="5"/>
      <c r="T21" s="5"/>
      <c r="U21" s="5">
        <v>3.95</v>
      </c>
      <c r="V21" s="5"/>
      <c r="W21" s="5">
        <f t="shared" si="0"/>
        <v>11.75</v>
      </c>
    </row>
    <row r="22" spans="1:23">
      <c r="A22" s="3"/>
      <c r="B22" s="3"/>
      <c r="C22" s="3"/>
      <c r="D22" s="3"/>
      <c r="E22" s="3"/>
      <c r="F22" s="3"/>
      <c r="G22" s="3"/>
      <c r="H22" s="3"/>
      <c r="I22" s="3"/>
      <c r="J22" s="3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>
        <f t="shared" si="0"/>
        <v>0</v>
      </c>
    </row>
    <row r="23" spans="1:23">
      <c r="A23" s="3"/>
      <c r="B23" s="3"/>
      <c r="C23" s="3"/>
      <c r="D23" s="3"/>
      <c r="E23" s="3"/>
      <c r="F23" s="3"/>
      <c r="G23" s="3"/>
      <c r="H23" s="3"/>
      <c r="I23" s="3"/>
      <c r="J23" s="3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>
        <f t="shared" si="0"/>
        <v>0</v>
      </c>
    </row>
    <row r="24" spans="1:23">
      <c r="A24" s="3"/>
      <c r="B24" s="3"/>
      <c r="C24" s="3"/>
      <c r="D24" s="3"/>
      <c r="E24" s="3"/>
      <c r="F24" s="3"/>
      <c r="G24" s="3"/>
      <c r="H24" s="3"/>
      <c r="I24" s="3"/>
      <c r="J24" s="3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>
        <f t="shared" si="0"/>
        <v>0</v>
      </c>
    </row>
    <row r="25" spans="1:23">
      <c r="A25" s="3"/>
      <c r="B25" s="3"/>
      <c r="C25" s="3"/>
      <c r="D25" s="3"/>
      <c r="E25" s="3"/>
      <c r="F25" s="3"/>
      <c r="G25" s="3"/>
      <c r="H25" s="3"/>
      <c r="I25" s="3"/>
      <c r="J25" s="3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>
        <f t="shared" si="0"/>
        <v>0</v>
      </c>
    </row>
    <row r="26" spans="1:23">
      <c r="A26" s="3"/>
      <c r="B26" s="3"/>
      <c r="C26" s="3"/>
      <c r="D26" s="3"/>
      <c r="E26" s="3"/>
      <c r="F26" s="3"/>
      <c r="G26" s="3"/>
      <c r="H26" s="3"/>
      <c r="I26" s="3"/>
      <c r="J26" s="3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>
        <f t="shared" si="0"/>
        <v>0</v>
      </c>
    </row>
    <row r="27" spans="1:23">
      <c r="A27" s="3"/>
      <c r="B27" s="3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>
        <f t="shared" si="0"/>
        <v>0</v>
      </c>
    </row>
    <row r="28" spans="1:23">
      <c r="A28" s="3"/>
      <c r="B28" s="3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>
        <f t="shared" si="0"/>
        <v>0</v>
      </c>
    </row>
    <row r="29" spans="1:23">
      <c r="A29" s="3"/>
      <c r="B29" s="3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>
        <f t="shared" si="0"/>
        <v>0</v>
      </c>
    </row>
    <row r="30" spans="1:23">
      <c r="A30" s="3"/>
      <c r="B30" s="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>
        <f t="shared" si="0"/>
        <v>0</v>
      </c>
    </row>
    <row r="31" spans="1:23">
      <c r="A31" s="3"/>
      <c r="B31" s="3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>
        <f t="shared" si="0"/>
        <v>0</v>
      </c>
    </row>
    <row r="32" spans="1:23">
      <c r="A32" s="3"/>
      <c r="B32" s="3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>
        <f t="shared" si="0"/>
        <v>0</v>
      </c>
    </row>
    <row r="33" spans="1:23">
      <c r="A33" s="3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>
        <f t="shared" si="0"/>
        <v>0</v>
      </c>
    </row>
    <row r="34" spans="1:23">
      <c r="A34" s="3"/>
      <c r="B34" s="3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>
        <f t="shared" si="0"/>
        <v>0</v>
      </c>
    </row>
    <row r="35" spans="1:23">
      <c r="A35" s="3"/>
      <c r="B35" s="3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>
        <f t="shared" si="0"/>
        <v>0</v>
      </c>
    </row>
    <row r="36" spans="1:23">
      <c r="A36" s="3"/>
      <c r="B36" s="3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>
        <f t="shared" si="0"/>
        <v>0</v>
      </c>
    </row>
    <row r="37" spans="1:23">
      <c r="A37" s="3"/>
      <c r="B37" s="3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>
        <f t="shared" si="0"/>
        <v>0</v>
      </c>
    </row>
    <row r="38" spans="1:23">
      <c r="A38" s="3"/>
      <c r="B38" s="3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>
        <f t="shared" si="0"/>
        <v>0</v>
      </c>
    </row>
    <row r="39" spans="1:23">
      <c r="A39" s="3"/>
      <c r="B39" s="3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>
        <f t="shared" si="0"/>
        <v>0</v>
      </c>
    </row>
    <row r="40" spans="1:23">
      <c r="A40" s="3"/>
      <c r="B40" s="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>
        <f t="shared" si="0"/>
        <v>0</v>
      </c>
    </row>
    <row r="41" spans="1:23">
      <c r="A41" s="3"/>
      <c r="B41" s="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>
        <f t="shared" si="0"/>
        <v>0</v>
      </c>
    </row>
    <row r="42" spans="1:23">
      <c r="A42" s="3"/>
      <c r="B42" s="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>
        <f t="shared" si="0"/>
        <v>0</v>
      </c>
    </row>
    <row r="43" spans="1:23">
      <c r="A43" s="3"/>
      <c r="B43" s="3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>
        <f t="shared" si="0"/>
        <v>0</v>
      </c>
    </row>
    <row r="44" spans="1:23">
      <c r="A44" s="3"/>
      <c r="B44" s="3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>
        <f t="shared" si="0"/>
        <v>0</v>
      </c>
    </row>
    <row r="45" spans="1:23">
      <c r="A45" s="3"/>
      <c r="B45" s="3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>
        <f t="shared" si="0"/>
        <v>0</v>
      </c>
    </row>
    <row r="46" spans="1:23">
      <c r="A46" s="3"/>
      <c r="B46" s="3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>
        <f t="shared" si="0"/>
        <v>0</v>
      </c>
    </row>
    <row r="47" spans="1:23">
      <c r="A47" s="3"/>
      <c r="B47" s="3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>
        <f t="shared" si="0"/>
        <v>0</v>
      </c>
    </row>
    <row r="48" spans="1:23">
      <c r="A48" s="3"/>
      <c r="B48" s="3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>
        <f t="shared" si="0"/>
        <v>0</v>
      </c>
    </row>
    <row r="49" spans="1:23">
      <c r="A49" s="3"/>
      <c r="B49" s="3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>
        <f t="shared" si="0"/>
        <v>0</v>
      </c>
    </row>
    <row r="50" spans="1:23">
      <c r="A50" s="3"/>
      <c r="B50" s="3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>
        <f t="shared" si="0"/>
        <v>0</v>
      </c>
    </row>
    <row r="51" spans="1:23">
      <c r="A51" s="3"/>
      <c r="B51" s="3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>
        <f t="shared" si="0"/>
        <v>0</v>
      </c>
    </row>
    <row r="52" spans="1:23">
      <c r="A52" s="3"/>
      <c r="B52" s="3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>
        <f t="shared" si="0"/>
        <v>0</v>
      </c>
    </row>
    <row r="53" spans="1:23">
      <c r="A53" s="3"/>
      <c r="B53" s="3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>
        <f t="shared" si="0"/>
        <v>0</v>
      </c>
    </row>
    <row r="54" spans="1:23">
      <c r="A54" s="3"/>
      <c r="B54" s="3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>
        <f t="shared" si="0"/>
        <v>0</v>
      </c>
    </row>
    <row r="55" spans="1:23">
      <c r="A55" s="3"/>
      <c r="B55" s="3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>
        <f t="shared" si="0"/>
        <v>0</v>
      </c>
    </row>
    <row r="56" spans="1:23">
      <c r="A56" s="3"/>
      <c r="B56" s="3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>
        <f t="shared" si="0"/>
        <v>0</v>
      </c>
    </row>
    <row r="57" spans="1:23">
      <c r="A57" s="3"/>
      <c r="B57" s="3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>
        <f t="shared" si="0"/>
        <v>0</v>
      </c>
    </row>
    <row r="58" spans="1:23">
      <c r="A58" s="3"/>
      <c r="B58" s="3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>
        <f t="shared" si="0"/>
        <v>0</v>
      </c>
    </row>
    <row r="59" spans="1:23">
      <c r="A59" s="3"/>
      <c r="B59" s="3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>
        <f t="shared" si="0"/>
        <v>0</v>
      </c>
    </row>
    <row r="60" spans="1:23">
      <c r="A60" s="3"/>
      <c r="B60" s="3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>
        <f t="shared" si="0"/>
        <v>0</v>
      </c>
    </row>
    <row r="61" spans="1:23">
      <c r="A61" s="3"/>
      <c r="B61" s="3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>
        <f t="shared" si="0"/>
        <v>0</v>
      </c>
    </row>
    <row r="62" spans="1:23">
      <c r="A62" s="3"/>
      <c r="B62" s="3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>
        <f t="shared" si="0"/>
        <v>0</v>
      </c>
    </row>
    <row r="63" spans="1:23">
      <c r="A63" s="3"/>
      <c r="B63" s="3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>
        <f t="shared" si="0"/>
        <v>0</v>
      </c>
    </row>
    <row r="64" spans="1:23">
      <c r="A64" s="3"/>
      <c r="B64" s="3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>
        <f t="shared" si="0"/>
        <v>0</v>
      </c>
    </row>
    <row r="65" spans="1:23">
      <c r="A65" s="3"/>
      <c r="B65" s="3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>
        <f t="shared" si="0"/>
        <v>0</v>
      </c>
    </row>
    <row r="66" spans="1:23">
      <c r="A66" s="3"/>
      <c r="B66" s="3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>
        <f t="shared" si="0"/>
        <v>0</v>
      </c>
    </row>
    <row r="67" spans="1:23">
      <c r="A67" s="3"/>
      <c r="B67" s="3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>
        <f t="shared" si="0"/>
        <v>0</v>
      </c>
    </row>
    <row r="68" spans="1:23">
      <c r="A68" s="3"/>
      <c r="B68" s="3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>
        <f t="shared" ref="W68:W131" si="1">SUM(C68:V68)</f>
        <v>0</v>
      </c>
    </row>
    <row r="69" spans="1:23">
      <c r="A69" s="3"/>
      <c r="B69" s="3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>
        <f t="shared" si="1"/>
        <v>0</v>
      </c>
    </row>
    <row r="70" spans="1:23">
      <c r="A70" s="3"/>
      <c r="B70" s="3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>
        <f t="shared" si="1"/>
        <v>0</v>
      </c>
    </row>
    <row r="71" spans="1:23">
      <c r="A71" s="3"/>
      <c r="B71" s="3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>
        <f t="shared" si="1"/>
        <v>0</v>
      </c>
    </row>
    <row r="72" spans="1:23">
      <c r="A72" s="3"/>
      <c r="B72" s="3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>
        <f t="shared" si="1"/>
        <v>0</v>
      </c>
    </row>
    <row r="73" spans="1:23">
      <c r="A73" s="3"/>
      <c r="B73" s="3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>
        <f t="shared" si="1"/>
        <v>0</v>
      </c>
    </row>
    <row r="74" spans="1:23">
      <c r="A74" s="3"/>
      <c r="B74" s="3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>
        <f t="shared" si="1"/>
        <v>0</v>
      </c>
    </row>
    <row r="75" spans="1:23">
      <c r="A75" s="3"/>
      <c r="B75" s="3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>
        <f t="shared" si="1"/>
        <v>0</v>
      </c>
    </row>
    <row r="76" spans="1:23">
      <c r="A76" s="3"/>
      <c r="B76" s="3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>
        <f t="shared" si="1"/>
        <v>0</v>
      </c>
    </row>
    <row r="77" spans="1:23">
      <c r="A77" s="3"/>
      <c r="B77" s="3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>
        <f t="shared" si="1"/>
        <v>0</v>
      </c>
    </row>
    <row r="78" spans="1:23">
      <c r="A78" s="3"/>
      <c r="B78" s="3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>
        <f t="shared" si="1"/>
        <v>0</v>
      </c>
    </row>
    <row r="79" spans="1:23">
      <c r="A79" s="3"/>
      <c r="B79" s="3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>
        <f t="shared" si="1"/>
        <v>0</v>
      </c>
    </row>
    <row r="80" spans="1:23">
      <c r="A80" s="3"/>
      <c r="B80" s="3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>
        <f t="shared" si="1"/>
        <v>0</v>
      </c>
    </row>
    <row r="81" spans="1:23">
      <c r="A81" s="3"/>
      <c r="B81" s="3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>
        <f t="shared" si="1"/>
        <v>0</v>
      </c>
    </row>
    <row r="82" spans="1:23">
      <c r="A82" s="3"/>
      <c r="B82" s="3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>
        <f t="shared" si="1"/>
        <v>0</v>
      </c>
    </row>
    <row r="83" spans="1:23">
      <c r="A83" s="3"/>
      <c r="B83" s="3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>
        <f t="shared" si="1"/>
        <v>0</v>
      </c>
    </row>
    <row r="84" spans="1:23">
      <c r="A84" s="3"/>
      <c r="B84" s="3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>
        <f t="shared" si="1"/>
        <v>0</v>
      </c>
    </row>
    <row r="85" spans="1:23">
      <c r="A85" s="3"/>
      <c r="B85" s="3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>
        <f t="shared" si="1"/>
        <v>0</v>
      </c>
    </row>
    <row r="86" spans="1:23">
      <c r="A86" s="3"/>
      <c r="B86" s="3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>
        <f t="shared" si="1"/>
        <v>0</v>
      </c>
    </row>
    <row r="87" spans="1:23">
      <c r="A87" s="3"/>
      <c r="B87" s="3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>
        <f t="shared" si="1"/>
        <v>0</v>
      </c>
    </row>
    <row r="88" spans="1:23">
      <c r="A88" s="3"/>
      <c r="B88" s="3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>
        <f t="shared" si="1"/>
        <v>0</v>
      </c>
    </row>
    <row r="89" spans="1:23">
      <c r="A89" s="3"/>
      <c r="B89" s="3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>
        <f t="shared" si="1"/>
        <v>0</v>
      </c>
    </row>
    <row r="90" spans="1:23">
      <c r="A90" s="3"/>
      <c r="B90" s="3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>
        <f t="shared" si="1"/>
        <v>0</v>
      </c>
    </row>
    <row r="91" spans="1:23">
      <c r="A91" s="3"/>
      <c r="B91" s="3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>
        <f t="shared" si="1"/>
        <v>0</v>
      </c>
    </row>
    <row r="92" spans="1:23">
      <c r="A92" s="3"/>
      <c r="B92" s="3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>
        <f t="shared" si="1"/>
        <v>0</v>
      </c>
    </row>
    <row r="93" spans="1:23">
      <c r="A93" s="3"/>
      <c r="B93" s="3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>
        <f t="shared" si="1"/>
        <v>0</v>
      </c>
    </row>
    <row r="94" spans="1:23">
      <c r="A94" s="3"/>
      <c r="B94" s="3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>
        <f t="shared" si="1"/>
        <v>0</v>
      </c>
    </row>
    <row r="95" spans="1:23">
      <c r="A95" s="3"/>
      <c r="B95" s="3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>
        <f t="shared" si="1"/>
        <v>0</v>
      </c>
    </row>
    <row r="96" spans="1:23">
      <c r="A96" s="3"/>
      <c r="B96" s="3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>
        <f t="shared" si="1"/>
        <v>0</v>
      </c>
    </row>
    <row r="97" spans="1:23">
      <c r="A97" s="3"/>
      <c r="B97" s="3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>
        <f t="shared" si="1"/>
        <v>0</v>
      </c>
    </row>
    <row r="98" spans="1:23">
      <c r="A98" s="3"/>
      <c r="B98" s="3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>
        <f t="shared" si="1"/>
        <v>0</v>
      </c>
    </row>
    <row r="99" spans="1:23">
      <c r="A99" s="3"/>
      <c r="B99" s="3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>
        <f t="shared" si="1"/>
        <v>0</v>
      </c>
    </row>
    <row r="100" spans="1:23">
      <c r="A100" s="3"/>
      <c r="B100" s="3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>
        <f t="shared" si="1"/>
        <v>0</v>
      </c>
    </row>
    <row r="101" spans="1:23">
      <c r="A101" s="3"/>
      <c r="B101" s="3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>
        <f t="shared" si="1"/>
        <v>0</v>
      </c>
    </row>
    <row r="102" spans="1:23">
      <c r="A102" s="3"/>
      <c r="B102" s="3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>
        <f t="shared" si="1"/>
        <v>0</v>
      </c>
    </row>
    <row r="103" spans="1:23">
      <c r="A103" s="3"/>
      <c r="B103" s="3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>
        <f t="shared" si="1"/>
        <v>0</v>
      </c>
    </row>
    <row r="104" spans="1:23">
      <c r="A104" s="3"/>
      <c r="B104" s="3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>
        <f t="shared" si="1"/>
        <v>0</v>
      </c>
    </row>
    <row r="105" spans="1:23">
      <c r="A105" s="3"/>
      <c r="B105" s="3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>
        <f t="shared" si="1"/>
        <v>0</v>
      </c>
    </row>
    <row r="106" spans="1:23">
      <c r="A106" s="3"/>
      <c r="B106" s="3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>
        <f t="shared" si="1"/>
        <v>0</v>
      </c>
    </row>
    <row r="107" spans="1:23">
      <c r="A107" s="3"/>
      <c r="B107" s="3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>
        <f t="shared" si="1"/>
        <v>0</v>
      </c>
    </row>
    <row r="108" spans="1:23">
      <c r="A108" s="3"/>
      <c r="B108" s="3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>
        <f t="shared" si="1"/>
        <v>0</v>
      </c>
    </row>
    <row r="109" spans="1:23">
      <c r="A109" s="3"/>
      <c r="B109" s="3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>
        <f t="shared" si="1"/>
        <v>0</v>
      </c>
    </row>
    <row r="110" spans="1:23">
      <c r="A110" s="3"/>
      <c r="B110" s="3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>
        <f t="shared" si="1"/>
        <v>0</v>
      </c>
    </row>
    <row r="111" spans="1:23">
      <c r="A111" s="3"/>
      <c r="B111" s="3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>
        <f t="shared" si="1"/>
        <v>0</v>
      </c>
    </row>
    <row r="112" spans="1:23">
      <c r="A112" s="3"/>
      <c r="B112" s="3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>
        <f t="shared" si="1"/>
        <v>0</v>
      </c>
    </row>
    <row r="113" spans="1:23">
      <c r="A113" s="3"/>
      <c r="B113" s="3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>
        <f t="shared" si="1"/>
        <v>0</v>
      </c>
    </row>
    <row r="114" spans="1:23">
      <c r="A114" s="3"/>
      <c r="B114" s="3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>
        <f t="shared" si="1"/>
        <v>0</v>
      </c>
    </row>
    <row r="115" spans="1:23">
      <c r="A115" s="3"/>
      <c r="B115" s="3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>
        <f t="shared" si="1"/>
        <v>0</v>
      </c>
    </row>
    <row r="116" spans="1:23">
      <c r="A116" s="3"/>
      <c r="B116" s="3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>
        <f t="shared" si="1"/>
        <v>0</v>
      </c>
    </row>
    <row r="117" spans="1:23">
      <c r="A117" s="3"/>
      <c r="B117" s="3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>
        <f t="shared" si="1"/>
        <v>0</v>
      </c>
    </row>
    <row r="118" spans="1:23">
      <c r="A118" s="3"/>
      <c r="B118" s="3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>
        <f t="shared" si="1"/>
        <v>0</v>
      </c>
    </row>
    <row r="119" spans="1:23">
      <c r="A119" s="3"/>
      <c r="B119" s="3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>
        <f t="shared" si="1"/>
        <v>0</v>
      </c>
    </row>
    <row r="120" spans="1:23">
      <c r="A120" s="3"/>
      <c r="B120" s="3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>
        <f t="shared" si="1"/>
        <v>0</v>
      </c>
    </row>
    <row r="121" spans="1:23">
      <c r="A121" s="3"/>
      <c r="B121" s="3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>
        <f t="shared" si="1"/>
        <v>0</v>
      </c>
    </row>
    <row r="122" spans="1:23">
      <c r="A122" s="3"/>
      <c r="B122" s="3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>
        <f t="shared" si="1"/>
        <v>0</v>
      </c>
    </row>
    <row r="123" spans="1:23">
      <c r="A123" s="3"/>
      <c r="B123" s="3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>
        <f t="shared" si="1"/>
        <v>0</v>
      </c>
    </row>
    <row r="124" spans="1:23">
      <c r="A124" s="3"/>
      <c r="B124" s="3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>
        <f t="shared" si="1"/>
        <v>0</v>
      </c>
    </row>
    <row r="125" spans="1:23">
      <c r="A125" s="3"/>
      <c r="B125" s="3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>
        <f t="shared" si="1"/>
        <v>0</v>
      </c>
    </row>
    <row r="126" spans="1:23">
      <c r="A126" s="3"/>
      <c r="B126" s="3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>
        <f t="shared" si="1"/>
        <v>0</v>
      </c>
    </row>
    <row r="127" spans="1:23">
      <c r="A127" s="3"/>
      <c r="B127" s="3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>
        <f t="shared" si="1"/>
        <v>0</v>
      </c>
    </row>
    <row r="128" spans="1:23">
      <c r="A128" s="3"/>
      <c r="B128" s="3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>
        <f t="shared" si="1"/>
        <v>0</v>
      </c>
    </row>
    <row r="129" spans="1:23">
      <c r="A129" s="3"/>
      <c r="B129" s="3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>
        <f t="shared" si="1"/>
        <v>0</v>
      </c>
    </row>
    <row r="130" spans="1:23">
      <c r="A130" s="3"/>
      <c r="B130" s="3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>
        <f t="shared" si="1"/>
        <v>0</v>
      </c>
    </row>
    <row r="131" spans="1:23">
      <c r="A131" s="3"/>
      <c r="B131" s="3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>
        <f t="shared" si="1"/>
        <v>0</v>
      </c>
    </row>
    <row r="132" spans="1:23">
      <c r="A132" s="3"/>
      <c r="B132" s="3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>
        <f t="shared" ref="W132:W195" si="2">SUM(C132:V132)</f>
        <v>0</v>
      </c>
    </row>
    <row r="133" spans="1:23">
      <c r="A133" s="3"/>
      <c r="B133" s="3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>
        <f t="shared" si="2"/>
        <v>0</v>
      </c>
    </row>
    <row r="134" spans="1:23">
      <c r="A134" s="3"/>
      <c r="B134" s="3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>
        <f t="shared" si="2"/>
        <v>0</v>
      </c>
    </row>
    <row r="135" spans="1:23">
      <c r="A135" s="3"/>
      <c r="B135" s="3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>
        <f t="shared" si="2"/>
        <v>0</v>
      </c>
    </row>
    <row r="136" spans="1:23">
      <c r="A136" s="3"/>
      <c r="B136" s="3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>
        <f t="shared" si="2"/>
        <v>0</v>
      </c>
    </row>
    <row r="137" spans="1:23">
      <c r="A137" s="3"/>
      <c r="B137" s="3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>
        <f t="shared" si="2"/>
        <v>0</v>
      </c>
    </row>
    <row r="138" spans="1:23">
      <c r="A138" s="3"/>
      <c r="B138" s="3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>
        <f t="shared" si="2"/>
        <v>0</v>
      </c>
    </row>
    <row r="139" spans="1:23">
      <c r="A139" s="3"/>
      <c r="B139" s="3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>
        <f t="shared" si="2"/>
        <v>0</v>
      </c>
    </row>
    <row r="140" spans="1:23">
      <c r="A140" s="3"/>
      <c r="B140" s="3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>
        <f t="shared" si="2"/>
        <v>0</v>
      </c>
    </row>
    <row r="141" spans="1:23">
      <c r="A141" s="3"/>
      <c r="B141" s="3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>
        <f t="shared" si="2"/>
        <v>0</v>
      </c>
    </row>
    <row r="142" spans="1:23">
      <c r="A142" s="3"/>
      <c r="B142" s="3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>
        <f t="shared" si="2"/>
        <v>0</v>
      </c>
    </row>
    <row r="143" spans="1:23">
      <c r="A143" s="3"/>
      <c r="B143" s="3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>
        <f t="shared" si="2"/>
        <v>0</v>
      </c>
    </row>
    <row r="144" spans="1:23">
      <c r="A144" s="3"/>
      <c r="B144" s="3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>
        <f t="shared" si="2"/>
        <v>0</v>
      </c>
    </row>
    <row r="145" spans="1:23">
      <c r="A145" s="3"/>
      <c r="B145" s="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>
        <f t="shared" si="2"/>
        <v>0</v>
      </c>
    </row>
    <row r="146" spans="1:23">
      <c r="A146" s="3"/>
      <c r="B146" s="3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>
        <f t="shared" si="2"/>
        <v>0</v>
      </c>
    </row>
    <row r="147" spans="1:23">
      <c r="A147" s="3"/>
      <c r="B147" s="3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>
        <f t="shared" si="2"/>
        <v>0</v>
      </c>
    </row>
    <row r="148" spans="1:23">
      <c r="A148" s="3"/>
      <c r="B148" s="3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>
        <f t="shared" si="2"/>
        <v>0</v>
      </c>
    </row>
    <row r="149" spans="1:23">
      <c r="A149" s="3"/>
      <c r="B149" s="3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>
        <f t="shared" si="2"/>
        <v>0</v>
      </c>
    </row>
    <row r="150" spans="1:23">
      <c r="A150" s="3"/>
      <c r="B150" s="3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>
        <f t="shared" si="2"/>
        <v>0</v>
      </c>
    </row>
    <row r="151" spans="1:23">
      <c r="A151" s="3"/>
      <c r="B151" s="3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>
        <f t="shared" si="2"/>
        <v>0</v>
      </c>
    </row>
    <row r="152" spans="1:23">
      <c r="A152" s="3"/>
      <c r="B152" s="3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>
        <f t="shared" si="2"/>
        <v>0</v>
      </c>
    </row>
    <row r="153" spans="1:23">
      <c r="A153" s="3"/>
      <c r="B153" s="3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>
        <f t="shared" si="2"/>
        <v>0</v>
      </c>
    </row>
    <row r="154" spans="1:23">
      <c r="A154" s="3"/>
      <c r="B154" s="3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>
        <f t="shared" si="2"/>
        <v>0</v>
      </c>
    </row>
    <row r="155" spans="1:23">
      <c r="A155" s="3"/>
      <c r="B155" s="3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>
        <f t="shared" si="2"/>
        <v>0</v>
      </c>
    </row>
    <row r="156" spans="1:23">
      <c r="A156" s="3"/>
      <c r="B156" s="3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>
        <f t="shared" si="2"/>
        <v>0</v>
      </c>
    </row>
    <row r="157" spans="1:23">
      <c r="A157" s="3"/>
      <c r="B157" s="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>
        <f t="shared" si="2"/>
        <v>0</v>
      </c>
    </row>
    <row r="158" spans="1:23">
      <c r="A158" s="3"/>
      <c r="B158" s="3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>
        <f t="shared" si="2"/>
        <v>0</v>
      </c>
    </row>
    <row r="159" spans="1:23">
      <c r="A159" s="3"/>
      <c r="B159" s="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>
        <f t="shared" si="2"/>
        <v>0</v>
      </c>
    </row>
    <row r="160" spans="1:23">
      <c r="A160" s="3"/>
      <c r="B160" s="3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>
        <f t="shared" si="2"/>
        <v>0</v>
      </c>
    </row>
    <row r="161" spans="1:23">
      <c r="A161" s="3"/>
      <c r="B161" s="3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>
        <f t="shared" si="2"/>
        <v>0</v>
      </c>
    </row>
    <row r="162" spans="1:23">
      <c r="A162" s="3"/>
      <c r="B162" s="3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>
        <f t="shared" si="2"/>
        <v>0</v>
      </c>
    </row>
    <row r="163" spans="1:23">
      <c r="A163" s="3"/>
      <c r="B163" s="3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>
        <f t="shared" si="2"/>
        <v>0</v>
      </c>
    </row>
    <row r="164" spans="1:23">
      <c r="A164" s="3"/>
      <c r="B164" s="3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>
        <f t="shared" si="2"/>
        <v>0</v>
      </c>
    </row>
    <row r="165" spans="1:23">
      <c r="A165" s="3"/>
      <c r="B165" s="3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>
        <f t="shared" si="2"/>
        <v>0</v>
      </c>
    </row>
    <row r="166" spans="1:23">
      <c r="A166" s="3"/>
      <c r="B166" s="3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>
        <f t="shared" si="2"/>
        <v>0</v>
      </c>
    </row>
    <row r="167" spans="1:23">
      <c r="A167" s="3"/>
      <c r="B167" s="3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>
        <f t="shared" si="2"/>
        <v>0</v>
      </c>
    </row>
    <row r="168" spans="1:23">
      <c r="A168" s="3"/>
      <c r="B168" s="3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>
        <f t="shared" si="2"/>
        <v>0</v>
      </c>
    </row>
    <row r="169" spans="1:23">
      <c r="A169" s="3"/>
      <c r="B169" s="3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>
        <f t="shared" si="2"/>
        <v>0</v>
      </c>
    </row>
    <row r="170" spans="1:23">
      <c r="A170" s="3"/>
      <c r="B170" s="3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>
        <f t="shared" si="2"/>
        <v>0</v>
      </c>
    </row>
    <row r="171" spans="1:23">
      <c r="A171" s="3"/>
      <c r="B171" s="3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>
        <f t="shared" si="2"/>
        <v>0</v>
      </c>
    </row>
    <row r="172" spans="1:23">
      <c r="A172" s="3"/>
      <c r="B172" s="3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>
        <f t="shared" si="2"/>
        <v>0</v>
      </c>
    </row>
    <row r="173" spans="1:23">
      <c r="A173" s="3"/>
      <c r="B173" s="3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>
        <f t="shared" si="2"/>
        <v>0</v>
      </c>
    </row>
    <row r="174" spans="1:23">
      <c r="A174" s="3"/>
      <c r="B174" s="3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>
        <f t="shared" si="2"/>
        <v>0</v>
      </c>
    </row>
    <row r="175" spans="1:23">
      <c r="A175" s="3"/>
      <c r="B175" s="3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>
        <f t="shared" si="2"/>
        <v>0</v>
      </c>
    </row>
    <row r="176" spans="1:23">
      <c r="A176" s="3"/>
      <c r="B176" s="3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>
        <f t="shared" si="2"/>
        <v>0</v>
      </c>
    </row>
    <row r="177" spans="1:23">
      <c r="A177" s="3"/>
      <c r="B177" s="3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>
        <f t="shared" si="2"/>
        <v>0</v>
      </c>
    </row>
    <row r="178" spans="1:23">
      <c r="A178" s="3"/>
      <c r="B178" s="3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>
        <f t="shared" si="2"/>
        <v>0</v>
      </c>
    </row>
    <row r="179" spans="1:23">
      <c r="A179" s="3"/>
      <c r="B179" s="3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>
        <f t="shared" si="2"/>
        <v>0</v>
      </c>
    </row>
    <row r="180" spans="1:23">
      <c r="A180" s="3"/>
      <c r="B180" s="3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>
        <f t="shared" si="2"/>
        <v>0</v>
      </c>
    </row>
    <row r="181" spans="1:23">
      <c r="A181" s="3"/>
      <c r="B181" s="3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>
        <f t="shared" si="2"/>
        <v>0</v>
      </c>
    </row>
    <row r="182" spans="1:23">
      <c r="A182" s="3"/>
      <c r="B182" s="3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>
        <f t="shared" si="2"/>
        <v>0</v>
      </c>
    </row>
    <row r="183" spans="1:23">
      <c r="A183" s="3"/>
      <c r="B183" s="3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>
        <f t="shared" si="2"/>
        <v>0</v>
      </c>
    </row>
    <row r="184" spans="1:23">
      <c r="A184" s="3"/>
      <c r="B184" s="3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>
        <f t="shared" si="2"/>
        <v>0</v>
      </c>
    </row>
    <row r="185" spans="1:23">
      <c r="A185" s="3"/>
      <c r="B185" s="3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>
        <f t="shared" si="2"/>
        <v>0</v>
      </c>
    </row>
    <row r="186" spans="1:23">
      <c r="A186" s="3"/>
      <c r="B186" s="3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>
        <f t="shared" si="2"/>
        <v>0</v>
      </c>
    </row>
    <row r="187" spans="1:23">
      <c r="A187" s="3"/>
      <c r="B187" s="3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>
        <f t="shared" si="2"/>
        <v>0</v>
      </c>
    </row>
    <row r="188" spans="1:23">
      <c r="A188" s="3"/>
      <c r="B188" s="3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>
        <f t="shared" si="2"/>
        <v>0</v>
      </c>
    </row>
    <row r="189" spans="1:23">
      <c r="A189" s="3"/>
      <c r="B189" s="3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>
        <f t="shared" si="2"/>
        <v>0</v>
      </c>
    </row>
    <row r="190" spans="1:23">
      <c r="A190" s="3"/>
      <c r="B190" s="3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>
        <f t="shared" si="2"/>
        <v>0</v>
      </c>
    </row>
    <row r="191" spans="1:23">
      <c r="A191" s="3"/>
      <c r="B191" s="3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>
        <f t="shared" si="2"/>
        <v>0</v>
      </c>
    </row>
    <row r="192" spans="1:23">
      <c r="A192" s="3"/>
      <c r="B192" s="3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>
        <f t="shared" si="2"/>
        <v>0</v>
      </c>
    </row>
    <row r="193" spans="1:23">
      <c r="A193" s="3"/>
      <c r="B193" s="3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>
        <f t="shared" si="2"/>
        <v>0</v>
      </c>
    </row>
    <row r="194" spans="1:23">
      <c r="A194" s="3"/>
      <c r="B194" s="3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>
        <f t="shared" si="2"/>
        <v>0</v>
      </c>
    </row>
    <row r="195" spans="1:23">
      <c r="A195" s="3"/>
      <c r="B195" s="3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>
        <f t="shared" si="2"/>
        <v>0</v>
      </c>
    </row>
    <row r="196" spans="1:23">
      <c r="A196" s="3"/>
      <c r="B196" s="3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>
        <f t="shared" ref="W196:W259" si="3">SUM(C196:V196)</f>
        <v>0</v>
      </c>
    </row>
    <row r="197" spans="1:23">
      <c r="A197" s="3"/>
      <c r="B197" s="3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>
        <f t="shared" si="3"/>
        <v>0</v>
      </c>
    </row>
    <row r="198" spans="1:23">
      <c r="A198" s="3"/>
      <c r="B198" s="3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>
        <f t="shared" si="3"/>
        <v>0</v>
      </c>
    </row>
    <row r="199" spans="1:23">
      <c r="A199" s="3"/>
      <c r="B199" s="3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>
        <f t="shared" si="3"/>
        <v>0</v>
      </c>
    </row>
    <row r="200" spans="1:23">
      <c r="A200" s="3"/>
      <c r="B200" s="3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>
        <f t="shared" si="3"/>
        <v>0</v>
      </c>
    </row>
    <row r="201" spans="1:23">
      <c r="A201" s="3"/>
      <c r="B201" s="3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>
        <f t="shared" si="3"/>
        <v>0</v>
      </c>
    </row>
    <row r="202" spans="1:23">
      <c r="A202" s="3"/>
      <c r="B202" s="3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>
        <f t="shared" si="3"/>
        <v>0</v>
      </c>
    </row>
    <row r="203" spans="1:23">
      <c r="A203" s="3"/>
      <c r="B203" s="3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>
        <f t="shared" si="3"/>
        <v>0</v>
      </c>
    </row>
    <row r="204" spans="1:23">
      <c r="A204" s="3"/>
      <c r="B204" s="3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>
        <f t="shared" si="3"/>
        <v>0</v>
      </c>
    </row>
    <row r="205" spans="1:23">
      <c r="A205" s="3"/>
      <c r="B205" s="3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>
        <f t="shared" si="3"/>
        <v>0</v>
      </c>
    </row>
    <row r="206" spans="1:23">
      <c r="A206" s="3"/>
      <c r="B206" s="3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>
        <f t="shared" si="3"/>
        <v>0</v>
      </c>
    </row>
    <row r="207" spans="1:23">
      <c r="A207" s="3"/>
      <c r="B207" s="3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>
        <f t="shared" si="3"/>
        <v>0</v>
      </c>
    </row>
    <row r="208" spans="1:23">
      <c r="A208" s="3"/>
      <c r="B208" s="3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>
        <f t="shared" si="3"/>
        <v>0</v>
      </c>
    </row>
    <row r="209" spans="1:23">
      <c r="A209" s="3"/>
      <c r="B209" s="3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>
        <f t="shared" si="3"/>
        <v>0</v>
      </c>
    </row>
    <row r="210" spans="1:23">
      <c r="A210" s="3"/>
      <c r="B210" s="3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>
        <f t="shared" si="3"/>
        <v>0</v>
      </c>
    </row>
    <row r="211" spans="1:23">
      <c r="A211" s="3"/>
      <c r="B211" s="3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>
        <f t="shared" si="3"/>
        <v>0</v>
      </c>
    </row>
    <row r="212" spans="1:23">
      <c r="A212" s="3"/>
      <c r="B212" s="3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>
        <f t="shared" si="3"/>
        <v>0</v>
      </c>
    </row>
    <row r="213" spans="1:23">
      <c r="A213" s="3"/>
      <c r="B213" s="3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>
        <f t="shared" si="3"/>
        <v>0</v>
      </c>
    </row>
    <row r="214" spans="1:23">
      <c r="A214" s="3"/>
      <c r="B214" s="3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>
        <f t="shared" si="3"/>
        <v>0</v>
      </c>
    </row>
    <row r="215" spans="1:23">
      <c r="A215" s="3"/>
      <c r="B215" s="3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>
        <f t="shared" si="3"/>
        <v>0</v>
      </c>
    </row>
    <row r="216" spans="1:23">
      <c r="A216" s="3"/>
      <c r="B216" s="3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>
        <f t="shared" si="3"/>
        <v>0</v>
      </c>
    </row>
    <row r="217" spans="1:23">
      <c r="A217" s="3"/>
      <c r="B217" s="3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>
        <f t="shared" si="3"/>
        <v>0</v>
      </c>
    </row>
    <row r="218" spans="1:23">
      <c r="A218" s="3"/>
      <c r="B218" s="3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>
        <f t="shared" si="3"/>
        <v>0</v>
      </c>
    </row>
    <row r="219" spans="1:23">
      <c r="A219" s="3"/>
      <c r="B219" s="3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>
        <f t="shared" si="3"/>
        <v>0</v>
      </c>
    </row>
    <row r="220" spans="1:23">
      <c r="A220" s="3"/>
      <c r="B220" s="3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>
        <f t="shared" si="3"/>
        <v>0</v>
      </c>
    </row>
    <row r="221" spans="1:23">
      <c r="A221" s="3"/>
      <c r="B221" s="3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>
        <f t="shared" si="3"/>
        <v>0</v>
      </c>
    </row>
    <row r="222" spans="1:23">
      <c r="A222" s="3"/>
      <c r="B222" s="3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>
        <f t="shared" si="3"/>
        <v>0</v>
      </c>
    </row>
    <row r="223" spans="1:23">
      <c r="A223" s="3"/>
      <c r="B223" s="3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>
        <f t="shared" si="3"/>
        <v>0</v>
      </c>
    </row>
    <row r="224" spans="1:23">
      <c r="A224" s="3"/>
      <c r="B224" s="3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>
        <f t="shared" si="3"/>
        <v>0</v>
      </c>
    </row>
    <row r="225" spans="1:23">
      <c r="A225" s="3"/>
      <c r="B225" s="3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>
        <f t="shared" si="3"/>
        <v>0</v>
      </c>
    </row>
    <row r="226" spans="1:23">
      <c r="A226" s="3"/>
      <c r="B226" s="3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>
        <f t="shared" si="3"/>
        <v>0</v>
      </c>
    </row>
    <row r="227" spans="1:23">
      <c r="A227" s="3"/>
      <c r="B227" s="3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>
        <f t="shared" si="3"/>
        <v>0</v>
      </c>
    </row>
    <row r="228" spans="1:23">
      <c r="A228" s="3"/>
      <c r="B228" s="3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>
        <f t="shared" si="3"/>
        <v>0</v>
      </c>
    </row>
    <row r="229" spans="1:23">
      <c r="A229" s="3"/>
      <c r="B229" s="3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>
        <f t="shared" si="3"/>
        <v>0</v>
      </c>
    </row>
    <row r="230" spans="1:23">
      <c r="A230" s="3"/>
      <c r="B230" s="3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>
        <f t="shared" si="3"/>
        <v>0</v>
      </c>
    </row>
    <row r="231" spans="1:23">
      <c r="A231" s="3"/>
      <c r="B231" s="3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>
        <f t="shared" si="3"/>
        <v>0</v>
      </c>
    </row>
    <row r="232" spans="1:23">
      <c r="A232" s="3"/>
      <c r="B232" s="3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>
        <f t="shared" si="3"/>
        <v>0</v>
      </c>
    </row>
    <row r="233" spans="1:23">
      <c r="A233" s="3"/>
      <c r="B233" s="3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>
        <f t="shared" si="3"/>
        <v>0</v>
      </c>
    </row>
    <row r="234" spans="1:23">
      <c r="A234" s="3"/>
      <c r="B234" s="3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>
        <f t="shared" si="3"/>
        <v>0</v>
      </c>
    </row>
    <row r="235" spans="1:23">
      <c r="A235" s="3"/>
      <c r="B235" s="3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>
        <f t="shared" si="3"/>
        <v>0</v>
      </c>
    </row>
    <row r="236" spans="1:23">
      <c r="A236" s="3"/>
      <c r="B236" s="3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>
        <f t="shared" si="3"/>
        <v>0</v>
      </c>
    </row>
    <row r="237" spans="1:23">
      <c r="A237" s="3"/>
      <c r="B237" s="3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>
        <f t="shared" si="3"/>
        <v>0</v>
      </c>
    </row>
    <row r="238" spans="1:23">
      <c r="A238" s="3"/>
      <c r="B238" s="3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>
        <f t="shared" si="3"/>
        <v>0</v>
      </c>
    </row>
    <row r="239" spans="1:23">
      <c r="A239" s="3"/>
      <c r="B239" s="3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>
        <f t="shared" si="3"/>
        <v>0</v>
      </c>
    </row>
    <row r="240" spans="1:23">
      <c r="A240" s="3"/>
      <c r="B240" s="3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>
        <f t="shared" si="3"/>
        <v>0</v>
      </c>
    </row>
    <row r="241" spans="1:23">
      <c r="A241" s="3"/>
      <c r="B241" s="3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>
        <f t="shared" si="3"/>
        <v>0</v>
      </c>
    </row>
    <row r="242" spans="1:23">
      <c r="A242" s="3"/>
      <c r="B242" s="3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>
        <f t="shared" si="3"/>
        <v>0</v>
      </c>
    </row>
    <row r="243" spans="1:23">
      <c r="A243" s="3"/>
      <c r="B243" s="3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>
        <f t="shared" si="3"/>
        <v>0</v>
      </c>
    </row>
    <row r="244" spans="1:23">
      <c r="A244" s="3"/>
      <c r="B244" s="3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>
        <f t="shared" si="3"/>
        <v>0</v>
      </c>
    </row>
    <row r="245" spans="1:23">
      <c r="A245" s="3"/>
      <c r="B245" s="3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>
        <f t="shared" si="3"/>
        <v>0</v>
      </c>
    </row>
    <row r="246" spans="1:23">
      <c r="A246" s="3"/>
      <c r="B246" s="3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>
        <f t="shared" si="3"/>
        <v>0</v>
      </c>
    </row>
    <row r="247" spans="1:23">
      <c r="A247" s="3"/>
      <c r="B247" s="3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>
        <f t="shared" si="3"/>
        <v>0</v>
      </c>
    </row>
    <row r="248" spans="1:23">
      <c r="A248" s="3"/>
      <c r="B248" s="3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>
        <f t="shared" si="3"/>
        <v>0</v>
      </c>
    </row>
    <row r="249" spans="1:23">
      <c r="A249" s="3"/>
      <c r="B249" s="3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>
        <f t="shared" si="3"/>
        <v>0</v>
      </c>
    </row>
    <row r="250" spans="1:23">
      <c r="A250" s="3"/>
      <c r="B250" s="3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>
        <f t="shared" si="3"/>
        <v>0</v>
      </c>
    </row>
    <row r="251" spans="1:23">
      <c r="A251" s="3"/>
      <c r="B251" s="3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>
        <f t="shared" si="3"/>
        <v>0</v>
      </c>
    </row>
    <row r="252" spans="1:23">
      <c r="A252" s="3"/>
      <c r="B252" s="3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>
        <f t="shared" si="3"/>
        <v>0</v>
      </c>
    </row>
    <row r="253" spans="1:23">
      <c r="A253" s="3"/>
      <c r="B253" s="3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>
        <f t="shared" si="3"/>
        <v>0</v>
      </c>
    </row>
    <row r="254" spans="1:23">
      <c r="A254" s="3"/>
      <c r="B254" s="3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>
        <f t="shared" si="3"/>
        <v>0</v>
      </c>
    </row>
    <row r="255" spans="1:23">
      <c r="A255" s="3"/>
      <c r="B255" s="3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>
        <f t="shared" si="3"/>
        <v>0</v>
      </c>
    </row>
    <row r="256" spans="1:23">
      <c r="A256" s="3"/>
      <c r="B256" s="3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>
        <f t="shared" si="3"/>
        <v>0</v>
      </c>
    </row>
    <row r="257" spans="1:23">
      <c r="A257" s="3"/>
      <c r="B257" s="3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>
        <f t="shared" si="3"/>
        <v>0</v>
      </c>
    </row>
    <row r="258" spans="1:23">
      <c r="A258" s="3"/>
      <c r="B258" s="3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>
        <f t="shared" si="3"/>
        <v>0</v>
      </c>
    </row>
    <row r="259" spans="1:23">
      <c r="A259" s="3"/>
      <c r="B259" s="3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>
        <f t="shared" si="3"/>
        <v>0</v>
      </c>
    </row>
    <row r="260" spans="1:23">
      <c r="A260" s="3"/>
      <c r="B260" s="3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>
        <f t="shared" ref="W260:W323" si="4">SUM(C260:V260)</f>
        <v>0</v>
      </c>
    </row>
    <row r="261" spans="1:23">
      <c r="A261" s="3"/>
      <c r="B261" s="3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>
        <f t="shared" si="4"/>
        <v>0</v>
      </c>
    </row>
    <row r="262" spans="1:23">
      <c r="A262" s="3"/>
      <c r="B262" s="3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>
        <f t="shared" si="4"/>
        <v>0</v>
      </c>
    </row>
    <row r="263" spans="1:23">
      <c r="A263" s="3"/>
      <c r="B263" s="3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>
        <f t="shared" si="4"/>
        <v>0</v>
      </c>
    </row>
    <row r="264" spans="1:23">
      <c r="A264" s="3"/>
      <c r="B264" s="3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>
        <f t="shared" si="4"/>
        <v>0</v>
      </c>
    </row>
    <row r="265" spans="1:23">
      <c r="A265" s="3"/>
      <c r="B265" s="3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>
        <f t="shared" si="4"/>
        <v>0</v>
      </c>
    </row>
    <row r="266" spans="1:23">
      <c r="A266" s="3"/>
      <c r="B266" s="3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>
        <f t="shared" si="4"/>
        <v>0</v>
      </c>
    </row>
    <row r="267" spans="1:23">
      <c r="A267" s="3"/>
      <c r="B267" s="3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>
        <f t="shared" si="4"/>
        <v>0</v>
      </c>
    </row>
    <row r="268" spans="1:23">
      <c r="A268" s="3"/>
      <c r="B268" s="3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>
        <f t="shared" si="4"/>
        <v>0</v>
      </c>
    </row>
    <row r="269" spans="1:23">
      <c r="A269" s="3"/>
      <c r="B269" s="3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>
        <f t="shared" si="4"/>
        <v>0</v>
      </c>
    </row>
    <row r="270" spans="1:23">
      <c r="A270" s="3"/>
      <c r="B270" s="3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>
        <f t="shared" si="4"/>
        <v>0</v>
      </c>
    </row>
    <row r="271" spans="1:23">
      <c r="A271" s="3"/>
      <c r="B271" s="3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>
        <f t="shared" si="4"/>
        <v>0</v>
      </c>
    </row>
    <row r="272" spans="1:23">
      <c r="A272" s="3"/>
      <c r="B272" s="3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>
        <f t="shared" si="4"/>
        <v>0</v>
      </c>
    </row>
    <row r="273" spans="1:23">
      <c r="A273" s="3"/>
      <c r="B273" s="3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>
        <f t="shared" si="4"/>
        <v>0</v>
      </c>
    </row>
    <row r="274" spans="1:23">
      <c r="A274" s="3"/>
      <c r="B274" s="3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>
        <f t="shared" si="4"/>
        <v>0</v>
      </c>
    </row>
    <row r="275" spans="1:23">
      <c r="A275" s="3"/>
      <c r="B275" s="3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>
        <f t="shared" si="4"/>
        <v>0</v>
      </c>
    </row>
    <row r="276" spans="1:23">
      <c r="A276" s="3"/>
      <c r="B276" s="3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>
        <f t="shared" si="4"/>
        <v>0</v>
      </c>
    </row>
    <row r="277" spans="1:23">
      <c r="A277" s="3"/>
      <c r="B277" s="3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>
        <f t="shared" si="4"/>
        <v>0</v>
      </c>
    </row>
    <row r="278" spans="1:23">
      <c r="A278" s="3"/>
      <c r="B278" s="3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>
        <f t="shared" si="4"/>
        <v>0</v>
      </c>
    </row>
    <row r="279" spans="1:23">
      <c r="A279" s="3"/>
      <c r="B279" s="3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>
        <f t="shared" si="4"/>
        <v>0</v>
      </c>
    </row>
    <row r="280" spans="1:23">
      <c r="A280" s="3"/>
      <c r="B280" s="3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>
        <f t="shared" si="4"/>
        <v>0</v>
      </c>
    </row>
    <row r="281" spans="1:23">
      <c r="A281" s="3"/>
      <c r="B281" s="3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>
        <f t="shared" si="4"/>
        <v>0</v>
      </c>
    </row>
    <row r="282" spans="1:23">
      <c r="A282" s="3"/>
      <c r="B282" s="3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>
        <f t="shared" si="4"/>
        <v>0</v>
      </c>
    </row>
    <row r="283" spans="1:23">
      <c r="A283" s="3"/>
      <c r="B283" s="3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>
        <f t="shared" si="4"/>
        <v>0</v>
      </c>
    </row>
    <row r="284" spans="1:23">
      <c r="A284" s="3"/>
      <c r="B284" s="3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>
        <f t="shared" si="4"/>
        <v>0</v>
      </c>
    </row>
    <row r="285" spans="1:23">
      <c r="A285" s="3"/>
      <c r="B285" s="3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>
        <f t="shared" si="4"/>
        <v>0</v>
      </c>
    </row>
    <row r="286" spans="1:23">
      <c r="A286" s="3"/>
      <c r="B286" s="3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>
        <f t="shared" si="4"/>
        <v>0</v>
      </c>
    </row>
    <row r="287" spans="1:23">
      <c r="A287" s="3"/>
      <c r="B287" s="3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>
        <f t="shared" si="4"/>
        <v>0</v>
      </c>
    </row>
    <row r="288" spans="1:23">
      <c r="A288" s="3"/>
      <c r="B288" s="3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>
        <f t="shared" si="4"/>
        <v>0</v>
      </c>
    </row>
    <row r="289" spans="1:23">
      <c r="A289" s="3"/>
      <c r="B289" s="3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>
        <f t="shared" si="4"/>
        <v>0</v>
      </c>
    </row>
    <row r="290" spans="1:23">
      <c r="A290" s="3"/>
      <c r="B290" s="3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>
        <f t="shared" si="4"/>
        <v>0</v>
      </c>
    </row>
    <row r="291" spans="1:23">
      <c r="A291" s="3"/>
      <c r="B291" s="3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>
        <f t="shared" si="4"/>
        <v>0</v>
      </c>
    </row>
    <row r="292" spans="1:23">
      <c r="A292" s="3"/>
      <c r="B292" s="3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>
        <f t="shared" si="4"/>
        <v>0</v>
      </c>
    </row>
    <row r="293" spans="1:23">
      <c r="A293" s="3"/>
      <c r="B293" s="3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>
        <f t="shared" si="4"/>
        <v>0</v>
      </c>
    </row>
    <row r="294" spans="1:23">
      <c r="A294" s="3"/>
      <c r="B294" s="3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>
        <f t="shared" si="4"/>
        <v>0</v>
      </c>
    </row>
    <row r="295" spans="1:23">
      <c r="A295" s="3"/>
      <c r="B295" s="3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>
        <f t="shared" si="4"/>
        <v>0</v>
      </c>
    </row>
    <row r="296" spans="1:23">
      <c r="A296" s="3"/>
      <c r="B296" s="3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>
        <f t="shared" si="4"/>
        <v>0</v>
      </c>
    </row>
    <row r="297" spans="1:23">
      <c r="A297" s="3"/>
      <c r="B297" s="3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>
        <f t="shared" si="4"/>
        <v>0</v>
      </c>
    </row>
    <row r="298" spans="1:23">
      <c r="A298" s="3"/>
      <c r="B298" s="3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>
        <f t="shared" si="4"/>
        <v>0</v>
      </c>
    </row>
    <row r="299" spans="1:23">
      <c r="A299" s="3"/>
      <c r="B299" s="3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>
        <f t="shared" si="4"/>
        <v>0</v>
      </c>
    </row>
    <row r="300" spans="1:23">
      <c r="A300" s="3"/>
      <c r="B300" s="3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>
        <f t="shared" si="4"/>
        <v>0</v>
      </c>
    </row>
    <row r="301" spans="1:23">
      <c r="A301" s="3"/>
      <c r="B301" s="3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>
        <f t="shared" si="4"/>
        <v>0</v>
      </c>
    </row>
    <row r="302" spans="1:23">
      <c r="A302" s="3"/>
      <c r="B302" s="3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>
        <f t="shared" si="4"/>
        <v>0</v>
      </c>
    </row>
    <row r="303" spans="1:23">
      <c r="A303" s="3"/>
      <c r="B303" s="3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>
        <f t="shared" si="4"/>
        <v>0</v>
      </c>
    </row>
    <row r="304" spans="1:23">
      <c r="A304" s="3"/>
      <c r="B304" s="3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>
        <f t="shared" si="4"/>
        <v>0</v>
      </c>
    </row>
    <row r="305" spans="1:23">
      <c r="A305" s="3"/>
      <c r="B305" s="3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>
        <f t="shared" si="4"/>
        <v>0</v>
      </c>
    </row>
    <row r="306" spans="1:23">
      <c r="A306" s="3"/>
      <c r="B306" s="3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>
        <f t="shared" si="4"/>
        <v>0</v>
      </c>
    </row>
    <row r="307" spans="1:23">
      <c r="A307" s="3"/>
      <c r="B307" s="3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>
        <f t="shared" si="4"/>
        <v>0</v>
      </c>
    </row>
    <row r="308" spans="1:23">
      <c r="A308" s="3"/>
      <c r="B308" s="3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>
        <f t="shared" si="4"/>
        <v>0</v>
      </c>
    </row>
    <row r="309" spans="1:23">
      <c r="A309" s="3"/>
      <c r="B309" s="3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>
        <f t="shared" si="4"/>
        <v>0</v>
      </c>
    </row>
    <row r="310" spans="1:23">
      <c r="A310" s="3"/>
      <c r="B310" s="3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>
        <f t="shared" si="4"/>
        <v>0</v>
      </c>
    </row>
    <row r="311" spans="1:23">
      <c r="A311" s="3"/>
      <c r="B311" s="3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>
        <f t="shared" si="4"/>
        <v>0</v>
      </c>
    </row>
    <row r="312" spans="1:23">
      <c r="A312" s="3"/>
      <c r="B312" s="3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>
        <f t="shared" si="4"/>
        <v>0</v>
      </c>
    </row>
    <row r="313" spans="1:23">
      <c r="A313" s="3"/>
      <c r="B313" s="3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>
        <f t="shared" si="4"/>
        <v>0</v>
      </c>
    </row>
    <row r="314" spans="1:23">
      <c r="A314" s="3"/>
      <c r="B314" s="3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>
        <f t="shared" si="4"/>
        <v>0</v>
      </c>
    </row>
    <row r="315" spans="1:23">
      <c r="A315" s="3"/>
      <c r="B315" s="3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>
        <f t="shared" si="4"/>
        <v>0</v>
      </c>
    </row>
    <row r="316" spans="1:23">
      <c r="A316" s="3"/>
      <c r="B316" s="3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>
        <f t="shared" si="4"/>
        <v>0</v>
      </c>
    </row>
    <row r="317" spans="1:23">
      <c r="A317" s="3"/>
      <c r="B317" s="3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>
        <f t="shared" si="4"/>
        <v>0</v>
      </c>
    </row>
    <row r="318" spans="1:23">
      <c r="A318" s="3"/>
      <c r="B318" s="3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>
        <f t="shared" si="4"/>
        <v>0</v>
      </c>
    </row>
    <row r="319" spans="1:23">
      <c r="A319" s="3"/>
      <c r="B319" s="3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>
        <f t="shared" si="4"/>
        <v>0</v>
      </c>
    </row>
    <row r="320" spans="1:23">
      <c r="A320" s="3"/>
      <c r="B320" s="3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>
        <f t="shared" si="4"/>
        <v>0</v>
      </c>
    </row>
    <row r="321" spans="1:23">
      <c r="A321" s="3"/>
      <c r="B321" s="3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>
        <f t="shared" si="4"/>
        <v>0</v>
      </c>
    </row>
    <row r="322" spans="1:23">
      <c r="A322" s="3"/>
      <c r="B322" s="3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>
        <f t="shared" si="4"/>
        <v>0</v>
      </c>
    </row>
    <row r="323" spans="1:23">
      <c r="A323" s="3"/>
      <c r="B323" s="3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>
        <f t="shared" si="4"/>
        <v>0</v>
      </c>
    </row>
    <row r="324" spans="1:23">
      <c r="A324" s="3"/>
      <c r="B324" s="3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>
        <f t="shared" ref="W324:W348" si="5">SUM(C324:V324)</f>
        <v>0</v>
      </c>
    </row>
    <row r="325" spans="1:23">
      <c r="A325" s="3"/>
      <c r="B325" s="3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>
        <f t="shared" si="5"/>
        <v>0</v>
      </c>
    </row>
    <row r="326" spans="1:23">
      <c r="A326" s="3"/>
      <c r="B326" s="3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>
        <f t="shared" si="5"/>
        <v>0</v>
      </c>
    </row>
    <row r="327" spans="1:23">
      <c r="A327" s="3"/>
      <c r="B327" s="3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>
        <f t="shared" si="5"/>
        <v>0</v>
      </c>
    </row>
    <row r="328" spans="1:23">
      <c r="A328" s="3"/>
      <c r="B328" s="3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>
        <f t="shared" si="5"/>
        <v>0</v>
      </c>
    </row>
    <row r="329" spans="1:23">
      <c r="A329" s="3"/>
      <c r="B329" s="3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>
        <f t="shared" si="5"/>
        <v>0</v>
      </c>
    </row>
    <row r="330" spans="1:23">
      <c r="A330" s="3"/>
      <c r="B330" s="3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>
        <f t="shared" si="5"/>
        <v>0</v>
      </c>
    </row>
    <row r="331" spans="1:23">
      <c r="A331" s="3"/>
      <c r="B331" s="3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>
        <f t="shared" si="5"/>
        <v>0</v>
      </c>
    </row>
    <row r="332" spans="1:23">
      <c r="A332" s="3"/>
      <c r="B332" s="3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>
        <f t="shared" si="5"/>
        <v>0</v>
      </c>
    </row>
    <row r="333" spans="1:23">
      <c r="A333" s="3"/>
      <c r="B333" s="3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>
        <f t="shared" si="5"/>
        <v>0</v>
      </c>
    </row>
    <row r="334" spans="1:23">
      <c r="A334" s="3"/>
      <c r="B334" s="3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>
        <f t="shared" si="5"/>
        <v>0</v>
      </c>
    </row>
    <row r="335" spans="1:23">
      <c r="A335" s="3"/>
      <c r="B335" s="3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>
        <f t="shared" si="5"/>
        <v>0</v>
      </c>
    </row>
    <row r="336" spans="1:23">
      <c r="A336" s="3"/>
      <c r="B336" s="3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>
        <f t="shared" si="5"/>
        <v>0</v>
      </c>
    </row>
    <row r="337" spans="1:23">
      <c r="A337" s="3"/>
      <c r="B337" s="3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>
        <f t="shared" si="5"/>
        <v>0</v>
      </c>
    </row>
    <row r="338" spans="1:23">
      <c r="A338" s="3"/>
      <c r="B338" s="3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>
        <f t="shared" si="5"/>
        <v>0</v>
      </c>
    </row>
    <row r="339" spans="1:23">
      <c r="A339" s="3"/>
      <c r="B339" s="3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>
        <f t="shared" si="5"/>
        <v>0</v>
      </c>
    </row>
    <row r="340" spans="1:23">
      <c r="A340" s="3"/>
      <c r="B340" s="3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>
        <f t="shared" si="5"/>
        <v>0</v>
      </c>
    </row>
    <row r="341" spans="1:23">
      <c r="A341" s="3"/>
      <c r="B341" s="3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>
        <f t="shared" si="5"/>
        <v>0</v>
      </c>
    </row>
    <row r="342" spans="1:23">
      <c r="A342" s="3"/>
      <c r="B342" s="3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>
        <f t="shared" si="5"/>
        <v>0</v>
      </c>
    </row>
    <row r="343" spans="1:23">
      <c r="A343" s="3"/>
      <c r="B343" s="3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>
        <f t="shared" si="5"/>
        <v>0</v>
      </c>
    </row>
    <row r="344" spans="1:23">
      <c r="A344" s="3"/>
      <c r="B344" s="3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>
        <f t="shared" si="5"/>
        <v>0</v>
      </c>
    </row>
    <row r="345" spans="1:23">
      <c r="A345" s="3"/>
      <c r="B345" s="3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>
        <f t="shared" si="5"/>
        <v>0</v>
      </c>
    </row>
    <row r="346" spans="1:23">
      <c r="A346" s="3"/>
      <c r="B346" s="3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>
        <f t="shared" si="5"/>
        <v>0</v>
      </c>
    </row>
    <row r="347" spans="1:23">
      <c r="A347" s="3"/>
      <c r="B347" s="3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>
        <f t="shared" si="5"/>
        <v>0</v>
      </c>
    </row>
    <row r="348" spans="1:23">
      <c r="A348" s="3"/>
      <c r="B348" s="3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>
        <f t="shared" si="5"/>
        <v>0</v>
      </c>
    </row>
    <row r="349" spans="3:23">
      <c r="C349" s="6">
        <f t="shared" ref="C349:V349" si="6">SUM(C1:C348)</f>
        <v>0</v>
      </c>
      <c r="D349" s="6">
        <f t="shared" si="6"/>
        <v>0</v>
      </c>
      <c r="E349" s="6">
        <f t="shared" si="6"/>
        <v>0</v>
      </c>
      <c r="F349" s="6">
        <f t="shared" si="6"/>
        <v>0</v>
      </c>
      <c r="G349" s="6">
        <f t="shared" si="6"/>
        <v>0</v>
      </c>
      <c r="H349" s="6">
        <f t="shared" si="6"/>
        <v>0</v>
      </c>
      <c r="I349" s="6">
        <f t="shared" si="6"/>
        <v>0</v>
      </c>
      <c r="J349" s="6">
        <f t="shared" si="6"/>
        <v>0</v>
      </c>
      <c r="K349" s="6">
        <f t="shared" si="6"/>
        <v>0</v>
      </c>
      <c r="L349" s="6">
        <f t="shared" si="6"/>
        <v>0</v>
      </c>
      <c r="M349" s="6">
        <f t="shared" si="6"/>
        <v>192.4</v>
      </c>
      <c r="N349" s="6">
        <f t="shared" si="6"/>
        <v>410.25</v>
      </c>
      <c r="O349" s="6">
        <f t="shared" si="6"/>
        <v>489.35</v>
      </c>
      <c r="P349" s="6">
        <f t="shared" si="6"/>
        <v>955.2</v>
      </c>
      <c r="Q349" s="6">
        <f t="shared" si="6"/>
        <v>422.9</v>
      </c>
      <c r="R349" s="6">
        <f t="shared" si="6"/>
        <v>0</v>
      </c>
      <c r="S349" s="6">
        <f t="shared" si="6"/>
        <v>53.6</v>
      </c>
      <c r="T349" s="6">
        <f t="shared" si="6"/>
        <v>419.7</v>
      </c>
      <c r="U349" s="6">
        <f t="shared" si="6"/>
        <v>348.7</v>
      </c>
      <c r="V349" s="6">
        <f t="shared" si="6"/>
        <v>0</v>
      </c>
      <c r="W349" s="6">
        <f>SUM(W2:W348)</f>
        <v>3292.1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9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1" defaultRowHeight="14.25"/>
  <cols>
    <col min="1" max="1" width="9.56923076923077" customWidth="1"/>
    <col min="2" max="12" width="11" hidden="1" customWidth="1"/>
    <col min="13" max="14" width="7.85641025641026" customWidth="1"/>
    <col min="15" max="15" width="7.42564102564103" customWidth="1"/>
    <col min="16" max="16" width="8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8.13846153846154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2198</v>
      </c>
      <c r="B2" s="3"/>
      <c r="C2" s="3"/>
      <c r="D2" s="3"/>
      <c r="E2" s="3"/>
      <c r="F2" s="3"/>
      <c r="G2" s="3"/>
      <c r="H2" s="3"/>
      <c r="I2" s="3"/>
      <c r="J2" s="3"/>
      <c r="K2" s="5"/>
      <c r="L2" s="5"/>
      <c r="M2" s="5">
        <v>2.5</v>
      </c>
      <c r="N2" s="5"/>
      <c r="O2" s="5">
        <v>1.45</v>
      </c>
      <c r="P2" s="5">
        <v>2.1</v>
      </c>
      <c r="Q2" s="5"/>
      <c r="R2" s="5"/>
      <c r="S2" s="5"/>
      <c r="T2" s="5"/>
      <c r="U2" s="5"/>
      <c r="V2" s="5"/>
      <c r="W2" s="5">
        <f t="shared" ref="W2:W67" si="0">SUM(C2:V2)</f>
        <v>6.05</v>
      </c>
    </row>
    <row r="3" spans="1:23">
      <c r="A3" s="3">
        <v>628</v>
      </c>
      <c r="B3" s="3"/>
      <c r="C3" s="3"/>
      <c r="D3" s="3"/>
      <c r="E3" s="3"/>
      <c r="F3" s="3"/>
      <c r="G3" s="3"/>
      <c r="H3" s="3"/>
      <c r="I3" s="3"/>
      <c r="J3" s="3"/>
      <c r="K3" s="5"/>
      <c r="L3" s="5"/>
      <c r="M3" s="5">
        <v>7.05</v>
      </c>
      <c r="N3" s="5">
        <v>8.75</v>
      </c>
      <c r="O3" s="5">
        <v>8.6</v>
      </c>
      <c r="P3" s="5">
        <v>2.4</v>
      </c>
      <c r="Q3" s="5">
        <v>0.8</v>
      </c>
      <c r="R3" s="5"/>
      <c r="S3" s="5">
        <v>2.1</v>
      </c>
      <c r="T3" s="5"/>
      <c r="U3" s="5"/>
      <c r="V3" s="5"/>
      <c r="W3" s="5">
        <f t="shared" si="0"/>
        <v>29.7</v>
      </c>
    </row>
    <row r="4" spans="1:23">
      <c r="A4" s="3">
        <v>260</v>
      </c>
      <c r="B4" s="3"/>
      <c r="C4" s="3"/>
      <c r="D4" s="3"/>
      <c r="E4" s="3"/>
      <c r="F4" s="3"/>
      <c r="G4" s="3"/>
      <c r="H4" s="3"/>
      <c r="I4" s="3"/>
      <c r="J4" s="3"/>
      <c r="K4" s="5"/>
      <c r="L4" s="5"/>
      <c r="M4" s="5">
        <v>2.25</v>
      </c>
      <c r="N4" s="5">
        <v>7.6</v>
      </c>
      <c r="O4" s="5">
        <f>16.2+18.4+4.4</f>
        <v>39</v>
      </c>
      <c r="P4" s="5">
        <f>16.45+24.4+16.4+16.75+18.65+19.1</f>
        <v>111.75</v>
      </c>
      <c r="Q4" s="5">
        <f>15.1+22.45+18.45</f>
        <v>56</v>
      </c>
      <c r="R4" s="5"/>
      <c r="S4" s="5"/>
      <c r="T4" s="5">
        <f>13.85+3.8</f>
        <v>17.65</v>
      </c>
      <c r="U4" s="5">
        <f>19.2+15.75</f>
        <v>34.95</v>
      </c>
      <c r="V4" s="5"/>
      <c r="W4" s="5">
        <f t="shared" si="0"/>
        <v>269.2</v>
      </c>
    </row>
    <row r="5" spans="1:23">
      <c r="A5" s="3">
        <v>1017</v>
      </c>
      <c r="B5" s="3"/>
      <c r="C5" s="3"/>
      <c r="D5" s="3"/>
      <c r="E5" s="3"/>
      <c r="F5" s="3"/>
      <c r="G5" s="3"/>
      <c r="H5" s="3"/>
      <c r="I5" s="3"/>
      <c r="J5" s="3"/>
      <c r="K5" s="5"/>
      <c r="L5" s="5"/>
      <c r="M5" s="5">
        <v>2</v>
      </c>
      <c r="N5" s="5">
        <f>1.95+5.05</f>
        <v>7</v>
      </c>
      <c r="O5" s="5">
        <v>4.3</v>
      </c>
      <c r="P5" s="5">
        <v>7.9</v>
      </c>
      <c r="Q5" s="5">
        <v>5.3</v>
      </c>
      <c r="R5" s="5"/>
      <c r="S5" s="5"/>
      <c r="T5" s="5">
        <v>1.65</v>
      </c>
      <c r="U5" s="5">
        <v>2.8</v>
      </c>
      <c r="V5" s="5"/>
      <c r="W5" s="5">
        <f t="shared" si="0"/>
        <v>30.95</v>
      </c>
    </row>
    <row r="6" spans="1:23">
      <c r="A6" s="3">
        <v>2425</v>
      </c>
      <c r="B6" s="3"/>
      <c r="C6" s="3"/>
      <c r="D6" s="3"/>
      <c r="E6" s="3"/>
      <c r="F6" s="3"/>
      <c r="G6" s="3"/>
      <c r="H6" s="3"/>
      <c r="I6" s="3"/>
      <c r="J6" s="3"/>
      <c r="K6" s="5"/>
      <c r="L6" s="5"/>
      <c r="M6" s="5"/>
      <c r="N6" s="5">
        <v>3.65</v>
      </c>
      <c r="O6" s="5">
        <v>11.65</v>
      </c>
      <c r="P6" s="5">
        <f>19.7+18.8</f>
        <v>38.5</v>
      </c>
      <c r="Q6" s="5">
        <f>19.65+3.6</f>
        <v>23.25</v>
      </c>
      <c r="R6" s="5"/>
      <c r="S6" s="5"/>
      <c r="T6" s="5">
        <v>3.2</v>
      </c>
      <c r="U6" s="5">
        <v>9</v>
      </c>
      <c r="V6" s="5"/>
      <c r="W6" s="5">
        <f t="shared" si="0"/>
        <v>89.25</v>
      </c>
    </row>
    <row r="7" spans="1:23">
      <c r="A7" s="3">
        <v>368</v>
      </c>
      <c r="B7" s="3"/>
      <c r="C7" s="3"/>
      <c r="D7" s="3"/>
      <c r="E7" s="3"/>
      <c r="F7" s="3"/>
      <c r="G7" s="3"/>
      <c r="H7" s="3"/>
      <c r="I7" s="3"/>
      <c r="J7" s="3"/>
      <c r="K7" s="5"/>
      <c r="L7" s="5"/>
      <c r="M7" s="5">
        <f>15.5+9</f>
        <v>24.5</v>
      </c>
      <c r="N7" s="5">
        <f>19.45+16.25+3.15</f>
        <v>38.85</v>
      </c>
      <c r="O7" s="5">
        <f>14.15+19.4+13.3</f>
        <v>46.85</v>
      </c>
      <c r="P7" s="5">
        <f>17.25+15.55</f>
        <v>32.8</v>
      </c>
      <c r="Q7" s="5">
        <f>15.55+4.1</f>
        <v>19.65</v>
      </c>
      <c r="R7" s="5"/>
      <c r="S7" s="5"/>
      <c r="T7" s="5">
        <v>8.1</v>
      </c>
      <c r="U7" s="5">
        <v>12.6</v>
      </c>
      <c r="V7" s="5"/>
      <c r="W7" s="5">
        <f t="shared" si="0"/>
        <v>183.35</v>
      </c>
    </row>
    <row r="8" spans="1:23">
      <c r="A8" s="3">
        <v>1791</v>
      </c>
      <c r="B8" s="3"/>
      <c r="C8" s="3"/>
      <c r="D8" s="3"/>
      <c r="E8" s="3"/>
      <c r="F8" s="3"/>
      <c r="G8" s="3"/>
      <c r="H8" s="3"/>
      <c r="I8" s="3"/>
      <c r="J8" s="3"/>
      <c r="K8" s="5"/>
      <c r="L8" s="5"/>
      <c r="M8" s="5">
        <f>19.1+19.3</f>
        <v>38.4</v>
      </c>
      <c r="N8" s="5">
        <f>14.25+17.3+14.05</f>
        <v>45.6</v>
      </c>
      <c r="O8" s="5">
        <f>15.15+15.9+17.3+10.05</f>
        <v>58.4</v>
      </c>
      <c r="P8" s="5">
        <f>18.35+19.1+18.75+18.15+20.35+13.9</f>
        <v>108.6</v>
      </c>
      <c r="Q8" s="5">
        <f>12.25+15.65+15.3+10.1</f>
        <v>53.3</v>
      </c>
      <c r="R8" s="5"/>
      <c r="S8" s="5">
        <v>12.4</v>
      </c>
      <c r="T8" s="5">
        <v>9.9</v>
      </c>
      <c r="U8" s="5">
        <f>14.1+7.7</f>
        <v>21.8</v>
      </c>
      <c r="V8" s="5"/>
      <c r="W8" s="5">
        <f t="shared" si="0"/>
        <v>348.4</v>
      </c>
    </row>
    <row r="9" spans="1:23">
      <c r="A9" s="3">
        <v>1013</v>
      </c>
      <c r="B9" s="3"/>
      <c r="C9" s="3"/>
      <c r="D9" s="3"/>
      <c r="E9" s="3"/>
      <c r="F9" s="3"/>
      <c r="G9" s="3"/>
      <c r="H9" s="3"/>
      <c r="I9" s="3"/>
      <c r="J9" s="3"/>
      <c r="K9" s="5"/>
      <c r="L9" s="5"/>
      <c r="M9" s="5">
        <v>19.15</v>
      </c>
      <c r="N9" s="5">
        <v>8.75</v>
      </c>
      <c r="O9" s="5">
        <f>15.95+21+9.3</f>
        <v>46.25</v>
      </c>
      <c r="P9" s="5">
        <f>16.5+14.9+21.75+19.25+14.3+19.55</f>
        <v>106.25</v>
      </c>
      <c r="Q9" s="5">
        <f>14.9+16.2+20.55+7.7</f>
        <v>59.35</v>
      </c>
      <c r="R9" s="5"/>
      <c r="S9" s="5">
        <v>7.4</v>
      </c>
      <c r="T9" s="5">
        <f>12.8+9.8</f>
        <v>22.6</v>
      </c>
      <c r="U9" s="5">
        <f>16.85+22.55</f>
        <v>39.4</v>
      </c>
      <c r="V9" s="5"/>
      <c r="W9" s="5">
        <f t="shared" si="0"/>
        <v>309.15</v>
      </c>
    </row>
    <row r="10" spans="1:23">
      <c r="A10" s="3">
        <v>999</v>
      </c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>
        <v>8.65</v>
      </c>
      <c r="N10" s="5">
        <f>18.3+12.85+1.65</f>
        <v>32.8</v>
      </c>
      <c r="O10" s="5">
        <f>20.5+16.2+1.55</f>
        <v>38.25</v>
      </c>
      <c r="P10" s="5">
        <f>17.1+19.2+8.2</f>
        <v>44.5</v>
      </c>
      <c r="Q10" s="5">
        <v>23.3</v>
      </c>
      <c r="R10" s="5"/>
      <c r="S10" s="5">
        <v>5.1</v>
      </c>
      <c r="T10" s="5">
        <v>12</v>
      </c>
      <c r="U10" s="5">
        <v>23.4</v>
      </c>
      <c r="V10" s="5"/>
      <c r="W10" s="5">
        <f t="shared" si="0"/>
        <v>188</v>
      </c>
    </row>
    <row r="11" spans="1:23">
      <c r="A11" s="3">
        <v>1006</v>
      </c>
      <c r="B11" s="3"/>
      <c r="C11" s="3"/>
      <c r="D11" s="3"/>
      <c r="E11" s="3"/>
      <c r="F11" s="3"/>
      <c r="G11" s="3"/>
      <c r="H11" s="3"/>
      <c r="I11" s="3"/>
      <c r="J11" s="3"/>
      <c r="K11" s="5"/>
      <c r="L11" s="5"/>
      <c r="M11" s="5">
        <v>7.25</v>
      </c>
      <c r="N11" s="5">
        <v>3.65</v>
      </c>
      <c r="O11" s="5">
        <v>14.7</v>
      </c>
      <c r="P11" s="5">
        <v>18.45</v>
      </c>
      <c r="Q11" s="5">
        <v>11.95</v>
      </c>
      <c r="R11" s="5"/>
      <c r="S11" s="5">
        <v>3.25</v>
      </c>
      <c r="T11" s="5">
        <v>16.9</v>
      </c>
      <c r="U11" s="5">
        <v>7.45</v>
      </c>
      <c r="V11" s="5"/>
      <c r="W11" s="5">
        <f t="shared" si="0"/>
        <v>83.6</v>
      </c>
    </row>
    <row r="12" spans="1:23">
      <c r="A12" s="3">
        <v>1009</v>
      </c>
      <c r="B12" s="3"/>
      <c r="C12" s="3"/>
      <c r="D12" s="3"/>
      <c r="E12" s="3"/>
      <c r="F12" s="3"/>
      <c r="G12" s="3"/>
      <c r="H12" s="3"/>
      <c r="I12" s="3"/>
      <c r="J12" s="3"/>
      <c r="K12" s="5"/>
      <c r="L12" s="5"/>
      <c r="M12" s="5">
        <f>14.35+6.45</f>
        <v>20.8</v>
      </c>
      <c r="N12" s="5">
        <f>15.7+14.5+5.45</f>
        <v>35.65</v>
      </c>
      <c r="O12" s="5">
        <f>16.7+22.45</f>
        <v>39.15</v>
      </c>
      <c r="P12" s="5">
        <f>19.65+16.7+19.45+13.2</f>
        <v>69</v>
      </c>
      <c r="Q12" s="5">
        <f>19.2+14.55</f>
        <v>33.75</v>
      </c>
      <c r="R12" s="5"/>
      <c r="S12" s="5">
        <v>7.65</v>
      </c>
      <c r="T12" s="5">
        <v>16.35</v>
      </c>
      <c r="U12" s="5">
        <v>16.25</v>
      </c>
      <c r="V12" s="5"/>
      <c r="W12" s="5">
        <f t="shared" si="0"/>
        <v>238.6</v>
      </c>
    </row>
    <row r="13" spans="1:23">
      <c r="A13" s="3">
        <v>2425</v>
      </c>
      <c r="B13" s="4"/>
      <c r="C13" s="3"/>
      <c r="D13" s="3"/>
      <c r="E13" s="3"/>
      <c r="F13" s="3"/>
      <c r="G13" s="3"/>
      <c r="H13" s="3"/>
      <c r="I13" s="3"/>
      <c r="J13" s="3"/>
      <c r="K13" s="5"/>
      <c r="L13" s="5"/>
      <c r="M13" s="5"/>
      <c r="N13" s="5"/>
      <c r="O13" s="5"/>
      <c r="P13" s="5">
        <f>21.75+10</f>
        <v>31.75</v>
      </c>
      <c r="Q13" s="5">
        <f>14.95+9.35</f>
        <v>24.3</v>
      </c>
      <c r="R13" s="5"/>
      <c r="S13" s="5"/>
      <c r="T13" s="5">
        <v>8.85</v>
      </c>
      <c r="U13" s="5">
        <v>5.4</v>
      </c>
      <c r="V13" s="5"/>
      <c r="W13" s="5">
        <f t="shared" si="0"/>
        <v>70.3</v>
      </c>
    </row>
    <row r="14" spans="1:23">
      <c r="A14" s="3">
        <v>2425</v>
      </c>
      <c r="B14" s="3"/>
      <c r="C14" s="3"/>
      <c r="D14" s="3"/>
      <c r="E14" s="3"/>
      <c r="F14" s="3"/>
      <c r="G14" s="3"/>
      <c r="H14" s="3"/>
      <c r="I14" s="3"/>
      <c r="J14" s="3"/>
      <c r="K14" s="5"/>
      <c r="L14" s="5"/>
      <c r="M14" s="5">
        <v>2.05</v>
      </c>
      <c r="N14" s="5">
        <v>10.6</v>
      </c>
      <c r="O14" s="5">
        <v>9.4</v>
      </c>
      <c r="P14" s="5">
        <f>16.4+6.15</f>
        <v>22.55</v>
      </c>
      <c r="Q14" s="5">
        <v>10.6</v>
      </c>
      <c r="R14" s="5"/>
      <c r="S14" s="5"/>
      <c r="T14" s="5">
        <v>14.45</v>
      </c>
      <c r="U14" s="5">
        <f>15.85+8.25</f>
        <v>24.1</v>
      </c>
      <c r="V14" s="5"/>
      <c r="W14" s="5">
        <f t="shared" si="0"/>
        <v>93.75</v>
      </c>
    </row>
    <row r="15" spans="1:23">
      <c r="A15" s="3">
        <v>260</v>
      </c>
      <c r="B15" s="3"/>
      <c r="C15" s="3"/>
      <c r="D15" s="3"/>
      <c r="E15" s="3"/>
      <c r="F15" s="3"/>
      <c r="G15" s="3"/>
      <c r="H15" s="3"/>
      <c r="I15" s="3"/>
      <c r="J15" s="3"/>
      <c r="K15" s="5"/>
      <c r="L15" s="5"/>
      <c r="M15" s="5">
        <v>2.1</v>
      </c>
      <c r="N15" s="5">
        <v>1.85</v>
      </c>
      <c r="O15" s="5"/>
      <c r="P15" s="5">
        <v>3.4</v>
      </c>
      <c r="Q15" s="5">
        <v>0.95</v>
      </c>
      <c r="R15" s="5"/>
      <c r="S15" s="5">
        <v>3</v>
      </c>
      <c r="T15" s="5"/>
      <c r="U15" s="5"/>
      <c r="V15" s="5"/>
      <c r="W15" s="5">
        <f t="shared" si="0"/>
        <v>11.3</v>
      </c>
    </row>
    <row r="16" spans="1:23">
      <c r="A16" s="3">
        <v>1005</v>
      </c>
      <c r="B16" s="3"/>
      <c r="C16" s="3"/>
      <c r="D16" s="3"/>
      <c r="E16" s="3"/>
      <c r="F16" s="3"/>
      <c r="G16" s="3"/>
      <c r="H16" s="3"/>
      <c r="I16" s="3"/>
      <c r="J16" s="3"/>
      <c r="K16" s="5"/>
      <c r="L16" s="5"/>
      <c r="M16" s="5"/>
      <c r="N16" s="5">
        <v>5.25</v>
      </c>
      <c r="O16" s="5">
        <v>1.55</v>
      </c>
      <c r="P16" s="5">
        <v>4.2</v>
      </c>
      <c r="Q16" s="5">
        <v>3.85</v>
      </c>
      <c r="R16" s="5"/>
      <c r="S16" s="5"/>
      <c r="T16" s="5">
        <v>5.6</v>
      </c>
      <c r="U16" s="5">
        <v>0.9</v>
      </c>
      <c r="V16" s="5"/>
      <c r="W16" s="5">
        <f t="shared" si="0"/>
        <v>21.35</v>
      </c>
    </row>
    <row r="17" spans="1:23">
      <c r="A17" s="3">
        <v>368</v>
      </c>
      <c r="B17" s="3"/>
      <c r="C17" s="3"/>
      <c r="D17" s="3"/>
      <c r="E17" s="3"/>
      <c r="F17" s="3"/>
      <c r="G17" s="3"/>
      <c r="H17" s="3"/>
      <c r="I17" s="3"/>
      <c r="J17" s="3"/>
      <c r="K17" s="5"/>
      <c r="L17" s="5"/>
      <c r="M17" s="5">
        <v>14</v>
      </c>
      <c r="N17" s="5">
        <v>10.7</v>
      </c>
      <c r="O17" s="5">
        <v>7.15</v>
      </c>
      <c r="P17" s="5">
        <v>19.6</v>
      </c>
      <c r="Q17" s="5">
        <v>7.85</v>
      </c>
      <c r="R17" s="5"/>
      <c r="S17" s="5"/>
      <c r="T17" s="5">
        <v>2.85</v>
      </c>
      <c r="U17" s="5">
        <v>3.25</v>
      </c>
      <c r="V17" s="5"/>
      <c r="W17" s="5">
        <f t="shared" si="0"/>
        <v>65.4</v>
      </c>
    </row>
    <row r="18" spans="1:23">
      <c r="A18" s="3">
        <v>342</v>
      </c>
      <c r="B18" s="3"/>
      <c r="C18" s="3"/>
      <c r="D18" s="3"/>
      <c r="E18" s="3"/>
      <c r="F18" s="3"/>
      <c r="G18" s="3"/>
      <c r="H18" s="3"/>
      <c r="I18" s="3"/>
      <c r="J18" s="3"/>
      <c r="K18" s="5"/>
      <c r="L18" s="5"/>
      <c r="M18" s="5">
        <v>5</v>
      </c>
      <c r="N18" s="5">
        <v>15.8</v>
      </c>
      <c r="O18" s="5">
        <f>17.55+14.25+2.9</f>
        <v>34.7</v>
      </c>
      <c r="P18" s="5">
        <f>17.35+12.9+18.75+18.35</f>
        <v>67.35</v>
      </c>
      <c r="Q18" s="5">
        <f>13.85+16.25</f>
        <v>30.1</v>
      </c>
      <c r="R18" s="5"/>
      <c r="S18" s="5">
        <v>2.25</v>
      </c>
      <c r="T18" s="5">
        <f>16.25+2.5</f>
        <v>18.75</v>
      </c>
      <c r="U18" s="5">
        <v>23.9</v>
      </c>
      <c r="V18" s="5"/>
      <c r="W18" s="5">
        <f t="shared" si="0"/>
        <v>197.85</v>
      </c>
    </row>
    <row r="19" spans="1:23">
      <c r="A19" s="3">
        <v>260</v>
      </c>
      <c r="B19" s="3"/>
      <c r="C19" s="3"/>
      <c r="D19" s="3"/>
      <c r="E19" s="3"/>
      <c r="F19" s="3"/>
      <c r="G19" s="3"/>
      <c r="H19" s="3"/>
      <c r="I19" s="3"/>
      <c r="J19" s="3"/>
      <c r="K19" s="5"/>
      <c r="L19" s="5"/>
      <c r="M19" s="5"/>
      <c r="N19" s="5">
        <v>3.25</v>
      </c>
      <c r="O19" s="5"/>
      <c r="P19" s="5">
        <v>6.3</v>
      </c>
      <c r="Q19" s="5">
        <v>6.35</v>
      </c>
      <c r="R19" s="5"/>
      <c r="S19" s="5"/>
      <c r="T19" s="5">
        <v>1.3</v>
      </c>
      <c r="U19" s="5"/>
      <c r="V19" s="5"/>
      <c r="W19" s="5">
        <f t="shared" si="0"/>
        <v>17.2</v>
      </c>
    </row>
    <row r="20" spans="1:23">
      <c r="A20" s="3">
        <v>2161</v>
      </c>
      <c r="B20" s="3"/>
      <c r="C20" s="3"/>
      <c r="D20" s="3"/>
      <c r="E20" s="3"/>
      <c r="F20" s="3"/>
      <c r="G20" s="3"/>
      <c r="H20" s="3"/>
      <c r="I20" s="3"/>
      <c r="J20" s="3"/>
      <c r="K20" s="5"/>
      <c r="L20" s="5"/>
      <c r="M20" s="5">
        <v>2.15</v>
      </c>
      <c r="N20" s="5">
        <v>18.5</v>
      </c>
      <c r="O20" s="5">
        <v>24.35</v>
      </c>
      <c r="P20" s="5">
        <f>22.55+15.9+15.8+11.65</f>
        <v>65.9</v>
      </c>
      <c r="Q20" s="5">
        <f>25.95+2.65</f>
        <v>28.6</v>
      </c>
      <c r="R20" s="5"/>
      <c r="S20" s="5"/>
      <c r="T20" s="5">
        <v>8.1</v>
      </c>
      <c r="U20" s="5">
        <v>12.9</v>
      </c>
      <c r="V20" s="5"/>
      <c r="W20" s="5">
        <f t="shared" si="0"/>
        <v>160.5</v>
      </c>
    </row>
    <row r="21" spans="1:23">
      <c r="A21" s="3">
        <v>309</v>
      </c>
      <c r="B21" s="3"/>
      <c r="C21" s="3"/>
      <c r="D21" s="3"/>
      <c r="E21" s="3"/>
      <c r="F21" s="3"/>
      <c r="G21" s="3"/>
      <c r="H21" s="3"/>
      <c r="I21" s="3"/>
      <c r="J21" s="3"/>
      <c r="K21" s="5"/>
      <c r="L21" s="5"/>
      <c r="M21" s="5">
        <f>15.9+6.55</f>
        <v>22.45</v>
      </c>
      <c r="N21" s="5">
        <f>15+14.65+17.1+20.15</f>
        <v>66.9</v>
      </c>
      <c r="O21" s="5">
        <f>21+11.85+18.4+17.5+18.6</f>
        <v>87.35</v>
      </c>
      <c r="P21" s="5">
        <f>18.6+20.7+17.25+18.55+19.05+16.95+17.1+16.9+18.55+9.95</f>
        <v>173.6</v>
      </c>
      <c r="Q21" s="5">
        <f>17.85+16.2+13.6</f>
        <v>47.65</v>
      </c>
      <c r="R21" s="5"/>
      <c r="S21" s="5">
        <v>16.15</v>
      </c>
      <c r="T21" s="5">
        <f>19.9+17.55+13.95+22.2+1.75</f>
        <v>75.35</v>
      </c>
      <c r="U21" s="5">
        <f>17.55+17.05+21.95</f>
        <v>56.55</v>
      </c>
      <c r="V21" s="5"/>
      <c r="W21" s="5">
        <f t="shared" si="0"/>
        <v>546</v>
      </c>
    </row>
    <row r="22" spans="1:23">
      <c r="A22" s="3">
        <v>309</v>
      </c>
      <c r="B22" s="3"/>
      <c r="C22" s="3"/>
      <c r="D22" s="3"/>
      <c r="E22" s="3"/>
      <c r="F22" s="3"/>
      <c r="G22" s="3"/>
      <c r="H22" s="3"/>
      <c r="I22" s="3"/>
      <c r="J22" s="3"/>
      <c r="K22" s="5"/>
      <c r="L22" s="5"/>
      <c r="M22" s="5"/>
      <c r="N22" s="5">
        <v>3.75</v>
      </c>
      <c r="O22" s="5">
        <v>4.8</v>
      </c>
      <c r="P22" s="5">
        <v>4.9</v>
      </c>
      <c r="Q22" s="5"/>
      <c r="R22" s="5"/>
      <c r="S22" s="5"/>
      <c r="T22" s="5">
        <v>21.5</v>
      </c>
      <c r="U22" s="5">
        <v>6.15</v>
      </c>
      <c r="V22" s="5"/>
      <c r="W22" s="5">
        <f t="shared" si="0"/>
        <v>41.1</v>
      </c>
    </row>
    <row r="23" spans="1:23">
      <c r="A23" s="3"/>
      <c r="B23" s="3"/>
      <c r="C23" s="3"/>
      <c r="D23" s="3"/>
      <c r="E23" s="3"/>
      <c r="F23" s="3"/>
      <c r="G23" s="3"/>
      <c r="H23" s="3"/>
      <c r="I23" s="3"/>
      <c r="J23" s="3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>
        <f t="shared" si="0"/>
        <v>0</v>
      </c>
    </row>
    <row r="24" spans="1:23">
      <c r="A24" s="3"/>
      <c r="B24" s="3"/>
      <c r="C24" s="3"/>
      <c r="D24" s="3"/>
      <c r="E24" s="3"/>
      <c r="F24" s="3"/>
      <c r="G24" s="3"/>
      <c r="H24" s="3"/>
      <c r="I24" s="3"/>
      <c r="J24" s="3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>
        <f t="shared" si="0"/>
        <v>0</v>
      </c>
    </row>
    <row r="25" spans="1:23">
      <c r="A25" s="3"/>
      <c r="B25" s="3"/>
      <c r="C25" s="3"/>
      <c r="D25" s="3"/>
      <c r="E25" s="3"/>
      <c r="F25" s="3"/>
      <c r="G25" s="3"/>
      <c r="H25" s="3"/>
      <c r="I25" s="3"/>
      <c r="J25" s="3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>
        <f t="shared" si="0"/>
        <v>0</v>
      </c>
    </row>
    <row r="26" spans="1:23">
      <c r="A26" s="3"/>
      <c r="B26" s="3"/>
      <c r="C26" s="3"/>
      <c r="D26" s="3"/>
      <c r="E26" s="3"/>
      <c r="F26" s="3"/>
      <c r="G26" s="3"/>
      <c r="H26" s="3"/>
      <c r="I26" s="3"/>
      <c r="J26" s="3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>
        <f t="shared" si="0"/>
        <v>0</v>
      </c>
    </row>
    <row r="27" spans="1:23">
      <c r="A27" s="3"/>
      <c r="B27" s="3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>
        <f t="shared" si="0"/>
        <v>0</v>
      </c>
    </row>
    <row r="28" spans="1:23">
      <c r="A28" s="3"/>
      <c r="B28" s="3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>
        <f t="shared" si="0"/>
        <v>0</v>
      </c>
    </row>
    <row r="29" spans="1:23">
      <c r="A29" s="3"/>
      <c r="B29" s="3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>
        <f t="shared" si="0"/>
        <v>0</v>
      </c>
    </row>
    <row r="30" spans="1:23">
      <c r="A30" s="3"/>
      <c r="B30" s="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>
        <f t="shared" si="0"/>
        <v>0</v>
      </c>
    </row>
    <row r="31" spans="1:23">
      <c r="A31" s="3"/>
      <c r="B31" s="3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>
        <f t="shared" si="0"/>
        <v>0</v>
      </c>
    </row>
    <row r="32" spans="1:23">
      <c r="A32" s="3"/>
      <c r="B32" s="3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>
        <f t="shared" si="0"/>
        <v>0</v>
      </c>
    </row>
    <row r="33" spans="1:23">
      <c r="A33" s="3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>
        <f t="shared" si="0"/>
        <v>0</v>
      </c>
    </row>
    <row r="34" spans="1:23">
      <c r="A34" s="3"/>
      <c r="B34" s="3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>
        <f t="shared" si="0"/>
        <v>0</v>
      </c>
    </row>
    <row r="35" spans="1:23">
      <c r="A35" s="3"/>
      <c r="B35" s="3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>
        <f t="shared" si="0"/>
        <v>0</v>
      </c>
    </row>
    <row r="36" spans="1:23">
      <c r="A36" s="3"/>
      <c r="B36" s="3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>
        <f t="shared" si="0"/>
        <v>0</v>
      </c>
    </row>
    <row r="37" spans="1:23">
      <c r="A37" s="3"/>
      <c r="B37" s="3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>
        <f t="shared" si="0"/>
        <v>0</v>
      </c>
    </row>
    <row r="38" spans="1:23">
      <c r="A38" s="3"/>
      <c r="B38" s="3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>
        <f t="shared" si="0"/>
        <v>0</v>
      </c>
    </row>
    <row r="39" spans="1:23">
      <c r="A39" s="3"/>
      <c r="B39" s="3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>
        <f t="shared" si="0"/>
        <v>0</v>
      </c>
    </row>
    <row r="40" spans="1:23">
      <c r="A40" s="3"/>
      <c r="B40" s="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>
        <f t="shared" si="0"/>
        <v>0</v>
      </c>
    </row>
    <row r="41" spans="1:23">
      <c r="A41" s="3"/>
      <c r="B41" s="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>
        <f t="shared" si="0"/>
        <v>0</v>
      </c>
    </row>
    <row r="42" spans="1:23">
      <c r="A42" s="3"/>
      <c r="B42" s="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>
        <f t="shared" si="0"/>
        <v>0</v>
      </c>
    </row>
    <row r="43" spans="1:23">
      <c r="A43" s="3"/>
      <c r="B43" s="3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>
        <f t="shared" si="0"/>
        <v>0</v>
      </c>
    </row>
    <row r="44" spans="1:23">
      <c r="A44" s="3"/>
      <c r="B44" s="3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>
        <f t="shared" si="0"/>
        <v>0</v>
      </c>
    </row>
    <row r="45" spans="1:23">
      <c r="A45" s="3"/>
      <c r="B45" s="3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>
        <f t="shared" si="0"/>
        <v>0</v>
      </c>
    </row>
    <row r="46" spans="1:23">
      <c r="A46" s="3"/>
      <c r="B46" s="3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>
        <f t="shared" si="0"/>
        <v>0</v>
      </c>
    </row>
    <row r="47" spans="1:23">
      <c r="A47" s="3"/>
      <c r="B47" s="3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>
        <f t="shared" si="0"/>
        <v>0</v>
      </c>
    </row>
    <row r="48" spans="1:23">
      <c r="A48" s="3"/>
      <c r="B48" s="3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>
        <f t="shared" si="0"/>
        <v>0</v>
      </c>
    </row>
    <row r="49" spans="1:23">
      <c r="A49" s="3"/>
      <c r="B49" s="3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>
        <f t="shared" si="0"/>
        <v>0</v>
      </c>
    </row>
    <row r="50" spans="1:23">
      <c r="A50" s="3"/>
      <c r="B50" s="3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>
        <f t="shared" si="0"/>
        <v>0</v>
      </c>
    </row>
    <row r="51" spans="1:23">
      <c r="A51" s="3"/>
      <c r="B51" s="3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>
        <f t="shared" si="0"/>
        <v>0</v>
      </c>
    </row>
    <row r="52" spans="1:23">
      <c r="A52" s="3"/>
      <c r="B52" s="3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>
        <f t="shared" si="0"/>
        <v>0</v>
      </c>
    </row>
    <row r="53" spans="1:23">
      <c r="A53" s="3"/>
      <c r="B53" s="3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>
        <f t="shared" si="0"/>
        <v>0</v>
      </c>
    </row>
    <row r="54" spans="1:23">
      <c r="A54" s="3"/>
      <c r="B54" s="3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>
        <f t="shared" si="0"/>
        <v>0</v>
      </c>
    </row>
    <row r="55" spans="1:23">
      <c r="A55" s="3"/>
      <c r="B55" s="3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>
        <f t="shared" si="0"/>
        <v>0</v>
      </c>
    </row>
    <row r="56" spans="1:23">
      <c r="A56" s="3"/>
      <c r="B56" s="3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>
        <f t="shared" si="0"/>
        <v>0</v>
      </c>
    </row>
    <row r="57" spans="1:23">
      <c r="A57" s="3"/>
      <c r="B57" s="3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>
        <f t="shared" si="0"/>
        <v>0</v>
      </c>
    </row>
    <row r="58" spans="1:23">
      <c r="A58" s="3"/>
      <c r="B58" s="3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>
        <f t="shared" si="0"/>
        <v>0</v>
      </c>
    </row>
    <row r="59" spans="1:23">
      <c r="A59" s="3"/>
      <c r="B59" s="3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>
        <f t="shared" si="0"/>
        <v>0</v>
      </c>
    </row>
    <row r="60" spans="1:23">
      <c r="A60" s="3"/>
      <c r="B60" s="3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>
        <f t="shared" si="0"/>
        <v>0</v>
      </c>
    </row>
    <row r="61" spans="1:23">
      <c r="A61" s="3"/>
      <c r="B61" s="3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>
        <f t="shared" si="0"/>
        <v>0</v>
      </c>
    </row>
    <row r="62" spans="1:23">
      <c r="A62" s="3"/>
      <c r="B62" s="3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>
        <f t="shared" si="0"/>
        <v>0</v>
      </c>
    </row>
    <row r="63" spans="1:23">
      <c r="A63" s="3"/>
      <c r="B63" s="3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>
        <f t="shared" si="0"/>
        <v>0</v>
      </c>
    </row>
    <row r="64" spans="1:23">
      <c r="A64" s="3"/>
      <c r="B64" s="3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>
        <f t="shared" si="0"/>
        <v>0</v>
      </c>
    </row>
    <row r="65" spans="1:23">
      <c r="A65" s="3"/>
      <c r="B65" s="3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>
        <f t="shared" si="0"/>
        <v>0</v>
      </c>
    </row>
    <row r="66" spans="1:23">
      <c r="A66" s="3"/>
      <c r="B66" s="3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>
        <f t="shared" si="0"/>
        <v>0</v>
      </c>
    </row>
    <row r="67" spans="1:23">
      <c r="A67" s="3"/>
      <c r="B67" s="3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>
        <f t="shared" si="0"/>
        <v>0</v>
      </c>
    </row>
    <row r="68" spans="1:23">
      <c r="A68" s="3"/>
      <c r="B68" s="3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>
        <f t="shared" ref="W68:W131" si="1">SUM(C68:V68)</f>
        <v>0</v>
      </c>
    </row>
    <row r="69" spans="1:23">
      <c r="A69" s="3"/>
      <c r="B69" s="3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>
        <f t="shared" si="1"/>
        <v>0</v>
      </c>
    </row>
    <row r="70" spans="1:23">
      <c r="A70" s="3"/>
      <c r="B70" s="3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>
        <f t="shared" si="1"/>
        <v>0</v>
      </c>
    </row>
    <row r="71" spans="1:23">
      <c r="A71" s="3"/>
      <c r="B71" s="3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>
        <f t="shared" si="1"/>
        <v>0</v>
      </c>
    </row>
    <row r="72" spans="1:23">
      <c r="A72" s="3"/>
      <c r="B72" s="3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>
        <f t="shared" si="1"/>
        <v>0</v>
      </c>
    </row>
    <row r="73" spans="1:23">
      <c r="A73" s="3"/>
      <c r="B73" s="3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>
        <f t="shared" si="1"/>
        <v>0</v>
      </c>
    </row>
    <row r="74" spans="1:23">
      <c r="A74" s="3"/>
      <c r="B74" s="3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>
        <f t="shared" si="1"/>
        <v>0</v>
      </c>
    </row>
    <row r="75" spans="1:23">
      <c r="A75" s="3"/>
      <c r="B75" s="3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>
        <f t="shared" si="1"/>
        <v>0</v>
      </c>
    </row>
    <row r="76" spans="1:23">
      <c r="A76" s="3"/>
      <c r="B76" s="3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>
        <f t="shared" si="1"/>
        <v>0</v>
      </c>
    </row>
    <row r="77" spans="1:23">
      <c r="A77" s="3"/>
      <c r="B77" s="3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>
        <f t="shared" si="1"/>
        <v>0</v>
      </c>
    </row>
    <row r="78" spans="1:23">
      <c r="A78" s="3"/>
      <c r="B78" s="3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>
        <f t="shared" si="1"/>
        <v>0</v>
      </c>
    </row>
    <row r="79" spans="1:23">
      <c r="A79" s="3"/>
      <c r="B79" s="3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>
        <f t="shared" si="1"/>
        <v>0</v>
      </c>
    </row>
    <row r="80" spans="1:23">
      <c r="A80" s="3"/>
      <c r="B80" s="3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>
        <f t="shared" si="1"/>
        <v>0</v>
      </c>
    </row>
    <row r="81" spans="1:23">
      <c r="A81" s="3"/>
      <c r="B81" s="3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>
        <f t="shared" si="1"/>
        <v>0</v>
      </c>
    </row>
    <row r="82" spans="1:23">
      <c r="A82" s="3"/>
      <c r="B82" s="3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>
        <f t="shared" si="1"/>
        <v>0</v>
      </c>
    </row>
    <row r="83" spans="1:23">
      <c r="A83" s="3"/>
      <c r="B83" s="3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>
        <f t="shared" si="1"/>
        <v>0</v>
      </c>
    </row>
    <row r="84" spans="1:23">
      <c r="A84" s="3"/>
      <c r="B84" s="3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>
        <f t="shared" si="1"/>
        <v>0</v>
      </c>
    </row>
    <row r="85" spans="1:23">
      <c r="A85" s="3"/>
      <c r="B85" s="3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>
        <f t="shared" si="1"/>
        <v>0</v>
      </c>
    </row>
    <row r="86" spans="1:23">
      <c r="A86" s="3"/>
      <c r="B86" s="3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>
        <f t="shared" si="1"/>
        <v>0</v>
      </c>
    </row>
    <row r="87" spans="1:23">
      <c r="A87" s="3"/>
      <c r="B87" s="3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>
        <f t="shared" si="1"/>
        <v>0</v>
      </c>
    </row>
    <row r="88" spans="1:23">
      <c r="A88" s="3"/>
      <c r="B88" s="3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>
        <f t="shared" si="1"/>
        <v>0</v>
      </c>
    </row>
    <row r="89" spans="1:23">
      <c r="A89" s="3"/>
      <c r="B89" s="3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>
        <f t="shared" si="1"/>
        <v>0</v>
      </c>
    </row>
    <row r="90" spans="1:23">
      <c r="A90" s="3"/>
      <c r="B90" s="3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>
        <f t="shared" si="1"/>
        <v>0</v>
      </c>
    </row>
    <row r="91" spans="1:23">
      <c r="A91" s="3"/>
      <c r="B91" s="3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>
        <f t="shared" si="1"/>
        <v>0</v>
      </c>
    </row>
    <row r="92" spans="1:23">
      <c r="A92" s="3"/>
      <c r="B92" s="3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>
        <f t="shared" si="1"/>
        <v>0</v>
      </c>
    </row>
    <row r="93" spans="1:23">
      <c r="A93" s="3"/>
      <c r="B93" s="3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>
        <f t="shared" si="1"/>
        <v>0</v>
      </c>
    </row>
    <row r="94" spans="1:23">
      <c r="A94" s="3"/>
      <c r="B94" s="3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>
        <f t="shared" si="1"/>
        <v>0</v>
      </c>
    </row>
    <row r="95" spans="1:23">
      <c r="A95" s="3"/>
      <c r="B95" s="3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>
        <f t="shared" si="1"/>
        <v>0</v>
      </c>
    </row>
    <row r="96" spans="1:23">
      <c r="A96" s="3"/>
      <c r="B96" s="3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>
        <f t="shared" si="1"/>
        <v>0</v>
      </c>
    </row>
    <row r="97" spans="1:23">
      <c r="A97" s="3"/>
      <c r="B97" s="3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>
        <f t="shared" si="1"/>
        <v>0</v>
      </c>
    </row>
    <row r="98" spans="1:23">
      <c r="A98" s="3"/>
      <c r="B98" s="3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>
        <f t="shared" si="1"/>
        <v>0</v>
      </c>
    </row>
    <row r="99" spans="1:23">
      <c r="A99" s="3"/>
      <c r="B99" s="3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>
        <f t="shared" si="1"/>
        <v>0</v>
      </c>
    </row>
    <row r="100" spans="1:23">
      <c r="A100" s="3"/>
      <c r="B100" s="3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>
        <f t="shared" si="1"/>
        <v>0</v>
      </c>
    </row>
    <row r="101" spans="1:23">
      <c r="A101" s="3"/>
      <c r="B101" s="3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>
        <f t="shared" si="1"/>
        <v>0</v>
      </c>
    </row>
    <row r="102" spans="1:23">
      <c r="A102" s="3"/>
      <c r="B102" s="3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>
        <f t="shared" si="1"/>
        <v>0</v>
      </c>
    </row>
    <row r="103" spans="1:23">
      <c r="A103" s="3"/>
      <c r="B103" s="3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>
        <f t="shared" si="1"/>
        <v>0</v>
      </c>
    </row>
    <row r="104" spans="1:23">
      <c r="A104" s="3"/>
      <c r="B104" s="3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>
        <f t="shared" si="1"/>
        <v>0</v>
      </c>
    </row>
    <row r="105" spans="1:23">
      <c r="A105" s="3"/>
      <c r="B105" s="3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>
        <f t="shared" si="1"/>
        <v>0</v>
      </c>
    </row>
    <row r="106" spans="1:23">
      <c r="A106" s="3"/>
      <c r="B106" s="3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>
        <f t="shared" si="1"/>
        <v>0</v>
      </c>
    </row>
    <row r="107" spans="1:23">
      <c r="A107" s="3"/>
      <c r="B107" s="3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>
        <f t="shared" si="1"/>
        <v>0</v>
      </c>
    </row>
    <row r="108" spans="1:23">
      <c r="A108" s="3"/>
      <c r="B108" s="3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>
        <f t="shared" si="1"/>
        <v>0</v>
      </c>
    </row>
    <row r="109" spans="1:23">
      <c r="A109" s="3"/>
      <c r="B109" s="3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>
        <f t="shared" si="1"/>
        <v>0</v>
      </c>
    </row>
    <row r="110" spans="1:23">
      <c r="A110" s="3"/>
      <c r="B110" s="3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>
        <f t="shared" si="1"/>
        <v>0</v>
      </c>
    </row>
    <row r="111" spans="1:23">
      <c r="A111" s="3"/>
      <c r="B111" s="3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>
        <f t="shared" si="1"/>
        <v>0</v>
      </c>
    </row>
    <row r="112" spans="1:23">
      <c r="A112" s="3"/>
      <c r="B112" s="3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>
        <f t="shared" si="1"/>
        <v>0</v>
      </c>
    </row>
    <row r="113" spans="1:23">
      <c r="A113" s="3"/>
      <c r="B113" s="3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>
        <f t="shared" si="1"/>
        <v>0</v>
      </c>
    </row>
    <row r="114" spans="1:23">
      <c r="A114" s="3"/>
      <c r="B114" s="3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>
        <f t="shared" si="1"/>
        <v>0</v>
      </c>
    </row>
    <row r="115" spans="1:23">
      <c r="A115" s="3"/>
      <c r="B115" s="3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>
        <f t="shared" si="1"/>
        <v>0</v>
      </c>
    </row>
    <row r="116" spans="1:23">
      <c r="A116" s="3"/>
      <c r="B116" s="3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>
        <f t="shared" si="1"/>
        <v>0</v>
      </c>
    </row>
    <row r="117" spans="1:23">
      <c r="A117" s="3"/>
      <c r="B117" s="3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>
        <f t="shared" si="1"/>
        <v>0</v>
      </c>
    </row>
    <row r="118" spans="1:23">
      <c r="A118" s="3"/>
      <c r="B118" s="3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>
        <f t="shared" si="1"/>
        <v>0</v>
      </c>
    </row>
    <row r="119" spans="1:23">
      <c r="A119" s="3"/>
      <c r="B119" s="3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>
        <f t="shared" si="1"/>
        <v>0</v>
      </c>
    </row>
    <row r="120" spans="1:23">
      <c r="A120" s="3"/>
      <c r="B120" s="3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>
        <f t="shared" si="1"/>
        <v>0</v>
      </c>
    </row>
    <row r="121" spans="1:23">
      <c r="A121" s="3"/>
      <c r="B121" s="3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>
        <f t="shared" si="1"/>
        <v>0</v>
      </c>
    </row>
    <row r="122" spans="1:23">
      <c r="A122" s="3"/>
      <c r="B122" s="3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>
        <f t="shared" si="1"/>
        <v>0</v>
      </c>
    </row>
    <row r="123" spans="1:23">
      <c r="A123" s="3"/>
      <c r="B123" s="3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>
        <f t="shared" si="1"/>
        <v>0</v>
      </c>
    </row>
    <row r="124" spans="1:23">
      <c r="A124" s="3"/>
      <c r="B124" s="3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>
        <f t="shared" si="1"/>
        <v>0</v>
      </c>
    </row>
    <row r="125" spans="1:23">
      <c r="A125" s="3"/>
      <c r="B125" s="3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>
        <f t="shared" si="1"/>
        <v>0</v>
      </c>
    </row>
    <row r="126" spans="1:23">
      <c r="A126" s="3"/>
      <c r="B126" s="3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>
        <f t="shared" si="1"/>
        <v>0</v>
      </c>
    </row>
    <row r="127" spans="1:23">
      <c r="A127" s="3"/>
      <c r="B127" s="3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>
        <f t="shared" si="1"/>
        <v>0</v>
      </c>
    </row>
    <row r="128" spans="1:23">
      <c r="A128" s="3"/>
      <c r="B128" s="3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>
        <f t="shared" si="1"/>
        <v>0</v>
      </c>
    </row>
    <row r="129" spans="1:23">
      <c r="A129" s="3"/>
      <c r="B129" s="3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>
        <f t="shared" si="1"/>
        <v>0</v>
      </c>
    </row>
    <row r="130" spans="1:23">
      <c r="A130" s="3"/>
      <c r="B130" s="3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>
        <f t="shared" si="1"/>
        <v>0</v>
      </c>
    </row>
    <row r="131" spans="1:23">
      <c r="A131" s="3"/>
      <c r="B131" s="3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>
        <f t="shared" si="1"/>
        <v>0</v>
      </c>
    </row>
    <row r="132" spans="1:23">
      <c r="A132" s="3"/>
      <c r="B132" s="3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>
        <f t="shared" ref="W132:W195" si="2">SUM(C132:V132)</f>
        <v>0</v>
      </c>
    </row>
    <row r="133" spans="1:23">
      <c r="A133" s="3"/>
      <c r="B133" s="3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>
        <f t="shared" si="2"/>
        <v>0</v>
      </c>
    </row>
    <row r="134" spans="1:23">
      <c r="A134" s="3"/>
      <c r="B134" s="3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>
        <f t="shared" si="2"/>
        <v>0</v>
      </c>
    </row>
    <row r="135" spans="1:23">
      <c r="A135" s="3"/>
      <c r="B135" s="3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>
        <f t="shared" si="2"/>
        <v>0</v>
      </c>
    </row>
    <row r="136" spans="1:23">
      <c r="A136" s="3"/>
      <c r="B136" s="3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>
        <f t="shared" si="2"/>
        <v>0</v>
      </c>
    </row>
    <row r="137" spans="1:23">
      <c r="A137" s="3"/>
      <c r="B137" s="3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>
        <f t="shared" si="2"/>
        <v>0</v>
      </c>
    </row>
    <row r="138" spans="1:23">
      <c r="A138" s="3"/>
      <c r="B138" s="3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>
        <f t="shared" si="2"/>
        <v>0</v>
      </c>
    </row>
    <row r="139" spans="1:23">
      <c r="A139" s="3"/>
      <c r="B139" s="3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>
        <f t="shared" si="2"/>
        <v>0</v>
      </c>
    </row>
    <row r="140" spans="1:23">
      <c r="A140" s="3"/>
      <c r="B140" s="3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>
        <f t="shared" si="2"/>
        <v>0</v>
      </c>
    </row>
    <row r="141" spans="1:23">
      <c r="A141" s="3"/>
      <c r="B141" s="3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>
        <f t="shared" si="2"/>
        <v>0</v>
      </c>
    </row>
    <row r="142" spans="1:23">
      <c r="A142" s="3"/>
      <c r="B142" s="3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>
        <f t="shared" si="2"/>
        <v>0</v>
      </c>
    </row>
    <row r="143" spans="1:23">
      <c r="A143" s="3"/>
      <c r="B143" s="3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>
        <f t="shared" si="2"/>
        <v>0</v>
      </c>
    </row>
    <row r="144" spans="1:23">
      <c r="A144" s="3"/>
      <c r="B144" s="3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>
        <f t="shared" si="2"/>
        <v>0</v>
      </c>
    </row>
    <row r="145" spans="1:23">
      <c r="A145" s="3"/>
      <c r="B145" s="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>
        <f t="shared" si="2"/>
        <v>0</v>
      </c>
    </row>
    <row r="146" spans="1:23">
      <c r="A146" s="3"/>
      <c r="B146" s="3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>
        <f t="shared" si="2"/>
        <v>0</v>
      </c>
    </row>
    <row r="147" spans="1:23">
      <c r="A147" s="3"/>
      <c r="B147" s="3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>
        <f t="shared" si="2"/>
        <v>0</v>
      </c>
    </row>
    <row r="148" spans="1:23">
      <c r="A148" s="3"/>
      <c r="B148" s="3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>
        <f t="shared" si="2"/>
        <v>0</v>
      </c>
    </row>
    <row r="149" spans="1:23">
      <c r="A149" s="3"/>
      <c r="B149" s="3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>
        <f t="shared" si="2"/>
        <v>0</v>
      </c>
    </row>
    <row r="150" spans="1:23">
      <c r="A150" s="3"/>
      <c r="B150" s="3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>
        <f t="shared" si="2"/>
        <v>0</v>
      </c>
    </row>
    <row r="151" spans="1:23">
      <c r="A151" s="3"/>
      <c r="B151" s="3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>
        <f t="shared" si="2"/>
        <v>0</v>
      </c>
    </row>
    <row r="152" spans="1:23">
      <c r="A152" s="3"/>
      <c r="B152" s="3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>
        <f t="shared" si="2"/>
        <v>0</v>
      </c>
    </row>
    <row r="153" spans="1:23">
      <c r="A153" s="3"/>
      <c r="B153" s="3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>
        <f t="shared" si="2"/>
        <v>0</v>
      </c>
    </row>
    <row r="154" spans="1:23">
      <c r="A154" s="3"/>
      <c r="B154" s="3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>
        <f t="shared" si="2"/>
        <v>0</v>
      </c>
    </row>
    <row r="155" spans="1:23">
      <c r="A155" s="3"/>
      <c r="B155" s="3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>
        <f t="shared" si="2"/>
        <v>0</v>
      </c>
    </row>
    <row r="156" spans="1:23">
      <c r="A156" s="3"/>
      <c r="B156" s="3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>
        <f t="shared" si="2"/>
        <v>0</v>
      </c>
    </row>
    <row r="157" spans="1:23">
      <c r="A157" s="3"/>
      <c r="B157" s="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>
        <f t="shared" si="2"/>
        <v>0</v>
      </c>
    </row>
    <row r="158" spans="1:23">
      <c r="A158" s="3"/>
      <c r="B158" s="3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>
        <f t="shared" si="2"/>
        <v>0</v>
      </c>
    </row>
    <row r="159" spans="1:23">
      <c r="A159" s="3"/>
      <c r="B159" s="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>
        <f t="shared" si="2"/>
        <v>0</v>
      </c>
    </row>
    <row r="160" spans="1:23">
      <c r="A160" s="3"/>
      <c r="B160" s="3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>
        <f t="shared" si="2"/>
        <v>0</v>
      </c>
    </row>
    <row r="161" spans="1:23">
      <c r="A161" s="3"/>
      <c r="B161" s="3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>
        <f t="shared" si="2"/>
        <v>0</v>
      </c>
    </row>
    <row r="162" spans="1:23">
      <c r="A162" s="3"/>
      <c r="B162" s="3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>
        <f t="shared" si="2"/>
        <v>0</v>
      </c>
    </row>
    <row r="163" spans="1:23">
      <c r="A163" s="3"/>
      <c r="B163" s="3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>
        <f t="shared" si="2"/>
        <v>0</v>
      </c>
    </row>
    <row r="164" spans="1:23">
      <c r="A164" s="3"/>
      <c r="B164" s="3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>
        <f t="shared" si="2"/>
        <v>0</v>
      </c>
    </row>
    <row r="165" spans="1:23">
      <c r="A165" s="3"/>
      <c r="B165" s="3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>
        <f t="shared" si="2"/>
        <v>0</v>
      </c>
    </row>
    <row r="166" spans="1:23">
      <c r="A166" s="3"/>
      <c r="B166" s="3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>
        <f t="shared" si="2"/>
        <v>0</v>
      </c>
    </row>
    <row r="167" spans="1:23">
      <c r="A167" s="3"/>
      <c r="B167" s="3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>
        <f t="shared" si="2"/>
        <v>0</v>
      </c>
    </row>
    <row r="168" spans="1:23">
      <c r="A168" s="3"/>
      <c r="B168" s="3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>
        <f t="shared" si="2"/>
        <v>0</v>
      </c>
    </row>
    <row r="169" spans="1:23">
      <c r="A169" s="3"/>
      <c r="B169" s="3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>
        <f t="shared" si="2"/>
        <v>0</v>
      </c>
    </row>
    <row r="170" spans="1:23">
      <c r="A170" s="3"/>
      <c r="B170" s="3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>
        <f t="shared" si="2"/>
        <v>0</v>
      </c>
    </row>
    <row r="171" spans="1:23">
      <c r="A171" s="3"/>
      <c r="B171" s="3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>
        <f t="shared" si="2"/>
        <v>0</v>
      </c>
    </row>
    <row r="172" spans="1:23">
      <c r="A172" s="3"/>
      <c r="B172" s="3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>
        <f t="shared" si="2"/>
        <v>0</v>
      </c>
    </row>
    <row r="173" spans="1:23">
      <c r="A173" s="3"/>
      <c r="B173" s="3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>
        <f t="shared" si="2"/>
        <v>0</v>
      </c>
    </row>
    <row r="174" spans="1:23">
      <c r="A174" s="3"/>
      <c r="B174" s="3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>
        <f t="shared" si="2"/>
        <v>0</v>
      </c>
    </row>
    <row r="175" spans="1:23">
      <c r="A175" s="3"/>
      <c r="B175" s="3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>
        <f t="shared" si="2"/>
        <v>0</v>
      </c>
    </row>
    <row r="176" spans="1:23">
      <c r="A176" s="3"/>
      <c r="B176" s="3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>
        <f t="shared" si="2"/>
        <v>0</v>
      </c>
    </row>
    <row r="177" spans="1:23">
      <c r="A177" s="3"/>
      <c r="B177" s="3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>
        <f t="shared" si="2"/>
        <v>0</v>
      </c>
    </row>
    <row r="178" spans="1:23">
      <c r="A178" s="3"/>
      <c r="B178" s="3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>
        <f t="shared" si="2"/>
        <v>0</v>
      </c>
    </row>
    <row r="179" spans="1:23">
      <c r="A179" s="3"/>
      <c r="B179" s="3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>
        <f t="shared" si="2"/>
        <v>0</v>
      </c>
    </row>
    <row r="180" spans="1:23">
      <c r="A180" s="3"/>
      <c r="B180" s="3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>
        <f t="shared" si="2"/>
        <v>0</v>
      </c>
    </row>
    <row r="181" spans="1:23">
      <c r="A181" s="3"/>
      <c r="B181" s="3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>
        <f t="shared" si="2"/>
        <v>0</v>
      </c>
    </row>
    <row r="182" spans="1:23">
      <c r="A182" s="3"/>
      <c r="B182" s="3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>
        <f t="shared" si="2"/>
        <v>0</v>
      </c>
    </row>
    <row r="183" spans="1:23">
      <c r="A183" s="3"/>
      <c r="B183" s="3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>
        <f t="shared" si="2"/>
        <v>0</v>
      </c>
    </row>
    <row r="184" spans="1:23">
      <c r="A184" s="3"/>
      <c r="B184" s="3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>
        <f t="shared" si="2"/>
        <v>0</v>
      </c>
    </row>
    <row r="185" spans="1:23">
      <c r="A185" s="3"/>
      <c r="B185" s="3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>
        <f t="shared" si="2"/>
        <v>0</v>
      </c>
    </row>
    <row r="186" spans="1:23">
      <c r="A186" s="3"/>
      <c r="B186" s="3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>
        <f t="shared" si="2"/>
        <v>0</v>
      </c>
    </row>
    <row r="187" spans="1:23">
      <c r="A187" s="3"/>
      <c r="B187" s="3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>
        <f t="shared" si="2"/>
        <v>0</v>
      </c>
    </row>
    <row r="188" spans="1:23">
      <c r="A188" s="3"/>
      <c r="B188" s="3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>
        <f t="shared" si="2"/>
        <v>0</v>
      </c>
    </row>
    <row r="189" spans="1:23">
      <c r="A189" s="3"/>
      <c r="B189" s="3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>
        <f t="shared" si="2"/>
        <v>0</v>
      </c>
    </row>
    <row r="190" spans="1:23">
      <c r="A190" s="3"/>
      <c r="B190" s="3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>
        <f t="shared" si="2"/>
        <v>0</v>
      </c>
    </row>
    <row r="191" spans="1:23">
      <c r="A191" s="3"/>
      <c r="B191" s="3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>
        <f t="shared" si="2"/>
        <v>0</v>
      </c>
    </row>
    <row r="192" spans="1:23">
      <c r="A192" s="3"/>
      <c r="B192" s="3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>
        <f t="shared" si="2"/>
        <v>0</v>
      </c>
    </row>
    <row r="193" spans="1:23">
      <c r="A193" s="3"/>
      <c r="B193" s="3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>
        <f t="shared" si="2"/>
        <v>0</v>
      </c>
    </row>
    <row r="194" spans="1:23">
      <c r="A194" s="3"/>
      <c r="B194" s="3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>
        <f t="shared" si="2"/>
        <v>0</v>
      </c>
    </row>
    <row r="195" spans="1:23">
      <c r="A195" s="3"/>
      <c r="B195" s="3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>
        <f t="shared" si="2"/>
        <v>0</v>
      </c>
    </row>
    <row r="196" spans="1:23">
      <c r="A196" s="3"/>
      <c r="B196" s="3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>
        <f t="shared" ref="W196:W259" si="3">SUM(C196:V196)</f>
        <v>0</v>
      </c>
    </row>
    <row r="197" spans="1:23">
      <c r="A197" s="3"/>
      <c r="B197" s="3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>
        <f t="shared" si="3"/>
        <v>0</v>
      </c>
    </row>
    <row r="198" spans="1:23">
      <c r="A198" s="3"/>
      <c r="B198" s="3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>
        <f t="shared" si="3"/>
        <v>0</v>
      </c>
    </row>
    <row r="199" spans="1:23">
      <c r="A199" s="3"/>
      <c r="B199" s="3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>
        <f t="shared" si="3"/>
        <v>0</v>
      </c>
    </row>
    <row r="200" spans="1:23">
      <c r="A200" s="3"/>
      <c r="B200" s="3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>
        <f t="shared" si="3"/>
        <v>0</v>
      </c>
    </row>
    <row r="201" spans="1:23">
      <c r="A201" s="3"/>
      <c r="B201" s="3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>
        <f t="shared" si="3"/>
        <v>0</v>
      </c>
    </row>
    <row r="202" spans="1:23">
      <c r="A202" s="3"/>
      <c r="B202" s="3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>
        <f t="shared" si="3"/>
        <v>0</v>
      </c>
    </row>
    <row r="203" spans="1:23">
      <c r="A203" s="3"/>
      <c r="B203" s="3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>
        <f t="shared" si="3"/>
        <v>0</v>
      </c>
    </row>
    <row r="204" spans="1:23">
      <c r="A204" s="3"/>
      <c r="B204" s="3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>
        <f t="shared" si="3"/>
        <v>0</v>
      </c>
    </row>
    <row r="205" spans="1:23">
      <c r="A205" s="3"/>
      <c r="B205" s="3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>
        <f t="shared" si="3"/>
        <v>0</v>
      </c>
    </row>
    <row r="206" spans="1:23">
      <c r="A206" s="3"/>
      <c r="B206" s="3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>
        <f t="shared" si="3"/>
        <v>0</v>
      </c>
    </row>
    <row r="207" spans="1:23">
      <c r="A207" s="3"/>
      <c r="B207" s="3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>
        <f t="shared" si="3"/>
        <v>0</v>
      </c>
    </row>
    <row r="208" spans="1:23">
      <c r="A208" s="3"/>
      <c r="B208" s="3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>
        <f t="shared" si="3"/>
        <v>0</v>
      </c>
    </row>
    <row r="209" spans="1:23">
      <c r="A209" s="3"/>
      <c r="B209" s="3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>
        <f t="shared" si="3"/>
        <v>0</v>
      </c>
    </row>
    <row r="210" spans="1:23">
      <c r="A210" s="3"/>
      <c r="B210" s="3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>
        <f t="shared" si="3"/>
        <v>0</v>
      </c>
    </row>
    <row r="211" spans="1:23">
      <c r="A211" s="3"/>
      <c r="B211" s="3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>
        <f t="shared" si="3"/>
        <v>0</v>
      </c>
    </row>
    <row r="212" spans="1:23">
      <c r="A212" s="3"/>
      <c r="B212" s="3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>
        <f t="shared" si="3"/>
        <v>0</v>
      </c>
    </row>
    <row r="213" spans="1:23">
      <c r="A213" s="3"/>
      <c r="B213" s="3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>
        <f t="shared" si="3"/>
        <v>0</v>
      </c>
    </row>
    <row r="214" spans="1:23">
      <c r="A214" s="3"/>
      <c r="B214" s="3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>
        <f t="shared" si="3"/>
        <v>0</v>
      </c>
    </row>
    <row r="215" spans="1:23">
      <c r="A215" s="3"/>
      <c r="B215" s="3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>
        <f t="shared" si="3"/>
        <v>0</v>
      </c>
    </row>
    <row r="216" spans="1:23">
      <c r="A216" s="3"/>
      <c r="B216" s="3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>
        <f t="shared" si="3"/>
        <v>0</v>
      </c>
    </row>
    <row r="217" spans="1:23">
      <c r="A217" s="3"/>
      <c r="B217" s="3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>
        <f t="shared" si="3"/>
        <v>0</v>
      </c>
    </row>
    <row r="218" spans="1:23">
      <c r="A218" s="3"/>
      <c r="B218" s="3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>
        <f t="shared" si="3"/>
        <v>0</v>
      </c>
    </row>
    <row r="219" spans="1:23">
      <c r="A219" s="3"/>
      <c r="B219" s="3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>
        <f t="shared" si="3"/>
        <v>0</v>
      </c>
    </row>
    <row r="220" spans="1:23">
      <c r="A220" s="3"/>
      <c r="B220" s="3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>
        <f t="shared" si="3"/>
        <v>0</v>
      </c>
    </row>
    <row r="221" spans="1:23">
      <c r="A221" s="3"/>
      <c r="B221" s="3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>
        <f t="shared" si="3"/>
        <v>0</v>
      </c>
    </row>
    <row r="222" spans="1:23">
      <c r="A222" s="3"/>
      <c r="B222" s="3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>
        <f t="shared" si="3"/>
        <v>0</v>
      </c>
    </row>
    <row r="223" spans="1:23">
      <c r="A223" s="3"/>
      <c r="B223" s="3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>
        <f t="shared" si="3"/>
        <v>0</v>
      </c>
    </row>
    <row r="224" spans="1:23">
      <c r="A224" s="3"/>
      <c r="B224" s="3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>
        <f t="shared" si="3"/>
        <v>0</v>
      </c>
    </row>
    <row r="225" spans="1:23">
      <c r="A225" s="3"/>
      <c r="B225" s="3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>
        <f t="shared" si="3"/>
        <v>0</v>
      </c>
    </row>
    <row r="226" spans="1:23">
      <c r="A226" s="3"/>
      <c r="B226" s="3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>
        <f t="shared" si="3"/>
        <v>0</v>
      </c>
    </row>
    <row r="227" spans="1:23">
      <c r="A227" s="3"/>
      <c r="B227" s="3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>
        <f t="shared" si="3"/>
        <v>0</v>
      </c>
    </row>
    <row r="228" spans="1:23">
      <c r="A228" s="3"/>
      <c r="B228" s="3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>
        <f t="shared" si="3"/>
        <v>0</v>
      </c>
    </row>
    <row r="229" spans="1:23">
      <c r="A229" s="3"/>
      <c r="B229" s="3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>
        <f t="shared" si="3"/>
        <v>0</v>
      </c>
    </row>
    <row r="230" spans="1:23">
      <c r="A230" s="3"/>
      <c r="B230" s="3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>
        <f t="shared" si="3"/>
        <v>0</v>
      </c>
    </row>
    <row r="231" spans="1:23">
      <c r="A231" s="3"/>
      <c r="B231" s="3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>
        <f t="shared" si="3"/>
        <v>0</v>
      </c>
    </row>
    <row r="232" spans="1:23">
      <c r="A232" s="3"/>
      <c r="B232" s="3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>
        <f t="shared" si="3"/>
        <v>0</v>
      </c>
    </row>
    <row r="233" spans="1:23">
      <c r="A233" s="3"/>
      <c r="B233" s="3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>
        <f t="shared" si="3"/>
        <v>0</v>
      </c>
    </row>
    <row r="234" spans="1:23">
      <c r="A234" s="3"/>
      <c r="B234" s="3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>
        <f t="shared" si="3"/>
        <v>0</v>
      </c>
    </row>
    <row r="235" spans="1:23">
      <c r="A235" s="3"/>
      <c r="B235" s="3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>
        <f t="shared" si="3"/>
        <v>0</v>
      </c>
    </row>
    <row r="236" spans="1:23">
      <c r="A236" s="3"/>
      <c r="B236" s="3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>
        <f t="shared" si="3"/>
        <v>0</v>
      </c>
    </row>
    <row r="237" spans="1:23">
      <c r="A237" s="3"/>
      <c r="B237" s="3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>
        <f t="shared" si="3"/>
        <v>0</v>
      </c>
    </row>
    <row r="238" spans="1:23">
      <c r="A238" s="3"/>
      <c r="B238" s="3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>
        <f t="shared" si="3"/>
        <v>0</v>
      </c>
    </row>
    <row r="239" spans="1:23">
      <c r="A239" s="3"/>
      <c r="B239" s="3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>
        <f t="shared" si="3"/>
        <v>0</v>
      </c>
    </row>
    <row r="240" spans="1:23">
      <c r="A240" s="3"/>
      <c r="B240" s="3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>
        <f t="shared" si="3"/>
        <v>0</v>
      </c>
    </row>
    <row r="241" spans="1:23">
      <c r="A241" s="3"/>
      <c r="B241" s="3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>
        <f t="shared" si="3"/>
        <v>0</v>
      </c>
    </row>
    <row r="242" spans="1:23">
      <c r="A242" s="3"/>
      <c r="B242" s="3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>
        <f t="shared" si="3"/>
        <v>0</v>
      </c>
    </row>
    <row r="243" spans="1:23">
      <c r="A243" s="3"/>
      <c r="B243" s="3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>
        <f t="shared" si="3"/>
        <v>0</v>
      </c>
    </row>
    <row r="244" spans="1:23">
      <c r="A244" s="3"/>
      <c r="B244" s="3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>
        <f t="shared" si="3"/>
        <v>0</v>
      </c>
    </row>
    <row r="245" spans="1:23">
      <c r="A245" s="3"/>
      <c r="B245" s="3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>
        <f t="shared" si="3"/>
        <v>0</v>
      </c>
    </row>
    <row r="246" spans="1:23">
      <c r="A246" s="3"/>
      <c r="B246" s="3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>
        <f t="shared" si="3"/>
        <v>0</v>
      </c>
    </row>
    <row r="247" spans="1:23">
      <c r="A247" s="3"/>
      <c r="B247" s="3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>
        <f t="shared" si="3"/>
        <v>0</v>
      </c>
    </row>
    <row r="248" spans="1:23">
      <c r="A248" s="3"/>
      <c r="B248" s="3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>
        <f t="shared" si="3"/>
        <v>0</v>
      </c>
    </row>
    <row r="249" spans="1:23">
      <c r="A249" s="3"/>
      <c r="B249" s="3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>
        <f t="shared" si="3"/>
        <v>0</v>
      </c>
    </row>
    <row r="250" spans="1:23">
      <c r="A250" s="3"/>
      <c r="B250" s="3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>
        <f t="shared" si="3"/>
        <v>0</v>
      </c>
    </row>
    <row r="251" spans="1:23">
      <c r="A251" s="3"/>
      <c r="B251" s="3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>
        <f t="shared" si="3"/>
        <v>0</v>
      </c>
    </row>
    <row r="252" spans="1:23">
      <c r="A252" s="3"/>
      <c r="B252" s="3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>
        <f t="shared" si="3"/>
        <v>0</v>
      </c>
    </row>
    <row r="253" spans="1:23">
      <c r="A253" s="3"/>
      <c r="B253" s="3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>
        <f t="shared" si="3"/>
        <v>0</v>
      </c>
    </row>
    <row r="254" spans="1:23">
      <c r="A254" s="3"/>
      <c r="B254" s="3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>
        <f t="shared" si="3"/>
        <v>0</v>
      </c>
    </row>
    <row r="255" spans="1:23">
      <c r="A255" s="3"/>
      <c r="B255" s="3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>
        <f t="shared" si="3"/>
        <v>0</v>
      </c>
    </row>
    <row r="256" spans="1:23">
      <c r="A256" s="3"/>
      <c r="B256" s="3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>
        <f t="shared" si="3"/>
        <v>0</v>
      </c>
    </row>
    <row r="257" spans="1:23">
      <c r="A257" s="3"/>
      <c r="B257" s="3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>
        <f t="shared" si="3"/>
        <v>0</v>
      </c>
    </row>
    <row r="258" spans="1:23">
      <c r="A258" s="3"/>
      <c r="B258" s="3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>
        <f t="shared" si="3"/>
        <v>0</v>
      </c>
    </row>
    <row r="259" spans="1:23">
      <c r="A259" s="3"/>
      <c r="B259" s="3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>
        <f t="shared" si="3"/>
        <v>0</v>
      </c>
    </row>
    <row r="260" spans="1:23">
      <c r="A260" s="3"/>
      <c r="B260" s="3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>
        <f t="shared" ref="W260:W323" si="4">SUM(C260:V260)</f>
        <v>0</v>
      </c>
    </row>
    <row r="261" spans="1:23">
      <c r="A261" s="3"/>
      <c r="B261" s="3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>
        <f t="shared" si="4"/>
        <v>0</v>
      </c>
    </row>
    <row r="262" spans="1:23">
      <c r="A262" s="3"/>
      <c r="B262" s="3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>
        <f t="shared" si="4"/>
        <v>0</v>
      </c>
    </row>
    <row r="263" spans="1:23">
      <c r="A263" s="3"/>
      <c r="B263" s="3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>
        <f t="shared" si="4"/>
        <v>0</v>
      </c>
    </row>
    <row r="264" spans="1:23">
      <c r="A264" s="3"/>
      <c r="B264" s="3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>
        <f t="shared" si="4"/>
        <v>0</v>
      </c>
    </row>
    <row r="265" spans="1:23">
      <c r="A265" s="3"/>
      <c r="B265" s="3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>
        <f t="shared" si="4"/>
        <v>0</v>
      </c>
    </row>
    <row r="266" spans="1:23">
      <c r="A266" s="3"/>
      <c r="B266" s="3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>
        <f t="shared" si="4"/>
        <v>0</v>
      </c>
    </row>
    <row r="267" spans="1:23">
      <c r="A267" s="3"/>
      <c r="B267" s="3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>
        <f t="shared" si="4"/>
        <v>0</v>
      </c>
    </row>
    <row r="268" spans="1:23">
      <c r="A268" s="3"/>
      <c r="B268" s="3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>
        <f t="shared" si="4"/>
        <v>0</v>
      </c>
    </row>
    <row r="269" spans="1:23">
      <c r="A269" s="3"/>
      <c r="B269" s="3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>
        <f t="shared" si="4"/>
        <v>0</v>
      </c>
    </row>
    <row r="270" spans="1:23">
      <c r="A270" s="3"/>
      <c r="B270" s="3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>
        <f t="shared" si="4"/>
        <v>0</v>
      </c>
    </row>
    <row r="271" spans="1:23">
      <c r="A271" s="3"/>
      <c r="B271" s="3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>
        <f t="shared" si="4"/>
        <v>0</v>
      </c>
    </row>
    <row r="272" spans="1:23">
      <c r="A272" s="3"/>
      <c r="B272" s="3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>
        <f t="shared" si="4"/>
        <v>0</v>
      </c>
    </row>
    <row r="273" spans="1:23">
      <c r="A273" s="3"/>
      <c r="B273" s="3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>
        <f t="shared" si="4"/>
        <v>0</v>
      </c>
    </row>
    <row r="274" spans="1:23">
      <c r="A274" s="3"/>
      <c r="B274" s="3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>
        <f t="shared" si="4"/>
        <v>0</v>
      </c>
    </row>
    <row r="275" spans="1:23">
      <c r="A275" s="3"/>
      <c r="B275" s="3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>
        <f t="shared" si="4"/>
        <v>0</v>
      </c>
    </row>
    <row r="276" spans="1:23">
      <c r="A276" s="3"/>
      <c r="B276" s="3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>
        <f t="shared" si="4"/>
        <v>0</v>
      </c>
    </row>
    <row r="277" spans="1:23">
      <c r="A277" s="3"/>
      <c r="B277" s="3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>
        <f t="shared" si="4"/>
        <v>0</v>
      </c>
    </row>
    <row r="278" spans="1:23">
      <c r="A278" s="3"/>
      <c r="B278" s="3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>
        <f t="shared" si="4"/>
        <v>0</v>
      </c>
    </row>
    <row r="279" spans="1:23">
      <c r="A279" s="3"/>
      <c r="B279" s="3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>
        <f t="shared" si="4"/>
        <v>0</v>
      </c>
    </row>
    <row r="280" spans="1:23">
      <c r="A280" s="3"/>
      <c r="B280" s="3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>
        <f t="shared" si="4"/>
        <v>0</v>
      </c>
    </row>
    <row r="281" spans="1:23">
      <c r="A281" s="3"/>
      <c r="B281" s="3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>
        <f t="shared" si="4"/>
        <v>0</v>
      </c>
    </row>
    <row r="282" spans="1:23">
      <c r="A282" s="3"/>
      <c r="B282" s="3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>
        <f t="shared" si="4"/>
        <v>0</v>
      </c>
    </row>
    <row r="283" spans="1:23">
      <c r="A283" s="3"/>
      <c r="B283" s="3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>
        <f t="shared" si="4"/>
        <v>0</v>
      </c>
    </row>
    <row r="284" spans="1:23">
      <c r="A284" s="3"/>
      <c r="B284" s="3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>
        <f t="shared" si="4"/>
        <v>0</v>
      </c>
    </row>
    <row r="285" spans="1:23">
      <c r="A285" s="3"/>
      <c r="B285" s="3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>
        <f t="shared" si="4"/>
        <v>0</v>
      </c>
    </row>
    <row r="286" spans="1:23">
      <c r="A286" s="3"/>
      <c r="B286" s="3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>
        <f t="shared" si="4"/>
        <v>0</v>
      </c>
    </row>
    <row r="287" spans="1:23">
      <c r="A287" s="3"/>
      <c r="B287" s="3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>
        <f t="shared" si="4"/>
        <v>0</v>
      </c>
    </row>
    <row r="288" spans="1:23">
      <c r="A288" s="3"/>
      <c r="B288" s="3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>
        <f t="shared" si="4"/>
        <v>0</v>
      </c>
    </row>
    <row r="289" spans="1:23">
      <c r="A289" s="3"/>
      <c r="B289" s="3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>
        <f t="shared" si="4"/>
        <v>0</v>
      </c>
    </row>
    <row r="290" spans="1:23">
      <c r="A290" s="3"/>
      <c r="B290" s="3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>
        <f t="shared" si="4"/>
        <v>0</v>
      </c>
    </row>
    <row r="291" spans="1:23">
      <c r="A291" s="3"/>
      <c r="B291" s="3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>
        <f t="shared" si="4"/>
        <v>0</v>
      </c>
    </row>
    <row r="292" spans="1:23">
      <c r="A292" s="3"/>
      <c r="B292" s="3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>
        <f t="shared" si="4"/>
        <v>0</v>
      </c>
    </row>
    <row r="293" spans="1:23">
      <c r="A293" s="3"/>
      <c r="B293" s="3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>
        <f t="shared" si="4"/>
        <v>0</v>
      </c>
    </row>
    <row r="294" spans="1:23">
      <c r="A294" s="3"/>
      <c r="B294" s="3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>
        <f t="shared" si="4"/>
        <v>0</v>
      </c>
    </row>
    <row r="295" spans="1:23">
      <c r="A295" s="3"/>
      <c r="B295" s="3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>
        <f t="shared" si="4"/>
        <v>0</v>
      </c>
    </row>
    <row r="296" spans="1:23">
      <c r="A296" s="3"/>
      <c r="B296" s="3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>
        <f t="shared" si="4"/>
        <v>0</v>
      </c>
    </row>
    <row r="297" spans="1:23">
      <c r="A297" s="3"/>
      <c r="B297" s="3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>
        <f t="shared" si="4"/>
        <v>0</v>
      </c>
    </row>
    <row r="298" spans="1:23">
      <c r="A298" s="3"/>
      <c r="B298" s="3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>
        <f t="shared" si="4"/>
        <v>0</v>
      </c>
    </row>
    <row r="299" spans="1:23">
      <c r="A299" s="3"/>
      <c r="B299" s="3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>
        <f t="shared" si="4"/>
        <v>0</v>
      </c>
    </row>
    <row r="300" spans="1:23">
      <c r="A300" s="3"/>
      <c r="B300" s="3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>
        <f t="shared" si="4"/>
        <v>0</v>
      </c>
    </row>
    <row r="301" spans="1:23">
      <c r="A301" s="3"/>
      <c r="B301" s="3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>
        <f t="shared" si="4"/>
        <v>0</v>
      </c>
    </row>
    <row r="302" spans="1:23">
      <c r="A302" s="3"/>
      <c r="B302" s="3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>
        <f t="shared" si="4"/>
        <v>0</v>
      </c>
    </row>
    <row r="303" spans="1:23">
      <c r="A303" s="3"/>
      <c r="B303" s="3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>
        <f t="shared" si="4"/>
        <v>0</v>
      </c>
    </row>
    <row r="304" spans="1:23">
      <c r="A304" s="3"/>
      <c r="B304" s="3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>
        <f t="shared" si="4"/>
        <v>0</v>
      </c>
    </row>
    <row r="305" spans="1:23">
      <c r="A305" s="3"/>
      <c r="B305" s="3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>
        <f t="shared" si="4"/>
        <v>0</v>
      </c>
    </row>
    <row r="306" spans="1:23">
      <c r="A306" s="3"/>
      <c r="B306" s="3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>
        <f t="shared" si="4"/>
        <v>0</v>
      </c>
    </row>
    <row r="307" spans="1:23">
      <c r="A307" s="3"/>
      <c r="B307" s="3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>
        <f t="shared" si="4"/>
        <v>0</v>
      </c>
    </row>
    <row r="308" spans="1:23">
      <c r="A308" s="3"/>
      <c r="B308" s="3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>
        <f t="shared" si="4"/>
        <v>0</v>
      </c>
    </row>
    <row r="309" spans="1:23">
      <c r="A309" s="3"/>
      <c r="B309" s="3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>
        <f t="shared" si="4"/>
        <v>0</v>
      </c>
    </row>
    <row r="310" spans="1:23">
      <c r="A310" s="3"/>
      <c r="B310" s="3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>
        <f t="shared" si="4"/>
        <v>0</v>
      </c>
    </row>
    <row r="311" spans="1:23">
      <c r="A311" s="3"/>
      <c r="B311" s="3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>
        <f t="shared" si="4"/>
        <v>0</v>
      </c>
    </row>
    <row r="312" spans="1:23">
      <c r="A312" s="3"/>
      <c r="B312" s="3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>
        <f t="shared" si="4"/>
        <v>0</v>
      </c>
    </row>
    <row r="313" spans="1:23">
      <c r="A313" s="3"/>
      <c r="B313" s="3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>
        <f t="shared" si="4"/>
        <v>0</v>
      </c>
    </row>
    <row r="314" spans="1:23">
      <c r="A314" s="3"/>
      <c r="B314" s="3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>
        <f t="shared" si="4"/>
        <v>0</v>
      </c>
    </row>
    <row r="315" spans="1:23">
      <c r="A315" s="3"/>
      <c r="B315" s="3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>
        <f t="shared" si="4"/>
        <v>0</v>
      </c>
    </row>
    <row r="316" spans="1:23">
      <c r="A316" s="3"/>
      <c r="B316" s="3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>
        <f t="shared" si="4"/>
        <v>0</v>
      </c>
    </row>
    <row r="317" spans="1:23">
      <c r="A317" s="3"/>
      <c r="B317" s="3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>
        <f t="shared" si="4"/>
        <v>0</v>
      </c>
    </row>
    <row r="318" spans="1:23">
      <c r="A318" s="3"/>
      <c r="B318" s="3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>
        <f t="shared" si="4"/>
        <v>0</v>
      </c>
    </row>
    <row r="319" spans="1:23">
      <c r="A319" s="3"/>
      <c r="B319" s="3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>
        <f t="shared" si="4"/>
        <v>0</v>
      </c>
    </row>
    <row r="320" spans="1:23">
      <c r="A320" s="3"/>
      <c r="B320" s="3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>
        <f t="shared" si="4"/>
        <v>0</v>
      </c>
    </row>
    <row r="321" spans="1:23">
      <c r="A321" s="3"/>
      <c r="B321" s="3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>
        <f t="shared" si="4"/>
        <v>0</v>
      </c>
    </row>
    <row r="322" spans="1:23">
      <c r="A322" s="3"/>
      <c r="B322" s="3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>
        <f t="shared" si="4"/>
        <v>0</v>
      </c>
    </row>
    <row r="323" spans="1:23">
      <c r="A323" s="3"/>
      <c r="B323" s="3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>
        <f t="shared" si="4"/>
        <v>0</v>
      </c>
    </row>
    <row r="324" spans="1:23">
      <c r="A324" s="3"/>
      <c r="B324" s="3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>
        <f t="shared" ref="W324:W348" si="5">SUM(C324:V324)</f>
        <v>0</v>
      </c>
    </row>
    <row r="325" spans="1:23">
      <c r="A325" s="3"/>
      <c r="B325" s="3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>
        <f t="shared" si="5"/>
        <v>0</v>
      </c>
    </row>
    <row r="326" spans="1:23">
      <c r="A326" s="3"/>
      <c r="B326" s="3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>
        <f t="shared" si="5"/>
        <v>0</v>
      </c>
    </row>
    <row r="327" spans="1:23">
      <c r="A327" s="3"/>
      <c r="B327" s="3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>
        <f t="shared" si="5"/>
        <v>0</v>
      </c>
    </row>
    <row r="328" spans="1:23">
      <c r="A328" s="3"/>
      <c r="B328" s="3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>
        <f t="shared" si="5"/>
        <v>0</v>
      </c>
    </row>
    <row r="329" spans="1:23">
      <c r="A329" s="3"/>
      <c r="B329" s="3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>
        <f t="shared" si="5"/>
        <v>0</v>
      </c>
    </row>
    <row r="330" spans="1:23">
      <c r="A330" s="3"/>
      <c r="B330" s="3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>
        <f t="shared" si="5"/>
        <v>0</v>
      </c>
    </row>
    <row r="331" spans="1:23">
      <c r="A331" s="3"/>
      <c r="B331" s="3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>
        <f t="shared" si="5"/>
        <v>0</v>
      </c>
    </row>
    <row r="332" spans="1:23">
      <c r="A332" s="3"/>
      <c r="B332" s="3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>
        <f t="shared" si="5"/>
        <v>0</v>
      </c>
    </row>
    <row r="333" spans="1:23">
      <c r="A333" s="3"/>
      <c r="B333" s="3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>
        <f t="shared" si="5"/>
        <v>0</v>
      </c>
    </row>
    <row r="334" spans="1:23">
      <c r="A334" s="3"/>
      <c r="B334" s="3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>
        <f t="shared" si="5"/>
        <v>0</v>
      </c>
    </row>
    <row r="335" spans="1:23">
      <c r="A335" s="3"/>
      <c r="B335" s="3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>
        <f t="shared" si="5"/>
        <v>0</v>
      </c>
    </row>
    <row r="336" spans="1:23">
      <c r="A336" s="3"/>
      <c r="B336" s="3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>
        <f t="shared" si="5"/>
        <v>0</v>
      </c>
    </row>
    <row r="337" spans="1:23">
      <c r="A337" s="3"/>
      <c r="B337" s="3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>
        <f t="shared" si="5"/>
        <v>0</v>
      </c>
    </row>
    <row r="338" spans="1:23">
      <c r="A338" s="3"/>
      <c r="B338" s="3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>
        <f t="shared" si="5"/>
        <v>0</v>
      </c>
    </row>
    <row r="339" spans="1:23">
      <c r="A339" s="3"/>
      <c r="B339" s="3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>
        <f t="shared" si="5"/>
        <v>0</v>
      </c>
    </row>
    <row r="340" spans="1:23">
      <c r="A340" s="3"/>
      <c r="B340" s="3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>
        <f t="shared" si="5"/>
        <v>0</v>
      </c>
    </row>
    <row r="341" spans="1:23">
      <c r="A341" s="3"/>
      <c r="B341" s="3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>
        <f t="shared" si="5"/>
        <v>0</v>
      </c>
    </row>
    <row r="342" spans="1:23">
      <c r="A342" s="3"/>
      <c r="B342" s="3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>
        <f t="shared" si="5"/>
        <v>0</v>
      </c>
    </row>
    <row r="343" spans="1:23">
      <c r="A343" s="3"/>
      <c r="B343" s="3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>
        <f t="shared" si="5"/>
        <v>0</v>
      </c>
    </row>
    <row r="344" spans="1:23">
      <c r="A344" s="3"/>
      <c r="B344" s="3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>
        <f t="shared" si="5"/>
        <v>0</v>
      </c>
    </row>
    <row r="345" spans="1:23">
      <c r="A345" s="3"/>
      <c r="B345" s="3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>
        <f t="shared" si="5"/>
        <v>0</v>
      </c>
    </row>
    <row r="346" spans="1:23">
      <c r="A346" s="3"/>
      <c r="B346" s="3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>
        <f t="shared" si="5"/>
        <v>0</v>
      </c>
    </row>
    <row r="347" spans="1:23">
      <c r="A347" s="3"/>
      <c r="B347" s="3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>
        <f t="shared" si="5"/>
        <v>0</v>
      </c>
    </row>
    <row r="348" spans="1:23">
      <c r="A348" s="3"/>
      <c r="B348" s="3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>
        <f t="shared" si="5"/>
        <v>0</v>
      </c>
    </row>
    <row r="349" spans="3:23">
      <c r="C349" s="6">
        <f t="shared" ref="C349:V349" si="6">SUM(C1:C348)</f>
        <v>0</v>
      </c>
      <c r="D349" s="6">
        <f t="shared" si="6"/>
        <v>0</v>
      </c>
      <c r="E349" s="6">
        <f t="shared" si="6"/>
        <v>0</v>
      </c>
      <c r="F349" s="6">
        <f t="shared" si="6"/>
        <v>0</v>
      </c>
      <c r="G349" s="6">
        <f t="shared" si="6"/>
        <v>0</v>
      </c>
      <c r="H349" s="6">
        <f t="shared" si="6"/>
        <v>0</v>
      </c>
      <c r="I349" s="6">
        <f t="shared" si="6"/>
        <v>0</v>
      </c>
      <c r="J349" s="6">
        <f t="shared" si="6"/>
        <v>0</v>
      </c>
      <c r="K349" s="6">
        <f t="shared" si="6"/>
        <v>0</v>
      </c>
      <c r="L349" s="6">
        <f t="shared" si="6"/>
        <v>0</v>
      </c>
      <c r="M349" s="6">
        <f t="shared" si="6"/>
        <v>180.3</v>
      </c>
      <c r="N349" s="6">
        <f t="shared" si="6"/>
        <v>328.9</v>
      </c>
      <c r="O349" s="6">
        <f t="shared" si="6"/>
        <v>477.9</v>
      </c>
      <c r="P349" s="6">
        <f t="shared" si="6"/>
        <v>941.8</v>
      </c>
      <c r="Q349" s="6">
        <f t="shared" si="6"/>
        <v>446.9</v>
      </c>
      <c r="R349" s="6">
        <f t="shared" si="6"/>
        <v>0</v>
      </c>
      <c r="S349" s="6">
        <f t="shared" si="6"/>
        <v>59.3</v>
      </c>
      <c r="T349" s="6">
        <f t="shared" si="6"/>
        <v>265.1</v>
      </c>
      <c r="U349" s="6">
        <f t="shared" si="6"/>
        <v>300.8</v>
      </c>
      <c r="V349" s="6">
        <f t="shared" si="6"/>
        <v>0</v>
      </c>
      <c r="W349" s="6">
        <f>SUM(W2:W348)</f>
        <v>3001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9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1" defaultRowHeight="14.25"/>
  <cols>
    <col min="1" max="1" width="9.56923076923077" customWidth="1"/>
    <col min="2" max="12" width="11" hidden="1" customWidth="1"/>
    <col min="13" max="14" width="7.85641025641026" customWidth="1"/>
    <col min="15" max="15" width="7.42564102564103" customWidth="1"/>
    <col min="16" max="16" width="8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8.13846153846154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2198</v>
      </c>
      <c r="B2" s="3"/>
      <c r="C2" s="3"/>
      <c r="D2" s="3"/>
      <c r="E2" s="3"/>
      <c r="F2" s="3"/>
      <c r="G2" s="3"/>
      <c r="H2" s="3"/>
      <c r="I2" s="3"/>
      <c r="J2" s="3"/>
      <c r="K2" s="5"/>
      <c r="L2" s="5"/>
      <c r="M2" s="5"/>
      <c r="N2" s="5"/>
      <c r="O2" s="5">
        <v>2.8</v>
      </c>
      <c r="P2" s="5">
        <v>1.2</v>
      </c>
      <c r="Q2" s="5"/>
      <c r="R2" s="5"/>
      <c r="S2" s="5"/>
      <c r="T2" s="5">
        <v>2.2</v>
      </c>
      <c r="U2" s="5"/>
      <c r="V2" s="5"/>
      <c r="W2" s="5">
        <f t="shared" ref="W2:W67" si="0">SUM(C2:V2)</f>
        <v>6.2</v>
      </c>
    </row>
    <row r="3" spans="1:23">
      <c r="A3" s="3">
        <v>2425</v>
      </c>
      <c r="B3" s="3"/>
      <c r="C3" s="3"/>
      <c r="D3" s="3"/>
      <c r="E3" s="3"/>
      <c r="F3" s="3"/>
      <c r="G3" s="3"/>
      <c r="H3" s="3"/>
      <c r="I3" s="3"/>
      <c r="J3" s="3"/>
      <c r="K3" s="5"/>
      <c r="L3" s="5"/>
      <c r="M3" s="5">
        <v>6.85</v>
      </c>
      <c r="N3" s="5">
        <v>3.35</v>
      </c>
      <c r="O3" s="5">
        <v>4.65</v>
      </c>
      <c r="P3" s="5">
        <v>7.2</v>
      </c>
      <c r="Q3" s="5">
        <v>5.4</v>
      </c>
      <c r="R3" s="5"/>
      <c r="S3" s="5"/>
      <c r="T3" s="5">
        <v>1.1</v>
      </c>
      <c r="U3" s="5">
        <v>7.45</v>
      </c>
      <c r="V3" s="5"/>
      <c r="W3" s="5">
        <f t="shared" si="0"/>
        <v>36</v>
      </c>
    </row>
    <row r="4" spans="1:23">
      <c r="A4" s="3">
        <v>2425</v>
      </c>
      <c r="B4" s="3"/>
      <c r="C4" s="3"/>
      <c r="D4" s="3"/>
      <c r="E4" s="3"/>
      <c r="F4" s="3"/>
      <c r="G4" s="3"/>
      <c r="H4" s="3"/>
      <c r="I4" s="3"/>
      <c r="J4" s="3"/>
      <c r="K4" s="5"/>
      <c r="L4" s="5"/>
      <c r="M4" s="5"/>
      <c r="N4" s="5">
        <v>1.95</v>
      </c>
      <c r="O4" s="5">
        <v>11.4</v>
      </c>
      <c r="P4" s="5">
        <f>19.1+15.6+17.15+18.15</f>
        <v>70</v>
      </c>
      <c r="Q4" s="5">
        <f>17.35+14.9</f>
        <v>32.25</v>
      </c>
      <c r="R4" s="5"/>
      <c r="S4" s="5"/>
      <c r="T4" s="5">
        <v>6.4</v>
      </c>
      <c r="U4" s="5">
        <v>12.3</v>
      </c>
      <c r="V4" s="5"/>
      <c r="W4" s="5">
        <f t="shared" si="0"/>
        <v>134.3</v>
      </c>
    </row>
    <row r="5" spans="1:23">
      <c r="A5" s="3">
        <v>1006</v>
      </c>
      <c r="B5" s="3"/>
      <c r="C5" s="3"/>
      <c r="D5" s="3"/>
      <c r="E5" s="3"/>
      <c r="F5" s="3"/>
      <c r="G5" s="3"/>
      <c r="H5" s="3"/>
      <c r="I5" s="3"/>
      <c r="J5" s="3"/>
      <c r="K5" s="5"/>
      <c r="L5" s="5"/>
      <c r="M5" s="5"/>
      <c r="N5" s="5">
        <v>12.25</v>
      </c>
      <c r="O5" s="5">
        <v>10.85</v>
      </c>
      <c r="P5" s="5">
        <v>12.1</v>
      </c>
      <c r="Q5" s="5">
        <v>4.7</v>
      </c>
      <c r="R5" s="5"/>
      <c r="S5" s="5">
        <v>2.4</v>
      </c>
      <c r="T5" s="5">
        <v>5.2</v>
      </c>
      <c r="U5" s="5">
        <v>3.3</v>
      </c>
      <c r="V5" s="5"/>
      <c r="W5" s="5">
        <f t="shared" si="0"/>
        <v>50.8</v>
      </c>
    </row>
    <row r="6" spans="1:23">
      <c r="A6" s="3">
        <v>1005</v>
      </c>
      <c r="B6" s="3"/>
      <c r="C6" s="3"/>
      <c r="D6" s="3"/>
      <c r="E6" s="3"/>
      <c r="F6" s="3"/>
      <c r="G6" s="3"/>
      <c r="H6" s="3"/>
      <c r="I6" s="3"/>
      <c r="J6" s="3"/>
      <c r="K6" s="5"/>
      <c r="L6" s="5"/>
      <c r="M6" s="5">
        <v>2.2</v>
      </c>
      <c r="N6" s="5">
        <v>8.9</v>
      </c>
      <c r="O6" s="5">
        <v>2.85</v>
      </c>
      <c r="P6" s="5">
        <v>21.4</v>
      </c>
      <c r="Q6" s="5">
        <v>5.05</v>
      </c>
      <c r="R6" s="5"/>
      <c r="S6" s="5">
        <v>3.05</v>
      </c>
      <c r="T6" s="5">
        <v>2.35</v>
      </c>
      <c r="U6" s="5">
        <v>4</v>
      </c>
      <c r="V6" s="5"/>
      <c r="W6" s="5">
        <f t="shared" si="0"/>
        <v>49.8</v>
      </c>
    </row>
    <row r="7" spans="1:23">
      <c r="A7" s="3">
        <v>999</v>
      </c>
      <c r="B7" s="3"/>
      <c r="C7" s="3"/>
      <c r="D7" s="3"/>
      <c r="E7" s="3"/>
      <c r="F7" s="3"/>
      <c r="G7" s="3"/>
      <c r="H7" s="3"/>
      <c r="I7" s="3"/>
      <c r="J7" s="3"/>
      <c r="K7" s="5"/>
      <c r="L7" s="5"/>
      <c r="M7" s="5">
        <v>7.4</v>
      </c>
      <c r="N7" s="5">
        <v>14.1</v>
      </c>
      <c r="O7" s="5">
        <v>16.15</v>
      </c>
      <c r="P7" s="5">
        <f>16.6+16+13.6</f>
        <v>46.2</v>
      </c>
      <c r="Q7" s="5">
        <v>22.25</v>
      </c>
      <c r="R7" s="5"/>
      <c r="S7" s="5"/>
      <c r="T7" s="5">
        <f>13.4+10.75</f>
        <v>24.15</v>
      </c>
      <c r="U7" s="5">
        <f>17.55+8.5</f>
        <v>26.05</v>
      </c>
      <c r="V7" s="5"/>
      <c r="W7" s="5">
        <f t="shared" si="0"/>
        <v>156.3</v>
      </c>
    </row>
    <row r="8" spans="1:23">
      <c r="A8" s="3">
        <v>260</v>
      </c>
      <c r="B8" s="3"/>
      <c r="C8" s="3"/>
      <c r="D8" s="3"/>
      <c r="E8" s="3"/>
      <c r="F8" s="3"/>
      <c r="G8" s="3"/>
      <c r="H8" s="3"/>
      <c r="I8" s="3"/>
      <c r="J8" s="3"/>
      <c r="K8" s="5"/>
      <c r="L8" s="5"/>
      <c r="M8" s="5"/>
      <c r="N8" s="5"/>
      <c r="O8" s="5">
        <v>2.7</v>
      </c>
      <c r="P8" s="5">
        <f>14.95+17.25+16.15+16.55+14.15+17.2+3.6</f>
        <v>99.85</v>
      </c>
      <c r="Q8" s="5">
        <f>14.45+15.25+17.2+15.65+9.2</f>
        <v>71.75</v>
      </c>
      <c r="R8" s="5"/>
      <c r="S8" s="5"/>
      <c r="T8" s="5">
        <v>9.05</v>
      </c>
      <c r="U8" s="5">
        <f>20.35+5.85</f>
        <v>26.2</v>
      </c>
      <c r="V8" s="5"/>
      <c r="W8" s="5">
        <f t="shared" si="0"/>
        <v>209.55</v>
      </c>
    </row>
    <row r="9" spans="1:23">
      <c r="A9" s="3">
        <v>368</v>
      </c>
      <c r="B9" s="3"/>
      <c r="C9" s="3"/>
      <c r="D9" s="3"/>
      <c r="E9" s="3"/>
      <c r="F9" s="3"/>
      <c r="G9" s="3"/>
      <c r="H9" s="3"/>
      <c r="I9" s="3"/>
      <c r="J9" s="3"/>
      <c r="K9" s="5"/>
      <c r="L9" s="5"/>
      <c r="M9" s="5">
        <f>17.65+4.45</f>
        <v>22.1</v>
      </c>
      <c r="N9" s="5">
        <f>14.05+18.5+16.85+11.25</f>
        <v>60.65</v>
      </c>
      <c r="O9" s="5">
        <f>17.2+13.35+17.8+7.55</f>
        <v>55.9</v>
      </c>
      <c r="P9" s="5">
        <f>12.65+19.55+17.95+19.15+18.45+16.2+8.2</f>
        <v>112.15</v>
      </c>
      <c r="Q9" s="5">
        <f>15.85+17.65+19.05+12.6</f>
        <v>65.15</v>
      </c>
      <c r="R9" s="5"/>
      <c r="S9" s="5">
        <v>3.8</v>
      </c>
      <c r="T9" s="5">
        <v>9.45</v>
      </c>
      <c r="U9" s="5">
        <f>10.85+13.7</f>
        <v>24.55</v>
      </c>
      <c r="V9" s="5"/>
      <c r="W9" s="5">
        <f t="shared" si="0"/>
        <v>353.75</v>
      </c>
    </row>
    <row r="10" spans="1:23">
      <c r="A10" s="3">
        <v>1791</v>
      </c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>
        <f>18.9+17.7</f>
        <v>36.6</v>
      </c>
      <c r="N10" s="5">
        <f>18+19.1+19+12</f>
        <v>68.1</v>
      </c>
      <c r="O10" s="5">
        <f>17+20.5+22.6+15.5</f>
        <v>75.6</v>
      </c>
      <c r="P10" s="5">
        <f>23.2+15.9+12.3</f>
        <v>51.4</v>
      </c>
      <c r="Q10" s="5">
        <v>17.6</v>
      </c>
      <c r="R10" s="5"/>
      <c r="S10" s="5">
        <v>10.7</v>
      </c>
      <c r="T10" s="5">
        <v>14.15</v>
      </c>
      <c r="U10" s="5">
        <v>10.5</v>
      </c>
      <c r="V10" s="5"/>
      <c r="W10" s="5">
        <f t="shared" si="0"/>
        <v>284.65</v>
      </c>
    </row>
    <row r="11" spans="1:23">
      <c r="A11" s="3">
        <v>342</v>
      </c>
      <c r="B11" s="3"/>
      <c r="C11" s="3"/>
      <c r="D11" s="3"/>
      <c r="E11" s="3"/>
      <c r="F11" s="3"/>
      <c r="G11" s="3"/>
      <c r="H11" s="3"/>
      <c r="I11" s="3"/>
      <c r="J11" s="3"/>
      <c r="K11" s="5"/>
      <c r="L11" s="5"/>
      <c r="M11" s="5">
        <v>2</v>
      </c>
      <c r="N11" s="5">
        <v>6.6</v>
      </c>
      <c r="O11" s="5">
        <v>15.7</v>
      </c>
      <c r="P11" s="5">
        <f>16.85+7.45</f>
        <v>24.3</v>
      </c>
      <c r="Q11" s="5">
        <v>9.7</v>
      </c>
      <c r="R11" s="5"/>
      <c r="S11" s="5"/>
      <c r="T11" s="5">
        <v>19.2</v>
      </c>
      <c r="U11" s="5">
        <v>17.7</v>
      </c>
      <c r="V11" s="5"/>
      <c r="W11" s="5">
        <f t="shared" si="0"/>
        <v>95.2</v>
      </c>
    </row>
    <row r="12" spans="1:23">
      <c r="A12" s="3">
        <v>2425</v>
      </c>
      <c r="B12" s="3"/>
      <c r="C12" s="3"/>
      <c r="D12" s="3"/>
      <c r="E12" s="3"/>
      <c r="F12" s="3"/>
      <c r="G12" s="3"/>
      <c r="H12" s="3"/>
      <c r="I12" s="3"/>
      <c r="J12" s="3"/>
      <c r="K12" s="5"/>
      <c r="L12" s="5"/>
      <c r="M12" s="5"/>
      <c r="N12" s="5">
        <v>5.7</v>
      </c>
      <c r="O12" s="5">
        <v>6.15</v>
      </c>
      <c r="P12" s="5">
        <f>16.6+4.9</f>
        <v>21.5</v>
      </c>
      <c r="Q12" s="5">
        <v>8.05</v>
      </c>
      <c r="R12" s="5"/>
      <c r="S12" s="5"/>
      <c r="T12" s="5">
        <v>6.45</v>
      </c>
      <c r="U12" s="5">
        <v>9.45</v>
      </c>
      <c r="V12" s="5"/>
      <c r="W12" s="5">
        <f t="shared" si="0"/>
        <v>57.3</v>
      </c>
    </row>
    <row r="13" spans="1:23">
      <c r="A13" s="3">
        <v>1013</v>
      </c>
      <c r="B13" s="4"/>
      <c r="C13" s="3"/>
      <c r="D13" s="3"/>
      <c r="E13" s="3"/>
      <c r="F13" s="3"/>
      <c r="G13" s="3"/>
      <c r="H13" s="3"/>
      <c r="I13" s="3"/>
      <c r="J13" s="3"/>
      <c r="K13" s="5"/>
      <c r="L13" s="5"/>
      <c r="M13" s="5">
        <v>4.65</v>
      </c>
      <c r="N13" s="5">
        <v>10.1</v>
      </c>
      <c r="O13" s="5">
        <f>18+14.9</f>
        <v>32.9</v>
      </c>
      <c r="P13" s="5">
        <f>17.75+17.7+15.6+17.3+17.55+17.75+17.05</f>
        <v>120.7</v>
      </c>
      <c r="Q13" s="5">
        <f>18.05+18.25+20.6+17.35+6.95</f>
        <v>81.2</v>
      </c>
      <c r="R13" s="5"/>
      <c r="S13" s="5"/>
      <c r="T13" s="5">
        <v>8.85</v>
      </c>
      <c r="U13" s="5">
        <v>23.55</v>
      </c>
      <c r="V13" s="5"/>
      <c r="W13" s="5">
        <f t="shared" si="0"/>
        <v>281.95</v>
      </c>
    </row>
    <row r="14" spans="1:23">
      <c r="A14" s="3">
        <v>628</v>
      </c>
      <c r="B14" s="3"/>
      <c r="C14" s="3"/>
      <c r="D14" s="3"/>
      <c r="E14" s="3"/>
      <c r="F14" s="3"/>
      <c r="G14" s="3"/>
      <c r="H14" s="3"/>
      <c r="I14" s="3"/>
      <c r="J14" s="3"/>
      <c r="K14" s="5"/>
      <c r="L14" s="5"/>
      <c r="M14" s="5">
        <v>6.8</v>
      </c>
      <c r="N14" s="5">
        <v>8.6</v>
      </c>
      <c r="O14" s="5">
        <v>7.6</v>
      </c>
      <c r="P14" s="5">
        <v>5.7</v>
      </c>
      <c r="Q14" s="5">
        <v>4</v>
      </c>
      <c r="R14" s="5"/>
      <c r="S14" s="5">
        <v>3.85</v>
      </c>
      <c r="T14" s="5"/>
      <c r="U14" s="5">
        <v>0.65</v>
      </c>
      <c r="V14" s="5"/>
      <c r="W14" s="5">
        <f t="shared" si="0"/>
        <v>37.2</v>
      </c>
    </row>
    <row r="15" spans="1:23">
      <c r="A15" s="3">
        <v>1017</v>
      </c>
      <c r="B15" s="3"/>
      <c r="C15" s="3"/>
      <c r="D15" s="3"/>
      <c r="E15" s="3"/>
      <c r="F15" s="3"/>
      <c r="G15" s="3"/>
      <c r="H15" s="3"/>
      <c r="I15" s="3"/>
      <c r="J15" s="3"/>
      <c r="K15" s="5"/>
      <c r="L15" s="5"/>
      <c r="M15" s="5"/>
      <c r="N15" s="5">
        <f>1.95+1.95</f>
        <v>3.9</v>
      </c>
      <c r="O15" s="5">
        <v>4.85</v>
      </c>
      <c r="P15" s="5">
        <f>19.95+13.05</f>
        <v>33</v>
      </c>
      <c r="Q15" s="5">
        <v>8.6</v>
      </c>
      <c r="R15" s="5"/>
      <c r="S15" s="5"/>
      <c r="T15" s="5">
        <v>9.65</v>
      </c>
      <c r="U15" s="5">
        <v>15.5</v>
      </c>
      <c r="V15" s="5"/>
      <c r="W15" s="5">
        <f t="shared" si="0"/>
        <v>75.5</v>
      </c>
    </row>
    <row r="16" spans="1:23">
      <c r="A16" s="3">
        <v>1009</v>
      </c>
      <c r="B16" s="3"/>
      <c r="C16" s="3"/>
      <c r="D16" s="3"/>
      <c r="E16" s="3"/>
      <c r="F16" s="3"/>
      <c r="G16" s="3"/>
      <c r="H16" s="3"/>
      <c r="I16" s="3"/>
      <c r="J16" s="3"/>
      <c r="K16" s="5"/>
      <c r="L16" s="5"/>
      <c r="M16" s="5">
        <v>15.05</v>
      </c>
      <c r="N16" s="5">
        <f>18.6+9.2</f>
        <v>27.8</v>
      </c>
      <c r="O16" s="5">
        <f>12.25+7.45</f>
        <v>19.7</v>
      </c>
      <c r="P16" s="5">
        <f>18.15+19+15+16.8+5.7</f>
        <v>74.65</v>
      </c>
      <c r="Q16" s="5">
        <f>18+21.5</f>
        <v>39.5</v>
      </c>
      <c r="R16" s="5"/>
      <c r="S16" s="5">
        <v>7.2</v>
      </c>
      <c r="T16" s="5">
        <v>12.2</v>
      </c>
      <c r="U16" s="5">
        <v>18.75</v>
      </c>
      <c r="V16" s="5"/>
      <c r="W16" s="5">
        <f t="shared" si="0"/>
        <v>214.85</v>
      </c>
    </row>
    <row r="17" spans="1:23">
      <c r="A17" s="3">
        <v>260</v>
      </c>
      <c r="B17" s="3"/>
      <c r="C17" s="3"/>
      <c r="D17" s="3"/>
      <c r="E17" s="3"/>
      <c r="F17" s="3"/>
      <c r="G17" s="3"/>
      <c r="H17" s="3"/>
      <c r="I17" s="3"/>
      <c r="J17" s="3"/>
      <c r="K17" s="5"/>
      <c r="L17" s="5"/>
      <c r="M17" s="5"/>
      <c r="N17" s="5">
        <v>3.4</v>
      </c>
      <c r="O17" s="5">
        <f>20+17.35+20.65+26.9</f>
        <v>84.9</v>
      </c>
      <c r="P17" s="5">
        <f>18.15+16.8+20.75+19.6+22.15+13.8</f>
        <v>111.25</v>
      </c>
      <c r="Q17" s="5">
        <f>20.05+7.45</f>
        <v>27.5</v>
      </c>
      <c r="R17" s="5"/>
      <c r="S17" s="5"/>
      <c r="T17" s="5">
        <f>16.5+19.5+20.35</f>
        <v>56.35</v>
      </c>
      <c r="U17" s="5">
        <f>21.7+17.15</f>
        <v>38.85</v>
      </c>
      <c r="V17" s="5"/>
      <c r="W17" s="5">
        <f t="shared" si="0"/>
        <v>322.25</v>
      </c>
    </row>
    <row r="18" spans="1:23">
      <c r="A18" s="3">
        <v>2161</v>
      </c>
      <c r="B18" s="3"/>
      <c r="C18" s="3"/>
      <c r="D18" s="3"/>
      <c r="E18" s="3"/>
      <c r="F18" s="3"/>
      <c r="G18" s="3"/>
      <c r="H18" s="3"/>
      <c r="I18" s="3"/>
      <c r="J18" s="3"/>
      <c r="K18" s="5"/>
      <c r="L18" s="5"/>
      <c r="M18" s="5">
        <v>2.1</v>
      </c>
      <c r="N18" s="5">
        <f>17.85+5.75</f>
        <v>23.6</v>
      </c>
      <c r="O18" s="5">
        <f>17.9+14.25</f>
        <v>32.15</v>
      </c>
      <c r="P18" s="5">
        <f>18.9+19.55+6.65+1.1</f>
        <v>46.2</v>
      </c>
      <c r="Q18" s="5">
        <v>15.6</v>
      </c>
      <c r="R18" s="5"/>
      <c r="S18" s="5"/>
      <c r="T18" s="5">
        <v>9.5</v>
      </c>
      <c r="U18" s="5">
        <v>10.1</v>
      </c>
      <c r="V18" s="5"/>
      <c r="W18" s="5">
        <f t="shared" si="0"/>
        <v>139.25</v>
      </c>
    </row>
    <row r="19" spans="1:23">
      <c r="A19" s="3">
        <v>309</v>
      </c>
      <c r="B19" s="3"/>
      <c r="C19" s="3"/>
      <c r="D19" s="3"/>
      <c r="E19" s="3"/>
      <c r="F19" s="3"/>
      <c r="G19" s="3"/>
      <c r="H19" s="3"/>
      <c r="I19" s="3"/>
      <c r="J19" s="3"/>
      <c r="K19" s="5"/>
      <c r="L19" s="5"/>
      <c r="M19" s="5">
        <f>19.6+2.2</f>
        <v>21.8</v>
      </c>
      <c r="N19" s="5">
        <f>19.45+14.75+13.9+1.85</f>
        <v>49.95</v>
      </c>
      <c r="O19" s="5">
        <f>18.4+17.75+19.45+19.6+12.75</f>
        <v>87.95</v>
      </c>
      <c r="P19" s="5">
        <f>18.4+17.75+19.45+19.6+16.55+15.15</f>
        <v>106.9</v>
      </c>
      <c r="Q19" s="5">
        <f>15.4+13.7+18.7+4.5</f>
        <v>52.3</v>
      </c>
      <c r="R19" s="5"/>
      <c r="S19" s="5">
        <v>9.2</v>
      </c>
      <c r="T19" s="5">
        <f>22.2+15+12.45+4.5</f>
        <v>54.15</v>
      </c>
      <c r="U19" s="5">
        <f>9.4+23.2+18.75+16.55</f>
        <v>67.9</v>
      </c>
      <c r="V19" s="5"/>
      <c r="W19" s="5">
        <f t="shared" si="0"/>
        <v>450.15</v>
      </c>
    </row>
    <row r="20" spans="1:23">
      <c r="A20" s="3">
        <v>1005</v>
      </c>
      <c r="B20" s="3"/>
      <c r="C20" s="3"/>
      <c r="D20" s="3"/>
      <c r="E20" s="3"/>
      <c r="F20" s="3"/>
      <c r="G20" s="3"/>
      <c r="H20" s="3"/>
      <c r="I20" s="3"/>
      <c r="J20" s="3"/>
      <c r="K20" s="5"/>
      <c r="L20" s="5"/>
      <c r="M20" s="5"/>
      <c r="N20" s="5"/>
      <c r="O20" s="5">
        <v>1.35</v>
      </c>
      <c r="P20" s="5"/>
      <c r="Q20" s="5"/>
      <c r="R20" s="5"/>
      <c r="S20" s="5"/>
      <c r="T20" s="5">
        <v>4.05</v>
      </c>
      <c r="U20" s="5">
        <v>5.55</v>
      </c>
      <c r="V20" s="5"/>
      <c r="W20" s="5">
        <f t="shared" si="0"/>
        <v>10.95</v>
      </c>
    </row>
    <row r="21" spans="1:23">
      <c r="A21" s="3">
        <v>1009</v>
      </c>
      <c r="B21" s="3"/>
      <c r="C21" s="3"/>
      <c r="D21" s="3"/>
      <c r="E21" s="3"/>
      <c r="F21" s="3"/>
      <c r="G21" s="3"/>
      <c r="H21" s="3"/>
      <c r="I21" s="3"/>
      <c r="J21" s="3"/>
      <c r="K21" s="5"/>
      <c r="L21" s="5"/>
      <c r="M21" s="5"/>
      <c r="N21" s="5">
        <v>2</v>
      </c>
      <c r="O21" s="5"/>
      <c r="P21" s="5">
        <f>1.2+2.25</f>
        <v>3.45</v>
      </c>
      <c r="Q21" s="5">
        <v>2</v>
      </c>
      <c r="R21" s="5"/>
      <c r="S21" s="5"/>
      <c r="T21" s="5">
        <v>4.35</v>
      </c>
      <c r="U21" s="5">
        <v>2.4</v>
      </c>
      <c r="V21" s="5"/>
      <c r="W21" s="5">
        <f t="shared" si="0"/>
        <v>14.2</v>
      </c>
    </row>
    <row r="22" spans="1:23">
      <c r="A22" s="3">
        <v>2425</v>
      </c>
      <c r="B22" s="3"/>
      <c r="C22" s="3"/>
      <c r="D22" s="3"/>
      <c r="E22" s="3"/>
      <c r="F22" s="3"/>
      <c r="G22" s="3"/>
      <c r="H22" s="3"/>
      <c r="I22" s="3"/>
      <c r="J22" s="3"/>
      <c r="K22" s="5"/>
      <c r="L22" s="5"/>
      <c r="M22" s="5"/>
      <c r="N22" s="5"/>
      <c r="O22" s="5"/>
      <c r="P22" s="5">
        <v>3.35</v>
      </c>
      <c r="Q22" s="5"/>
      <c r="R22" s="5"/>
      <c r="S22" s="5"/>
      <c r="T22" s="5">
        <v>5.75</v>
      </c>
      <c r="U22" s="5"/>
      <c r="V22" s="5"/>
      <c r="W22" s="5">
        <f t="shared" si="0"/>
        <v>9.1</v>
      </c>
    </row>
    <row r="23" spans="1:23">
      <c r="A23" s="3">
        <v>2425</v>
      </c>
      <c r="B23" s="3"/>
      <c r="C23" s="3"/>
      <c r="D23" s="3"/>
      <c r="E23" s="3"/>
      <c r="F23" s="3"/>
      <c r="G23" s="3"/>
      <c r="H23" s="3"/>
      <c r="I23" s="3"/>
      <c r="J23" s="3"/>
      <c r="K23" s="5"/>
      <c r="L23" s="5"/>
      <c r="M23" s="5">
        <v>4.6</v>
      </c>
      <c r="N23" s="5">
        <v>1.6</v>
      </c>
      <c r="O23" s="5">
        <v>1.55</v>
      </c>
      <c r="P23" s="5">
        <v>20.9</v>
      </c>
      <c r="Q23" s="5">
        <v>15.2</v>
      </c>
      <c r="R23" s="5"/>
      <c r="S23" s="5"/>
      <c r="T23" s="5">
        <v>20</v>
      </c>
      <c r="U23" s="5">
        <v>18.7</v>
      </c>
      <c r="V23" s="5"/>
      <c r="W23" s="5">
        <f t="shared" si="0"/>
        <v>82.55</v>
      </c>
    </row>
    <row r="24" spans="1:23">
      <c r="A24" s="3">
        <v>309</v>
      </c>
      <c r="B24" s="3"/>
      <c r="C24" s="3"/>
      <c r="D24" s="3"/>
      <c r="E24" s="3"/>
      <c r="F24" s="3"/>
      <c r="G24" s="3"/>
      <c r="H24" s="3"/>
      <c r="I24" s="3"/>
      <c r="J24" s="3"/>
      <c r="K24" s="5"/>
      <c r="L24" s="5"/>
      <c r="M24" s="5"/>
      <c r="N24" s="5">
        <v>7.25</v>
      </c>
      <c r="O24" s="5">
        <f>23.15+24</f>
        <v>47.15</v>
      </c>
      <c r="P24" s="5">
        <f>16+22.5+23.9</f>
        <v>62.4</v>
      </c>
      <c r="Q24" s="5">
        <v>14.1</v>
      </c>
      <c r="R24" s="5"/>
      <c r="S24" s="5">
        <v>1.75</v>
      </c>
      <c r="T24" s="5">
        <f>21.75+14.95+13.05+16.55</f>
        <v>66.3</v>
      </c>
      <c r="U24" s="5">
        <f>13.55+14.35</f>
        <v>27.9</v>
      </c>
      <c r="V24" s="5"/>
      <c r="W24" s="5">
        <f t="shared" si="0"/>
        <v>226.85</v>
      </c>
    </row>
    <row r="25" spans="1:23">
      <c r="A25" s="3">
        <v>2161</v>
      </c>
      <c r="B25" s="3"/>
      <c r="C25" s="3"/>
      <c r="D25" s="3"/>
      <c r="E25" s="3"/>
      <c r="F25" s="3"/>
      <c r="G25" s="3"/>
      <c r="H25" s="3"/>
      <c r="I25" s="3"/>
      <c r="J25" s="3"/>
      <c r="K25" s="5"/>
      <c r="L25" s="5"/>
      <c r="M25" s="5"/>
      <c r="N25" s="5"/>
      <c r="O25" s="5">
        <v>7.35</v>
      </c>
      <c r="P25" s="5">
        <v>8.75</v>
      </c>
      <c r="Q25" s="5"/>
      <c r="R25" s="5"/>
      <c r="S25" s="5"/>
      <c r="T25" s="5">
        <v>24.65</v>
      </c>
      <c r="U25" s="5">
        <v>1.7</v>
      </c>
      <c r="V25" s="5"/>
      <c r="W25" s="5">
        <f t="shared" si="0"/>
        <v>42.45</v>
      </c>
    </row>
    <row r="26" spans="1:23">
      <c r="A26" s="3">
        <v>2425</v>
      </c>
      <c r="B26" s="3"/>
      <c r="C26" s="3"/>
      <c r="D26" s="3"/>
      <c r="E26" s="3"/>
      <c r="F26" s="3"/>
      <c r="G26" s="3"/>
      <c r="H26" s="3"/>
      <c r="I26" s="3"/>
      <c r="J26" s="3"/>
      <c r="K26" s="5"/>
      <c r="L26" s="5"/>
      <c r="M26" s="5"/>
      <c r="N26" s="5"/>
      <c r="O26" s="5">
        <v>7.05</v>
      </c>
      <c r="P26" s="5">
        <v>11.45</v>
      </c>
      <c r="Q26" s="5"/>
      <c r="R26" s="5"/>
      <c r="S26" s="5"/>
      <c r="T26" s="5">
        <f>20.9+18.4+12</f>
        <v>51.3</v>
      </c>
      <c r="U26" s="5">
        <f>16.75+23.05</f>
        <v>39.8</v>
      </c>
      <c r="V26" s="5"/>
      <c r="W26" s="5">
        <f t="shared" si="0"/>
        <v>109.6</v>
      </c>
    </row>
    <row r="27" spans="1:23">
      <c r="A27" s="3"/>
      <c r="B27" s="3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>
        <f t="shared" si="0"/>
        <v>0</v>
      </c>
    </row>
    <row r="28" spans="1:23">
      <c r="A28" s="3"/>
      <c r="B28" s="3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>
        <f t="shared" si="0"/>
        <v>0</v>
      </c>
    </row>
    <row r="29" spans="1:23">
      <c r="A29" s="3"/>
      <c r="B29" s="3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>
        <f t="shared" si="0"/>
        <v>0</v>
      </c>
    </row>
    <row r="30" spans="1:23">
      <c r="A30" s="3"/>
      <c r="B30" s="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>
        <f t="shared" si="0"/>
        <v>0</v>
      </c>
    </row>
    <row r="31" spans="1:23">
      <c r="A31" s="3"/>
      <c r="B31" s="3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>
        <f t="shared" si="0"/>
        <v>0</v>
      </c>
    </row>
    <row r="32" spans="1:23">
      <c r="A32" s="3"/>
      <c r="B32" s="3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>
        <f t="shared" si="0"/>
        <v>0</v>
      </c>
    </row>
    <row r="33" spans="1:23">
      <c r="A33" s="3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>
        <f t="shared" si="0"/>
        <v>0</v>
      </c>
    </row>
    <row r="34" spans="1:23">
      <c r="A34" s="3"/>
      <c r="B34" s="3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>
        <f t="shared" si="0"/>
        <v>0</v>
      </c>
    </row>
    <row r="35" spans="1:23">
      <c r="A35" s="3"/>
      <c r="B35" s="3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>
        <f t="shared" si="0"/>
        <v>0</v>
      </c>
    </row>
    <row r="36" spans="1:23">
      <c r="A36" s="3"/>
      <c r="B36" s="3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>
        <f t="shared" si="0"/>
        <v>0</v>
      </c>
    </row>
    <row r="37" spans="1:23">
      <c r="A37" s="3"/>
      <c r="B37" s="3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>
        <f t="shared" si="0"/>
        <v>0</v>
      </c>
    </row>
    <row r="38" spans="1:23">
      <c r="A38" s="3"/>
      <c r="B38" s="3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>
        <f t="shared" si="0"/>
        <v>0</v>
      </c>
    </row>
    <row r="39" spans="1:23">
      <c r="A39" s="3"/>
      <c r="B39" s="3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>
        <f t="shared" si="0"/>
        <v>0</v>
      </c>
    </row>
    <row r="40" spans="1:23">
      <c r="A40" s="3"/>
      <c r="B40" s="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>
        <f t="shared" si="0"/>
        <v>0</v>
      </c>
    </row>
    <row r="41" spans="1:23">
      <c r="A41" s="3"/>
      <c r="B41" s="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>
        <f t="shared" si="0"/>
        <v>0</v>
      </c>
    </row>
    <row r="42" spans="1:23">
      <c r="A42" s="3"/>
      <c r="B42" s="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>
        <f t="shared" si="0"/>
        <v>0</v>
      </c>
    </row>
    <row r="43" spans="1:23">
      <c r="A43" s="3"/>
      <c r="B43" s="3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>
        <f t="shared" si="0"/>
        <v>0</v>
      </c>
    </row>
    <row r="44" spans="1:23">
      <c r="A44" s="3"/>
      <c r="B44" s="3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>
        <f t="shared" si="0"/>
        <v>0</v>
      </c>
    </row>
    <row r="45" spans="1:23">
      <c r="A45" s="3"/>
      <c r="B45" s="3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>
        <f t="shared" si="0"/>
        <v>0</v>
      </c>
    </row>
    <row r="46" spans="1:23">
      <c r="A46" s="3"/>
      <c r="B46" s="3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>
        <f t="shared" si="0"/>
        <v>0</v>
      </c>
    </row>
    <row r="47" spans="1:23">
      <c r="A47" s="3"/>
      <c r="B47" s="3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>
        <f t="shared" si="0"/>
        <v>0</v>
      </c>
    </row>
    <row r="48" spans="1:23">
      <c r="A48" s="3"/>
      <c r="B48" s="3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>
        <f t="shared" si="0"/>
        <v>0</v>
      </c>
    </row>
    <row r="49" spans="1:23">
      <c r="A49" s="3"/>
      <c r="B49" s="3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>
        <f t="shared" si="0"/>
        <v>0</v>
      </c>
    </row>
    <row r="50" spans="1:23">
      <c r="A50" s="3"/>
      <c r="B50" s="3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>
        <f t="shared" si="0"/>
        <v>0</v>
      </c>
    </row>
    <row r="51" spans="1:23">
      <c r="A51" s="3"/>
      <c r="B51" s="3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>
        <f t="shared" si="0"/>
        <v>0</v>
      </c>
    </row>
    <row r="52" spans="1:23">
      <c r="A52" s="3"/>
      <c r="B52" s="3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>
        <f t="shared" si="0"/>
        <v>0</v>
      </c>
    </row>
    <row r="53" spans="1:23">
      <c r="A53" s="3"/>
      <c r="B53" s="3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>
        <f t="shared" si="0"/>
        <v>0</v>
      </c>
    </row>
    <row r="54" spans="1:23">
      <c r="A54" s="3"/>
      <c r="B54" s="3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>
        <f t="shared" si="0"/>
        <v>0</v>
      </c>
    </row>
    <row r="55" spans="1:23">
      <c r="A55" s="3"/>
      <c r="B55" s="3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>
        <f t="shared" si="0"/>
        <v>0</v>
      </c>
    </row>
    <row r="56" spans="1:23">
      <c r="A56" s="3"/>
      <c r="B56" s="3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>
        <f t="shared" si="0"/>
        <v>0</v>
      </c>
    </row>
    <row r="57" spans="1:23">
      <c r="A57" s="3"/>
      <c r="B57" s="3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>
        <f t="shared" si="0"/>
        <v>0</v>
      </c>
    </row>
    <row r="58" spans="1:23">
      <c r="A58" s="3"/>
      <c r="B58" s="3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>
        <f t="shared" si="0"/>
        <v>0</v>
      </c>
    </row>
    <row r="59" spans="1:23">
      <c r="A59" s="3"/>
      <c r="B59" s="3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>
        <f t="shared" si="0"/>
        <v>0</v>
      </c>
    </row>
    <row r="60" spans="1:23">
      <c r="A60" s="3"/>
      <c r="B60" s="3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>
        <f t="shared" si="0"/>
        <v>0</v>
      </c>
    </row>
    <row r="61" spans="1:23">
      <c r="A61" s="3"/>
      <c r="B61" s="3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>
        <f t="shared" si="0"/>
        <v>0</v>
      </c>
    </row>
    <row r="62" spans="1:23">
      <c r="A62" s="3"/>
      <c r="B62" s="3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>
        <f t="shared" si="0"/>
        <v>0</v>
      </c>
    </row>
    <row r="63" spans="1:23">
      <c r="A63" s="3"/>
      <c r="B63" s="3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>
        <f t="shared" si="0"/>
        <v>0</v>
      </c>
    </row>
    <row r="64" spans="1:23">
      <c r="A64" s="3"/>
      <c r="B64" s="3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>
        <f t="shared" si="0"/>
        <v>0</v>
      </c>
    </row>
    <row r="65" spans="1:23">
      <c r="A65" s="3"/>
      <c r="B65" s="3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>
        <f t="shared" si="0"/>
        <v>0</v>
      </c>
    </row>
    <row r="66" spans="1:23">
      <c r="A66" s="3"/>
      <c r="B66" s="3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>
        <f t="shared" si="0"/>
        <v>0</v>
      </c>
    </row>
    <row r="67" spans="1:23">
      <c r="A67" s="3"/>
      <c r="B67" s="3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>
        <f t="shared" si="0"/>
        <v>0</v>
      </c>
    </row>
    <row r="68" spans="1:23">
      <c r="A68" s="3"/>
      <c r="B68" s="3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>
        <f t="shared" ref="W68:W131" si="1">SUM(C68:V68)</f>
        <v>0</v>
      </c>
    </row>
    <row r="69" spans="1:23">
      <c r="A69" s="3"/>
      <c r="B69" s="3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>
        <f t="shared" si="1"/>
        <v>0</v>
      </c>
    </row>
    <row r="70" spans="1:23">
      <c r="A70" s="3"/>
      <c r="B70" s="3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>
        <f t="shared" si="1"/>
        <v>0</v>
      </c>
    </row>
    <row r="71" spans="1:23">
      <c r="A71" s="3"/>
      <c r="B71" s="3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>
        <f t="shared" si="1"/>
        <v>0</v>
      </c>
    </row>
    <row r="72" spans="1:23">
      <c r="A72" s="3"/>
      <c r="B72" s="3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>
        <f t="shared" si="1"/>
        <v>0</v>
      </c>
    </row>
    <row r="73" spans="1:23">
      <c r="A73" s="3"/>
      <c r="B73" s="3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>
        <f t="shared" si="1"/>
        <v>0</v>
      </c>
    </row>
    <row r="74" spans="1:23">
      <c r="A74" s="3"/>
      <c r="B74" s="3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>
        <f t="shared" si="1"/>
        <v>0</v>
      </c>
    </row>
    <row r="75" spans="1:23">
      <c r="A75" s="3"/>
      <c r="B75" s="3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>
        <f t="shared" si="1"/>
        <v>0</v>
      </c>
    </row>
    <row r="76" spans="1:23">
      <c r="A76" s="3"/>
      <c r="B76" s="3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>
        <f t="shared" si="1"/>
        <v>0</v>
      </c>
    </row>
    <row r="77" spans="1:23">
      <c r="A77" s="3"/>
      <c r="B77" s="3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>
        <f t="shared" si="1"/>
        <v>0</v>
      </c>
    </row>
    <row r="78" spans="1:23">
      <c r="A78" s="3"/>
      <c r="B78" s="3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>
        <f t="shared" si="1"/>
        <v>0</v>
      </c>
    </row>
    <row r="79" spans="1:23">
      <c r="A79" s="3"/>
      <c r="B79" s="3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>
        <f t="shared" si="1"/>
        <v>0</v>
      </c>
    </row>
    <row r="80" spans="1:23">
      <c r="A80" s="3"/>
      <c r="B80" s="3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>
        <f t="shared" si="1"/>
        <v>0</v>
      </c>
    </row>
    <row r="81" spans="1:23">
      <c r="A81" s="3"/>
      <c r="B81" s="3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>
        <f t="shared" si="1"/>
        <v>0</v>
      </c>
    </row>
    <row r="82" spans="1:23">
      <c r="A82" s="3"/>
      <c r="B82" s="3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>
        <f t="shared" si="1"/>
        <v>0</v>
      </c>
    </row>
    <row r="83" spans="1:23">
      <c r="A83" s="3"/>
      <c r="B83" s="3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>
        <f t="shared" si="1"/>
        <v>0</v>
      </c>
    </row>
    <row r="84" spans="1:23">
      <c r="A84" s="3"/>
      <c r="B84" s="3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>
        <f t="shared" si="1"/>
        <v>0</v>
      </c>
    </row>
    <row r="85" spans="1:23">
      <c r="A85" s="3"/>
      <c r="B85" s="3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>
        <f t="shared" si="1"/>
        <v>0</v>
      </c>
    </row>
    <row r="86" spans="1:23">
      <c r="A86" s="3"/>
      <c r="B86" s="3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>
        <f t="shared" si="1"/>
        <v>0</v>
      </c>
    </row>
    <row r="87" spans="1:23">
      <c r="A87" s="3"/>
      <c r="B87" s="3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>
        <f t="shared" si="1"/>
        <v>0</v>
      </c>
    </row>
    <row r="88" spans="1:23">
      <c r="A88" s="3"/>
      <c r="B88" s="3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>
        <f t="shared" si="1"/>
        <v>0</v>
      </c>
    </row>
    <row r="89" spans="1:23">
      <c r="A89" s="3"/>
      <c r="B89" s="3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>
        <f t="shared" si="1"/>
        <v>0</v>
      </c>
    </row>
    <row r="90" spans="1:23">
      <c r="A90" s="3"/>
      <c r="B90" s="3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>
        <f t="shared" si="1"/>
        <v>0</v>
      </c>
    </row>
    <row r="91" spans="1:23">
      <c r="A91" s="3"/>
      <c r="B91" s="3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>
        <f t="shared" si="1"/>
        <v>0</v>
      </c>
    </row>
    <row r="92" spans="1:23">
      <c r="A92" s="3"/>
      <c r="B92" s="3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>
        <f t="shared" si="1"/>
        <v>0</v>
      </c>
    </row>
    <row r="93" spans="1:23">
      <c r="A93" s="3"/>
      <c r="B93" s="3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>
        <f t="shared" si="1"/>
        <v>0</v>
      </c>
    </row>
    <row r="94" spans="1:23">
      <c r="A94" s="3"/>
      <c r="B94" s="3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>
        <f t="shared" si="1"/>
        <v>0</v>
      </c>
    </row>
    <row r="95" spans="1:23">
      <c r="A95" s="3"/>
      <c r="B95" s="3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>
        <f t="shared" si="1"/>
        <v>0</v>
      </c>
    </row>
    <row r="96" spans="1:23">
      <c r="A96" s="3"/>
      <c r="B96" s="3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>
        <f t="shared" si="1"/>
        <v>0</v>
      </c>
    </row>
    <row r="97" spans="1:23">
      <c r="A97" s="3"/>
      <c r="B97" s="3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>
        <f t="shared" si="1"/>
        <v>0</v>
      </c>
    </row>
    <row r="98" spans="1:23">
      <c r="A98" s="3"/>
      <c r="B98" s="3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>
        <f t="shared" si="1"/>
        <v>0</v>
      </c>
    </row>
    <row r="99" spans="1:23">
      <c r="A99" s="3"/>
      <c r="B99" s="3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>
        <f t="shared" si="1"/>
        <v>0</v>
      </c>
    </row>
    <row r="100" spans="1:23">
      <c r="A100" s="3"/>
      <c r="B100" s="3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>
        <f t="shared" si="1"/>
        <v>0</v>
      </c>
    </row>
    <row r="101" spans="1:23">
      <c r="A101" s="3"/>
      <c r="B101" s="3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>
        <f t="shared" si="1"/>
        <v>0</v>
      </c>
    </row>
    <row r="102" spans="1:23">
      <c r="A102" s="3"/>
      <c r="B102" s="3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>
        <f t="shared" si="1"/>
        <v>0</v>
      </c>
    </row>
    <row r="103" spans="1:23">
      <c r="A103" s="3"/>
      <c r="B103" s="3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>
        <f t="shared" si="1"/>
        <v>0</v>
      </c>
    </row>
    <row r="104" spans="1:23">
      <c r="A104" s="3"/>
      <c r="B104" s="3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>
        <f t="shared" si="1"/>
        <v>0</v>
      </c>
    </row>
    <row r="105" spans="1:23">
      <c r="A105" s="3"/>
      <c r="B105" s="3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>
        <f t="shared" si="1"/>
        <v>0</v>
      </c>
    </row>
    <row r="106" spans="1:23">
      <c r="A106" s="3"/>
      <c r="B106" s="3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>
        <f t="shared" si="1"/>
        <v>0</v>
      </c>
    </row>
    <row r="107" spans="1:23">
      <c r="A107" s="3"/>
      <c r="B107" s="3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>
        <f t="shared" si="1"/>
        <v>0</v>
      </c>
    </row>
    <row r="108" spans="1:23">
      <c r="A108" s="3"/>
      <c r="B108" s="3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>
        <f t="shared" si="1"/>
        <v>0</v>
      </c>
    </row>
    <row r="109" spans="1:23">
      <c r="A109" s="3"/>
      <c r="B109" s="3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>
        <f t="shared" si="1"/>
        <v>0</v>
      </c>
    </row>
    <row r="110" spans="1:23">
      <c r="A110" s="3"/>
      <c r="B110" s="3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>
        <f t="shared" si="1"/>
        <v>0</v>
      </c>
    </row>
    <row r="111" spans="1:23">
      <c r="A111" s="3"/>
      <c r="B111" s="3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>
        <f t="shared" si="1"/>
        <v>0</v>
      </c>
    </row>
    <row r="112" spans="1:23">
      <c r="A112" s="3"/>
      <c r="B112" s="3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>
        <f t="shared" si="1"/>
        <v>0</v>
      </c>
    </row>
    <row r="113" spans="1:23">
      <c r="A113" s="3"/>
      <c r="B113" s="3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>
        <f t="shared" si="1"/>
        <v>0</v>
      </c>
    </row>
    <row r="114" spans="1:23">
      <c r="A114" s="3"/>
      <c r="B114" s="3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>
        <f t="shared" si="1"/>
        <v>0</v>
      </c>
    </row>
    <row r="115" spans="1:23">
      <c r="A115" s="3"/>
      <c r="B115" s="3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>
        <f t="shared" si="1"/>
        <v>0</v>
      </c>
    </row>
    <row r="116" spans="1:23">
      <c r="A116" s="3"/>
      <c r="B116" s="3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>
        <f t="shared" si="1"/>
        <v>0</v>
      </c>
    </row>
    <row r="117" spans="1:23">
      <c r="A117" s="3"/>
      <c r="B117" s="3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>
        <f t="shared" si="1"/>
        <v>0</v>
      </c>
    </row>
    <row r="118" spans="1:23">
      <c r="A118" s="3"/>
      <c r="B118" s="3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>
        <f t="shared" si="1"/>
        <v>0</v>
      </c>
    </row>
    <row r="119" spans="1:23">
      <c r="A119" s="3"/>
      <c r="B119" s="3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>
        <f t="shared" si="1"/>
        <v>0</v>
      </c>
    </row>
    <row r="120" spans="1:23">
      <c r="A120" s="3"/>
      <c r="B120" s="3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>
        <f t="shared" si="1"/>
        <v>0</v>
      </c>
    </row>
    <row r="121" spans="1:23">
      <c r="A121" s="3"/>
      <c r="B121" s="3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>
        <f t="shared" si="1"/>
        <v>0</v>
      </c>
    </row>
    <row r="122" spans="1:23">
      <c r="A122" s="3"/>
      <c r="B122" s="3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>
        <f t="shared" si="1"/>
        <v>0</v>
      </c>
    </row>
    <row r="123" spans="1:23">
      <c r="A123" s="3"/>
      <c r="B123" s="3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>
        <f t="shared" si="1"/>
        <v>0</v>
      </c>
    </row>
    <row r="124" spans="1:23">
      <c r="A124" s="3"/>
      <c r="B124" s="3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>
        <f t="shared" si="1"/>
        <v>0</v>
      </c>
    </row>
    <row r="125" spans="1:23">
      <c r="A125" s="3"/>
      <c r="B125" s="3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>
        <f t="shared" si="1"/>
        <v>0</v>
      </c>
    </row>
    <row r="126" spans="1:23">
      <c r="A126" s="3"/>
      <c r="B126" s="3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>
        <f t="shared" si="1"/>
        <v>0</v>
      </c>
    </row>
    <row r="127" spans="1:23">
      <c r="A127" s="3"/>
      <c r="B127" s="3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>
        <f t="shared" si="1"/>
        <v>0</v>
      </c>
    </row>
    <row r="128" spans="1:23">
      <c r="A128" s="3"/>
      <c r="B128" s="3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>
        <f t="shared" si="1"/>
        <v>0</v>
      </c>
    </row>
    <row r="129" spans="1:23">
      <c r="A129" s="3"/>
      <c r="B129" s="3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>
        <f t="shared" si="1"/>
        <v>0</v>
      </c>
    </row>
    <row r="130" spans="1:23">
      <c r="A130" s="3"/>
      <c r="B130" s="3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>
        <f t="shared" si="1"/>
        <v>0</v>
      </c>
    </row>
    <row r="131" spans="1:23">
      <c r="A131" s="3"/>
      <c r="B131" s="3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>
        <f t="shared" si="1"/>
        <v>0</v>
      </c>
    </row>
    <row r="132" spans="1:23">
      <c r="A132" s="3"/>
      <c r="B132" s="3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>
        <f t="shared" ref="W132:W195" si="2">SUM(C132:V132)</f>
        <v>0</v>
      </c>
    </row>
    <row r="133" spans="1:23">
      <c r="A133" s="3"/>
      <c r="B133" s="3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>
        <f t="shared" si="2"/>
        <v>0</v>
      </c>
    </row>
    <row r="134" spans="1:23">
      <c r="A134" s="3"/>
      <c r="B134" s="3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>
        <f t="shared" si="2"/>
        <v>0</v>
      </c>
    </row>
    <row r="135" spans="1:23">
      <c r="A135" s="3"/>
      <c r="B135" s="3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>
        <f t="shared" si="2"/>
        <v>0</v>
      </c>
    </row>
    <row r="136" spans="1:23">
      <c r="A136" s="3"/>
      <c r="B136" s="3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>
        <f t="shared" si="2"/>
        <v>0</v>
      </c>
    </row>
    <row r="137" spans="1:23">
      <c r="A137" s="3"/>
      <c r="B137" s="3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>
        <f t="shared" si="2"/>
        <v>0</v>
      </c>
    </row>
    <row r="138" spans="1:23">
      <c r="A138" s="3"/>
      <c r="B138" s="3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>
        <f t="shared" si="2"/>
        <v>0</v>
      </c>
    </row>
    <row r="139" spans="1:23">
      <c r="A139" s="3"/>
      <c r="B139" s="3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>
        <f t="shared" si="2"/>
        <v>0</v>
      </c>
    </row>
    <row r="140" spans="1:23">
      <c r="A140" s="3"/>
      <c r="B140" s="3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>
        <f t="shared" si="2"/>
        <v>0</v>
      </c>
    </row>
    <row r="141" spans="1:23">
      <c r="A141" s="3"/>
      <c r="B141" s="3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>
        <f t="shared" si="2"/>
        <v>0</v>
      </c>
    </row>
    <row r="142" spans="1:23">
      <c r="A142" s="3"/>
      <c r="B142" s="3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>
        <f t="shared" si="2"/>
        <v>0</v>
      </c>
    </row>
    <row r="143" spans="1:23">
      <c r="A143" s="3"/>
      <c r="B143" s="3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>
        <f t="shared" si="2"/>
        <v>0</v>
      </c>
    </row>
    <row r="144" spans="1:23">
      <c r="A144" s="3"/>
      <c r="B144" s="3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>
        <f t="shared" si="2"/>
        <v>0</v>
      </c>
    </row>
    <row r="145" spans="1:23">
      <c r="A145" s="3"/>
      <c r="B145" s="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>
        <f t="shared" si="2"/>
        <v>0</v>
      </c>
    </row>
    <row r="146" spans="1:23">
      <c r="A146" s="3"/>
      <c r="B146" s="3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>
        <f t="shared" si="2"/>
        <v>0</v>
      </c>
    </row>
    <row r="147" spans="1:23">
      <c r="A147" s="3"/>
      <c r="B147" s="3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>
        <f t="shared" si="2"/>
        <v>0</v>
      </c>
    </row>
    <row r="148" spans="1:23">
      <c r="A148" s="3"/>
      <c r="B148" s="3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>
        <f t="shared" si="2"/>
        <v>0</v>
      </c>
    </row>
    <row r="149" spans="1:23">
      <c r="A149" s="3"/>
      <c r="B149" s="3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>
        <f t="shared" si="2"/>
        <v>0</v>
      </c>
    </row>
    <row r="150" spans="1:23">
      <c r="A150" s="3"/>
      <c r="B150" s="3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>
        <f t="shared" si="2"/>
        <v>0</v>
      </c>
    </row>
    <row r="151" spans="1:23">
      <c r="A151" s="3"/>
      <c r="B151" s="3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>
        <f t="shared" si="2"/>
        <v>0</v>
      </c>
    </row>
    <row r="152" spans="1:23">
      <c r="A152" s="3"/>
      <c r="B152" s="3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>
        <f t="shared" si="2"/>
        <v>0</v>
      </c>
    </row>
    <row r="153" spans="1:23">
      <c r="A153" s="3"/>
      <c r="B153" s="3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>
        <f t="shared" si="2"/>
        <v>0</v>
      </c>
    </row>
    <row r="154" spans="1:23">
      <c r="A154" s="3"/>
      <c r="B154" s="3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>
        <f t="shared" si="2"/>
        <v>0</v>
      </c>
    </row>
    <row r="155" spans="1:23">
      <c r="A155" s="3"/>
      <c r="B155" s="3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>
        <f t="shared" si="2"/>
        <v>0</v>
      </c>
    </row>
    <row r="156" spans="1:23">
      <c r="A156" s="3"/>
      <c r="B156" s="3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>
        <f t="shared" si="2"/>
        <v>0</v>
      </c>
    </row>
    <row r="157" spans="1:23">
      <c r="A157" s="3"/>
      <c r="B157" s="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>
        <f t="shared" si="2"/>
        <v>0</v>
      </c>
    </row>
    <row r="158" spans="1:23">
      <c r="A158" s="3"/>
      <c r="B158" s="3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>
        <f t="shared" si="2"/>
        <v>0</v>
      </c>
    </row>
    <row r="159" spans="1:23">
      <c r="A159" s="3"/>
      <c r="B159" s="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>
        <f t="shared" si="2"/>
        <v>0</v>
      </c>
    </row>
    <row r="160" spans="1:23">
      <c r="A160" s="3"/>
      <c r="B160" s="3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>
        <f t="shared" si="2"/>
        <v>0</v>
      </c>
    </row>
    <row r="161" spans="1:23">
      <c r="A161" s="3"/>
      <c r="B161" s="3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>
        <f t="shared" si="2"/>
        <v>0</v>
      </c>
    </row>
    <row r="162" spans="1:23">
      <c r="A162" s="3"/>
      <c r="B162" s="3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>
        <f t="shared" si="2"/>
        <v>0</v>
      </c>
    </row>
    <row r="163" spans="1:23">
      <c r="A163" s="3"/>
      <c r="B163" s="3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>
        <f t="shared" si="2"/>
        <v>0</v>
      </c>
    </row>
    <row r="164" spans="1:23">
      <c r="A164" s="3"/>
      <c r="B164" s="3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>
        <f t="shared" si="2"/>
        <v>0</v>
      </c>
    </row>
    <row r="165" spans="1:23">
      <c r="A165" s="3"/>
      <c r="B165" s="3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>
        <f t="shared" si="2"/>
        <v>0</v>
      </c>
    </row>
    <row r="166" spans="1:23">
      <c r="A166" s="3"/>
      <c r="B166" s="3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>
        <f t="shared" si="2"/>
        <v>0</v>
      </c>
    </row>
    <row r="167" spans="1:23">
      <c r="A167" s="3"/>
      <c r="B167" s="3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>
        <f t="shared" si="2"/>
        <v>0</v>
      </c>
    </row>
    <row r="168" spans="1:23">
      <c r="A168" s="3"/>
      <c r="B168" s="3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>
        <f t="shared" si="2"/>
        <v>0</v>
      </c>
    </row>
    <row r="169" spans="1:23">
      <c r="A169" s="3"/>
      <c r="B169" s="3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>
        <f t="shared" si="2"/>
        <v>0</v>
      </c>
    </row>
    <row r="170" spans="1:23">
      <c r="A170" s="3"/>
      <c r="B170" s="3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>
        <f t="shared" si="2"/>
        <v>0</v>
      </c>
    </row>
    <row r="171" spans="1:23">
      <c r="A171" s="3"/>
      <c r="B171" s="3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>
        <f t="shared" si="2"/>
        <v>0</v>
      </c>
    </row>
    <row r="172" spans="1:23">
      <c r="A172" s="3"/>
      <c r="B172" s="3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>
        <f t="shared" si="2"/>
        <v>0</v>
      </c>
    </row>
    <row r="173" spans="1:23">
      <c r="A173" s="3"/>
      <c r="B173" s="3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>
        <f t="shared" si="2"/>
        <v>0</v>
      </c>
    </row>
    <row r="174" spans="1:23">
      <c r="A174" s="3"/>
      <c r="B174" s="3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>
        <f t="shared" si="2"/>
        <v>0</v>
      </c>
    </row>
    <row r="175" spans="1:23">
      <c r="A175" s="3"/>
      <c r="B175" s="3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>
        <f t="shared" si="2"/>
        <v>0</v>
      </c>
    </row>
    <row r="176" spans="1:23">
      <c r="A176" s="3"/>
      <c r="B176" s="3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>
        <f t="shared" si="2"/>
        <v>0</v>
      </c>
    </row>
    <row r="177" spans="1:23">
      <c r="A177" s="3"/>
      <c r="B177" s="3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>
        <f t="shared" si="2"/>
        <v>0</v>
      </c>
    </row>
    <row r="178" spans="1:23">
      <c r="A178" s="3"/>
      <c r="B178" s="3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>
        <f t="shared" si="2"/>
        <v>0</v>
      </c>
    </row>
    <row r="179" spans="1:23">
      <c r="A179" s="3"/>
      <c r="B179" s="3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>
        <f t="shared" si="2"/>
        <v>0</v>
      </c>
    </row>
    <row r="180" spans="1:23">
      <c r="A180" s="3"/>
      <c r="B180" s="3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>
        <f t="shared" si="2"/>
        <v>0</v>
      </c>
    </row>
    <row r="181" spans="1:23">
      <c r="A181" s="3"/>
      <c r="B181" s="3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>
        <f t="shared" si="2"/>
        <v>0</v>
      </c>
    </row>
    <row r="182" spans="1:23">
      <c r="A182" s="3"/>
      <c r="B182" s="3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>
        <f t="shared" si="2"/>
        <v>0</v>
      </c>
    </row>
    <row r="183" spans="1:23">
      <c r="A183" s="3"/>
      <c r="B183" s="3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>
        <f t="shared" si="2"/>
        <v>0</v>
      </c>
    </row>
    <row r="184" spans="1:23">
      <c r="A184" s="3"/>
      <c r="B184" s="3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>
        <f t="shared" si="2"/>
        <v>0</v>
      </c>
    </row>
    <row r="185" spans="1:23">
      <c r="A185" s="3"/>
      <c r="B185" s="3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>
        <f t="shared" si="2"/>
        <v>0</v>
      </c>
    </row>
    <row r="186" spans="1:23">
      <c r="A186" s="3"/>
      <c r="B186" s="3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>
        <f t="shared" si="2"/>
        <v>0</v>
      </c>
    </row>
    <row r="187" spans="1:23">
      <c r="A187" s="3"/>
      <c r="B187" s="3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>
        <f t="shared" si="2"/>
        <v>0</v>
      </c>
    </row>
    <row r="188" spans="1:23">
      <c r="A188" s="3"/>
      <c r="B188" s="3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>
        <f t="shared" si="2"/>
        <v>0</v>
      </c>
    </row>
    <row r="189" spans="1:23">
      <c r="A189" s="3"/>
      <c r="B189" s="3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>
        <f t="shared" si="2"/>
        <v>0</v>
      </c>
    </row>
    <row r="190" spans="1:23">
      <c r="A190" s="3"/>
      <c r="B190" s="3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>
        <f t="shared" si="2"/>
        <v>0</v>
      </c>
    </row>
    <row r="191" spans="1:23">
      <c r="A191" s="3"/>
      <c r="B191" s="3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>
        <f t="shared" si="2"/>
        <v>0</v>
      </c>
    </row>
    <row r="192" spans="1:23">
      <c r="A192" s="3"/>
      <c r="B192" s="3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>
        <f t="shared" si="2"/>
        <v>0</v>
      </c>
    </row>
    <row r="193" spans="1:23">
      <c r="A193" s="3"/>
      <c r="B193" s="3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>
        <f t="shared" si="2"/>
        <v>0</v>
      </c>
    </row>
    <row r="194" spans="1:23">
      <c r="A194" s="3"/>
      <c r="B194" s="3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>
        <f t="shared" si="2"/>
        <v>0</v>
      </c>
    </row>
    <row r="195" spans="1:23">
      <c r="A195" s="3"/>
      <c r="B195" s="3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>
        <f t="shared" si="2"/>
        <v>0</v>
      </c>
    </row>
    <row r="196" spans="1:23">
      <c r="A196" s="3"/>
      <c r="B196" s="3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>
        <f t="shared" ref="W196:W259" si="3">SUM(C196:V196)</f>
        <v>0</v>
      </c>
    </row>
    <row r="197" spans="1:23">
      <c r="A197" s="3"/>
      <c r="B197" s="3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>
        <f t="shared" si="3"/>
        <v>0</v>
      </c>
    </row>
    <row r="198" spans="1:23">
      <c r="A198" s="3"/>
      <c r="B198" s="3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>
        <f t="shared" si="3"/>
        <v>0</v>
      </c>
    </row>
    <row r="199" spans="1:23">
      <c r="A199" s="3"/>
      <c r="B199" s="3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>
        <f t="shared" si="3"/>
        <v>0</v>
      </c>
    </row>
    <row r="200" spans="1:23">
      <c r="A200" s="3"/>
      <c r="B200" s="3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>
        <f t="shared" si="3"/>
        <v>0</v>
      </c>
    </row>
    <row r="201" spans="1:23">
      <c r="A201" s="3"/>
      <c r="B201" s="3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>
        <f t="shared" si="3"/>
        <v>0</v>
      </c>
    </row>
    <row r="202" spans="1:23">
      <c r="A202" s="3"/>
      <c r="B202" s="3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>
        <f t="shared" si="3"/>
        <v>0</v>
      </c>
    </row>
    <row r="203" spans="1:23">
      <c r="A203" s="3"/>
      <c r="B203" s="3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>
        <f t="shared" si="3"/>
        <v>0</v>
      </c>
    </row>
    <row r="204" spans="1:23">
      <c r="A204" s="3"/>
      <c r="B204" s="3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>
        <f t="shared" si="3"/>
        <v>0</v>
      </c>
    </row>
    <row r="205" spans="1:23">
      <c r="A205" s="3"/>
      <c r="B205" s="3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>
        <f t="shared" si="3"/>
        <v>0</v>
      </c>
    </row>
    <row r="206" spans="1:23">
      <c r="A206" s="3"/>
      <c r="B206" s="3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>
        <f t="shared" si="3"/>
        <v>0</v>
      </c>
    </row>
    <row r="207" spans="1:23">
      <c r="A207" s="3"/>
      <c r="B207" s="3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>
        <f t="shared" si="3"/>
        <v>0</v>
      </c>
    </row>
    <row r="208" spans="1:23">
      <c r="A208" s="3"/>
      <c r="B208" s="3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>
        <f t="shared" si="3"/>
        <v>0</v>
      </c>
    </row>
    <row r="209" spans="1:23">
      <c r="A209" s="3"/>
      <c r="B209" s="3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>
        <f t="shared" si="3"/>
        <v>0</v>
      </c>
    </row>
    <row r="210" spans="1:23">
      <c r="A210" s="3"/>
      <c r="B210" s="3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>
        <f t="shared" si="3"/>
        <v>0</v>
      </c>
    </row>
    <row r="211" spans="1:23">
      <c r="A211" s="3"/>
      <c r="B211" s="3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>
        <f t="shared" si="3"/>
        <v>0</v>
      </c>
    </row>
    <row r="212" spans="1:23">
      <c r="A212" s="3"/>
      <c r="B212" s="3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>
        <f t="shared" si="3"/>
        <v>0</v>
      </c>
    </row>
    <row r="213" spans="1:23">
      <c r="A213" s="3"/>
      <c r="B213" s="3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>
        <f t="shared" si="3"/>
        <v>0</v>
      </c>
    </row>
    <row r="214" spans="1:23">
      <c r="A214" s="3"/>
      <c r="B214" s="3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>
        <f t="shared" si="3"/>
        <v>0</v>
      </c>
    </row>
    <row r="215" spans="1:23">
      <c r="A215" s="3"/>
      <c r="B215" s="3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>
        <f t="shared" si="3"/>
        <v>0</v>
      </c>
    </row>
    <row r="216" spans="1:23">
      <c r="A216" s="3"/>
      <c r="B216" s="3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>
        <f t="shared" si="3"/>
        <v>0</v>
      </c>
    </row>
    <row r="217" spans="1:23">
      <c r="A217" s="3"/>
      <c r="B217" s="3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>
        <f t="shared" si="3"/>
        <v>0</v>
      </c>
    </row>
    <row r="218" spans="1:23">
      <c r="A218" s="3"/>
      <c r="B218" s="3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>
        <f t="shared" si="3"/>
        <v>0</v>
      </c>
    </row>
    <row r="219" spans="1:23">
      <c r="A219" s="3"/>
      <c r="B219" s="3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>
        <f t="shared" si="3"/>
        <v>0</v>
      </c>
    </row>
    <row r="220" spans="1:23">
      <c r="A220" s="3"/>
      <c r="B220" s="3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>
        <f t="shared" si="3"/>
        <v>0</v>
      </c>
    </row>
    <row r="221" spans="1:23">
      <c r="A221" s="3"/>
      <c r="B221" s="3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>
        <f t="shared" si="3"/>
        <v>0</v>
      </c>
    </row>
    <row r="222" spans="1:23">
      <c r="A222" s="3"/>
      <c r="B222" s="3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>
        <f t="shared" si="3"/>
        <v>0</v>
      </c>
    </row>
    <row r="223" spans="1:23">
      <c r="A223" s="3"/>
      <c r="B223" s="3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>
        <f t="shared" si="3"/>
        <v>0</v>
      </c>
    </row>
    <row r="224" spans="1:23">
      <c r="A224" s="3"/>
      <c r="B224" s="3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>
        <f t="shared" si="3"/>
        <v>0</v>
      </c>
    </row>
    <row r="225" spans="1:23">
      <c r="A225" s="3"/>
      <c r="B225" s="3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>
        <f t="shared" si="3"/>
        <v>0</v>
      </c>
    </row>
    <row r="226" spans="1:23">
      <c r="A226" s="3"/>
      <c r="B226" s="3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>
        <f t="shared" si="3"/>
        <v>0</v>
      </c>
    </row>
    <row r="227" spans="1:23">
      <c r="A227" s="3"/>
      <c r="B227" s="3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>
        <f t="shared" si="3"/>
        <v>0</v>
      </c>
    </row>
    <row r="228" spans="1:23">
      <c r="A228" s="3"/>
      <c r="B228" s="3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>
        <f t="shared" si="3"/>
        <v>0</v>
      </c>
    </row>
    <row r="229" spans="1:23">
      <c r="A229" s="3"/>
      <c r="B229" s="3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>
        <f t="shared" si="3"/>
        <v>0</v>
      </c>
    </row>
    <row r="230" spans="1:23">
      <c r="A230" s="3"/>
      <c r="B230" s="3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>
        <f t="shared" si="3"/>
        <v>0</v>
      </c>
    </row>
    <row r="231" spans="1:23">
      <c r="A231" s="3"/>
      <c r="B231" s="3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>
        <f t="shared" si="3"/>
        <v>0</v>
      </c>
    </row>
    <row r="232" spans="1:23">
      <c r="A232" s="3"/>
      <c r="B232" s="3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>
        <f t="shared" si="3"/>
        <v>0</v>
      </c>
    </row>
    <row r="233" spans="1:23">
      <c r="A233" s="3"/>
      <c r="B233" s="3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>
        <f t="shared" si="3"/>
        <v>0</v>
      </c>
    </row>
    <row r="234" spans="1:23">
      <c r="A234" s="3"/>
      <c r="B234" s="3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>
        <f t="shared" si="3"/>
        <v>0</v>
      </c>
    </row>
    <row r="235" spans="1:23">
      <c r="A235" s="3"/>
      <c r="B235" s="3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>
        <f t="shared" si="3"/>
        <v>0</v>
      </c>
    </row>
    <row r="236" spans="1:23">
      <c r="A236" s="3"/>
      <c r="B236" s="3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>
        <f t="shared" si="3"/>
        <v>0</v>
      </c>
    </row>
    <row r="237" spans="1:23">
      <c r="A237" s="3"/>
      <c r="B237" s="3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>
        <f t="shared" si="3"/>
        <v>0</v>
      </c>
    </row>
    <row r="238" spans="1:23">
      <c r="A238" s="3"/>
      <c r="B238" s="3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>
        <f t="shared" si="3"/>
        <v>0</v>
      </c>
    </row>
    <row r="239" spans="1:23">
      <c r="A239" s="3"/>
      <c r="B239" s="3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>
        <f t="shared" si="3"/>
        <v>0</v>
      </c>
    </row>
    <row r="240" spans="1:23">
      <c r="A240" s="3"/>
      <c r="B240" s="3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>
        <f t="shared" si="3"/>
        <v>0</v>
      </c>
    </row>
    <row r="241" spans="1:23">
      <c r="A241" s="3"/>
      <c r="B241" s="3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>
        <f t="shared" si="3"/>
        <v>0</v>
      </c>
    </row>
    <row r="242" spans="1:23">
      <c r="A242" s="3"/>
      <c r="B242" s="3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>
        <f t="shared" si="3"/>
        <v>0</v>
      </c>
    </row>
    <row r="243" spans="1:23">
      <c r="A243" s="3"/>
      <c r="B243" s="3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>
        <f t="shared" si="3"/>
        <v>0</v>
      </c>
    </row>
    <row r="244" spans="1:23">
      <c r="A244" s="3"/>
      <c r="B244" s="3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>
        <f t="shared" si="3"/>
        <v>0</v>
      </c>
    </row>
    <row r="245" spans="1:23">
      <c r="A245" s="3"/>
      <c r="B245" s="3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>
        <f t="shared" si="3"/>
        <v>0</v>
      </c>
    </row>
    <row r="246" spans="1:23">
      <c r="A246" s="3"/>
      <c r="B246" s="3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>
        <f t="shared" si="3"/>
        <v>0</v>
      </c>
    </row>
    <row r="247" spans="1:23">
      <c r="A247" s="3"/>
      <c r="B247" s="3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>
        <f t="shared" si="3"/>
        <v>0</v>
      </c>
    </row>
    <row r="248" spans="1:23">
      <c r="A248" s="3"/>
      <c r="B248" s="3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>
        <f t="shared" si="3"/>
        <v>0</v>
      </c>
    </row>
    <row r="249" spans="1:23">
      <c r="A249" s="3"/>
      <c r="B249" s="3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>
        <f t="shared" si="3"/>
        <v>0</v>
      </c>
    </row>
    <row r="250" spans="1:23">
      <c r="A250" s="3"/>
      <c r="B250" s="3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>
        <f t="shared" si="3"/>
        <v>0</v>
      </c>
    </row>
    <row r="251" spans="1:23">
      <c r="A251" s="3"/>
      <c r="B251" s="3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>
        <f t="shared" si="3"/>
        <v>0</v>
      </c>
    </row>
    <row r="252" spans="1:23">
      <c r="A252" s="3"/>
      <c r="B252" s="3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>
        <f t="shared" si="3"/>
        <v>0</v>
      </c>
    </row>
    <row r="253" spans="1:23">
      <c r="A253" s="3"/>
      <c r="B253" s="3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>
        <f t="shared" si="3"/>
        <v>0</v>
      </c>
    </row>
    <row r="254" spans="1:23">
      <c r="A254" s="3"/>
      <c r="B254" s="3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>
        <f t="shared" si="3"/>
        <v>0</v>
      </c>
    </row>
    <row r="255" spans="1:23">
      <c r="A255" s="3"/>
      <c r="B255" s="3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>
        <f t="shared" si="3"/>
        <v>0</v>
      </c>
    </row>
    <row r="256" spans="1:23">
      <c r="A256" s="3"/>
      <c r="B256" s="3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>
        <f t="shared" si="3"/>
        <v>0</v>
      </c>
    </row>
    <row r="257" spans="1:23">
      <c r="A257" s="3"/>
      <c r="B257" s="3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>
        <f t="shared" si="3"/>
        <v>0</v>
      </c>
    </row>
    <row r="258" spans="1:23">
      <c r="A258" s="3"/>
      <c r="B258" s="3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>
        <f t="shared" si="3"/>
        <v>0</v>
      </c>
    </row>
    <row r="259" spans="1:23">
      <c r="A259" s="3"/>
      <c r="B259" s="3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>
        <f t="shared" si="3"/>
        <v>0</v>
      </c>
    </row>
    <row r="260" spans="1:23">
      <c r="A260" s="3"/>
      <c r="B260" s="3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>
        <f t="shared" ref="W260:W323" si="4">SUM(C260:V260)</f>
        <v>0</v>
      </c>
    </row>
    <row r="261" spans="1:23">
      <c r="A261" s="3"/>
      <c r="B261" s="3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>
        <f t="shared" si="4"/>
        <v>0</v>
      </c>
    </row>
    <row r="262" spans="1:23">
      <c r="A262" s="3"/>
      <c r="B262" s="3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>
        <f t="shared" si="4"/>
        <v>0</v>
      </c>
    </row>
    <row r="263" spans="1:23">
      <c r="A263" s="3"/>
      <c r="B263" s="3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>
        <f t="shared" si="4"/>
        <v>0</v>
      </c>
    </row>
    <row r="264" spans="1:23">
      <c r="A264" s="3"/>
      <c r="B264" s="3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>
        <f t="shared" si="4"/>
        <v>0</v>
      </c>
    </row>
    <row r="265" spans="1:23">
      <c r="A265" s="3"/>
      <c r="B265" s="3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>
        <f t="shared" si="4"/>
        <v>0</v>
      </c>
    </row>
    <row r="266" spans="1:23">
      <c r="A266" s="3"/>
      <c r="B266" s="3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>
        <f t="shared" si="4"/>
        <v>0</v>
      </c>
    </row>
    <row r="267" spans="1:23">
      <c r="A267" s="3"/>
      <c r="B267" s="3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>
        <f t="shared" si="4"/>
        <v>0</v>
      </c>
    </row>
    <row r="268" spans="1:23">
      <c r="A268" s="3"/>
      <c r="B268" s="3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>
        <f t="shared" si="4"/>
        <v>0</v>
      </c>
    </row>
    <row r="269" spans="1:23">
      <c r="A269" s="3"/>
      <c r="B269" s="3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>
        <f t="shared" si="4"/>
        <v>0</v>
      </c>
    </row>
    <row r="270" spans="1:23">
      <c r="A270" s="3"/>
      <c r="B270" s="3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>
        <f t="shared" si="4"/>
        <v>0</v>
      </c>
    </row>
    <row r="271" spans="1:23">
      <c r="A271" s="3"/>
      <c r="B271" s="3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>
        <f t="shared" si="4"/>
        <v>0</v>
      </c>
    </row>
    <row r="272" spans="1:23">
      <c r="A272" s="3"/>
      <c r="B272" s="3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>
        <f t="shared" si="4"/>
        <v>0</v>
      </c>
    </row>
    <row r="273" spans="1:23">
      <c r="A273" s="3"/>
      <c r="B273" s="3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>
        <f t="shared" si="4"/>
        <v>0</v>
      </c>
    </row>
    <row r="274" spans="1:23">
      <c r="A274" s="3"/>
      <c r="B274" s="3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>
        <f t="shared" si="4"/>
        <v>0</v>
      </c>
    </row>
    <row r="275" spans="1:23">
      <c r="A275" s="3"/>
      <c r="B275" s="3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>
        <f t="shared" si="4"/>
        <v>0</v>
      </c>
    </row>
    <row r="276" spans="1:23">
      <c r="A276" s="3"/>
      <c r="B276" s="3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>
        <f t="shared" si="4"/>
        <v>0</v>
      </c>
    </row>
    <row r="277" spans="1:23">
      <c r="A277" s="3"/>
      <c r="B277" s="3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>
        <f t="shared" si="4"/>
        <v>0</v>
      </c>
    </row>
    <row r="278" spans="1:23">
      <c r="A278" s="3"/>
      <c r="B278" s="3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>
        <f t="shared" si="4"/>
        <v>0</v>
      </c>
    </row>
    <row r="279" spans="1:23">
      <c r="A279" s="3"/>
      <c r="B279" s="3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>
        <f t="shared" si="4"/>
        <v>0</v>
      </c>
    </row>
    <row r="280" spans="1:23">
      <c r="A280" s="3"/>
      <c r="B280" s="3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>
        <f t="shared" si="4"/>
        <v>0</v>
      </c>
    </row>
    <row r="281" spans="1:23">
      <c r="A281" s="3"/>
      <c r="B281" s="3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>
        <f t="shared" si="4"/>
        <v>0</v>
      </c>
    </row>
    <row r="282" spans="1:23">
      <c r="A282" s="3"/>
      <c r="B282" s="3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>
        <f t="shared" si="4"/>
        <v>0</v>
      </c>
    </row>
    <row r="283" spans="1:23">
      <c r="A283" s="3"/>
      <c r="B283" s="3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>
        <f t="shared" si="4"/>
        <v>0</v>
      </c>
    </row>
    <row r="284" spans="1:23">
      <c r="A284" s="3"/>
      <c r="B284" s="3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>
        <f t="shared" si="4"/>
        <v>0</v>
      </c>
    </row>
    <row r="285" spans="1:23">
      <c r="A285" s="3"/>
      <c r="B285" s="3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>
        <f t="shared" si="4"/>
        <v>0</v>
      </c>
    </row>
    <row r="286" spans="1:23">
      <c r="A286" s="3"/>
      <c r="B286" s="3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>
        <f t="shared" si="4"/>
        <v>0</v>
      </c>
    </row>
    <row r="287" spans="1:23">
      <c r="A287" s="3"/>
      <c r="B287" s="3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>
        <f t="shared" si="4"/>
        <v>0</v>
      </c>
    </row>
    <row r="288" spans="1:23">
      <c r="A288" s="3"/>
      <c r="B288" s="3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>
        <f t="shared" si="4"/>
        <v>0</v>
      </c>
    </row>
    <row r="289" spans="1:23">
      <c r="A289" s="3"/>
      <c r="B289" s="3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>
        <f t="shared" si="4"/>
        <v>0</v>
      </c>
    </row>
    <row r="290" spans="1:23">
      <c r="A290" s="3"/>
      <c r="B290" s="3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>
        <f t="shared" si="4"/>
        <v>0</v>
      </c>
    </row>
    <row r="291" spans="1:23">
      <c r="A291" s="3"/>
      <c r="B291" s="3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>
        <f t="shared" si="4"/>
        <v>0</v>
      </c>
    </row>
    <row r="292" spans="1:23">
      <c r="A292" s="3"/>
      <c r="B292" s="3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>
        <f t="shared" si="4"/>
        <v>0</v>
      </c>
    </row>
    <row r="293" spans="1:23">
      <c r="A293" s="3"/>
      <c r="B293" s="3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>
        <f t="shared" si="4"/>
        <v>0</v>
      </c>
    </row>
    <row r="294" spans="1:23">
      <c r="A294" s="3"/>
      <c r="B294" s="3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>
        <f t="shared" si="4"/>
        <v>0</v>
      </c>
    </row>
    <row r="295" spans="1:23">
      <c r="A295" s="3"/>
      <c r="B295" s="3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>
        <f t="shared" si="4"/>
        <v>0</v>
      </c>
    </row>
    <row r="296" spans="1:23">
      <c r="A296" s="3"/>
      <c r="B296" s="3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>
        <f t="shared" si="4"/>
        <v>0</v>
      </c>
    </row>
    <row r="297" spans="1:23">
      <c r="A297" s="3"/>
      <c r="B297" s="3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>
        <f t="shared" si="4"/>
        <v>0</v>
      </c>
    </row>
    <row r="298" spans="1:23">
      <c r="A298" s="3"/>
      <c r="B298" s="3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>
        <f t="shared" si="4"/>
        <v>0</v>
      </c>
    </row>
    <row r="299" spans="1:23">
      <c r="A299" s="3"/>
      <c r="B299" s="3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>
        <f t="shared" si="4"/>
        <v>0</v>
      </c>
    </row>
    <row r="300" spans="1:23">
      <c r="A300" s="3"/>
      <c r="B300" s="3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>
        <f t="shared" si="4"/>
        <v>0</v>
      </c>
    </row>
    <row r="301" spans="1:23">
      <c r="A301" s="3"/>
      <c r="B301" s="3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>
        <f t="shared" si="4"/>
        <v>0</v>
      </c>
    </row>
    <row r="302" spans="1:23">
      <c r="A302" s="3"/>
      <c r="B302" s="3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>
        <f t="shared" si="4"/>
        <v>0</v>
      </c>
    </row>
    <row r="303" spans="1:23">
      <c r="A303" s="3"/>
      <c r="B303" s="3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>
        <f t="shared" si="4"/>
        <v>0</v>
      </c>
    </row>
    <row r="304" spans="1:23">
      <c r="A304" s="3"/>
      <c r="B304" s="3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>
        <f t="shared" si="4"/>
        <v>0</v>
      </c>
    </row>
    <row r="305" spans="1:23">
      <c r="A305" s="3"/>
      <c r="B305" s="3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>
        <f t="shared" si="4"/>
        <v>0</v>
      </c>
    </row>
    <row r="306" spans="1:23">
      <c r="A306" s="3"/>
      <c r="B306" s="3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>
        <f t="shared" si="4"/>
        <v>0</v>
      </c>
    </row>
    <row r="307" spans="1:23">
      <c r="A307" s="3"/>
      <c r="B307" s="3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>
        <f t="shared" si="4"/>
        <v>0</v>
      </c>
    </row>
    <row r="308" spans="1:23">
      <c r="A308" s="3"/>
      <c r="B308" s="3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>
        <f t="shared" si="4"/>
        <v>0</v>
      </c>
    </row>
    <row r="309" spans="1:23">
      <c r="A309" s="3"/>
      <c r="B309" s="3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>
        <f t="shared" si="4"/>
        <v>0</v>
      </c>
    </row>
    <row r="310" spans="1:23">
      <c r="A310" s="3"/>
      <c r="B310" s="3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>
        <f t="shared" si="4"/>
        <v>0</v>
      </c>
    </row>
    <row r="311" spans="1:23">
      <c r="A311" s="3"/>
      <c r="B311" s="3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>
        <f t="shared" si="4"/>
        <v>0</v>
      </c>
    </row>
    <row r="312" spans="1:23">
      <c r="A312" s="3"/>
      <c r="B312" s="3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>
        <f t="shared" si="4"/>
        <v>0</v>
      </c>
    </row>
    <row r="313" spans="1:23">
      <c r="A313" s="3"/>
      <c r="B313" s="3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>
        <f t="shared" si="4"/>
        <v>0</v>
      </c>
    </row>
    <row r="314" spans="1:23">
      <c r="A314" s="3"/>
      <c r="B314" s="3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>
        <f t="shared" si="4"/>
        <v>0</v>
      </c>
    </row>
    <row r="315" spans="1:23">
      <c r="A315" s="3"/>
      <c r="B315" s="3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>
        <f t="shared" si="4"/>
        <v>0</v>
      </c>
    </row>
    <row r="316" spans="1:23">
      <c r="A316" s="3"/>
      <c r="B316" s="3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>
        <f t="shared" si="4"/>
        <v>0</v>
      </c>
    </row>
    <row r="317" spans="1:23">
      <c r="A317" s="3"/>
      <c r="B317" s="3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>
        <f t="shared" si="4"/>
        <v>0</v>
      </c>
    </row>
    <row r="318" spans="1:23">
      <c r="A318" s="3"/>
      <c r="B318" s="3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>
        <f t="shared" si="4"/>
        <v>0</v>
      </c>
    </row>
    <row r="319" spans="1:23">
      <c r="A319" s="3"/>
      <c r="B319" s="3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>
        <f t="shared" si="4"/>
        <v>0</v>
      </c>
    </row>
    <row r="320" spans="1:23">
      <c r="A320" s="3"/>
      <c r="B320" s="3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>
        <f t="shared" si="4"/>
        <v>0</v>
      </c>
    </row>
    <row r="321" spans="1:23">
      <c r="A321" s="3"/>
      <c r="B321" s="3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>
        <f t="shared" si="4"/>
        <v>0</v>
      </c>
    </row>
    <row r="322" spans="1:23">
      <c r="A322" s="3"/>
      <c r="B322" s="3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>
        <f t="shared" si="4"/>
        <v>0</v>
      </c>
    </row>
    <row r="323" spans="1:23">
      <c r="A323" s="3"/>
      <c r="B323" s="3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>
        <f t="shared" si="4"/>
        <v>0</v>
      </c>
    </row>
    <row r="324" spans="1:23">
      <c r="A324" s="3"/>
      <c r="B324" s="3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>
        <f t="shared" ref="W324:W348" si="5">SUM(C324:V324)</f>
        <v>0</v>
      </c>
    </row>
    <row r="325" spans="1:23">
      <c r="A325" s="3"/>
      <c r="B325" s="3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>
        <f t="shared" si="5"/>
        <v>0</v>
      </c>
    </row>
    <row r="326" spans="1:23">
      <c r="A326" s="3"/>
      <c r="B326" s="3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>
        <f t="shared" si="5"/>
        <v>0</v>
      </c>
    </row>
    <row r="327" spans="1:23">
      <c r="A327" s="3"/>
      <c r="B327" s="3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>
        <f t="shared" si="5"/>
        <v>0</v>
      </c>
    </row>
    <row r="328" spans="1:23">
      <c r="A328" s="3"/>
      <c r="B328" s="3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>
        <f t="shared" si="5"/>
        <v>0</v>
      </c>
    </row>
    <row r="329" spans="1:23">
      <c r="A329" s="3"/>
      <c r="B329" s="3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>
        <f t="shared" si="5"/>
        <v>0</v>
      </c>
    </row>
    <row r="330" spans="1:23">
      <c r="A330" s="3"/>
      <c r="B330" s="3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>
        <f t="shared" si="5"/>
        <v>0</v>
      </c>
    </row>
    <row r="331" spans="1:23">
      <c r="A331" s="3"/>
      <c r="B331" s="3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>
        <f t="shared" si="5"/>
        <v>0</v>
      </c>
    </row>
    <row r="332" spans="1:23">
      <c r="A332" s="3"/>
      <c r="B332" s="3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>
        <f t="shared" si="5"/>
        <v>0</v>
      </c>
    </row>
    <row r="333" spans="1:23">
      <c r="A333" s="3"/>
      <c r="B333" s="3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>
        <f t="shared" si="5"/>
        <v>0</v>
      </c>
    </row>
    <row r="334" spans="1:23">
      <c r="A334" s="3"/>
      <c r="B334" s="3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>
        <f t="shared" si="5"/>
        <v>0</v>
      </c>
    </row>
    <row r="335" spans="1:23">
      <c r="A335" s="3"/>
      <c r="B335" s="3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>
        <f t="shared" si="5"/>
        <v>0</v>
      </c>
    </row>
    <row r="336" spans="1:23">
      <c r="A336" s="3"/>
      <c r="B336" s="3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>
        <f t="shared" si="5"/>
        <v>0</v>
      </c>
    </row>
    <row r="337" spans="1:23">
      <c r="A337" s="3"/>
      <c r="B337" s="3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>
        <f t="shared" si="5"/>
        <v>0</v>
      </c>
    </row>
    <row r="338" spans="1:23">
      <c r="A338" s="3"/>
      <c r="B338" s="3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>
        <f t="shared" si="5"/>
        <v>0</v>
      </c>
    </row>
    <row r="339" spans="1:23">
      <c r="A339" s="3"/>
      <c r="B339" s="3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>
        <f t="shared" si="5"/>
        <v>0</v>
      </c>
    </row>
    <row r="340" spans="1:23">
      <c r="A340" s="3"/>
      <c r="B340" s="3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>
        <f t="shared" si="5"/>
        <v>0</v>
      </c>
    </row>
    <row r="341" spans="1:23">
      <c r="A341" s="3"/>
      <c r="B341" s="3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>
        <f t="shared" si="5"/>
        <v>0</v>
      </c>
    </row>
    <row r="342" spans="1:23">
      <c r="A342" s="3"/>
      <c r="B342" s="3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>
        <f t="shared" si="5"/>
        <v>0</v>
      </c>
    </row>
    <row r="343" spans="1:23">
      <c r="A343" s="3"/>
      <c r="B343" s="3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>
        <f t="shared" si="5"/>
        <v>0</v>
      </c>
    </row>
    <row r="344" spans="1:23">
      <c r="A344" s="3"/>
      <c r="B344" s="3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>
        <f t="shared" si="5"/>
        <v>0</v>
      </c>
    </row>
    <row r="345" spans="1:23">
      <c r="A345" s="3"/>
      <c r="B345" s="3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>
        <f t="shared" si="5"/>
        <v>0</v>
      </c>
    </row>
    <row r="346" spans="1:23">
      <c r="A346" s="3"/>
      <c r="B346" s="3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>
        <f t="shared" si="5"/>
        <v>0</v>
      </c>
    </row>
    <row r="347" spans="1:23">
      <c r="A347" s="3"/>
      <c r="B347" s="3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>
        <f t="shared" si="5"/>
        <v>0</v>
      </c>
    </row>
    <row r="348" spans="1:23">
      <c r="A348" s="3"/>
      <c r="B348" s="3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>
        <f t="shared" si="5"/>
        <v>0</v>
      </c>
    </row>
    <row r="349" spans="3:23">
      <c r="C349" s="6">
        <f t="shared" ref="C349:V349" si="6">SUM(C1:C348)</f>
        <v>0</v>
      </c>
      <c r="D349" s="6">
        <f t="shared" si="6"/>
        <v>0</v>
      </c>
      <c r="E349" s="6">
        <f t="shared" si="6"/>
        <v>0</v>
      </c>
      <c r="F349" s="6">
        <f t="shared" si="6"/>
        <v>0</v>
      </c>
      <c r="G349" s="6">
        <f t="shared" si="6"/>
        <v>0</v>
      </c>
      <c r="H349" s="6">
        <f t="shared" si="6"/>
        <v>0</v>
      </c>
      <c r="I349" s="6">
        <f t="shared" si="6"/>
        <v>0</v>
      </c>
      <c r="J349" s="6">
        <f t="shared" si="6"/>
        <v>0</v>
      </c>
      <c r="K349" s="6">
        <f t="shared" si="6"/>
        <v>0</v>
      </c>
      <c r="L349" s="6">
        <f t="shared" si="6"/>
        <v>0</v>
      </c>
      <c r="M349" s="6">
        <f t="shared" si="6"/>
        <v>132.15</v>
      </c>
      <c r="N349" s="6">
        <f t="shared" si="6"/>
        <v>319.8</v>
      </c>
      <c r="O349" s="6">
        <f t="shared" si="6"/>
        <v>539.25</v>
      </c>
      <c r="P349" s="6">
        <f t="shared" si="6"/>
        <v>1076</v>
      </c>
      <c r="Q349" s="6">
        <f t="shared" si="6"/>
        <v>501.9</v>
      </c>
      <c r="R349" s="6">
        <f t="shared" si="6"/>
        <v>0</v>
      </c>
      <c r="S349" s="6">
        <f t="shared" si="6"/>
        <v>41.95</v>
      </c>
      <c r="T349" s="6">
        <f t="shared" si="6"/>
        <v>426.8</v>
      </c>
      <c r="U349" s="6">
        <f t="shared" si="6"/>
        <v>412.85</v>
      </c>
      <c r="V349" s="6">
        <f t="shared" si="6"/>
        <v>0</v>
      </c>
      <c r="W349" s="6">
        <f>SUM(W2:W348)</f>
        <v>3450.7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9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1" defaultRowHeight="14.25"/>
  <cols>
    <col min="1" max="1" width="9.56923076923077" customWidth="1"/>
    <col min="2" max="12" width="11" hidden="1" customWidth="1"/>
    <col min="13" max="14" width="7.85641025641026" customWidth="1"/>
    <col min="15" max="15" width="7.42564102564103" customWidth="1"/>
    <col min="16" max="16" width="8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8.13846153846154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2198</v>
      </c>
      <c r="B2" s="3"/>
      <c r="C2" s="3"/>
      <c r="D2" s="3"/>
      <c r="E2" s="3"/>
      <c r="F2" s="3"/>
      <c r="G2" s="3"/>
      <c r="H2" s="3"/>
      <c r="I2" s="3"/>
      <c r="J2" s="3"/>
      <c r="K2" s="5"/>
      <c r="L2" s="5"/>
      <c r="M2" s="5"/>
      <c r="N2" s="5">
        <v>3.15</v>
      </c>
      <c r="O2" s="5">
        <v>2.7</v>
      </c>
      <c r="P2" s="5"/>
      <c r="Q2" s="5"/>
      <c r="R2" s="5"/>
      <c r="S2" s="5"/>
      <c r="T2" s="5"/>
      <c r="U2" s="5"/>
      <c r="V2" s="5"/>
      <c r="W2" s="5">
        <f t="shared" ref="W2:W67" si="0">SUM(C2:V2)</f>
        <v>5.85</v>
      </c>
    </row>
    <row r="3" spans="1:23">
      <c r="A3" s="3">
        <v>180</v>
      </c>
      <c r="B3" s="3"/>
      <c r="C3" s="3"/>
      <c r="D3" s="3"/>
      <c r="E3" s="3"/>
      <c r="F3" s="3"/>
      <c r="G3" s="3"/>
      <c r="H3" s="3"/>
      <c r="I3" s="3"/>
      <c r="J3" s="3"/>
      <c r="K3" s="5"/>
      <c r="L3" s="5"/>
      <c r="M3" s="5"/>
      <c r="N3" s="5">
        <v>3.15</v>
      </c>
      <c r="O3" s="5">
        <v>2.9</v>
      </c>
      <c r="P3" s="5">
        <v>6.85</v>
      </c>
      <c r="Q3" s="5"/>
      <c r="R3" s="5"/>
      <c r="S3" s="5"/>
      <c r="T3" s="5">
        <v>4.55</v>
      </c>
      <c r="U3" s="5"/>
      <c r="V3" s="5"/>
      <c r="W3" s="5">
        <f t="shared" si="0"/>
        <v>17.45</v>
      </c>
    </row>
    <row r="4" spans="1:23">
      <c r="A4" s="3">
        <v>628</v>
      </c>
      <c r="B4" s="3"/>
      <c r="C4" s="3"/>
      <c r="D4" s="3"/>
      <c r="E4" s="3"/>
      <c r="F4" s="3"/>
      <c r="G4" s="3"/>
      <c r="H4" s="3"/>
      <c r="I4" s="3"/>
      <c r="J4" s="3"/>
      <c r="K4" s="5"/>
      <c r="L4" s="5"/>
      <c r="M4" s="5">
        <v>4.3</v>
      </c>
      <c r="N4" s="5">
        <v>7</v>
      </c>
      <c r="O4" s="5">
        <v>1.4</v>
      </c>
      <c r="P4" s="5">
        <v>3.2</v>
      </c>
      <c r="Q4" s="5"/>
      <c r="R4" s="5"/>
      <c r="S4" s="5"/>
      <c r="T4" s="5"/>
      <c r="U4" s="5">
        <v>0.6</v>
      </c>
      <c r="V4" s="5"/>
      <c r="W4" s="5">
        <f t="shared" si="0"/>
        <v>16.5</v>
      </c>
    </row>
    <row r="5" spans="1:23">
      <c r="A5" s="3">
        <v>2425</v>
      </c>
      <c r="B5" s="3"/>
      <c r="C5" s="3"/>
      <c r="D5" s="3"/>
      <c r="E5" s="3"/>
      <c r="F5" s="3"/>
      <c r="G5" s="3"/>
      <c r="H5" s="3"/>
      <c r="I5" s="3"/>
      <c r="J5" s="3"/>
      <c r="K5" s="5"/>
      <c r="L5" s="5"/>
      <c r="M5" s="5"/>
      <c r="N5" s="5">
        <v>3.5</v>
      </c>
      <c r="O5" s="5">
        <v>9.55</v>
      </c>
      <c r="P5" s="5">
        <v>10.6</v>
      </c>
      <c r="Q5" s="5">
        <v>5.3</v>
      </c>
      <c r="R5" s="5"/>
      <c r="S5" s="5"/>
      <c r="T5" s="5"/>
      <c r="U5" s="5"/>
      <c r="V5" s="5"/>
      <c r="W5" s="5">
        <f t="shared" si="0"/>
        <v>28.95</v>
      </c>
    </row>
    <row r="6" spans="1:23">
      <c r="A6" s="3">
        <v>260</v>
      </c>
      <c r="B6" s="3"/>
      <c r="C6" s="3"/>
      <c r="D6" s="3"/>
      <c r="E6" s="3"/>
      <c r="F6" s="3"/>
      <c r="G6" s="3"/>
      <c r="H6" s="3"/>
      <c r="I6" s="3"/>
      <c r="J6" s="3"/>
      <c r="K6" s="5"/>
      <c r="L6" s="5"/>
      <c r="M6" s="5">
        <v>4.7</v>
      </c>
      <c r="N6" s="5">
        <f>15.15+3.7</f>
        <v>18.85</v>
      </c>
      <c r="O6" s="5">
        <f>14.15+11.7+14.3+11.75+14.2</f>
        <v>66.1</v>
      </c>
      <c r="P6" s="5">
        <f>18.25+14.5+15.65+22.45+17.9+21.3+18.95+17.25+17.85+4.9</f>
        <v>169</v>
      </c>
      <c r="Q6" s="5">
        <f>14.4+14.9+18.75+15.3+19+15.75+17.8+6.95</f>
        <v>122.85</v>
      </c>
      <c r="R6" s="5"/>
      <c r="S6" s="5"/>
      <c r="T6" s="5">
        <f>13.5+13.45+2.6</f>
        <v>29.55</v>
      </c>
      <c r="U6" s="5">
        <f>14.05+15.05+15.35+23.25</f>
        <v>67.7</v>
      </c>
      <c r="V6" s="5"/>
      <c r="W6" s="5">
        <f t="shared" si="0"/>
        <v>478.75</v>
      </c>
    </row>
    <row r="7" spans="1:23">
      <c r="A7" s="3">
        <v>2425</v>
      </c>
      <c r="B7" s="3"/>
      <c r="C7" s="3"/>
      <c r="D7" s="3"/>
      <c r="E7" s="3"/>
      <c r="F7" s="3"/>
      <c r="G7" s="3"/>
      <c r="H7" s="3"/>
      <c r="I7" s="3"/>
      <c r="J7" s="3"/>
      <c r="K7" s="5"/>
      <c r="L7" s="5"/>
      <c r="M7" s="5"/>
      <c r="N7" s="5">
        <v>7.25</v>
      </c>
      <c r="O7" s="5">
        <v>5.8</v>
      </c>
      <c r="P7" s="5">
        <f>8.85+1.1</f>
        <v>9.95</v>
      </c>
      <c r="Q7" s="5">
        <v>2.3</v>
      </c>
      <c r="R7" s="5"/>
      <c r="S7" s="5"/>
      <c r="T7" s="5">
        <v>4.5</v>
      </c>
      <c r="U7" s="5">
        <v>4.4</v>
      </c>
      <c r="V7" s="5"/>
      <c r="W7" s="5">
        <f t="shared" si="0"/>
        <v>34.2</v>
      </c>
    </row>
    <row r="8" spans="1:23">
      <c r="A8" s="3">
        <v>1013</v>
      </c>
      <c r="B8" s="3"/>
      <c r="C8" s="3"/>
      <c r="D8" s="3"/>
      <c r="E8" s="3"/>
      <c r="F8" s="3"/>
      <c r="G8" s="3"/>
      <c r="H8" s="3"/>
      <c r="I8" s="3"/>
      <c r="J8" s="3"/>
      <c r="K8" s="5"/>
      <c r="L8" s="5"/>
      <c r="M8" s="5">
        <v>4.7</v>
      </c>
      <c r="N8" s="5">
        <f>12.3+11</f>
        <v>23.3</v>
      </c>
      <c r="O8" s="5">
        <f>14.3+17.05+9.3</f>
        <v>40.65</v>
      </c>
      <c r="P8" s="5">
        <f>20+16.4+19.4+18+13+5</f>
        <v>91.8</v>
      </c>
      <c r="Q8" s="5">
        <f>16.65+14.85+14.4+18.5</f>
        <v>64.4</v>
      </c>
      <c r="R8" s="5"/>
      <c r="S8" s="5">
        <v>2.8</v>
      </c>
      <c r="T8" s="5">
        <f>11.5+4.9</f>
        <v>16.4</v>
      </c>
      <c r="U8" s="5">
        <f>11.45+12.3</f>
        <v>23.75</v>
      </c>
      <c r="V8" s="5"/>
      <c r="W8" s="5">
        <f t="shared" si="0"/>
        <v>267.8</v>
      </c>
    </row>
    <row r="9" spans="1:23">
      <c r="A9" s="3">
        <v>1006</v>
      </c>
      <c r="B9" s="3"/>
      <c r="C9" s="3"/>
      <c r="D9" s="3"/>
      <c r="E9" s="3"/>
      <c r="F9" s="3"/>
      <c r="G9" s="3"/>
      <c r="H9" s="3"/>
      <c r="I9" s="3"/>
      <c r="J9" s="3"/>
      <c r="K9" s="5"/>
      <c r="L9" s="5"/>
      <c r="M9" s="5">
        <v>2.3</v>
      </c>
      <c r="N9" s="5">
        <v>7.45</v>
      </c>
      <c r="O9" s="5">
        <v>7.9</v>
      </c>
      <c r="P9" s="5">
        <v>15</v>
      </c>
      <c r="Q9" s="5">
        <v>15.65</v>
      </c>
      <c r="R9" s="5"/>
      <c r="S9" s="5"/>
      <c r="T9" s="5">
        <v>4.2</v>
      </c>
      <c r="U9" s="5">
        <v>8.2</v>
      </c>
      <c r="V9" s="5"/>
      <c r="W9" s="5">
        <f t="shared" si="0"/>
        <v>60.7</v>
      </c>
    </row>
    <row r="10" spans="1:23">
      <c r="A10" s="3">
        <v>1005</v>
      </c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>
        <v>7</v>
      </c>
      <c r="N10" s="5">
        <f>17.05+8.9</f>
        <v>25.95</v>
      </c>
      <c r="O10" s="5">
        <v>15.7</v>
      </c>
      <c r="P10" s="5">
        <f>17.55+2.3</f>
        <v>19.85</v>
      </c>
      <c r="Q10" s="5">
        <v>5.4</v>
      </c>
      <c r="R10" s="5"/>
      <c r="S10" s="5">
        <v>2.95</v>
      </c>
      <c r="T10" s="5">
        <v>3.45</v>
      </c>
      <c r="U10" s="5">
        <v>5.3</v>
      </c>
      <c r="V10" s="5"/>
      <c r="W10" s="5">
        <f t="shared" si="0"/>
        <v>85.6</v>
      </c>
    </row>
    <row r="11" spans="1:23">
      <c r="A11" s="3">
        <v>999</v>
      </c>
      <c r="B11" s="3"/>
      <c r="C11" s="3"/>
      <c r="D11" s="3"/>
      <c r="E11" s="3"/>
      <c r="F11" s="3"/>
      <c r="G11" s="3"/>
      <c r="H11" s="3"/>
      <c r="I11" s="3"/>
      <c r="J11" s="3"/>
      <c r="K11" s="5"/>
      <c r="L11" s="5"/>
      <c r="M11" s="5">
        <v>7.2</v>
      </c>
      <c r="N11" s="5">
        <v>14</v>
      </c>
      <c r="O11" s="5">
        <v>15.7</v>
      </c>
      <c r="P11" s="5">
        <f>20.95+3.8</f>
        <v>24.75</v>
      </c>
      <c r="Q11" s="5">
        <v>4.35</v>
      </c>
      <c r="R11" s="5"/>
      <c r="S11" s="5"/>
      <c r="T11" s="5">
        <v>26.8</v>
      </c>
      <c r="U11" s="5">
        <v>11.75</v>
      </c>
      <c r="V11" s="5"/>
      <c r="W11" s="5">
        <f t="shared" si="0"/>
        <v>104.55</v>
      </c>
    </row>
    <row r="12" spans="1:23">
      <c r="A12" s="3">
        <v>260</v>
      </c>
      <c r="B12" s="3"/>
      <c r="C12" s="3"/>
      <c r="D12" s="3"/>
      <c r="E12" s="3"/>
      <c r="F12" s="3"/>
      <c r="G12" s="3"/>
      <c r="H12" s="3"/>
      <c r="I12" s="3"/>
      <c r="J12" s="3"/>
      <c r="K12" s="5"/>
      <c r="L12" s="5"/>
      <c r="M12" s="5"/>
      <c r="N12" s="5">
        <v>10.4</v>
      </c>
      <c r="O12" s="5">
        <v>10.7</v>
      </c>
      <c r="P12" s="5">
        <v>14.65</v>
      </c>
      <c r="Q12" s="5"/>
      <c r="R12" s="5"/>
      <c r="S12" s="5">
        <v>4.7</v>
      </c>
      <c r="T12" s="5">
        <v>18.35</v>
      </c>
      <c r="U12" s="5">
        <v>5.95</v>
      </c>
      <c r="V12" s="5"/>
      <c r="W12" s="5">
        <f t="shared" si="0"/>
        <v>64.75</v>
      </c>
    </row>
    <row r="13" spans="1:23">
      <c r="A13" s="3">
        <v>368</v>
      </c>
      <c r="B13" s="4"/>
      <c r="C13" s="3"/>
      <c r="D13" s="3"/>
      <c r="E13" s="3"/>
      <c r="F13" s="3"/>
      <c r="G13" s="3"/>
      <c r="H13" s="3"/>
      <c r="I13" s="3"/>
      <c r="J13" s="3"/>
      <c r="K13" s="5"/>
      <c r="L13" s="5"/>
      <c r="M13" s="5">
        <f>22.3+6.4</f>
        <v>28.7</v>
      </c>
      <c r="N13" s="5">
        <f>15.7+16.35+17.45+3.65</f>
        <v>53.15</v>
      </c>
      <c r="O13" s="5">
        <f>17.55+15.75+14.45+1.3</f>
        <v>49.05</v>
      </c>
      <c r="P13" s="5">
        <f>15.55+13.9+16.25+8.9</f>
        <v>54.6</v>
      </c>
      <c r="Q13" s="5">
        <f>22.95+7.55</f>
        <v>30.5</v>
      </c>
      <c r="R13" s="5"/>
      <c r="S13" s="5"/>
      <c r="T13" s="5">
        <v>7.85</v>
      </c>
      <c r="U13" s="5">
        <v>14.95</v>
      </c>
      <c r="V13" s="5"/>
      <c r="W13" s="5">
        <f t="shared" si="0"/>
        <v>238.8</v>
      </c>
    </row>
    <row r="14" spans="1:23">
      <c r="A14" s="3">
        <v>1791</v>
      </c>
      <c r="B14" s="3"/>
      <c r="C14" s="3"/>
      <c r="D14" s="3"/>
      <c r="E14" s="3"/>
      <c r="F14" s="3"/>
      <c r="G14" s="3"/>
      <c r="H14" s="3"/>
      <c r="I14" s="3"/>
      <c r="J14" s="3"/>
      <c r="K14" s="5"/>
      <c r="L14" s="5"/>
      <c r="M14" s="5">
        <v>12.65</v>
      </c>
      <c r="N14" s="5">
        <f>13.8+15.35+5.95</f>
        <v>35.1</v>
      </c>
      <c r="O14" s="5">
        <f>24.5+16+11.75</f>
        <v>52.25</v>
      </c>
      <c r="P14" s="5">
        <f>22.8+15.65+18.25+16.15+17.1+8.2</f>
        <v>98.15</v>
      </c>
      <c r="Q14" s="5">
        <f>16.15+14.2</f>
        <v>30.35</v>
      </c>
      <c r="R14" s="5"/>
      <c r="S14" s="5">
        <v>2.1</v>
      </c>
      <c r="T14" s="5">
        <v>17.5</v>
      </c>
      <c r="U14" s="5">
        <v>23.85</v>
      </c>
      <c r="V14" s="5"/>
      <c r="W14" s="5">
        <f t="shared" si="0"/>
        <v>271.95</v>
      </c>
    </row>
    <row r="15" spans="1:23">
      <c r="A15" s="3">
        <v>2425</v>
      </c>
      <c r="B15" s="3"/>
      <c r="C15" s="3"/>
      <c r="D15" s="3"/>
      <c r="E15" s="3"/>
      <c r="F15" s="3"/>
      <c r="G15" s="3"/>
      <c r="H15" s="3"/>
      <c r="I15" s="3"/>
      <c r="J15" s="3"/>
      <c r="K15" s="5"/>
      <c r="L15" s="5"/>
      <c r="M15" s="5">
        <v>2.1</v>
      </c>
      <c r="N15" s="5">
        <v>5.3</v>
      </c>
      <c r="O15" s="5">
        <v>9.8</v>
      </c>
      <c r="P15" s="5">
        <f>16+13.55+17.1+4.45</f>
        <v>51.1</v>
      </c>
      <c r="Q15" s="5">
        <f>13.45+16.4+2.9</f>
        <v>32.75</v>
      </c>
      <c r="R15" s="5"/>
      <c r="S15" s="5"/>
      <c r="T15" s="5">
        <v>4.2</v>
      </c>
      <c r="U15" s="5">
        <v>24.45</v>
      </c>
      <c r="V15" s="5"/>
      <c r="W15" s="5">
        <f t="shared" si="0"/>
        <v>129.7</v>
      </c>
    </row>
    <row r="16" spans="1:23">
      <c r="A16" s="3">
        <v>1030</v>
      </c>
      <c r="B16" s="3"/>
      <c r="C16" s="3"/>
      <c r="D16" s="3"/>
      <c r="E16" s="3"/>
      <c r="F16" s="3"/>
      <c r="G16" s="3"/>
      <c r="H16" s="3"/>
      <c r="I16" s="3"/>
      <c r="J16" s="3"/>
      <c r="K16" s="5"/>
      <c r="L16" s="5"/>
      <c r="M16" s="5">
        <v>7.1</v>
      </c>
      <c r="N16" s="5">
        <v>13.9</v>
      </c>
      <c r="O16" s="5">
        <f>17.45+16.6+13.9+12.75+3.05</f>
        <v>63.75</v>
      </c>
      <c r="P16" s="5">
        <f>17.05+14.95+16.9+14.2+15.65+6.3</f>
        <v>85.05</v>
      </c>
      <c r="Q16" s="5">
        <f>16.45+7.95</f>
        <v>24.4</v>
      </c>
      <c r="R16" s="5"/>
      <c r="S16" s="5">
        <v>10.2</v>
      </c>
      <c r="T16" s="5">
        <f>15.25+19.85+20.75+10.55</f>
        <v>66.4</v>
      </c>
      <c r="U16" s="5">
        <f>13.75+21.25+12.5</f>
        <v>47.5</v>
      </c>
      <c r="V16" s="5"/>
      <c r="W16" s="5">
        <f t="shared" si="0"/>
        <v>318.3</v>
      </c>
    </row>
    <row r="17" spans="1:23">
      <c r="A17" s="3">
        <v>1017</v>
      </c>
      <c r="B17" s="3"/>
      <c r="C17" s="3"/>
      <c r="D17" s="3"/>
      <c r="E17" s="3"/>
      <c r="F17" s="3"/>
      <c r="G17" s="3"/>
      <c r="H17" s="3"/>
      <c r="I17" s="3"/>
      <c r="J17" s="3"/>
      <c r="K17" s="5"/>
      <c r="L17" s="5"/>
      <c r="M17" s="5">
        <v>2.3</v>
      </c>
      <c r="N17" s="5">
        <f>1.75+7</f>
        <v>8.75</v>
      </c>
      <c r="O17" s="5">
        <v>8.9</v>
      </c>
      <c r="P17" s="5">
        <v>6.8</v>
      </c>
      <c r="Q17" s="5"/>
      <c r="R17" s="5"/>
      <c r="S17" s="5"/>
      <c r="T17" s="5">
        <v>13.8</v>
      </c>
      <c r="U17" s="5">
        <v>13.4</v>
      </c>
      <c r="V17" s="5"/>
      <c r="W17" s="5">
        <f t="shared" si="0"/>
        <v>53.95</v>
      </c>
    </row>
    <row r="18" spans="1:23">
      <c r="A18" s="3">
        <v>1009</v>
      </c>
      <c r="B18" s="3"/>
      <c r="C18" s="3"/>
      <c r="D18" s="3"/>
      <c r="E18" s="3"/>
      <c r="F18" s="3"/>
      <c r="G18" s="3"/>
      <c r="H18" s="3"/>
      <c r="I18" s="3"/>
      <c r="J18" s="3"/>
      <c r="K18" s="5"/>
      <c r="L18" s="5"/>
      <c r="M18" s="5">
        <v>10.3</v>
      </c>
      <c r="N18" s="5">
        <f>18.5+1.75</f>
        <v>20.25</v>
      </c>
      <c r="O18" s="5">
        <f>17.15+6.3</f>
        <v>23.45</v>
      </c>
      <c r="P18" s="5">
        <f>19.45+14.4+15.25</f>
        <v>49.1</v>
      </c>
      <c r="Q18" s="5">
        <f>15.55+14.7+3.5</f>
        <v>33.75</v>
      </c>
      <c r="R18" s="5"/>
      <c r="S18" s="5">
        <v>7.25</v>
      </c>
      <c r="T18" s="5">
        <v>8.85</v>
      </c>
      <c r="U18" s="5">
        <f>21.1+3.05</f>
        <v>24.15</v>
      </c>
      <c r="V18" s="5"/>
      <c r="W18" s="5">
        <f t="shared" si="0"/>
        <v>177.1</v>
      </c>
    </row>
    <row r="19" spans="1:23">
      <c r="A19" s="3">
        <v>309</v>
      </c>
      <c r="B19" s="3"/>
      <c r="C19" s="3"/>
      <c r="D19" s="3"/>
      <c r="E19" s="3"/>
      <c r="F19" s="3"/>
      <c r="G19" s="3"/>
      <c r="H19" s="3"/>
      <c r="I19" s="3"/>
      <c r="J19" s="3"/>
      <c r="K19" s="5"/>
      <c r="L19" s="5"/>
      <c r="M19" s="5">
        <f>18.55+11.5</f>
        <v>30.05</v>
      </c>
      <c r="N19" s="5">
        <f>15.8+14.95+10.9+14</f>
        <v>55.65</v>
      </c>
      <c r="O19" s="5">
        <f>13.5+18.95+18.15+3.9</f>
        <v>54.5</v>
      </c>
      <c r="P19" s="5">
        <f>18.75+15.6+17.3+15.55+14.35+16.75+13.8+4.7</f>
        <v>116.8</v>
      </c>
      <c r="Q19" s="5">
        <f>14.8+15.5+13.65+16.95</f>
        <v>60.9</v>
      </c>
      <c r="R19" s="5"/>
      <c r="S19" s="5">
        <v>8.85</v>
      </c>
      <c r="T19" s="5">
        <f>14.2+16.55+16.25+16.95+19.25+9.25+3.8</f>
        <v>96.25</v>
      </c>
      <c r="U19" s="5">
        <f>15.7+18.15+17.1+13.8+8.1</f>
        <v>72.85</v>
      </c>
      <c r="V19" s="5"/>
      <c r="W19" s="5">
        <f t="shared" si="0"/>
        <v>495.85</v>
      </c>
    </row>
    <row r="20" spans="1:23">
      <c r="A20" s="3">
        <v>2161</v>
      </c>
      <c r="B20" s="3"/>
      <c r="C20" s="3"/>
      <c r="D20" s="3"/>
      <c r="E20" s="3"/>
      <c r="F20" s="3"/>
      <c r="G20" s="3"/>
      <c r="H20" s="3"/>
      <c r="I20" s="3"/>
      <c r="J20" s="3"/>
      <c r="K20" s="5"/>
      <c r="L20" s="5"/>
      <c r="M20" s="5">
        <v>2</v>
      </c>
      <c r="N20" s="5">
        <f>1.9+13.8</f>
        <v>15.7</v>
      </c>
      <c r="O20" s="5">
        <f>15.6+16.4</f>
        <v>32</v>
      </c>
      <c r="P20" s="5">
        <f>17.45+16.05+4.85</f>
        <v>38.35</v>
      </c>
      <c r="Q20" s="5">
        <v>13.2</v>
      </c>
      <c r="R20" s="5"/>
      <c r="S20" s="5">
        <v>2.1</v>
      </c>
      <c r="T20" s="5">
        <f>17.8+17.35</f>
        <v>35.15</v>
      </c>
      <c r="U20" s="5">
        <f>13.8+0.9</f>
        <v>14.7</v>
      </c>
      <c r="V20" s="5"/>
      <c r="W20" s="5">
        <f t="shared" si="0"/>
        <v>153.2</v>
      </c>
    </row>
    <row r="21" spans="1:23">
      <c r="A21" s="3">
        <v>2161</v>
      </c>
      <c r="B21" s="3"/>
      <c r="C21" s="3"/>
      <c r="D21" s="3"/>
      <c r="E21" s="3"/>
      <c r="F21" s="3"/>
      <c r="G21" s="3"/>
      <c r="H21" s="3"/>
      <c r="I21" s="3"/>
      <c r="J21" s="3"/>
      <c r="K21" s="5"/>
      <c r="L21" s="5"/>
      <c r="M21" s="5"/>
      <c r="N21" s="5">
        <f>1.85+1.65</f>
        <v>3.5</v>
      </c>
      <c r="O21" s="5">
        <f>1.45+1.3</f>
        <v>2.75</v>
      </c>
      <c r="P21" s="5">
        <v>1.2</v>
      </c>
      <c r="Q21" s="5"/>
      <c r="R21" s="5"/>
      <c r="S21" s="5"/>
      <c r="T21" s="5">
        <v>16.55</v>
      </c>
      <c r="U21" s="5">
        <v>0.9</v>
      </c>
      <c r="V21" s="5"/>
      <c r="W21" s="5">
        <f t="shared" si="0"/>
        <v>24.9</v>
      </c>
    </row>
    <row r="22" spans="1:23">
      <c r="A22" s="3">
        <v>604</v>
      </c>
      <c r="B22" s="3"/>
      <c r="C22" s="3"/>
      <c r="D22" s="3"/>
      <c r="E22" s="3"/>
      <c r="F22" s="3"/>
      <c r="G22" s="3"/>
      <c r="H22" s="3"/>
      <c r="I22" s="3"/>
      <c r="J22" s="3"/>
      <c r="K22" s="5"/>
      <c r="L22" s="5"/>
      <c r="M22" s="5"/>
      <c r="N22" s="5"/>
      <c r="O22" s="5"/>
      <c r="P22" s="5"/>
      <c r="Q22" s="5"/>
      <c r="R22" s="5"/>
      <c r="S22" s="5"/>
      <c r="T22" s="5">
        <v>5.85</v>
      </c>
      <c r="U22" s="5">
        <v>2.65</v>
      </c>
      <c r="V22" s="5"/>
      <c r="W22" s="5">
        <f t="shared" si="0"/>
        <v>8.5</v>
      </c>
    </row>
    <row r="23" spans="1:23">
      <c r="A23" s="3">
        <v>2425</v>
      </c>
      <c r="B23" s="3"/>
      <c r="C23" s="3"/>
      <c r="D23" s="3"/>
      <c r="E23" s="3"/>
      <c r="F23" s="3"/>
      <c r="G23" s="3"/>
      <c r="H23" s="3"/>
      <c r="I23" s="3"/>
      <c r="J23" s="3"/>
      <c r="K23" s="5"/>
      <c r="L23" s="5"/>
      <c r="M23" s="5"/>
      <c r="N23" s="5">
        <v>1.8</v>
      </c>
      <c r="O23" s="5">
        <v>1.4</v>
      </c>
      <c r="P23" s="5">
        <v>1.15</v>
      </c>
      <c r="Q23" s="5"/>
      <c r="R23" s="5"/>
      <c r="S23" s="5">
        <v>4.25</v>
      </c>
      <c r="T23" s="5">
        <v>24.75</v>
      </c>
      <c r="U23" s="5">
        <v>9.55</v>
      </c>
      <c r="V23" s="5"/>
      <c r="W23" s="5">
        <f t="shared" si="0"/>
        <v>42.9</v>
      </c>
    </row>
    <row r="24" spans="1:23">
      <c r="A24" s="3">
        <v>342</v>
      </c>
      <c r="B24" s="3"/>
      <c r="C24" s="3"/>
      <c r="D24" s="3"/>
      <c r="E24" s="3"/>
      <c r="F24" s="3"/>
      <c r="G24" s="3"/>
      <c r="H24" s="3"/>
      <c r="I24" s="3"/>
      <c r="J24" s="3"/>
      <c r="K24" s="5"/>
      <c r="L24" s="5"/>
      <c r="M24" s="5">
        <v>4.75</v>
      </c>
      <c r="N24" s="5">
        <v>10.85</v>
      </c>
      <c r="O24" s="5">
        <v>18.9</v>
      </c>
      <c r="P24" s="5">
        <f>19.9+15.35+12.9</f>
        <v>48.15</v>
      </c>
      <c r="Q24" s="5">
        <f>16.6+1.9</f>
        <v>18.5</v>
      </c>
      <c r="R24" s="5"/>
      <c r="S24" s="5">
        <v>2.25</v>
      </c>
      <c r="T24" s="5">
        <f>18.8+3.95</f>
        <v>22.75</v>
      </c>
      <c r="U24" s="5">
        <v>18.05</v>
      </c>
      <c r="V24" s="5"/>
      <c r="W24" s="5">
        <f t="shared" si="0"/>
        <v>144.2</v>
      </c>
    </row>
    <row r="25" spans="1:23">
      <c r="A25" s="3">
        <v>1009</v>
      </c>
      <c r="B25" s="3"/>
      <c r="C25" s="3"/>
      <c r="D25" s="3"/>
      <c r="E25" s="3"/>
      <c r="F25" s="3"/>
      <c r="G25" s="3"/>
      <c r="H25" s="3"/>
      <c r="I25" s="3"/>
      <c r="J25" s="3"/>
      <c r="K25" s="5"/>
      <c r="L25" s="5"/>
      <c r="M25" s="5"/>
      <c r="N25" s="5"/>
      <c r="O25" s="5">
        <v>4.95</v>
      </c>
      <c r="P25" s="5">
        <v>2.1</v>
      </c>
      <c r="Q25" s="5">
        <v>4.55</v>
      </c>
      <c r="R25" s="5"/>
      <c r="S25" s="5"/>
      <c r="T25" s="5">
        <v>11.85</v>
      </c>
      <c r="U25" s="5">
        <v>4.35</v>
      </c>
      <c r="V25" s="5"/>
      <c r="W25" s="5">
        <f t="shared" si="0"/>
        <v>27.8</v>
      </c>
    </row>
    <row r="26" spans="1:23">
      <c r="A26" s="3">
        <v>342</v>
      </c>
      <c r="B26" s="3"/>
      <c r="C26" s="3"/>
      <c r="D26" s="3"/>
      <c r="E26" s="3"/>
      <c r="F26" s="3"/>
      <c r="G26" s="3"/>
      <c r="H26" s="3"/>
      <c r="I26" s="3"/>
      <c r="J26" s="3"/>
      <c r="K26" s="5"/>
      <c r="L26" s="5"/>
      <c r="M26" s="5"/>
      <c r="N26" s="5"/>
      <c r="O26" s="5">
        <v>1.4</v>
      </c>
      <c r="P26" s="5">
        <v>1.2</v>
      </c>
      <c r="Q26" s="5">
        <v>1.7</v>
      </c>
      <c r="R26" s="5"/>
      <c r="S26" s="5"/>
      <c r="T26" s="5">
        <v>6.55</v>
      </c>
      <c r="U26" s="5"/>
      <c r="V26" s="5"/>
      <c r="W26" s="5">
        <f t="shared" si="0"/>
        <v>10.85</v>
      </c>
    </row>
    <row r="27" spans="1:23">
      <c r="A27" s="3"/>
      <c r="B27" s="3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>
        <f t="shared" si="0"/>
        <v>0</v>
      </c>
    </row>
    <row r="28" spans="1:23">
      <c r="A28" s="3"/>
      <c r="B28" s="3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>
        <f t="shared" si="0"/>
        <v>0</v>
      </c>
    </row>
    <row r="29" spans="1:23">
      <c r="A29" s="3"/>
      <c r="B29" s="3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>
        <f t="shared" si="0"/>
        <v>0</v>
      </c>
    </row>
    <row r="30" spans="1:23">
      <c r="A30" s="3"/>
      <c r="B30" s="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>
        <f t="shared" si="0"/>
        <v>0</v>
      </c>
    </row>
    <row r="31" spans="1:23">
      <c r="A31" s="3"/>
      <c r="B31" s="3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>
        <f t="shared" si="0"/>
        <v>0</v>
      </c>
    </row>
    <row r="32" spans="1:23">
      <c r="A32" s="3"/>
      <c r="B32" s="3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>
        <f t="shared" si="0"/>
        <v>0</v>
      </c>
    </row>
    <row r="33" spans="1:23">
      <c r="A33" s="3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>
        <f t="shared" si="0"/>
        <v>0</v>
      </c>
    </row>
    <row r="34" spans="1:23">
      <c r="A34" s="3"/>
      <c r="B34" s="3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>
        <f t="shared" si="0"/>
        <v>0</v>
      </c>
    </row>
    <row r="35" spans="1:23">
      <c r="A35" s="3"/>
      <c r="B35" s="3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>
        <f t="shared" si="0"/>
        <v>0</v>
      </c>
    </row>
    <row r="36" spans="1:23">
      <c r="A36" s="3"/>
      <c r="B36" s="3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>
        <f t="shared" si="0"/>
        <v>0</v>
      </c>
    </row>
    <row r="37" spans="1:23">
      <c r="A37" s="3"/>
      <c r="B37" s="3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>
        <f t="shared" si="0"/>
        <v>0</v>
      </c>
    </row>
    <row r="38" spans="1:23">
      <c r="A38" s="3"/>
      <c r="B38" s="3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>
        <f t="shared" si="0"/>
        <v>0</v>
      </c>
    </row>
    <row r="39" spans="1:23">
      <c r="A39" s="3"/>
      <c r="B39" s="3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>
        <f t="shared" si="0"/>
        <v>0</v>
      </c>
    </row>
    <row r="40" spans="1:23">
      <c r="A40" s="3"/>
      <c r="B40" s="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>
        <f t="shared" si="0"/>
        <v>0</v>
      </c>
    </row>
    <row r="41" spans="1:23">
      <c r="A41" s="3"/>
      <c r="B41" s="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>
        <f t="shared" si="0"/>
        <v>0</v>
      </c>
    </row>
    <row r="42" spans="1:23">
      <c r="A42" s="3"/>
      <c r="B42" s="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>
        <f t="shared" si="0"/>
        <v>0</v>
      </c>
    </row>
    <row r="43" spans="1:23">
      <c r="A43" s="3"/>
      <c r="B43" s="3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>
        <f t="shared" si="0"/>
        <v>0</v>
      </c>
    </row>
    <row r="44" spans="1:23">
      <c r="A44" s="3"/>
      <c r="B44" s="3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>
        <f t="shared" si="0"/>
        <v>0</v>
      </c>
    </row>
    <row r="45" spans="1:23">
      <c r="A45" s="3"/>
      <c r="B45" s="3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>
        <f t="shared" si="0"/>
        <v>0</v>
      </c>
    </row>
    <row r="46" spans="1:23">
      <c r="A46" s="3"/>
      <c r="B46" s="3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>
        <f t="shared" si="0"/>
        <v>0</v>
      </c>
    </row>
    <row r="47" spans="1:23">
      <c r="A47" s="3"/>
      <c r="B47" s="3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>
        <f t="shared" si="0"/>
        <v>0</v>
      </c>
    </row>
    <row r="48" spans="1:23">
      <c r="A48" s="3"/>
      <c r="B48" s="3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>
        <f t="shared" si="0"/>
        <v>0</v>
      </c>
    </row>
    <row r="49" spans="1:23">
      <c r="A49" s="3"/>
      <c r="B49" s="3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>
        <f t="shared" si="0"/>
        <v>0</v>
      </c>
    </row>
    <row r="50" spans="1:23">
      <c r="A50" s="3"/>
      <c r="B50" s="3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>
        <f t="shared" si="0"/>
        <v>0</v>
      </c>
    </row>
    <row r="51" spans="1:23">
      <c r="A51" s="3"/>
      <c r="B51" s="3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>
        <f t="shared" si="0"/>
        <v>0</v>
      </c>
    </row>
    <row r="52" spans="1:23">
      <c r="A52" s="3"/>
      <c r="B52" s="3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>
        <f t="shared" si="0"/>
        <v>0</v>
      </c>
    </row>
    <row r="53" spans="1:23">
      <c r="A53" s="3"/>
      <c r="B53" s="3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>
        <f t="shared" si="0"/>
        <v>0</v>
      </c>
    </row>
    <row r="54" spans="1:23">
      <c r="A54" s="3"/>
      <c r="B54" s="3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>
        <f t="shared" si="0"/>
        <v>0</v>
      </c>
    </row>
    <row r="55" spans="1:23">
      <c r="A55" s="3"/>
      <c r="B55" s="3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>
        <f t="shared" si="0"/>
        <v>0</v>
      </c>
    </row>
    <row r="56" spans="1:23">
      <c r="A56" s="3"/>
      <c r="B56" s="3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>
        <f t="shared" si="0"/>
        <v>0</v>
      </c>
    </row>
    <row r="57" spans="1:23">
      <c r="A57" s="3"/>
      <c r="B57" s="3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>
        <f t="shared" si="0"/>
        <v>0</v>
      </c>
    </row>
    <row r="58" spans="1:23">
      <c r="A58" s="3"/>
      <c r="B58" s="3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>
        <f t="shared" si="0"/>
        <v>0</v>
      </c>
    </row>
    <row r="59" spans="1:23">
      <c r="A59" s="3"/>
      <c r="B59" s="3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>
        <f t="shared" si="0"/>
        <v>0</v>
      </c>
    </row>
    <row r="60" spans="1:23">
      <c r="A60" s="3"/>
      <c r="B60" s="3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>
        <f t="shared" si="0"/>
        <v>0</v>
      </c>
    </row>
    <row r="61" spans="1:23">
      <c r="A61" s="3"/>
      <c r="B61" s="3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>
        <f t="shared" si="0"/>
        <v>0</v>
      </c>
    </row>
    <row r="62" spans="1:23">
      <c r="A62" s="3"/>
      <c r="B62" s="3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>
        <f t="shared" si="0"/>
        <v>0</v>
      </c>
    </row>
    <row r="63" spans="1:23">
      <c r="A63" s="3"/>
      <c r="B63" s="3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>
        <f t="shared" si="0"/>
        <v>0</v>
      </c>
    </row>
    <row r="64" spans="1:23">
      <c r="A64" s="3"/>
      <c r="B64" s="3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>
        <f t="shared" si="0"/>
        <v>0</v>
      </c>
    </row>
    <row r="65" spans="1:23">
      <c r="A65" s="3"/>
      <c r="B65" s="3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>
        <f t="shared" si="0"/>
        <v>0</v>
      </c>
    </row>
    <row r="66" spans="1:23">
      <c r="A66" s="3"/>
      <c r="B66" s="3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>
        <f t="shared" si="0"/>
        <v>0</v>
      </c>
    </row>
    <row r="67" spans="1:23">
      <c r="A67" s="3"/>
      <c r="B67" s="3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>
        <f t="shared" si="0"/>
        <v>0</v>
      </c>
    </row>
    <row r="68" spans="1:23">
      <c r="A68" s="3"/>
      <c r="B68" s="3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>
        <f t="shared" ref="W68:W131" si="1">SUM(C68:V68)</f>
        <v>0</v>
      </c>
    </row>
    <row r="69" spans="1:23">
      <c r="A69" s="3"/>
      <c r="B69" s="3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>
        <f t="shared" si="1"/>
        <v>0</v>
      </c>
    </row>
    <row r="70" spans="1:23">
      <c r="A70" s="3"/>
      <c r="B70" s="3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>
        <f t="shared" si="1"/>
        <v>0</v>
      </c>
    </row>
    <row r="71" spans="1:23">
      <c r="A71" s="3"/>
      <c r="B71" s="3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>
        <f t="shared" si="1"/>
        <v>0</v>
      </c>
    </row>
    <row r="72" spans="1:23">
      <c r="A72" s="3"/>
      <c r="B72" s="3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>
        <f t="shared" si="1"/>
        <v>0</v>
      </c>
    </row>
    <row r="73" spans="1:23">
      <c r="A73" s="3"/>
      <c r="B73" s="3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>
        <f t="shared" si="1"/>
        <v>0</v>
      </c>
    </row>
    <row r="74" spans="1:23">
      <c r="A74" s="3"/>
      <c r="B74" s="3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>
        <f t="shared" si="1"/>
        <v>0</v>
      </c>
    </row>
    <row r="75" spans="1:23">
      <c r="A75" s="3"/>
      <c r="B75" s="3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>
        <f t="shared" si="1"/>
        <v>0</v>
      </c>
    </row>
    <row r="76" spans="1:23">
      <c r="A76" s="3"/>
      <c r="B76" s="3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>
        <f t="shared" si="1"/>
        <v>0</v>
      </c>
    </row>
    <row r="77" spans="1:23">
      <c r="A77" s="3"/>
      <c r="B77" s="3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>
        <f t="shared" si="1"/>
        <v>0</v>
      </c>
    </row>
    <row r="78" spans="1:23">
      <c r="A78" s="3"/>
      <c r="B78" s="3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>
        <f t="shared" si="1"/>
        <v>0</v>
      </c>
    </row>
    <row r="79" spans="1:23">
      <c r="A79" s="3"/>
      <c r="B79" s="3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>
        <f t="shared" si="1"/>
        <v>0</v>
      </c>
    </row>
    <row r="80" spans="1:23">
      <c r="A80" s="3"/>
      <c r="B80" s="3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>
        <f t="shared" si="1"/>
        <v>0</v>
      </c>
    </row>
    <row r="81" spans="1:23">
      <c r="A81" s="3"/>
      <c r="B81" s="3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>
        <f t="shared" si="1"/>
        <v>0</v>
      </c>
    </row>
    <row r="82" spans="1:23">
      <c r="A82" s="3"/>
      <c r="B82" s="3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>
        <f t="shared" si="1"/>
        <v>0</v>
      </c>
    </row>
    <row r="83" spans="1:23">
      <c r="A83" s="3"/>
      <c r="B83" s="3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>
        <f t="shared" si="1"/>
        <v>0</v>
      </c>
    </row>
    <row r="84" spans="1:23">
      <c r="A84" s="3"/>
      <c r="B84" s="3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>
        <f t="shared" si="1"/>
        <v>0</v>
      </c>
    </row>
    <row r="85" spans="1:23">
      <c r="A85" s="3"/>
      <c r="B85" s="3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>
        <f t="shared" si="1"/>
        <v>0</v>
      </c>
    </row>
    <row r="86" spans="1:23">
      <c r="A86" s="3"/>
      <c r="B86" s="3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>
        <f t="shared" si="1"/>
        <v>0</v>
      </c>
    </row>
    <row r="87" spans="1:23">
      <c r="A87" s="3"/>
      <c r="B87" s="3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>
        <f t="shared" si="1"/>
        <v>0</v>
      </c>
    </row>
    <row r="88" spans="1:23">
      <c r="A88" s="3"/>
      <c r="B88" s="3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>
        <f t="shared" si="1"/>
        <v>0</v>
      </c>
    </row>
    <row r="89" spans="1:23">
      <c r="A89" s="3"/>
      <c r="B89" s="3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>
        <f t="shared" si="1"/>
        <v>0</v>
      </c>
    </row>
    <row r="90" spans="1:23">
      <c r="A90" s="3"/>
      <c r="B90" s="3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>
        <f t="shared" si="1"/>
        <v>0</v>
      </c>
    </row>
    <row r="91" spans="1:23">
      <c r="A91" s="3"/>
      <c r="B91" s="3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>
        <f t="shared" si="1"/>
        <v>0</v>
      </c>
    </row>
    <row r="92" spans="1:23">
      <c r="A92" s="3"/>
      <c r="B92" s="3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>
        <f t="shared" si="1"/>
        <v>0</v>
      </c>
    </row>
    <row r="93" spans="1:23">
      <c r="A93" s="3"/>
      <c r="B93" s="3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>
        <f t="shared" si="1"/>
        <v>0</v>
      </c>
    </row>
    <row r="94" spans="1:23">
      <c r="A94" s="3"/>
      <c r="B94" s="3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>
        <f t="shared" si="1"/>
        <v>0</v>
      </c>
    </row>
    <row r="95" spans="1:23">
      <c r="A95" s="3"/>
      <c r="B95" s="3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>
        <f t="shared" si="1"/>
        <v>0</v>
      </c>
    </row>
    <row r="96" spans="1:23">
      <c r="A96" s="3"/>
      <c r="B96" s="3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>
        <f t="shared" si="1"/>
        <v>0</v>
      </c>
    </row>
    <row r="97" spans="1:23">
      <c r="A97" s="3"/>
      <c r="B97" s="3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>
        <f t="shared" si="1"/>
        <v>0</v>
      </c>
    </row>
    <row r="98" spans="1:23">
      <c r="A98" s="3"/>
      <c r="B98" s="3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>
        <f t="shared" si="1"/>
        <v>0</v>
      </c>
    </row>
    <row r="99" spans="1:23">
      <c r="A99" s="3"/>
      <c r="B99" s="3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>
        <f t="shared" si="1"/>
        <v>0</v>
      </c>
    </row>
    <row r="100" spans="1:23">
      <c r="A100" s="3"/>
      <c r="B100" s="3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>
        <f t="shared" si="1"/>
        <v>0</v>
      </c>
    </row>
    <row r="101" spans="1:23">
      <c r="A101" s="3"/>
      <c r="B101" s="3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>
        <f t="shared" si="1"/>
        <v>0</v>
      </c>
    </row>
    <row r="102" spans="1:23">
      <c r="A102" s="3"/>
      <c r="B102" s="3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>
        <f t="shared" si="1"/>
        <v>0</v>
      </c>
    </row>
    <row r="103" spans="1:23">
      <c r="A103" s="3"/>
      <c r="B103" s="3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>
        <f t="shared" si="1"/>
        <v>0</v>
      </c>
    </row>
    <row r="104" spans="1:23">
      <c r="A104" s="3"/>
      <c r="B104" s="3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>
        <f t="shared" si="1"/>
        <v>0</v>
      </c>
    </row>
    <row r="105" spans="1:23">
      <c r="A105" s="3"/>
      <c r="B105" s="3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>
        <f t="shared" si="1"/>
        <v>0</v>
      </c>
    </row>
    <row r="106" spans="1:23">
      <c r="A106" s="3"/>
      <c r="B106" s="3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>
        <f t="shared" si="1"/>
        <v>0</v>
      </c>
    </row>
    <row r="107" spans="1:23">
      <c r="A107" s="3"/>
      <c r="B107" s="3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>
        <f t="shared" si="1"/>
        <v>0</v>
      </c>
    </row>
    <row r="108" spans="1:23">
      <c r="A108" s="3"/>
      <c r="B108" s="3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>
        <f t="shared" si="1"/>
        <v>0</v>
      </c>
    </row>
    <row r="109" spans="1:23">
      <c r="A109" s="3"/>
      <c r="B109" s="3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>
        <f t="shared" si="1"/>
        <v>0</v>
      </c>
    </row>
    <row r="110" spans="1:23">
      <c r="A110" s="3"/>
      <c r="B110" s="3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>
        <f t="shared" si="1"/>
        <v>0</v>
      </c>
    </row>
    <row r="111" spans="1:23">
      <c r="A111" s="3"/>
      <c r="B111" s="3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>
        <f t="shared" si="1"/>
        <v>0</v>
      </c>
    </row>
    <row r="112" spans="1:23">
      <c r="A112" s="3"/>
      <c r="B112" s="3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>
        <f t="shared" si="1"/>
        <v>0</v>
      </c>
    </row>
    <row r="113" spans="1:23">
      <c r="A113" s="3"/>
      <c r="B113" s="3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>
        <f t="shared" si="1"/>
        <v>0</v>
      </c>
    </row>
    <row r="114" spans="1:23">
      <c r="A114" s="3"/>
      <c r="B114" s="3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>
        <f t="shared" si="1"/>
        <v>0</v>
      </c>
    </row>
    <row r="115" spans="1:23">
      <c r="A115" s="3"/>
      <c r="B115" s="3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>
        <f t="shared" si="1"/>
        <v>0</v>
      </c>
    </row>
    <row r="116" spans="1:23">
      <c r="A116" s="3"/>
      <c r="B116" s="3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>
        <f t="shared" si="1"/>
        <v>0</v>
      </c>
    </row>
    <row r="117" spans="1:23">
      <c r="A117" s="3"/>
      <c r="B117" s="3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>
        <f t="shared" si="1"/>
        <v>0</v>
      </c>
    </row>
    <row r="118" spans="1:23">
      <c r="A118" s="3"/>
      <c r="B118" s="3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>
        <f t="shared" si="1"/>
        <v>0</v>
      </c>
    </row>
    <row r="119" spans="1:23">
      <c r="A119" s="3"/>
      <c r="B119" s="3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>
        <f t="shared" si="1"/>
        <v>0</v>
      </c>
    </row>
    <row r="120" spans="1:23">
      <c r="A120" s="3"/>
      <c r="B120" s="3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>
        <f t="shared" si="1"/>
        <v>0</v>
      </c>
    </row>
    <row r="121" spans="1:23">
      <c r="A121" s="3"/>
      <c r="B121" s="3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>
        <f t="shared" si="1"/>
        <v>0</v>
      </c>
    </row>
    <row r="122" spans="1:23">
      <c r="A122" s="3"/>
      <c r="B122" s="3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>
        <f t="shared" si="1"/>
        <v>0</v>
      </c>
    </row>
    <row r="123" spans="1:23">
      <c r="A123" s="3"/>
      <c r="B123" s="3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>
        <f t="shared" si="1"/>
        <v>0</v>
      </c>
    </row>
    <row r="124" spans="1:23">
      <c r="A124" s="3"/>
      <c r="B124" s="3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>
        <f t="shared" si="1"/>
        <v>0</v>
      </c>
    </row>
    <row r="125" spans="1:23">
      <c r="A125" s="3"/>
      <c r="B125" s="3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>
        <f t="shared" si="1"/>
        <v>0</v>
      </c>
    </row>
    <row r="126" spans="1:23">
      <c r="A126" s="3"/>
      <c r="B126" s="3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>
        <f t="shared" si="1"/>
        <v>0</v>
      </c>
    </row>
    <row r="127" spans="1:23">
      <c r="A127" s="3"/>
      <c r="B127" s="3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>
        <f t="shared" si="1"/>
        <v>0</v>
      </c>
    </row>
    <row r="128" spans="1:23">
      <c r="A128" s="3"/>
      <c r="B128" s="3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>
        <f t="shared" si="1"/>
        <v>0</v>
      </c>
    </row>
    <row r="129" spans="1:23">
      <c r="A129" s="3"/>
      <c r="B129" s="3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>
        <f t="shared" si="1"/>
        <v>0</v>
      </c>
    </row>
    <row r="130" spans="1:23">
      <c r="A130" s="3"/>
      <c r="B130" s="3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>
        <f t="shared" si="1"/>
        <v>0</v>
      </c>
    </row>
    <row r="131" spans="1:23">
      <c r="A131" s="3"/>
      <c r="B131" s="3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>
        <f t="shared" si="1"/>
        <v>0</v>
      </c>
    </row>
    <row r="132" spans="1:23">
      <c r="A132" s="3"/>
      <c r="B132" s="3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>
        <f t="shared" ref="W132:W195" si="2">SUM(C132:V132)</f>
        <v>0</v>
      </c>
    </row>
    <row r="133" spans="1:23">
      <c r="A133" s="3"/>
      <c r="B133" s="3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>
        <f t="shared" si="2"/>
        <v>0</v>
      </c>
    </row>
    <row r="134" spans="1:23">
      <c r="A134" s="3"/>
      <c r="B134" s="3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>
        <f t="shared" si="2"/>
        <v>0</v>
      </c>
    </row>
    <row r="135" spans="1:23">
      <c r="A135" s="3"/>
      <c r="B135" s="3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>
        <f t="shared" si="2"/>
        <v>0</v>
      </c>
    </row>
    <row r="136" spans="1:23">
      <c r="A136" s="3"/>
      <c r="B136" s="3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>
        <f t="shared" si="2"/>
        <v>0</v>
      </c>
    </row>
    <row r="137" spans="1:23">
      <c r="A137" s="3"/>
      <c r="B137" s="3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>
        <f t="shared" si="2"/>
        <v>0</v>
      </c>
    </row>
    <row r="138" spans="1:23">
      <c r="A138" s="3"/>
      <c r="B138" s="3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>
        <f t="shared" si="2"/>
        <v>0</v>
      </c>
    </row>
    <row r="139" spans="1:23">
      <c r="A139" s="3"/>
      <c r="B139" s="3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>
        <f t="shared" si="2"/>
        <v>0</v>
      </c>
    </row>
    <row r="140" spans="1:23">
      <c r="A140" s="3"/>
      <c r="B140" s="3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>
        <f t="shared" si="2"/>
        <v>0</v>
      </c>
    </row>
    <row r="141" spans="1:23">
      <c r="A141" s="3"/>
      <c r="B141" s="3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>
        <f t="shared" si="2"/>
        <v>0</v>
      </c>
    </row>
    <row r="142" spans="1:23">
      <c r="A142" s="3"/>
      <c r="B142" s="3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>
        <f t="shared" si="2"/>
        <v>0</v>
      </c>
    </row>
    <row r="143" spans="1:23">
      <c r="A143" s="3"/>
      <c r="B143" s="3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>
        <f t="shared" si="2"/>
        <v>0</v>
      </c>
    </row>
    <row r="144" spans="1:23">
      <c r="A144" s="3"/>
      <c r="B144" s="3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>
        <f t="shared" si="2"/>
        <v>0</v>
      </c>
    </row>
    <row r="145" spans="1:23">
      <c r="A145" s="3"/>
      <c r="B145" s="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>
        <f t="shared" si="2"/>
        <v>0</v>
      </c>
    </row>
    <row r="146" spans="1:23">
      <c r="A146" s="3"/>
      <c r="B146" s="3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>
        <f t="shared" si="2"/>
        <v>0</v>
      </c>
    </row>
    <row r="147" spans="1:23">
      <c r="A147" s="3"/>
      <c r="B147" s="3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>
        <f t="shared" si="2"/>
        <v>0</v>
      </c>
    </row>
    <row r="148" spans="1:23">
      <c r="A148" s="3"/>
      <c r="B148" s="3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>
        <f t="shared" si="2"/>
        <v>0</v>
      </c>
    </row>
    <row r="149" spans="1:23">
      <c r="A149" s="3"/>
      <c r="B149" s="3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>
        <f t="shared" si="2"/>
        <v>0</v>
      </c>
    </row>
    <row r="150" spans="1:23">
      <c r="A150" s="3"/>
      <c r="B150" s="3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>
        <f t="shared" si="2"/>
        <v>0</v>
      </c>
    </row>
    <row r="151" spans="1:23">
      <c r="A151" s="3"/>
      <c r="B151" s="3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>
        <f t="shared" si="2"/>
        <v>0</v>
      </c>
    </row>
    <row r="152" spans="1:23">
      <c r="A152" s="3"/>
      <c r="B152" s="3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>
        <f t="shared" si="2"/>
        <v>0</v>
      </c>
    </row>
    <row r="153" spans="1:23">
      <c r="A153" s="3"/>
      <c r="B153" s="3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>
        <f t="shared" si="2"/>
        <v>0</v>
      </c>
    </row>
    <row r="154" spans="1:23">
      <c r="A154" s="3"/>
      <c r="B154" s="3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>
        <f t="shared" si="2"/>
        <v>0</v>
      </c>
    </row>
    <row r="155" spans="1:23">
      <c r="A155" s="3"/>
      <c r="B155" s="3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>
        <f t="shared" si="2"/>
        <v>0</v>
      </c>
    </row>
    <row r="156" spans="1:23">
      <c r="A156" s="3"/>
      <c r="B156" s="3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>
        <f t="shared" si="2"/>
        <v>0</v>
      </c>
    </row>
    <row r="157" spans="1:23">
      <c r="A157" s="3"/>
      <c r="B157" s="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>
        <f t="shared" si="2"/>
        <v>0</v>
      </c>
    </row>
    <row r="158" spans="1:23">
      <c r="A158" s="3"/>
      <c r="B158" s="3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>
        <f t="shared" si="2"/>
        <v>0</v>
      </c>
    </row>
    <row r="159" spans="1:23">
      <c r="A159" s="3"/>
      <c r="B159" s="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>
        <f t="shared" si="2"/>
        <v>0</v>
      </c>
    </row>
    <row r="160" spans="1:23">
      <c r="A160" s="3"/>
      <c r="B160" s="3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>
        <f t="shared" si="2"/>
        <v>0</v>
      </c>
    </row>
    <row r="161" spans="1:23">
      <c r="A161" s="3"/>
      <c r="B161" s="3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>
        <f t="shared" si="2"/>
        <v>0</v>
      </c>
    </row>
    <row r="162" spans="1:23">
      <c r="A162" s="3"/>
      <c r="B162" s="3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>
        <f t="shared" si="2"/>
        <v>0</v>
      </c>
    </row>
    <row r="163" spans="1:23">
      <c r="A163" s="3"/>
      <c r="B163" s="3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>
        <f t="shared" si="2"/>
        <v>0</v>
      </c>
    </row>
    <row r="164" spans="1:23">
      <c r="A164" s="3"/>
      <c r="B164" s="3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>
        <f t="shared" si="2"/>
        <v>0</v>
      </c>
    </row>
    <row r="165" spans="1:23">
      <c r="A165" s="3"/>
      <c r="B165" s="3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>
        <f t="shared" si="2"/>
        <v>0</v>
      </c>
    </row>
    <row r="166" spans="1:23">
      <c r="A166" s="3"/>
      <c r="B166" s="3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>
        <f t="shared" si="2"/>
        <v>0</v>
      </c>
    </row>
    <row r="167" spans="1:23">
      <c r="A167" s="3"/>
      <c r="B167" s="3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>
        <f t="shared" si="2"/>
        <v>0</v>
      </c>
    </row>
    <row r="168" spans="1:23">
      <c r="A168" s="3"/>
      <c r="B168" s="3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>
        <f t="shared" si="2"/>
        <v>0</v>
      </c>
    </row>
    <row r="169" spans="1:23">
      <c r="A169" s="3"/>
      <c r="B169" s="3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>
        <f t="shared" si="2"/>
        <v>0</v>
      </c>
    </row>
    <row r="170" spans="1:23">
      <c r="A170" s="3"/>
      <c r="B170" s="3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>
        <f t="shared" si="2"/>
        <v>0</v>
      </c>
    </row>
    <row r="171" spans="1:23">
      <c r="A171" s="3"/>
      <c r="B171" s="3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>
        <f t="shared" si="2"/>
        <v>0</v>
      </c>
    </row>
    <row r="172" spans="1:23">
      <c r="A172" s="3"/>
      <c r="B172" s="3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>
        <f t="shared" si="2"/>
        <v>0</v>
      </c>
    </row>
    <row r="173" spans="1:23">
      <c r="A173" s="3"/>
      <c r="B173" s="3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>
        <f t="shared" si="2"/>
        <v>0</v>
      </c>
    </row>
    <row r="174" spans="1:23">
      <c r="A174" s="3"/>
      <c r="B174" s="3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>
        <f t="shared" si="2"/>
        <v>0</v>
      </c>
    </row>
    <row r="175" spans="1:23">
      <c r="A175" s="3"/>
      <c r="B175" s="3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>
        <f t="shared" si="2"/>
        <v>0</v>
      </c>
    </row>
    <row r="176" spans="1:23">
      <c r="A176" s="3"/>
      <c r="B176" s="3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>
        <f t="shared" si="2"/>
        <v>0</v>
      </c>
    </row>
    <row r="177" spans="1:23">
      <c r="A177" s="3"/>
      <c r="B177" s="3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>
        <f t="shared" si="2"/>
        <v>0</v>
      </c>
    </row>
    <row r="178" spans="1:23">
      <c r="A178" s="3"/>
      <c r="B178" s="3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>
        <f t="shared" si="2"/>
        <v>0</v>
      </c>
    </row>
    <row r="179" spans="1:23">
      <c r="A179" s="3"/>
      <c r="B179" s="3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>
        <f t="shared" si="2"/>
        <v>0</v>
      </c>
    </row>
    <row r="180" spans="1:23">
      <c r="A180" s="3"/>
      <c r="B180" s="3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>
        <f t="shared" si="2"/>
        <v>0</v>
      </c>
    </row>
    <row r="181" spans="1:23">
      <c r="A181" s="3"/>
      <c r="B181" s="3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>
        <f t="shared" si="2"/>
        <v>0</v>
      </c>
    </row>
    <row r="182" spans="1:23">
      <c r="A182" s="3"/>
      <c r="B182" s="3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>
        <f t="shared" si="2"/>
        <v>0</v>
      </c>
    </row>
    <row r="183" spans="1:23">
      <c r="A183" s="3"/>
      <c r="B183" s="3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>
        <f t="shared" si="2"/>
        <v>0</v>
      </c>
    </row>
    <row r="184" spans="1:23">
      <c r="A184" s="3"/>
      <c r="B184" s="3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>
        <f t="shared" si="2"/>
        <v>0</v>
      </c>
    </row>
    <row r="185" spans="1:23">
      <c r="A185" s="3"/>
      <c r="B185" s="3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>
        <f t="shared" si="2"/>
        <v>0</v>
      </c>
    </row>
    <row r="186" spans="1:23">
      <c r="A186" s="3"/>
      <c r="B186" s="3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>
        <f t="shared" si="2"/>
        <v>0</v>
      </c>
    </row>
    <row r="187" spans="1:23">
      <c r="A187" s="3"/>
      <c r="B187" s="3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>
        <f t="shared" si="2"/>
        <v>0</v>
      </c>
    </row>
    <row r="188" spans="1:23">
      <c r="A188" s="3"/>
      <c r="B188" s="3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>
        <f t="shared" si="2"/>
        <v>0</v>
      </c>
    </row>
    <row r="189" spans="1:23">
      <c r="A189" s="3"/>
      <c r="B189" s="3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>
        <f t="shared" si="2"/>
        <v>0</v>
      </c>
    </row>
    <row r="190" spans="1:23">
      <c r="A190" s="3"/>
      <c r="B190" s="3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>
        <f t="shared" si="2"/>
        <v>0</v>
      </c>
    </row>
    <row r="191" spans="1:23">
      <c r="A191" s="3"/>
      <c r="B191" s="3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>
        <f t="shared" si="2"/>
        <v>0</v>
      </c>
    </row>
    <row r="192" spans="1:23">
      <c r="A192" s="3"/>
      <c r="B192" s="3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>
        <f t="shared" si="2"/>
        <v>0</v>
      </c>
    </row>
    <row r="193" spans="1:23">
      <c r="A193" s="3"/>
      <c r="B193" s="3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>
        <f t="shared" si="2"/>
        <v>0</v>
      </c>
    </row>
    <row r="194" spans="1:23">
      <c r="A194" s="3"/>
      <c r="B194" s="3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>
        <f t="shared" si="2"/>
        <v>0</v>
      </c>
    </row>
    <row r="195" spans="1:23">
      <c r="A195" s="3"/>
      <c r="B195" s="3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>
        <f t="shared" si="2"/>
        <v>0</v>
      </c>
    </row>
    <row r="196" spans="1:23">
      <c r="A196" s="3"/>
      <c r="B196" s="3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>
        <f t="shared" ref="W196:W259" si="3">SUM(C196:V196)</f>
        <v>0</v>
      </c>
    </row>
    <row r="197" spans="1:23">
      <c r="A197" s="3"/>
      <c r="B197" s="3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>
        <f t="shared" si="3"/>
        <v>0</v>
      </c>
    </row>
    <row r="198" spans="1:23">
      <c r="A198" s="3"/>
      <c r="B198" s="3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>
        <f t="shared" si="3"/>
        <v>0</v>
      </c>
    </row>
    <row r="199" spans="1:23">
      <c r="A199" s="3"/>
      <c r="B199" s="3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>
        <f t="shared" si="3"/>
        <v>0</v>
      </c>
    </row>
    <row r="200" spans="1:23">
      <c r="A200" s="3"/>
      <c r="B200" s="3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>
        <f t="shared" si="3"/>
        <v>0</v>
      </c>
    </row>
    <row r="201" spans="1:23">
      <c r="A201" s="3"/>
      <c r="B201" s="3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>
        <f t="shared" si="3"/>
        <v>0</v>
      </c>
    </row>
    <row r="202" spans="1:23">
      <c r="A202" s="3"/>
      <c r="B202" s="3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>
        <f t="shared" si="3"/>
        <v>0</v>
      </c>
    </row>
    <row r="203" spans="1:23">
      <c r="A203" s="3"/>
      <c r="B203" s="3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>
        <f t="shared" si="3"/>
        <v>0</v>
      </c>
    </row>
    <row r="204" spans="1:23">
      <c r="A204" s="3"/>
      <c r="B204" s="3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>
        <f t="shared" si="3"/>
        <v>0</v>
      </c>
    </row>
    <row r="205" spans="1:23">
      <c r="A205" s="3"/>
      <c r="B205" s="3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>
        <f t="shared" si="3"/>
        <v>0</v>
      </c>
    </row>
    <row r="206" spans="1:23">
      <c r="A206" s="3"/>
      <c r="B206" s="3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>
        <f t="shared" si="3"/>
        <v>0</v>
      </c>
    </row>
    <row r="207" spans="1:23">
      <c r="A207" s="3"/>
      <c r="B207" s="3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>
        <f t="shared" si="3"/>
        <v>0</v>
      </c>
    </row>
    <row r="208" spans="1:23">
      <c r="A208" s="3"/>
      <c r="B208" s="3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>
        <f t="shared" si="3"/>
        <v>0</v>
      </c>
    </row>
    <row r="209" spans="1:23">
      <c r="A209" s="3"/>
      <c r="B209" s="3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>
        <f t="shared" si="3"/>
        <v>0</v>
      </c>
    </row>
    <row r="210" spans="1:23">
      <c r="A210" s="3"/>
      <c r="B210" s="3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>
        <f t="shared" si="3"/>
        <v>0</v>
      </c>
    </row>
    <row r="211" spans="1:23">
      <c r="A211" s="3"/>
      <c r="B211" s="3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>
        <f t="shared" si="3"/>
        <v>0</v>
      </c>
    </row>
    <row r="212" spans="1:23">
      <c r="A212" s="3"/>
      <c r="B212" s="3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>
        <f t="shared" si="3"/>
        <v>0</v>
      </c>
    </row>
    <row r="213" spans="1:23">
      <c r="A213" s="3"/>
      <c r="B213" s="3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>
        <f t="shared" si="3"/>
        <v>0</v>
      </c>
    </row>
    <row r="214" spans="1:23">
      <c r="A214" s="3"/>
      <c r="B214" s="3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>
        <f t="shared" si="3"/>
        <v>0</v>
      </c>
    </row>
    <row r="215" spans="1:23">
      <c r="A215" s="3"/>
      <c r="B215" s="3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>
        <f t="shared" si="3"/>
        <v>0</v>
      </c>
    </row>
    <row r="216" spans="1:23">
      <c r="A216" s="3"/>
      <c r="B216" s="3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>
        <f t="shared" si="3"/>
        <v>0</v>
      </c>
    </row>
    <row r="217" spans="1:23">
      <c r="A217" s="3"/>
      <c r="B217" s="3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>
        <f t="shared" si="3"/>
        <v>0</v>
      </c>
    </row>
    <row r="218" spans="1:23">
      <c r="A218" s="3"/>
      <c r="B218" s="3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>
        <f t="shared" si="3"/>
        <v>0</v>
      </c>
    </row>
    <row r="219" spans="1:23">
      <c r="A219" s="3"/>
      <c r="B219" s="3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>
        <f t="shared" si="3"/>
        <v>0</v>
      </c>
    </row>
    <row r="220" spans="1:23">
      <c r="A220" s="3"/>
      <c r="B220" s="3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>
        <f t="shared" si="3"/>
        <v>0</v>
      </c>
    </row>
    <row r="221" spans="1:23">
      <c r="A221" s="3"/>
      <c r="B221" s="3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>
        <f t="shared" si="3"/>
        <v>0</v>
      </c>
    </row>
    <row r="222" spans="1:23">
      <c r="A222" s="3"/>
      <c r="B222" s="3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>
        <f t="shared" si="3"/>
        <v>0</v>
      </c>
    </row>
    <row r="223" spans="1:23">
      <c r="A223" s="3"/>
      <c r="B223" s="3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>
        <f t="shared" si="3"/>
        <v>0</v>
      </c>
    </row>
    <row r="224" spans="1:23">
      <c r="A224" s="3"/>
      <c r="B224" s="3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>
        <f t="shared" si="3"/>
        <v>0</v>
      </c>
    </row>
    <row r="225" spans="1:23">
      <c r="A225" s="3"/>
      <c r="B225" s="3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>
        <f t="shared" si="3"/>
        <v>0</v>
      </c>
    </row>
    <row r="226" spans="1:23">
      <c r="A226" s="3"/>
      <c r="B226" s="3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>
        <f t="shared" si="3"/>
        <v>0</v>
      </c>
    </row>
    <row r="227" spans="1:23">
      <c r="A227" s="3"/>
      <c r="B227" s="3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>
        <f t="shared" si="3"/>
        <v>0</v>
      </c>
    </row>
    <row r="228" spans="1:23">
      <c r="A228" s="3"/>
      <c r="B228" s="3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>
        <f t="shared" si="3"/>
        <v>0</v>
      </c>
    </row>
    <row r="229" spans="1:23">
      <c r="A229" s="3"/>
      <c r="B229" s="3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>
        <f t="shared" si="3"/>
        <v>0</v>
      </c>
    </row>
    <row r="230" spans="1:23">
      <c r="A230" s="3"/>
      <c r="B230" s="3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>
        <f t="shared" si="3"/>
        <v>0</v>
      </c>
    </row>
    <row r="231" spans="1:23">
      <c r="A231" s="3"/>
      <c r="B231" s="3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>
        <f t="shared" si="3"/>
        <v>0</v>
      </c>
    </row>
    <row r="232" spans="1:23">
      <c r="A232" s="3"/>
      <c r="B232" s="3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>
        <f t="shared" si="3"/>
        <v>0</v>
      </c>
    </row>
    <row r="233" spans="1:23">
      <c r="A233" s="3"/>
      <c r="B233" s="3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>
        <f t="shared" si="3"/>
        <v>0</v>
      </c>
    </row>
    <row r="234" spans="1:23">
      <c r="A234" s="3"/>
      <c r="B234" s="3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>
        <f t="shared" si="3"/>
        <v>0</v>
      </c>
    </row>
    <row r="235" spans="1:23">
      <c r="A235" s="3"/>
      <c r="B235" s="3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>
        <f t="shared" si="3"/>
        <v>0</v>
      </c>
    </row>
    <row r="236" spans="1:23">
      <c r="A236" s="3"/>
      <c r="B236" s="3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>
        <f t="shared" si="3"/>
        <v>0</v>
      </c>
    </row>
    <row r="237" spans="1:23">
      <c r="A237" s="3"/>
      <c r="B237" s="3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>
        <f t="shared" si="3"/>
        <v>0</v>
      </c>
    </row>
    <row r="238" spans="1:23">
      <c r="A238" s="3"/>
      <c r="B238" s="3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>
        <f t="shared" si="3"/>
        <v>0</v>
      </c>
    </row>
    <row r="239" spans="1:23">
      <c r="A239" s="3"/>
      <c r="B239" s="3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>
        <f t="shared" si="3"/>
        <v>0</v>
      </c>
    </row>
    <row r="240" spans="1:23">
      <c r="A240" s="3"/>
      <c r="B240" s="3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>
        <f t="shared" si="3"/>
        <v>0</v>
      </c>
    </row>
    <row r="241" spans="1:23">
      <c r="A241" s="3"/>
      <c r="B241" s="3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>
        <f t="shared" si="3"/>
        <v>0</v>
      </c>
    </row>
    <row r="242" spans="1:23">
      <c r="A242" s="3"/>
      <c r="B242" s="3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>
        <f t="shared" si="3"/>
        <v>0</v>
      </c>
    </row>
    <row r="243" spans="1:23">
      <c r="A243" s="3"/>
      <c r="B243" s="3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>
        <f t="shared" si="3"/>
        <v>0</v>
      </c>
    </row>
    <row r="244" spans="1:23">
      <c r="A244" s="3"/>
      <c r="B244" s="3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>
        <f t="shared" si="3"/>
        <v>0</v>
      </c>
    </row>
    <row r="245" spans="1:23">
      <c r="A245" s="3"/>
      <c r="B245" s="3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>
        <f t="shared" si="3"/>
        <v>0</v>
      </c>
    </row>
    <row r="246" spans="1:23">
      <c r="A246" s="3"/>
      <c r="B246" s="3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>
        <f t="shared" si="3"/>
        <v>0</v>
      </c>
    </row>
    <row r="247" spans="1:23">
      <c r="A247" s="3"/>
      <c r="B247" s="3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>
        <f t="shared" si="3"/>
        <v>0</v>
      </c>
    </row>
    <row r="248" spans="1:23">
      <c r="A248" s="3"/>
      <c r="B248" s="3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>
        <f t="shared" si="3"/>
        <v>0</v>
      </c>
    </row>
    <row r="249" spans="1:23">
      <c r="A249" s="3"/>
      <c r="B249" s="3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>
        <f t="shared" si="3"/>
        <v>0</v>
      </c>
    </row>
    <row r="250" spans="1:23">
      <c r="A250" s="3"/>
      <c r="B250" s="3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>
        <f t="shared" si="3"/>
        <v>0</v>
      </c>
    </row>
    <row r="251" spans="1:23">
      <c r="A251" s="3"/>
      <c r="B251" s="3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>
        <f t="shared" si="3"/>
        <v>0</v>
      </c>
    </row>
    <row r="252" spans="1:23">
      <c r="A252" s="3"/>
      <c r="B252" s="3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>
        <f t="shared" si="3"/>
        <v>0</v>
      </c>
    </row>
    <row r="253" spans="1:23">
      <c r="A253" s="3"/>
      <c r="B253" s="3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>
        <f t="shared" si="3"/>
        <v>0</v>
      </c>
    </row>
    <row r="254" spans="1:23">
      <c r="A254" s="3"/>
      <c r="B254" s="3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>
        <f t="shared" si="3"/>
        <v>0</v>
      </c>
    </row>
    <row r="255" spans="1:23">
      <c r="A255" s="3"/>
      <c r="B255" s="3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>
        <f t="shared" si="3"/>
        <v>0</v>
      </c>
    </row>
    <row r="256" spans="1:23">
      <c r="A256" s="3"/>
      <c r="B256" s="3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>
        <f t="shared" si="3"/>
        <v>0</v>
      </c>
    </row>
    <row r="257" spans="1:23">
      <c r="A257" s="3"/>
      <c r="B257" s="3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>
        <f t="shared" si="3"/>
        <v>0</v>
      </c>
    </row>
    <row r="258" spans="1:23">
      <c r="A258" s="3"/>
      <c r="B258" s="3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>
        <f t="shared" si="3"/>
        <v>0</v>
      </c>
    </row>
    <row r="259" spans="1:23">
      <c r="A259" s="3"/>
      <c r="B259" s="3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>
        <f t="shared" si="3"/>
        <v>0</v>
      </c>
    </row>
    <row r="260" spans="1:23">
      <c r="A260" s="3"/>
      <c r="B260" s="3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>
        <f t="shared" ref="W260:W323" si="4">SUM(C260:V260)</f>
        <v>0</v>
      </c>
    </row>
    <row r="261" spans="1:23">
      <c r="A261" s="3"/>
      <c r="B261" s="3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>
        <f t="shared" si="4"/>
        <v>0</v>
      </c>
    </row>
    <row r="262" spans="1:23">
      <c r="A262" s="3"/>
      <c r="B262" s="3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>
        <f t="shared" si="4"/>
        <v>0</v>
      </c>
    </row>
    <row r="263" spans="1:23">
      <c r="A263" s="3"/>
      <c r="B263" s="3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>
        <f t="shared" si="4"/>
        <v>0</v>
      </c>
    </row>
    <row r="264" spans="1:23">
      <c r="A264" s="3"/>
      <c r="B264" s="3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>
        <f t="shared" si="4"/>
        <v>0</v>
      </c>
    </row>
    <row r="265" spans="1:23">
      <c r="A265" s="3"/>
      <c r="B265" s="3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>
        <f t="shared" si="4"/>
        <v>0</v>
      </c>
    </row>
    <row r="266" spans="1:23">
      <c r="A266" s="3"/>
      <c r="B266" s="3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>
        <f t="shared" si="4"/>
        <v>0</v>
      </c>
    </row>
    <row r="267" spans="1:23">
      <c r="A267" s="3"/>
      <c r="B267" s="3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>
        <f t="shared" si="4"/>
        <v>0</v>
      </c>
    </row>
    <row r="268" spans="1:23">
      <c r="A268" s="3"/>
      <c r="B268" s="3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>
        <f t="shared" si="4"/>
        <v>0</v>
      </c>
    </row>
    <row r="269" spans="1:23">
      <c r="A269" s="3"/>
      <c r="B269" s="3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>
        <f t="shared" si="4"/>
        <v>0</v>
      </c>
    </row>
    <row r="270" spans="1:23">
      <c r="A270" s="3"/>
      <c r="B270" s="3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>
        <f t="shared" si="4"/>
        <v>0</v>
      </c>
    </row>
    <row r="271" spans="1:23">
      <c r="A271" s="3"/>
      <c r="B271" s="3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>
        <f t="shared" si="4"/>
        <v>0</v>
      </c>
    </row>
    <row r="272" spans="1:23">
      <c r="A272" s="3"/>
      <c r="B272" s="3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>
        <f t="shared" si="4"/>
        <v>0</v>
      </c>
    </row>
    <row r="273" spans="1:23">
      <c r="A273" s="3"/>
      <c r="B273" s="3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>
        <f t="shared" si="4"/>
        <v>0</v>
      </c>
    </row>
    <row r="274" spans="1:23">
      <c r="A274" s="3"/>
      <c r="B274" s="3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>
        <f t="shared" si="4"/>
        <v>0</v>
      </c>
    </row>
    <row r="275" spans="1:23">
      <c r="A275" s="3"/>
      <c r="B275" s="3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>
        <f t="shared" si="4"/>
        <v>0</v>
      </c>
    </row>
    <row r="276" spans="1:23">
      <c r="A276" s="3"/>
      <c r="B276" s="3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>
        <f t="shared" si="4"/>
        <v>0</v>
      </c>
    </row>
    <row r="277" spans="1:23">
      <c r="A277" s="3"/>
      <c r="B277" s="3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>
        <f t="shared" si="4"/>
        <v>0</v>
      </c>
    </row>
    <row r="278" spans="1:23">
      <c r="A278" s="3"/>
      <c r="B278" s="3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>
        <f t="shared" si="4"/>
        <v>0</v>
      </c>
    </row>
    <row r="279" spans="1:23">
      <c r="A279" s="3"/>
      <c r="B279" s="3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>
        <f t="shared" si="4"/>
        <v>0</v>
      </c>
    </row>
    <row r="280" spans="1:23">
      <c r="A280" s="3"/>
      <c r="B280" s="3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>
        <f t="shared" si="4"/>
        <v>0</v>
      </c>
    </row>
    <row r="281" spans="1:23">
      <c r="A281" s="3"/>
      <c r="B281" s="3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>
        <f t="shared" si="4"/>
        <v>0</v>
      </c>
    </row>
    <row r="282" spans="1:23">
      <c r="A282" s="3"/>
      <c r="B282" s="3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>
        <f t="shared" si="4"/>
        <v>0</v>
      </c>
    </row>
    <row r="283" spans="1:23">
      <c r="A283" s="3"/>
      <c r="B283" s="3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>
        <f t="shared" si="4"/>
        <v>0</v>
      </c>
    </row>
    <row r="284" spans="1:23">
      <c r="A284" s="3"/>
      <c r="B284" s="3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>
        <f t="shared" si="4"/>
        <v>0</v>
      </c>
    </row>
    <row r="285" spans="1:23">
      <c r="A285" s="3"/>
      <c r="B285" s="3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>
        <f t="shared" si="4"/>
        <v>0</v>
      </c>
    </row>
    <row r="286" spans="1:23">
      <c r="A286" s="3"/>
      <c r="B286" s="3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>
        <f t="shared" si="4"/>
        <v>0</v>
      </c>
    </row>
    <row r="287" spans="1:23">
      <c r="A287" s="3"/>
      <c r="B287" s="3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>
        <f t="shared" si="4"/>
        <v>0</v>
      </c>
    </row>
    <row r="288" spans="1:23">
      <c r="A288" s="3"/>
      <c r="B288" s="3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>
        <f t="shared" si="4"/>
        <v>0</v>
      </c>
    </row>
    <row r="289" spans="1:23">
      <c r="A289" s="3"/>
      <c r="B289" s="3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>
        <f t="shared" si="4"/>
        <v>0</v>
      </c>
    </row>
    <row r="290" spans="1:23">
      <c r="A290" s="3"/>
      <c r="B290" s="3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>
        <f t="shared" si="4"/>
        <v>0</v>
      </c>
    </row>
    <row r="291" spans="1:23">
      <c r="A291" s="3"/>
      <c r="B291" s="3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>
        <f t="shared" si="4"/>
        <v>0</v>
      </c>
    </row>
    <row r="292" spans="1:23">
      <c r="A292" s="3"/>
      <c r="B292" s="3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>
        <f t="shared" si="4"/>
        <v>0</v>
      </c>
    </row>
    <row r="293" spans="1:23">
      <c r="A293" s="3"/>
      <c r="B293" s="3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>
        <f t="shared" si="4"/>
        <v>0</v>
      </c>
    </row>
    <row r="294" spans="1:23">
      <c r="A294" s="3"/>
      <c r="B294" s="3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>
        <f t="shared" si="4"/>
        <v>0</v>
      </c>
    </row>
    <row r="295" spans="1:23">
      <c r="A295" s="3"/>
      <c r="B295" s="3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>
        <f t="shared" si="4"/>
        <v>0</v>
      </c>
    </row>
    <row r="296" spans="1:23">
      <c r="A296" s="3"/>
      <c r="B296" s="3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>
        <f t="shared" si="4"/>
        <v>0</v>
      </c>
    </row>
    <row r="297" spans="1:23">
      <c r="A297" s="3"/>
      <c r="B297" s="3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>
        <f t="shared" si="4"/>
        <v>0</v>
      </c>
    </row>
    <row r="298" spans="1:23">
      <c r="A298" s="3"/>
      <c r="B298" s="3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>
        <f t="shared" si="4"/>
        <v>0</v>
      </c>
    </row>
    <row r="299" spans="1:23">
      <c r="A299" s="3"/>
      <c r="B299" s="3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>
        <f t="shared" si="4"/>
        <v>0</v>
      </c>
    </row>
    <row r="300" spans="1:23">
      <c r="A300" s="3"/>
      <c r="B300" s="3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>
        <f t="shared" si="4"/>
        <v>0</v>
      </c>
    </row>
    <row r="301" spans="1:23">
      <c r="A301" s="3"/>
      <c r="B301" s="3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>
        <f t="shared" si="4"/>
        <v>0</v>
      </c>
    </row>
    <row r="302" spans="1:23">
      <c r="A302" s="3"/>
      <c r="B302" s="3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>
        <f t="shared" si="4"/>
        <v>0</v>
      </c>
    </row>
    <row r="303" spans="1:23">
      <c r="A303" s="3"/>
      <c r="B303" s="3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>
        <f t="shared" si="4"/>
        <v>0</v>
      </c>
    </row>
    <row r="304" spans="1:23">
      <c r="A304" s="3"/>
      <c r="B304" s="3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>
        <f t="shared" si="4"/>
        <v>0</v>
      </c>
    </row>
    <row r="305" spans="1:23">
      <c r="A305" s="3"/>
      <c r="B305" s="3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>
        <f t="shared" si="4"/>
        <v>0</v>
      </c>
    </row>
    <row r="306" spans="1:23">
      <c r="A306" s="3"/>
      <c r="B306" s="3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>
        <f t="shared" si="4"/>
        <v>0</v>
      </c>
    </row>
    <row r="307" spans="1:23">
      <c r="A307" s="3"/>
      <c r="B307" s="3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>
        <f t="shared" si="4"/>
        <v>0</v>
      </c>
    </row>
    <row r="308" spans="1:23">
      <c r="A308" s="3"/>
      <c r="B308" s="3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>
        <f t="shared" si="4"/>
        <v>0</v>
      </c>
    </row>
    <row r="309" spans="1:23">
      <c r="A309" s="3"/>
      <c r="B309" s="3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>
        <f t="shared" si="4"/>
        <v>0</v>
      </c>
    </row>
    <row r="310" spans="1:23">
      <c r="A310" s="3"/>
      <c r="B310" s="3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>
        <f t="shared" si="4"/>
        <v>0</v>
      </c>
    </row>
    <row r="311" spans="1:23">
      <c r="A311" s="3"/>
      <c r="B311" s="3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>
        <f t="shared" si="4"/>
        <v>0</v>
      </c>
    </row>
    <row r="312" spans="1:23">
      <c r="A312" s="3"/>
      <c r="B312" s="3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>
        <f t="shared" si="4"/>
        <v>0</v>
      </c>
    </row>
    <row r="313" spans="1:23">
      <c r="A313" s="3"/>
      <c r="B313" s="3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>
        <f t="shared" si="4"/>
        <v>0</v>
      </c>
    </row>
    <row r="314" spans="1:23">
      <c r="A314" s="3"/>
      <c r="B314" s="3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>
        <f t="shared" si="4"/>
        <v>0</v>
      </c>
    </row>
    <row r="315" spans="1:23">
      <c r="A315" s="3"/>
      <c r="B315" s="3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>
        <f t="shared" si="4"/>
        <v>0</v>
      </c>
    </row>
    <row r="316" spans="1:23">
      <c r="A316" s="3"/>
      <c r="B316" s="3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>
        <f t="shared" si="4"/>
        <v>0</v>
      </c>
    </row>
    <row r="317" spans="1:23">
      <c r="A317" s="3"/>
      <c r="B317" s="3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>
        <f t="shared" si="4"/>
        <v>0</v>
      </c>
    </row>
    <row r="318" spans="1:23">
      <c r="A318" s="3"/>
      <c r="B318" s="3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>
        <f t="shared" si="4"/>
        <v>0</v>
      </c>
    </row>
    <row r="319" spans="1:23">
      <c r="A319" s="3"/>
      <c r="B319" s="3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>
        <f t="shared" si="4"/>
        <v>0</v>
      </c>
    </row>
    <row r="320" spans="1:23">
      <c r="A320" s="3"/>
      <c r="B320" s="3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>
        <f t="shared" si="4"/>
        <v>0</v>
      </c>
    </row>
    <row r="321" spans="1:23">
      <c r="A321" s="3"/>
      <c r="B321" s="3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>
        <f t="shared" si="4"/>
        <v>0</v>
      </c>
    </row>
    <row r="322" spans="1:23">
      <c r="A322" s="3"/>
      <c r="B322" s="3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>
        <f t="shared" si="4"/>
        <v>0</v>
      </c>
    </row>
    <row r="323" spans="1:23">
      <c r="A323" s="3"/>
      <c r="B323" s="3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>
        <f t="shared" si="4"/>
        <v>0</v>
      </c>
    </row>
    <row r="324" spans="1:23">
      <c r="A324" s="3"/>
      <c r="B324" s="3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>
        <f t="shared" ref="W324:W348" si="5">SUM(C324:V324)</f>
        <v>0</v>
      </c>
    </row>
    <row r="325" spans="1:23">
      <c r="A325" s="3"/>
      <c r="B325" s="3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>
        <f t="shared" si="5"/>
        <v>0</v>
      </c>
    </row>
    <row r="326" spans="1:23">
      <c r="A326" s="3"/>
      <c r="B326" s="3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>
        <f t="shared" si="5"/>
        <v>0</v>
      </c>
    </row>
    <row r="327" spans="1:23">
      <c r="A327" s="3"/>
      <c r="B327" s="3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>
        <f t="shared" si="5"/>
        <v>0</v>
      </c>
    </row>
    <row r="328" spans="1:23">
      <c r="A328" s="3"/>
      <c r="B328" s="3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>
        <f t="shared" si="5"/>
        <v>0</v>
      </c>
    </row>
    <row r="329" spans="1:23">
      <c r="A329" s="3"/>
      <c r="B329" s="3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>
        <f t="shared" si="5"/>
        <v>0</v>
      </c>
    </row>
    <row r="330" spans="1:23">
      <c r="A330" s="3"/>
      <c r="B330" s="3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>
        <f t="shared" si="5"/>
        <v>0</v>
      </c>
    </row>
    <row r="331" spans="1:23">
      <c r="A331" s="3"/>
      <c r="B331" s="3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>
        <f t="shared" si="5"/>
        <v>0</v>
      </c>
    </row>
    <row r="332" spans="1:23">
      <c r="A332" s="3"/>
      <c r="B332" s="3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>
        <f t="shared" si="5"/>
        <v>0</v>
      </c>
    </row>
    <row r="333" spans="1:23">
      <c r="A333" s="3"/>
      <c r="B333" s="3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>
        <f t="shared" si="5"/>
        <v>0</v>
      </c>
    </row>
    <row r="334" spans="1:23">
      <c r="A334" s="3"/>
      <c r="B334" s="3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>
        <f t="shared" si="5"/>
        <v>0</v>
      </c>
    </row>
    <row r="335" spans="1:23">
      <c r="A335" s="3"/>
      <c r="B335" s="3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>
        <f t="shared" si="5"/>
        <v>0</v>
      </c>
    </row>
    <row r="336" spans="1:23">
      <c r="A336" s="3"/>
      <c r="B336" s="3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>
        <f t="shared" si="5"/>
        <v>0</v>
      </c>
    </row>
    <row r="337" spans="1:23">
      <c r="A337" s="3"/>
      <c r="B337" s="3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>
        <f t="shared" si="5"/>
        <v>0</v>
      </c>
    </row>
    <row r="338" spans="1:23">
      <c r="A338" s="3"/>
      <c r="B338" s="3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>
        <f t="shared" si="5"/>
        <v>0</v>
      </c>
    </row>
    <row r="339" spans="1:23">
      <c r="A339" s="3"/>
      <c r="B339" s="3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>
        <f t="shared" si="5"/>
        <v>0</v>
      </c>
    </row>
    <row r="340" spans="1:23">
      <c r="A340" s="3"/>
      <c r="B340" s="3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>
        <f t="shared" si="5"/>
        <v>0</v>
      </c>
    </row>
    <row r="341" spans="1:23">
      <c r="A341" s="3"/>
      <c r="B341" s="3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>
        <f t="shared" si="5"/>
        <v>0</v>
      </c>
    </row>
    <row r="342" spans="1:23">
      <c r="A342" s="3"/>
      <c r="B342" s="3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>
        <f t="shared" si="5"/>
        <v>0</v>
      </c>
    </row>
    <row r="343" spans="1:23">
      <c r="A343" s="3"/>
      <c r="B343" s="3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>
        <f t="shared" si="5"/>
        <v>0</v>
      </c>
    </row>
    <row r="344" spans="1:23">
      <c r="A344" s="3"/>
      <c r="B344" s="3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>
        <f t="shared" si="5"/>
        <v>0</v>
      </c>
    </row>
    <row r="345" spans="1:23">
      <c r="A345" s="3"/>
      <c r="B345" s="3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>
        <f t="shared" si="5"/>
        <v>0</v>
      </c>
    </row>
    <row r="346" spans="1:23">
      <c r="A346" s="3"/>
      <c r="B346" s="3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>
        <f t="shared" si="5"/>
        <v>0</v>
      </c>
    </row>
    <row r="347" spans="1:23">
      <c r="A347" s="3"/>
      <c r="B347" s="3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>
        <f t="shared" si="5"/>
        <v>0</v>
      </c>
    </row>
    <row r="348" spans="1:23">
      <c r="A348" s="3"/>
      <c r="B348" s="3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>
        <f t="shared" si="5"/>
        <v>0</v>
      </c>
    </row>
    <row r="349" spans="3:23">
      <c r="C349" s="6">
        <f t="shared" ref="C349:V349" si="6">SUM(C1:C348)</f>
        <v>0</v>
      </c>
      <c r="D349" s="6">
        <f t="shared" si="6"/>
        <v>0</v>
      </c>
      <c r="E349" s="6">
        <f t="shared" si="6"/>
        <v>0</v>
      </c>
      <c r="F349" s="6">
        <f t="shared" si="6"/>
        <v>0</v>
      </c>
      <c r="G349" s="6">
        <f t="shared" si="6"/>
        <v>0</v>
      </c>
      <c r="H349" s="6">
        <f t="shared" si="6"/>
        <v>0</v>
      </c>
      <c r="I349" s="6">
        <f t="shared" si="6"/>
        <v>0</v>
      </c>
      <c r="J349" s="6">
        <f t="shared" si="6"/>
        <v>0</v>
      </c>
      <c r="K349" s="6">
        <f t="shared" si="6"/>
        <v>0</v>
      </c>
      <c r="L349" s="6">
        <f t="shared" si="6"/>
        <v>0</v>
      </c>
      <c r="M349" s="6">
        <f t="shared" si="6"/>
        <v>130.15</v>
      </c>
      <c r="N349" s="6">
        <f t="shared" si="6"/>
        <v>347.95</v>
      </c>
      <c r="O349" s="6">
        <f t="shared" si="6"/>
        <v>502.2</v>
      </c>
      <c r="P349" s="6">
        <f t="shared" si="6"/>
        <v>919.4</v>
      </c>
      <c r="Q349" s="6">
        <f t="shared" si="6"/>
        <v>470.85</v>
      </c>
      <c r="R349" s="6">
        <f t="shared" si="6"/>
        <v>0</v>
      </c>
      <c r="S349" s="6">
        <f t="shared" si="6"/>
        <v>47.45</v>
      </c>
      <c r="T349" s="6">
        <f t="shared" si="6"/>
        <v>446.1</v>
      </c>
      <c r="U349" s="6">
        <f t="shared" si="6"/>
        <v>399</v>
      </c>
      <c r="V349" s="6">
        <f t="shared" si="6"/>
        <v>0</v>
      </c>
      <c r="W349" s="6">
        <f>SUM(W2:W348)</f>
        <v>3263.1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9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1" defaultRowHeight="14.25"/>
  <cols>
    <col min="1" max="1" width="9.56923076923077" customWidth="1"/>
    <col min="2" max="12" width="11" hidden="1" customWidth="1"/>
    <col min="13" max="14" width="7.85641025641026" customWidth="1"/>
    <col min="15" max="15" width="7.42564102564103" customWidth="1"/>
    <col min="16" max="16" width="8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8.13846153846154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364</v>
      </c>
      <c r="B2" s="3"/>
      <c r="C2" s="3"/>
      <c r="D2" s="3"/>
      <c r="E2" s="3"/>
      <c r="F2" s="3"/>
      <c r="G2" s="3"/>
      <c r="H2" s="3"/>
      <c r="I2" s="3"/>
      <c r="J2" s="3"/>
      <c r="K2" s="5"/>
      <c r="L2" s="5"/>
      <c r="M2" s="5"/>
      <c r="N2" s="5">
        <f>1.98+3.17</f>
        <v>5.15</v>
      </c>
      <c r="O2" s="5"/>
      <c r="P2" s="5"/>
      <c r="Q2" s="5"/>
      <c r="R2" s="5"/>
      <c r="S2" s="5"/>
      <c r="T2" s="5"/>
      <c r="U2" s="5"/>
      <c r="V2" s="5"/>
      <c r="W2" s="5">
        <f t="shared" ref="W2:W67" si="0">SUM(C2:V2)</f>
        <v>5.15</v>
      </c>
    </row>
    <row r="3" spans="1:23">
      <c r="A3" s="3">
        <v>1163</v>
      </c>
      <c r="B3" s="3"/>
      <c r="C3" s="3"/>
      <c r="D3" s="3"/>
      <c r="E3" s="3"/>
      <c r="F3" s="3"/>
      <c r="G3" s="3"/>
      <c r="H3" s="3"/>
      <c r="I3" s="3"/>
      <c r="J3" s="3"/>
      <c r="K3" s="5"/>
      <c r="L3" s="5"/>
      <c r="M3" s="5"/>
      <c r="N3" s="5">
        <v>8.69</v>
      </c>
      <c r="O3" s="5">
        <v>8.62</v>
      </c>
      <c r="P3" s="5">
        <v>11.26</v>
      </c>
      <c r="Q3" s="5">
        <v>3.98</v>
      </c>
      <c r="R3" s="5"/>
      <c r="S3" s="5"/>
      <c r="T3" s="5">
        <v>4.6</v>
      </c>
      <c r="U3" s="5">
        <v>2.18</v>
      </c>
      <c r="V3" s="5"/>
      <c r="W3" s="5">
        <f t="shared" si="0"/>
        <v>39.33</v>
      </c>
    </row>
    <row r="4" spans="1:23">
      <c r="A4" s="3">
        <v>2358</v>
      </c>
      <c r="B4" s="3"/>
      <c r="C4" s="3"/>
      <c r="D4" s="3"/>
      <c r="E4" s="3"/>
      <c r="F4" s="3"/>
      <c r="G4" s="3"/>
      <c r="H4" s="3"/>
      <c r="I4" s="3"/>
      <c r="J4" s="3"/>
      <c r="K4" s="5"/>
      <c r="L4" s="5"/>
      <c r="M4" s="5">
        <v>22.51</v>
      </c>
      <c r="N4" s="5">
        <v>5.22</v>
      </c>
      <c r="O4" s="5">
        <f>1.28+1.32</f>
        <v>2.6</v>
      </c>
      <c r="P4" s="5"/>
      <c r="Q4" s="5"/>
      <c r="R4" s="5"/>
      <c r="S4" s="5">
        <v>24.34</v>
      </c>
      <c r="T4" s="5">
        <v>6.62</v>
      </c>
      <c r="U4" s="5"/>
      <c r="V4" s="5"/>
      <c r="W4" s="5">
        <f t="shared" si="0"/>
        <v>61.29</v>
      </c>
    </row>
    <row r="5" spans="1:23">
      <c r="A5" s="3">
        <v>1014</v>
      </c>
      <c r="B5" s="3"/>
      <c r="C5" s="3"/>
      <c r="D5" s="3"/>
      <c r="E5" s="3"/>
      <c r="F5" s="3"/>
      <c r="G5" s="3"/>
      <c r="H5" s="3"/>
      <c r="I5" s="3"/>
      <c r="J5" s="3"/>
      <c r="K5" s="5"/>
      <c r="L5" s="5"/>
      <c r="M5" s="5">
        <v>4.56</v>
      </c>
      <c r="N5" s="5">
        <v>5.17</v>
      </c>
      <c r="O5" s="5">
        <v>2.99</v>
      </c>
      <c r="P5" s="5">
        <v>9.16</v>
      </c>
      <c r="Q5" s="5">
        <v>0.83</v>
      </c>
      <c r="R5" s="5"/>
      <c r="S5" s="5"/>
      <c r="T5" s="5">
        <v>1.66</v>
      </c>
      <c r="U5" s="5">
        <v>0.63</v>
      </c>
      <c r="V5" s="5"/>
      <c r="W5" s="5">
        <f t="shared" si="0"/>
        <v>25</v>
      </c>
    </row>
    <row r="6" spans="1:23">
      <c r="A6" s="3">
        <v>345</v>
      </c>
      <c r="B6" s="3"/>
      <c r="C6" s="3"/>
      <c r="D6" s="3"/>
      <c r="E6" s="3"/>
      <c r="F6" s="3"/>
      <c r="G6" s="3"/>
      <c r="H6" s="3"/>
      <c r="I6" s="3"/>
      <c r="J6" s="3"/>
      <c r="K6" s="5"/>
      <c r="L6" s="5"/>
      <c r="M6" s="5">
        <v>5.5</v>
      </c>
      <c r="N6" s="5">
        <v>1.81</v>
      </c>
      <c r="O6" s="5"/>
      <c r="P6" s="5"/>
      <c r="Q6" s="5">
        <v>0.91</v>
      </c>
      <c r="R6" s="5"/>
      <c r="S6" s="5"/>
      <c r="T6" s="5"/>
      <c r="U6" s="5"/>
      <c r="V6" s="5"/>
      <c r="W6" s="5">
        <f t="shared" si="0"/>
        <v>8.22</v>
      </c>
    </row>
    <row r="7" spans="1:23">
      <c r="A7" s="3">
        <v>997</v>
      </c>
      <c r="B7" s="3"/>
      <c r="C7" s="3"/>
      <c r="D7" s="3"/>
      <c r="E7" s="3"/>
      <c r="F7" s="3"/>
      <c r="G7" s="3"/>
      <c r="H7" s="3"/>
      <c r="I7" s="3"/>
      <c r="J7" s="3"/>
      <c r="K7" s="5"/>
      <c r="L7" s="5"/>
      <c r="M7" s="5"/>
      <c r="N7" s="5">
        <f>5.31+3.2</f>
        <v>8.51</v>
      </c>
      <c r="O7" s="5"/>
      <c r="P7" s="5">
        <v>2.35</v>
      </c>
      <c r="Q7" s="5"/>
      <c r="R7" s="5"/>
      <c r="S7" s="5"/>
      <c r="T7" s="5"/>
      <c r="U7" s="5">
        <v>0.86</v>
      </c>
      <c r="V7" s="5"/>
      <c r="W7" s="5">
        <f t="shared" si="0"/>
        <v>11.72</v>
      </c>
    </row>
    <row r="8" spans="1:23">
      <c r="A8" s="3">
        <v>1723</v>
      </c>
      <c r="B8" s="3"/>
      <c r="C8" s="3"/>
      <c r="D8" s="3"/>
      <c r="E8" s="3"/>
      <c r="F8" s="3"/>
      <c r="G8" s="3"/>
      <c r="H8" s="3"/>
      <c r="I8" s="3"/>
      <c r="J8" s="3"/>
      <c r="K8" s="5"/>
      <c r="L8" s="5"/>
      <c r="M8" s="5"/>
      <c r="N8" s="5">
        <v>1.73</v>
      </c>
      <c r="O8" s="5">
        <v>1.28</v>
      </c>
      <c r="P8" s="5">
        <v>2.28</v>
      </c>
      <c r="Q8" s="5">
        <v>3</v>
      </c>
      <c r="R8" s="5"/>
      <c r="S8" s="5"/>
      <c r="T8" s="5"/>
      <c r="U8" s="5"/>
      <c r="V8" s="5"/>
      <c r="W8" s="5">
        <f t="shared" si="0"/>
        <v>8.29</v>
      </c>
    </row>
    <row r="9" spans="1:23">
      <c r="A9" s="3">
        <v>1017</v>
      </c>
      <c r="B9" s="3"/>
      <c r="C9" s="3"/>
      <c r="D9" s="3"/>
      <c r="E9" s="3"/>
      <c r="F9" s="3"/>
      <c r="G9" s="3"/>
      <c r="H9" s="3"/>
      <c r="I9" s="3"/>
      <c r="J9" s="3"/>
      <c r="K9" s="5"/>
      <c r="L9" s="5"/>
      <c r="M9" s="5">
        <v>2.64</v>
      </c>
      <c r="N9" s="5">
        <v>10.3</v>
      </c>
      <c r="O9" s="5">
        <v>1.33</v>
      </c>
      <c r="P9" s="5">
        <v>7.88</v>
      </c>
      <c r="Q9" s="5">
        <v>4.65</v>
      </c>
      <c r="R9" s="5"/>
      <c r="S9" s="5">
        <v>2.03</v>
      </c>
      <c r="T9" s="5"/>
      <c r="U9" s="5">
        <v>1.18</v>
      </c>
      <c r="V9" s="5"/>
      <c r="W9" s="5">
        <f t="shared" si="0"/>
        <v>30.01</v>
      </c>
    </row>
    <row r="10" spans="1:23">
      <c r="A10" s="3">
        <v>2006</v>
      </c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>
        <v>7.02</v>
      </c>
      <c r="N10" s="5">
        <v>12.58</v>
      </c>
      <c r="O10" s="5">
        <f>16.49+2.86</f>
        <v>19.35</v>
      </c>
      <c r="P10" s="5">
        <v>5.77</v>
      </c>
      <c r="Q10" s="5">
        <v>6.26</v>
      </c>
      <c r="R10" s="5"/>
      <c r="S10" s="5"/>
      <c r="T10" s="5">
        <v>7.12</v>
      </c>
      <c r="U10" s="5">
        <v>3.36</v>
      </c>
      <c r="V10" s="5"/>
      <c r="W10" s="5">
        <f t="shared" si="0"/>
        <v>61.46</v>
      </c>
    </row>
    <row r="11" spans="1:23">
      <c r="A11" s="3">
        <v>478</v>
      </c>
      <c r="B11" s="3"/>
      <c r="C11" s="3"/>
      <c r="D11" s="3"/>
      <c r="E11" s="3"/>
      <c r="F11" s="3"/>
      <c r="G11" s="3"/>
      <c r="H11" s="3"/>
      <c r="I11" s="3"/>
      <c r="J11" s="3"/>
      <c r="K11" s="5"/>
      <c r="L11" s="5"/>
      <c r="M11" s="5">
        <f>14.14+9.65</f>
        <v>23.79</v>
      </c>
      <c r="N11" s="5">
        <f>16.31+14.83+14.41</f>
        <v>45.55</v>
      </c>
      <c r="O11" s="5">
        <f>14.73+12.75</f>
        <v>27.48</v>
      </c>
      <c r="P11" s="5">
        <f>12.93+9.12</f>
        <v>22.05</v>
      </c>
      <c r="Q11" s="5">
        <v>7.24</v>
      </c>
      <c r="R11" s="5"/>
      <c r="S11" s="5">
        <v>12.09</v>
      </c>
      <c r="T11" s="5">
        <v>9.32</v>
      </c>
      <c r="U11" s="5">
        <v>7.77</v>
      </c>
      <c r="V11" s="5"/>
      <c r="W11" s="5">
        <f t="shared" si="0"/>
        <v>155.29</v>
      </c>
    </row>
    <row r="12" spans="1:23">
      <c r="A12" s="3">
        <v>881</v>
      </c>
      <c r="B12" s="3"/>
      <c r="C12" s="3"/>
      <c r="D12" s="3"/>
      <c r="E12" s="3"/>
      <c r="F12" s="3"/>
      <c r="G12" s="3"/>
      <c r="H12" s="3"/>
      <c r="I12" s="3"/>
      <c r="J12" s="3"/>
      <c r="K12" s="5"/>
      <c r="L12" s="5"/>
      <c r="M12" s="5">
        <v>10.99</v>
      </c>
      <c r="N12" s="5">
        <f>18.98+16.36+12.61</f>
        <v>47.95</v>
      </c>
      <c r="O12" s="5">
        <f>19.76+9.77</f>
        <v>29.53</v>
      </c>
      <c r="P12" s="5">
        <f>14.69+7.11</f>
        <v>21.8</v>
      </c>
      <c r="Q12" s="5">
        <v>10.37</v>
      </c>
      <c r="R12" s="5"/>
      <c r="S12" s="5"/>
      <c r="T12" s="5">
        <v>8.88</v>
      </c>
      <c r="U12" s="5">
        <v>1.32</v>
      </c>
      <c r="V12" s="5"/>
      <c r="W12" s="5">
        <f t="shared" si="0"/>
        <v>130.84</v>
      </c>
    </row>
    <row r="13" spans="1:23">
      <c r="A13" s="3">
        <v>2006</v>
      </c>
      <c r="B13" s="4"/>
      <c r="C13" s="3"/>
      <c r="D13" s="3"/>
      <c r="E13" s="3"/>
      <c r="F13" s="3"/>
      <c r="G13" s="3"/>
      <c r="H13" s="3"/>
      <c r="I13" s="3"/>
      <c r="J13" s="3"/>
      <c r="K13" s="5"/>
      <c r="L13" s="5"/>
      <c r="M13" s="5">
        <v>19.7</v>
      </c>
      <c r="N13" s="5">
        <f>14+14.55</f>
        <v>28.55</v>
      </c>
      <c r="O13" s="5">
        <f>16.08+8.84</f>
        <v>24.92</v>
      </c>
      <c r="P13" s="5">
        <v>11.25</v>
      </c>
      <c r="Q13" s="5">
        <v>9.65</v>
      </c>
      <c r="R13" s="5"/>
      <c r="S13" s="5">
        <v>6.2</v>
      </c>
      <c r="T13" s="5">
        <v>13.57</v>
      </c>
      <c r="U13" s="5">
        <v>8.12</v>
      </c>
      <c r="V13" s="5"/>
      <c r="W13" s="5">
        <f t="shared" si="0"/>
        <v>121.96</v>
      </c>
    </row>
    <row r="14" spans="1:23">
      <c r="A14" s="3">
        <v>881</v>
      </c>
      <c r="B14" s="3"/>
      <c r="C14" s="3"/>
      <c r="D14" s="3"/>
      <c r="E14" s="3"/>
      <c r="F14" s="3"/>
      <c r="G14" s="3"/>
      <c r="H14" s="3"/>
      <c r="I14" s="3"/>
      <c r="J14" s="3"/>
      <c r="K14" s="5"/>
      <c r="L14" s="5"/>
      <c r="M14" s="5">
        <f>16.99+19.18+19.01+23.14</f>
        <v>78.32</v>
      </c>
      <c r="N14" s="5">
        <f>16.67+11.71+18.73+15.28+13.47</f>
        <v>75.86</v>
      </c>
      <c r="O14" s="5">
        <f>13.05+22.36</f>
        <v>35.41</v>
      </c>
      <c r="P14" s="5">
        <f>13.4+20.52</f>
        <v>33.92</v>
      </c>
      <c r="Q14" s="5">
        <v>19.47</v>
      </c>
      <c r="R14" s="5"/>
      <c r="S14" s="5">
        <v>3.05</v>
      </c>
      <c r="T14" s="5">
        <v>13.86</v>
      </c>
      <c r="U14" s="5">
        <v>10.79</v>
      </c>
      <c r="V14" s="5"/>
      <c r="W14" s="5">
        <f t="shared" si="0"/>
        <v>270.68</v>
      </c>
    </row>
    <row r="15" spans="1:23">
      <c r="A15" s="3" t="s">
        <v>25</v>
      </c>
      <c r="B15" s="3"/>
      <c r="C15" s="3"/>
      <c r="D15" s="3"/>
      <c r="E15" s="3"/>
      <c r="F15" s="3"/>
      <c r="G15" s="3"/>
      <c r="H15" s="3"/>
      <c r="I15" s="3"/>
      <c r="J15" s="3"/>
      <c r="K15" s="5"/>
      <c r="L15" s="5"/>
      <c r="M15" s="5">
        <v>13.59</v>
      </c>
      <c r="N15" s="5">
        <v>13.58</v>
      </c>
      <c r="O15" s="5">
        <v>4.09</v>
      </c>
      <c r="P15" s="5">
        <v>7.09</v>
      </c>
      <c r="Q15" s="5">
        <v>1.85</v>
      </c>
      <c r="R15" s="5"/>
      <c r="S15" s="5">
        <v>3.73</v>
      </c>
      <c r="T15" s="5">
        <v>2.79</v>
      </c>
      <c r="U15" s="5">
        <v>1.95</v>
      </c>
      <c r="V15" s="5"/>
      <c r="W15" s="5">
        <f t="shared" si="0"/>
        <v>48.67</v>
      </c>
    </row>
    <row r="16" spans="1:23">
      <c r="A16" s="3" t="s">
        <v>26</v>
      </c>
      <c r="B16" s="3"/>
      <c r="C16" s="3"/>
      <c r="D16" s="3"/>
      <c r="E16" s="3"/>
      <c r="F16" s="3"/>
      <c r="G16" s="3"/>
      <c r="H16" s="3"/>
      <c r="I16" s="3"/>
      <c r="J16" s="3"/>
      <c r="K16" s="5"/>
      <c r="L16" s="5"/>
      <c r="M16" s="5">
        <f>20.53+18.61+16.49</f>
        <v>55.63</v>
      </c>
      <c r="N16" s="5">
        <f>15.18+17.14+18.09</f>
        <v>50.41</v>
      </c>
      <c r="O16" s="5">
        <v>12.28</v>
      </c>
      <c r="P16" s="5">
        <v>0.97</v>
      </c>
      <c r="Q16" s="5">
        <v>0.83</v>
      </c>
      <c r="R16" s="5"/>
      <c r="S16" s="5">
        <v>8.15</v>
      </c>
      <c r="T16" s="5">
        <v>11.46</v>
      </c>
      <c r="U16" s="5">
        <v>2.74</v>
      </c>
      <c r="V16" s="5"/>
      <c r="W16" s="5">
        <f t="shared" si="0"/>
        <v>142.47</v>
      </c>
    </row>
    <row r="17" spans="1:23">
      <c r="A17" s="3">
        <v>4001</v>
      </c>
      <c r="B17" s="3"/>
      <c r="C17" s="3"/>
      <c r="D17" s="3"/>
      <c r="E17" s="3"/>
      <c r="F17" s="3"/>
      <c r="G17" s="3"/>
      <c r="H17" s="3"/>
      <c r="I17" s="3"/>
      <c r="J17" s="3"/>
      <c r="K17" s="5"/>
      <c r="L17" s="5"/>
      <c r="M17" s="5">
        <f>19.79+18.03+18.24+14.6+2.51</f>
        <v>73.17</v>
      </c>
      <c r="N17" s="5">
        <f>14.01+15.15+17.73+20.08+12.12+19.85+13.72+19.13+23.8+13.48+16.06+15.07</f>
        <v>200.2</v>
      </c>
      <c r="O17" s="5">
        <f>15.23+15.05+19.97+15.36+15.81+14.83+14.4+16.07+13.54+18.42</f>
        <v>158.68</v>
      </c>
      <c r="P17" s="5">
        <f>14.03+14.99+16.55+16.27+14.6+13.94</f>
        <v>90.38</v>
      </c>
      <c r="Q17" s="5">
        <f>17.36+14.77+16.33</f>
        <v>48.46</v>
      </c>
      <c r="R17" s="5"/>
      <c r="S17" s="5">
        <f>18.37+25.45</f>
        <v>43.82</v>
      </c>
      <c r="T17" s="5">
        <f>17.55+18.44+19.13+19.05+17.49+19.72+6.57</f>
        <v>117.95</v>
      </c>
      <c r="U17" s="5">
        <f>18.41+19.79+14.52+11.25</f>
        <v>63.97</v>
      </c>
      <c r="V17" s="5"/>
      <c r="W17" s="5">
        <f t="shared" si="0"/>
        <v>796.63</v>
      </c>
    </row>
    <row r="18" spans="1:23">
      <c r="A18" s="3">
        <v>4001</v>
      </c>
      <c r="B18" s="3"/>
      <c r="C18" s="3"/>
      <c r="D18" s="3"/>
      <c r="E18" s="3"/>
      <c r="F18" s="3"/>
      <c r="G18" s="3"/>
      <c r="H18" s="3"/>
      <c r="I18" s="3"/>
      <c r="J18" s="3"/>
      <c r="K18" s="5"/>
      <c r="L18" s="5"/>
      <c r="M18" s="5">
        <v>11.84</v>
      </c>
      <c r="N18" s="5"/>
      <c r="O18" s="5">
        <v>1.52</v>
      </c>
      <c r="P18" s="5">
        <v>1.3</v>
      </c>
      <c r="Q18" s="5"/>
      <c r="R18" s="5"/>
      <c r="S18" s="5"/>
      <c r="T18" s="5">
        <v>13.37</v>
      </c>
      <c r="U18" s="5">
        <v>6.63</v>
      </c>
      <c r="V18" s="5"/>
      <c r="W18" s="5">
        <f t="shared" si="0"/>
        <v>34.66</v>
      </c>
    </row>
    <row r="19" spans="1:23">
      <c r="A19" s="3">
        <v>309</v>
      </c>
      <c r="B19" s="3"/>
      <c r="C19" s="3"/>
      <c r="D19" s="3"/>
      <c r="E19" s="3"/>
      <c r="F19" s="3"/>
      <c r="G19" s="3"/>
      <c r="H19" s="3"/>
      <c r="I19" s="3"/>
      <c r="J19" s="3"/>
      <c r="K19" s="5"/>
      <c r="L19" s="5"/>
      <c r="M19" s="5">
        <v>9.14</v>
      </c>
      <c r="N19" s="5">
        <v>14.32</v>
      </c>
      <c r="O19" s="5">
        <v>7.45</v>
      </c>
      <c r="P19" s="5">
        <v>12.22</v>
      </c>
      <c r="Q19" s="5">
        <v>2.95</v>
      </c>
      <c r="R19" s="5"/>
      <c r="S19" s="5">
        <f>14.62+2.48</f>
        <v>17.1</v>
      </c>
      <c r="T19" s="5">
        <f>16.41+17.25</f>
        <v>33.66</v>
      </c>
      <c r="U19" s="5">
        <v>12.18</v>
      </c>
      <c r="V19" s="5"/>
      <c r="W19" s="5">
        <f t="shared" si="0"/>
        <v>109.02</v>
      </c>
    </row>
    <row r="20" spans="1:23">
      <c r="A20" s="3">
        <v>2161</v>
      </c>
      <c r="B20" s="3"/>
      <c r="C20" s="3"/>
      <c r="D20" s="3"/>
      <c r="E20" s="3"/>
      <c r="F20" s="3"/>
      <c r="G20" s="3"/>
      <c r="H20" s="3"/>
      <c r="I20" s="3"/>
      <c r="J20" s="3"/>
      <c r="K20" s="5"/>
      <c r="L20" s="5"/>
      <c r="M20" s="5">
        <v>8.5</v>
      </c>
      <c r="N20" s="5">
        <f>16.99+1.73</f>
        <v>18.72</v>
      </c>
      <c r="O20" s="5">
        <v>16.81</v>
      </c>
      <c r="P20" s="5">
        <v>12.7</v>
      </c>
      <c r="Q20" s="5">
        <v>0.86</v>
      </c>
      <c r="R20" s="5"/>
      <c r="S20" s="5">
        <v>7.32</v>
      </c>
      <c r="T20" s="5">
        <v>14.42</v>
      </c>
      <c r="U20" s="5">
        <v>11.49</v>
      </c>
      <c r="V20" s="5"/>
      <c r="W20" s="5">
        <f t="shared" si="0"/>
        <v>90.82</v>
      </c>
    </row>
    <row r="21" spans="1:23">
      <c r="A21" s="3">
        <v>188</v>
      </c>
      <c r="B21" s="3"/>
      <c r="C21" s="3"/>
      <c r="D21" s="3"/>
      <c r="E21" s="3"/>
      <c r="F21" s="3"/>
      <c r="G21" s="3"/>
      <c r="H21" s="3"/>
      <c r="I21" s="3"/>
      <c r="J21" s="3"/>
      <c r="K21" s="5"/>
      <c r="L21" s="5"/>
      <c r="M21" s="5">
        <v>16.1</v>
      </c>
      <c r="N21" s="5">
        <f>18.37+19.72+14.73</f>
        <v>52.82</v>
      </c>
      <c r="O21" s="5">
        <f>16.71+12.56</f>
        <v>29.27</v>
      </c>
      <c r="P21" s="5">
        <f>13.85+1.21</f>
        <v>15.06</v>
      </c>
      <c r="Q21" s="5">
        <v>4.92</v>
      </c>
      <c r="R21" s="5"/>
      <c r="S21" s="5">
        <v>14.47</v>
      </c>
      <c r="T21" s="5">
        <f>17.83+6.85</f>
        <v>24.68</v>
      </c>
      <c r="U21" s="5">
        <v>11.83</v>
      </c>
      <c r="V21" s="5"/>
      <c r="W21" s="5">
        <f t="shared" si="0"/>
        <v>169.15</v>
      </c>
    </row>
    <row r="22" spans="1:23">
      <c r="A22" s="3">
        <v>2006</v>
      </c>
      <c r="B22" s="3"/>
      <c r="C22" s="3"/>
      <c r="D22" s="3"/>
      <c r="E22" s="3"/>
      <c r="F22" s="3"/>
      <c r="G22" s="3"/>
      <c r="H22" s="3"/>
      <c r="I22" s="3"/>
      <c r="J22" s="3"/>
      <c r="K22" s="5"/>
      <c r="L22" s="5"/>
      <c r="M22" s="5">
        <f>15.37+16.66</f>
        <v>32.03</v>
      </c>
      <c r="N22" s="5">
        <f>12.89+14.95+5.32</f>
        <v>33.16</v>
      </c>
      <c r="O22" s="5">
        <f>11.94+9.88</f>
        <v>21.82</v>
      </c>
      <c r="P22" s="5">
        <f>15.13+6</f>
        <v>21.13</v>
      </c>
      <c r="Q22" s="5">
        <v>4.81</v>
      </c>
      <c r="R22" s="5"/>
      <c r="S22" s="5">
        <v>9.72</v>
      </c>
      <c r="T22" s="5">
        <v>5.65</v>
      </c>
      <c r="U22" s="5">
        <v>9.83</v>
      </c>
      <c r="V22" s="5"/>
      <c r="W22" s="5">
        <f t="shared" si="0"/>
        <v>138.15</v>
      </c>
    </row>
    <row r="23" spans="1:23">
      <c r="A23" s="3">
        <v>655</v>
      </c>
      <c r="B23" s="3"/>
      <c r="C23" s="3"/>
      <c r="D23" s="3"/>
      <c r="E23" s="3"/>
      <c r="F23" s="3"/>
      <c r="G23" s="3"/>
      <c r="H23" s="3"/>
      <c r="I23" s="3"/>
      <c r="J23" s="3"/>
      <c r="K23" s="5"/>
      <c r="L23" s="5"/>
      <c r="M23" s="5">
        <v>13.02</v>
      </c>
      <c r="N23" s="5">
        <f>3.49+1.65</f>
        <v>5.14</v>
      </c>
      <c r="O23" s="5">
        <f>17.98+1.5</f>
        <v>19.48</v>
      </c>
      <c r="P23" s="5">
        <f>14.48+5.11</f>
        <v>19.59</v>
      </c>
      <c r="Q23" s="5">
        <v>9.17</v>
      </c>
      <c r="R23" s="5"/>
      <c r="S23" s="5"/>
      <c r="T23" s="5"/>
      <c r="U23" s="5">
        <v>1.76</v>
      </c>
      <c r="V23" s="5"/>
      <c r="W23" s="5">
        <f t="shared" si="0"/>
        <v>68.16</v>
      </c>
    </row>
    <row r="24" spans="1:23">
      <c r="A24" s="3">
        <v>1745</v>
      </c>
      <c r="B24" s="3"/>
      <c r="C24" s="3"/>
      <c r="D24" s="3"/>
      <c r="E24" s="3"/>
      <c r="F24" s="3"/>
      <c r="G24" s="3"/>
      <c r="H24" s="3"/>
      <c r="I24" s="3"/>
      <c r="J24" s="3"/>
      <c r="K24" s="5"/>
      <c r="L24" s="5"/>
      <c r="M24" s="5">
        <v>2.3</v>
      </c>
      <c r="N24" s="5"/>
      <c r="O24" s="5"/>
      <c r="P24" s="5">
        <v>1.16</v>
      </c>
      <c r="Q24" s="5"/>
      <c r="R24" s="5"/>
      <c r="S24" s="5"/>
      <c r="T24" s="5"/>
      <c r="U24" s="5"/>
      <c r="V24" s="5"/>
      <c r="W24" s="5">
        <f t="shared" si="0"/>
        <v>3.46</v>
      </c>
    </row>
    <row r="25" spans="1:23">
      <c r="A25" s="3">
        <v>1795</v>
      </c>
      <c r="B25" s="3"/>
      <c r="C25" s="3"/>
      <c r="D25" s="3"/>
      <c r="E25" s="3"/>
      <c r="F25" s="3"/>
      <c r="G25" s="3"/>
      <c r="H25" s="3"/>
      <c r="I25" s="3"/>
      <c r="J25" s="3"/>
      <c r="K25" s="5"/>
      <c r="L25" s="5"/>
      <c r="M25" s="5">
        <v>6.84</v>
      </c>
      <c r="N25" s="5">
        <v>12.98</v>
      </c>
      <c r="O25" s="5">
        <v>7.22</v>
      </c>
      <c r="P25" s="5">
        <v>19.05</v>
      </c>
      <c r="Q25" s="5">
        <v>3.82</v>
      </c>
      <c r="R25" s="5"/>
      <c r="S25" s="5"/>
      <c r="T25" s="5">
        <v>4.34</v>
      </c>
      <c r="U25" s="5">
        <v>6.28</v>
      </c>
      <c r="V25" s="5"/>
      <c r="W25" s="5">
        <f t="shared" si="0"/>
        <v>60.53</v>
      </c>
    </row>
    <row r="26" spans="1:23">
      <c r="A26" s="3">
        <v>180</v>
      </c>
      <c r="B26" s="3"/>
      <c r="C26" s="3"/>
      <c r="D26" s="3"/>
      <c r="E26" s="3"/>
      <c r="F26" s="3"/>
      <c r="G26" s="3"/>
      <c r="H26" s="3"/>
      <c r="I26" s="3"/>
      <c r="J26" s="3"/>
      <c r="K26" s="5"/>
      <c r="L26" s="5"/>
      <c r="M26" s="5">
        <v>5.18</v>
      </c>
      <c r="N26" s="5">
        <v>5.05</v>
      </c>
      <c r="O26" s="5">
        <v>2.75</v>
      </c>
      <c r="P26" s="5"/>
      <c r="Q26" s="5"/>
      <c r="R26" s="5"/>
      <c r="S26" s="5"/>
      <c r="T26" s="5">
        <v>1.32</v>
      </c>
      <c r="U26" s="5">
        <v>1.79</v>
      </c>
      <c r="V26" s="5"/>
      <c r="W26" s="5">
        <f t="shared" si="0"/>
        <v>16.09</v>
      </c>
    </row>
    <row r="27" spans="1:23">
      <c r="A27" s="3">
        <v>628</v>
      </c>
      <c r="B27" s="3"/>
      <c r="C27" s="5"/>
      <c r="D27" s="5"/>
      <c r="E27" s="5"/>
      <c r="F27" s="5"/>
      <c r="G27" s="5"/>
      <c r="H27" s="5"/>
      <c r="I27" s="5"/>
      <c r="J27" s="5"/>
      <c r="K27" s="5"/>
      <c r="L27" s="5"/>
      <c r="M27" s="5">
        <v>2.06</v>
      </c>
      <c r="N27" s="5">
        <v>17.2</v>
      </c>
      <c r="O27" s="5">
        <v>7.82</v>
      </c>
      <c r="P27" s="5">
        <v>5.13</v>
      </c>
      <c r="Q27" s="5">
        <v>3.99</v>
      </c>
      <c r="R27" s="5"/>
      <c r="S27" s="5"/>
      <c r="T27" s="5"/>
      <c r="U27" s="5"/>
      <c r="V27" s="5"/>
      <c r="W27" s="5">
        <f t="shared" si="0"/>
        <v>36.2</v>
      </c>
    </row>
    <row r="28" spans="1:23">
      <c r="A28" s="3">
        <v>303</v>
      </c>
      <c r="B28" s="3"/>
      <c r="C28" s="5"/>
      <c r="D28" s="5"/>
      <c r="E28" s="5"/>
      <c r="F28" s="5"/>
      <c r="G28" s="5"/>
      <c r="H28" s="5"/>
      <c r="I28" s="5"/>
      <c r="J28" s="5"/>
      <c r="K28" s="5"/>
      <c r="L28" s="5"/>
      <c r="M28" s="5">
        <v>2.26</v>
      </c>
      <c r="N28" s="5">
        <v>5.4</v>
      </c>
      <c r="O28" s="5">
        <v>13.26</v>
      </c>
      <c r="P28" s="5">
        <v>3.51</v>
      </c>
      <c r="Q28" s="5">
        <v>6.23</v>
      </c>
      <c r="R28" s="5"/>
      <c r="S28" s="5">
        <v>2.09</v>
      </c>
      <c r="T28" s="5"/>
      <c r="U28" s="5"/>
      <c r="V28" s="5"/>
      <c r="W28" s="5">
        <f t="shared" si="0"/>
        <v>32.75</v>
      </c>
    </row>
    <row r="29" spans="1:23">
      <c r="A29" s="3">
        <v>266</v>
      </c>
      <c r="B29" s="3"/>
      <c r="C29" s="5"/>
      <c r="D29" s="5"/>
      <c r="E29" s="5"/>
      <c r="F29" s="5"/>
      <c r="G29" s="5"/>
      <c r="H29" s="5"/>
      <c r="I29" s="5"/>
      <c r="J29" s="5"/>
      <c r="K29" s="5"/>
      <c r="L29" s="5"/>
      <c r="M29" s="5">
        <v>2.17</v>
      </c>
      <c r="N29" s="5">
        <v>1.86</v>
      </c>
      <c r="O29" s="5">
        <v>3.02</v>
      </c>
      <c r="P29" s="5"/>
      <c r="Q29" s="5"/>
      <c r="R29" s="5"/>
      <c r="S29" s="5"/>
      <c r="T29" s="5"/>
      <c r="U29" s="5"/>
      <c r="V29" s="5"/>
      <c r="W29" s="5">
        <f t="shared" si="0"/>
        <v>7.05</v>
      </c>
    </row>
    <row r="30" spans="1:23">
      <c r="A30" s="3">
        <v>2441</v>
      </c>
      <c r="B30" s="3"/>
      <c r="C30" s="5"/>
      <c r="D30" s="5"/>
      <c r="E30" s="5"/>
      <c r="F30" s="5"/>
      <c r="G30" s="5"/>
      <c r="H30" s="5"/>
      <c r="I30" s="5"/>
      <c r="J30" s="5"/>
      <c r="K30" s="5"/>
      <c r="L30" s="5"/>
      <c r="M30" s="5">
        <v>6.6</v>
      </c>
      <c r="N30" s="5">
        <v>8.96</v>
      </c>
      <c r="O30" s="5">
        <v>4.62</v>
      </c>
      <c r="P30" s="5"/>
      <c r="Q30" s="5"/>
      <c r="R30" s="5"/>
      <c r="S30" s="5"/>
      <c r="T30" s="5"/>
      <c r="U30" s="5"/>
      <c r="V30" s="5"/>
      <c r="W30" s="5">
        <f t="shared" si="0"/>
        <v>20.18</v>
      </c>
    </row>
    <row r="31" spans="1:23">
      <c r="A31" s="3">
        <v>982</v>
      </c>
      <c r="B31" s="3"/>
      <c r="C31" s="5"/>
      <c r="D31" s="5"/>
      <c r="E31" s="5"/>
      <c r="F31" s="5"/>
      <c r="G31" s="5"/>
      <c r="H31" s="5"/>
      <c r="I31" s="5"/>
      <c r="J31" s="5"/>
      <c r="K31" s="5"/>
      <c r="L31" s="5"/>
      <c r="M31" s="5">
        <v>5.3</v>
      </c>
      <c r="N31" s="5">
        <v>5.37</v>
      </c>
      <c r="O31" s="5">
        <v>7.29</v>
      </c>
      <c r="P31" s="5">
        <v>2.49</v>
      </c>
      <c r="Q31" s="5">
        <v>1.87</v>
      </c>
      <c r="R31" s="5"/>
      <c r="S31" s="5"/>
      <c r="T31" s="5">
        <v>1.76</v>
      </c>
      <c r="U31" s="5">
        <v>0.73</v>
      </c>
      <c r="V31" s="5"/>
      <c r="W31" s="5">
        <f t="shared" si="0"/>
        <v>24.81</v>
      </c>
    </row>
    <row r="32" spans="1:23">
      <c r="A32" s="3">
        <v>604</v>
      </c>
      <c r="B32" s="3"/>
      <c r="C32" s="5"/>
      <c r="D32" s="5"/>
      <c r="E32" s="5"/>
      <c r="F32" s="5"/>
      <c r="G32" s="5"/>
      <c r="H32" s="5"/>
      <c r="I32" s="5"/>
      <c r="J32" s="5"/>
      <c r="K32" s="5"/>
      <c r="L32" s="5"/>
      <c r="M32" s="5">
        <v>3.02</v>
      </c>
      <c r="N32" s="5"/>
      <c r="O32" s="5">
        <v>1.5</v>
      </c>
      <c r="P32" s="5">
        <v>1.1</v>
      </c>
      <c r="Q32" s="5"/>
      <c r="R32" s="5"/>
      <c r="S32" s="5"/>
      <c r="T32" s="5">
        <v>2.82</v>
      </c>
      <c r="U32" s="5">
        <v>2.99</v>
      </c>
      <c r="V32" s="5"/>
      <c r="W32" s="5">
        <f t="shared" si="0"/>
        <v>11.43</v>
      </c>
    </row>
    <row r="33" spans="1:23">
      <c r="A33" s="3">
        <v>260</v>
      </c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>
        <v>6.44</v>
      </c>
      <c r="N33" s="5">
        <f>17.05+6.91</f>
        <v>23.96</v>
      </c>
      <c r="O33" s="5">
        <f>14.04+6.17</f>
        <v>20.21</v>
      </c>
      <c r="P33" s="5">
        <f>14.03+11.98</f>
        <v>26.01</v>
      </c>
      <c r="Q33" s="5">
        <v>9.75</v>
      </c>
      <c r="R33" s="5"/>
      <c r="S33" s="5">
        <v>11.89</v>
      </c>
      <c r="T33" s="5">
        <f>21.62+1.26</f>
        <v>22.88</v>
      </c>
      <c r="U33" s="5">
        <v>10.17</v>
      </c>
      <c r="V33" s="5"/>
      <c r="W33" s="5">
        <f t="shared" si="0"/>
        <v>131.31</v>
      </c>
    </row>
    <row r="34" spans="1:23">
      <c r="A34" s="3">
        <v>641</v>
      </c>
      <c r="B34" s="3"/>
      <c r="C34" s="5"/>
      <c r="D34" s="5"/>
      <c r="E34" s="5"/>
      <c r="F34" s="5"/>
      <c r="G34" s="5"/>
      <c r="H34" s="5"/>
      <c r="I34" s="5"/>
      <c r="J34" s="5"/>
      <c r="K34" s="5"/>
      <c r="L34" s="5"/>
      <c r="M34" s="5">
        <v>14.92</v>
      </c>
      <c r="N34" s="5">
        <f>15.91+12.31</f>
        <v>28.22</v>
      </c>
      <c r="O34" s="5">
        <v>22.52</v>
      </c>
      <c r="P34" s="5">
        <v>13.05</v>
      </c>
      <c r="Q34" s="5">
        <f>0.86+11.86</f>
        <v>12.72</v>
      </c>
      <c r="R34" s="5"/>
      <c r="S34" s="5">
        <v>7.6</v>
      </c>
      <c r="T34" s="5"/>
      <c r="U34" s="5"/>
      <c r="V34" s="5"/>
      <c r="W34" s="5">
        <f t="shared" si="0"/>
        <v>99.03</v>
      </c>
    </row>
    <row r="35" spans="1:23">
      <c r="A35" s="3">
        <v>999</v>
      </c>
      <c r="B35" s="3"/>
      <c r="C35" s="5"/>
      <c r="D35" s="5"/>
      <c r="E35" s="5"/>
      <c r="F35" s="5"/>
      <c r="G35" s="5"/>
      <c r="H35" s="5"/>
      <c r="I35" s="5"/>
      <c r="J35" s="5"/>
      <c r="K35" s="5"/>
      <c r="L35" s="5"/>
      <c r="M35" s="5">
        <v>7.82</v>
      </c>
      <c r="N35" s="5">
        <f>15.74+3.47</f>
        <v>19.21</v>
      </c>
      <c r="O35" s="5">
        <v>17.27</v>
      </c>
      <c r="P35" s="5">
        <v>3.78</v>
      </c>
      <c r="Q35" s="5"/>
      <c r="R35" s="5"/>
      <c r="S35" s="5">
        <v>13.25</v>
      </c>
      <c r="T35" s="5">
        <v>28.3</v>
      </c>
      <c r="U35" s="5">
        <v>7</v>
      </c>
      <c r="V35" s="5"/>
      <c r="W35" s="5">
        <f t="shared" si="0"/>
        <v>96.63</v>
      </c>
    </row>
    <row r="36" spans="1:23">
      <c r="A36" s="3">
        <v>1005</v>
      </c>
      <c r="B36" s="3"/>
      <c r="C36" s="5"/>
      <c r="D36" s="5"/>
      <c r="E36" s="5"/>
      <c r="F36" s="5"/>
      <c r="G36" s="5"/>
      <c r="H36" s="5"/>
      <c r="I36" s="5"/>
      <c r="J36" s="5"/>
      <c r="K36" s="5"/>
      <c r="L36" s="5"/>
      <c r="M36" s="5">
        <v>2.01</v>
      </c>
      <c r="N36" s="5">
        <v>12.82</v>
      </c>
      <c r="O36" s="5">
        <v>8.63</v>
      </c>
      <c r="P36" s="5">
        <v>5.08</v>
      </c>
      <c r="Q36" s="5">
        <v>3.82</v>
      </c>
      <c r="R36" s="5"/>
      <c r="S36" s="5"/>
      <c r="T36" s="5">
        <v>4.42</v>
      </c>
      <c r="U36" s="5">
        <v>0.77</v>
      </c>
      <c r="V36" s="5"/>
      <c r="W36" s="5">
        <f t="shared" si="0"/>
        <v>37.55</v>
      </c>
    </row>
    <row r="37" spans="1:23">
      <c r="A37" s="3">
        <v>1006</v>
      </c>
      <c r="B37" s="3"/>
      <c r="C37" s="5"/>
      <c r="D37" s="5"/>
      <c r="E37" s="5"/>
      <c r="F37" s="5"/>
      <c r="G37" s="5"/>
      <c r="H37" s="5"/>
      <c r="I37" s="5"/>
      <c r="J37" s="5"/>
      <c r="K37" s="5"/>
      <c r="L37" s="5"/>
      <c r="M37" s="5">
        <v>19.76</v>
      </c>
      <c r="N37" s="5">
        <v>1.56</v>
      </c>
      <c r="O37" s="5">
        <v>6.03</v>
      </c>
      <c r="P37" s="5">
        <v>4.09</v>
      </c>
      <c r="Q37" s="5">
        <v>5.11</v>
      </c>
      <c r="R37" s="5"/>
      <c r="S37" s="5">
        <v>5.56</v>
      </c>
      <c r="T37" s="5">
        <v>20.15</v>
      </c>
      <c r="U37" s="5">
        <v>16.81</v>
      </c>
      <c r="V37" s="5"/>
      <c r="W37" s="5">
        <f t="shared" si="0"/>
        <v>79.07</v>
      </c>
    </row>
    <row r="38" spans="1:23">
      <c r="A38" s="3">
        <v>4001</v>
      </c>
      <c r="B38" s="3"/>
      <c r="C38" s="5"/>
      <c r="D38" s="5"/>
      <c r="E38" s="5"/>
      <c r="F38" s="5"/>
      <c r="G38" s="5"/>
      <c r="H38" s="5"/>
      <c r="I38" s="5"/>
      <c r="J38" s="5"/>
      <c r="K38" s="5"/>
      <c r="L38" s="5"/>
      <c r="M38" s="5">
        <v>8.92</v>
      </c>
      <c r="N38" s="5">
        <v>19.42</v>
      </c>
      <c r="O38" s="5">
        <v>2.78</v>
      </c>
      <c r="P38" s="5"/>
      <c r="Q38" s="5"/>
      <c r="R38" s="5"/>
      <c r="S38" s="5">
        <v>5.27</v>
      </c>
      <c r="T38" s="5">
        <v>5.66</v>
      </c>
      <c r="U38" s="5"/>
      <c r="V38" s="5"/>
      <c r="W38" s="5">
        <f t="shared" si="0"/>
        <v>42.05</v>
      </c>
    </row>
    <row r="39" spans="1:23">
      <c r="A39" s="3">
        <v>444</v>
      </c>
      <c r="B39" s="3"/>
      <c r="C39" s="5"/>
      <c r="D39" s="5"/>
      <c r="E39" s="5"/>
      <c r="F39" s="5"/>
      <c r="G39" s="5"/>
      <c r="H39" s="5"/>
      <c r="I39" s="5"/>
      <c r="J39" s="5"/>
      <c r="K39" s="5"/>
      <c r="L39" s="5"/>
      <c r="M39" s="5">
        <v>5.05</v>
      </c>
      <c r="N39" s="5">
        <f>3.98+3.21</f>
        <v>7.19</v>
      </c>
      <c r="O39" s="5"/>
      <c r="P39" s="5">
        <v>14.68</v>
      </c>
      <c r="Q39" s="5">
        <v>6.34</v>
      </c>
      <c r="R39" s="5"/>
      <c r="S39" s="5">
        <v>6.06</v>
      </c>
      <c r="T39" s="5">
        <v>16.7</v>
      </c>
      <c r="U39" s="5">
        <v>14.33</v>
      </c>
      <c r="V39" s="5"/>
      <c r="W39" s="5">
        <f t="shared" si="0"/>
        <v>70.35</v>
      </c>
    </row>
    <row r="40" spans="1:23">
      <c r="A40" s="3">
        <v>881</v>
      </c>
      <c r="B40" s="3"/>
      <c r="C40" s="5"/>
      <c r="D40" s="5"/>
      <c r="E40" s="5"/>
      <c r="F40" s="5"/>
      <c r="G40" s="5"/>
      <c r="H40" s="5"/>
      <c r="I40" s="5"/>
      <c r="J40" s="5"/>
      <c r="K40" s="5"/>
      <c r="L40" s="5"/>
      <c r="M40" s="5">
        <v>2.01</v>
      </c>
      <c r="N40" s="5">
        <v>13.17</v>
      </c>
      <c r="O40" s="5"/>
      <c r="P40" s="5">
        <v>15.36</v>
      </c>
      <c r="Q40" s="5"/>
      <c r="R40" s="5"/>
      <c r="S40" s="5"/>
      <c r="T40" s="5"/>
      <c r="U40" s="5">
        <v>6.5</v>
      </c>
      <c r="V40" s="5"/>
      <c r="W40" s="5">
        <f t="shared" si="0"/>
        <v>37.04</v>
      </c>
    </row>
    <row r="41" spans="1:23">
      <c r="A41" s="3">
        <v>2358</v>
      </c>
      <c r="B41" s="3"/>
      <c r="C41" s="5"/>
      <c r="D41" s="5"/>
      <c r="E41" s="5"/>
      <c r="F41" s="5"/>
      <c r="G41" s="5"/>
      <c r="H41" s="5"/>
      <c r="I41" s="5"/>
      <c r="J41" s="5"/>
      <c r="K41" s="5"/>
      <c r="L41" s="5"/>
      <c r="M41" s="5">
        <v>2.26</v>
      </c>
      <c r="N41" s="5">
        <v>1.81</v>
      </c>
      <c r="O41" s="5">
        <v>2.76</v>
      </c>
      <c r="P41" s="5">
        <v>5.05</v>
      </c>
      <c r="Q41" s="5"/>
      <c r="R41" s="5"/>
      <c r="S41" s="5"/>
      <c r="T41" s="5">
        <v>1.35</v>
      </c>
      <c r="U41" s="5"/>
      <c r="V41" s="5"/>
      <c r="W41" s="5">
        <f t="shared" si="0"/>
        <v>13.23</v>
      </c>
    </row>
    <row r="42" spans="1:23">
      <c r="A42" s="3">
        <v>478</v>
      </c>
      <c r="B42" s="3"/>
      <c r="C42" s="5"/>
      <c r="D42" s="5"/>
      <c r="E42" s="5"/>
      <c r="F42" s="5"/>
      <c r="G42" s="5"/>
      <c r="H42" s="5"/>
      <c r="I42" s="5"/>
      <c r="J42" s="5"/>
      <c r="K42" s="5"/>
      <c r="L42" s="5"/>
      <c r="M42" s="5">
        <v>6.64</v>
      </c>
      <c r="N42" s="5">
        <v>3.48</v>
      </c>
      <c r="O42" s="5">
        <v>13.95</v>
      </c>
      <c r="P42" s="5">
        <v>5.45</v>
      </c>
      <c r="Q42" s="5"/>
      <c r="R42" s="5"/>
      <c r="S42" s="5">
        <v>10.55</v>
      </c>
      <c r="T42" s="5">
        <f>20.09+18.16+8.95</f>
        <v>47.2</v>
      </c>
      <c r="U42" s="5">
        <v>4.69</v>
      </c>
      <c r="V42" s="5"/>
      <c r="W42" s="5">
        <f t="shared" si="0"/>
        <v>91.96</v>
      </c>
    </row>
    <row r="43" spans="1:23">
      <c r="A43" s="3">
        <v>1791</v>
      </c>
      <c r="B43" s="3"/>
      <c r="C43" s="5"/>
      <c r="D43" s="5"/>
      <c r="E43" s="5"/>
      <c r="F43" s="5"/>
      <c r="G43" s="5"/>
      <c r="H43" s="5"/>
      <c r="I43" s="5"/>
      <c r="J43" s="5"/>
      <c r="K43" s="5"/>
      <c r="L43" s="5"/>
      <c r="M43" s="5">
        <v>7.55</v>
      </c>
      <c r="N43" s="5">
        <f>26.22+15.26+3.44</f>
        <v>44.92</v>
      </c>
      <c r="O43" s="5">
        <f>21.13+17.9+17.19+1.26</f>
        <v>57.48</v>
      </c>
      <c r="P43" s="5">
        <f>18.6+21+22.83+20.58</f>
        <v>83.01</v>
      </c>
      <c r="Q43" s="5">
        <v>17.04</v>
      </c>
      <c r="R43" s="5"/>
      <c r="S43" s="5">
        <v>7.38</v>
      </c>
      <c r="T43" s="5">
        <f>26.21+28.79+8.43</f>
        <v>63.43</v>
      </c>
      <c r="U43" s="5">
        <f>21.39+12.13+20.38+16.26</f>
        <v>70.16</v>
      </c>
      <c r="V43" s="5"/>
      <c r="W43" s="5">
        <f t="shared" si="0"/>
        <v>350.97</v>
      </c>
    </row>
    <row r="44" spans="1:23">
      <c r="A44" s="3">
        <v>1792</v>
      </c>
      <c r="B44" s="3"/>
      <c r="C44" s="5"/>
      <c r="D44" s="5"/>
      <c r="E44" s="5"/>
      <c r="F44" s="5"/>
      <c r="G44" s="5"/>
      <c r="H44" s="5"/>
      <c r="I44" s="5"/>
      <c r="J44" s="5"/>
      <c r="K44" s="5"/>
      <c r="L44" s="5"/>
      <c r="M44" s="5">
        <v>2.23</v>
      </c>
      <c r="N44" s="5">
        <v>14.44</v>
      </c>
      <c r="O44" s="5">
        <v>2.97</v>
      </c>
      <c r="P44" s="5">
        <v>2.09</v>
      </c>
      <c r="Q44" s="5"/>
      <c r="R44" s="5"/>
      <c r="S44" s="5">
        <v>2.44</v>
      </c>
      <c r="T44" s="5">
        <v>5.58</v>
      </c>
      <c r="U44" s="5">
        <v>2.46</v>
      </c>
      <c r="V44" s="5"/>
      <c r="W44" s="5">
        <f t="shared" si="0"/>
        <v>32.21</v>
      </c>
    </row>
    <row r="45" spans="1:23">
      <c r="A45" s="3">
        <v>368</v>
      </c>
      <c r="B45" s="3"/>
      <c r="C45" s="5"/>
      <c r="D45" s="5"/>
      <c r="E45" s="5"/>
      <c r="F45" s="5"/>
      <c r="G45" s="5"/>
      <c r="H45" s="5"/>
      <c r="I45" s="5"/>
      <c r="J45" s="5"/>
      <c r="K45" s="5"/>
      <c r="L45" s="5"/>
      <c r="M45" s="5">
        <v>11.82</v>
      </c>
      <c r="N45" s="5">
        <f>16.47+13.24+13.66+9.41</f>
        <v>52.78</v>
      </c>
      <c r="O45" s="5">
        <f>12.6+19.41+17.36+10.55</f>
        <v>59.92</v>
      </c>
      <c r="P45" s="5">
        <f>15.59+13.71+12.45</f>
        <v>41.75</v>
      </c>
      <c r="Q45" s="5">
        <v>17.09</v>
      </c>
      <c r="R45" s="5"/>
      <c r="S45" s="5">
        <v>5.59</v>
      </c>
      <c r="T45" s="5">
        <v>1.16</v>
      </c>
      <c r="U45" s="5">
        <v>15.21</v>
      </c>
      <c r="V45" s="5"/>
      <c r="W45" s="5">
        <f t="shared" si="0"/>
        <v>205.32</v>
      </c>
    </row>
    <row r="46" spans="1:23">
      <c r="A46" s="3">
        <v>881</v>
      </c>
      <c r="B46" s="3"/>
      <c r="C46" s="5"/>
      <c r="D46" s="5"/>
      <c r="E46" s="5"/>
      <c r="F46" s="5"/>
      <c r="G46" s="5"/>
      <c r="H46" s="5"/>
      <c r="I46" s="5"/>
      <c r="J46" s="5"/>
      <c r="K46" s="5"/>
      <c r="L46" s="5"/>
      <c r="M46" s="5">
        <v>9.18</v>
      </c>
      <c r="N46" s="5">
        <v>5.87</v>
      </c>
      <c r="O46" s="5">
        <v>10.76</v>
      </c>
      <c r="P46" s="5">
        <v>1.14</v>
      </c>
      <c r="Q46" s="5"/>
      <c r="R46" s="5"/>
      <c r="S46" s="5">
        <v>2.86</v>
      </c>
      <c r="T46" s="5">
        <v>7</v>
      </c>
      <c r="U46" s="5">
        <v>4.95</v>
      </c>
      <c r="V46" s="5"/>
      <c r="W46" s="5">
        <f t="shared" si="0"/>
        <v>41.76</v>
      </c>
    </row>
    <row r="47" spans="1:23">
      <c r="A47" s="3">
        <v>354</v>
      </c>
      <c r="B47" s="3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>
        <f>14.08+8.97</f>
        <v>23.05</v>
      </c>
      <c r="U47" s="5">
        <v>7.39</v>
      </c>
      <c r="V47" s="5"/>
      <c r="W47" s="5">
        <f t="shared" si="0"/>
        <v>30.44</v>
      </c>
    </row>
    <row r="48" spans="1:23">
      <c r="A48" s="3">
        <v>2006</v>
      </c>
      <c r="B48" s="3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>
        <v>1.67</v>
      </c>
      <c r="O48" s="5"/>
      <c r="P48" s="5">
        <v>6.14</v>
      </c>
      <c r="Q48" s="5"/>
      <c r="R48" s="5"/>
      <c r="S48" s="5">
        <v>2.33</v>
      </c>
      <c r="T48" s="5">
        <v>7.89</v>
      </c>
      <c r="U48" s="5">
        <v>12.5</v>
      </c>
      <c r="V48" s="5"/>
      <c r="W48" s="5">
        <f t="shared" si="0"/>
        <v>30.53</v>
      </c>
    </row>
    <row r="49" spans="1:23">
      <c r="A49" s="3"/>
      <c r="B49" s="3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>
        <f t="shared" si="0"/>
        <v>0</v>
      </c>
    </row>
    <row r="50" spans="1:23">
      <c r="A50" s="3"/>
      <c r="B50" s="3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>
        <f t="shared" si="0"/>
        <v>0</v>
      </c>
    </row>
    <row r="51" spans="1:23">
      <c r="A51" s="3"/>
      <c r="B51" s="3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>
        <f t="shared" si="0"/>
        <v>0</v>
      </c>
    </row>
    <row r="52" spans="1:23">
      <c r="A52" s="3"/>
      <c r="B52" s="3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>
        <f t="shared" si="0"/>
        <v>0</v>
      </c>
    </row>
    <row r="53" spans="1:23">
      <c r="A53" s="3"/>
      <c r="B53" s="3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>
        <f t="shared" si="0"/>
        <v>0</v>
      </c>
    </row>
    <row r="54" spans="1:23">
      <c r="A54" s="3"/>
      <c r="B54" s="3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>
        <f t="shared" si="0"/>
        <v>0</v>
      </c>
    </row>
    <row r="55" spans="1:23">
      <c r="A55" s="3"/>
      <c r="B55" s="3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>
        <f t="shared" si="0"/>
        <v>0</v>
      </c>
    </row>
    <row r="56" spans="1:23">
      <c r="A56" s="3"/>
      <c r="B56" s="3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>
        <f t="shared" si="0"/>
        <v>0</v>
      </c>
    </row>
    <row r="57" spans="1:23">
      <c r="A57" s="3"/>
      <c r="B57" s="3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>
        <f t="shared" si="0"/>
        <v>0</v>
      </c>
    </row>
    <row r="58" spans="1:23">
      <c r="A58" s="3"/>
      <c r="B58" s="3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>
        <f t="shared" si="0"/>
        <v>0</v>
      </c>
    </row>
    <row r="59" spans="1:23">
      <c r="A59" s="3"/>
      <c r="B59" s="3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>
        <f t="shared" si="0"/>
        <v>0</v>
      </c>
    </row>
    <row r="60" spans="1:23">
      <c r="A60" s="3"/>
      <c r="B60" s="3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>
        <f t="shared" si="0"/>
        <v>0</v>
      </c>
    </row>
    <row r="61" spans="1:23">
      <c r="A61" s="3"/>
      <c r="B61" s="3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>
        <f t="shared" si="0"/>
        <v>0</v>
      </c>
    </row>
    <row r="62" spans="1:23">
      <c r="A62" s="3"/>
      <c r="B62" s="3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>
        <f t="shared" si="0"/>
        <v>0</v>
      </c>
    </row>
    <row r="63" spans="1:23">
      <c r="A63" s="3"/>
      <c r="B63" s="3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>
        <f t="shared" si="0"/>
        <v>0</v>
      </c>
    </row>
    <row r="64" spans="1:23">
      <c r="A64" s="3"/>
      <c r="B64" s="3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>
        <f t="shared" si="0"/>
        <v>0</v>
      </c>
    </row>
    <row r="65" spans="1:23">
      <c r="A65" s="3"/>
      <c r="B65" s="3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>
        <f t="shared" si="0"/>
        <v>0</v>
      </c>
    </row>
    <row r="66" spans="1:23">
      <c r="A66" s="3"/>
      <c r="B66" s="3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>
        <f t="shared" si="0"/>
        <v>0</v>
      </c>
    </row>
    <row r="67" spans="1:23">
      <c r="A67" s="3"/>
      <c r="B67" s="3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>
        <f t="shared" si="0"/>
        <v>0</v>
      </c>
    </row>
    <row r="68" spans="1:23">
      <c r="A68" s="3"/>
      <c r="B68" s="3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>
        <f t="shared" ref="W68:W131" si="1">SUM(C68:V68)</f>
        <v>0</v>
      </c>
    </row>
    <row r="69" spans="1:23">
      <c r="A69" s="3"/>
      <c r="B69" s="3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>
        <f t="shared" si="1"/>
        <v>0</v>
      </c>
    </row>
    <row r="70" spans="1:23">
      <c r="A70" s="3"/>
      <c r="B70" s="3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>
        <f t="shared" si="1"/>
        <v>0</v>
      </c>
    </row>
    <row r="71" spans="1:23">
      <c r="A71" s="3"/>
      <c r="B71" s="3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>
        <f t="shared" si="1"/>
        <v>0</v>
      </c>
    </row>
    <row r="72" spans="1:23">
      <c r="A72" s="3"/>
      <c r="B72" s="3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>
        <f t="shared" si="1"/>
        <v>0</v>
      </c>
    </row>
    <row r="73" spans="1:23">
      <c r="A73" s="3"/>
      <c r="B73" s="3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>
        <f t="shared" si="1"/>
        <v>0</v>
      </c>
    </row>
    <row r="74" spans="1:23">
      <c r="A74" s="3"/>
      <c r="B74" s="3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>
        <f t="shared" si="1"/>
        <v>0</v>
      </c>
    </row>
    <row r="75" spans="1:23">
      <c r="A75" s="3"/>
      <c r="B75" s="3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>
        <f t="shared" si="1"/>
        <v>0</v>
      </c>
    </row>
    <row r="76" spans="1:23">
      <c r="A76" s="3"/>
      <c r="B76" s="3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>
        <f t="shared" si="1"/>
        <v>0</v>
      </c>
    </row>
    <row r="77" spans="1:23">
      <c r="A77" s="3"/>
      <c r="B77" s="3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>
        <f t="shared" si="1"/>
        <v>0</v>
      </c>
    </row>
    <row r="78" spans="1:23">
      <c r="A78" s="3"/>
      <c r="B78" s="3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>
        <f t="shared" si="1"/>
        <v>0</v>
      </c>
    </row>
    <row r="79" spans="1:23">
      <c r="A79" s="3"/>
      <c r="B79" s="3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>
        <f t="shared" si="1"/>
        <v>0</v>
      </c>
    </row>
    <row r="80" spans="1:23">
      <c r="A80" s="3"/>
      <c r="B80" s="3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>
        <f t="shared" si="1"/>
        <v>0</v>
      </c>
    </row>
    <row r="81" spans="1:23">
      <c r="A81" s="3"/>
      <c r="B81" s="3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>
        <f t="shared" si="1"/>
        <v>0</v>
      </c>
    </row>
    <row r="82" spans="1:23">
      <c r="A82" s="3"/>
      <c r="B82" s="3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>
        <f t="shared" si="1"/>
        <v>0</v>
      </c>
    </row>
    <row r="83" spans="1:23">
      <c r="A83" s="3"/>
      <c r="B83" s="3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>
        <f t="shared" si="1"/>
        <v>0</v>
      </c>
    </row>
    <row r="84" spans="1:23">
      <c r="A84" s="3"/>
      <c r="B84" s="3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>
        <f t="shared" si="1"/>
        <v>0</v>
      </c>
    </row>
    <row r="85" spans="1:23">
      <c r="A85" s="3"/>
      <c r="B85" s="3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>
        <f t="shared" si="1"/>
        <v>0</v>
      </c>
    </row>
    <row r="86" spans="1:23">
      <c r="A86" s="3"/>
      <c r="B86" s="3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>
        <f t="shared" si="1"/>
        <v>0</v>
      </c>
    </row>
    <row r="87" spans="1:23">
      <c r="A87" s="3"/>
      <c r="B87" s="3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>
        <f t="shared" si="1"/>
        <v>0</v>
      </c>
    </row>
    <row r="88" spans="1:23">
      <c r="A88" s="3"/>
      <c r="B88" s="3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>
        <f t="shared" si="1"/>
        <v>0</v>
      </c>
    </row>
    <row r="89" spans="1:23">
      <c r="A89" s="3"/>
      <c r="B89" s="3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>
        <f t="shared" si="1"/>
        <v>0</v>
      </c>
    </row>
    <row r="90" spans="1:23">
      <c r="A90" s="3"/>
      <c r="B90" s="3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>
        <f t="shared" si="1"/>
        <v>0</v>
      </c>
    </row>
    <row r="91" spans="1:23">
      <c r="A91" s="3"/>
      <c r="B91" s="3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>
        <f t="shared" si="1"/>
        <v>0</v>
      </c>
    </row>
    <row r="92" spans="1:23">
      <c r="A92" s="3"/>
      <c r="B92" s="3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>
        <f t="shared" si="1"/>
        <v>0</v>
      </c>
    </row>
    <row r="93" spans="1:23">
      <c r="A93" s="3"/>
      <c r="B93" s="3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>
        <f t="shared" si="1"/>
        <v>0</v>
      </c>
    </row>
    <row r="94" spans="1:23">
      <c r="A94" s="3"/>
      <c r="B94" s="3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>
        <f t="shared" si="1"/>
        <v>0</v>
      </c>
    </row>
    <row r="95" spans="1:23">
      <c r="A95" s="3"/>
      <c r="B95" s="3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>
        <f t="shared" si="1"/>
        <v>0</v>
      </c>
    </row>
    <row r="96" spans="1:23">
      <c r="A96" s="3"/>
      <c r="B96" s="3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>
        <f t="shared" si="1"/>
        <v>0</v>
      </c>
    </row>
    <row r="97" spans="1:23">
      <c r="A97" s="3"/>
      <c r="B97" s="3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>
        <f t="shared" si="1"/>
        <v>0</v>
      </c>
    </row>
    <row r="98" spans="1:23">
      <c r="A98" s="3"/>
      <c r="B98" s="3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>
        <f t="shared" si="1"/>
        <v>0</v>
      </c>
    </row>
    <row r="99" spans="1:23">
      <c r="A99" s="3"/>
      <c r="B99" s="3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>
        <f t="shared" si="1"/>
        <v>0</v>
      </c>
    </row>
    <row r="100" spans="1:23">
      <c r="A100" s="3"/>
      <c r="B100" s="3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>
        <f t="shared" si="1"/>
        <v>0</v>
      </c>
    </row>
    <row r="101" spans="1:23">
      <c r="A101" s="3"/>
      <c r="B101" s="3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>
        <f t="shared" si="1"/>
        <v>0</v>
      </c>
    </row>
    <row r="102" spans="1:23">
      <c r="A102" s="3"/>
      <c r="B102" s="3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>
        <f t="shared" si="1"/>
        <v>0</v>
      </c>
    </row>
    <row r="103" spans="1:23">
      <c r="A103" s="3"/>
      <c r="B103" s="3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>
        <f t="shared" si="1"/>
        <v>0</v>
      </c>
    </row>
    <row r="104" spans="1:23">
      <c r="A104" s="3"/>
      <c r="B104" s="3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>
        <f t="shared" si="1"/>
        <v>0</v>
      </c>
    </row>
    <row r="105" spans="1:23">
      <c r="A105" s="3"/>
      <c r="B105" s="3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>
        <f t="shared" si="1"/>
        <v>0</v>
      </c>
    </row>
    <row r="106" spans="1:23">
      <c r="A106" s="3"/>
      <c r="B106" s="3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>
        <f t="shared" si="1"/>
        <v>0</v>
      </c>
    </row>
    <row r="107" spans="1:23">
      <c r="A107" s="3"/>
      <c r="B107" s="3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>
        <f t="shared" si="1"/>
        <v>0</v>
      </c>
    </row>
    <row r="108" spans="1:23">
      <c r="A108" s="3"/>
      <c r="B108" s="3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>
        <f t="shared" si="1"/>
        <v>0</v>
      </c>
    </row>
    <row r="109" spans="1:23">
      <c r="A109" s="3"/>
      <c r="B109" s="3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>
        <f t="shared" si="1"/>
        <v>0</v>
      </c>
    </row>
    <row r="110" spans="1:23">
      <c r="A110" s="3"/>
      <c r="B110" s="3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>
        <f t="shared" si="1"/>
        <v>0</v>
      </c>
    </row>
    <row r="111" spans="1:23">
      <c r="A111" s="3"/>
      <c r="B111" s="3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>
        <f t="shared" si="1"/>
        <v>0</v>
      </c>
    </row>
    <row r="112" spans="1:23">
      <c r="A112" s="3"/>
      <c r="B112" s="3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>
        <f t="shared" si="1"/>
        <v>0</v>
      </c>
    </row>
    <row r="113" spans="1:23">
      <c r="A113" s="3"/>
      <c r="B113" s="3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>
        <f t="shared" si="1"/>
        <v>0</v>
      </c>
    </row>
    <row r="114" spans="1:23">
      <c r="A114" s="3"/>
      <c r="B114" s="3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>
        <f t="shared" si="1"/>
        <v>0</v>
      </c>
    </row>
    <row r="115" spans="1:23">
      <c r="A115" s="3"/>
      <c r="B115" s="3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>
        <f t="shared" si="1"/>
        <v>0</v>
      </c>
    </row>
    <row r="116" spans="1:23">
      <c r="A116" s="3"/>
      <c r="B116" s="3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>
        <f t="shared" si="1"/>
        <v>0</v>
      </c>
    </row>
    <row r="117" spans="1:23">
      <c r="A117" s="3"/>
      <c r="B117" s="3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>
        <f t="shared" si="1"/>
        <v>0</v>
      </c>
    </row>
    <row r="118" spans="1:23">
      <c r="A118" s="3"/>
      <c r="B118" s="3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>
        <f t="shared" si="1"/>
        <v>0</v>
      </c>
    </row>
    <row r="119" spans="1:23">
      <c r="A119" s="3"/>
      <c r="B119" s="3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>
        <f t="shared" si="1"/>
        <v>0</v>
      </c>
    </row>
    <row r="120" spans="1:23">
      <c r="A120" s="3"/>
      <c r="B120" s="3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>
        <f t="shared" si="1"/>
        <v>0</v>
      </c>
    </row>
    <row r="121" spans="1:23">
      <c r="A121" s="3"/>
      <c r="B121" s="3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>
        <f t="shared" si="1"/>
        <v>0</v>
      </c>
    </row>
    <row r="122" spans="1:23">
      <c r="A122" s="3"/>
      <c r="B122" s="3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>
        <f t="shared" si="1"/>
        <v>0</v>
      </c>
    </row>
    <row r="123" spans="1:23">
      <c r="A123" s="3"/>
      <c r="B123" s="3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>
        <f t="shared" si="1"/>
        <v>0</v>
      </c>
    </row>
    <row r="124" spans="1:23">
      <c r="A124" s="3"/>
      <c r="B124" s="3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>
        <f t="shared" si="1"/>
        <v>0</v>
      </c>
    </row>
    <row r="125" spans="1:23">
      <c r="A125" s="3"/>
      <c r="B125" s="3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>
        <f t="shared" si="1"/>
        <v>0</v>
      </c>
    </row>
    <row r="126" spans="1:23">
      <c r="A126" s="3"/>
      <c r="B126" s="3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>
        <f t="shared" si="1"/>
        <v>0</v>
      </c>
    </row>
    <row r="127" spans="1:23">
      <c r="A127" s="3"/>
      <c r="B127" s="3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>
        <f t="shared" si="1"/>
        <v>0</v>
      </c>
    </row>
    <row r="128" spans="1:23">
      <c r="A128" s="3"/>
      <c r="B128" s="3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>
        <f t="shared" si="1"/>
        <v>0</v>
      </c>
    </row>
    <row r="129" spans="1:23">
      <c r="A129" s="3"/>
      <c r="B129" s="3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>
        <f t="shared" si="1"/>
        <v>0</v>
      </c>
    </row>
    <row r="130" spans="1:23">
      <c r="A130" s="3"/>
      <c r="B130" s="3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>
        <f t="shared" si="1"/>
        <v>0</v>
      </c>
    </row>
    <row r="131" spans="1:23">
      <c r="A131" s="3"/>
      <c r="B131" s="3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>
        <f t="shared" si="1"/>
        <v>0</v>
      </c>
    </row>
    <row r="132" spans="1:23">
      <c r="A132" s="3"/>
      <c r="B132" s="3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>
        <f t="shared" ref="W132:W195" si="2">SUM(C132:V132)</f>
        <v>0</v>
      </c>
    </row>
    <row r="133" spans="1:23">
      <c r="A133" s="3"/>
      <c r="B133" s="3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>
        <f t="shared" si="2"/>
        <v>0</v>
      </c>
    </row>
    <row r="134" spans="1:23">
      <c r="A134" s="3"/>
      <c r="B134" s="3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>
        <f t="shared" si="2"/>
        <v>0</v>
      </c>
    </row>
    <row r="135" spans="1:23">
      <c r="A135" s="3"/>
      <c r="B135" s="3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>
        <f t="shared" si="2"/>
        <v>0</v>
      </c>
    </row>
    <row r="136" spans="1:23">
      <c r="A136" s="3"/>
      <c r="B136" s="3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>
        <f t="shared" si="2"/>
        <v>0</v>
      </c>
    </row>
    <row r="137" spans="1:23">
      <c r="A137" s="3"/>
      <c r="B137" s="3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>
        <f t="shared" si="2"/>
        <v>0</v>
      </c>
    </row>
    <row r="138" spans="1:23">
      <c r="A138" s="3"/>
      <c r="B138" s="3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>
        <f t="shared" si="2"/>
        <v>0</v>
      </c>
    </row>
    <row r="139" spans="1:23">
      <c r="A139" s="3"/>
      <c r="B139" s="3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>
        <f t="shared" si="2"/>
        <v>0</v>
      </c>
    </row>
    <row r="140" spans="1:23">
      <c r="A140" s="3"/>
      <c r="B140" s="3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>
        <f t="shared" si="2"/>
        <v>0</v>
      </c>
    </row>
    <row r="141" spans="1:23">
      <c r="A141" s="3"/>
      <c r="B141" s="3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>
        <f t="shared" si="2"/>
        <v>0</v>
      </c>
    </row>
    <row r="142" spans="1:23">
      <c r="A142" s="3"/>
      <c r="B142" s="3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>
        <f t="shared" si="2"/>
        <v>0</v>
      </c>
    </row>
    <row r="143" spans="1:23">
      <c r="A143" s="3"/>
      <c r="B143" s="3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>
        <f t="shared" si="2"/>
        <v>0</v>
      </c>
    </row>
    <row r="144" spans="1:23">
      <c r="A144" s="3"/>
      <c r="B144" s="3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>
        <f t="shared" si="2"/>
        <v>0</v>
      </c>
    </row>
    <row r="145" spans="1:23">
      <c r="A145" s="3"/>
      <c r="B145" s="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>
        <f t="shared" si="2"/>
        <v>0</v>
      </c>
    </row>
    <row r="146" spans="1:23">
      <c r="A146" s="3"/>
      <c r="B146" s="3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>
        <f t="shared" si="2"/>
        <v>0</v>
      </c>
    </row>
    <row r="147" spans="1:23">
      <c r="A147" s="3"/>
      <c r="B147" s="3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>
        <f t="shared" si="2"/>
        <v>0</v>
      </c>
    </row>
    <row r="148" spans="1:23">
      <c r="A148" s="3"/>
      <c r="B148" s="3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>
        <f t="shared" si="2"/>
        <v>0</v>
      </c>
    </row>
    <row r="149" spans="1:23">
      <c r="A149" s="3"/>
      <c r="B149" s="3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>
        <f t="shared" si="2"/>
        <v>0</v>
      </c>
    </row>
    <row r="150" spans="1:23">
      <c r="A150" s="3"/>
      <c r="B150" s="3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>
        <f t="shared" si="2"/>
        <v>0</v>
      </c>
    </row>
    <row r="151" spans="1:23">
      <c r="A151" s="3"/>
      <c r="B151" s="3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>
        <f t="shared" si="2"/>
        <v>0</v>
      </c>
    </row>
    <row r="152" spans="1:23">
      <c r="A152" s="3"/>
      <c r="B152" s="3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>
        <f t="shared" si="2"/>
        <v>0</v>
      </c>
    </row>
    <row r="153" spans="1:23">
      <c r="A153" s="3"/>
      <c r="B153" s="3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>
        <f t="shared" si="2"/>
        <v>0</v>
      </c>
    </row>
    <row r="154" spans="1:23">
      <c r="A154" s="3"/>
      <c r="B154" s="3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>
        <f t="shared" si="2"/>
        <v>0</v>
      </c>
    </row>
    <row r="155" spans="1:23">
      <c r="A155" s="3"/>
      <c r="B155" s="3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>
        <f t="shared" si="2"/>
        <v>0</v>
      </c>
    </row>
    <row r="156" spans="1:23">
      <c r="A156" s="3"/>
      <c r="B156" s="3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>
        <f t="shared" si="2"/>
        <v>0</v>
      </c>
    </row>
    <row r="157" spans="1:23">
      <c r="A157" s="3"/>
      <c r="B157" s="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>
        <f t="shared" si="2"/>
        <v>0</v>
      </c>
    </row>
    <row r="158" spans="1:23">
      <c r="A158" s="3"/>
      <c r="B158" s="3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>
        <f t="shared" si="2"/>
        <v>0</v>
      </c>
    </row>
    <row r="159" spans="1:23">
      <c r="A159" s="3"/>
      <c r="B159" s="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>
        <f t="shared" si="2"/>
        <v>0</v>
      </c>
    </row>
    <row r="160" spans="1:23">
      <c r="A160" s="3"/>
      <c r="B160" s="3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>
        <f t="shared" si="2"/>
        <v>0</v>
      </c>
    </row>
    <row r="161" spans="1:23">
      <c r="A161" s="3"/>
      <c r="B161" s="3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>
        <f t="shared" si="2"/>
        <v>0</v>
      </c>
    </row>
    <row r="162" spans="1:23">
      <c r="A162" s="3"/>
      <c r="B162" s="3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>
        <f t="shared" si="2"/>
        <v>0</v>
      </c>
    </row>
    <row r="163" spans="1:23">
      <c r="A163" s="3"/>
      <c r="B163" s="3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>
        <f t="shared" si="2"/>
        <v>0</v>
      </c>
    </row>
    <row r="164" spans="1:23">
      <c r="A164" s="3"/>
      <c r="B164" s="3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>
        <f t="shared" si="2"/>
        <v>0</v>
      </c>
    </row>
    <row r="165" spans="1:23">
      <c r="A165" s="3"/>
      <c r="B165" s="3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>
        <f t="shared" si="2"/>
        <v>0</v>
      </c>
    </row>
    <row r="166" spans="1:23">
      <c r="A166" s="3"/>
      <c r="B166" s="3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>
        <f t="shared" si="2"/>
        <v>0</v>
      </c>
    </row>
    <row r="167" spans="1:23">
      <c r="A167" s="3"/>
      <c r="B167" s="3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>
        <f t="shared" si="2"/>
        <v>0</v>
      </c>
    </row>
    <row r="168" spans="1:23">
      <c r="A168" s="3"/>
      <c r="B168" s="3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>
        <f t="shared" si="2"/>
        <v>0</v>
      </c>
    </row>
    <row r="169" spans="1:23">
      <c r="A169" s="3"/>
      <c r="B169" s="3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>
        <f t="shared" si="2"/>
        <v>0</v>
      </c>
    </row>
    <row r="170" spans="1:23">
      <c r="A170" s="3"/>
      <c r="B170" s="3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>
        <f t="shared" si="2"/>
        <v>0</v>
      </c>
    </row>
    <row r="171" spans="1:23">
      <c r="A171" s="3"/>
      <c r="B171" s="3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>
        <f t="shared" si="2"/>
        <v>0</v>
      </c>
    </row>
    <row r="172" spans="1:23">
      <c r="A172" s="3"/>
      <c r="B172" s="3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>
        <f t="shared" si="2"/>
        <v>0</v>
      </c>
    </row>
    <row r="173" spans="1:23">
      <c r="A173" s="3"/>
      <c r="B173" s="3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>
        <f t="shared" si="2"/>
        <v>0</v>
      </c>
    </row>
    <row r="174" spans="1:23">
      <c r="A174" s="3"/>
      <c r="B174" s="3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>
        <f t="shared" si="2"/>
        <v>0</v>
      </c>
    </row>
    <row r="175" spans="1:23">
      <c r="A175" s="3"/>
      <c r="B175" s="3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>
        <f t="shared" si="2"/>
        <v>0</v>
      </c>
    </row>
    <row r="176" spans="1:23">
      <c r="A176" s="3"/>
      <c r="B176" s="3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>
        <f t="shared" si="2"/>
        <v>0</v>
      </c>
    </row>
    <row r="177" spans="1:23">
      <c r="A177" s="3"/>
      <c r="B177" s="3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>
        <f t="shared" si="2"/>
        <v>0</v>
      </c>
    </row>
    <row r="178" spans="1:23">
      <c r="A178" s="3"/>
      <c r="B178" s="3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>
        <f t="shared" si="2"/>
        <v>0</v>
      </c>
    </row>
    <row r="179" spans="1:23">
      <c r="A179" s="3"/>
      <c r="B179" s="3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>
        <f t="shared" si="2"/>
        <v>0</v>
      </c>
    </row>
    <row r="180" spans="1:23">
      <c r="A180" s="3"/>
      <c r="B180" s="3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>
        <f t="shared" si="2"/>
        <v>0</v>
      </c>
    </row>
    <row r="181" spans="1:23">
      <c r="A181" s="3"/>
      <c r="B181" s="3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>
        <f t="shared" si="2"/>
        <v>0</v>
      </c>
    </row>
    <row r="182" spans="1:23">
      <c r="A182" s="3"/>
      <c r="B182" s="3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>
        <f t="shared" si="2"/>
        <v>0</v>
      </c>
    </row>
    <row r="183" spans="1:23">
      <c r="A183" s="3"/>
      <c r="B183" s="3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>
        <f t="shared" si="2"/>
        <v>0</v>
      </c>
    </row>
    <row r="184" spans="1:23">
      <c r="A184" s="3"/>
      <c r="B184" s="3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>
        <f t="shared" si="2"/>
        <v>0</v>
      </c>
    </row>
    <row r="185" spans="1:23">
      <c r="A185" s="3"/>
      <c r="B185" s="3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>
        <f t="shared" si="2"/>
        <v>0</v>
      </c>
    </row>
    <row r="186" spans="1:23">
      <c r="A186" s="3"/>
      <c r="B186" s="3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>
        <f t="shared" si="2"/>
        <v>0</v>
      </c>
    </row>
    <row r="187" spans="1:23">
      <c r="A187" s="3"/>
      <c r="B187" s="3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>
        <f t="shared" si="2"/>
        <v>0</v>
      </c>
    </row>
    <row r="188" spans="1:23">
      <c r="A188" s="3"/>
      <c r="B188" s="3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>
        <f t="shared" si="2"/>
        <v>0</v>
      </c>
    </row>
    <row r="189" spans="1:23">
      <c r="A189" s="3"/>
      <c r="B189" s="3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>
        <f t="shared" si="2"/>
        <v>0</v>
      </c>
    </row>
    <row r="190" spans="1:23">
      <c r="A190" s="3"/>
      <c r="B190" s="3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>
        <f t="shared" si="2"/>
        <v>0</v>
      </c>
    </row>
    <row r="191" spans="1:23">
      <c r="A191" s="3"/>
      <c r="B191" s="3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>
        <f t="shared" si="2"/>
        <v>0</v>
      </c>
    </row>
    <row r="192" spans="1:23">
      <c r="A192" s="3"/>
      <c r="B192" s="3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>
        <f t="shared" si="2"/>
        <v>0</v>
      </c>
    </row>
    <row r="193" spans="1:23">
      <c r="A193" s="3"/>
      <c r="B193" s="3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>
        <f t="shared" si="2"/>
        <v>0</v>
      </c>
    </row>
    <row r="194" spans="1:23">
      <c r="A194" s="3"/>
      <c r="B194" s="3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>
        <f t="shared" si="2"/>
        <v>0</v>
      </c>
    </row>
    <row r="195" spans="1:23">
      <c r="A195" s="3"/>
      <c r="B195" s="3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>
        <f t="shared" si="2"/>
        <v>0</v>
      </c>
    </row>
    <row r="196" spans="1:23">
      <c r="A196" s="3"/>
      <c r="B196" s="3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>
        <f t="shared" ref="W196:W259" si="3">SUM(C196:V196)</f>
        <v>0</v>
      </c>
    </row>
    <row r="197" spans="1:23">
      <c r="A197" s="3"/>
      <c r="B197" s="3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>
        <f t="shared" si="3"/>
        <v>0</v>
      </c>
    </row>
    <row r="198" spans="1:23">
      <c r="A198" s="3"/>
      <c r="B198" s="3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>
        <f t="shared" si="3"/>
        <v>0</v>
      </c>
    </row>
    <row r="199" spans="1:23">
      <c r="A199" s="3"/>
      <c r="B199" s="3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>
        <f t="shared" si="3"/>
        <v>0</v>
      </c>
    </row>
    <row r="200" spans="1:23">
      <c r="A200" s="3"/>
      <c r="B200" s="3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>
        <f t="shared" si="3"/>
        <v>0</v>
      </c>
    </row>
    <row r="201" spans="1:23">
      <c r="A201" s="3"/>
      <c r="B201" s="3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>
        <f t="shared" si="3"/>
        <v>0</v>
      </c>
    </row>
    <row r="202" spans="1:23">
      <c r="A202" s="3"/>
      <c r="B202" s="3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>
        <f t="shared" si="3"/>
        <v>0</v>
      </c>
    </row>
    <row r="203" spans="1:23">
      <c r="A203" s="3"/>
      <c r="B203" s="3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>
        <f t="shared" si="3"/>
        <v>0</v>
      </c>
    </row>
    <row r="204" spans="1:23">
      <c r="A204" s="3"/>
      <c r="B204" s="3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>
        <f t="shared" si="3"/>
        <v>0</v>
      </c>
    </row>
    <row r="205" spans="1:23">
      <c r="A205" s="3"/>
      <c r="B205" s="3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>
        <f t="shared" si="3"/>
        <v>0</v>
      </c>
    </row>
    <row r="206" spans="1:23">
      <c r="A206" s="3"/>
      <c r="B206" s="3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>
        <f t="shared" si="3"/>
        <v>0</v>
      </c>
    </row>
    <row r="207" spans="1:23">
      <c r="A207" s="3"/>
      <c r="B207" s="3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>
        <f t="shared" si="3"/>
        <v>0</v>
      </c>
    </row>
    <row r="208" spans="1:23">
      <c r="A208" s="3"/>
      <c r="B208" s="3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>
        <f t="shared" si="3"/>
        <v>0</v>
      </c>
    </row>
    <row r="209" spans="1:23">
      <c r="A209" s="3"/>
      <c r="B209" s="3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>
        <f t="shared" si="3"/>
        <v>0</v>
      </c>
    </row>
    <row r="210" spans="1:23">
      <c r="A210" s="3"/>
      <c r="B210" s="3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>
        <f t="shared" si="3"/>
        <v>0</v>
      </c>
    </row>
    <row r="211" spans="1:23">
      <c r="A211" s="3"/>
      <c r="B211" s="3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>
        <f t="shared" si="3"/>
        <v>0</v>
      </c>
    </row>
    <row r="212" spans="1:23">
      <c r="A212" s="3"/>
      <c r="B212" s="3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>
        <f t="shared" si="3"/>
        <v>0</v>
      </c>
    </row>
    <row r="213" spans="1:23">
      <c r="A213" s="3"/>
      <c r="B213" s="3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>
        <f t="shared" si="3"/>
        <v>0</v>
      </c>
    </row>
    <row r="214" spans="1:23">
      <c r="A214" s="3"/>
      <c r="B214" s="3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>
        <f t="shared" si="3"/>
        <v>0</v>
      </c>
    </row>
    <row r="215" spans="1:23">
      <c r="A215" s="3"/>
      <c r="B215" s="3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>
        <f t="shared" si="3"/>
        <v>0</v>
      </c>
    </row>
    <row r="216" spans="1:23">
      <c r="A216" s="3"/>
      <c r="B216" s="3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>
        <f t="shared" si="3"/>
        <v>0</v>
      </c>
    </row>
    <row r="217" spans="1:23">
      <c r="A217" s="3"/>
      <c r="B217" s="3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>
        <f t="shared" si="3"/>
        <v>0</v>
      </c>
    </row>
    <row r="218" spans="1:23">
      <c r="A218" s="3"/>
      <c r="B218" s="3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>
        <f t="shared" si="3"/>
        <v>0</v>
      </c>
    </row>
    <row r="219" spans="1:23">
      <c r="A219" s="3"/>
      <c r="B219" s="3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>
        <f t="shared" si="3"/>
        <v>0</v>
      </c>
    </row>
    <row r="220" spans="1:23">
      <c r="A220" s="3"/>
      <c r="B220" s="3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>
        <f t="shared" si="3"/>
        <v>0</v>
      </c>
    </row>
    <row r="221" spans="1:23">
      <c r="A221" s="3"/>
      <c r="B221" s="3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>
        <f t="shared" si="3"/>
        <v>0</v>
      </c>
    </row>
    <row r="222" spans="1:23">
      <c r="A222" s="3"/>
      <c r="B222" s="3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>
        <f t="shared" si="3"/>
        <v>0</v>
      </c>
    </row>
    <row r="223" spans="1:23">
      <c r="A223" s="3"/>
      <c r="B223" s="3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>
        <f t="shared" si="3"/>
        <v>0</v>
      </c>
    </row>
    <row r="224" spans="1:23">
      <c r="A224" s="3"/>
      <c r="B224" s="3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>
        <f t="shared" si="3"/>
        <v>0</v>
      </c>
    </row>
    <row r="225" spans="1:23">
      <c r="A225" s="3"/>
      <c r="B225" s="3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>
        <f t="shared" si="3"/>
        <v>0</v>
      </c>
    </row>
    <row r="226" spans="1:23">
      <c r="A226" s="3"/>
      <c r="B226" s="3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>
        <f t="shared" si="3"/>
        <v>0</v>
      </c>
    </row>
    <row r="227" spans="1:23">
      <c r="A227" s="3"/>
      <c r="B227" s="3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>
        <f t="shared" si="3"/>
        <v>0</v>
      </c>
    </row>
    <row r="228" spans="1:23">
      <c r="A228" s="3"/>
      <c r="B228" s="3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>
        <f t="shared" si="3"/>
        <v>0</v>
      </c>
    </row>
    <row r="229" spans="1:23">
      <c r="A229" s="3"/>
      <c r="B229" s="3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>
        <f t="shared" si="3"/>
        <v>0</v>
      </c>
    </row>
    <row r="230" spans="1:23">
      <c r="A230" s="3"/>
      <c r="B230" s="3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>
        <f t="shared" si="3"/>
        <v>0</v>
      </c>
    </row>
    <row r="231" spans="1:23">
      <c r="A231" s="3"/>
      <c r="B231" s="3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>
        <f t="shared" si="3"/>
        <v>0</v>
      </c>
    </row>
    <row r="232" spans="1:23">
      <c r="A232" s="3"/>
      <c r="B232" s="3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>
        <f t="shared" si="3"/>
        <v>0</v>
      </c>
    </row>
    <row r="233" spans="1:23">
      <c r="A233" s="3"/>
      <c r="B233" s="3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>
        <f t="shared" si="3"/>
        <v>0</v>
      </c>
    </row>
    <row r="234" spans="1:23">
      <c r="A234" s="3"/>
      <c r="B234" s="3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>
        <f t="shared" si="3"/>
        <v>0</v>
      </c>
    </row>
    <row r="235" spans="1:23">
      <c r="A235" s="3"/>
      <c r="B235" s="3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>
        <f t="shared" si="3"/>
        <v>0</v>
      </c>
    </row>
    <row r="236" spans="1:23">
      <c r="A236" s="3"/>
      <c r="B236" s="3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>
        <f t="shared" si="3"/>
        <v>0</v>
      </c>
    </row>
    <row r="237" spans="1:23">
      <c r="A237" s="3"/>
      <c r="B237" s="3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>
        <f t="shared" si="3"/>
        <v>0</v>
      </c>
    </row>
    <row r="238" spans="1:23">
      <c r="A238" s="3"/>
      <c r="B238" s="3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>
        <f t="shared" si="3"/>
        <v>0</v>
      </c>
    </row>
    <row r="239" spans="1:23">
      <c r="A239" s="3"/>
      <c r="B239" s="3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>
        <f t="shared" si="3"/>
        <v>0</v>
      </c>
    </row>
    <row r="240" spans="1:23">
      <c r="A240" s="3"/>
      <c r="B240" s="3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>
        <f t="shared" si="3"/>
        <v>0</v>
      </c>
    </row>
    <row r="241" spans="1:23">
      <c r="A241" s="3"/>
      <c r="B241" s="3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>
        <f t="shared" si="3"/>
        <v>0</v>
      </c>
    </row>
    <row r="242" spans="1:23">
      <c r="A242" s="3"/>
      <c r="B242" s="3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>
        <f t="shared" si="3"/>
        <v>0</v>
      </c>
    </row>
    <row r="243" spans="1:23">
      <c r="A243" s="3"/>
      <c r="B243" s="3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>
        <f t="shared" si="3"/>
        <v>0</v>
      </c>
    </row>
    <row r="244" spans="1:23">
      <c r="A244" s="3"/>
      <c r="B244" s="3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>
        <f t="shared" si="3"/>
        <v>0</v>
      </c>
    </row>
    <row r="245" spans="1:23">
      <c r="A245" s="3"/>
      <c r="B245" s="3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>
        <f t="shared" si="3"/>
        <v>0</v>
      </c>
    </row>
    <row r="246" spans="1:23">
      <c r="A246" s="3"/>
      <c r="B246" s="3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>
        <f t="shared" si="3"/>
        <v>0</v>
      </c>
    </row>
    <row r="247" spans="1:23">
      <c r="A247" s="3"/>
      <c r="B247" s="3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>
        <f t="shared" si="3"/>
        <v>0</v>
      </c>
    </row>
    <row r="248" spans="1:23">
      <c r="A248" s="3"/>
      <c r="B248" s="3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>
        <f t="shared" si="3"/>
        <v>0</v>
      </c>
    </row>
    <row r="249" spans="1:23">
      <c r="A249" s="3"/>
      <c r="B249" s="3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>
        <f t="shared" si="3"/>
        <v>0</v>
      </c>
    </row>
    <row r="250" spans="1:23">
      <c r="A250" s="3"/>
      <c r="B250" s="3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>
        <f t="shared" si="3"/>
        <v>0</v>
      </c>
    </row>
    <row r="251" spans="1:23">
      <c r="A251" s="3"/>
      <c r="B251" s="3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>
        <f t="shared" si="3"/>
        <v>0</v>
      </c>
    </row>
    <row r="252" spans="1:23">
      <c r="A252" s="3"/>
      <c r="B252" s="3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>
        <f t="shared" si="3"/>
        <v>0</v>
      </c>
    </row>
    <row r="253" spans="1:23">
      <c r="A253" s="3"/>
      <c r="B253" s="3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>
        <f t="shared" si="3"/>
        <v>0</v>
      </c>
    </row>
    <row r="254" spans="1:23">
      <c r="A254" s="3"/>
      <c r="B254" s="3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>
        <f t="shared" si="3"/>
        <v>0</v>
      </c>
    </row>
    <row r="255" spans="1:23">
      <c r="A255" s="3"/>
      <c r="B255" s="3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>
        <f t="shared" si="3"/>
        <v>0</v>
      </c>
    </row>
    <row r="256" spans="1:23">
      <c r="A256" s="3"/>
      <c r="B256" s="3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>
        <f t="shared" si="3"/>
        <v>0</v>
      </c>
    </row>
    <row r="257" spans="1:23">
      <c r="A257" s="3"/>
      <c r="B257" s="3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>
        <f t="shared" si="3"/>
        <v>0</v>
      </c>
    </row>
    <row r="258" spans="1:23">
      <c r="A258" s="3"/>
      <c r="B258" s="3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>
        <f t="shared" si="3"/>
        <v>0</v>
      </c>
    </row>
    <row r="259" spans="1:23">
      <c r="A259" s="3"/>
      <c r="B259" s="3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>
        <f t="shared" si="3"/>
        <v>0</v>
      </c>
    </row>
    <row r="260" spans="1:23">
      <c r="A260" s="3"/>
      <c r="B260" s="3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>
        <f t="shared" ref="W260:W323" si="4">SUM(C260:V260)</f>
        <v>0</v>
      </c>
    </row>
    <row r="261" spans="1:23">
      <c r="A261" s="3"/>
      <c r="B261" s="3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>
        <f t="shared" si="4"/>
        <v>0</v>
      </c>
    </row>
    <row r="262" spans="1:23">
      <c r="A262" s="3"/>
      <c r="B262" s="3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>
        <f t="shared" si="4"/>
        <v>0</v>
      </c>
    </row>
    <row r="263" spans="1:23">
      <c r="A263" s="3"/>
      <c r="B263" s="3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>
        <f t="shared" si="4"/>
        <v>0</v>
      </c>
    </row>
    <row r="264" spans="1:23">
      <c r="A264" s="3"/>
      <c r="B264" s="3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>
        <f t="shared" si="4"/>
        <v>0</v>
      </c>
    </row>
    <row r="265" spans="1:23">
      <c r="A265" s="3"/>
      <c r="B265" s="3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>
        <f t="shared" si="4"/>
        <v>0</v>
      </c>
    </row>
    <row r="266" spans="1:23">
      <c r="A266" s="3"/>
      <c r="B266" s="3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>
        <f t="shared" si="4"/>
        <v>0</v>
      </c>
    </row>
    <row r="267" spans="1:23">
      <c r="A267" s="3"/>
      <c r="B267" s="3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>
        <f t="shared" si="4"/>
        <v>0</v>
      </c>
    </row>
    <row r="268" spans="1:23">
      <c r="A268" s="3"/>
      <c r="B268" s="3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>
        <f t="shared" si="4"/>
        <v>0</v>
      </c>
    </row>
    <row r="269" spans="1:23">
      <c r="A269" s="3"/>
      <c r="B269" s="3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>
        <f t="shared" si="4"/>
        <v>0</v>
      </c>
    </row>
    <row r="270" spans="1:23">
      <c r="A270" s="3"/>
      <c r="B270" s="3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>
        <f t="shared" si="4"/>
        <v>0</v>
      </c>
    </row>
    <row r="271" spans="1:23">
      <c r="A271" s="3"/>
      <c r="B271" s="3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>
        <f t="shared" si="4"/>
        <v>0</v>
      </c>
    </row>
    <row r="272" spans="1:23">
      <c r="A272" s="3"/>
      <c r="B272" s="3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>
        <f t="shared" si="4"/>
        <v>0</v>
      </c>
    </row>
    <row r="273" spans="1:23">
      <c r="A273" s="3"/>
      <c r="B273" s="3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>
        <f t="shared" si="4"/>
        <v>0</v>
      </c>
    </row>
    <row r="274" spans="1:23">
      <c r="A274" s="3"/>
      <c r="B274" s="3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>
        <f t="shared" si="4"/>
        <v>0</v>
      </c>
    </row>
    <row r="275" spans="1:23">
      <c r="A275" s="3"/>
      <c r="B275" s="3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>
        <f t="shared" si="4"/>
        <v>0</v>
      </c>
    </row>
    <row r="276" spans="1:23">
      <c r="A276" s="3"/>
      <c r="B276" s="3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>
        <f t="shared" si="4"/>
        <v>0</v>
      </c>
    </row>
    <row r="277" spans="1:23">
      <c r="A277" s="3"/>
      <c r="B277" s="3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>
        <f t="shared" si="4"/>
        <v>0</v>
      </c>
    </row>
    <row r="278" spans="1:23">
      <c r="A278" s="3"/>
      <c r="B278" s="3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>
        <f t="shared" si="4"/>
        <v>0</v>
      </c>
    </row>
    <row r="279" spans="1:23">
      <c r="A279" s="3"/>
      <c r="B279" s="3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>
        <f t="shared" si="4"/>
        <v>0</v>
      </c>
    </row>
    <row r="280" spans="1:23">
      <c r="A280" s="3"/>
      <c r="B280" s="3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>
        <f t="shared" si="4"/>
        <v>0</v>
      </c>
    </row>
    <row r="281" spans="1:23">
      <c r="A281" s="3"/>
      <c r="B281" s="3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>
        <f t="shared" si="4"/>
        <v>0</v>
      </c>
    </row>
    <row r="282" spans="1:23">
      <c r="A282" s="3"/>
      <c r="B282" s="3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>
        <f t="shared" si="4"/>
        <v>0</v>
      </c>
    </row>
    <row r="283" spans="1:23">
      <c r="A283" s="3"/>
      <c r="B283" s="3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>
        <f t="shared" si="4"/>
        <v>0</v>
      </c>
    </row>
    <row r="284" spans="1:23">
      <c r="A284" s="3"/>
      <c r="B284" s="3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>
        <f t="shared" si="4"/>
        <v>0</v>
      </c>
    </row>
    <row r="285" spans="1:23">
      <c r="A285" s="3"/>
      <c r="B285" s="3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>
        <f t="shared" si="4"/>
        <v>0</v>
      </c>
    </row>
    <row r="286" spans="1:23">
      <c r="A286" s="3"/>
      <c r="B286" s="3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>
        <f t="shared" si="4"/>
        <v>0</v>
      </c>
    </row>
    <row r="287" spans="1:23">
      <c r="A287" s="3"/>
      <c r="B287" s="3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>
        <f t="shared" si="4"/>
        <v>0</v>
      </c>
    </row>
    <row r="288" spans="1:23">
      <c r="A288" s="3"/>
      <c r="B288" s="3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>
        <f t="shared" si="4"/>
        <v>0</v>
      </c>
    </row>
    <row r="289" spans="1:23">
      <c r="A289" s="3"/>
      <c r="B289" s="3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>
        <f t="shared" si="4"/>
        <v>0</v>
      </c>
    </row>
    <row r="290" spans="1:23">
      <c r="A290" s="3"/>
      <c r="B290" s="3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>
        <f t="shared" si="4"/>
        <v>0</v>
      </c>
    </row>
    <row r="291" spans="1:23">
      <c r="A291" s="3"/>
      <c r="B291" s="3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>
        <f t="shared" si="4"/>
        <v>0</v>
      </c>
    </row>
    <row r="292" spans="1:23">
      <c r="A292" s="3"/>
      <c r="B292" s="3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>
        <f t="shared" si="4"/>
        <v>0</v>
      </c>
    </row>
    <row r="293" spans="1:23">
      <c r="A293" s="3"/>
      <c r="B293" s="3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>
        <f t="shared" si="4"/>
        <v>0</v>
      </c>
    </row>
    <row r="294" spans="1:23">
      <c r="A294" s="3"/>
      <c r="B294" s="3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>
        <f t="shared" si="4"/>
        <v>0</v>
      </c>
    </row>
    <row r="295" spans="1:23">
      <c r="A295" s="3"/>
      <c r="B295" s="3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>
        <f t="shared" si="4"/>
        <v>0</v>
      </c>
    </row>
    <row r="296" spans="1:23">
      <c r="A296" s="3"/>
      <c r="B296" s="3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>
        <f t="shared" si="4"/>
        <v>0</v>
      </c>
    </row>
    <row r="297" spans="1:23">
      <c r="A297" s="3"/>
      <c r="B297" s="3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>
        <f t="shared" si="4"/>
        <v>0</v>
      </c>
    </row>
    <row r="298" spans="1:23">
      <c r="A298" s="3"/>
      <c r="B298" s="3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>
        <f t="shared" si="4"/>
        <v>0</v>
      </c>
    </row>
    <row r="299" spans="1:23">
      <c r="A299" s="3"/>
      <c r="B299" s="3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>
        <f t="shared" si="4"/>
        <v>0</v>
      </c>
    </row>
    <row r="300" spans="1:23">
      <c r="A300" s="3"/>
      <c r="B300" s="3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>
        <f t="shared" si="4"/>
        <v>0</v>
      </c>
    </row>
    <row r="301" spans="1:23">
      <c r="A301" s="3"/>
      <c r="B301" s="3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>
        <f t="shared" si="4"/>
        <v>0</v>
      </c>
    </row>
    <row r="302" spans="1:23">
      <c r="A302" s="3"/>
      <c r="B302" s="3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>
        <f t="shared" si="4"/>
        <v>0</v>
      </c>
    </row>
    <row r="303" spans="1:23">
      <c r="A303" s="3"/>
      <c r="B303" s="3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>
        <f t="shared" si="4"/>
        <v>0</v>
      </c>
    </row>
    <row r="304" spans="1:23">
      <c r="A304" s="3"/>
      <c r="B304" s="3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>
        <f t="shared" si="4"/>
        <v>0</v>
      </c>
    </row>
    <row r="305" spans="1:23">
      <c r="A305" s="3"/>
      <c r="B305" s="3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>
        <f t="shared" si="4"/>
        <v>0</v>
      </c>
    </row>
    <row r="306" spans="1:23">
      <c r="A306" s="3"/>
      <c r="B306" s="3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>
        <f t="shared" si="4"/>
        <v>0</v>
      </c>
    </row>
    <row r="307" spans="1:23">
      <c r="A307" s="3"/>
      <c r="B307" s="3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>
        <f t="shared" si="4"/>
        <v>0</v>
      </c>
    </row>
    <row r="308" spans="1:23">
      <c r="A308" s="3"/>
      <c r="B308" s="3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>
        <f t="shared" si="4"/>
        <v>0</v>
      </c>
    </row>
    <row r="309" spans="1:23">
      <c r="A309" s="3"/>
      <c r="B309" s="3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>
        <f t="shared" si="4"/>
        <v>0</v>
      </c>
    </row>
    <row r="310" spans="1:23">
      <c r="A310" s="3"/>
      <c r="B310" s="3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>
        <f t="shared" si="4"/>
        <v>0</v>
      </c>
    </row>
    <row r="311" spans="1:23">
      <c r="A311" s="3"/>
      <c r="B311" s="3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>
        <f t="shared" si="4"/>
        <v>0</v>
      </c>
    </row>
    <row r="312" spans="1:23">
      <c r="A312" s="3"/>
      <c r="B312" s="3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>
        <f t="shared" si="4"/>
        <v>0</v>
      </c>
    </row>
    <row r="313" spans="1:23">
      <c r="A313" s="3"/>
      <c r="B313" s="3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>
        <f t="shared" si="4"/>
        <v>0</v>
      </c>
    </row>
    <row r="314" spans="1:23">
      <c r="A314" s="3"/>
      <c r="B314" s="3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>
        <f t="shared" si="4"/>
        <v>0</v>
      </c>
    </row>
    <row r="315" spans="1:23">
      <c r="A315" s="3"/>
      <c r="B315" s="3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>
        <f t="shared" si="4"/>
        <v>0</v>
      </c>
    </row>
    <row r="316" spans="1:23">
      <c r="A316" s="3"/>
      <c r="B316" s="3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>
        <f t="shared" si="4"/>
        <v>0</v>
      </c>
    </row>
    <row r="317" spans="1:23">
      <c r="A317" s="3"/>
      <c r="B317" s="3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>
        <f t="shared" si="4"/>
        <v>0</v>
      </c>
    </row>
    <row r="318" spans="1:23">
      <c r="A318" s="3"/>
      <c r="B318" s="3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>
        <f t="shared" si="4"/>
        <v>0</v>
      </c>
    </row>
    <row r="319" spans="1:23">
      <c r="A319" s="3"/>
      <c r="B319" s="3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>
        <f t="shared" si="4"/>
        <v>0</v>
      </c>
    </row>
    <row r="320" spans="1:23">
      <c r="A320" s="3"/>
      <c r="B320" s="3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>
        <f t="shared" si="4"/>
        <v>0</v>
      </c>
    </row>
    <row r="321" spans="1:23">
      <c r="A321" s="3"/>
      <c r="B321" s="3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>
        <f t="shared" si="4"/>
        <v>0</v>
      </c>
    </row>
    <row r="322" spans="1:23">
      <c r="A322" s="3"/>
      <c r="B322" s="3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>
        <f t="shared" si="4"/>
        <v>0</v>
      </c>
    </row>
    <row r="323" spans="1:23">
      <c r="A323" s="3"/>
      <c r="B323" s="3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>
        <f t="shared" si="4"/>
        <v>0</v>
      </c>
    </row>
    <row r="324" spans="1:23">
      <c r="A324" s="3"/>
      <c r="B324" s="3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>
        <f t="shared" ref="W324:W348" si="5">SUM(C324:V324)</f>
        <v>0</v>
      </c>
    </row>
    <row r="325" spans="1:23">
      <c r="A325" s="3"/>
      <c r="B325" s="3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>
        <f t="shared" si="5"/>
        <v>0</v>
      </c>
    </row>
    <row r="326" spans="1:23">
      <c r="A326" s="3"/>
      <c r="B326" s="3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>
        <f t="shared" si="5"/>
        <v>0</v>
      </c>
    </row>
    <row r="327" spans="1:23">
      <c r="A327" s="3"/>
      <c r="B327" s="3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>
        <f t="shared" si="5"/>
        <v>0</v>
      </c>
    </row>
    <row r="328" spans="1:23">
      <c r="A328" s="3"/>
      <c r="B328" s="3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>
        <f t="shared" si="5"/>
        <v>0</v>
      </c>
    </row>
    <row r="329" spans="1:23">
      <c r="A329" s="3"/>
      <c r="B329" s="3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>
        <f t="shared" si="5"/>
        <v>0</v>
      </c>
    </row>
    <row r="330" spans="1:23">
      <c r="A330" s="3"/>
      <c r="B330" s="3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>
        <f t="shared" si="5"/>
        <v>0</v>
      </c>
    </row>
    <row r="331" spans="1:23">
      <c r="A331" s="3"/>
      <c r="B331" s="3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>
        <f t="shared" si="5"/>
        <v>0</v>
      </c>
    </row>
    <row r="332" spans="1:23">
      <c r="A332" s="3"/>
      <c r="B332" s="3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>
        <f t="shared" si="5"/>
        <v>0</v>
      </c>
    </row>
    <row r="333" spans="1:23">
      <c r="A333" s="3"/>
      <c r="B333" s="3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>
        <f t="shared" si="5"/>
        <v>0</v>
      </c>
    </row>
    <row r="334" spans="1:23">
      <c r="A334" s="3"/>
      <c r="B334" s="3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>
        <f t="shared" si="5"/>
        <v>0</v>
      </c>
    </row>
    <row r="335" spans="1:23">
      <c r="A335" s="3"/>
      <c r="B335" s="3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>
        <f t="shared" si="5"/>
        <v>0</v>
      </c>
    </row>
    <row r="336" spans="1:23">
      <c r="A336" s="3"/>
      <c r="B336" s="3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>
        <f t="shared" si="5"/>
        <v>0</v>
      </c>
    </row>
    <row r="337" spans="1:23">
      <c r="A337" s="3"/>
      <c r="B337" s="3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>
        <f t="shared" si="5"/>
        <v>0</v>
      </c>
    </row>
    <row r="338" spans="1:23">
      <c r="A338" s="3"/>
      <c r="B338" s="3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>
        <f t="shared" si="5"/>
        <v>0</v>
      </c>
    </row>
    <row r="339" spans="1:23">
      <c r="A339" s="3"/>
      <c r="B339" s="3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>
        <f t="shared" si="5"/>
        <v>0</v>
      </c>
    </row>
    <row r="340" spans="1:23">
      <c r="A340" s="3"/>
      <c r="B340" s="3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>
        <f t="shared" si="5"/>
        <v>0</v>
      </c>
    </row>
    <row r="341" spans="1:23">
      <c r="A341" s="3"/>
      <c r="B341" s="3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>
        <f t="shared" si="5"/>
        <v>0</v>
      </c>
    </row>
    <row r="342" spans="1:23">
      <c r="A342" s="3"/>
      <c r="B342" s="3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>
        <f t="shared" si="5"/>
        <v>0</v>
      </c>
    </row>
    <row r="343" spans="1:23">
      <c r="A343" s="3"/>
      <c r="B343" s="3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>
        <f t="shared" si="5"/>
        <v>0</v>
      </c>
    </row>
    <row r="344" spans="1:23">
      <c r="A344" s="3"/>
      <c r="B344" s="3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>
        <f t="shared" si="5"/>
        <v>0</v>
      </c>
    </row>
    <row r="345" spans="1:23">
      <c r="A345" s="3"/>
      <c r="B345" s="3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>
        <f t="shared" si="5"/>
        <v>0</v>
      </c>
    </row>
    <row r="346" spans="1:23">
      <c r="A346" s="3"/>
      <c r="B346" s="3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>
        <f t="shared" si="5"/>
        <v>0</v>
      </c>
    </row>
    <row r="347" spans="1:23">
      <c r="A347" s="3"/>
      <c r="B347" s="3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>
        <f t="shared" si="5"/>
        <v>0</v>
      </c>
    </row>
    <row r="348" spans="1:23">
      <c r="A348" s="3"/>
      <c r="B348" s="3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>
        <f t="shared" si="5"/>
        <v>0</v>
      </c>
    </row>
    <row r="349" spans="3:23">
      <c r="C349" s="6">
        <f t="shared" ref="C349:V349" si="6">SUM(C1:C348)</f>
        <v>0</v>
      </c>
      <c r="D349" s="6">
        <f t="shared" si="6"/>
        <v>0</v>
      </c>
      <c r="E349" s="6">
        <f t="shared" si="6"/>
        <v>0</v>
      </c>
      <c r="F349" s="6">
        <f t="shared" si="6"/>
        <v>0</v>
      </c>
      <c r="G349" s="6">
        <f t="shared" si="6"/>
        <v>0</v>
      </c>
      <c r="H349" s="6">
        <f t="shared" si="6"/>
        <v>0</v>
      </c>
      <c r="I349" s="6">
        <f t="shared" si="6"/>
        <v>0</v>
      </c>
      <c r="J349" s="6">
        <f t="shared" si="6"/>
        <v>0</v>
      </c>
      <c r="K349" s="6">
        <f t="shared" si="6"/>
        <v>0</v>
      </c>
      <c r="L349" s="6">
        <f t="shared" si="6"/>
        <v>0</v>
      </c>
      <c r="M349" s="6">
        <f t="shared" si="6"/>
        <v>550.39</v>
      </c>
      <c r="N349" s="6">
        <f t="shared" si="6"/>
        <v>952.76</v>
      </c>
      <c r="O349" s="6">
        <f t="shared" si="6"/>
        <v>697.67</v>
      </c>
      <c r="P349" s="6">
        <f t="shared" si="6"/>
        <v>567.28</v>
      </c>
      <c r="Q349" s="6">
        <f t="shared" si="6"/>
        <v>227.99</v>
      </c>
      <c r="R349" s="6">
        <f t="shared" si="6"/>
        <v>0</v>
      </c>
      <c r="S349" s="6">
        <f t="shared" si="6"/>
        <v>234.89</v>
      </c>
      <c r="T349" s="6">
        <f t="shared" si="6"/>
        <v>554.62</v>
      </c>
      <c r="U349" s="6">
        <f t="shared" si="6"/>
        <v>343.32</v>
      </c>
      <c r="V349" s="6">
        <f t="shared" si="6"/>
        <v>0</v>
      </c>
      <c r="W349" s="6">
        <f>SUM(W2:W348)</f>
        <v>4128.92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9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11" defaultRowHeight="14.25"/>
  <cols>
    <col min="1" max="1" width="9.56923076923077" customWidth="1"/>
    <col min="2" max="12" width="11" hidden="1" customWidth="1"/>
    <col min="13" max="14" width="7.85641025641026" customWidth="1"/>
    <col min="15" max="15" width="7.42564102564103" customWidth="1"/>
    <col min="16" max="16" width="8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8.13846153846154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2198</v>
      </c>
      <c r="B2" s="3"/>
      <c r="C2" s="3"/>
      <c r="D2" s="3"/>
      <c r="E2" s="3"/>
      <c r="F2" s="3"/>
      <c r="G2" s="3"/>
      <c r="H2" s="3"/>
      <c r="I2" s="3"/>
      <c r="J2" s="3"/>
      <c r="K2" s="5"/>
      <c r="L2" s="5"/>
      <c r="M2" s="5">
        <v>2.1</v>
      </c>
      <c r="N2" s="5"/>
      <c r="O2" s="5"/>
      <c r="P2" s="5">
        <v>4.1</v>
      </c>
      <c r="Q2" s="5"/>
      <c r="R2" s="5"/>
      <c r="S2" s="5"/>
      <c r="T2" s="5"/>
      <c r="U2" s="5"/>
      <c r="V2" s="5"/>
      <c r="W2" s="5">
        <f t="shared" ref="W2:W67" si="0">SUM(C2:V2)</f>
        <v>6.2</v>
      </c>
    </row>
    <row r="3" spans="1:23">
      <c r="A3" s="3">
        <v>303</v>
      </c>
      <c r="B3" s="3"/>
      <c r="C3" s="3"/>
      <c r="D3" s="3"/>
      <c r="E3" s="3"/>
      <c r="F3" s="3"/>
      <c r="G3" s="3"/>
      <c r="H3" s="3"/>
      <c r="I3" s="3"/>
      <c r="J3" s="3"/>
      <c r="K3" s="5"/>
      <c r="L3" s="5"/>
      <c r="M3" s="5">
        <v>7.7</v>
      </c>
      <c r="N3" s="5">
        <v>19.85</v>
      </c>
      <c r="O3" s="5">
        <v>21.95</v>
      </c>
      <c r="P3" s="5">
        <v>26.4</v>
      </c>
      <c r="Q3" s="5">
        <v>19.55</v>
      </c>
      <c r="R3" s="5"/>
      <c r="S3" s="5"/>
      <c r="T3" s="5">
        <v>11.35</v>
      </c>
      <c r="U3" s="5">
        <v>4.25</v>
      </c>
      <c r="V3" s="5"/>
      <c r="W3" s="5">
        <f t="shared" si="0"/>
        <v>111.05</v>
      </c>
    </row>
    <row r="4" spans="1:23">
      <c r="A4" s="3">
        <v>1013</v>
      </c>
      <c r="B4" s="3"/>
      <c r="C4" s="3"/>
      <c r="D4" s="3"/>
      <c r="E4" s="3"/>
      <c r="F4" s="3"/>
      <c r="G4" s="3"/>
      <c r="H4" s="3"/>
      <c r="I4" s="3"/>
      <c r="J4" s="3"/>
      <c r="K4" s="5"/>
      <c r="L4" s="5"/>
      <c r="M4" s="5">
        <v>12.1</v>
      </c>
      <c r="N4" s="5">
        <f>17+17.15+13.4+8.55</f>
        <v>56.1</v>
      </c>
      <c r="O4" s="5">
        <f>16.55+16.45+12.5</f>
        <v>45.5</v>
      </c>
      <c r="P4" s="5">
        <f>20.45+19.3+19.58+15.8+15.85+18.35+7.4</f>
        <v>116.73</v>
      </c>
      <c r="Q4" s="5">
        <f>22.45+16.7+19.65+18.8+17.95+9</f>
        <v>104.55</v>
      </c>
      <c r="R4" s="5"/>
      <c r="S4" s="5">
        <v>13.4</v>
      </c>
      <c r="T4" s="5">
        <v>6.65</v>
      </c>
      <c r="U4" s="5">
        <v>22.45</v>
      </c>
      <c r="V4" s="5"/>
      <c r="W4" s="5">
        <f t="shared" si="0"/>
        <v>377.48</v>
      </c>
    </row>
    <row r="5" spans="1:23">
      <c r="A5" s="3">
        <v>2425</v>
      </c>
      <c r="B5" s="3"/>
      <c r="C5" s="3"/>
      <c r="D5" s="3"/>
      <c r="E5" s="3"/>
      <c r="F5" s="3"/>
      <c r="G5" s="3"/>
      <c r="H5" s="3"/>
      <c r="I5" s="3"/>
      <c r="J5" s="3"/>
      <c r="K5" s="5"/>
      <c r="L5" s="5"/>
      <c r="M5" s="5"/>
      <c r="N5" s="5"/>
      <c r="O5" s="5">
        <v>5.85</v>
      </c>
      <c r="P5" s="5"/>
      <c r="Q5" s="5">
        <v>2.05</v>
      </c>
      <c r="R5" s="5"/>
      <c r="S5" s="5"/>
      <c r="T5" s="5" t="s">
        <v>27</v>
      </c>
      <c r="U5" s="5"/>
      <c r="V5" s="5"/>
      <c r="W5" s="5">
        <f t="shared" si="0"/>
        <v>7.9</v>
      </c>
    </row>
    <row r="6" spans="1:23">
      <c r="A6" s="3">
        <v>309</v>
      </c>
      <c r="B6" s="3"/>
      <c r="C6" s="3"/>
      <c r="D6" s="3"/>
      <c r="E6" s="3"/>
      <c r="F6" s="3"/>
      <c r="G6" s="3"/>
      <c r="H6" s="3"/>
      <c r="I6" s="3"/>
      <c r="J6" s="3"/>
      <c r="K6" s="5"/>
      <c r="L6" s="5"/>
      <c r="M6" s="5">
        <v>9.7</v>
      </c>
      <c r="N6" s="5">
        <f>25.1+12.05</f>
        <v>37.15</v>
      </c>
      <c r="O6" s="5">
        <f>10.4+21+8.9</f>
        <v>40.3</v>
      </c>
      <c r="P6" s="5">
        <f>15.4+14.1+27.8+21.25+16.85+17.1+1.2</f>
        <v>113.7</v>
      </c>
      <c r="Q6" s="5">
        <f>11.7+26.5+15.5+2.65</f>
        <v>56.35</v>
      </c>
      <c r="R6" s="5"/>
      <c r="S6" s="5"/>
      <c r="T6" s="5">
        <f>11.85+12.3</f>
        <v>24.15</v>
      </c>
      <c r="U6" s="5">
        <f>13.95+14.1</f>
        <v>28.05</v>
      </c>
      <c r="V6" s="5"/>
      <c r="W6" s="5">
        <f t="shared" si="0"/>
        <v>309.4</v>
      </c>
    </row>
    <row r="7" spans="1:23">
      <c r="A7" s="3">
        <v>2161</v>
      </c>
      <c r="B7" s="3"/>
      <c r="C7" s="3"/>
      <c r="D7" s="3"/>
      <c r="E7" s="3"/>
      <c r="F7" s="3"/>
      <c r="G7" s="3"/>
      <c r="H7" s="3"/>
      <c r="I7" s="3"/>
      <c r="J7" s="3"/>
      <c r="K7" s="5"/>
      <c r="L7" s="5"/>
      <c r="M7" s="5">
        <f>13.45+8.8</f>
        <v>22.25</v>
      </c>
      <c r="N7" s="5">
        <f>12.2+22.9+4.8</f>
        <v>39.9</v>
      </c>
      <c r="O7" s="5">
        <f>16.6+15.25+20+4.4</f>
        <v>56.25</v>
      </c>
      <c r="P7" s="5">
        <f>14.45+15.95+21.8+1.8</f>
        <v>54</v>
      </c>
      <c r="Q7" s="5">
        <f>8.75+18.85</f>
        <v>27.6</v>
      </c>
      <c r="R7" s="5"/>
      <c r="S7" s="5">
        <v>5</v>
      </c>
      <c r="T7" s="5">
        <f>15.55+9.4</f>
        <v>24.95</v>
      </c>
      <c r="U7" s="5">
        <f>13.95+6.3</f>
        <v>20.25</v>
      </c>
      <c r="V7" s="5"/>
      <c r="W7" s="5">
        <f t="shared" si="0"/>
        <v>250.2</v>
      </c>
    </row>
    <row r="8" spans="1:23">
      <c r="A8" s="3">
        <v>309</v>
      </c>
      <c r="B8" s="3"/>
      <c r="C8" s="3"/>
      <c r="D8" s="3"/>
      <c r="E8" s="3"/>
      <c r="F8" s="3"/>
      <c r="G8" s="3"/>
      <c r="H8" s="3"/>
      <c r="I8" s="3"/>
      <c r="J8" s="3"/>
      <c r="K8" s="5"/>
      <c r="L8" s="5"/>
      <c r="M8" s="5">
        <v>12.05</v>
      </c>
      <c r="N8" s="5">
        <f>13.15+4.5</f>
        <v>17.65</v>
      </c>
      <c r="O8" s="5">
        <f>13.3+14.75+15.45+17.4</f>
        <v>60.9</v>
      </c>
      <c r="P8" s="5">
        <v>8.2</v>
      </c>
      <c r="Q8" s="5"/>
      <c r="R8" s="5"/>
      <c r="S8" s="5"/>
      <c r="T8" s="5">
        <f>20.3+19.45</f>
        <v>39.75</v>
      </c>
      <c r="U8" s="5">
        <v>14.45</v>
      </c>
      <c r="V8" s="5"/>
      <c r="W8" s="5">
        <f t="shared" si="0"/>
        <v>153</v>
      </c>
    </row>
    <row r="9" spans="1:23">
      <c r="A9" s="3">
        <v>368</v>
      </c>
      <c r="B9" s="3"/>
      <c r="C9" s="3"/>
      <c r="D9" s="3"/>
      <c r="E9" s="3"/>
      <c r="F9" s="3"/>
      <c r="G9" s="3"/>
      <c r="H9" s="3"/>
      <c r="I9" s="3"/>
      <c r="J9" s="3"/>
      <c r="K9" s="5"/>
      <c r="L9" s="5"/>
      <c r="M9" s="5">
        <v>12.1</v>
      </c>
      <c r="N9" s="5">
        <f>13.55+10.4+16.5+1.758</f>
        <v>42.208</v>
      </c>
      <c r="O9" s="5">
        <f>17.15+17.85+13.05+17.25</f>
        <v>65.3</v>
      </c>
      <c r="P9" s="5">
        <f>18.25+21.95+12.85+9.1</f>
        <v>62.15</v>
      </c>
      <c r="Q9" s="5">
        <f>10.2+20.5+12.65</f>
        <v>43.35</v>
      </c>
      <c r="R9" s="5"/>
      <c r="S9" s="5"/>
      <c r="T9" s="5">
        <v>7.55</v>
      </c>
      <c r="U9" s="5">
        <v>6.5</v>
      </c>
      <c r="V9" s="5"/>
      <c r="W9" s="5">
        <f t="shared" si="0"/>
        <v>239.158</v>
      </c>
    </row>
    <row r="10" spans="1:23">
      <c r="A10" s="3">
        <v>342</v>
      </c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>
        <v>7.5</v>
      </c>
      <c r="N10" s="5">
        <v>8.6</v>
      </c>
      <c r="O10" s="5">
        <f>16.1+4.6</f>
        <v>20.7</v>
      </c>
      <c r="P10" s="5">
        <f>14.3+14+5.5</f>
        <v>33.8</v>
      </c>
      <c r="Q10" s="5">
        <v>15.7</v>
      </c>
      <c r="R10" s="5"/>
      <c r="S10" s="5">
        <v>2.7</v>
      </c>
      <c r="T10" s="5">
        <v>4.85</v>
      </c>
      <c r="U10" s="5">
        <v>5.9</v>
      </c>
      <c r="V10" s="5"/>
      <c r="W10" s="5">
        <f t="shared" si="0"/>
        <v>99.75</v>
      </c>
    </row>
    <row r="11" spans="1:23">
      <c r="A11" s="3">
        <v>1791</v>
      </c>
      <c r="B11" s="3"/>
      <c r="C11" s="3"/>
      <c r="D11" s="3"/>
      <c r="E11" s="3"/>
      <c r="F11" s="3"/>
      <c r="G11" s="3"/>
      <c r="H11" s="3"/>
      <c r="I11" s="3"/>
      <c r="J11" s="3"/>
      <c r="K11" s="5"/>
      <c r="L11" s="5"/>
      <c r="M11" s="5">
        <v>11.45</v>
      </c>
      <c r="N11" s="5">
        <f>15.65+11.2+7.25</f>
        <v>34.1</v>
      </c>
      <c r="O11" s="5">
        <f>16.9+11.85+4.7</f>
        <v>33.45</v>
      </c>
      <c r="P11" s="5">
        <f>19.25+23.2+16.65+18.25+7.65</f>
        <v>85</v>
      </c>
      <c r="Q11" s="5">
        <f>10.95+9.15</f>
        <v>20.1</v>
      </c>
      <c r="R11" s="5"/>
      <c r="S11" s="5"/>
      <c r="T11" s="5">
        <v>10.05</v>
      </c>
      <c r="U11" s="5">
        <v>13.3</v>
      </c>
      <c r="V11" s="5"/>
      <c r="W11" s="5">
        <f t="shared" si="0"/>
        <v>207.45</v>
      </c>
    </row>
    <row r="12" spans="1:23">
      <c r="A12" s="3">
        <v>260</v>
      </c>
      <c r="B12" s="3"/>
      <c r="C12" s="3"/>
      <c r="D12" s="3"/>
      <c r="E12" s="3"/>
      <c r="F12" s="3"/>
      <c r="G12" s="3"/>
      <c r="H12" s="3"/>
      <c r="I12" s="3"/>
      <c r="J12" s="3"/>
      <c r="K12" s="5"/>
      <c r="L12" s="5"/>
      <c r="M12" s="5">
        <f>16.55+15.35+9.6</f>
        <v>41.5</v>
      </c>
      <c r="N12" s="5">
        <f>12.7+22.95+14.4+15.2+20.05+26+18.8</f>
        <v>130.1</v>
      </c>
      <c r="O12" s="5">
        <f>10.25+13.2+14.8+13.25+19.75+16.35+25.25+10.85</f>
        <v>123.7</v>
      </c>
      <c r="P12" s="5">
        <f>19.1+22.6+17.45+19.05+16.05+18.25+16.4+20.95+27.45+21.1+15.6</f>
        <v>214</v>
      </c>
      <c r="Q12" s="5">
        <f>16.7+13.65+21+17+16.8+17.05+16.55+21.95+0.95</f>
        <v>141.65</v>
      </c>
      <c r="R12" s="5"/>
      <c r="S12" s="5">
        <v>6.85</v>
      </c>
      <c r="T12" s="5">
        <f>14.1+16+15.25</f>
        <v>45.35</v>
      </c>
      <c r="U12" s="5">
        <f>19.1+17+13.55+15.45</f>
        <v>65.1</v>
      </c>
      <c r="V12" s="5"/>
      <c r="W12" s="5">
        <f t="shared" si="0"/>
        <v>768.25</v>
      </c>
    </row>
    <row r="13" spans="1:23">
      <c r="A13" s="3">
        <v>1030</v>
      </c>
      <c r="B13" s="4"/>
      <c r="C13" s="3"/>
      <c r="D13" s="3"/>
      <c r="E13" s="3"/>
      <c r="F13" s="3"/>
      <c r="G13" s="3"/>
      <c r="H13" s="3"/>
      <c r="I13" s="3"/>
      <c r="J13" s="3"/>
      <c r="K13" s="5"/>
      <c r="L13" s="5"/>
      <c r="M13" s="5">
        <v>6.2</v>
      </c>
      <c r="N13" s="5">
        <f>20.9+12.9+1.95</f>
        <v>35.75</v>
      </c>
      <c r="O13" s="5">
        <f>12.4+16.4+15.65+15.3</f>
        <v>59.75</v>
      </c>
      <c r="P13" s="5">
        <f>18.25+21.8+17.6+16.15+18.65+7.4</f>
        <v>99.85</v>
      </c>
      <c r="Q13" s="5">
        <f>15.85+20.3+5.45</f>
        <v>41.6</v>
      </c>
      <c r="R13" s="5"/>
      <c r="S13" s="5">
        <v>7.4</v>
      </c>
      <c r="T13" s="5">
        <f>18.2+22.8+5.2</f>
        <v>46.2</v>
      </c>
      <c r="U13" s="5">
        <f>26+16</f>
        <v>42</v>
      </c>
      <c r="V13" s="5"/>
      <c r="W13" s="5">
        <f t="shared" si="0"/>
        <v>338.75</v>
      </c>
    </row>
    <row r="14" spans="1:23">
      <c r="A14" s="3">
        <v>2425</v>
      </c>
      <c r="B14" s="3"/>
      <c r="C14" s="3"/>
      <c r="D14" s="3"/>
      <c r="E14" s="3"/>
      <c r="F14" s="3"/>
      <c r="G14" s="3"/>
      <c r="H14" s="3"/>
      <c r="I14" s="3"/>
      <c r="J14" s="3"/>
      <c r="K14" s="5"/>
      <c r="L14" s="5"/>
      <c r="M14" s="5">
        <v>2.15</v>
      </c>
      <c r="N14" s="5">
        <v>3.45</v>
      </c>
      <c r="O14" s="5"/>
      <c r="P14" s="5">
        <f>19.55+3.8</f>
        <v>23.35</v>
      </c>
      <c r="Q14" s="5">
        <v>11.8</v>
      </c>
      <c r="R14" s="5"/>
      <c r="S14" s="5"/>
      <c r="T14" s="5">
        <v>16.5</v>
      </c>
      <c r="U14" s="5">
        <v>16.7</v>
      </c>
      <c r="V14" s="5"/>
      <c r="W14" s="5">
        <f t="shared" si="0"/>
        <v>73.95</v>
      </c>
    </row>
    <row r="15" spans="1:23">
      <c r="A15" s="3">
        <v>2425</v>
      </c>
      <c r="B15" s="3"/>
      <c r="C15" s="3"/>
      <c r="D15" s="3"/>
      <c r="E15" s="3"/>
      <c r="F15" s="3"/>
      <c r="G15" s="3"/>
      <c r="H15" s="3"/>
      <c r="I15" s="3"/>
      <c r="J15" s="3"/>
      <c r="K15" s="5"/>
      <c r="L15" s="5"/>
      <c r="M15" s="5">
        <v>2.15</v>
      </c>
      <c r="N15" s="5"/>
      <c r="O15" s="5">
        <v>9.8</v>
      </c>
      <c r="P15" s="5">
        <f>19.45+18.25+12.3</f>
        <v>50</v>
      </c>
      <c r="Q15" s="5">
        <f>17.35+18.69+15.05</f>
        <v>51.09</v>
      </c>
      <c r="R15" s="5"/>
      <c r="S15" s="5"/>
      <c r="T15" s="5">
        <v>1.15</v>
      </c>
      <c r="U15" s="5">
        <v>17</v>
      </c>
      <c r="V15" s="5"/>
      <c r="W15" s="5">
        <f t="shared" si="0"/>
        <v>131.19</v>
      </c>
    </row>
    <row r="16" spans="1:23">
      <c r="A16" s="3">
        <v>2425</v>
      </c>
      <c r="B16" s="3"/>
      <c r="C16" s="3"/>
      <c r="D16" s="3"/>
      <c r="E16" s="3"/>
      <c r="F16" s="3"/>
      <c r="G16" s="3"/>
      <c r="H16" s="3"/>
      <c r="I16" s="3"/>
      <c r="J16" s="3"/>
      <c r="K16" s="5"/>
      <c r="L16" s="5"/>
      <c r="M16" s="5"/>
      <c r="N16" s="5"/>
      <c r="O16" s="5"/>
      <c r="P16" s="5">
        <v>2.3</v>
      </c>
      <c r="Q16" s="5"/>
      <c r="R16" s="5"/>
      <c r="S16" s="5"/>
      <c r="T16" s="5">
        <v>1.25</v>
      </c>
      <c r="U16" s="5">
        <v>8.15</v>
      </c>
      <c r="V16" s="5"/>
      <c r="W16" s="5">
        <f t="shared" si="0"/>
        <v>11.7</v>
      </c>
    </row>
    <row r="17" spans="1:23">
      <c r="A17" s="3">
        <v>1005</v>
      </c>
      <c r="B17" s="3"/>
      <c r="C17" s="3"/>
      <c r="D17" s="3"/>
      <c r="E17" s="3"/>
      <c r="F17" s="3"/>
      <c r="G17" s="3"/>
      <c r="H17" s="3"/>
      <c r="I17" s="3"/>
      <c r="J17" s="3"/>
      <c r="K17" s="5"/>
      <c r="L17" s="5"/>
      <c r="M17" s="5">
        <v>9.95</v>
      </c>
      <c r="N17" s="5">
        <v>11.85</v>
      </c>
      <c r="O17" s="5">
        <v>10.3</v>
      </c>
      <c r="P17" s="5">
        <f>12.15+13</f>
        <v>25.15</v>
      </c>
      <c r="Q17" s="5">
        <f>13.45+6.5</f>
        <v>19.95</v>
      </c>
      <c r="R17" s="5"/>
      <c r="S17" s="5"/>
      <c r="T17" s="5">
        <v>4.1</v>
      </c>
      <c r="U17" s="5">
        <v>7.8</v>
      </c>
      <c r="V17" s="5"/>
      <c r="W17" s="5">
        <f t="shared" si="0"/>
        <v>89.1</v>
      </c>
    </row>
    <row r="18" spans="1:23">
      <c r="A18" s="3">
        <v>1006</v>
      </c>
      <c r="B18" s="3"/>
      <c r="C18" s="3"/>
      <c r="D18" s="3"/>
      <c r="E18" s="3"/>
      <c r="F18" s="3"/>
      <c r="G18" s="3"/>
      <c r="H18" s="3"/>
      <c r="I18" s="3"/>
      <c r="J18" s="3"/>
      <c r="K18" s="5"/>
      <c r="L18" s="5"/>
      <c r="M18" s="5"/>
      <c r="N18" s="5">
        <f>6.95+1.7</f>
        <v>8.65</v>
      </c>
      <c r="O18" s="5"/>
      <c r="P18" s="5">
        <v>12.1</v>
      </c>
      <c r="Q18" s="5">
        <v>12.15</v>
      </c>
      <c r="R18" s="5"/>
      <c r="S18" s="5">
        <v>4.9</v>
      </c>
      <c r="T18" s="5">
        <v>7.3</v>
      </c>
      <c r="U18" s="5">
        <v>13.7</v>
      </c>
      <c r="V18" s="5"/>
      <c r="W18" s="5">
        <f t="shared" si="0"/>
        <v>58.8</v>
      </c>
    </row>
    <row r="19" spans="1:23">
      <c r="A19" s="3">
        <v>999</v>
      </c>
      <c r="B19" s="3"/>
      <c r="C19" s="3"/>
      <c r="D19" s="3"/>
      <c r="E19" s="3"/>
      <c r="F19" s="3"/>
      <c r="G19" s="3"/>
      <c r="H19" s="3"/>
      <c r="I19" s="3"/>
      <c r="J19" s="3"/>
      <c r="K19" s="5"/>
      <c r="L19" s="5"/>
      <c r="M19" s="5">
        <v>6.6</v>
      </c>
      <c r="N19" s="5">
        <v>8.2</v>
      </c>
      <c r="O19" s="5">
        <v>12.9</v>
      </c>
      <c r="P19" s="5">
        <v>10.65</v>
      </c>
      <c r="Q19" s="5">
        <v>11.8</v>
      </c>
      <c r="R19" s="5"/>
      <c r="S19" s="5">
        <v>4.35</v>
      </c>
      <c r="T19" s="5">
        <v>8.7</v>
      </c>
      <c r="U19" s="5">
        <v>11.25</v>
      </c>
      <c r="V19" s="5"/>
      <c r="W19" s="5">
        <f t="shared" si="0"/>
        <v>74.45</v>
      </c>
    </row>
    <row r="20" spans="1:23">
      <c r="A20" s="3">
        <v>1017</v>
      </c>
      <c r="B20" s="3"/>
      <c r="C20" s="3"/>
      <c r="D20" s="3"/>
      <c r="E20" s="3"/>
      <c r="F20" s="3"/>
      <c r="G20" s="3"/>
      <c r="H20" s="3"/>
      <c r="I20" s="3"/>
      <c r="J20" s="3"/>
      <c r="K20" s="5"/>
      <c r="L20" s="5"/>
      <c r="M20" s="5">
        <v>2.1</v>
      </c>
      <c r="N20" s="5"/>
      <c r="O20" s="5">
        <v>1.55</v>
      </c>
      <c r="P20" s="5">
        <v>3.65</v>
      </c>
      <c r="Q20" s="5">
        <v>3.6</v>
      </c>
      <c r="R20" s="5"/>
      <c r="S20" s="5"/>
      <c r="T20" s="5"/>
      <c r="U20" s="5">
        <v>2.85</v>
      </c>
      <c r="V20" s="5"/>
      <c r="W20" s="5">
        <f t="shared" si="0"/>
        <v>13.75</v>
      </c>
    </row>
    <row r="21" spans="1:23">
      <c r="A21" s="3">
        <v>1009</v>
      </c>
      <c r="B21" s="3"/>
      <c r="C21" s="3"/>
      <c r="D21" s="3"/>
      <c r="E21" s="3"/>
      <c r="F21" s="3"/>
      <c r="G21" s="3"/>
      <c r="H21" s="3"/>
      <c r="I21" s="3"/>
      <c r="J21" s="3"/>
      <c r="K21" s="5"/>
      <c r="L21" s="5"/>
      <c r="M21" s="5">
        <f>11.25+14.3</f>
        <v>25.55</v>
      </c>
      <c r="N21" s="5">
        <f>14.8+12.95+3.35</f>
        <v>31.1</v>
      </c>
      <c r="O21" s="5">
        <f>15.5+17.35+7.25</f>
        <v>40.1</v>
      </c>
      <c r="P21" s="5">
        <f>14.95+16.5+15.4+9.75</f>
        <v>56.6</v>
      </c>
      <c r="Q21" s="5">
        <f>12.75+13.65+1.7</f>
        <v>28.1</v>
      </c>
      <c r="R21" s="5"/>
      <c r="S21" s="5"/>
      <c r="T21" s="5">
        <f>11.5+7.15</f>
        <v>18.65</v>
      </c>
      <c r="U21" s="5">
        <v>18.15</v>
      </c>
      <c r="V21" s="5"/>
      <c r="W21" s="5">
        <f t="shared" si="0"/>
        <v>218.25</v>
      </c>
    </row>
    <row r="22" spans="1:23">
      <c r="A22" s="3">
        <v>2425</v>
      </c>
      <c r="B22" s="3"/>
      <c r="C22" s="3"/>
      <c r="D22" s="3"/>
      <c r="E22" s="3"/>
      <c r="F22" s="3"/>
      <c r="G22" s="3"/>
      <c r="H22" s="3"/>
      <c r="I22" s="3"/>
      <c r="J22" s="3"/>
      <c r="K22" s="5"/>
      <c r="L22" s="5"/>
      <c r="M22" s="5"/>
      <c r="N22" s="5"/>
      <c r="O22" s="5">
        <v>2.8</v>
      </c>
      <c r="P22" s="5">
        <f>17.75+2.2</f>
        <v>19.95</v>
      </c>
      <c r="Q22" s="5">
        <f>11.9+2.9</f>
        <v>14.8</v>
      </c>
      <c r="R22" s="5"/>
      <c r="S22" s="5"/>
      <c r="T22" s="5">
        <v>21.65</v>
      </c>
      <c r="U22" s="5">
        <v>9.95</v>
      </c>
      <c r="V22" s="5"/>
      <c r="W22" s="5">
        <f t="shared" si="0"/>
        <v>69.15</v>
      </c>
    </row>
    <row r="23" spans="1:23">
      <c r="A23" s="3"/>
      <c r="B23" s="3"/>
      <c r="C23" s="3"/>
      <c r="D23" s="3"/>
      <c r="E23" s="3"/>
      <c r="F23" s="3"/>
      <c r="G23" s="3"/>
      <c r="H23" s="3"/>
      <c r="I23" s="3"/>
      <c r="J23" s="3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>
        <f t="shared" si="0"/>
        <v>0</v>
      </c>
    </row>
    <row r="24" spans="1:23">
      <c r="A24" s="3"/>
      <c r="B24" s="3"/>
      <c r="C24" s="3"/>
      <c r="D24" s="3"/>
      <c r="E24" s="3"/>
      <c r="F24" s="3"/>
      <c r="G24" s="3"/>
      <c r="H24" s="3"/>
      <c r="I24" s="3"/>
      <c r="J24" s="3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>
        <f t="shared" si="0"/>
        <v>0</v>
      </c>
    </row>
    <row r="25" spans="1:23">
      <c r="A25" s="3"/>
      <c r="B25" s="3"/>
      <c r="C25" s="3"/>
      <c r="D25" s="3"/>
      <c r="E25" s="3"/>
      <c r="F25" s="3"/>
      <c r="G25" s="3"/>
      <c r="H25" s="3"/>
      <c r="I25" s="3"/>
      <c r="J25" s="3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>
        <f t="shared" si="0"/>
        <v>0</v>
      </c>
    </row>
    <row r="26" spans="1:23">
      <c r="A26" s="3"/>
      <c r="B26" s="3"/>
      <c r="C26" s="3"/>
      <c r="D26" s="3"/>
      <c r="E26" s="3"/>
      <c r="F26" s="3"/>
      <c r="G26" s="3"/>
      <c r="H26" s="3"/>
      <c r="I26" s="3"/>
      <c r="J26" s="3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>
        <f t="shared" si="0"/>
        <v>0</v>
      </c>
    </row>
    <row r="27" spans="1:23">
      <c r="A27" s="3"/>
      <c r="B27" s="3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>
        <f t="shared" si="0"/>
        <v>0</v>
      </c>
    </row>
    <row r="28" spans="1:23">
      <c r="A28" s="3"/>
      <c r="B28" s="3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>
        <f t="shared" si="0"/>
        <v>0</v>
      </c>
    </row>
    <row r="29" spans="1:23">
      <c r="A29" s="3"/>
      <c r="B29" s="3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>
        <f t="shared" si="0"/>
        <v>0</v>
      </c>
    </row>
    <row r="30" spans="1:23">
      <c r="A30" s="3"/>
      <c r="B30" s="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>
        <f t="shared" si="0"/>
        <v>0</v>
      </c>
    </row>
    <row r="31" spans="1:23">
      <c r="A31" s="3"/>
      <c r="B31" s="3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>
        <f t="shared" si="0"/>
        <v>0</v>
      </c>
    </row>
    <row r="32" spans="1:23">
      <c r="A32" s="3"/>
      <c r="B32" s="3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>
        <f t="shared" si="0"/>
        <v>0</v>
      </c>
    </row>
    <row r="33" spans="1:23">
      <c r="A33" s="3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>
        <f t="shared" si="0"/>
        <v>0</v>
      </c>
    </row>
    <row r="34" spans="1:23">
      <c r="A34" s="3"/>
      <c r="B34" s="3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>
        <f t="shared" si="0"/>
        <v>0</v>
      </c>
    </row>
    <row r="35" spans="1:23">
      <c r="A35" s="3"/>
      <c r="B35" s="3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>
        <f t="shared" si="0"/>
        <v>0</v>
      </c>
    </row>
    <row r="36" spans="1:23">
      <c r="A36" s="3"/>
      <c r="B36" s="3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>
        <f t="shared" si="0"/>
        <v>0</v>
      </c>
    </row>
    <row r="37" spans="1:23">
      <c r="A37" s="3"/>
      <c r="B37" s="3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>
        <f t="shared" si="0"/>
        <v>0</v>
      </c>
    </row>
    <row r="38" spans="1:23">
      <c r="A38" s="3"/>
      <c r="B38" s="3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>
        <f t="shared" si="0"/>
        <v>0</v>
      </c>
    </row>
    <row r="39" spans="1:23">
      <c r="A39" s="3"/>
      <c r="B39" s="3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>
        <f t="shared" si="0"/>
        <v>0</v>
      </c>
    </row>
    <row r="40" spans="1:23">
      <c r="A40" s="3"/>
      <c r="B40" s="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>
        <f t="shared" si="0"/>
        <v>0</v>
      </c>
    </row>
    <row r="41" spans="1:23">
      <c r="A41" s="3"/>
      <c r="B41" s="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>
        <f t="shared" si="0"/>
        <v>0</v>
      </c>
    </row>
    <row r="42" spans="1:23">
      <c r="A42" s="3"/>
      <c r="B42" s="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>
        <f t="shared" si="0"/>
        <v>0</v>
      </c>
    </row>
    <row r="43" spans="1:23">
      <c r="A43" s="3"/>
      <c r="B43" s="3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>
        <f t="shared" si="0"/>
        <v>0</v>
      </c>
    </row>
    <row r="44" spans="1:23">
      <c r="A44" s="3"/>
      <c r="B44" s="3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>
        <f t="shared" si="0"/>
        <v>0</v>
      </c>
    </row>
    <row r="45" spans="1:23">
      <c r="A45" s="3"/>
      <c r="B45" s="3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>
        <f t="shared" si="0"/>
        <v>0</v>
      </c>
    </row>
    <row r="46" spans="1:23">
      <c r="A46" s="3"/>
      <c r="B46" s="3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>
        <f t="shared" si="0"/>
        <v>0</v>
      </c>
    </row>
    <row r="47" spans="1:23">
      <c r="A47" s="3"/>
      <c r="B47" s="3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>
        <f t="shared" si="0"/>
        <v>0</v>
      </c>
    </row>
    <row r="48" spans="1:23">
      <c r="A48" s="3"/>
      <c r="B48" s="3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>
        <f t="shared" si="0"/>
        <v>0</v>
      </c>
    </row>
    <row r="49" spans="1:23">
      <c r="A49" s="3"/>
      <c r="B49" s="3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>
        <f t="shared" si="0"/>
        <v>0</v>
      </c>
    </row>
    <row r="50" spans="1:23">
      <c r="A50" s="3"/>
      <c r="B50" s="3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>
        <f t="shared" si="0"/>
        <v>0</v>
      </c>
    </row>
    <row r="51" spans="1:23">
      <c r="A51" s="3"/>
      <c r="B51" s="3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>
        <f t="shared" si="0"/>
        <v>0</v>
      </c>
    </row>
    <row r="52" spans="1:23">
      <c r="A52" s="3"/>
      <c r="B52" s="3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>
        <f t="shared" si="0"/>
        <v>0</v>
      </c>
    </row>
    <row r="53" spans="1:23">
      <c r="A53" s="3"/>
      <c r="B53" s="3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>
        <f t="shared" si="0"/>
        <v>0</v>
      </c>
    </row>
    <row r="54" spans="1:23">
      <c r="A54" s="3"/>
      <c r="B54" s="3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>
        <f t="shared" si="0"/>
        <v>0</v>
      </c>
    </row>
    <row r="55" spans="1:23">
      <c r="A55" s="3"/>
      <c r="B55" s="3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>
        <f t="shared" si="0"/>
        <v>0</v>
      </c>
    </row>
    <row r="56" spans="1:23">
      <c r="A56" s="3"/>
      <c r="B56" s="3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>
        <f t="shared" si="0"/>
        <v>0</v>
      </c>
    </row>
    <row r="57" spans="1:23">
      <c r="A57" s="3"/>
      <c r="B57" s="3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>
        <f t="shared" si="0"/>
        <v>0</v>
      </c>
    </row>
    <row r="58" spans="1:23">
      <c r="A58" s="3"/>
      <c r="B58" s="3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>
        <f t="shared" si="0"/>
        <v>0</v>
      </c>
    </row>
    <row r="59" spans="1:23">
      <c r="A59" s="3"/>
      <c r="B59" s="3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>
        <f t="shared" si="0"/>
        <v>0</v>
      </c>
    </row>
    <row r="60" spans="1:23">
      <c r="A60" s="3"/>
      <c r="B60" s="3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>
        <f t="shared" si="0"/>
        <v>0</v>
      </c>
    </row>
    <row r="61" spans="1:23">
      <c r="A61" s="3"/>
      <c r="B61" s="3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>
        <f t="shared" si="0"/>
        <v>0</v>
      </c>
    </row>
    <row r="62" spans="1:23">
      <c r="A62" s="3"/>
      <c r="B62" s="3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>
        <f t="shared" si="0"/>
        <v>0</v>
      </c>
    </row>
    <row r="63" spans="1:23">
      <c r="A63" s="3"/>
      <c r="B63" s="3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>
        <f t="shared" si="0"/>
        <v>0</v>
      </c>
    </row>
    <row r="64" spans="1:23">
      <c r="A64" s="3"/>
      <c r="B64" s="3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>
        <f t="shared" si="0"/>
        <v>0</v>
      </c>
    </row>
    <row r="65" spans="1:23">
      <c r="A65" s="3"/>
      <c r="B65" s="3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>
        <f t="shared" si="0"/>
        <v>0</v>
      </c>
    </row>
    <row r="66" spans="1:23">
      <c r="A66" s="3"/>
      <c r="B66" s="3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>
        <f t="shared" si="0"/>
        <v>0</v>
      </c>
    </row>
    <row r="67" spans="1:23">
      <c r="A67" s="3"/>
      <c r="B67" s="3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>
        <f t="shared" si="0"/>
        <v>0</v>
      </c>
    </row>
    <row r="68" spans="1:23">
      <c r="A68" s="3"/>
      <c r="B68" s="3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>
        <f t="shared" ref="W68:W131" si="1">SUM(C68:V68)</f>
        <v>0</v>
      </c>
    </row>
    <row r="69" spans="1:23">
      <c r="A69" s="3"/>
      <c r="B69" s="3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>
        <f t="shared" si="1"/>
        <v>0</v>
      </c>
    </row>
    <row r="70" spans="1:23">
      <c r="A70" s="3"/>
      <c r="B70" s="3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>
        <f t="shared" si="1"/>
        <v>0</v>
      </c>
    </row>
    <row r="71" spans="1:23">
      <c r="A71" s="3"/>
      <c r="B71" s="3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>
        <f t="shared" si="1"/>
        <v>0</v>
      </c>
    </row>
    <row r="72" spans="1:23">
      <c r="A72" s="3"/>
      <c r="B72" s="3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>
        <f t="shared" si="1"/>
        <v>0</v>
      </c>
    </row>
    <row r="73" spans="1:23">
      <c r="A73" s="3"/>
      <c r="B73" s="3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>
        <f t="shared" si="1"/>
        <v>0</v>
      </c>
    </row>
    <row r="74" spans="1:23">
      <c r="A74" s="3"/>
      <c r="B74" s="3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>
        <f t="shared" si="1"/>
        <v>0</v>
      </c>
    </row>
    <row r="75" spans="1:23">
      <c r="A75" s="3"/>
      <c r="B75" s="3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>
        <f t="shared" si="1"/>
        <v>0</v>
      </c>
    </row>
    <row r="76" spans="1:23">
      <c r="A76" s="3"/>
      <c r="B76" s="3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>
        <f t="shared" si="1"/>
        <v>0</v>
      </c>
    </row>
    <row r="77" spans="1:23">
      <c r="A77" s="3"/>
      <c r="B77" s="3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>
        <f t="shared" si="1"/>
        <v>0</v>
      </c>
    </row>
    <row r="78" spans="1:23">
      <c r="A78" s="3"/>
      <c r="B78" s="3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>
        <f t="shared" si="1"/>
        <v>0</v>
      </c>
    </row>
    <row r="79" spans="1:23">
      <c r="A79" s="3"/>
      <c r="B79" s="3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>
        <f t="shared" si="1"/>
        <v>0</v>
      </c>
    </row>
    <row r="80" spans="1:23">
      <c r="A80" s="3"/>
      <c r="B80" s="3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>
        <f t="shared" si="1"/>
        <v>0</v>
      </c>
    </row>
    <row r="81" spans="1:23">
      <c r="A81" s="3"/>
      <c r="B81" s="3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>
        <f t="shared" si="1"/>
        <v>0</v>
      </c>
    </row>
    <row r="82" spans="1:23">
      <c r="A82" s="3"/>
      <c r="B82" s="3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>
        <f t="shared" si="1"/>
        <v>0</v>
      </c>
    </row>
    <row r="83" spans="1:23">
      <c r="A83" s="3"/>
      <c r="B83" s="3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>
        <f t="shared" si="1"/>
        <v>0</v>
      </c>
    </row>
    <row r="84" spans="1:23">
      <c r="A84" s="3"/>
      <c r="B84" s="3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>
        <f t="shared" si="1"/>
        <v>0</v>
      </c>
    </row>
    <row r="85" spans="1:23">
      <c r="A85" s="3"/>
      <c r="B85" s="3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>
        <f t="shared" si="1"/>
        <v>0</v>
      </c>
    </row>
    <row r="86" spans="1:23">
      <c r="A86" s="3"/>
      <c r="B86" s="3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>
        <f t="shared" si="1"/>
        <v>0</v>
      </c>
    </row>
    <row r="87" spans="1:23">
      <c r="A87" s="3"/>
      <c r="B87" s="3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>
        <f t="shared" si="1"/>
        <v>0</v>
      </c>
    </row>
    <row r="88" spans="1:23">
      <c r="A88" s="3"/>
      <c r="B88" s="3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>
        <f t="shared" si="1"/>
        <v>0</v>
      </c>
    </row>
    <row r="89" spans="1:23">
      <c r="A89" s="3"/>
      <c r="B89" s="3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>
        <f t="shared" si="1"/>
        <v>0</v>
      </c>
    </row>
    <row r="90" spans="1:23">
      <c r="A90" s="3"/>
      <c r="B90" s="3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>
        <f t="shared" si="1"/>
        <v>0</v>
      </c>
    </row>
    <row r="91" spans="1:23">
      <c r="A91" s="3"/>
      <c r="B91" s="3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>
        <f t="shared" si="1"/>
        <v>0</v>
      </c>
    </row>
    <row r="92" spans="1:23">
      <c r="A92" s="3"/>
      <c r="B92" s="3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>
        <f t="shared" si="1"/>
        <v>0</v>
      </c>
    </row>
    <row r="93" spans="1:23">
      <c r="A93" s="3"/>
      <c r="B93" s="3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>
        <f t="shared" si="1"/>
        <v>0</v>
      </c>
    </row>
    <row r="94" spans="1:23">
      <c r="A94" s="3"/>
      <c r="B94" s="3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>
        <f t="shared" si="1"/>
        <v>0</v>
      </c>
    </row>
    <row r="95" spans="1:23">
      <c r="A95" s="3"/>
      <c r="B95" s="3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>
        <f t="shared" si="1"/>
        <v>0</v>
      </c>
    </row>
    <row r="96" spans="1:23">
      <c r="A96" s="3"/>
      <c r="B96" s="3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>
        <f t="shared" si="1"/>
        <v>0</v>
      </c>
    </row>
    <row r="97" spans="1:23">
      <c r="A97" s="3"/>
      <c r="B97" s="3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>
        <f t="shared" si="1"/>
        <v>0</v>
      </c>
    </row>
    <row r="98" spans="1:23">
      <c r="A98" s="3"/>
      <c r="B98" s="3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>
        <f t="shared" si="1"/>
        <v>0</v>
      </c>
    </row>
    <row r="99" spans="1:23">
      <c r="A99" s="3"/>
      <c r="B99" s="3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>
        <f t="shared" si="1"/>
        <v>0</v>
      </c>
    </row>
    <row r="100" spans="1:23">
      <c r="A100" s="3"/>
      <c r="B100" s="3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>
        <f t="shared" si="1"/>
        <v>0</v>
      </c>
    </row>
    <row r="101" spans="1:23">
      <c r="A101" s="3"/>
      <c r="B101" s="3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>
        <f t="shared" si="1"/>
        <v>0</v>
      </c>
    </row>
    <row r="102" spans="1:23">
      <c r="A102" s="3"/>
      <c r="B102" s="3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>
        <f t="shared" si="1"/>
        <v>0</v>
      </c>
    </row>
    <row r="103" spans="1:23">
      <c r="A103" s="3"/>
      <c r="B103" s="3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>
        <f t="shared" si="1"/>
        <v>0</v>
      </c>
    </row>
    <row r="104" spans="1:23">
      <c r="A104" s="3"/>
      <c r="B104" s="3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>
        <f t="shared" si="1"/>
        <v>0</v>
      </c>
    </row>
    <row r="105" spans="1:23">
      <c r="A105" s="3"/>
      <c r="B105" s="3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>
        <f t="shared" si="1"/>
        <v>0</v>
      </c>
    </row>
    <row r="106" spans="1:23">
      <c r="A106" s="3"/>
      <c r="B106" s="3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>
        <f t="shared" si="1"/>
        <v>0</v>
      </c>
    </row>
    <row r="107" spans="1:23">
      <c r="A107" s="3"/>
      <c r="B107" s="3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>
        <f t="shared" si="1"/>
        <v>0</v>
      </c>
    </row>
    <row r="108" spans="1:23">
      <c r="A108" s="3"/>
      <c r="B108" s="3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>
        <f t="shared" si="1"/>
        <v>0</v>
      </c>
    </row>
    <row r="109" spans="1:23">
      <c r="A109" s="3"/>
      <c r="B109" s="3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>
        <f t="shared" si="1"/>
        <v>0</v>
      </c>
    </row>
    <row r="110" spans="1:23">
      <c r="A110" s="3"/>
      <c r="B110" s="3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>
        <f t="shared" si="1"/>
        <v>0</v>
      </c>
    </row>
    <row r="111" spans="1:23">
      <c r="A111" s="3"/>
      <c r="B111" s="3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>
        <f t="shared" si="1"/>
        <v>0</v>
      </c>
    </row>
    <row r="112" spans="1:23">
      <c r="A112" s="3"/>
      <c r="B112" s="3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>
        <f t="shared" si="1"/>
        <v>0</v>
      </c>
    </row>
    <row r="113" spans="1:23">
      <c r="A113" s="3"/>
      <c r="B113" s="3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>
        <f t="shared" si="1"/>
        <v>0</v>
      </c>
    </row>
    <row r="114" spans="1:23">
      <c r="A114" s="3"/>
      <c r="B114" s="3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>
        <f t="shared" si="1"/>
        <v>0</v>
      </c>
    </row>
    <row r="115" spans="1:23">
      <c r="A115" s="3"/>
      <c r="B115" s="3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>
        <f t="shared" si="1"/>
        <v>0</v>
      </c>
    </row>
    <row r="116" spans="1:23">
      <c r="A116" s="3"/>
      <c r="B116" s="3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>
        <f t="shared" si="1"/>
        <v>0</v>
      </c>
    </row>
    <row r="117" spans="1:23">
      <c r="A117" s="3"/>
      <c r="B117" s="3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>
        <f t="shared" si="1"/>
        <v>0</v>
      </c>
    </row>
    <row r="118" spans="1:23">
      <c r="A118" s="3"/>
      <c r="B118" s="3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>
        <f t="shared" si="1"/>
        <v>0</v>
      </c>
    </row>
    <row r="119" spans="1:23">
      <c r="A119" s="3"/>
      <c r="B119" s="3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>
        <f t="shared" si="1"/>
        <v>0</v>
      </c>
    </row>
    <row r="120" spans="1:23">
      <c r="A120" s="3"/>
      <c r="B120" s="3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>
        <f t="shared" si="1"/>
        <v>0</v>
      </c>
    </row>
    <row r="121" spans="1:23">
      <c r="A121" s="3"/>
      <c r="B121" s="3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>
        <f t="shared" si="1"/>
        <v>0</v>
      </c>
    </row>
    <row r="122" spans="1:23">
      <c r="A122" s="3"/>
      <c r="B122" s="3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>
        <f t="shared" si="1"/>
        <v>0</v>
      </c>
    </row>
    <row r="123" spans="1:23">
      <c r="A123" s="3"/>
      <c r="B123" s="3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>
        <f t="shared" si="1"/>
        <v>0</v>
      </c>
    </row>
    <row r="124" spans="1:23">
      <c r="A124" s="3"/>
      <c r="B124" s="3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>
        <f t="shared" si="1"/>
        <v>0</v>
      </c>
    </row>
    <row r="125" spans="1:23">
      <c r="A125" s="3"/>
      <c r="B125" s="3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>
        <f t="shared" si="1"/>
        <v>0</v>
      </c>
    </row>
    <row r="126" spans="1:23">
      <c r="A126" s="3"/>
      <c r="B126" s="3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>
        <f t="shared" si="1"/>
        <v>0</v>
      </c>
    </row>
    <row r="127" spans="1:23">
      <c r="A127" s="3"/>
      <c r="B127" s="3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>
        <f t="shared" si="1"/>
        <v>0</v>
      </c>
    </row>
    <row r="128" spans="1:23">
      <c r="A128" s="3"/>
      <c r="B128" s="3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>
        <f t="shared" si="1"/>
        <v>0</v>
      </c>
    </row>
    <row r="129" spans="1:23">
      <c r="A129" s="3"/>
      <c r="B129" s="3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>
        <f t="shared" si="1"/>
        <v>0</v>
      </c>
    </row>
    <row r="130" spans="1:23">
      <c r="A130" s="3"/>
      <c r="B130" s="3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>
        <f t="shared" si="1"/>
        <v>0</v>
      </c>
    </row>
    <row r="131" spans="1:23">
      <c r="A131" s="3"/>
      <c r="B131" s="3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>
        <f t="shared" si="1"/>
        <v>0</v>
      </c>
    </row>
    <row r="132" spans="1:23">
      <c r="A132" s="3"/>
      <c r="B132" s="3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>
        <f t="shared" ref="W132:W195" si="2">SUM(C132:V132)</f>
        <v>0</v>
      </c>
    </row>
    <row r="133" spans="1:23">
      <c r="A133" s="3"/>
      <c r="B133" s="3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>
        <f t="shared" si="2"/>
        <v>0</v>
      </c>
    </row>
    <row r="134" spans="1:23">
      <c r="A134" s="3"/>
      <c r="B134" s="3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>
        <f t="shared" si="2"/>
        <v>0</v>
      </c>
    </row>
    <row r="135" spans="1:23">
      <c r="A135" s="3"/>
      <c r="B135" s="3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>
        <f t="shared" si="2"/>
        <v>0</v>
      </c>
    </row>
    <row r="136" spans="1:23">
      <c r="A136" s="3"/>
      <c r="B136" s="3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>
        <f t="shared" si="2"/>
        <v>0</v>
      </c>
    </row>
    <row r="137" spans="1:23">
      <c r="A137" s="3"/>
      <c r="B137" s="3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>
        <f t="shared" si="2"/>
        <v>0</v>
      </c>
    </row>
    <row r="138" spans="1:23">
      <c r="A138" s="3"/>
      <c r="B138" s="3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>
        <f t="shared" si="2"/>
        <v>0</v>
      </c>
    </row>
    <row r="139" spans="1:23">
      <c r="A139" s="3"/>
      <c r="B139" s="3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>
        <f t="shared" si="2"/>
        <v>0</v>
      </c>
    </row>
    <row r="140" spans="1:23">
      <c r="A140" s="3"/>
      <c r="B140" s="3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>
        <f t="shared" si="2"/>
        <v>0</v>
      </c>
    </row>
    <row r="141" spans="1:23">
      <c r="A141" s="3"/>
      <c r="B141" s="3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>
        <f t="shared" si="2"/>
        <v>0</v>
      </c>
    </row>
    <row r="142" spans="1:23">
      <c r="A142" s="3"/>
      <c r="B142" s="3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>
        <f t="shared" si="2"/>
        <v>0</v>
      </c>
    </row>
    <row r="143" spans="1:23">
      <c r="A143" s="3"/>
      <c r="B143" s="3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>
        <f t="shared" si="2"/>
        <v>0</v>
      </c>
    </row>
    <row r="144" spans="1:23">
      <c r="A144" s="3"/>
      <c r="B144" s="3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>
        <f t="shared" si="2"/>
        <v>0</v>
      </c>
    </row>
    <row r="145" spans="1:23">
      <c r="A145" s="3"/>
      <c r="B145" s="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>
        <f t="shared" si="2"/>
        <v>0</v>
      </c>
    </row>
    <row r="146" spans="1:23">
      <c r="A146" s="3"/>
      <c r="B146" s="3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>
        <f t="shared" si="2"/>
        <v>0</v>
      </c>
    </row>
    <row r="147" spans="1:23">
      <c r="A147" s="3"/>
      <c r="B147" s="3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>
        <f t="shared" si="2"/>
        <v>0</v>
      </c>
    </row>
    <row r="148" spans="1:23">
      <c r="A148" s="3"/>
      <c r="B148" s="3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>
        <f t="shared" si="2"/>
        <v>0</v>
      </c>
    </row>
    <row r="149" spans="1:23">
      <c r="A149" s="3"/>
      <c r="B149" s="3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>
        <f t="shared" si="2"/>
        <v>0</v>
      </c>
    </row>
    <row r="150" spans="1:23">
      <c r="A150" s="3"/>
      <c r="B150" s="3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>
        <f t="shared" si="2"/>
        <v>0</v>
      </c>
    </row>
    <row r="151" spans="1:23">
      <c r="A151" s="3"/>
      <c r="B151" s="3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>
        <f t="shared" si="2"/>
        <v>0</v>
      </c>
    </row>
    <row r="152" spans="1:23">
      <c r="A152" s="3"/>
      <c r="B152" s="3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>
        <f t="shared" si="2"/>
        <v>0</v>
      </c>
    </row>
    <row r="153" spans="1:23">
      <c r="A153" s="3"/>
      <c r="B153" s="3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>
        <f t="shared" si="2"/>
        <v>0</v>
      </c>
    </row>
    <row r="154" spans="1:23">
      <c r="A154" s="3"/>
      <c r="B154" s="3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>
        <f t="shared" si="2"/>
        <v>0</v>
      </c>
    </row>
    <row r="155" spans="1:23">
      <c r="A155" s="3"/>
      <c r="B155" s="3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>
        <f t="shared" si="2"/>
        <v>0</v>
      </c>
    </row>
    <row r="156" spans="1:23">
      <c r="A156" s="3"/>
      <c r="B156" s="3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>
        <f t="shared" si="2"/>
        <v>0</v>
      </c>
    </row>
    <row r="157" spans="1:23">
      <c r="A157" s="3"/>
      <c r="B157" s="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>
        <f t="shared" si="2"/>
        <v>0</v>
      </c>
    </row>
    <row r="158" spans="1:23">
      <c r="A158" s="3"/>
      <c r="B158" s="3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>
        <f t="shared" si="2"/>
        <v>0</v>
      </c>
    </row>
    <row r="159" spans="1:23">
      <c r="A159" s="3"/>
      <c r="B159" s="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>
        <f t="shared" si="2"/>
        <v>0</v>
      </c>
    </row>
    <row r="160" spans="1:23">
      <c r="A160" s="3"/>
      <c r="B160" s="3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>
        <f t="shared" si="2"/>
        <v>0</v>
      </c>
    </row>
    <row r="161" spans="1:23">
      <c r="A161" s="3"/>
      <c r="B161" s="3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>
        <f t="shared" si="2"/>
        <v>0</v>
      </c>
    </row>
    <row r="162" spans="1:23">
      <c r="A162" s="3"/>
      <c r="B162" s="3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>
        <f t="shared" si="2"/>
        <v>0</v>
      </c>
    </row>
    <row r="163" spans="1:23">
      <c r="A163" s="3"/>
      <c r="B163" s="3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>
        <f t="shared" si="2"/>
        <v>0</v>
      </c>
    </row>
    <row r="164" spans="1:23">
      <c r="A164" s="3"/>
      <c r="B164" s="3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>
        <f t="shared" si="2"/>
        <v>0</v>
      </c>
    </row>
    <row r="165" spans="1:23">
      <c r="A165" s="3"/>
      <c r="B165" s="3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>
        <f t="shared" si="2"/>
        <v>0</v>
      </c>
    </row>
    <row r="166" spans="1:23">
      <c r="A166" s="3"/>
      <c r="B166" s="3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>
        <f t="shared" si="2"/>
        <v>0</v>
      </c>
    </row>
    <row r="167" spans="1:23">
      <c r="A167" s="3"/>
      <c r="B167" s="3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>
        <f t="shared" si="2"/>
        <v>0</v>
      </c>
    </row>
    <row r="168" spans="1:23">
      <c r="A168" s="3"/>
      <c r="B168" s="3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>
        <f t="shared" si="2"/>
        <v>0</v>
      </c>
    </row>
    <row r="169" spans="1:23">
      <c r="A169" s="3"/>
      <c r="B169" s="3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>
        <f t="shared" si="2"/>
        <v>0</v>
      </c>
    </row>
    <row r="170" spans="1:23">
      <c r="A170" s="3"/>
      <c r="B170" s="3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>
        <f t="shared" si="2"/>
        <v>0</v>
      </c>
    </row>
    <row r="171" spans="1:23">
      <c r="A171" s="3"/>
      <c r="B171" s="3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>
        <f t="shared" si="2"/>
        <v>0</v>
      </c>
    </row>
    <row r="172" spans="1:23">
      <c r="A172" s="3"/>
      <c r="B172" s="3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>
        <f t="shared" si="2"/>
        <v>0</v>
      </c>
    </row>
    <row r="173" spans="1:23">
      <c r="A173" s="3"/>
      <c r="B173" s="3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>
        <f t="shared" si="2"/>
        <v>0</v>
      </c>
    </row>
    <row r="174" spans="1:23">
      <c r="A174" s="3"/>
      <c r="B174" s="3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>
        <f t="shared" si="2"/>
        <v>0</v>
      </c>
    </row>
    <row r="175" spans="1:23">
      <c r="A175" s="3"/>
      <c r="B175" s="3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>
        <f t="shared" si="2"/>
        <v>0</v>
      </c>
    </row>
    <row r="176" spans="1:23">
      <c r="A176" s="3"/>
      <c r="B176" s="3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>
        <f t="shared" si="2"/>
        <v>0</v>
      </c>
    </row>
    <row r="177" spans="1:23">
      <c r="A177" s="3"/>
      <c r="B177" s="3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>
        <f t="shared" si="2"/>
        <v>0</v>
      </c>
    </row>
    <row r="178" spans="1:23">
      <c r="A178" s="3"/>
      <c r="B178" s="3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>
        <f t="shared" si="2"/>
        <v>0</v>
      </c>
    </row>
    <row r="179" spans="1:23">
      <c r="A179" s="3"/>
      <c r="B179" s="3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>
        <f t="shared" si="2"/>
        <v>0</v>
      </c>
    </row>
    <row r="180" spans="1:23">
      <c r="A180" s="3"/>
      <c r="B180" s="3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>
        <f t="shared" si="2"/>
        <v>0</v>
      </c>
    </row>
    <row r="181" spans="1:23">
      <c r="A181" s="3"/>
      <c r="B181" s="3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>
        <f t="shared" si="2"/>
        <v>0</v>
      </c>
    </row>
    <row r="182" spans="1:23">
      <c r="A182" s="3"/>
      <c r="B182" s="3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>
        <f t="shared" si="2"/>
        <v>0</v>
      </c>
    </row>
    <row r="183" spans="1:23">
      <c r="A183" s="3"/>
      <c r="B183" s="3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>
        <f t="shared" si="2"/>
        <v>0</v>
      </c>
    </row>
    <row r="184" spans="1:23">
      <c r="A184" s="3"/>
      <c r="B184" s="3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>
        <f t="shared" si="2"/>
        <v>0</v>
      </c>
    </row>
    <row r="185" spans="1:23">
      <c r="A185" s="3"/>
      <c r="B185" s="3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>
        <f t="shared" si="2"/>
        <v>0</v>
      </c>
    </row>
    <row r="186" spans="1:23">
      <c r="A186" s="3"/>
      <c r="B186" s="3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>
        <f t="shared" si="2"/>
        <v>0</v>
      </c>
    </row>
    <row r="187" spans="1:23">
      <c r="A187" s="3"/>
      <c r="B187" s="3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>
        <f t="shared" si="2"/>
        <v>0</v>
      </c>
    </row>
    <row r="188" spans="1:23">
      <c r="A188" s="3"/>
      <c r="B188" s="3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>
        <f t="shared" si="2"/>
        <v>0</v>
      </c>
    </row>
    <row r="189" spans="1:23">
      <c r="A189" s="3"/>
      <c r="B189" s="3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>
        <f t="shared" si="2"/>
        <v>0</v>
      </c>
    </row>
    <row r="190" spans="1:23">
      <c r="A190" s="3"/>
      <c r="B190" s="3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>
        <f t="shared" si="2"/>
        <v>0</v>
      </c>
    </row>
    <row r="191" spans="1:23">
      <c r="A191" s="3"/>
      <c r="B191" s="3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>
        <f t="shared" si="2"/>
        <v>0</v>
      </c>
    </row>
    <row r="192" spans="1:23">
      <c r="A192" s="3"/>
      <c r="B192" s="3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>
        <f t="shared" si="2"/>
        <v>0</v>
      </c>
    </row>
    <row r="193" spans="1:23">
      <c r="A193" s="3"/>
      <c r="B193" s="3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>
        <f t="shared" si="2"/>
        <v>0</v>
      </c>
    </row>
    <row r="194" spans="1:23">
      <c r="A194" s="3"/>
      <c r="B194" s="3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>
        <f t="shared" si="2"/>
        <v>0</v>
      </c>
    </row>
    <row r="195" spans="1:23">
      <c r="A195" s="3"/>
      <c r="B195" s="3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>
        <f t="shared" si="2"/>
        <v>0</v>
      </c>
    </row>
    <row r="196" spans="1:23">
      <c r="A196" s="3"/>
      <c r="B196" s="3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>
        <f t="shared" ref="W196:W259" si="3">SUM(C196:V196)</f>
        <v>0</v>
      </c>
    </row>
    <row r="197" spans="1:23">
      <c r="A197" s="3"/>
      <c r="B197" s="3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>
        <f t="shared" si="3"/>
        <v>0</v>
      </c>
    </row>
    <row r="198" spans="1:23">
      <c r="A198" s="3"/>
      <c r="B198" s="3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>
        <f t="shared" si="3"/>
        <v>0</v>
      </c>
    </row>
    <row r="199" spans="1:23">
      <c r="A199" s="3"/>
      <c r="B199" s="3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>
        <f t="shared" si="3"/>
        <v>0</v>
      </c>
    </row>
    <row r="200" spans="1:23">
      <c r="A200" s="3"/>
      <c r="B200" s="3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>
        <f t="shared" si="3"/>
        <v>0</v>
      </c>
    </row>
    <row r="201" spans="1:23">
      <c r="A201" s="3"/>
      <c r="B201" s="3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>
        <f t="shared" si="3"/>
        <v>0</v>
      </c>
    </row>
    <row r="202" spans="1:23">
      <c r="A202" s="3"/>
      <c r="B202" s="3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>
        <f t="shared" si="3"/>
        <v>0</v>
      </c>
    </row>
    <row r="203" spans="1:23">
      <c r="A203" s="3"/>
      <c r="B203" s="3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>
        <f t="shared" si="3"/>
        <v>0</v>
      </c>
    </row>
    <row r="204" spans="1:23">
      <c r="A204" s="3"/>
      <c r="B204" s="3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>
        <f t="shared" si="3"/>
        <v>0</v>
      </c>
    </row>
    <row r="205" spans="1:23">
      <c r="A205" s="3"/>
      <c r="B205" s="3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>
        <f t="shared" si="3"/>
        <v>0</v>
      </c>
    </row>
    <row r="206" spans="1:23">
      <c r="A206" s="3"/>
      <c r="B206" s="3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>
        <f t="shared" si="3"/>
        <v>0</v>
      </c>
    </row>
    <row r="207" spans="1:23">
      <c r="A207" s="3"/>
      <c r="B207" s="3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>
        <f t="shared" si="3"/>
        <v>0</v>
      </c>
    </row>
    <row r="208" spans="1:23">
      <c r="A208" s="3"/>
      <c r="B208" s="3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>
        <f t="shared" si="3"/>
        <v>0</v>
      </c>
    </row>
    <row r="209" spans="1:23">
      <c r="A209" s="3"/>
      <c r="B209" s="3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>
        <f t="shared" si="3"/>
        <v>0</v>
      </c>
    </row>
    <row r="210" spans="1:23">
      <c r="A210" s="3"/>
      <c r="B210" s="3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>
        <f t="shared" si="3"/>
        <v>0</v>
      </c>
    </row>
    <row r="211" spans="1:23">
      <c r="A211" s="3"/>
      <c r="B211" s="3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>
        <f t="shared" si="3"/>
        <v>0</v>
      </c>
    </row>
    <row r="212" spans="1:23">
      <c r="A212" s="3"/>
      <c r="B212" s="3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>
        <f t="shared" si="3"/>
        <v>0</v>
      </c>
    </row>
    <row r="213" spans="1:23">
      <c r="A213" s="3"/>
      <c r="B213" s="3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>
        <f t="shared" si="3"/>
        <v>0</v>
      </c>
    </row>
    <row r="214" spans="1:23">
      <c r="A214" s="3"/>
      <c r="B214" s="3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>
        <f t="shared" si="3"/>
        <v>0</v>
      </c>
    </row>
    <row r="215" spans="1:23">
      <c r="A215" s="3"/>
      <c r="B215" s="3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>
        <f t="shared" si="3"/>
        <v>0</v>
      </c>
    </row>
    <row r="216" spans="1:23">
      <c r="A216" s="3"/>
      <c r="B216" s="3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>
        <f t="shared" si="3"/>
        <v>0</v>
      </c>
    </row>
    <row r="217" spans="1:23">
      <c r="A217" s="3"/>
      <c r="B217" s="3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>
        <f t="shared" si="3"/>
        <v>0</v>
      </c>
    </row>
    <row r="218" spans="1:23">
      <c r="A218" s="3"/>
      <c r="B218" s="3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>
        <f t="shared" si="3"/>
        <v>0</v>
      </c>
    </row>
    <row r="219" spans="1:23">
      <c r="A219" s="3"/>
      <c r="B219" s="3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>
        <f t="shared" si="3"/>
        <v>0</v>
      </c>
    </row>
    <row r="220" spans="1:23">
      <c r="A220" s="3"/>
      <c r="B220" s="3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>
        <f t="shared" si="3"/>
        <v>0</v>
      </c>
    </row>
    <row r="221" spans="1:23">
      <c r="A221" s="3"/>
      <c r="B221" s="3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>
        <f t="shared" si="3"/>
        <v>0</v>
      </c>
    </row>
    <row r="222" spans="1:23">
      <c r="A222" s="3"/>
      <c r="B222" s="3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>
        <f t="shared" si="3"/>
        <v>0</v>
      </c>
    </row>
    <row r="223" spans="1:23">
      <c r="A223" s="3"/>
      <c r="B223" s="3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>
        <f t="shared" si="3"/>
        <v>0</v>
      </c>
    </row>
    <row r="224" spans="1:23">
      <c r="A224" s="3"/>
      <c r="B224" s="3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>
        <f t="shared" si="3"/>
        <v>0</v>
      </c>
    </row>
    <row r="225" spans="1:23">
      <c r="A225" s="3"/>
      <c r="B225" s="3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>
        <f t="shared" si="3"/>
        <v>0</v>
      </c>
    </row>
    <row r="226" spans="1:23">
      <c r="A226" s="3"/>
      <c r="B226" s="3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>
        <f t="shared" si="3"/>
        <v>0</v>
      </c>
    </row>
    <row r="227" spans="1:23">
      <c r="A227" s="3"/>
      <c r="B227" s="3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>
        <f t="shared" si="3"/>
        <v>0</v>
      </c>
    </row>
    <row r="228" spans="1:23">
      <c r="A228" s="3"/>
      <c r="B228" s="3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>
        <f t="shared" si="3"/>
        <v>0</v>
      </c>
    </row>
    <row r="229" spans="1:23">
      <c r="A229" s="3"/>
      <c r="B229" s="3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>
        <f t="shared" si="3"/>
        <v>0</v>
      </c>
    </row>
    <row r="230" spans="1:23">
      <c r="A230" s="3"/>
      <c r="B230" s="3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>
        <f t="shared" si="3"/>
        <v>0</v>
      </c>
    </row>
    <row r="231" spans="1:23">
      <c r="A231" s="3"/>
      <c r="B231" s="3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>
        <f t="shared" si="3"/>
        <v>0</v>
      </c>
    </row>
    <row r="232" spans="1:23">
      <c r="A232" s="3"/>
      <c r="B232" s="3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>
        <f t="shared" si="3"/>
        <v>0</v>
      </c>
    </row>
    <row r="233" spans="1:23">
      <c r="A233" s="3"/>
      <c r="B233" s="3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>
        <f t="shared" si="3"/>
        <v>0</v>
      </c>
    </row>
    <row r="234" spans="1:23">
      <c r="A234" s="3"/>
      <c r="B234" s="3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>
        <f t="shared" si="3"/>
        <v>0</v>
      </c>
    </row>
    <row r="235" spans="1:23">
      <c r="A235" s="3"/>
      <c r="B235" s="3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>
        <f t="shared" si="3"/>
        <v>0</v>
      </c>
    </row>
    <row r="236" spans="1:23">
      <c r="A236" s="3"/>
      <c r="B236" s="3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>
        <f t="shared" si="3"/>
        <v>0</v>
      </c>
    </row>
    <row r="237" spans="1:23">
      <c r="A237" s="3"/>
      <c r="B237" s="3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>
        <f t="shared" si="3"/>
        <v>0</v>
      </c>
    </row>
    <row r="238" spans="1:23">
      <c r="A238" s="3"/>
      <c r="B238" s="3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>
        <f t="shared" si="3"/>
        <v>0</v>
      </c>
    </row>
    <row r="239" spans="1:23">
      <c r="A239" s="3"/>
      <c r="B239" s="3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>
        <f t="shared" si="3"/>
        <v>0</v>
      </c>
    </row>
    <row r="240" spans="1:23">
      <c r="A240" s="3"/>
      <c r="B240" s="3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>
        <f t="shared" si="3"/>
        <v>0</v>
      </c>
    </row>
    <row r="241" spans="1:23">
      <c r="A241" s="3"/>
      <c r="B241" s="3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>
        <f t="shared" si="3"/>
        <v>0</v>
      </c>
    </row>
    <row r="242" spans="1:23">
      <c r="A242" s="3"/>
      <c r="B242" s="3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>
        <f t="shared" si="3"/>
        <v>0</v>
      </c>
    </row>
    <row r="243" spans="1:23">
      <c r="A243" s="3"/>
      <c r="B243" s="3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>
        <f t="shared" si="3"/>
        <v>0</v>
      </c>
    </row>
    <row r="244" spans="1:23">
      <c r="A244" s="3"/>
      <c r="B244" s="3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>
        <f t="shared" si="3"/>
        <v>0</v>
      </c>
    </row>
    <row r="245" spans="1:23">
      <c r="A245" s="3"/>
      <c r="B245" s="3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>
        <f t="shared" si="3"/>
        <v>0</v>
      </c>
    </row>
    <row r="246" spans="1:23">
      <c r="A246" s="3"/>
      <c r="B246" s="3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>
        <f t="shared" si="3"/>
        <v>0</v>
      </c>
    </row>
    <row r="247" spans="1:23">
      <c r="A247" s="3"/>
      <c r="B247" s="3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>
        <f t="shared" si="3"/>
        <v>0</v>
      </c>
    </row>
    <row r="248" spans="1:23">
      <c r="A248" s="3"/>
      <c r="B248" s="3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>
        <f t="shared" si="3"/>
        <v>0</v>
      </c>
    </row>
    <row r="249" spans="1:23">
      <c r="A249" s="3"/>
      <c r="B249" s="3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>
        <f t="shared" si="3"/>
        <v>0</v>
      </c>
    </row>
    <row r="250" spans="1:23">
      <c r="A250" s="3"/>
      <c r="B250" s="3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>
        <f t="shared" si="3"/>
        <v>0</v>
      </c>
    </row>
    <row r="251" spans="1:23">
      <c r="A251" s="3"/>
      <c r="B251" s="3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>
        <f t="shared" si="3"/>
        <v>0</v>
      </c>
    </row>
    <row r="252" spans="1:23">
      <c r="A252" s="3"/>
      <c r="B252" s="3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>
        <f t="shared" si="3"/>
        <v>0</v>
      </c>
    </row>
    <row r="253" spans="1:23">
      <c r="A253" s="3"/>
      <c r="B253" s="3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>
        <f t="shared" si="3"/>
        <v>0</v>
      </c>
    </row>
    <row r="254" spans="1:23">
      <c r="A254" s="3"/>
      <c r="B254" s="3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>
        <f t="shared" si="3"/>
        <v>0</v>
      </c>
    </row>
    <row r="255" spans="1:23">
      <c r="A255" s="3"/>
      <c r="B255" s="3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>
        <f t="shared" si="3"/>
        <v>0</v>
      </c>
    </row>
    <row r="256" spans="1:23">
      <c r="A256" s="3"/>
      <c r="B256" s="3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>
        <f t="shared" si="3"/>
        <v>0</v>
      </c>
    </row>
    <row r="257" spans="1:23">
      <c r="A257" s="3"/>
      <c r="B257" s="3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>
        <f t="shared" si="3"/>
        <v>0</v>
      </c>
    </row>
    <row r="258" spans="1:23">
      <c r="A258" s="3"/>
      <c r="B258" s="3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>
        <f t="shared" si="3"/>
        <v>0</v>
      </c>
    </row>
    <row r="259" spans="1:23">
      <c r="A259" s="3"/>
      <c r="B259" s="3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>
        <f t="shared" si="3"/>
        <v>0</v>
      </c>
    </row>
    <row r="260" spans="1:23">
      <c r="A260" s="3"/>
      <c r="B260" s="3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>
        <f t="shared" ref="W260:W323" si="4">SUM(C260:V260)</f>
        <v>0</v>
      </c>
    </row>
    <row r="261" spans="1:23">
      <c r="A261" s="3"/>
      <c r="B261" s="3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>
        <f t="shared" si="4"/>
        <v>0</v>
      </c>
    </row>
    <row r="262" spans="1:23">
      <c r="A262" s="3"/>
      <c r="B262" s="3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>
        <f t="shared" si="4"/>
        <v>0</v>
      </c>
    </row>
    <row r="263" spans="1:23">
      <c r="A263" s="3"/>
      <c r="B263" s="3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>
        <f t="shared" si="4"/>
        <v>0</v>
      </c>
    </row>
    <row r="264" spans="1:23">
      <c r="A264" s="3"/>
      <c r="B264" s="3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>
        <f t="shared" si="4"/>
        <v>0</v>
      </c>
    </row>
    <row r="265" spans="1:23">
      <c r="A265" s="3"/>
      <c r="B265" s="3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>
        <f t="shared" si="4"/>
        <v>0</v>
      </c>
    </row>
    <row r="266" spans="1:23">
      <c r="A266" s="3"/>
      <c r="B266" s="3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>
        <f t="shared" si="4"/>
        <v>0</v>
      </c>
    </row>
    <row r="267" spans="1:23">
      <c r="A267" s="3"/>
      <c r="B267" s="3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>
        <f t="shared" si="4"/>
        <v>0</v>
      </c>
    </row>
    <row r="268" spans="1:23">
      <c r="A268" s="3"/>
      <c r="B268" s="3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>
        <f t="shared" si="4"/>
        <v>0</v>
      </c>
    </row>
    <row r="269" spans="1:23">
      <c r="A269" s="3"/>
      <c r="B269" s="3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>
        <f t="shared" si="4"/>
        <v>0</v>
      </c>
    </row>
    <row r="270" spans="1:23">
      <c r="A270" s="3"/>
      <c r="B270" s="3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>
        <f t="shared" si="4"/>
        <v>0</v>
      </c>
    </row>
    <row r="271" spans="1:23">
      <c r="A271" s="3"/>
      <c r="B271" s="3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>
        <f t="shared" si="4"/>
        <v>0</v>
      </c>
    </row>
    <row r="272" spans="1:23">
      <c r="A272" s="3"/>
      <c r="B272" s="3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>
        <f t="shared" si="4"/>
        <v>0</v>
      </c>
    </row>
    <row r="273" spans="1:23">
      <c r="A273" s="3"/>
      <c r="B273" s="3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>
        <f t="shared" si="4"/>
        <v>0</v>
      </c>
    </row>
    <row r="274" spans="1:23">
      <c r="A274" s="3"/>
      <c r="B274" s="3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>
        <f t="shared" si="4"/>
        <v>0</v>
      </c>
    </row>
    <row r="275" spans="1:23">
      <c r="A275" s="3"/>
      <c r="B275" s="3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>
        <f t="shared" si="4"/>
        <v>0</v>
      </c>
    </row>
    <row r="276" spans="1:23">
      <c r="A276" s="3"/>
      <c r="B276" s="3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>
        <f t="shared" si="4"/>
        <v>0</v>
      </c>
    </row>
    <row r="277" spans="1:23">
      <c r="A277" s="3"/>
      <c r="B277" s="3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>
        <f t="shared" si="4"/>
        <v>0</v>
      </c>
    </row>
    <row r="278" spans="1:23">
      <c r="A278" s="3"/>
      <c r="B278" s="3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>
        <f t="shared" si="4"/>
        <v>0</v>
      </c>
    </row>
    <row r="279" spans="1:23">
      <c r="A279" s="3"/>
      <c r="B279" s="3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>
        <f t="shared" si="4"/>
        <v>0</v>
      </c>
    </row>
    <row r="280" spans="1:23">
      <c r="A280" s="3"/>
      <c r="B280" s="3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>
        <f t="shared" si="4"/>
        <v>0</v>
      </c>
    </row>
    <row r="281" spans="1:23">
      <c r="A281" s="3"/>
      <c r="B281" s="3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>
        <f t="shared" si="4"/>
        <v>0</v>
      </c>
    </row>
    <row r="282" spans="1:23">
      <c r="A282" s="3"/>
      <c r="B282" s="3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>
        <f t="shared" si="4"/>
        <v>0</v>
      </c>
    </row>
    <row r="283" spans="1:23">
      <c r="A283" s="3"/>
      <c r="B283" s="3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>
        <f t="shared" si="4"/>
        <v>0</v>
      </c>
    </row>
    <row r="284" spans="1:23">
      <c r="A284" s="3"/>
      <c r="B284" s="3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>
        <f t="shared" si="4"/>
        <v>0</v>
      </c>
    </row>
    <row r="285" spans="1:23">
      <c r="A285" s="3"/>
      <c r="B285" s="3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>
        <f t="shared" si="4"/>
        <v>0</v>
      </c>
    </row>
    <row r="286" spans="1:23">
      <c r="A286" s="3"/>
      <c r="B286" s="3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>
        <f t="shared" si="4"/>
        <v>0</v>
      </c>
    </row>
    <row r="287" spans="1:23">
      <c r="A287" s="3"/>
      <c r="B287" s="3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>
        <f t="shared" si="4"/>
        <v>0</v>
      </c>
    </row>
    <row r="288" spans="1:23">
      <c r="A288" s="3"/>
      <c r="B288" s="3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>
        <f t="shared" si="4"/>
        <v>0</v>
      </c>
    </row>
    <row r="289" spans="1:23">
      <c r="A289" s="3"/>
      <c r="B289" s="3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>
        <f t="shared" si="4"/>
        <v>0</v>
      </c>
    </row>
    <row r="290" spans="1:23">
      <c r="A290" s="3"/>
      <c r="B290" s="3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>
        <f t="shared" si="4"/>
        <v>0</v>
      </c>
    </row>
    <row r="291" spans="1:23">
      <c r="A291" s="3"/>
      <c r="B291" s="3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>
        <f t="shared" si="4"/>
        <v>0</v>
      </c>
    </row>
    <row r="292" spans="1:23">
      <c r="A292" s="3"/>
      <c r="B292" s="3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>
        <f t="shared" si="4"/>
        <v>0</v>
      </c>
    </row>
    <row r="293" spans="1:23">
      <c r="A293" s="3"/>
      <c r="B293" s="3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>
        <f t="shared" si="4"/>
        <v>0</v>
      </c>
    </row>
    <row r="294" spans="1:23">
      <c r="A294" s="3"/>
      <c r="B294" s="3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>
        <f t="shared" si="4"/>
        <v>0</v>
      </c>
    </row>
    <row r="295" spans="1:23">
      <c r="A295" s="3"/>
      <c r="B295" s="3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>
        <f t="shared" si="4"/>
        <v>0</v>
      </c>
    </row>
    <row r="296" spans="1:23">
      <c r="A296" s="3"/>
      <c r="B296" s="3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>
        <f t="shared" si="4"/>
        <v>0</v>
      </c>
    </row>
    <row r="297" spans="1:23">
      <c r="A297" s="3"/>
      <c r="B297" s="3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>
        <f t="shared" si="4"/>
        <v>0</v>
      </c>
    </row>
    <row r="298" spans="1:23">
      <c r="A298" s="3"/>
      <c r="B298" s="3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>
        <f t="shared" si="4"/>
        <v>0</v>
      </c>
    </row>
    <row r="299" spans="1:23">
      <c r="A299" s="3"/>
      <c r="B299" s="3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>
        <f t="shared" si="4"/>
        <v>0</v>
      </c>
    </row>
    <row r="300" spans="1:23">
      <c r="A300" s="3"/>
      <c r="B300" s="3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>
        <f t="shared" si="4"/>
        <v>0</v>
      </c>
    </row>
    <row r="301" spans="1:23">
      <c r="A301" s="3"/>
      <c r="B301" s="3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>
        <f t="shared" si="4"/>
        <v>0</v>
      </c>
    </row>
    <row r="302" spans="1:23">
      <c r="A302" s="3"/>
      <c r="B302" s="3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>
        <f t="shared" si="4"/>
        <v>0</v>
      </c>
    </row>
    <row r="303" spans="1:23">
      <c r="A303" s="3"/>
      <c r="B303" s="3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>
        <f t="shared" si="4"/>
        <v>0</v>
      </c>
    </row>
    <row r="304" spans="1:23">
      <c r="A304" s="3"/>
      <c r="B304" s="3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>
        <f t="shared" si="4"/>
        <v>0</v>
      </c>
    </row>
    <row r="305" spans="1:23">
      <c r="A305" s="3"/>
      <c r="B305" s="3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>
        <f t="shared" si="4"/>
        <v>0</v>
      </c>
    </row>
    <row r="306" spans="1:23">
      <c r="A306" s="3"/>
      <c r="B306" s="3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>
        <f t="shared" si="4"/>
        <v>0</v>
      </c>
    </row>
    <row r="307" spans="1:23">
      <c r="A307" s="3"/>
      <c r="B307" s="3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>
        <f t="shared" si="4"/>
        <v>0</v>
      </c>
    </row>
    <row r="308" spans="1:23">
      <c r="A308" s="3"/>
      <c r="B308" s="3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>
        <f t="shared" si="4"/>
        <v>0</v>
      </c>
    </row>
    <row r="309" spans="1:23">
      <c r="A309" s="3"/>
      <c r="B309" s="3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>
        <f t="shared" si="4"/>
        <v>0</v>
      </c>
    </row>
    <row r="310" spans="1:23">
      <c r="A310" s="3"/>
      <c r="B310" s="3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>
        <f t="shared" si="4"/>
        <v>0</v>
      </c>
    </row>
    <row r="311" spans="1:23">
      <c r="A311" s="3"/>
      <c r="B311" s="3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>
        <f t="shared" si="4"/>
        <v>0</v>
      </c>
    </row>
    <row r="312" spans="1:23">
      <c r="A312" s="3"/>
      <c r="B312" s="3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>
        <f t="shared" si="4"/>
        <v>0</v>
      </c>
    </row>
    <row r="313" spans="1:23">
      <c r="A313" s="3"/>
      <c r="B313" s="3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>
        <f t="shared" si="4"/>
        <v>0</v>
      </c>
    </row>
    <row r="314" spans="1:23">
      <c r="A314" s="3"/>
      <c r="B314" s="3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>
        <f t="shared" si="4"/>
        <v>0</v>
      </c>
    </row>
    <row r="315" spans="1:23">
      <c r="A315" s="3"/>
      <c r="B315" s="3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>
        <f t="shared" si="4"/>
        <v>0</v>
      </c>
    </row>
    <row r="316" spans="1:23">
      <c r="A316" s="3"/>
      <c r="B316" s="3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>
        <f t="shared" si="4"/>
        <v>0</v>
      </c>
    </row>
    <row r="317" spans="1:23">
      <c r="A317" s="3"/>
      <c r="B317" s="3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>
        <f t="shared" si="4"/>
        <v>0</v>
      </c>
    </row>
    <row r="318" spans="1:23">
      <c r="A318" s="3"/>
      <c r="B318" s="3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>
        <f t="shared" si="4"/>
        <v>0</v>
      </c>
    </row>
    <row r="319" spans="1:23">
      <c r="A319" s="3"/>
      <c r="B319" s="3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>
        <f t="shared" si="4"/>
        <v>0</v>
      </c>
    </row>
    <row r="320" spans="1:23">
      <c r="A320" s="3"/>
      <c r="B320" s="3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>
        <f t="shared" si="4"/>
        <v>0</v>
      </c>
    </row>
    <row r="321" spans="1:23">
      <c r="A321" s="3"/>
      <c r="B321" s="3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>
        <f t="shared" si="4"/>
        <v>0</v>
      </c>
    </row>
    <row r="322" spans="1:23">
      <c r="A322" s="3"/>
      <c r="B322" s="3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>
        <f t="shared" si="4"/>
        <v>0</v>
      </c>
    </row>
    <row r="323" spans="1:23">
      <c r="A323" s="3"/>
      <c r="B323" s="3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>
        <f t="shared" si="4"/>
        <v>0</v>
      </c>
    </row>
    <row r="324" spans="1:23">
      <c r="A324" s="3"/>
      <c r="B324" s="3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>
        <f t="shared" ref="W324:W348" si="5">SUM(C324:V324)</f>
        <v>0</v>
      </c>
    </row>
    <row r="325" spans="1:23">
      <c r="A325" s="3"/>
      <c r="B325" s="3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>
        <f t="shared" si="5"/>
        <v>0</v>
      </c>
    </row>
    <row r="326" spans="1:23">
      <c r="A326" s="3"/>
      <c r="B326" s="3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>
        <f t="shared" si="5"/>
        <v>0</v>
      </c>
    </row>
    <row r="327" spans="1:23">
      <c r="A327" s="3"/>
      <c r="B327" s="3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>
        <f t="shared" si="5"/>
        <v>0</v>
      </c>
    </row>
    <row r="328" spans="1:23">
      <c r="A328" s="3"/>
      <c r="B328" s="3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>
        <f t="shared" si="5"/>
        <v>0</v>
      </c>
    </row>
    <row r="329" spans="1:23">
      <c r="A329" s="3"/>
      <c r="B329" s="3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>
        <f t="shared" si="5"/>
        <v>0</v>
      </c>
    </row>
    <row r="330" spans="1:23">
      <c r="A330" s="3"/>
      <c r="B330" s="3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>
        <f t="shared" si="5"/>
        <v>0</v>
      </c>
    </row>
    <row r="331" spans="1:23">
      <c r="A331" s="3"/>
      <c r="B331" s="3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>
        <f t="shared" si="5"/>
        <v>0</v>
      </c>
    </row>
    <row r="332" spans="1:23">
      <c r="A332" s="3"/>
      <c r="B332" s="3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>
        <f t="shared" si="5"/>
        <v>0</v>
      </c>
    </row>
    <row r="333" spans="1:23">
      <c r="A333" s="3"/>
      <c r="B333" s="3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>
        <f t="shared" si="5"/>
        <v>0</v>
      </c>
    </row>
    <row r="334" spans="1:23">
      <c r="A334" s="3"/>
      <c r="B334" s="3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>
        <f t="shared" si="5"/>
        <v>0</v>
      </c>
    </row>
    <row r="335" spans="1:23">
      <c r="A335" s="3"/>
      <c r="B335" s="3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>
        <f t="shared" si="5"/>
        <v>0</v>
      </c>
    </row>
    <row r="336" spans="1:23">
      <c r="A336" s="3"/>
      <c r="B336" s="3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>
        <f t="shared" si="5"/>
        <v>0</v>
      </c>
    </row>
    <row r="337" spans="1:23">
      <c r="A337" s="3"/>
      <c r="B337" s="3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>
        <f t="shared" si="5"/>
        <v>0</v>
      </c>
    </row>
    <row r="338" spans="1:23">
      <c r="A338" s="3"/>
      <c r="B338" s="3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>
        <f t="shared" si="5"/>
        <v>0</v>
      </c>
    </row>
    <row r="339" spans="1:23">
      <c r="A339" s="3"/>
      <c r="B339" s="3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>
        <f t="shared" si="5"/>
        <v>0</v>
      </c>
    </row>
    <row r="340" spans="1:23">
      <c r="A340" s="3"/>
      <c r="B340" s="3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>
        <f t="shared" si="5"/>
        <v>0</v>
      </c>
    </row>
    <row r="341" spans="1:23">
      <c r="A341" s="3"/>
      <c r="B341" s="3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>
        <f t="shared" si="5"/>
        <v>0</v>
      </c>
    </row>
    <row r="342" spans="1:23">
      <c r="A342" s="3"/>
      <c r="B342" s="3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>
        <f t="shared" si="5"/>
        <v>0</v>
      </c>
    </row>
    <row r="343" spans="1:23">
      <c r="A343" s="3"/>
      <c r="B343" s="3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>
        <f t="shared" si="5"/>
        <v>0</v>
      </c>
    </row>
    <row r="344" spans="1:23">
      <c r="A344" s="3"/>
      <c r="B344" s="3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>
        <f t="shared" si="5"/>
        <v>0</v>
      </c>
    </row>
    <row r="345" spans="1:23">
      <c r="A345" s="3"/>
      <c r="B345" s="3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>
        <f t="shared" si="5"/>
        <v>0</v>
      </c>
    </row>
    <row r="346" spans="1:23">
      <c r="A346" s="3"/>
      <c r="B346" s="3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>
        <f t="shared" si="5"/>
        <v>0</v>
      </c>
    </row>
    <row r="347" spans="1:23">
      <c r="A347" s="3"/>
      <c r="B347" s="3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>
        <f t="shared" si="5"/>
        <v>0</v>
      </c>
    </row>
    <row r="348" spans="1:23">
      <c r="A348" s="3"/>
      <c r="B348" s="3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>
        <f t="shared" si="5"/>
        <v>0</v>
      </c>
    </row>
    <row r="349" spans="3:23">
      <c r="C349" s="6">
        <f t="shared" ref="C349:V349" si="6">SUM(C1:C348)</f>
        <v>0</v>
      </c>
      <c r="D349" s="6">
        <f t="shared" si="6"/>
        <v>0</v>
      </c>
      <c r="E349" s="6">
        <f t="shared" si="6"/>
        <v>0</v>
      </c>
      <c r="F349" s="6">
        <f t="shared" si="6"/>
        <v>0</v>
      </c>
      <c r="G349" s="6">
        <f t="shared" si="6"/>
        <v>0</v>
      </c>
      <c r="H349" s="6">
        <f t="shared" si="6"/>
        <v>0</v>
      </c>
      <c r="I349" s="6">
        <f t="shared" si="6"/>
        <v>0</v>
      </c>
      <c r="J349" s="6">
        <f t="shared" si="6"/>
        <v>0</v>
      </c>
      <c r="K349" s="6">
        <f t="shared" si="6"/>
        <v>0</v>
      </c>
      <c r="L349" s="6">
        <f t="shared" si="6"/>
        <v>0</v>
      </c>
      <c r="M349" s="6">
        <f t="shared" si="6"/>
        <v>193.15</v>
      </c>
      <c r="N349" s="6">
        <f t="shared" si="6"/>
        <v>484.658</v>
      </c>
      <c r="O349" s="6">
        <f t="shared" si="6"/>
        <v>611.1</v>
      </c>
      <c r="P349" s="6">
        <f t="shared" si="6"/>
        <v>1021.68</v>
      </c>
      <c r="Q349" s="6">
        <f t="shared" si="6"/>
        <v>625.79</v>
      </c>
      <c r="R349" s="6">
        <f t="shared" si="6"/>
        <v>0</v>
      </c>
      <c r="S349" s="6">
        <f t="shared" si="6"/>
        <v>44.6</v>
      </c>
      <c r="T349" s="6">
        <f t="shared" si="6"/>
        <v>300.15</v>
      </c>
      <c r="U349" s="6">
        <f t="shared" si="6"/>
        <v>327.8</v>
      </c>
      <c r="V349" s="6">
        <f t="shared" si="6"/>
        <v>0</v>
      </c>
      <c r="W349" s="6">
        <f>SUM(W2:W348)</f>
        <v>3608.928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49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11" defaultRowHeight="14.25"/>
  <cols>
    <col min="1" max="1" width="9.56923076923077" customWidth="1"/>
    <col min="2" max="12" width="11" hidden="1" customWidth="1"/>
    <col min="13" max="14" width="7.85641025641026" customWidth="1"/>
    <col min="15" max="15" width="7.42564102564103" customWidth="1"/>
    <col min="16" max="16" width="8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8.13846153846154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2198</v>
      </c>
      <c r="B2" s="3"/>
      <c r="C2" s="3"/>
      <c r="D2" s="3"/>
      <c r="E2" s="3"/>
      <c r="F2" s="3"/>
      <c r="G2" s="3"/>
      <c r="H2" s="3"/>
      <c r="I2" s="3"/>
      <c r="J2" s="3"/>
      <c r="K2" s="5"/>
      <c r="L2" s="5"/>
      <c r="M2" s="5"/>
      <c r="N2" s="5"/>
      <c r="O2" s="5">
        <v>3.85</v>
      </c>
      <c r="P2" s="5">
        <v>4.15</v>
      </c>
      <c r="Q2" s="5"/>
      <c r="R2" s="5"/>
      <c r="S2" s="5"/>
      <c r="T2" s="5">
        <v>1.4</v>
      </c>
      <c r="U2" s="5"/>
      <c r="V2" s="5"/>
      <c r="W2" s="5">
        <f t="shared" ref="W2:W67" si="0">SUM(C2:V2)</f>
        <v>9.4</v>
      </c>
    </row>
    <row r="3" spans="1:23">
      <c r="A3" s="3">
        <v>303</v>
      </c>
      <c r="B3" s="3"/>
      <c r="C3" s="3"/>
      <c r="D3" s="3"/>
      <c r="E3" s="3"/>
      <c r="F3" s="3"/>
      <c r="G3" s="3"/>
      <c r="H3" s="3"/>
      <c r="I3" s="3"/>
      <c r="J3" s="3"/>
      <c r="K3" s="5"/>
      <c r="L3" s="5"/>
      <c r="M3" s="5">
        <v>8.75</v>
      </c>
      <c r="N3" s="5">
        <v>1.55</v>
      </c>
      <c r="O3" s="5">
        <v>1.3</v>
      </c>
      <c r="P3" s="5">
        <v>3.25</v>
      </c>
      <c r="Q3" s="5"/>
      <c r="R3" s="5"/>
      <c r="S3" s="5">
        <v>2.25</v>
      </c>
      <c r="T3" s="5">
        <v>1.3</v>
      </c>
      <c r="U3" s="5"/>
      <c r="V3" s="5"/>
      <c r="W3" s="5">
        <f t="shared" si="0"/>
        <v>18.4</v>
      </c>
    </row>
    <row r="4" spans="1:23">
      <c r="A4" s="3">
        <v>2425</v>
      </c>
      <c r="B4" s="3"/>
      <c r="C4" s="3"/>
      <c r="D4" s="3"/>
      <c r="E4" s="3"/>
      <c r="F4" s="3"/>
      <c r="G4" s="3"/>
      <c r="H4" s="3"/>
      <c r="I4" s="3"/>
      <c r="J4" s="3"/>
      <c r="K4" s="5"/>
      <c r="L4" s="5"/>
      <c r="M4" s="5">
        <v>2.45</v>
      </c>
      <c r="N4" s="5">
        <v>8.25</v>
      </c>
      <c r="O4" s="5">
        <v>1.35</v>
      </c>
      <c r="P4" s="5">
        <v>10.35</v>
      </c>
      <c r="Q4" s="5">
        <v>0.85</v>
      </c>
      <c r="R4" s="5"/>
      <c r="S4" s="5">
        <v>2</v>
      </c>
      <c r="T4" s="5">
        <v>1.65</v>
      </c>
      <c r="U4" s="5">
        <v>1.95</v>
      </c>
      <c r="V4" s="5"/>
      <c r="W4" s="5">
        <f t="shared" si="0"/>
        <v>28.85</v>
      </c>
    </row>
    <row r="5" spans="1:23">
      <c r="A5" s="3">
        <v>1013</v>
      </c>
      <c r="B5" s="3"/>
      <c r="C5" s="3"/>
      <c r="D5" s="3"/>
      <c r="E5" s="3"/>
      <c r="F5" s="3"/>
      <c r="G5" s="3"/>
      <c r="H5" s="3"/>
      <c r="I5" s="3"/>
      <c r="J5" s="3"/>
      <c r="K5" s="5"/>
      <c r="L5" s="5"/>
      <c r="M5" s="5">
        <v>4.5</v>
      </c>
      <c r="N5" s="5">
        <f>21.65+17.35</f>
        <v>39</v>
      </c>
      <c r="O5" s="5">
        <f>24.5+13.95</f>
        <v>38.45</v>
      </c>
      <c r="P5" s="5">
        <f>17.95+19.85+23.55+20.02+16.35</f>
        <v>97.72</v>
      </c>
      <c r="Q5" s="5">
        <f>22.75+20.9+9.3</f>
        <v>52.95</v>
      </c>
      <c r="R5" s="5"/>
      <c r="S5" s="5">
        <v>7.85</v>
      </c>
      <c r="T5" s="5">
        <v>17.55</v>
      </c>
      <c r="U5" s="5">
        <v>23.45</v>
      </c>
      <c r="V5" s="5"/>
      <c r="W5" s="5">
        <f t="shared" si="0"/>
        <v>281.47</v>
      </c>
    </row>
    <row r="6" spans="1:23">
      <c r="A6" s="3">
        <v>2425</v>
      </c>
      <c r="B6" s="3"/>
      <c r="C6" s="3"/>
      <c r="D6" s="3"/>
      <c r="E6" s="3"/>
      <c r="F6" s="3"/>
      <c r="G6" s="3"/>
      <c r="H6" s="3"/>
      <c r="I6" s="3"/>
      <c r="J6" s="3"/>
      <c r="K6" s="5"/>
      <c r="L6" s="5"/>
      <c r="M6" s="5"/>
      <c r="N6" s="5"/>
      <c r="O6" s="5">
        <v>7.45</v>
      </c>
      <c r="P6" s="5">
        <v>20.95</v>
      </c>
      <c r="Q6" s="5">
        <v>10.15</v>
      </c>
      <c r="R6" s="5"/>
      <c r="S6" s="5"/>
      <c r="T6" s="5">
        <v>4.8</v>
      </c>
      <c r="U6" s="5">
        <v>6.55</v>
      </c>
      <c r="V6" s="5"/>
      <c r="W6" s="5">
        <f t="shared" si="0"/>
        <v>49.9</v>
      </c>
    </row>
    <row r="7" spans="1:24">
      <c r="A7" s="3">
        <v>451</v>
      </c>
      <c r="B7" s="3"/>
      <c r="C7" s="3"/>
      <c r="D7" s="3"/>
      <c r="E7" s="3"/>
      <c r="F7" s="3"/>
      <c r="G7" s="3"/>
      <c r="H7" s="3"/>
      <c r="I7" s="3"/>
      <c r="J7" s="3"/>
      <c r="K7" s="5"/>
      <c r="L7" s="5"/>
      <c r="M7" s="5">
        <f>18.65+10.8</f>
        <v>29.45</v>
      </c>
      <c r="N7" s="5">
        <f>13.8+13.3+14.8+21.2+3.45</f>
        <v>66.55</v>
      </c>
      <c r="O7" s="5">
        <f>15.05+14.05+19.7+19.1</f>
        <v>67.9</v>
      </c>
      <c r="P7" s="5">
        <f>15.8+15.9+24.9+22.35+17.45</f>
        <v>96.4</v>
      </c>
      <c r="Q7" s="5">
        <f>16.65+18+18.05+5.5</f>
        <v>58.2</v>
      </c>
      <c r="R7" s="5"/>
      <c r="S7" s="5">
        <v>7.75</v>
      </c>
      <c r="T7" s="5">
        <f>17.4+4.9</f>
        <v>22.3</v>
      </c>
      <c r="U7" s="5">
        <f>17.55+2.05</f>
        <v>19.6</v>
      </c>
      <c r="V7" s="5"/>
      <c r="W7" s="5">
        <f t="shared" si="0"/>
        <v>368.15</v>
      </c>
      <c r="X7">
        <f>10150+25200-10200-7000</f>
        <v>18150</v>
      </c>
    </row>
    <row r="8" spans="1:23">
      <c r="A8" s="3">
        <v>260</v>
      </c>
      <c r="B8" s="3"/>
      <c r="C8" s="3"/>
      <c r="D8" s="3"/>
      <c r="E8" s="3"/>
      <c r="F8" s="3"/>
      <c r="G8" s="3"/>
      <c r="H8" s="3"/>
      <c r="I8" s="3"/>
      <c r="J8" s="3"/>
      <c r="K8" s="5"/>
      <c r="L8" s="5"/>
      <c r="M8" s="5">
        <f>14.15+4.7</f>
        <v>18.85</v>
      </c>
      <c r="N8" s="5">
        <v>10.75</v>
      </c>
      <c r="O8" s="5">
        <f>15.25+6.75</f>
        <v>22</v>
      </c>
      <c r="P8" s="5">
        <f>17.35+21.6</f>
        <v>38.95</v>
      </c>
      <c r="Q8" s="5">
        <f>16.4+7.5</f>
        <v>23.9</v>
      </c>
      <c r="R8" s="5"/>
      <c r="S8" s="5">
        <v>9.15</v>
      </c>
      <c r="T8" s="5">
        <v>10.05</v>
      </c>
      <c r="U8" s="5">
        <v>18.5</v>
      </c>
      <c r="V8" s="5"/>
      <c r="W8" s="5">
        <f t="shared" si="0"/>
        <v>152.15</v>
      </c>
    </row>
    <row r="9" spans="1:23">
      <c r="A9" s="3">
        <v>2425</v>
      </c>
      <c r="B9" s="3"/>
      <c r="C9" s="3"/>
      <c r="D9" s="3"/>
      <c r="E9" s="3"/>
      <c r="F9" s="3"/>
      <c r="G9" s="3"/>
      <c r="H9" s="3"/>
      <c r="I9" s="3"/>
      <c r="J9" s="3"/>
      <c r="K9" s="5"/>
      <c r="L9" s="5"/>
      <c r="M9" s="5"/>
      <c r="N9" s="5"/>
      <c r="O9" s="5">
        <v>1.45</v>
      </c>
      <c r="P9" s="5">
        <v>8.8</v>
      </c>
      <c r="Q9" s="5">
        <v>6.25</v>
      </c>
      <c r="R9" s="5"/>
      <c r="S9" s="5"/>
      <c r="T9" s="5"/>
      <c r="U9" s="5">
        <v>7.6</v>
      </c>
      <c r="V9" s="5"/>
      <c r="W9" s="5">
        <f t="shared" si="0"/>
        <v>24.1</v>
      </c>
    </row>
    <row r="10" spans="1:23">
      <c r="A10" s="3">
        <v>1017</v>
      </c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/>
      <c r="N10" s="5">
        <v>11.6</v>
      </c>
      <c r="O10" s="5">
        <v>9.55</v>
      </c>
      <c r="P10" s="5">
        <v>7.8</v>
      </c>
      <c r="Q10" s="5">
        <v>12.7</v>
      </c>
      <c r="R10" s="5"/>
      <c r="S10" s="5"/>
      <c r="T10" s="5">
        <v>1.75</v>
      </c>
      <c r="U10" s="5">
        <v>4.95</v>
      </c>
      <c r="V10" s="5"/>
      <c r="W10" s="5">
        <f t="shared" si="0"/>
        <v>48.35</v>
      </c>
    </row>
    <row r="11" spans="1:23">
      <c r="A11" s="3">
        <v>1009</v>
      </c>
      <c r="B11" s="3"/>
      <c r="C11" s="3"/>
      <c r="D11" s="3"/>
      <c r="E11" s="3"/>
      <c r="F11" s="3"/>
      <c r="G11" s="3"/>
      <c r="H11" s="3"/>
      <c r="I11" s="3"/>
      <c r="J11" s="3"/>
      <c r="K11" s="5"/>
      <c r="L11" s="5"/>
      <c r="M11" s="5">
        <v>9.1</v>
      </c>
      <c r="N11" s="5">
        <f>17.55+4.8</f>
        <v>22.35</v>
      </c>
      <c r="O11" s="5">
        <f>20.1+18.1</f>
        <v>38.2</v>
      </c>
      <c r="P11" s="5">
        <f>16.9+15.75+14.5+19.65</f>
        <v>66.8</v>
      </c>
      <c r="Q11" s="5">
        <f>14.4+23</f>
        <v>37.4</v>
      </c>
      <c r="R11" s="5"/>
      <c r="S11" s="5"/>
      <c r="T11" s="5">
        <v>2.95</v>
      </c>
      <c r="U11" s="5">
        <v>13.3</v>
      </c>
      <c r="V11" s="5"/>
      <c r="W11" s="5">
        <f t="shared" si="0"/>
        <v>190.1</v>
      </c>
    </row>
    <row r="12" spans="1:23">
      <c r="A12" s="3">
        <v>2425</v>
      </c>
      <c r="B12" s="3"/>
      <c r="C12" s="3"/>
      <c r="D12" s="3"/>
      <c r="E12" s="3"/>
      <c r="F12" s="3"/>
      <c r="G12" s="3"/>
      <c r="H12" s="3"/>
      <c r="I12" s="3"/>
      <c r="J12" s="3"/>
      <c r="K12" s="5"/>
      <c r="L12" s="5"/>
      <c r="M12" s="5"/>
      <c r="N12" s="5"/>
      <c r="O12" s="5">
        <v>2.55</v>
      </c>
      <c r="P12" s="5">
        <f>16.9+21.95+12.4</f>
        <v>51.25</v>
      </c>
      <c r="Q12" s="5">
        <f>16.15+15.1</f>
        <v>31.25</v>
      </c>
      <c r="R12" s="5"/>
      <c r="S12" s="5"/>
      <c r="T12" s="5">
        <v>7.8</v>
      </c>
      <c r="U12" s="5">
        <v>19.4</v>
      </c>
      <c r="V12" s="5"/>
      <c r="W12" s="5">
        <f t="shared" si="0"/>
        <v>112.25</v>
      </c>
    </row>
    <row r="13" spans="1:23">
      <c r="A13" s="3">
        <v>180</v>
      </c>
      <c r="B13" s="4"/>
      <c r="C13" s="3"/>
      <c r="D13" s="3"/>
      <c r="E13" s="3"/>
      <c r="F13" s="3"/>
      <c r="G13" s="3"/>
      <c r="H13" s="3"/>
      <c r="I13" s="3"/>
      <c r="J13" s="3"/>
      <c r="K13" s="5"/>
      <c r="L13" s="5"/>
      <c r="M13" s="5"/>
      <c r="N13" s="5"/>
      <c r="O13" s="5">
        <v>1.4</v>
      </c>
      <c r="P13" s="5">
        <v>5.6</v>
      </c>
      <c r="Q13" s="5">
        <v>3.3</v>
      </c>
      <c r="R13" s="5"/>
      <c r="S13" s="5"/>
      <c r="T13" s="5">
        <v>4.5</v>
      </c>
      <c r="U13" s="5">
        <v>2.15</v>
      </c>
      <c r="V13" s="5"/>
      <c r="W13" s="5">
        <f t="shared" si="0"/>
        <v>16.95</v>
      </c>
    </row>
    <row r="14" spans="1:23">
      <c r="A14" s="3">
        <v>303</v>
      </c>
      <c r="B14" s="3"/>
      <c r="C14" s="3"/>
      <c r="D14" s="3"/>
      <c r="E14" s="3"/>
      <c r="F14" s="3"/>
      <c r="G14" s="3"/>
      <c r="H14" s="3"/>
      <c r="I14" s="3"/>
      <c r="J14" s="3"/>
      <c r="K14" s="5"/>
      <c r="L14" s="5"/>
      <c r="M14" s="5">
        <v>2.15</v>
      </c>
      <c r="N14" s="5"/>
      <c r="O14" s="5">
        <v>1.35</v>
      </c>
      <c r="P14" s="5">
        <v>16.05</v>
      </c>
      <c r="Q14" s="5">
        <v>7.9</v>
      </c>
      <c r="R14" s="5"/>
      <c r="S14" s="5"/>
      <c r="T14" s="5">
        <v>4.45</v>
      </c>
      <c r="U14" s="5">
        <v>5.2</v>
      </c>
      <c r="V14" s="5"/>
      <c r="W14" s="5">
        <f t="shared" si="0"/>
        <v>37.1</v>
      </c>
    </row>
    <row r="15" spans="1:23">
      <c r="A15" s="3">
        <v>1030</v>
      </c>
      <c r="B15" s="3"/>
      <c r="C15" s="3"/>
      <c r="D15" s="3"/>
      <c r="E15" s="3"/>
      <c r="F15" s="3"/>
      <c r="G15" s="3"/>
      <c r="H15" s="3"/>
      <c r="I15" s="3"/>
      <c r="J15" s="3"/>
      <c r="K15" s="5"/>
      <c r="L15" s="5"/>
      <c r="M15" s="5">
        <v>4.45</v>
      </c>
      <c r="N15" s="5">
        <f>14.45+1.75</f>
        <v>16.2</v>
      </c>
      <c r="O15" s="5">
        <f>14.85+17.9+7.55</f>
        <v>40.3</v>
      </c>
      <c r="P15" s="5">
        <f>18.6+17.9+16.55+15.1+5.9</f>
        <v>74.05</v>
      </c>
      <c r="Q15" s="5">
        <f>17.6+10.25</f>
        <v>27.85</v>
      </c>
      <c r="R15" s="5"/>
      <c r="S15" s="5">
        <v>6.9</v>
      </c>
      <c r="T15" s="5">
        <f>19.65+8.75</f>
        <v>28.4</v>
      </c>
      <c r="U15" s="5">
        <f>17.65+18.15</f>
        <v>35.8</v>
      </c>
      <c r="V15" s="5"/>
      <c r="W15" s="5">
        <f t="shared" si="0"/>
        <v>233.95</v>
      </c>
    </row>
    <row r="16" spans="1:23">
      <c r="A16" s="3">
        <v>2425</v>
      </c>
      <c r="B16" s="3"/>
      <c r="C16" s="3"/>
      <c r="D16" s="3"/>
      <c r="E16" s="3"/>
      <c r="F16" s="3"/>
      <c r="G16" s="3"/>
      <c r="H16" s="3"/>
      <c r="I16" s="3"/>
      <c r="J16" s="3"/>
      <c r="K16" s="5"/>
      <c r="L16" s="5"/>
      <c r="M16" s="5"/>
      <c r="N16" s="5"/>
      <c r="O16" s="5">
        <v>2.95</v>
      </c>
      <c r="P16" s="5">
        <v>24.45</v>
      </c>
      <c r="Q16" s="5">
        <v>16.25</v>
      </c>
      <c r="R16" s="5"/>
      <c r="S16" s="5"/>
      <c r="T16" s="5">
        <v>11.2</v>
      </c>
      <c r="U16" s="5">
        <v>7.4</v>
      </c>
      <c r="V16" s="5"/>
      <c r="W16" s="5">
        <f t="shared" si="0"/>
        <v>62.25</v>
      </c>
    </row>
    <row r="17" spans="1:23">
      <c r="A17" s="3">
        <v>1009</v>
      </c>
      <c r="B17" s="3"/>
      <c r="C17" s="3"/>
      <c r="D17" s="3"/>
      <c r="E17" s="3"/>
      <c r="F17" s="3"/>
      <c r="G17" s="3"/>
      <c r="H17" s="3"/>
      <c r="I17" s="3"/>
      <c r="J17" s="3"/>
      <c r="K17" s="5"/>
      <c r="L17" s="5"/>
      <c r="M17" s="5"/>
      <c r="N17" s="5">
        <v>3.15</v>
      </c>
      <c r="O17" s="5"/>
      <c r="P17" s="5">
        <v>7.25</v>
      </c>
      <c r="Q17" s="5"/>
      <c r="R17" s="5"/>
      <c r="S17" s="5"/>
      <c r="T17" s="5">
        <v>4</v>
      </c>
      <c r="U17" s="5">
        <v>1.85</v>
      </c>
      <c r="V17" s="5"/>
      <c r="W17" s="5">
        <f t="shared" si="0"/>
        <v>16.25</v>
      </c>
    </row>
    <row r="18" spans="1:23">
      <c r="A18" s="3">
        <v>309</v>
      </c>
      <c r="B18" s="3"/>
      <c r="C18" s="3"/>
      <c r="D18" s="3"/>
      <c r="E18" s="3"/>
      <c r="F18" s="3"/>
      <c r="G18" s="3"/>
      <c r="H18" s="3"/>
      <c r="I18" s="3"/>
      <c r="J18" s="3"/>
      <c r="K18" s="5"/>
      <c r="L18" s="5"/>
      <c r="M18" s="5">
        <f>13.1+2</f>
        <v>15.1</v>
      </c>
      <c r="N18" s="5">
        <f>19.3+17.3</f>
        <v>36.6</v>
      </c>
      <c r="O18" s="5">
        <f>15+15.35+12.9+5.85</f>
        <v>49.1</v>
      </c>
      <c r="P18" s="5">
        <f>17.2+15.55+15.9+17.25+18.3+2.05</f>
        <v>86.25</v>
      </c>
      <c r="Q18" s="5">
        <f>18.35+17.75+7.8</f>
        <v>43.9</v>
      </c>
      <c r="R18" s="5"/>
      <c r="S18" s="5">
        <v>2.15</v>
      </c>
      <c r="T18" s="5">
        <f>10.9+6.95</f>
        <v>17.85</v>
      </c>
      <c r="U18" s="5">
        <f>18.2+7.05</f>
        <v>25.25</v>
      </c>
      <c r="V18" s="5"/>
      <c r="W18" s="5">
        <f t="shared" si="0"/>
        <v>276.2</v>
      </c>
    </row>
    <row r="19" spans="1:23">
      <c r="A19" s="3">
        <v>2161</v>
      </c>
      <c r="B19" s="3"/>
      <c r="C19" s="3"/>
      <c r="D19" s="3"/>
      <c r="E19" s="3"/>
      <c r="F19" s="3"/>
      <c r="G19" s="3"/>
      <c r="H19" s="3"/>
      <c r="I19" s="3"/>
      <c r="J19" s="3"/>
      <c r="K19" s="5"/>
      <c r="L19" s="5"/>
      <c r="M19" s="5">
        <v>6.55</v>
      </c>
      <c r="N19" s="5">
        <f>18.2+9</f>
        <v>27.2</v>
      </c>
      <c r="O19" s="5">
        <f>16.9+9.85</f>
        <v>26.75</v>
      </c>
      <c r="P19" s="5">
        <f>19.35+21.4+4.75</f>
        <v>45.5</v>
      </c>
      <c r="Q19" s="5">
        <f>17.85+11.45</f>
        <v>29.3</v>
      </c>
      <c r="R19" s="5"/>
      <c r="S19" s="5"/>
      <c r="T19" s="5">
        <v>1.5</v>
      </c>
      <c r="U19" s="5">
        <v>10.45</v>
      </c>
      <c r="V19" s="5"/>
      <c r="W19" s="5">
        <f t="shared" si="0"/>
        <v>147.25</v>
      </c>
    </row>
    <row r="20" spans="1:23">
      <c r="A20" s="3">
        <v>368</v>
      </c>
      <c r="B20" s="3"/>
      <c r="C20" s="3"/>
      <c r="D20" s="3"/>
      <c r="E20" s="3"/>
      <c r="F20" s="3"/>
      <c r="G20" s="3"/>
      <c r="H20" s="3"/>
      <c r="I20" s="3"/>
      <c r="J20" s="3"/>
      <c r="K20" s="5"/>
      <c r="L20" s="5"/>
      <c r="M20" s="5">
        <v>2.3</v>
      </c>
      <c r="N20" s="5">
        <v>12.8</v>
      </c>
      <c r="O20" s="5">
        <f>23.7+24.5</f>
        <v>48.2</v>
      </c>
      <c r="P20" s="5">
        <f>25.15+23+7.15</f>
        <v>55.3</v>
      </c>
      <c r="Q20" s="5">
        <v>9.6</v>
      </c>
      <c r="R20" s="5"/>
      <c r="S20" s="5"/>
      <c r="T20" s="5">
        <v>6.15</v>
      </c>
      <c r="U20" s="5">
        <v>6.15</v>
      </c>
      <c r="V20" s="5"/>
      <c r="W20" s="5">
        <f t="shared" si="0"/>
        <v>140.5</v>
      </c>
    </row>
    <row r="21" spans="1:23">
      <c r="A21" s="3">
        <v>342</v>
      </c>
      <c r="B21" s="3"/>
      <c r="C21" s="3"/>
      <c r="D21" s="3"/>
      <c r="E21" s="3"/>
      <c r="F21" s="3"/>
      <c r="G21" s="3"/>
      <c r="H21" s="3"/>
      <c r="I21" s="3"/>
      <c r="J21" s="3"/>
      <c r="K21" s="5"/>
      <c r="L21" s="5"/>
      <c r="M21" s="5">
        <v>12</v>
      </c>
      <c r="N21" s="5">
        <v>13.7</v>
      </c>
      <c r="O21" s="5">
        <v>5.4</v>
      </c>
      <c r="P21" s="5">
        <v>14.15</v>
      </c>
      <c r="Q21" s="5">
        <v>6.75</v>
      </c>
      <c r="R21" s="5"/>
      <c r="S21" s="5"/>
      <c r="T21" s="5">
        <v>2.3</v>
      </c>
      <c r="U21" s="5">
        <v>10.75</v>
      </c>
      <c r="V21" s="5"/>
      <c r="W21" s="5">
        <f t="shared" si="0"/>
        <v>65.05</v>
      </c>
    </row>
    <row r="22" spans="1:23">
      <c r="A22" s="3">
        <v>1791</v>
      </c>
      <c r="B22" s="3"/>
      <c r="C22" s="3"/>
      <c r="D22" s="3"/>
      <c r="E22" s="3"/>
      <c r="F22" s="3"/>
      <c r="G22" s="3"/>
      <c r="H22" s="3"/>
      <c r="I22" s="3"/>
      <c r="J22" s="3"/>
      <c r="K22" s="5"/>
      <c r="L22" s="5"/>
      <c r="M22" s="5"/>
      <c r="N22" s="5">
        <v>3.55</v>
      </c>
      <c r="O22" s="5">
        <f>15.45+8.4</f>
        <v>23.85</v>
      </c>
      <c r="P22" s="5">
        <v>22.35</v>
      </c>
      <c r="Q22" s="5">
        <v>10.25</v>
      </c>
      <c r="R22" s="5"/>
      <c r="S22" s="5">
        <v>2.35</v>
      </c>
      <c r="T22" s="5">
        <v>16.75</v>
      </c>
      <c r="U22" s="5">
        <v>10.2</v>
      </c>
      <c r="V22" s="5"/>
      <c r="W22" s="5">
        <f t="shared" si="0"/>
        <v>89.3</v>
      </c>
    </row>
    <row r="23" spans="1:23">
      <c r="A23" s="3">
        <v>1005</v>
      </c>
      <c r="B23" s="3"/>
      <c r="C23" s="3"/>
      <c r="D23" s="3"/>
      <c r="E23" s="3"/>
      <c r="F23" s="3"/>
      <c r="G23" s="3"/>
      <c r="H23" s="3"/>
      <c r="I23" s="3"/>
      <c r="J23" s="3"/>
      <c r="K23" s="5"/>
      <c r="L23" s="5"/>
      <c r="M23" s="5"/>
      <c r="N23" s="5">
        <v>7.35</v>
      </c>
      <c r="O23" s="5">
        <v>4.3</v>
      </c>
      <c r="P23" s="5">
        <v>13.5</v>
      </c>
      <c r="Q23" s="5">
        <v>8.25</v>
      </c>
      <c r="R23" s="5"/>
      <c r="S23" s="5"/>
      <c r="T23" s="5">
        <v>3.85</v>
      </c>
      <c r="U23" s="5">
        <v>4.5</v>
      </c>
      <c r="V23" s="5"/>
      <c r="W23" s="5">
        <f t="shared" si="0"/>
        <v>41.75</v>
      </c>
    </row>
    <row r="24" spans="1:23">
      <c r="A24" s="3">
        <v>260</v>
      </c>
      <c r="B24" s="3"/>
      <c r="C24" s="3"/>
      <c r="D24" s="3"/>
      <c r="E24" s="3"/>
      <c r="F24" s="3"/>
      <c r="G24" s="3"/>
      <c r="H24" s="3"/>
      <c r="I24" s="3"/>
      <c r="J24" s="3"/>
      <c r="K24" s="5"/>
      <c r="L24" s="5"/>
      <c r="M24" s="5"/>
      <c r="N24" s="5"/>
      <c r="O24" s="5">
        <v>4.55</v>
      </c>
      <c r="P24" s="5">
        <v>4.7</v>
      </c>
      <c r="Q24" s="5">
        <v>1.85</v>
      </c>
      <c r="R24" s="5"/>
      <c r="S24" s="5"/>
      <c r="T24" s="5">
        <v>5.6</v>
      </c>
      <c r="U24" s="5">
        <v>5.1</v>
      </c>
      <c r="V24" s="5"/>
      <c r="W24" s="5">
        <f t="shared" si="0"/>
        <v>21.8</v>
      </c>
    </row>
    <row r="25" spans="1:23">
      <c r="A25" s="3">
        <v>2425</v>
      </c>
      <c r="B25" s="3"/>
      <c r="C25" s="3"/>
      <c r="D25" s="3"/>
      <c r="E25" s="3"/>
      <c r="F25" s="3"/>
      <c r="G25" s="3"/>
      <c r="H25" s="3"/>
      <c r="I25" s="3"/>
      <c r="J25" s="3"/>
      <c r="K25" s="5"/>
      <c r="L25" s="5"/>
      <c r="M25" s="5"/>
      <c r="N25" s="5"/>
      <c r="O25" s="5"/>
      <c r="P25" s="5"/>
      <c r="Q25" s="5">
        <v>4.75</v>
      </c>
      <c r="R25" s="5"/>
      <c r="S25" s="5"/>
      <c r="T25" s="5">
        <v>6.7</v>
      </c>
      <c r="U25" s="5">
        <v>7.15</v>
      </c>
      <c r="V25" s="5"/>
      <c r="W25" s="5">
        <f t="shared" si="0"/>
        <v>18.6</v>
      </c>
    </row>
    <row r="26" spans="1:23">
      <c r="A26" s="3">
        <v>1006</v>
      </c>
      <c r="B26" s="3"/>
      <c r="C26" s="3"/>
      <c r="D26" s="3"/>
      <c r="E26" s="3"/>
      <c r="F26" s="3"/>
      <c r="G26" s="3"/>
      <c r="H26" s="3"/>
      <c r="I26" s="3"/>
      <c r="J26" s="3"/>
      <c r="K26" s="5"/>
      <c r="L26" s="5"/>
      <c r="M26" s="5"/>
      <c r="N26" s="5">
        <f>1.9+3.5</f>
        <v>5.4</v>
      </c>
      <c r="O26" s="5">
        <v>2.75</v>
      </c>
      <c r="P26" s="5">
        <v>8.75</v>
      </c>
      <c r="Q26" s="5">
        <v>13.4</v>
      </c>
      <c r="R26" s="5"/>
      <c r="S26" s="5">
        <v>2</v>
      </c>
      <c r="T26" s="5"/>
      <c r="U26" s="5">
        <v>10.55</v>
      </c>
      <c r="V26" s="5"/>
      <c r="W26" s="5">
        <f t="shared" si="0"/>
        <v>42.85</v>
      </c>
    </row>
    <row r="27" spans="1:23">
      <c r="A27" s="3">
        <v>260</v>
      </c>
      <c r="B27" s="3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>
        <f>14.15+1.85</f>
        <v>16</v>
      </c>
      <c r="O27" s="5">
        <f>16.2+10.2</f>
        <v>26.4</v>
      </c>
      <c r="P27" s="5">
        <f>19.2+15.35</f>
        <v>34.55</v>
      </c>
      <c r="Q27" s="5">
        <f>15.6+8.15</f>
        <v>23.75</v>
      </c>
      <c r="R27" s="5"/>
      <c r="S27" s="5"/>
      <c r="T27" s="5">
        <v>17.3</v>
      </c>
      <c r="U27" s="5">
        <v>15.25</v>
      </c>
      <c r="V27" s="5"/>
      <c r="W27" s="5">
        <f t="shared" si="0"/>
        <v>133.25</v>
      </c>
    </row>
    <row r="28" spans="1:23">
      <c r="A28" s="3">
        <v>2425</v>
      </c>
      <c r="B28" s="3"/>
      <c r="C28" s="5"/>
      <c r="D28" s="5"/>
      <c r="E28" s="5"/>
      <c r="F28" s="5"/>
      <c r="G28" s="5"/>
      <c r="H28" s="5"/>
      <c r="I28" s="5"/>
      <c r="J28" s="5"/>
      <c r="K28" s="5"/>
      <c r="L28" s="5"/>
      <c r="M28" s="5">
        <v>2.1</v>
      </c>
      <c r="N28" s="5"/>
      <c r="O28" s="5">
        <v>1.35</v>
      </c>
      <c r="P28" s="5">
        <v>9.05</v>
      </c>
      <c r="Q28" s="5">
        <v>5.2</v>
      </c>
      <c r="R28" s="5"/>
      <c r="S28" s="5"/>
      <c r="T28" s="5"/>
      <c r="U28" s="5">
        <v>0.75</v>
      </c>
      <c r="V28" s="5"/>
      <c r="W28" s="5">
        <f t="shared" si="0"/>
        <v>18.45</v>
      </c>
    </row>
    <row r="29" spans="1:23">
      <c r="A29" s="3">
        <v>1791</v>
      </c>
      <c r="B29" s="3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>
        <v>1.45</v>
      </c>
      <c r="P29" s="5">
        <v>2.4</v>
      </c>
      <c r="Q29" s="5">
        <v>2.45</v>
      </c>
      <c r="R29" s="5"/>
      <c r="S29" s="5"/>
      <c r="T29" s="5">
        <v>1.45</v>
      </c>
      <c r="U29" s="5">
        <v>2.6</v>
      </c>
      <c r="V29" s="5"/>
      <c r="W29" s="5">
        <f t="shared" si="0"/>
        <v>10.35</v>
      </c>
    </row>
    <row r="30" spans="1:23">
      <c r="A30" s="3">
        <v>368</v>
      </c>
      <c r="B30" s="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>
        <f>23.7+23.35+24.65+20.75</f>
        <v>92.45</v>
      </c>
      <c r="P30" s="5">
        <f>21.7+20.7+21.05+14.8+21.15+19.35+21.05+17.9</f>
        <v>157.7</v>
      </c>
      <c r="Q30" s="5"/>
      <c r="R30" s="5"/>
      <c r="S30" s="5"/>
      <c r="T30" s="5">
        <v>9.85</v>
      </c>
      <c r="U30" s="5"/>
      <c r="V30" s="5"/>
      <c r="W30" s="5">
        <f t="shared" si="0"/>
        <v>260</v>
      </c>
    </row>
    <row r="31" spans="1:23">
      <c r="A31" s="3">
        <v>309</v>
      </c>
      <c r="B31" s="3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>
        <v>7.65</v>
      </c>
      <c r="O31" s="5">
        <v>18.05</v>
      </c>
      <c r="P31" s="5">
        <f>19.2+12.85</f>
        <v>32.05</v>
      </c>
      <c r="Q31" s="5">
        <v>7</v>
      </c>
      <c r="R31" s="5"/>
      <c r="S31" s="5"/>
      <c r="T31" s="5">
        <f>26.5+13.4</f>
        <v>39.9</v>
      </c>
      <c r="U31" s="5">
        <f>19.6+3.2</f>
        <v>22.8</v>
      </c>
      <c r="V31" s="5"/>
      <c r="W31" s="5">
        <f t="shared" si="0"/>
        <v>127.45</v>
      </c>
    </row>
    <row r="32" spans="1:23">
      <c r="A32" s="3">
        <v>999</v>
      </c>
      <c r="B32" s="3"/>
      <c r="C32" s="5"/>
      <c r="D32" s="5"/>
      <c r="E32" s="5"/>
      <c r="F32" s="5"/>
      <c r="G32" s="5"/>
      <c r="H32" s="5"/>
      <c r="I32" s="5"/>
      <c r="J32" s="5"/>
      <c r="K32" s="5"/>
      <c r="L32" s="5"/>
      <c r="M32" s="5">
        <v>4.4</v>
      </c>
      <c r="N32" s="5">
        <v>4.9</v>
      </c>
      <c r="O32" s="5">
        <v>7.1</v>
      </c>
      <c r="P32" s="5">
        <v>10.55</v>
      </c>
      <c r="Q32" s="5"/>
      <c r="R32" s="5"/>
      <c r="S32" s="5">
        <v>6.3</v>
      </c>
      <c r="T32" s="5">
        <v>9.75</v>
      </c>
      <c r="U32" s="5">
        <v>2.75</v>
      </c>
      <c r="V32" s="5"/>
      <c r="W32" s="5">
        <f t="shared" si="0"/>
        <v>45.75</v>
      </c>
    </row>
    <row r="33" spans="1:23">
      <c r="A33" s="3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>
        <f t="shared" si="0"/>
        <v>0</v>
      </c>
    </row>
    <row r="34" spans="1:23">
      <c r="A34" s="3"/>
      <c r="B34" s="3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>
        <f t="shared" si="0"/>
        <v>0</v>
      </c>
    </row>
    <row r="35" spans="1:23">
      <c r="A35" s="3"/>
      <c r="B35" s="3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>
        <f t="shared" si="0"/>
        <v>0</v>
      </c>
    </row>
    <row r="36" spans="1:23">
      <c r="A36" s="3"/>
      <c r="B36" s="3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>
        <f t="shared" si="0"/>
        <v>0</v>
      </c>
    </row>
    <row r="37" spans="1:23">
      <c r="A37" s="3"/>
      <c r="B37" s="3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>
        <f t="shared" si="0"/>
        <v>0</v>
      </c>
    </row>
    <row r="38" spans="1:23">
      <c r="A38" s="3"/>
      <c r="B38" s="3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>
        <f t="shared" si="0"/>
        <v>0</v>
      </c>
    </row>
    <row r="39" spans="1:23">
      <c r="A39" s="3"/>
      <c r="B39" s="3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>
        <f t="shared" si="0"/>
        <v>0</v>
      </c>
    </row>
    <row r="40" spans="1:23">
      <c r="A40" s="3"/>
      <c r="B40" s="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>
        <f t="shared" si="0"/>
        <v>0</v>
      </c>
    </row>
    <row r="41" spans="1:23">
      <c r="A41" s="3"/>
      <c r="B41" s="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>
        <f t="shared" si="0"/>
        <v>0</v>
      </c>
    </row>
    <row r="42" spans="1:23">
      <c r="A42" s="3"/>
      <c r="B42" s="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>
        <f t="shared" si="0"/>
        <v>0</v>
      </c>
    </row>
    <row r="43" spans="1:23">
      <c r="A43" s="3"/>
      <c r="B43" s="3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>
        <f t="shared" si="0"/>
        <v>0</v>
      </c>
    </row>
    <row r="44" spans="1:23">
      <c r="A44" s="3"/>
      <c r="B44" s="3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>
        <f t="shared" si="0"/>
        <v>0</v>
      </c>
    </row>
    <row r="45" spans="1:23">
      <c r="A45" s="3"/>
      <c r="B45" s="3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>
        <f t="shared" si="0"/>
        <v>0</v>
      </c>
    </row>
    <row r="46" spans="1:23">
      <c r="A46" s="3"/>
      <c r="B46" s="3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>
        <f t="shared" si="0"/>
        <v>0</v>
      </c>
    </row>
    <row r="47" spans="1:23">
      <c r="A47" s="3"/>
      <c r="B47" s="3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>
        <f t="shared" si="0"/>
        <v>0</v>
      </c>
    </row>
    <row r="48" spans="1:23">
      <c r="A48" s="3"/>
      <c r="B48" s="3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>
        <f t="shared" si="0"/>
        <v>0</v>
      </c>
    </row>
    <row r="49" spans="1:23">
      <c r="A49" s="3"/>
      <c r="B49" s="3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>
        <f t="shared" si="0"/>
        <v>0</v>
      </c>
    </row>
    <row r="50" spans="1:23">
      <c r="A50" s="3"/>
      <c r="B50" s="3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>
        <f t="shared" si="0"/>
        <v>0</v>
      </c>
    </row>
    <row r="51" spans="1:23">
      <c r="A51" s="3"/>
      <c r="B51" s="3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>
        <f t="shared" si="0"/>
        <v>0</v>
      </c>
    </row>
    <row r="52" spans="1:23">
      <c r="A52" s="3"/>
      <c r="B52" s="3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>
        <f t="shared" si="0"/>
        <v>0</v>
      </c>
    </row>
    <row r="53" spans="1:23">
      <c r="A53" s="3"/>
      <c r="B53" s="3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>
        <f t="shared" si="0"/>
        <v>0</v>
      </c>
    </row>
    <row r="54" spans="1:23">
      <c r="A54" s="3"/>
      <c r="B54" s="3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>
        <f t="shared" si="0"/>
        <v>0</v>
      </c>
    </row>
    <row r="55" spans="1:23">
      <c r="A55" s="3"/>
      <c r="B55" s="3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>
        <f t="shared" si="0"/>
        <v>0</v>
      </c>
    </row>
    <row r="56" spans="1:23">
      <c r="A56" s="3"/>
      <c r="B56" s="3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>
        <f t="shared" si="0"/>
        <v>0</v>
      </c>
    </row>
    <row r="57" spans="1:23">
      <c r="A57" s="3"/>
      <c r="B57" s="3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>
        <f t="shared" si="0"/>
        <v>0</v>
      </c>
    </row>
    <row r="58" spans="1:23">
      <c r="A58" s="3"/>
      <c r="B58" s="3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>
        <f t="shared" si="0"/>
        <v>0</v>
      </c>
    </row>
    <row r="59" spans="1:23">
      <c r="A59" s="3"/>
      <c r="B59" s="3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>
        <f t="shared" si="0"/>
        <v>0</v>
      </c>
    </row>
    <row r="60" spans="1:23">
      <c r="A60" s="3"/>
      <c r="B60" s="3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>
        <f t="shared" si="0"/>
        <v>0</v>
      </c>
    </row>
    <row r="61" spans="1:23">
      <c r="A61" s="3"/>
      <c r="B61" s="3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>
        <f t="shared" si="0"/>
        <v>0</v>
      </c>
    </row>
    <row r="62" spans="1:23">
      <c r="A62" s="3"/>
      <c r="B62" s="3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>
        <f t="shared" si="0"/>
        <v>0</v>
      </c>
    </row>
    <row r="63" spans="1:23">
      <c r="A63" s="3"/>
      <c r="B63" s="3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>
        <f t="shared" si="0"/>
        <v>0</v>
      </c>
    </row>
    <row r="64" spans="1:23">
      <c r="A64" s="3"/>
      <c r="B64" s="3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>
        <f t="shared" si="0"/>
        <v>0</v>
      </c>
    </row>
    <row r="65" spans="1:23">
      <c r="A65" s="3"/>
      <c r="B65" s="3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>
        <f t="shared" si="0"/>
        <v>0</v>
      </c>
    </row>
    <row r="66" spans="1:23">
      <c r="A66" s="3"/>
      <c r="B66" s="3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>
        <f t="shared" si="0"/>
        <v>0</v>
      </c>
    </row>
    <row r="67" spans="1:23">
      <c r="A67" s="3"/>
      <c r="B67" s="3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>
        <f t="shared" si="0"/>
        <v>0</v>
      </c>
    </row>
    <row r="68" spans="1:23">
      <c r="A68" s="3"/>
      <c r="B68" s="3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>
        <f t="shared" ref="W68:W131" si="1">SUM(C68:V68)</f>
        <v>0</v>
      </c>
    </row>
    <row r="69" spans="1:23">
      <c r="A69" s="3"/>
      <c r="B69" s="3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>
        <f t="shared" si="1"/>
        <v>0</v>
      </c>
    </row>
    <row r="70" spans="1:23">
      <c r="A70" s="3"/>
      <c r="B70" s="3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>
        <f t="shared" si="1"/>
        <v>0</v>
      </c>
    </row>
    <row r="71" spans="1:23">
      <c r="A71" s="3"/>
      <c r="B71" s="3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>
        <f t="shared" si="1"/>
        <v>0</v>
      </c>
    </row>
    <row r="72" spans="1:23">
      <c r="A72" s="3"/>
      <c r="B72" s="3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>
        <f t="shared" si="1"/>
        <v>0</v>
      </c>
    </row>
    <row r="73" spans="1:23">
      <c r="A73" s="3"/>
      <c r="B73" s="3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>
        <f t="shared" si="1"/>
        <v>0</v>
      </c>
    </row>
    <row r="74" spans="1:23">
      <c r="A74" s="3"/>
      <c r="B74" s="3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>
        <f t="shared" si="1"/>
        <v>0</v>
      </c>
    </row>
    <row r="75" spans="1:23">
      <c r="A75" s="3"/>
      <c r="B75" s="3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>
        <f t="shared" si="1"/>
        <v>0</v>
      </c>
    </row>
    <row r="76" spans="1:23">
      <c r="A76" s="3"/>
      <c r="B76" s="3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>
        <f t="shared" si="1"/>
        <v>0</v>
      </c>
    </row>
    <row r="77" spans="1:23">
      <c r="A77" s="3"/>
      <c r="B77" s="3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>
        <f t="shared" si="1"/>
        <v>0</v>
      </c>
    </row>
    <row r="78" spans="1:23">
      <c r="A78" s="3"/>
      <c r="B78" s="3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>
        <f t="shared" si="1"/>
        <v>0</v>
      </c>
    </row>
    <row r="79" spans="1:23">
      <c r="A79" s="3"/>
      <c r="B79" s="3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>
        <f t="shared" si="1"/>
        <v>0</v>
      </c>
    </row>
    <row r="80" spans="1:23">
      <c r="A80" s="3"/>
      <c r="B80" s="3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>
        <f t="shared" si="1"/>
        <v>0</v>
      </c>
    </row>
    <row r="81" spans="1:23">
      <c r="A81" s="3"/>
      <c r="B81" s="3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>
        <f t="shared" si="1"/>
        <v>0</v>
      </c>
    </row>
    <row r="82" spans="1:23">
      <c r="A82" s="3"/>
      <c r="B82" s="3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>
        <f t="shared" si="1"/>
        <v>0</v>
      </c>
    </row>
    <row r="83" spans="1:23">
      <c r="A83" s="3"/>
      <c r="B83" s="3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>
        <f t="shared" si="1"/>
        <v>0</v>
      </c>
    </row>
    <row r="84" spans="1:23">
      <c r="A84" s="3"/>
      <c r="B84" s="3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>
        <f t="shared" si="1"/>
        <v>0</v>
      </c>
    </row>
    <row r="85" spans="1:23">
      <c r="A85" s="3"/>
      <c r="B85" s="3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>
        <f t="shared" si="1"/>
        <v>0</v>
      </c>
    </row>
    <row r="86" spans="1:23">
      <c r="A86" s="3"/>
      <c r="B86" s="3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>
        <f t="shared" si="1"/>
        <v>0</v>
      </c>
    </row>
    <row r="87" spans="1:23">
      <c r="A87" s="3"/>
      <c r="B87" s="3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>
        <f t="shared" si="1"/>
        <v>0</v>
      </c>
    </row>
    <row r="88" spans="1:23">
      <c r="A88" s="3"/>
      <c r="B88" s="3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>
        <f t="shared" si="1"/>
        <v>0</v>
      </c>
    </row>
    <row r="89" spans="1:23">
      <c r="A89" s="3"/>
      <c r="B89" s="3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>
        <f t="shared" si="1"/>
        <v>0</v>
      </c>
    </row>
    <row r="90" spans="1:23">
      <c r="A90" s="3"/>
      <c r="B90" s="3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>
        <f t="shared" si="1"/>
        <v>0</v>
      </c>
    </row>
    <row r="91" spans="1:23">
      <c r="A91" s="3"/>
      <c r="B91" s="3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>
        <f t="shared" si="1"/>
        <v>0</v>
      </c>
    </row>
    <row r="92" spans="1:23">
      <c r="A92" s="3"/>
      <c r="B92" s="3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>
        <f t="shared" si="1"/>
        <v>0</v>
      </c>
    </row>
    <row r="93" spans="1:23">
      <c r="A93" s="3"/>
      <c r="B93" s="3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>
        <f t="shared" si="1"/>
        <v>0</v>
      </c>
    </row>
    <row r="94" spans="1:23">
      <c r="A94" s="3"/>
      <c r="B94" s="3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>
        <f t="shared" si="1"/>
        <v>0</v>
      </c>
    </row>
    <row r="95" spans="1:23">
      <c r="A95" s="3"/>
      <c r="B95" s="3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>
        <f t="shared" si="1"/>
        <v>0</v>
      </c>
    </row>
    <row r="96" spans="1:23">
      <c r="A96" s="3"/>
      <c r="B96" s="3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>
        <f t="shared" si="1"/>
        <v>0</v>
      </c>
    </row>
    <row r="97" spans="1:23">
      <c r="A97" s="3"/>
      <c r="B97" s="3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>
        <f t="shared" si="1"/>
        <v>0</v>
      </c>
    </row>
    <row r="98" spans="1:23">
      <c r="A98" s="3"/>
      <c r="B98" s="3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>
        <f t="shared" si="1"/>
        <v>0</v>
      </c>
    </row>
    <row r="99" spans="1:23">
      <c r="A99" s="3"/>
      <c r="B99" s="3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>
        <f t="shared" si="1"/>
        <v>0</v>
      </c>
    </row>
    <row r="100" spans="1:23">
      <c r="A100" s="3"/>
      <c r="B100" s="3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>
        <f t="shared" si="1"/>
        <v>0</v>
      </c>
    </row>
    <row r="101" spans="1:23">
      <c r="A101" s="3"/>
      <c r="B101" s="3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>
        <f t="shared" si="1"/>
        <v>0</v>
      </c>
    </row>
    <row r="102" spans="1:23">
      <c r="A102" s="3"/>
      <c r="B102" s="3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>
        <f t="shared" si="1"/>
        <v>0</v>
      </c>
    </row>
    <row r="103" spans="1:23">
      <c r="A103" s="3"/>
      <c r="B103" s="3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>
        <f t="shared" si="1"/>
        <v>0</v>
      </c>
    </row>
    <row r="104" spans="1:23">
      <c r="A104" s="3"/>
      <c r="B104" s="3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>
        <f t="shared" si="1"/>
        <v>0</v>
      </c>
    </row>
    <row r="105" spans="1:23">
      <c r="A105" s="3"/>
      <c r="B105" s="3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>
        <f t="shared" si="1"/>
        <v>0</v>
      </c>
    </row>
    <row r="106" spans="1:23">
      <c r="A106" s="3"/>
      <c r="B106" s="3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>
        <f t="shared" si="1"/>
        <v>0</v>
      </c>
    </row>
    <row r="107" spans="1:23">
      <c r="A107" s="3"/>
      <c r="B107" s="3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>
        <f t="shared" si="1"/>
        <v>0</v>
      </c>
    </row>
    <row r="108" spans="1:23">
      <c r="A108" s="3"/>
      <c r="B108" s="3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>
        <f t="shared" si="1"/>
        <v>0</v>
      </c>
    </row>
    <row r="109" spans="1:23">
      <c r="A109" s="3"/>
      <c r="B109" s="3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>
        <f t="shared" si="1"/>
        <v>0</v>
      </c>
    </row>
    <row r="110" spans="1:23">
      <c r="A110" s="3"/>
      <c r="B110" s="3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>
        <f t="shared" si="1"/>
        <v>0</v>
      </c>
    </row>
    <row r="111" spans="1:23">
      <c r="A111" s="3"/>
      <c r="B111" s="3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>
        <f t="shared" si="1"/>
        <v>0</v>
      </c>
    </row>
    <row r="112" spans="1:23">
      <c r="A112" s="3"/>
      <c r="B112" s="3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>
        <f t="shared" si="1"/>
        <v>0</v>
      </c>
    </row>
    <row r="113" spans="1:23">
      <c r="A113" s="3"/>
      <c r="B113" s="3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>
        <f t="shared" si="1"/>
        <v>0</v>
      </c>
    </row>
    <row r="114" spans="1:23">
      <c r="A114" s="3"/>
      <c r="B114" s="3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>
        <f t="shared" si="1"/>
        <v>0</v>
      </c>
    </row>
    <row r="115" spans="1:23">
      <c r="A115" s="3"/>
      <c r="B115" s="3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>
        <f t="shared" si="1"/>
        <v>0</v>
      </c>
    </row>
    <row r="116" spans="1:23">
      <c r="A116" s="3"/>
      <c r="B116" s="3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>
        <f t="shared" si="1"/>
        <v>0</v>
      </c>
    </row>
    <row r="117" spans="1:23">
      <c r="A117" s="3"/>
      <c r="B117" s="3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>
        <f t="shared" si="1"/>
        <v>0</v>
      </c>
    </row>
    <row r="118" spans="1:23">
      <c r="A118" s="3"/>
      <c r="B118" s="3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>
        <f t="shared" si="1"/>
        <v>0</v>
      </c>
    </row>
    <row r="119" spans="1:23">
      <c r="A119" s="3"/>
      <c r="B119" s="3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>
        <f t="shared" si="1"/>
        <v>0</v>
      </c>
    </row>
    <row r="120" spans="1:23">
      <c r="A120" s="3"/>
      <c r="B120" s="3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>
        <f t="shared" si="1"/>
        <v>0</v>
      </c>
    </row>
    <row r="121" spans="1:23">
      <c r="A121" s="3"/>
      <c r="B121" s="3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>
        <f t="shared" si="1"/>
        <v>0</v>
      </c>
    </row>
    <row r="122" spans="1:23">
      <c r="A122" s="3"/>
      <c r="B122" s="3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>
        <f t="shared" si="1"/>
        <v>0</v>
      </c>
    </row>
    <row r="123" spans="1:23">
      <c r="A123" s="3"/>
      <c r="B123" s="3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>
        <f t="shared" si="1"/>
        <v>0</v>
      </c>
    </row>
    <row r="124" spans="1:23">
      <c r="A124" s="3"/>
      <c r="B124" s="3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>
        <f t="shared" si="1"/>
        <v>0</v>
      </c>
    </row>
    <row r="125" spans="1:23">
      <c r="A125" s="3"/>
      <c r="B125" s="3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>
        <f t="shared" si="1"/>
        <v>0</v>
      </c>
    </row>
    <row r="126" spans="1:23">
      <c r="A126" s="3"/>
      <c r="B126" s="3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>
        <f t="shared" si="1"/>
        <v>0</v>
      </c>
    </row>
    <row r="127" spans="1:23">
      <c r="A127" s="3"/>
      <c r="B127" s="3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>
        <f t="shared" si="1"/>
        <v>0</v>
      </c>
    </row>
    <row r="128" spans="1:23">
      <c r="A128" s="3"/>
      <c r="B128" s="3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>
        <f t="shared" si="1"/>
        <v>0</v>
      </c>
    </row>
    <row r="129" spans="1:23">
      <c r="A129" s="3"/>
      <c r="B129" s="3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>
        <f t="shared" si="1"/>
        <v>0</v>
      </c>
    </row>
    <row r="130" spans="1:23">
      <c r="A130" s="3"/>
      <c r="B130" s="3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>
        <f t="shared" si="1"/>
        <v>0</v>
      </c>
    </row>
    <row r="131" spans="1:23">
      <c r="A131" s="3"/>
      <c r="B131" s="3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>
        <f t="shared" si="1"/>
        <v>0</v>
      </c>
    </row>
    <row r="132" spans="1:23">
      <c r="A132" s="3"/>
      <c r="B132" s="3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>
        <f t="shared" ref="W132:W195" si="2">SUM(C132:V132)</f>
        <v>0</v>
      </c>
    </row>
    <row r="133" spans="1:23">
      <c r="A133" s="3"/>
      <c r="B133" s="3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>
        <f t="shared" si="2"/>
        <v>0</v>
      </c>
    </row>
    <row r="134" spans="1:23">
      <c r="A134" s="3"/>
      <c r="B134" s="3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>
        <f t="shared" si="2"/>
        <v>0</v>
      </c>
    </row>
    <row r="135" spans="1:23">
      <c r="A135" s="3"/>
      <c r="B135" s="3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>
        <f t="shared" si="2"/>
        <v>0</v>
      </c>
    </row>
    <row r="136" spans="1:23">
      <c r="A136" s="3"/>
      <c r="B136" s="3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>
        <f t="shared" si="2"/>
        <v>0</v>
      </c>
    </row>
    <row r="137" spans="1:23">
      <c r="A137" s="3"/>
      <c r="B137" s="3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>
        <f t="shared" si="2"/>
        <v>0</v>
      </c>
    </row>
    <row r="138" spans="1:23">
      <c r="A138" s="3"/>
      <c r="B138" s="3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>
        <f t="shared" si="2"/>
        <v>0</v>
      </c>
    </row>
    <row r="139" spans="1:23">
      <c r="A139" s="3"/>
      <c r="B139" s="3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>
        <f t="shared" si="2"/>
        <v>0</v>
      </c>
    </row>
    <row r="140" spans="1:23">
      <c r="A140" s="3"/>
      <c r="B140" s="3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>
        <f t="shared" si="2"/>
        <v>0</v>
      </c>
    </row>
    <row r="141" spans="1:23">
      <c r="A141" s="3"/>
      <c r="B141" s="3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>
        <f t="shared" si="2"/>
        <v>0</v>
      </c>
    </row>
    <row r="142" spans="1:23">
      <c r="A142" s="3"/>
      <c r="B142" s="3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>
        <f t="shared" si="2"/>
        <v>0</v>
      </c>
    </row>
    <row r="143" spans="1:23">
      <c r="A143" s="3"/>
      <c r="B143" s="3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>
        <f t="shared" si="2"/>
        <v>0</v>
      </c>
    </row>
    <row r="144" spans="1:23">
      <c r="A144" s="3"/>
      <c r="B144" s="3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>
        <f t="shared" si="2"/>
        <v>0</v>
      </c>
    </row>
    <row r="145" spans="1:23">
      <c r="A145" s="3"/>
      <c r="B145" s="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>
        <f t="shared" si="2"/>
        <v>0</v>
      </c>
    </row>
    <row r="146" spans="1:23">
      <c r="A146" s="3"/>
      <c r="B146" s="3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>
        <f t="shared" si="2"/>
        <v>0</v>
      </c>
    </row>
    <row r="147" spans="1:23">
      <c r="A147" s="3"/>
      <c r="B147" s="3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>
        <f t="shared" si="2"/>
        <v>0</v>
      </c>
    </row>
    <row r="148" spans="1:23">
      <c r="A148" s="3"/>
      <c r="B148" s="3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>
        <f t="shared" si="2"/>
        <v>0</v>
      </c>
    </row>
    <row r="149" spans="1:23">
      <c r="A149" s="3"/>
      <c r="B149" s="3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>
        <f t="shared" si="2"/>
        <v>0</v>
      </c>
    </row>
    <row r="150" spans="1:23">
      <c r="A150" s="3"/>
      <c r="B150" s="3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>
        <f t="shared" si="2"/>
        <v>0</v>
      </c>
    </row>
    <row r="151" spans="1:23">
      <c r="A151" s="3"/>
      <c r="B151" s="3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>
        <f t="shared" si="2"/>
        <v>0</v>
      </c>
    </row>
    <row r="152" spans="1:23">
      <c r="A152" s="3"/>
      <c r="B152" s="3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>
        <f t="shared" si="2"/>
        <v>0</v>
      </c>
    </row>
    <row r="153" spans="1:23">
      <c r="A153" s="3"/>
      <c r="B153" s="3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>
        <f t="shared" si="2"/>
        <v>0</v>
      </c>
    </row>
    <row r="154" spans="1:23">
      <c r="A154" s="3"/>
      <c r="B154" s="3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>
        <f t="shared" si="2"/>
        <v>0</v>
      </c>
    </row>
    <row r="155" spans="1:23">
      <c r="A155" s="3"/>
      <c r="B155" s="3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>
        <f t="shared" si="2"/>
        <v>0</v>
      </c>
    </row>
    <row r="156" spans="1:23">
      <c r="A156" s="3"/>
      <c r="B156" s="3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>
        <f t="shared" si="2"/>
        <v>0</v>
      </c>
    </row>
    <row r="157" spans="1:23">
      <c r="A157" s="3"/>
      <c r="B157" s="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>
        <f t="shared" si="2"/>
        <v>0</v>
      </c>
    </row>
    <row r="158" spans="1:23">
      <c r="A158" s="3"/>
      <c r="B158" s="3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>
        <f t="shared" si="2"/>
        <v>0</v>
      </c>
    </row>
    <row r="159" spans="1:23">
      <c r="A159" s="3"/>
      <c r="B159" s="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>
        <f t="shared" si="2"/>
        <v>0</v>
      </c>
    </row>
    <row r="160" spans="1:23">
      <c r="A160" s="3"/>
      <c r="B160" s="3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>
        <f t="shared" si="2"/>
        <v>0</v>
      </c>
    </row>
    <row r="161" spans="1:23">
      <c r="A161" s="3"/>
      <c r="B161" s="3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>
        <f t="shared" si="2"/>
        <v>0</v>
      </c>
    </row>
    <row r="162" spans="1:23">
      <c r="A162" s="3"/>
      <c r="B162" s="3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>
        <f t="shared" si="2"/>
        <v>0</v>
      </c>
    </row>
    <row r="163" spans="1:23">
      <c r="A163" s="3"/>
      <c r="B163" s="3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>
        <f t="shared" si="2"/>
        <v>0</v>
      </c>
    </row>
    <row r="164" spans="1:23">
      <c r="A164" s="3"/>
      <c r="B164" s="3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>
        <f t="shared" si="2"/>
        <v>0</v>
      </c>
    </row>
    <row r="165" spans="1:23">
      <c r="A165" s="3"/>
      <c r="B165" s="3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>
        <f t="shared" si="2"/>
        <v>0</v>
      </c>
    </row>
    <row r="166" spans="1:23">
      <c r="A166" s="3"/>
      <c r="B166" s="3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>
        <f t="shared" si="2"/>
        <v>0</v>
      </c>
    </row>
    <row r="167" spans="1:23">
      <c r="A167" s="3"/>
      <c r="B167" s="3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>
        <f t="shared" si="2"/>
        <v>0</v>
      </c>
    </row>
    <row r="168" spans="1:23">
      <c r="A168" s="3"/>
      <c r="B168" s="3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>
        <f t="shared" si="2"/>
        <v>0</v>
      </c>
    </row>
    <row r="169" spans="1:23">
      <c r="A169" s="3"/>
      <c r="B169" s="3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>
        <f t="shared" si="2"/>
        <v>0</v>
      </c>
    </row>
    <row r="170" spans="1:23">
      <c r="A170" s="3"/>
      <c r="B170" s="3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>
        <f t="shared" si="2"/>
        <v>0</v>
      </c>
    </row>
    <row r="171" spans="1:23">
      <c r="A171" s="3"/>
      <c r="B171" s="3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>
        <f t="shared" si="2"/>
        <v>0</v>
      </c>
    </row>
    <row r="172" spans="1:23">
      <c r="A172" s="3"/>
      <c r="B172" s="3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>
        <f t="shared" si="2"/>
        <v>0</v>
      </c>
    </row>
    <row r="173" spans="1:23">
      <c r="A173" s="3"/>
      <c r="B173" s="3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>
        <f t="shared" si="2"/>
        <v>0</v>
      </c>
    </row>
    <row r="174" spans="1:23">
      <c r="A174" s="3"/>
      <c r="B174" s="3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>
        <f t="shared" si="2"/>
        <v>0</v>
      </c>
    </row>
    <row r="175" spans="1:23">
      <c r="A175" s="3"/>
      <c r="B175" s="3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>
        <f t="shared" si="2"/>
        <v>0</v>
      </c>
    </row>
    <row r="176" spans="1:23">
      <c r="A176" s="3"/>
      <c r="B176" s="3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>
        <f t="shared" si="2"/>
        <v>0</v>
      </c>
    </row>
    <row r="177" spans="1:23">
      <c r="A177" s="3"/>
      <c r="B177" s="3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>
        <f t="shared" si="2"/>
        <v>0</v>
      </c>
    </row>
    <row r="178" spans="1:23">
      <c r="A178" s="3"/>
      <c r="B178" s="3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>
        <f t="shared" si="2"/>
        <v>0</v>
      </c>
    </row>
    <row r="179" spans="1:23">
      <c r="A179" s="3"/>
      <c r="B179" s="3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>
        <f t="shared" si="2"/>
        <v>0</v>
      </c>
    </row>
    <row r="180" spans="1:23">
      <c r="A180" s="3"/>
      <c r="B180" s="3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>
        <f t="shared" si="2"/>
        <v>0</v>
      </c>
    </row>
    <row r="181" spans="1:23">
      <c r="A181" s="3"/>
      <c r="B181" s="3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>
        <f t="shared" si="2"/>
        <v>0</v>
      </c>
    </row>
    <row r="182" spans="1:23">
      <c r="A182" s="3"/>
      <c r="B182" s="3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>
        <f t="shared" si="2"/>
        <v>0</v>
      </c>
    </row>
    <row r="183" spans="1:23">
      <c r="A183" s="3"/>
      <c r="B183" s="3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>
        <f t="shared" si="2"/>
        <v>0</v>
      </c>
    </row>
    <row r="184" spans="1:23">
      <c r="A184" s="3"/>
      <c r="B184" s="3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>
        <f t="shared" si="2"/>
        <v>0</v>
      </c>
    </row>
    <row r="185" spans="1:23">
      <c r="A185" s="3"/>
      <c r="B185" s="3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>
        <f t="shared" si="2"/>
        <v>0</v>
      </c>
    </row>
    <row r="186" spans="1:23">
      <c r="A186" s="3"/>
      <c r="B186" s="3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>
        <f t="shared" si="2"/>
        <v>0</v>
      </c>
    </row>
    <row r="187" spans="1:23">
      <c r="A187" s="3"/>
      <c r="B187" s="3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>
        <f t="shared" si="2"/>
        <v>0</v>
      </c>
    </row>
    <row r="188" spans="1:23">
      <c r="A188" s="3"/>
      <c r="B188" s="3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>
        <f t="shared" si="2"/>
        <v>0</v>
      </c>
    </row>
    <row r="189" spans="1:23">
      <c r="A189" s="3"/>
      <c r="B189" s="3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>
        <f t="shared" si="2"/>
        <v>0</v>
      </c>
    </row>
    <row r="190" spans="1:23">
      <c r="A190" s="3"/>
      <c r="B190" s="3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>
        <f t="shared" si="2"/>
        <v>0</v>
      </c>
    </row>
    <row r="191" spans="1:23">
      <c r="A191" s="3"/>
      <c r="B191" s="3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>
        <f t="shared" si="2"/>
        <v>0</v>
      </c>
    </row>
    <row r="192" spans="1:23">
      <c r="A192" s="3"/>
      <c r="B192" s="3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>
        <f t="shared" si="2"/>
        <v>0</v>
      </c>
    </row>
    <row r="193" spans="1:23">
      <c r="A193" s="3"/>
      <c r="B193" s="3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>
        <f t="shared" si="2"/>
        <v>0</v>
      </c>
    </row>
    <row r="194" spans="1:23">
      <c r="A194" s="3"/>
      <c r="B194" s="3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>
        <f t="shared" si="2"/>
        <v>0</v>
      </c>
    </row>
    <row r="195" spans="1:23">
      <c r="A195" s="3"/>
      <c r="B195" s="3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>
        <f t="shared" si="2"/>
        <v>0</v>
      </c>
    </row>
    <row r="196" spans="1:23">
      <c r="A196" s="3"/>
      <c r="B196" s="3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>
        <f t="shared" ref="W196:W259" si="3">SUM(C196:V196)</f>
        <v>0</v>
      </c>
    </row>
    <row r="197" spans="1:23">
      <c r="A197" s="3"/>
      <c r="B197" s="3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>
        <f t="shared" si="3"/>
        <v>0</v>
      </c>
    </row>
    <row r="198" spans="1:23">
      <c r="A198" s="3"/>
      <c r="B198" s="3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>
        <f t="shared" si="3"/>
        <v>0</v>
      </c>
    </row>
    <row r="199" spans="1:23">
      <c r="A199" s="3"/>
      <c r="B199" s="3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>
        <f t="shared" si="3"/>
        <v>0</v>
      </c>
    </row>
    <row r="200" spans="1:23">
      <c r="A200" s="3"/>
      <c r="B200" s="3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>
        <f t="shared" si="3"/>
        <v>0</v>
      </c>
    </row>
    <row r="201" spans="1:23">
      <c r="A201" s="3"/>
      <c r="B201" s="3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>
        <f t="shared" si="3"/>
        <v>0</v>
      </c>
    </row>
    <row r="202" spans="1:23">
      <c r="A202" s="3"/>
      <c r="B202" s="3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>
        <f t="shared" si="3"/>
        <v>0</v>
      </c>
    </row>
    <row r="203" spans="1:23">
      <c r="A203" s="3"/>
      <c r="B203" s="3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>
        <f t="shared" si="3"/>
        <v>0</v>
      </c>
    </row>
    <row r="204" spans="1:23">
      <c r="A204" s="3"/>
      <c r="B204" s="3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>
        <f t="shared" si="3"/>
        <v>0</v>
      </c>
    </row>
    <row r="205" spans="1:23">
      <c r="A205" s="3"/>
      <c r="B205" s="3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>
        <f t="shared" si="3"/>
        <v>0</v>
      </c>
    </row>
    <row r="206" spans="1:23">
      <c r="A206" s="3"/>
      <c r="B206" s="3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>
        <f t="shared" si="3"/>
        <v>0</v>
      </c>
    </row>
    <row r="207" spans="1:23">
      <c r="A207" s="3"/>
      <c r="B207" s="3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>
        <f t="shared" si="3"/>
        <v>0</v>
      </c>
    </row>
    <row r="208" spans="1:23">
      <c r="A208" s="3"/>
      <c r="B208" s="3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>
        <f t="shared" si="3"/>
        <v>0</v>
      </c>
    </row>
    <row r="209" spans="1:23">
      <c r="A209" s="3"/>
      <c r="B209" s="3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>
        <f t="shared" si="3"/>
        <v>0</v>
      </c>
    </row>
    <row r="210" spans="1:23">
      <c r="A210" s="3"/>
      <c r="B210" s="3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>
        <f t="shared" si="3"/>
        <v>0</v>
      </c>
    </row>
    <row r="211" spans="1:23">
      <c r="A211" s="3"/>
      <c r="B211" s="3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>
        <f t="shared" si="3"/>
        <v>0</v>
      </c>
    </row>
    <row r="212" spans="1:23">
      <c r="A212" s="3"/>
      <c r="B212" s="3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>
        <f t="shared" si="3"/>
        <v>0</v>
      </c>
    </row>
    <row r="213" spans="1:23">
      <c r="A213" s="3"/>
      <c r="B213" s="3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>
        <f t="shared" si="3"/>
        <v>0</v>
      </c>
    </row>
    <row r="214" spans="1:23">
      <c r="A214" s="3"/>
      <c r="B214" s="3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>
        <f t="shared" si="3"/>
        <v>0</v>
      </c>
    </row>
    <row r="215" spans="1:23">
      <c r="A215" s="3"/>
      <c r="B215" s="3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>
        <f t="shared" si="3"/>
        <v>0</v>
      </c>
    </row>
    <row r="216" spans="1:23">
      <c r="A216" s="3"/>
      <c r="B216" s="3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>
        <f t="shared" si="3"/>
        <v>0</v>
      </c>
    </row>
    <row r="217" spans="1:23">
      <c r="A217" s="3"/>
      <c r="B217" s="3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>
        <f t="shared" si="3"/>
        <v>0</v>
      </c>
    </row>
    <row r="218" spans="1:23">
      <c r="A218" s="3"/>
      <c r="B218" s="3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>
        <f t="shared" si="3"/>
        <v>0</v>
      </c>
    </row>
    <row r="219" spans="1:23">
      <c r="A219" s="3"/>
      <c r="B219" s="3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>
        <f t="shared" si="3"/>
        <v>0</v>
      </c>
    </row>
    <row r="220" spans="1:23">
      <c r="A220" s="3"/>
      <c r="B220" s="3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>
        <f t="shared" si="3"/>
        <v>0</v>
      </c>
    </row>
    <row r="221" spans="1:23">
      <c r="A221" s="3"/>
      <c r="B221" s="3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>
        <f t="shared" si="3"/>
        <v>0</v>
      </c>
    </row>
    <row r="222" spans="1:23">
      <c r="A222" s="3"/>
      <c r="B222" s="3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>
        <f t="shared" si="3"/>
        <v>0</v>
      </c>
    </row>
    <row r="223" spans="1:23">
      <c r="A223" s="3"/>
      <c r="B223" s="3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>
        <f t="shared" si="3"/>
        <v>0</v>
      </c>
    </row>
    <row r="224" spans="1:23">
      <c r="A224" s="3"/>
      <c r="B224" s="3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>
        <f t="shared" si="3"/>
        <v>0</v>
      </c>
    </row>
    <row r="225" spans="1:23">
      <c r="A225" s="3"/>
      <c r="B225" s="3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>
        <f t="shared" si="3"/>
        <v>0</v>
      </c>
    </row>
    <row r="226" spans="1:23">
      <c r="A226" s="3"/>
      <c r="B226" s="3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>
        <f t="shared" si="3"/>
        <v>0</v>
      </c>
    </row>
    <row r="227" spans="1:23">
      <c r="A227" s="3"/>
      <c r="B227" s="3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>
        <f t="shared" si="3"/>
        <v>0</v>
      </c>
    </row>
    <row r="228" spans="1:23">
      <c r="A228" s="3"/>
      <c r="B228" s="3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>
        <f t="shared" si="3"/>
        <v>0</v>
      </c>
    </row>
    <row r="229" spans="1:23">
      <c r="A229" s="3"/>
      <c r="B229" s="3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>
        <f t="shared" si="3"/>
        <v>0</v>
      </c>
    </row>
    <row r="230" spans="1:23">
      <c r="A230" s="3"/>
      <c r="B230" s="3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>
        <f t="shared" si="3"/>
        <v>0</v>
      </c>
    </row>
    <row r="231" spans="1:23">
      <c r="A231" s="3"/>
      <c r="B231" s="3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>
        <f t="shared" si="3"/>
        <v>0</v>
      </c>
    </row>
    <row r="232" spans="1:23">
      <c r="A232" s="3"/>
      <c r="B232" s="3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>
        <f t="shared" si="3"/>
        <v>0</v>
      </c>
    </row>
    <row r="233" spans="1:23">
      <c r="A233" s="3"/>
      <c r="B233" s="3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>
        <f t="shared" si="3"/>
        <v>0</v>
      </c>
    </row>
    <row r="234" spans="1:23">
      <c r="A234" s="3"/>
      <c r="B234" s="3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>
        <f t="shared" si="3"/>
        <v>0</v>
      </c>
    </row>
    <row r="235" spans="1:23">
      <c r="A235" s="3"/>
      <c r="B235" s="3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>
        <f t="shared" si="3"/>
        <v>0</v>
      </c>
    </row>
    <row r="236" spans="1:23">
      <c r="A236" s="3"/>
      <c r="B236" s="3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>
        <f t="shared" si="3"/>
        <v>0</v>
      </c>
    </row>
    <row r="237" spans="1:23">
      <c r="A237" s="3"/>
      <c r="B237" s="3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>
        <f t="shared" si="3"/>
        <v>0</v>
      </c>
    </row>
    <row r="238" spans="1:23">
      <c r="A238" s="3"/>
      <c r="B238" s="3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>
        <f t="shared" si="3"/>
        <v>0</v>
      </c>
    </row>
    <row r="239" spans="1:23">
      <c r="A239" s="3"/>
      <c r="B239" s="3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>
        <f t="shared" si="3"/>
        <v>0</v>
      </c>
    </row>
    <row r="240" spans="1:23">
      <c r="A240" s="3"/>
      <c r="B240" s="3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>
        <f t="shared" si="3"/>
        <v>0</v>
      </c>
    </row>
    <row r="241" spans="1:23">
      <c r="A241" s="3"/>
      <c r="B241" s="3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>
        <f t="shared" si="3"/>
        <v>0</v>
      </c>
    </row>
    <row r="242" spans="1:23">
      <c r="A242" s="3"/>
      <c r="B242" s="3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>
        <f t="shared" si="3"/>
        <v>0</v>
      </c>
    </row>
    <row r="243" spans="1:23">
      <c r="A243" s="3"/>
      <c r="B243" s="3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>
        <f t="shared" si="3"/>
        <v>0</v>
      </c>
    </row>
    <row r="244" spans="1:23">
      <c r="A244" s="3"/>
      <c r="B244" s="3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>
        <f t="shared" si="3"/>
        <v>0</v>
      </c>
    </row>
    <row r="245" spans="1:23">
      <c r="A245" s="3"/>
      <c r="B245" s="3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>
        <f t="shared" si="3"/>
        <v>0</v>
      </c>
    </row>
    <row r="246" spans="1:23">
      <c r="A246" s="3"/>
      <c r="B246" s="3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>
        <f t="shared" si="3"/>
        <v>0</v>
      </c>
    </row>
    <row r="247" spans="1:23">
      <c r="A247" s="3"/>
      <c r="B247" s="3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>
        <f t="shared" si="3"/>
        <v>0</v>
      </c>
    </row>
    <row r="248" spans="1:23">
      <c r="A248" s="3"/>
      <c r="B248" s="3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>
        <f t="shared" si="3"/>
        <v>0</v>
      </c>
    </row>
    <row r="249" spans="1:23">
      <c r="A249" s="3"/>
      <c r="B249" s="3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>
        <f t="shared" si="3"/>
        <v>0</v>
      </c>
    </row>
    <row r="250" spans="1:23">
      <c r="A250" s="3"/>
      <c r="B250" s="3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>
        <f t="shared" si="3"/>
        <v>0</v>
      </c>
    </row>
    <row r="251" spans="1:23">
      <c r="A251" s="3"/>
      <c r="B251" s="3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>
        <f t="shared" si="3"/>
        <v>0</v>
      </c>
    </row>
    <row r="252" spans="1:23">
      <c r="A252" s="3"/>
      <c r="B252" s="3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>
        <f t="shared" si="3"/>
        <v>0</v>
      </c>
    </row>
    <row r="253" spans="1:23">
      <c r="A253" s="3"/>
      <c r="B253" s="3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>
        <f t="shared" si="3"/>
        <v>0</v>
      </c>
    </row>
    <row r="254" spans="1:23">
      <c r="A254" s="3"/>
      <c r="B254" s="3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>
        <f t="shared" si="3"/>
        <v>0</v>
      </c>
    </row>
    <row r="255" spans="1:23">
      <c r="A255" s="3"/>
      <c r="B255" s="3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>
        <f t="shared" si="3"/>
        <v>0</v>
      </c>
    </row>
    <row r="256" spans="1:23">
      <c r="A256" s="3"/>
      <c r="B256" s="3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>
        <f t="shared" si="3"/>
        <v>0</v>
      </c>
    </row>
    <row r="257" spans="1:23">
      <c r="A257" s="3"/>
      <c r="B257" s="3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>
        <f t="shared" si="3"/>
        <v>0</v>
      </c>
    </row>
    <row r="258" spans="1:23">
      <c r="A258" s="3"/>
      <c r="B258" s="3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>
        <f t="shared" si="3"/>
        <v>0</v>
      </c>
    </row>
    <row r="259" spans="1:23">
      <c r="A259" s="3"/>
      <c r="B259" s="3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>
        <f t="shared" si="3"/>
        <v>0</v>
      </c>
    </row>
    <row r="260" spans="1:23">
      <c r="A260" s="3"/>
      <c r="B260" s="3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>
        <f t="shared" ref="W260:W323" si="4">SUM(C260:V260)</f>
        <v>0</v>
      </c>
    </row>
    <row r="261" spans="1:23">
      <c r="A261" s="3"/>
      <c r="B261" s="3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>
        <f t="shared" si="4"/>
        <v>0</v>
      </c>
    </row>
    <row r="262" spans="1:23">
      <c r="A262" s="3"/>
      <c r="B262" s="3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>
        <f t="shared" si="4"/>
        <v>0</v>
      </c>
    </row>
    <row r="263" spans="1:23">
      <c r="A263" s="3"/>
      <c r="B263" s="3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>
        <f t="shared" si="4"/>
        <v>0</v>
      </c>
    </row>
    <row r="264" spans="1:23">
      <c r="A264" s="3"/>
      <c r="B264" s="3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>
        <f t="shared" si="4"/>
        <v>0</v>
      </c>
    </row>
    <row r="265" spans="1:23">
      <c r="A265" s="3"/>
      <c r="B265" s="3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>
        <f t="shared" si="4"/>
        <v>0</v>
      </c>
    </row>
    <row r="266" spans="1:23">
      <c r="A266" s="3"/>
      <c r="B266" s="3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>
        <f t="shared" si="4"/>
        <v>0</v>
      </c>
    </row>
    <row r="267" spans="1:23">
      <c r="A267" s="3"/>
      <c r="B267" s="3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>
        <f t="shared" si="4"/>
        <v>0</v>
      </c>
    </row>
    <row r="268" spans="1:23">
      <c r="A268" s="3"/>
      <c r="B268" s="3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>
        <f t="shared" si="4"/>
        <v>0</v>
      </c>
    </row>
    <row r="269" spans="1:23">
      <c r="A269" s="3"/>
      <c r="B269" s="3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>
        <f t="shared" si="4"/>
        <v>0</v>
      </c>
    </row>
    <row r="270" spans="1:23">
      <c r="A270" s="3"/>
      <c r="B270" s="3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>
        <f t="shared" si="4"/>
        <v>0</v>
      </c>
    </row>
    <row r="271" spans="1:23">
      <c r="A271" s="3"/>
      <c r="B271" s="3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>
        <f t="shared" si="4"/>
        <v>0</v>
      </c>
    </row>
    <row r="272" spans="1:23">
      <c r="A272" s="3"/>
      <c r="B272" s="3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>
        <f t="shared" si="4"/>
        <v>0</v>
      </c>
    </row>
    <row r="273" spans="1:23">
      <c r="A273" s="3"/>
      <c r="B273" s="3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>
        <f t="shared" si="4"/>
        <v>0</v>
      </c>
    </row>
    <row r="274" spans="1:23">
      <c r="A274" s="3"/>
      <c r="B274" s="3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>
        <f t="shared" si="4"/>
        <v>0</v>
      </c>
    </row>
    <row r="275" spans="1:23">
      <c r="A275" s="3"/>
      <c r="B275" s="3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>
        <f t="shared" si="4"/>
        <v>0</v>
      </c>
    </row>
    <row r="276" spans="1:23">
      <c r="A276" s="3"/>
      <c r="B276" s="3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>
        <f t="shared" si="4"/>
        <v>0</v>
      </c>
    </row>
    <row r="277" spans="1:23">
      <c r="A277" s="3"/>
      <c r="B277" s="3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>
        <f t="shared" si="4"/>
        <v>0</v>
      </c>
    </row>
    <row r="278" spans="1:23">
      <c r="A278" s="3"/>
      <c r="B278" s="3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>
        <f t="shared" si="4"/>
        <v>0</v>
      </c>
    </row>
    <row r="279" spans="1:23">
      <c r="A279" s="3"/>
      <c r="B279" s="3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>
        <f t="shared" si="4"/>
        <v>0</v>
      </c>
    </row>
    <row r="280" spans="1:23">
      <c r="A280" s="3"/>
      <c r="B280" s="3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>
        <f t="shared" si="4"/>
        <v>0</v>
      </c>
    </row>
    <row r="281" spans="1:23">
      <c r="A281" s="3"/>
      <c r="B281" s="3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>
        <f t="shared" si="4"/>
        <v>0</v>
      </c>
    </row>
    <row r="282" spans="1:23">
      <c r="A282" s="3"/>
      <c r="B282" s="3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>
        <f t="shared" si="4"/>
        <v>0</v>
      </c>
    </row>
    <row r="283" spans="1:23">
      <c r="A283" s="3"/>
      <c r="B283" s="3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>
        <f t="shared" si="4"/>
        <v>0</v>
      </c>
    </row>
    <row r="284" spans="1:23">
      <c r="A284" s="3"/>
      <c r="B284" s="3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>
        <f t="shared" si="4"/>
        <v>0</v>
      </c>
    </row>
    <row r="285" spans="1:23">
      <c r="A285" s="3"/>
      <c r="B285" s="3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>
        <f t="shared" si="4"/>
        <v>0</v>
      </c>
    </row>
    <row r="286" spans="1:23">
      <c r="A286" s="3"/>
      <c r="B286" s="3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>
        <f t="shared" si="4"/>
        <v>0</v>
      </c>
    </row>
    <row r="287" spans="1:23">
      <c r="A287" s="3"/>
      <c r="B287" s="3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>
        <f t="shared" si="4"/>
        <v>0</v>
      </c>
    </row>
    <row r="288" spans="1:23">
      <c r="A288" s="3"/>
      <c r="B288" s="3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>
        <f t="shared" si="4"/>
        <v>0</v>
      </c>
    </row>
    <row r="289" spans="1:23">
      <c r="A289" s="3"/>
      <c r="B289" s="3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>
        <f t="shared" si="4"/>
        <v>0</v>
      </c>
    </row>
    <row r="290" spans="1:23">
      <c r="A290" s="3"/>
      <c r="B290" s="3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>
        <f t="shared" si="4"/>
        <v>0</v>
      </c>
    </row>
    <row r="291" spans="1:23">
      <c r="A291" s="3"/>
      <c r="B291" s="3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>
        <f t="shared" si="4"/>
        <v>0</v>
      </c>
    </row>
    <row r="292" spans="1:23">
      <c r="A292" s="3"/>
      <c r="B292" s="3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>
        <f t="shared" si="4"/>
        <v>0</v>
      </c>
    </row>
    <row r="293" spans="1:23">
      <c r="A293" s="3"/>
      <c r="B293" s="3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>
        <f t="shared" si="4"/>
        <v>0</v>
      </c>
    </row>
    <row r="294" spans="1:23">
      <c r="A294" s="3"/>
      <c r="B294" s="3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>
        <f t="shared" si="4"/>
        <v>0</v>
      </c>
    </row>
    <row r="295" spans="1:23">
      <c r="A295" s="3"/>
      <c r="B295" s="3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>
        <f t="shared" si="4"/>
        <v>0</v>
      </c>
    </row>
    <row r="296" spans="1:23">
      <c r="A296" s="3"/>
      <c r="B296" s="3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>
        <f t="shared" si="4"/>
        <v>0</v>
      </c>
    </row>
    <row r="297" spans="1:23">
      <c r="A297" s="3"/>
      <c r="B297" s="3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>
        <f t="shared" si="4"/>
        <v>0</v>
      </c>
    </row>
    <row r="298" spans="1:23">
      <c r="A298" s="3"/>
      <c r="B298" s="3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>
        <f t="shared" si="4"/>
        <v>0</v>
      </c>
    </row>
    <row r="299" spans="1:23">
      <c r="A299" s="3"/>
      <c r="B299" s="3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>
        <f t="shared" si="4"/>
        <v>0</v>
      </c>
    </row>
    <row r="300" spans="1:23">
      <c r="A300" s="3"/>
      <c r="B300" s="3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>
        <f t="shared" si="4"/>
        <v>0</v>
      </c>
    </row>
    <row r="301" spans="1:23">
      <c r="A301" s="3"/>
      <c r="B301" s="3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>
        <f t="shared" si="4"/>
        <v>0</v>
      </c>
    </row>
    <row r="302" spans="1:23">
      <c r="A302" s="3"/>
      <c r="B302" s="3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>
        <f t="shared" si="4"/>
        <v>0</v>
      </c>
    </row>
    <row r="303" spans="1:23">
      <c r="A303" s="3"/>
      <c r="B303" s="3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>
        <f t="shared" si="4"/>
        <v>0</v>
      </c>
    </row>
    <row r="304" spans="1:23">
      <c r="A304" s="3"/>
      <c r="B304" s="3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>
        <f t="shared" si="4"/>
        <v>0</v>
      </c>
    </row>
    <row r="305" spans="1:23">
      <c r="A305" s="3"/>
      <c r="B305" s="3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>
        <f t="shared" si="4"/>
        <v>0</v>
      </c>
    </row>
    <row r="306" spans="1:23">
      <c r="A306" s="3"/>
      <c r="B306" s="3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>
        <f t="shared" si="4"/>
        <v>0</v>
      </c>
    </row>
    <row r="307" spans="1:23">
      <c r="A307" s="3"/>
      <c r="B307" s="3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>
        <f t="shared" si="4"/>
        <v>0</v>
      </c>
    </row>
    <row r="308" spans="1:23">
      <c r="A308" s="3"/>
      <c r="B308" s="3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>
        <f t="shared" si="4"/>
        <v>0</v>
      </c>
    </row>
    <row r="309" spans="1:23">
      <c r="A309" s="3"/>
      <c r="B309" s="3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>
        <f t="shared" si="4"/>
        <v>0</v>
      </c>
    </row>
    <row r="310" spans="1:23">
      <c r="A310" s="3"/>
      <c r="B310" s="3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>
        <f t="shared" si="4"/>
        <v>0</v>
      </c>
    </row>
    <row r="311" spans="1:23">
      <c r="A311" s="3"/>
      <c r="B311" s="3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>
        <f t="shared" si="4"/>
        <v>0</v>
      </c>
    </row>
    <row r="312" spans="1:23">
      <c r="A312" s="3"/>
      <c r="B312" s="3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>
        <f t="shared" si="4"/>
        <v>0</v>
      </c>
    </row>
    <row r="313" spans="1:23">
      <c r="A313" s="3"/>
      <c r="B313" s="3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>
        <f t="shared" si="4"/>
        <v>0</v>
      </c>
    </row>
    <row r="314" spans="1:23">
      <c r="A314" s="3"/>
      <c r="B314" s="3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>
        <f t="shared" si="4"/>
        <v>0</v>
      </c>
    </row>
    <row r="315" spans="1:23">
      <c r="A315" s="3"/>
      <c r="B315" s="3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>
        <f t="shared" si="4"/>
        <v>0</v>
      </c>
    </row>
    <row r="316" spans="1:23">
      <c r="A316" s="3"/>
      <c r="B316" s="3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>
        <f t="shared" si="4"/>
        <v>0</v>
      </c>
    </row>
    <row r="317" spans="1:23">
      <c r="A317" s="3"/>
      <c r="B317" s="3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>
        <f t="shared" si="4"/>
        <v>0</v>
      </c>
    </row>
    <row r="318" spans="1:23">
      <c r="A318" s="3"/>
      <c r="B318" s="3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>
        <f t="shared" si="4"/>
        <v>0</v>
      </c>
    </row>
    <row r="319" spans="1:23">
      <c r="A319" s="3"/>
      <c r="B319" s="3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>
        <f t="shared" si="4"/>
        <v>0</v>
      </c>
    </row>
    <row r="320" spans="1:23">
      <c r="A320" s="3"/>
      <c r="B320" s="3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>
        <f t="shared" si="4"/>
        <v>0</v>
      </c>
    </row>
    <row r="321" spans="1:23">
      <c r="A321" s="3"/>
      <c r="B321" s="3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>
        <f t="shared" si="4"/>
        <v>0</v>
      </c>
    </row>
    <row r="322" spans="1:23">
      <c r="A322" s="3"/>
      <c r="B322" s="3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>
        <f t="shared" si="4"/>
        <v>0</v>
      </c>
    </row>
    <row r="323" spans="1:23">
      <c r="A323" s="3"/>
      <c r="B323" s="3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>
        <f t="shared" si="4"/>
        <v>0</v>
      </c>
    </row>
    <row r="324" spans="1:23">
      <c r="A324" s="3"/>
      <c r="B324" s="3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>
        <f t="shared" ref="W324:W348" si="5">SUM(C324:V324)</f>
        <v>0</v>
      </c>
    </row>
    <row r="325" spans="1:23">
      <c r="A325" s="3"/>
      <c r="B325" s="3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>
        <f t="shared" si="5"/>
        <v>0</v>
      </c>
    </row>
    <row r="326" spans="1:23">
      <c r="A326" s="3"/>
      <c r="B326" s="3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>
        <f t="shared" si="5"/>
        <v>0</v>
      </c>
    </row>
    <row r="327" spans="1:23">
      <c r="A327" s="3"/>
      <c r="B327" s="3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>
        <f t="shared" si="5"/>
        <v>0</v>
      </c>
    </row>
    <row r="328" spans="1:23">
      <c r="A328" s="3"/>
      <c r="B328" s="3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>
        <f t="shared" si="5"/>
        <v>0</v>
      </c>
    </row>
    <row r="329" spans="1:23">
      <c r="A329" s="3"/>
      <c r="B329" s="3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>
        <f t="shared" si="5"/>
        <v>0</v>
      </c>
    </row>
    <row r="330" spans="1:23">
      <c r="A330" s="3"/>
      <c r="B330" s="3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>
        <f t="shared" si="5"/>
        <v>0</v>
      </c>
    </row>
    <row r="331" spans="1:23">
      <c r="A331" s="3"/>
      <c r="B331" s="3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>
        <f t="shared" si="5"/>
        <v>0</v>
      </c>
    </row>
    <row r="332" spans="1:23">
      <c r="A332" s="3"/>
      <c r="B332" s="3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>
        <f t="shared" si="5"/>
        <v>0</v>
      </c>
    </row>
    <row r="333" spans="1:23">
      <c r="A333" s="3"/>
      <c r="B333" s="3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>
        <f t="shared" si="5"/>
        <v>0</v>
      </c>
    </row>
    <row r="334" spans="1:23">
      <c r="A334" s="3"/>
      <c r="B334" s="3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>
        <f t="shared" si="5"/>
        <v>0</v>
      </c>
    </row>
    <row r="335" spans="1:23">
      <c r="A335" s="3"/>
      <c r="B335" s="3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>
        <f t="shared" si="5"/>
        <v>0</v>
      </c>
    </row>
    <row r="336" spans="1:23">
      <c r="A336" s="3"/>
      <c r="B336" s="3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>
        <f t="shared" si="5"/>
        <v>0</v>
      </c>
    </row>
    <row r="337" spans="1:23">
      <c r="A337" s="3"/>
      <c r="B337" s="3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>
        <f t="shared" si="5"/>
        <v>0</v>
      </c>
    </row>
    <row r="338" spans="1:23">
      <c r="A338" s="3"/>
      <c r="B338" s="3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>
        <f t="shared" si="5"/>
        <v>0</v>
      </c>
    </row>
    <row r="339" spans="1:23">
      <c r="A339" s="3"/>
      <c r="B339" s="3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>
        <f t="shared" si="5"/>
        <v>0</v>
      </c>
    </row>
    <row r="340" spans="1:23">
      <c r="A340" s="3"/>
      <c r="B340" s="3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>
        <f t="shared" si="5"/>
        <v>0</v>
      </c>
    </row>
    <row r="341" spans="1:23">
      <c r="A341" s="3"/>
      <c r="B341" s="3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>
        <f t="shared" si="5"/>
        <v>0</v>
      </c>
    </row>
    <row r="342" spans="1:23">
      <c r="A342" s="3"/>
      <c r="B342" s="3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>
        <f t="shared" si="5"/>
        <v>0</v>
      </c>
    </row>
    <row r="343" spans="1:23">
      <c r="A343" s="3"/>
      <c r="B343" s="3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>
        <f t="shared" si="5"/>
        <v>0</v>
      </c>
    </row>
    <row r="344" spans="1:23">
      <c r="A344" s="3"/>
      <c r="B344" s="3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>
        <f t="shared" si="5"/>
        <v>0</v>
      </c>
    </row>
    <row r="345" spans="1:23">
      <c r="A345" s="3"/>
      <c r="B345" s="3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>
        <f t="shared" si="5"/>
        <v>0</v>
      </c>
    </row>
    <row r="346" spans="1:23">
      <c r="A346" s="3"/>
      <c r="B346" s="3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>
        <f t="shared" si="5"/>
        <v>0</v>
      </c>
    </row>
    <row r="347" spans="1:23">
      <c r="A347" s="3"/>
      <c r="B347" s="3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>
        <f t="shared" si="5"/>
        <v>0</v>
      </c>
    </row>
    <row r="348" spans="1:23">
      <c r="A348" s="3"/>
      <c r="B348" s="3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>
        <f t="shared" si="5"/>
        <v>0</v>
      </c>
    </row>
    <row r="349" spans="3:23">
      <c r="C349" s="6">
        <f t="shared" ref="C349:V349" si="6">SUM(C1:C348)</f>
        <v>0</v>
      </c>
      <c r="D349" s="6">
        <f t="shared" si="6"/>
        <v>0</v>
      </c>
      <c r="E349" s="6">
        <f t="shared" si="6"/>
        <v>0</v>
      </c>
      <c r="F349" s="6">
        <f t="shared" si="6"/>
        <v>0</v>
      </c>
      <c r="G349" s="6">
        <f t="shared" si="6"/>
        <v>0</v>
      </c>
      <c r="H349" s="6">
        <f t="shared" si="6"/>
        <v>0</v>
      </c>
      <c r="I349" s="6">
        <f t="shared" si="6"/>
        <v>0</v>
      </c>
      <c r="J349" s="6">
        <f t="shared" si="6"/>
        <v>0</v>
      </c>
      <c r="K349" s="6">
        <f t="shared" si="6"/>
        <v>0</v>
      </c>
      <c r="L349" s="6">
        <f t="shared" si="6"/>
        <v>0</v>
      </c>
      <c r="M349" s="6">
        <f t="shared" si="6"/>
        <v>122.15</v>
      </c>
      <c r="N349" s="6">
        <f t="shared" si="6"/>
        <v>314.55</v>
      </c>
      <c r="O349" s="6">
        <f t="shared" si="6"/>
        <v>551.75</v>
      </c>
      <c r="P349" s="6">
        <f t="shared" si="6"/>
        <v>1030.62</v>
      </c>
      <c r="Q349" s="6">
        <f t="shared" si="6"/>
        <v>455.4</v>
      </c>
      <c r="R349" s="6">
        <f t="shared" si="6"/>
        <v>0</v>
      </c>
      <c r="S349" s="6">
        <f t="shared" si="6"/>
        <v>48.7</v>
      </c>
      <c r="T349" s="6">
        <f t="shared" si="6"/>
        <v>263.05</v>
      </c>
      <c r="U349" s="6">
        <f t="shared" si="6"/>
        <v>301.95</v>
      </c>
      <c r="V349" s="6">
        <f t="shared" si="6"/>
        <v>0</v>
      </c>
      <c r="W349" s="6">
        <f>SUM(W2:W348)</f>
        <v>3088.17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9"/>
  <sheetViews>
    <sheetView workbookViewId="0">
      <pane ySplit="1" topLeftCell="A2" activePane="bottomLeft" state="frozen"/>
      <selection/>
      <selection pane="bottomLeft" activeCell="A27" sqref="A27"/>
    </sheetView>
  </sheetViews>
  <sheetFormatPr defaultColWidth="11" defaultRowHeight="14.25"/>
  <cols>
    <col min="1" max="1" width="9.56923076923077" customWidth="1"/>
    <col min="2" max="12" width="11" hidden="1" customWidth="1"/>
    <col min="13" max="14" width="7.85641025641026" customWidth="1"/>
    <col min="15" max="15" width="7.42564102564103" customWidth="1"/>
    <col min="16" max="16" width="8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8.13846153846154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2198</v>
      </c>
      <c r="B2" s="3"/>
      <c r="C2" s="3"/>
      <c r="D2" s="3"/>
      <c r="E2" s="3"/>
      <c r="F2" s="3"/>
      <c r="G2" s="3"/>
      <c r="H2" s="3"/>
      <c r="I2" s="3"/>
      <c r="J2" s="3"/>
      <c r="K2" s="5"/>
      <c r="L2" s="5"/>
      <c r="M2" s="5"/>
      <c r="N2" s="5">
        <v>1.7</v>
      </c>
      <c r="O2" s="5">
        <v>2.6</v>
      </c>
      <c r="P2" s="5">
        <v>10.25</v>
      </c>
      <c r="Q2" s="5">
        <v>7.35</v>
      </c>
      <c r="R2" s="5"/>
      <c r="S2" s="5"/>
      <c r="T2" s="5"/>
      <c r="U2" s="5">
        <v>0.55</v>
      </c>
      <c r="V2" s="5"/>
      <c r="W2" s="5">
        <f t="shared" ref="W2:W67" si="0">SUM(C2:V2)</f>
        <v>22.45</v>
      </c>
    </row>
    <row r="3" spans="1:23">
      <c r="A3" s="3">
        <v>2425</v>
      </c>
      <c r="B3" s="3"/>
      <c r="C3" s="3"/>
      <c r="D3" s="3"/>
      <c r="E3" s="3"/>
      <c r="F3" s="3"/>
      <c r="G3" s="3"/>
      <c r="H3" s="3"/>
      <c r="I3" s="3"/>
      <c r="J3" s="3"/>
      <c r="K3" s="5"/>
      <c r="L3" s="5"/>
      <c r="M3" s="5">
        <v>4.25</v>
      </c>
      <c r="N3" s="5">
        <v>5.35</v>
      </c>
      <c r="O3" s="5">
        <v>12.2</v>
      </c>
      <c r="P3" s="5">
        <v>9.5</v>
      </c>
      <c r="Q3" s="5">
        <v>3.45</v>
      </c>
      <c r="R3" s="5"/>
      <c r="S3" s="5"/>
      <c r="T3" s="5">
        <v>2.45</v>
      </c>
      <c r="U3" s="5"/>
      <c r="V3" s="5"/>
      <c r="W3" s="5">
        <f t="shared" si="0"/>
        <v>37.2</v>
      </c>
    </row>
    <row r="4" spans="1:23">
      <c r="A4" s="3">
        <v>303</v>
      </c>
      <c r="B4" s="3"/>
      <c r="C4" s="3"/>
      <c r="D4" s="3"/>
      <c r="E4" s="3"/>
      <c r="F4" s="3"/>
      <c r="G4" s="3"/>
      <c r="H4" s="3"/>
      <c r="I4" s="3"/>
      <c r="J4" s="3"/>
      <c r="K4" s="5"/>
      <c r="L4" s="5"/>
      <c r="M4" s="5">
        <v>2</v>
      </c>
      <c r="N4" s="5">
        <f>13.55+1.95</f>
        <v>15.5</v>
      </c>
      <c r="O4" s="5">
        <v>13</v>
      </c>
      <c r="P4" s="5">
        <v>15.85</v>
      </c>
      <c r="Q4" s="5">
        <v>4.2</v>
      </c>
      <c r="R4" s="5"/>
      <c r="S4" s="5"/>
      <c r="T4" s="5"/>
      <c r="U4" s="5">
        <v>3.7</v>
      </c>
      <c r="V4" s="5"/>
      <c r="W4" s="5">
        <f t="shared" si="0"/>
        <v>54.25</v>
      </c>
    </row>
    <row r="5" spans="1:23">
      <c r="A5" s="3">
        <v>2425</v>
      </c>
      <c r="B5" s="3"/>
      <c r="C5" s="3"/>
      <c r="D5" s="3"/>
      <c r="E5" s="3"/>
      <c r="F5" s="3"/>
      <c r="G5" s="3"/>
      <c r="H5" s="3"/>
      <c r="I5" s="3"/>
      <c r="J5" s="3"/>
      <c r="K5" s="5"/>
      <c r="L5" s="5"/>
      <c r="M5" s="5">
        <v>4.3</v>
      </c>
      <c r="N5" s="5">
        <v>1.65</v>
      </c>
      <c r="O5" s="5">
        <v>7.05</v>
      </c>
      <c r="P5" s="5">
        <v>17.35</v>
      </c>
      <c r="Q5" s="5">
        <v>10.1</v>
      </c>
      <c r="R5" s="5"/>
      <c r="S5" s="5"/>
      <c r="T5" s="5">
        <v>1.9</v>
      </c>
      <c r="U5" s="5">
        <v>7.4</v>
      </c>
      <c r="V5" s="5"/>
      <c r="W5" s="5">
        <f t="shared" si="0"/>
        <v>49.75</v>
      </c>
    </row>
    <row r="6" spans="1:23">
      <c r="A6" s="3">
        <v>2425</v>
      </c>
      <c r="B6" s="3"/>
      <c r="C6" s="3"/>
      <c r="D6" s="3"/>
      <c r="E6" s="3"/>
      <c r="F6" s="3"/>
      <c r="G6" s="3"/>
      <c r="H6" s="3"/>
      <c r="I6" s="3"/>
      <c r="J6" s="3"/>
      <c r="K6" s="5"/>
      <c r="L6" s="5"/>
      <c r="M6" s="5">
        <v>2.15</v>
      </c>
      <c r="N6" s="5"/>
      <c r="O6" s="5">
        <v>3</v>
      </c>
      <c r="P6" s="5">
        <f>16.25+16.55+20.95+15.7</f>
        <v>69.45</v>
      </c>
      <c r="Q6" s="5">
        <f>12.2+14.55+14.65+6.85</f>
        <v>48.25</v>
      </c>
      <c r="R6" s="5"/>
      <c r="S6" s="5">
        <v>2.7</v>
      </c>
      <c r="T6" s="5">
        <v>3.35</v>
      </c>
      <c r="U6" s="5">
        <v>12.85</v>
      </c>
      <c r="V6" s="5"/>
      <c r="W6" s="5">
        <f t="shared" si="0"/>
        <v>141.75</v>
      </c>
    </row>
    <row r="7" spans="1:23">
      <c r="A7" s="3">
        <v>2425</v>
      </c>
      <c r="B7" s="3"/>
      <c r="C7" s="3"/>
      <c r="D7" s="3"/>
      <c r="E7" s="3"/>
      <c r="F7" s="3"/>
      <c r="G7" s="3"/>
      <c r="H7" s="3"/>
      <c r="I7" s="3"/>
      <c r="J7" s="3"/>
      <c r="K7" s="5"/>
      <c r="L7" s="5"/>
      <c r="M7" s="5"/>
      <c r="N7" s="5"/>
      <c r="O7" s="5">
        <v>3</v>
      </c>
      <c r="P7" s="5">
        <f>11.6+2.15</f>
        <v>13.75</v>
      </c>
      <c r="Q7" s="5">
        <v>7.7</v>
      </c>
      <c r="R7" s="5"/>
      <c r="S7" s="5"/>
      <c r="T7" s="5">
        <v>1.6</v>
      </c>
      <c r="U7" s="5">
        <v>14.05</v>
      </c>
      <c r="V7" s="5"/>
      <c r="W7" s="5">
        <f t="shared" si="0"/>
        <v>40.1</v>
      </c>
    </row>
    <row r="8" spans="1:23">
      <c r="A8" s="3">
        <v>2425</v>
      </c>
      <c r="B8" s="3"/>
      <c r="C8" s="3"/>
      <c r="D8" s="3"/>
      <c r="E8" s="3"/>
      <c r="F8" s="3"/>
      <c r="G8" s="3"/>
      <c r="H8" s="3"/>
      <c r="I8" s="3"/>
      <c r="J8" s="3"/>
      <c r="K8" s="5"/>
      <c r="L8" s="5"/>
      <c r="M8" s="5"/>
      <c r="N8" s="5"/>
      <c r="O8" s="5">
        <v>1.45</v>
      </c>
      <c r="P8" s="5">
        <v>17.25</v>
      </c>
      <c r="Q8" s="5">
        <v>6.8</v>
      </c>
      <c r="R8" s="5"/>
      <c r="S8" s="5"/>
      <c r="T8" s="5">
        <f>21.15+5.55</f>
        <v>26.7</v>
      </c>
      <c r="U8" s="5">
        <f>20.45+7.1</f>
        <v>27.55</v>
      </c>
      <c r="V8" s="5"/>
      <c r="W8" s="5">
        <f t="shared" si="0"/>
        <v>79.75</v>
      </c>
    </row>
    <row r="9" spans="1:23">
      <c r="A9" s="3">
        <v>260</v>
      </c>
      <c r="B9" s="3"/>
      <c r="C9" s="3"/>
      <c r="D9" s="3"/>
      <c r="E9" s="3"/>
      <c r="F9" s="3"/>
      <c r="G9" s="3"/>
      <c r="H9" s="3"/>
      <c r="I9" s="3"/>
      <c r="J9" s="3"/>
      <c r="K9" s="5"/>
      <c r="L9" s="5"/>
      <c r="M9" s="5">
        <f>19.8+15.25</f>
        <v>35.05</v>
      </c>
      <c r="N9" s="5">
        <f>13.6+13.55+12.5+18.05</f>
        <v>57.7</v>
      </c>
      <c r="O9" s="5">
        <f>10.8+14.9+18.65+17.9</f>
        <v>62.25</v>
      </c>
      <c r="P9" s="5">
        <f>19.15+15.8+13.05+19.3+17.6+9.35</f>
        <v>94.25</v>
      </c>
      <c r="Q9" s="5">
        <f>15.3+16.95+20.75+4.15</f>
        <v>57.15</v>
      </c>
      <c r="R9" s="5"/>
      <c r="S9" s="5">
        <v>10</v>
      </c>
      <c r="T9" s="5">
        <f>10.2+4.7</f>
        <v>14.9</v>
      </c>
      <c r="U9" s="5">
        <f>24.5+7.25</f>
        <v>31.75</v>
      </c>
      <c r="V9" s="5"/>
      <c r="W9" s="5">
        <f t="shared" si="0"/>
        <v>363.05</v>
      </c>
    </row>
    <row r="10" spans="1:23">
      <c r="A10" s="3">
        <v>451</v>
      </c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>
        <f>15.85+2.05</f>
        <v>17.9</v>
      </c>
      <c r="N10" s="5">
        <f>14.25+12.95+16.1+3.85</f>
        <v>47.15</v>
      </c>
      <c r="O10" s="5">
        <f>12.75+13.1+14.25+12.7+7.1</f>
        <v>59.9</v>
      </c>
      <c r="P10" s="5">
        <f>16.7+16+14.25+17.65+13.95</f>
        <v>78.55</v>
      </c>
      <c r="Q10" s="5">
        <f>19.8+12.6+9.7</f>
        <v>42.1</v>
      </c>
      <c r="R10" s="5"/>
      <c r="S10" s="5">
        <v>2.2</v>
      </c>
      <c r="T10" s="5">
        <f>13.75+1.8</f>
        <v>15.55</v>
      </c>
      <c r="U10" s="5">
        <f>12.45+4.45</f>
        <v>16.9</v>
      </c>
      <c r="V10" s="5"/>
      <c r="W10" s="5">
        <f t="shared" si="0"/>
        <v>280.25</v>
      </c>
    </row>
    <row r="11" spans="1:23">
      <c r="A11" s="3">
        <v>303</v>
      </c>
      <c r="B11" s="3"/>
      <c r="C11" s="3"/>
      <c r="D11" s="3"/>
      <c r="E11" s="3"/>
      <c r="F11" s="3"/>
      <c r="G11" s="3"/>
      <c r="H11" s="3"/>
      <c r="I11" s="3"/>
      <c r="J11" s="3"/>
      <c r="K11" s="5"/>
      <c r="L11" s="5"/>
      <c r="M11" s="5">
        <v>2</v>
      </c>
      <c r="N11" s="5"/>
      <c r="O11" s="5">
        <v>4.55</v>
      </c>
      <c r="P11" s="5">
        <v>12.75</v>
      </c>
      <c r="Q11" s="5">
        <v>4.7</v>
      </c>
      <c r="R11" s="5"/>
      <c r="S11" s="5"/>
      <c r="T11" s="5">
        <v>2.75</v>
      </c>
      <c r="U11" s="5">
        <v>5.35</v>
      </c>
      <c r="V11" s="5"/>
      <c r="W11" s="5">
        <f t="shared" si="0"/>
        <v>32.1</v>
      </c>
    </row>
    <row r="12" spans="1:23">
      <c r="A12" s="3">
        <v>1013</v>
      </c>
      <c r="B12" s="3"/>
      <c r="C12" s="3"/>
      <c r="D12" s="3"/>
      <c r="E12" s="3"/>
      <c r="F12" s="3"/>
      <c r="G12" s="3"/>
      <c r="H12" s="3"/>
      <c r="I12" s="3"/>
      <c r="J12" s="3"/>
      <c r="K12" s="5"/>
      <c r="L12" s="5"/>
      <c r="M12" s="5">
        <v>7.1</v>
      </c>
      <c r="N12" s="5">
        <f>14.55+9.1</f>
        <v>23.65</v>
      </c>
      <c r="O12" s="5">
        <v>13.55</v>
      </c>
      <c r="P12" s="5">
        <f>16.3+16.4+14.95+16.45+16.45</f>
        <v>80.55</v>
      </c>
      <c r="Q12" s="5">
        <f>17.1+16.05+17.9</f>
        <v>51.05</v>
      </c>
      <c r="R12" s="5"/>
      <c r="S12" s="5">
        <v>2.15</v>
      </c>
      <c r="T12" s="5">
        <f>13.6+10.45</f>
        <v>24.05</v>
      </c>
      <c r="U12" s="5">
        <f>13.45+8.35</f>
        <v>21.8</v>
      </c>
      <c r="V12" s="5"/>
      <c r="W12" s="5">
        <f t="shared" si="0"/>
        <v>223.9</v>
      </c>
    </row>
    <row r="13" spans="1:23">
      <c r="A13" s="3">
        <v>1030</v>
      </c>
      <c r="B13" s="4"/>
      <c r="C13" s="3"/>
      <c r="D13" s="3"/>
      <c r="E13" s="3"/>
      <c r="F13" s="3"/>
      <c r="G13" s="3"/>
      <c r="H13" s="3"/>
      <c r="I13" s="3"/>
      <c r="J13" s="3"/>
      <c r="K13" s="5"/>
      <c r="L13" s="5"/>
      <c r="M13" s="5">
        <v>9.05</v>
      </c>
      <c r="N13" s="5">
        <f>13.65+10.8</f>
        <v>24.45</v>
      </c>
      <c r="O13" s="5">
        <f>15.25+18.25+8</f>
        <v>41.5</v>
      </c>
      <c r="P13" s="5">
        <f>18.25+14.9+14.6+19.85+10.35</f>
        <v>77.95</v>
      </c>
      <c r="Q13" s="5">
        <f>20.65+13.35</f>
        <v>34</v>
      </c>
      <c r="R13" s="5"/>
      <c r="S13" s="5"/>
      <c r="T13" s="5">
        <f>20.6+17.5</f>
        <v>38.1</v>
      </c>
      <c r="U13" s="5">
        <f>23.25+16.5</f>
        <v>39.75</v>
      </c>
      <c r="V13" s="5"/>
      <c r="W13" s="5">
        <f t="shared" si="0"/>
        <v>264.8</v>
      </c>
    </row>
    <row r="14" spans="1:23">
      <c r="A14" s="3">
        <v>2425</v>
      </c>
      <c r="B14" s="3"/>
      <c r="C14" s="3"/>
      <c r="D14" s="3"/>
      <c r="E14" s="3"/>
      <c r="F14" s="3"/>
      <c r="G14" s="3"/>
      <c r="H14" s="3"/>
      <c r="I14" s="3"/>
      <c r="J14" s="3"/>
      <c r="K14" s="5"/>
      <c r="L14" s="5"/>
      <c r="M14" s="5">
        <v>2.15</v>
      </c>
      <c r="N14" s="5">
        <v>3.65</v>
      </c>
      <c r="O14" s="5">
        <v>9.5</v>
      </c>
      <c r="P14" s="5">
        <f>23.8+15.6+12.35</f>
        <v>51.75</v>
      </c>
      <c r="Q14" s="5">
        <f>18.8+5.45</f>
        <v>24.25</v>
      </c>
      <c r="R14" s="5"/>
      <c r="S14" s="5"/>
      <c r="T14" s="5" t="s">
        <v>28</v>
      </c>
      <c r="U14" s="5"/>
      <c r="V14" s="5"/>
      <c r="W14" s="5">
        <f t="shared" si="0"/>
        <v>91.3</v>
      </c>
    </row>
    <row r="15" spans="1:23">
      <c r="A15" s="3">
        <v>309</v>
      </c>
      <c r="B15" s="3"/>
      <c r="C15" s="3"/>
      <c r="D15" s="3"/>
      <c r="E15" s="3"/>
      <c r="F15" s="3"/>
      <c r="G15" s="3"/>
      <c r="H15" s="3"/>
      <c r="I15" s="3"/>
      <c r="J15" s="3"/>
      <c r="K15" s="5"/>
      <c r="L15" s="5"/>
      <c r="M15" s="5">
        <v>4.95</v>
      </c>
      <c r="N15" s="5">
        <f>15.25+15.5+20.02+1.55</f>
        <v>52.32</v>
      </c>
      <c r="O15" s="5">
        <f>18.3+17.3+12.35+17.85</f>
        <v>65.8</v>
      </c>
      <c r="P15" s="5">
        <f>16.75+22.45+16.05+20.25+18.9+6.85</f>
        <v>101.25</v>
      </c>
      <c r="Q15" s="5">
        <f>19.4+17.9+18.4</f>
        <v>55.7</v>
      </c>
      <c r="R15" s="5"/>
      <c r="S15" s="5">
        <v>8.15</v>
      </c>
      <c r="T15" s="5">
        <f>11.75+16.9+24.25+18.3+20.55+14.05+4.2</f>
        <v>110</v>
      </c>
      <c r="U15" s="5">
        <f>15.8+21.45+23.1+16.9+20.55+8.35</f>
        <v>106.15</v>
      </c>
      <c r="V15" s="5"/>
      <c r="W15" s="5">
        <f t="shared" si="0"/>
        <v>504.32</v>
      </c>
    </row>
    <row r="16" spans="1:23">
      <c r="A16" s="3">
        <v>2161</v>
      </c>
      <c r="B16" s="3"/>
      <c r="C16" s="3"/>
      <c r="D16" s="3"/>
      <c r="E16" s="3"/>
      <c r="F16" s="3"/>
      <c r="G16" s="3"/>
      <c r="H16" s="3"/>
      <c r="I16" s="3"/>
      <c r="J16" s="3"/>
      <c r="K16" s="5"/>
      <c r="L16" s="5"/>
      <c r="M16" s="5">
        <v>4.15</v>
      </c>
      <c r="N16" s="5">
        <f>16.55+9.85</f>
        <v>26.4</v>
      </c>
      <c r="O16" s="5">
        <f>21.1+7.3</f>
        <v>28.4</v>
      </c>
      <c r="P16" s="5">
        <f>16.95+18.2</f>
        <v>35.15</v>
      </c>
      <c r="Q16" s="5">
        <v>17.8</v>
      </c>
      <c r="R16" s="5"/>
      <c r="S16" s="5">
        <v>2.35</v>
      </c>
      <c r="T16" s="5">
        <v>11.55</v>
      </c>
      <c r="U16" s="5">
        <v>15.75</v>
      </c>
      <c r="V16" s="5"/>
      <c r="W16" s="5">
        <f t="shared" si="0"/>
        <v>141.55</v>
      </c>
    </row>
    <row r="17" spans="1:23">
      <c r="A17" s="3">
        <v>1017</v>
      </c>
      <c r="B17" s="3"/>
      <c r="C17" s="3"/>
      <c r="D17" s="3"/>
      <c r="E17" s="3"/>
      <c r="F17" s="3"/>
      <c r="G17" s="3"/>
      <c r="H17" s="3"/>
      <c r="I17" s="3"/>
      <c r="J17" s="3"/>
      <c r="K17" s="5"/>
      <c r="L17" s="5"/>
      <c r="M17" s="5"/>
      <c r="N17" s="5">
        <v>10.15</v>
      </c>
      <c r="O17" s="5">
        <v>4.4</v>
      </c>
      <c r="P17" s="5">
        <v>17.25</v>
      </c>
      <c r="Q17" s="5">
        <v>9.6</v>
      </c>
      <c r="R17" s="5"/>
      <c r="S17" s="5"/>
      <c r="T17" s="5">
        <v>1.4</v>
      </c>
      <c r="U17" s="5">
        <v>5.45</v>
      </c>
      <c r="V17" s="5"/>
      <c r="W17" s="5">
        <f t="shared" si="0"/>
        <v>48.25</v>
      </c>
    </row>
    <row r="18" spans="1:23">
      <c r="A18" s="3">
        <v>1009</v>
      </c>
      <c r="B18" s="3"/>
      <c r="C18" s="3"/>
      <c r="D18" s="3"/>
      <c r="E18" s="3"/>
      <c r="F18" s="3"/>
      <c r="G18" s="3"/>
      <c r="H18" s="3"/>
      <c r="I18" s="3"/>
      <c r="J18" s="3"/>
      <c r="K18" s="5"/>
      <c r="L18" s="5"/>
      <c r="M18" s="5">
        <v>4.65</v>
      </c>
      <c r="N18" s="5">
        <f>1.6+15.2</f>
        <v>16.8</v>
      </c>
      <c r="O18" s="5">
        <f>18.2+1.5</f>
        <v>19.7</v>
      </c>
      <c r="P18" s="5">
        <f>17.75+14.75+17.5</f>
        <v>50</v>
      </c>
      <c r="Q18" s="5">
        <f>18.5+11.4</f>
        <v>29.9</v>
      </c>
      <c r="R18" s="5"/>
      <c r="S18" s="5">
        <v>2.15</v>
      </c>
      <c r="T18" s="5">
        <v>7.85</v>
      </c>
      <c r="U18" s="5">
        <v>18.9</v>
      </c>
      <c r="V18" s="5"/>
      <c r="W18" s="5">
        <f t="shared" si="0"/>
        <v>149.95</v>
      </c>
    </row>
    <row r="19" spans="1:23">
      <c r="A19" s="3">
        <v>999</v>
      </c>
      <c r="B19" s="3"/>
      <c r="C19" s="3"/>
      <c r="D19" s="3"/>
      <c r="E19" s="3"/>
      <c r="F19" s="3"/>
      <c r="G19" s="3"/>
      <c r="H19" s="3"/>
      <c r="I19" s="3"/>
      <c r="J19" s="3"/>
      <c r="K19" s="5"/>
      <c r="L19" s="5"/>
      <c r="M19" s="5">
        <v>7.45</v>
      </c>
      <c r="N19" s="5">
        <v>11.8</v>
      </c>
      <c r="O19" s="5">
        <v>6.05</v>
      </c>
      <c r="P19" s="5">
        <f>19.55+2.1</f>
        <v>21.65</v>
      </c>
      <c r="Q19" s="5">
        <v>4.55</v>
      </c>
      <c r="R19" s="5"/>
      <c r="S19" s="5">
        <v>4.1</v>
      </c>
      <c r="T19" s="5">
        <v>12.05</v>
      </c>
      <c r="U19" s="5">
        <v>7</v>
      </c>
      <c r="V19" s="5"/>
      <c r="W19" s="5">
        <f t="shared" si="0"/>
        <v>74.65</v>
      </c>
    </row>
    <row r="20" spans="1:23">
      <c r="A20" s="3">
        <v>1006</v>
      </c>
      <c r="B20" s="3"/>
      <c r="C20" s="3"/>
      <c r="D20" s="3"/>
      <c r="E20" s="3"/>
      <c r="F20" s="3"/>
      <c r="G20" s="3"/>
      <c r="H20" s="3"/>
      <c r="I20" s="3"/>
      <c r="J20" s="3"/>
      <c r="K20" s="5"/>
      <c r="L20" s="5"/>
      <c r="M20" s="5">
        <v>2.3</v>
      </c>
      <c r="N20" s="5"/>
      <c r="O20" s="5"/>
      <c r="P20" s="5">
        <v>6.25</v>
      </c>
      <c r="Q20" s="5">
        <v>6.1</v>
      </c>
      <c r="R20" s="5"/>
      <c r="S20" s="5"/>
      <c r="T20" s="5">
        <v>6.3</v>
      </c>
      <c r="U20" s="5">
        <v>3.65</v>
      </c>
      <c r="V20" s="5"/>
      <c r="W20" s="5">
        <f t="shared" si="0"/>
        <v>24.6</v>
      </c>
    </row>
    <row r="21" spans="1:23">
      <c r="A21" s="3">
        <v>1005</v>
      </c>
      <c r="B21" s="3"/>
      <c r="C21" s="3"/>
      <c r="D21" s="3"/>
      <c r="E21" s="3"/>
      <c r="F21" s="3"/>
      <c r="G21" s="3"/>
      <c r="H21" s="3"/>
      <c r="I21" s="3"/>
      <c r="J21" s="3"/>
      <c r="K21" s="5"/>
      <c r="L21" s="5"/>
      <c r="M21" s="5"/>
      <c r="N21" s="5">
        <v>1.8</v>
      </c>
      <c r="O21" s="5">
        <v>12</v>
      </c>
      <c r="P21" s="5">
        <v>6.45</v>
      </c>
      <c r="Q21" s="5">
        <v>3.5</v>
      </c>
      <c r="R21" s="5"/>
      <c r="S21" s="5"/>
      <c r="T21" s="5">
        <v>13.25</v>
      </c>
      <c r="U21" s="5">
        <v>11.3</v>
      </c>
      <c r="V21" s="5"/>
      <c r="W21" s="5">
        <f t="shared" si="0"/>
        <v>48.3</v>
      </c>
    </row>
    <row r="22" spans="1:23">
      <c r="A22" s="3">
        <v>303</v>
      </c>
      <c r="B22" s="3"/>
      <c r="C22" s="3"/>
      <c r="D22" s="3"/>
      <c r="E22" s="3"/>
      <c r="F22" s="3"/>
      <c r="G22" s="3"/>
      <c r="H22" s="3"/>
      <c r="I22" s="3"/>
      <c r="J22" s="3"/>
      <c r="K22" s="5"/>
      <c r="L22" s="5"/>
      <c r="M22" s="5">
        <v>2.35</v>
      </c>
      <c r="N22" s="5">
        <v>3.55</v>
      </c>
      <c r="O22" s="5">
        <v>9.2</v>
      </c>
      <c r="P22" s="5">
        <v>22</v>
      </c>
      <c r="Q22" s="5">
        <v>7.55</v>
      </c>
      <c r="R22" s="5"/>
      <c r="S22" s="5">
        <v>2.2</v>
      </c>
      <c r="T22" s="5">
        <v>15.4</v>
      </c>
      <c r="U22" s="5">
        <v>19.45</v>
      </c>
      <c r="V22" s="5"/>
      <c r="W22" s="5">
        <f t="shared" si="0"/>
        <v>81.7</v>
      </c>
    </row>
    <row r="23" spans="1:23">
      <c r="A23" s="3">
        <v>342</v>
      </c>
      <c r="B23" s="3"/>
      <c r="C23" s="3"/>
      <c r="D23" s="3"/>
      <c r="E23" s="3"/>
      <c r="F23" s="3"/>
      <c r="G23" s="3"/>
      <c r="H23" s="3"/>
      <c r="I23" s="3"/>
      <c r="J23" s="3"/>
      <c r="K23" s="5"/>
      <c r="L23" s="5"/>
      <c r="M23" s="5"/>
      <c r="N23" s="5"/>
      <c r="O23" s="5">
        <v>7.2</v>
      </c>
      <c r="P23" s="5">
        <f>18.85+21.65</f>
        <v>40.5</v>
      </c>
      <c r="Q23" s="5">
        <v>6.15</v>
      </c>
      <c r="R23" s="5"/>
      <c r="S23" s="5"/>
      <c r="T23" s="5">
        <v>2.65</v>
      </c>
      <c r="U23" s="5">
        <v>3.65</v>
      </c>
      <c r="V23" s="5"/>
      <c r="W23" s="5">
        <f t="shared" si="0"/>
        <v>60.15</v>
      </c>
    </row>
    <row r="24" spans="1:23">
      <c r="A24" s="3">
        <v>1791</v>
      </c>
      <c r="B24" s="3"/>
      <c r="C24" s="3"/>
      <c r="D24" s="3"/>
      <c r="E24" s="3"/>
      <c r="F24" s="3"/>
      <c r="G24" s="3"/>
      <c r="H24" s="3"/>
      <c r="I24" s="3"/>
      <c r="J24" s="3"/>
      <c r="K24" s="5"/>
      <c r="L24" s="5"/>
      <c r="M24" s="5"/>
      <c r="N24" s="5">
        <v>1.75</v>
      </c>
      <c r="O24" s="5">
        <f>15.35+14.35+1.5</f>
        <v>31.2</v>
      </c>
      <c r="P24" s="5">
        <f>17.25+14.2+19.65+7</f>
        <v>58.1</v>
      </c>
      <c r="Q24" s="5">
        <v>19.05</v>
      </c>
      <c r="R24" s="5"/>
      <c r="S24" s="5"/>
      <c r="T24" s="5">
        <v>6.75</v>
      </c>
      <c r="U24" s="5">
        <v>11.7</v>
      </c>
      <c r="V24" s="5"/>
      <c r="W24" s="5">
        <f t="shared" si="0"/>
        <v>128.55</v>
      </c>
    </row>
    <row r="25" spans="1:23">
      <c r="A25" s="3">
        <v>368</v>
      </c>
      <c r="B25" s="3"/>
      <c r="C25" s="3"/>
      <c r="D25" s="3"/>
      <c r="E25" s="3"/>
      <c r="F25" s="3"/>
      <c r="G25" s="3"/>
      <c r="H25" s="3"/>
      <c r="I25" s="3"/>
      <c r="J25" s="3"/>
      <c r="K25" s="5"/>
      <c r="L25" s="5"/>
      <c r="M25" s="5">
        <v>9.05</v>
      </c>
      <c r="N25" s="5">
        <v>20.35</v>
      </c>
      <c r="O25" s="5">
        <v>17.85</v>
      </c>
      <c r="P25" s="5">
        <f>15.7+16.55+21.75+4.1</f>
        <v>58.1</v>
      </c>
      <c r="Q25" s="5">
        <f>21.4+6.35</f>
        <v>27.75</v>
      </c>
      <c r="R25" s="5"/>
      <c r="S25" s="5">
        <v>4.35</v>
      </c>
      <c r="T25" s="5">
        <v>20.2</v>
      </c>
      <c r="U25" s="5">
        <v>22.25</v>
      </c>
      <c r="V25" s="5"/>
      <c r="W25" s="5">
        <f t="shared" si="0"/>
        <v>179.9</v>
      </c>
    </row>
    <row r="26" spans="1:23">
      <c r="A26" s="3">
        <v>368</v>
      </c>
      <c r="B26" s="3"/>
      <c r="C26" s="3"/>
      <c r="D26" s="3"/>
      <c r="E26" s="3"/>
      <c r="F26" s="3"/>
      <c r="G26" s="3"/>
      <c r="H26" s="3"/>
      <c r="I26" s="3"/>
      <c r="J26" s="3"/>
      <c r="K26" s="5"/>
      <c r="L26" s="5"/>
      <c r="M26" s="5"/>
      <c r="N26" s="5"/>
      <c r="O26" s="5">
        <f>26+25.45+23.25+17.95+16.4+23.5+22.15+20.95+21.95+26.4</f>
        <v>224</v>
      </c>
      <c r="P26" s="5"/>
      <c r="Q26" s="5"/>
      <c r="R26" s="5"/>
      <c r="S26" s="5"/>
      <c r="T26" s="5">
        <v>8.35</v>
      </c>
      <c r="U26" s="5"/>
      <c r="V26" s="5"/>
      <c r="W26" s="5">
        <f t="shared" si="0"/>
        <v>232.35</v>
      </c>
    </row>
    <row r="27" spans="1:23">
      <c r="A27" s="3">
        <v>2425</v>
      </c>
      <c r="B27" s="3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>
        <v>5.2</v>
      </c>
      <c r="Q27" s="5">
        <v>3.5</v>
      </c>
      <c r="R27" s="5"/>
      <c r="S27" s="5"/>
      <c r="T27" s="5">
        <f>16.85+17.2</f>
        <v>34.05</v>
      </c>
      <c r="U27" s="5">
        <v>30.35</v>
      </c>
      <c r="V27" s="5"/>
      <c r="W27" s="5">
        <f t="shared" si="0"/>
        <v>73.1</v>
      </c>
    </row>
    <row r="28" spans="1:23">
      <c r="A28" s="3"/>
      <c r="B28" s="3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>
        <f t="shared" si="0"/>
        <v>0</v>
      </c>
    </row>
    <row r="29" spans="1:23">
      <c r="A29" s="3"/>
      <c r="B29" s="3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>
        <f t="shared" si="0"/>
        <v>0</v>
      </c>
    </row>
    <row r="30" spans="1:23">
      <c r="A30" s="3"/>
      <c r="B30" s="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>
        <f t="shared" si="0"/>
        <v>0</v>
      </c>
    </row>
    <row r="31" spans="1:23">
      <c r="A31" s="3"/>
      <c r="B31" s="3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>
        <f t="shared" si="0"/>
        <v>0</v>
      </c>
    </row>
    <row r="32" spans="1:23">
      <c r="A32" s="3"/>
      <c r="B32" s="3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>
        <f t="shared" si="0"/>
        <v>0</v>
      </c>
    </row>
    <row r="33" spans="1:23">
      <c r="A33" s="3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>
        <f t="shared" si="0"/>
        <v>0</v>
      </c>
    </row>
    <row r="34" spans="1:23">
      <c r="A34" s="3"/>
      <c r="B34" s="3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>
        <f t="shared" si="0"/>
        <v>0</v>
      </c>
    </row>
    <row r="35" spans="1:23">
      <c r="A35" s="3"/>
      <c r="B35" s="3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>
        <f t="shared" si="0"/>
        <v>0</v>
      </c>
    </row>
    <row r="36" spans="1:23">
      <c r="A36" s="3"/>
      <c r="B36" s="3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>
        <f t="shared" si="0"/>
        <v>0</v>
      </c>
    </row>
    <row r="37" spans="1:23">
      <c r="A37" s="3"/>
      <c r="B37" s="3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>
        <f t="shared" si="0"/>
        <v>0</v>
      </c>
    </row>
    <row r="38" spans="1:23">
      <c r="A38" s="3"/>
      <c r="B38" s="3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>
        <f t="shared" si="0"/>
        <v>0</v>
      </c>
    </row>
    <row r="39" spans="1:23">
      <c r="A39" s="3"/>
      <c r="B39" s="3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>
        <f t="shared" si="0"/>
        <v>0</v>
      </c>
    </row>
    <row r="40" spans="1:23">
      <c r="A40" s="3"/>
      <c r="B40" s="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>
        <f t="shared" si="0"/>
        <v>0</v>
      </c>
    </row>
    <row r="41" spans="1:23">
      <c r="A41" s="3"/>
      <c r="B41" s="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>
        <f t="shared" si="0"/>
        <v>0</v>
      </c>
    </row>
    <row r="42" spans="1:23">
      <c r="A42" s="3"/>
      <c r="B42" s="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>
        <f t="shared" si="0"/>
        <v>0</v>
      </c>
    </row>
    <row r="43" spans="1:23">
      <c r="A43" s="3"/>
      <c r="B43" s="3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>
        <f t="shared" si="0"/>
        <v>0</v>
      </c>
    </row>
    <row r="44" spans="1:23">
      <c r="A44" s="3"/>
      <c r="B44" s="3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>
        <f t="shared" si="0"/>
        <v>0</v>
      </c>
    </row>
    <row r="45" spans="1:23">
      <c r="A45" s="3"/>
      <c r="B45" s="3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>
        <f t="shared" si="0"/>
        <v>0</v>
      </c>
    </row>
    <row r="46" spans="1:23">
      <c r="A46" s="3"/>
      <c r="B46" s="3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>
        <f t="shared" si="0"/>
        <v>0</v>
      </c>
    </row>
    <row r="47" spans="1:23">
      <c r="A47" s="3"/>
      <c r="B47" s="3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>
        <f t="shared" si="0"/>
        <v>0</v>
      </c>
    </row>
    <row r="48" spans="1:23">
      <c r="A48" s="3"/>
      <c r="B48" s="3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>
        <f t="shared" si="0"/>
        <v>0</v>
      </c>
    </row>
    <row r="49" spans="1:23">
      <c r="A49" s="3"/>
      <c r="B49" s="3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>
        <f t="shared" si="0"/>
        <v>0</v>
      </c>
    </row>
    <row r="50" spans="1:23">
      <c r="A50" s="3"/>
      <c r="B50" s="3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>
        <f t="shared" si="0"/>
        <v>0</v>
      </c>
    </row>
    <row r="51" spans="1:23">
      <c r="A51" s="3"/>
      <c r="B51" s="3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>
        <f t="shared" si="0"/>
        <v>0</v>
      </c>
    </row>
    <row r="52" spans="1:23">
      <c r="A52" s="3"/>
      <c r="B52" s="3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>
        <f t="shared" si="0"/>
        <v>0</v>
      </c>
    </row>
    <row r="53" spans="1:23">
      <c r="A53" s="3"/>
      <c r="B53" s="3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>
        <f t="shared" si="0"/>
        <v>0</v>
      </c>
    </row>
    <row r="54" spans="1:23">
      <c r="A54" s="3"/>
      <c r="B54" s="3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>
        <f t="shared" si="0"/>
        <v>0</v>
      </c>
    </row>
    <row r="55" spans="1:23">
      <c r="A55" s="3"/>
      <c r="B55" s="3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>
        <f t="shared" si="0"/>
        <v>0</v>
      </c>
    </row>
    <row r="56" spans="1:23">
      <c r="A56" s="3"/>
      <c r="B56" s="3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>
        <f t="shared" si="0"/>
        <v>0</v>
      </c>
    </row>
    <row r="57" spans="1:23">
      <c r="A57" s="3"/>
      <c r="B57" s="3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>
        <f t="shared" si="0"/>
        <v>0</v>
      </c>
    </row>
    <row r="58" spans="1:23">
      <c r="A58" s="3"/>
      <c r="B58" s="3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>
        <f t="shared" si="0"/>
        <v>0</v>
      </c>
    </row>
    <row r="59" spans="1:23">
      <c r="A59" s="3"/>
      <c r="B59" s="3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>
        <f t="shared" si="0"/>
        <v>0</v>
      </c>
    </row>
    <row r="60" spans="1:23">
      <c r="A60" s="3"/>
      <c r="B60" s="3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>
        <f t="shared" si="0"/>
        <v>0</v>
      </c>
    </row>
    <row r="61" spans="1:23">
      <c r="A61" s="3"/>
      <c r="B61" s="3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>
        <f t="shared" si="0"/>
        <v>0</v>
      </c>
    </row>
    <row r="62" spans="1:23">
      <c r="A62" s="3"/>
      <c r="B62" s="3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>
        <f t="shared" si="0"/>
        <v>0</v>
      </c>
    </row>
    <row r="63" spans="1:23">
      <c r="A63" s="3"/>
      <c r="B63" s="3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>
        <f t="shared" si="0"/>
        <v>0</v>
      </c>
    </row>
    <row r="64" spans="1:23">
      <c r="A64" s="3"/>
      <c r="B64" s="3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>
        <f t="shared" si="0"/>
        <v>0</v>
      </c>
    </row>
    <row r="65" spans="1:23">
      <c r="A65" s="3"/>
      <c r="B65" s="3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>
        <f t="shared" si="0"/>
        <v>0</v>
      </c>
    </row>
    <row r="66" spans="1:23">
      <c r="A66" s="3"/>
      <c r="B66" s="3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>
        <f t="shared" si="0"/>
        <v>0</v>
      </c>
    </row>
    <row r="67" spans="1:23">
      <c r="A67" s="3"/>
      <c r="B67" s="3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>
        <f t="shared" si="0"/>
        <v>0</v>
      </c>
    </row>
    <row r="68" spans="1:23">
      <c r="A68" s="3"/>
      <c r="B68" s="3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>
        <f t="shared" ref="W68:W131" si="1">SUM(C68:V68)</f>
        <v>0</v>
      </c>
    </row>
    <row r="69" spans="1:23">
      <c r="A69" s="3"/>
      <c r="B69" s="3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>
        <f t="shared" si="1"/>
        <v>0</v>
      </c>
    </row>
    <row r="70" spans="1:23">
      <c r="A70" s="3"/>
      <c r="B70" s="3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>
        <f t="shared" si="1"/>
        <v>0</v>
      </c>
    </row>
    <row r="71" spans="1:23">
      <c r="A71" s="3"/>
      <c r="B71" s="3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>
        <f t="shared" si="1"/>
        <v>0</v>
      </c>
    </row>
    <row r="72" spans="1:23">
      <c r="A72" s="3"/>
      <c r="B72" s="3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>
        <f t="shared" si="1"/>
        <v>0</v>
      </c>
    </row>
    <row r="73" spans="1:23">
      <c r="A73" s="3"/>
      <c r="B73" s="3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>
        <f t="shared" si="1"/>
        <v>0</v>
      </c>
    </row>
    <row r="74" spans="1:23">
      <c r="A74" s="3"/>
      <c r="B74" s="3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>
        <f t="shared" si="1"/>
        <v>0</v>
      </c>
    </row>
    <row r="75" spans="1:23">
      <c r="A75" s="3"/>
      <c r="B75" s="3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>
        <f t="shared" si="1"/>
        <v>0</v>
      </c>
    </row>
    <row r="76" spans="1:23">
      <c r="A76" s="3"/>
      <c r="B76" s="3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>
        <f t="shared" si="1"/>
        <v>0</v>
      </c>
    </row>
    <row r="77" spans="1:23">
      <c r="A77" s="3"/>
      <c r="B77" s="3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>
        <f t="shared" si="1"/>
        <v>0</v>
      </c>
    </row>
    <row r="78" spans="1:23">
      <c r="A78" s="3"/>
      <c r="B78" s="3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>
        <f t="shared" si="1"/>
        <v>0</v>
      </c>
    </row>
    <row r="79" spans="1:23">
      <c r="A79" s="3"/>
      <c r="B79" s="3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>
        <f t="shared" si="1"/>
        <v>0</v>
      </c>
    </row>
    <row r="80" spans="1:23">
      <c r="A80" s="3"/>
      <c r="B80" s="3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>
        <f t="shared" si="1"/>
        <v>0</v>
      </c>
    </row>
    <row r="81" spans="1:23">
      <c r="A81" s="3"/>
      <c r="B81" s="3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>
        <f t="shared" si="1"/>
        <v>0</v>
      </c>
    </row>
    <row r="82" spans="1:23">
      <c r="A82" s="3"/>
      <c r="B82" s="3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>
        <f t="shared" si="1"/>
        <v>0</v>
      </c>
    </row>
    <row r="83" spans="1:23">
      <c r="A83" s="3"/>
      <c r="B83" s="3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>
        <f t="shared" si="1"/>
        <v>0</v>
      </c>
    </row>
    <row r="84" spans="1:23">
      <c r="A84" s="3"/>
      <c r="B84" s="3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>
        <f t="shared" si="1"/>
        <v>0</v>
      </c>
    </row>
    <row r="85" spans="1:23">
      <c r="A85" s="3"/>
      <c r="B85" s="3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>
        <f t="shared" si="1"/>
        <v>0</v>
      </c>
    </row>
    <row r="86" spans="1:23">
      <c r="A86" s="3"/>
      <c r="B86" s="3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>
        <f t="shared" si="1"/>
        <v>0</v>
      </c>
    </row>
    <row r="87" spans="1:23">
      <c r="A87" s="3"/>
      <c r="B87" s="3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>
        <f t="shared" si="1"/>
        <v>0</v>
      </c>
    </row>
    <row r="88" spans="1:23">
      <c r="A88" s="3"/>
      <c r="B88" s="3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>
        <f t="shared" si="1"/>
        <v>0</v>
      </c>
    </row>
    <row r="89" spans="1:23">
      <c r="A89" s="3"/>
      <c r="B89" s="3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>
        <f t="shared" si="1"/>
        <v>0</v>
      </c>
    </row>
    <row r="90" spans="1:23">
      <c r="A90" s="3"/>
      <c r="B90" s="3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>
        <f t="shared" si="1"/>
        <v>0</v>
      </c>
    </row>
    <row r="91" spans="1:23">
      <c r="A91" s="3"/>
      <c r="B91" s="3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>
        <f t="shared" si="1"/>
        <v>0</v>
      </c>
    </row>
    <row r="92" spans="1:23">
      <c r="A92" s="3"/>
      <c r="B92" s="3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>
        <f t="shared" si="1"/>
        <v>0</v>
      </c>
    </row>
    <row r="93" spans="1:23">
      <c r="A93" s="3"/>
      <c r="B93" s="3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>
        <f t="shared" si="1"/>
        <v>0</v>
      </c>
    </row>
    <row r="94" spans="1:23">
      <c r="A94" s="3"/>
      <c r="B94" s="3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>
        <f t="shared" si="1"/>
        <v>0</v>
      </c>
    </row>
    <row r="95" spans="1:23">
      <c r="A95" s="3"/>
      <c r="B95" s="3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>
        <f t="shared" si="1"/>
        <v>0</v>
      </c>
    </row>
    <row r="96" spans="1:23">
      <c r="A96" s="3"/>
      <c r="B96" s="3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>
        <f t="shared" si="1"/>
        <v>0</v>
      </c>
    </row>
    <row r="97" spans="1:23">
      <c r="A97" s="3"/>
      <c r="B97" s="3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>
        <f t="shared" si="1"/>
        <v>0</v>
      </c>
    </row>
    <row r="98" spans="1:23">
      <c r="A98" s="3"/>
      <c r="B98" s="3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>
        <f t="shared" si="1"/>
        <v>0</v>
      </c>
    </row>
    <row r="99" spans="1:23">
      <c r="A99" s="3"/>
      <c r="B99" s="3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>
        <f t="shared" si="1"/>
        <v>0</v>
      </c>
    </row>
    <row r="100" spans="1:23">
      <c r="A100" s="3"/>
      <c r="B100" s="3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>
        <f t="shared" si="1"/>
        <v>0</v>
      </c>
    </row>
    <row r="101" spans="1:23">
      <c r="A101" s="3"/>
      <c r="B101" s="3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>
        <f t="shared" si="1"/>
        <v>0</v>
      </c>
    </row>
    <row r="102" spans="1:23">
      <c r="A102" s="3"/>
      <c r="B102" s="3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>
        <f t="shared" si="1"/>
        <v>0</v>
      </c>
    </row>
    <row r="103" spans="1:23">
      <c r="A103" s="3"/>
      <c r="B103" s="3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>
        <f t="shared" si="1"/>
        <v>0</v>
      </c>
    </row>
    <row r="104" spans="1:23">
      <c r="A104" s="3"/>
      <c r="B104" s="3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>
        <f t="shared" si="1"/>
        <v>0</v>
      </c>
    </row>
    <row r="105" spans="1:23">
      <c r="A105" s="3"/>
      <c r="B105" s="3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>
        <f t="shared" si="1"/>
        <v>0</v>
      </c>
    </row>
    <row r="106" spans="1:23">
      <c r="A106" s="3"/>
      <c r="B106" s="3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>
        <f t="shared" si="1"/>
        <v>0</v>
      </c>
    </row>
    <row r="107" spans="1:23">
      <c r="A107" s="3"/>
      <c r="B107" s="3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>
        <f t="shared" si="1"/>
        <v>0</v>
      </c>
    </row>
    <row r="108" spans="1:23">
      <c r="A108" s="3"/>
      <c r="B108" s="3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>
        <f t="shared" si="1"/>
        <v>0</v>
      </c>
    </row>
    <row r="109" spans="1:23">
      <c r="A109" s="3"/>
      <c r="B109" s="3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>
        <f t="shared" si="1"/>
        <v>0</v>
      </c>
    </row>
    <row r="110" spans="1:23">
      <c r="A110" s="3"/>
      <c r="B110" s="3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>
        <f t="shared" si="1"/>
        <v>0</v>
      </c>
    </row>
    <row r="111" spans="1:23">
      <c r="A111" s="3"/>
      <c r="B111" s="3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>
        <f t="shared" si="1"/>
        <v>0</v>
      </c>
    </row>
    <row r="112" spans="1:23">
      <c r="A112" s="3"/>
      <c r="B112" s="3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>
        <f t="shared" si="1"/>
        <v>0</v>
      </c>
    </row>
    <row r="113" spans="1:23">
      <c r="A113" s="3"/>
      <c r="B113" s="3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>
        <f t="shared" si="1"/>
        <v>0</v>
      </c>
    </row>
    <row r="114" spans="1:23">
      <c r="A114" s="3"/>
      <c r="B114" s="3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>
        <f t="shared" si="1"/>
        <v>0</v>
      </c>
    </row>
    <row r="115" spans="1:23">
      <c r="A115" s="3"/>
      <c r="B115" s="3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>
        <f t="shared" si="1"/>
        <v>0</v>
      </c>
    </row>
    <row r="116" spans="1:23">
      <c r="A116" s="3"/>
      <c r="B116" s="3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>
        <f t="shared" si="1"/>
        <v>0</v>
      </c>
    </row>
    <row r="117" spans="1:23">
      <c r="A117" s="3"/>
      <c r="B117" s="3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>
        <f t="shared" si="1"/>
        <v>0</v>
      </c>
    </row>
    <row r="118" spans="1:23">
      <c r="A118" s="3"/>
      <c r="B118" s="3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>
        <f t="shared" si="1"/>
        <v>0</v>
      </c>
    </row>
    <row r="119" spans="1:23">
      <c r="A119" s="3"/>
      <c r="B119" s="3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>
        <f t="shared" si="1"/>
        <v>0</v>
      </c>
    </row>
    <row r="120" spans="1:23">
      <c r="A120" s="3"/>
      <c r="B120" s="3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>
        <f t="shared" si="1"/>
        <v>0</v>
      </c>
    </row>
    <row r="121" spans="1:23">
      <c r="A121" s="3"/>
      <c r="B121" s="3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>
        <f t="shared" si="1"/>
        <v>0</v>
      </c>
    </row>
    <row r="122" spans="1:23">
      <c r="A122" s="3"/>
      <c r="B122" s="3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>
        <f t="shared" si="1"/>
        <v>0</v>
      </c>
    </row>
    <row r="123" spans="1:23">
      <c r="A123" s="3"/>
      <c r="B123" s="3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>
        <f t="shared" si="1"/>
        <v>0</v>
      </c>
    </row>
    <row r="124" spans="1:23">
      <c r="A124" s="3"/>
      <c r="B124" s="3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>
        <f t="shared" si="1"/>
        <v>0</v>
      </c>
    </row>
    <row r="125" spans="1:23">
      <c r="A125" s="3"/>
      <c r="B125" s="3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>
        <f t="shared" si="1"/>
        <v>0</v>
      </c>
    </row>
    <row r="126" spans="1:23">
      <c r="A126" s="3"/>
      <c r="B126" s="3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>
        <f t="shared" si="1"/>
        <v>0</v>
      </c>
    </row>
    <row r="127" spans="1:23">
      <c r="A127" s="3"/>
      <c r="B127" s="3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>
        <f t="shared" si="1"/>
        <v>0</v>
      </c>
    </row>
    <row r="128" spans="1:23">
      <c r="A128" s="3"/>
      <c r="B128" s="3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>
        <f t="shared" si="1"/>
        <v>0</v>
      </c>
    </row>
    <row r="129" spans="1:23">
      <c r="A129" s="3"/>
      <c r="B129" s="3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>
        <f t="shared" si="1"/>
        <v>0</v>
      </c>
    </row>
    <row r="130" spans="1:23">
      <c r="A130" s="3"/>
      <c r="B130" s="3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>
        <f t="shared" si="1"/>
        <v>0</v>
      </c>
    </row>
    <row r="131" spans="1:23">
      <c r="A131" s="3"/>
      <c r="B131" s="3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>
        <f t="shared" si="1"/>
        <v>0</v>
      </c>
    </row>
    <row r="132" spans="1:23">
      <c r="A132" s="3"/>
      <c r="B132" s="3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>
        <f t="shared" ref="W132:W195" si="2">SUM(C132:V132)</f>
        <v>0</v>
      </c>
    </row>
    <row r="133" spans="1:23">
      <c r="A133" s="3"/>
      <c r="B133" s="3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>
        <f t="shared" si="2"/>
        <v>0</v>
      </c>
    </row>
    <row r="134" spans="1:23">
      <c r="A134" s="3"/>
      <c r="B134" s="3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>
        <f t="shared" si="2"/>
        <v>0</v>
      </c>
    </row>
    <row r="135" spans="1:23">
      <c r="A135" s="3"/>
      <c r="B135" s="3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>
        <f t="shared" si="2"/>
        <v>0</v>
      </c>
    </row>
    <row r="136" spans="1:23">
      <c r="A136" s="3"/>
      <c r="B136" s="3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>
        <f t="shared" si="2"/>
        <v>0</v>
      </c>
    </row>
    <row r="137" spans="1:23">
      <c r="A137" s="3"/>
      <c r="B137" s="3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>
        <f t="shared" si="2"/>
        <v>0</v>
      </c>
    </row>
    <row r="138" spans="1:23">
      <c r="A138" s="3"/>
      <c r="B138" s="3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>
        <f t="shared" si="2"/>
        <v>0</v>
      </c>
    </row>
    <row r="139" spans="1:23">
      <c r="A139" s="3"/>
      <c r="B139" s="3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>
        <f t="shared" si="2"/>
        <v>0</v>
      </c>
    </row>
    <row r="140" spans="1:23">
      <c r="A140" s="3"/>
      <c r="B140" s="3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>
        <f t="shared" si="2"/>
        <v>0</v>
      </c>
    </row>
    <row r="141" spans="1:23">
      <c r="A141" s="3"/>
      <c r="B141" s="3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>
        <f t="shared" si="2"/>
        <v>0</v>
      </c>
    </row>
    <row r="142" spans="1:23">
      <c r="A142" s="3"/>
      <c r="B142" s="3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>
        <f t="shared" si="2"/>
        <v>0</v>
      </c>
    </row>
    <row r="143" spans="1:23">
      <c r="A143" s="3"/>
      <c r="B143" s="3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>
        <f t="shared" si="2"/>
        <v>0</v>
      </c>
    </row>
    <row r="144" spans="1:23">
      <c r="A144" s="3"/>
      <c r="B144" s="3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>
        <f t="shared" si="2"/>
        <v>0</v>
      </c>
    </row>
    <row r="145" spans="1:23">
      <c r="A145" s="3"/>
      <c r="B145" s="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>
        <f t="shared" si="2"/>
        <v>0</v>
      </c>
    </row>
    <row r="146" spans="1:23">
      <c r="A146" s="3"/>
      <c r="B146" s="3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>
        <f t="shared" si="2"/>
        <v>0</v>
      </c>
    </row>
    <row r="147" spans="1:23">
      <c r="A147" s="3"/>
      <c r="B147" s="3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>
        <f t="shared" si="2"/>
        <v>0</v>
      </c>
    </row>
    <row r="148" spans="1:23">
      <c r="A148" s="3"/>
      <c r="B148" s="3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>
        <f t="shared" si="2"/>
        <v>0</v>
      </c>
    </row>
    <row r="149" spans="1:23">
      <c r="A149" s="3"/>
      <c r="B149" s="3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>
        <f t="shared" si="2"/>
        <v>0</v>
      </c>
    </row>
    <row r="150" spans="1:23">
      <c r="A150" s="3"/>
      <c r="B150" s="3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>
        <f t="shared" si="2"/>
        <v>0</v>
      </c>
    </row>
    <row r="151" spans="1:23">
      <c r="A151" s="3"/>
      <c r="B151" s="3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>
        <f t="shared" si="2"/>
        <v>0</v>
      </c>
    </row>
    <row r="152" spans="1:23">
      <c r="A152" s="3"/>
      <c r="B152" s="3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>
        <f t="shared" si="2"/>
        <v>0</v>
      </c>
    </row>
    <row r="153" spans="1:23">
      <c r="A153" s="3"/>
      <c r="B153" s="3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>
        <f t="shared" si="2"/>
        <v>0</v>
      </c>
    </row>
    <row r="154" spans="1:23">
      <c r="A154" s="3"/>
      <c r="B154" s="3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>
        <f t="shared" si="2"/>
        <v>0</v>
      </c>
    </row>
    <row r="155" spans="1:23">
      <c r="A155" s="3"/>
      <c r="B155" s="3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>
        <f t="shared" si="2"/>
        <v>0</v>
      </c>
    </row>
    <row r="156" spans="1:23">
      <c r="A156" s="3"/>
      <c r="B156" s="3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>
        <f t="shared" si="2"/>
        <v>0</v>
      </c>
    </row>
    <row r="157" spans="1:23">
      <c r="A157" s="3"/>
      <c r="B157" s="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>
        <f t="shared" si="2"/>
        <v>0</v>
      </c>
    </row>
    <row r="158" spans="1:23">
      <c r="A158" s="3"/>
      <c r="B158" s="3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>
        <f t="shared" si="2"/>
        <v>0</v>
      </c>
    </row>
    <row r="159" spans="1:23">
      <c r="A159" s="3"/>
      <c r="B159" s="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>
        <f t="shared" si="2"/>
        <v>0</v>
      </c>
    </row>
    <row r="160" spans="1:23">
      <c r="A160" s="3"/>
      <c r="B160" s="3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>
        <f t="shared" si="2"/>
        <v>0</v>
      </c>
    </row>
    <row r="161" spans="1:23">
      <c r="A161" s="3"/>
      <c r="B161" s="3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>
        <f t="shared" si="2"/>
        <v>0</v>
      </c>
    </row>
    <row r="162" spans="1:23">
      <c r="A162" s="3"/>
      <c r="B162" s="3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>
        <f t="shared" si="2"/>
        <v>0</v>
      </c>
    </row>
    <row r="163" spans="1:23">
      <c r="A163" s="3"/>
      <c r="B163" s="3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>
        <f t="shared" si="2"/>
        <v>0</v>
      </c>
    </row>
    <row r="164" spans="1:23">
      <c r="A164" s="3"/>
      <c r="B164" s="3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>
        <f t="shared" si="2"/>
        <v>0</v>
      </c>
    </row>
    <row r="165" spans="1:23">
      <c r="A165" s="3"/>
      <c r="B165" s="3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>
        <f t="shared" si="2"/>
        <v>0</v>
      </c>
    </row>
    <row r="166" spans="1:23">
      <c r="A166" s="3"/>
      <c r="B166" s="3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>
        <f t="shared" si="2"/>
        <v>0</v>
      </c>
    </row>
    <row r="167" spans="1:23">
      <c r="A167" s="3"/>
      <c r="B167" s="3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>
        <f t="shared" si="2"/>
        <v>0</v>
      </c>
    </row>
    <row r="168" spans="1:23">
      <c r="A168" s="3"/>
      <c r="B168" s="3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>
        <f t="shared" si="2"/>
        <v>0</v>
      </c>
    </row>
    <row r="169" spans="1:23">
      <c r="A169" s="3"/>
      <c r="B169" s="3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>
        <f t="shared" si="2"/>
        <v>0</v>
      </c>
    </row>
    <row r="170" spans="1:23">
      <c r="A170" s="3"/>
      <c r="B170" s="3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>
        <f t="shared" si="2"/>
        <v>0</v>
      </c>
    </row>
    <row r="171" spans="1:23">
      <c r="A171" s="3"/>
      <c r="B171" s="3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>
        <f t="shared" si="2"/>
        <v>0</v>
      </c>
    </row>
    <row r="172" spans="1:23">
      <c r="A172" s="3"/>
      <c r="B172" s="3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>
        <f t="shared" si="2"/>
        <v>0</v>
      </c>
    </row>
    <row r="173" spans="1:23">
      <c r="A173" s="3"/>
      <c r="B173" s="3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>
        <f t="shared" si="2"/>
        <v>0</v>
      </c>
    </row>
    <row r="174" spans="1:23">
      <c r="A174" s="3"/>
      <c r="B174" s="3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>
        <f t="shared" si="2"/>
        <v>0</v>
      </c>
    </row>
    <row r="175" spans="1:23">
      <c r="A175" s="3"/>
      <c r="B175" s="3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>
        <f t="shared" si="2"/>
        <v>0</v>
      </c>
    </row>
    <row r="176" spans="1:23">
      <c r="A176" s="3"/>
      <c r="B176" s="3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>
        <f t="shared" si="2"/>
        <v>0</v>
      </c>
    </row>
    <row r="177" spans="1:23">
      <c r="A177" s="3"/>
      <c r="B177" s="3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>
        <f t="shared" si="2"/>
        <v>0</v>
      </c>
    </row>
    <row r="178" spans="1:23">
      <c r="A178" s="3"/>
      <c r="B178" s="3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>
        <f t="shared" si="2"/>
        <v>0</v>
      </c>
    </row>
    <row r="179" spans="1:23">
      <c r="A179" s="3"/>
      <c r="B179" s="3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>
        <f t="shared" si="2"/>
        <v>0</v>
      </c>
    </row>
    <row r="180" spans="1:23">
      <c r="A180" s="3"/>
      <c r="B180" s="3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>
        <f t="shared" si="2"/>
        <v>0</v>
      </c>
    </row>
    <row r="181" spans="1:23">
      <c r="A181" s="3"/>
      <c r="B181" s="3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>
        <f t="shared" si="2"/>
        <v>0</v>
      </c>
    </row>
    <row r="182" spans="1:23">
      <c r="A182" s="3"/>
      <c r="B182" s="3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>
        <f t="shared" si="2"/>
        <v>0</v>
      </c>
    </row>
    <row r="183" spans="1:23">
      <c r="A183" s="3"/>
      <c r="B183" s="3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>
        <f t="shared" si="2"/>
        <v>0</v>
      </c>
    </row>
    <row r="184" spans="1:23">
      <c r="A184" s="3"/>
      <c r="B184" s="3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>
        <f t="shared" si="2"/>
        <v>0</v>
      </c>
    </row>
    <row r="185" spans="1:23">
      <c r="A185" s="3"/>
      <c r="B185" s="3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>
        <f t="shared" si="2"/>
        <v>0</v>
      </c>
    </row>
    <row r="186" spans="1:23">
      <c r="A186" s="3"/>
      <c r="B186" s="3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>
        <f t="shared" si="2"/>
        <v>0</v>
      </c>
    </row>
    <row r="187" spans="1:23">
      <c r="A187" s="3"/>
      <c r="B187" s="3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>
        <f t="shared" si="2"/>
        <v>0</v>
      </c>
    </row>
    <row r="188" spans="1:23">
      <c r="A188" s="3"/>
      <c r="B188" s="3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>
        <f t="shared" si="2"/>
        <v>0</v>
      </c>
    </row>
    <row r="189" spans="1:23">
      <c r="A189" s="3"/>
      <c r="B189" s="3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>
        <f t="shared" si="2"/>
        <v>0</v>
      </c>
    </row>
    <row r="190" spans="1:23">
      <c r="A190" s="3"/>
      <c r="B190" s="3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>
        <f t="shared" si="2"/>
        <v>0</v>
      </c>
    </row>
    <row r="191" spans="1:23">
      <c r="A191" s="3"/>
      <c r="B191" s="3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>
        <f t="shared" si="2"/>
        <v>0</v>
      </c>
    </row>
    <row r="192" spans="1:23">
      <c r="A192" s="3"/>
      <c r="B192" s="3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>
        <f t="shared" si="2"/>
        <v>0</v>
      </c>
    </row>
    <row r="193" spans="1:23">
      <c r="A193" s="3"/>
      <c r="B193" s="3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>
        <f t="shared" si="2"/>
        <v>0</v>
      </c>
    </row>
    <row r="194" spans="1:23">
      <c r="A194" s="3"/>
      <c r="B194" s="3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>
        <f t="shared" si="2"/>
        <v>0</v>
      </c>
    </row>
    <row r="195" spans="1:23">
      <c r="A195" s="3"/>
      <c r="B195" s="3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>
        <f t="shared" si="2"/>
        <v>0</v>
      </c>
    </row>
    <row r="196" spans="1:23">
      <c r="A196" s="3"/>
      <c r="B196" s="3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>
        <f t="shared" ref="W196:W259" si="3">SUM(C196:V196)</f>
        <v>0</v>
      </c>
    </row>
    <row r="197" spans="1:23">
      <c r="A197" s="3"/>
      <c r="B197" s="3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>
        <f t="shared" si="3"/>
        <v>0</v>
      </c>
    </row>
    <row r="198" spans="1:23">
      <c r="A198" s="3"/>
      <c r="B198" s="3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>
        <f t="shared" si="3"/>
        <v>0</v>
      </c>
    </row>
    <row r="199" spans="1:23">
      <c r="A199" s="3"/>
      <c r="B199" s="3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>
        <f t="shared" si="3"/>
        <v>0</v>
      </c>
    </row>
    <row r="200" spans="1:23">
      <c r="A200" s="3"/>
      <c r="B200" s="3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>
        <f t="shared" si="3"/>
        <v>0</v>
      </c>
    </row>
    <row r="201" spans="1:23">
      <c r="A201" s="3"/>
      <c r="B201" s="3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>
        <f t="shared" si="3"/>
        <v>0</v>
      </c>
    </row>
    <row r="202" spans="1:23">
      <c r="A202" s="3"/>
      <c r="B202" s="3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>
        <f t="shared" si="3"/>
        <v>0</v>
      </c>
    </row>
    <row r="203" spans="1:23">
      <c r="A203" s="3"/>
      <c r="B203" s="3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>
        <f t="shared" si="3"/>
        <v>0</v>
      </c>
    </row>
    <row r="204" spans="1:23">
      <c r="A204" s="3"/>
      <c r="B204" s="3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>
        <f t="shared" si="3"/>
        <v>0</v>
      </c>
    </row>
    <row r="205" spans="1:23">
      <c r="A205" s="3"/>
      <c r="B205" s="3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>
        <f t="shared" si="3"/>
        <v>0</v>
      </c>
    </row>
    <row r="206" spans="1:23">
      <c r="A206" s="3"/>
      <c r="B206" s="3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>
        <f t="shared" si="3"/>
        <v>0</v>
      </c>
    </row>
    <row r="207" spans="1:23">
      <c r="A207" s="3"/>
      <c r="B207" s="3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>
        <f t="shared" si="3"/>
        <v>0</v>
      </c>
    </row>
    <row r="208" spans="1:23">
      <c r="A208" s="3"/>
      <c r="B208" s="3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>
        <f t="shared" si="3"/>
        <v>0</v>
      </c>
    </row>
    <row r="209" spans="1:23">
      <c r="A209" s="3"/>
      <c r="B209" s="3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>
        <f t="shared" si="3"/>
        <v>0</v>
      </c>
    </row>
    <row r="210" spans="1:23">
      <c r="A210" s="3"/>
      <c r="B210" s="3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>
        <f t="shared" si="3"/>
        <v>0</v>
      </c>
    </row>
    <row r="211" spans="1:23">
      <c r="A211" s="3"/>
      <c r="B211" s="3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>
        <f t="shared" si="3"/>
        <v>0</v>
      </c>
    </row>
    <row r="212" spans="1:23">
      <c r="A212" s="3"/>
      <c r="B212" s="3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>
        <f t="shared" si="3"/>
        <v>0</v>
      </c>
    </row>
    <row r="213" spans="1:23">
      <c r="A213" s="3"/>
      <c r="B213" s="3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>
        <f t="shared" si="3"/>
        <v>0</v>
      </c>
    </row>
    <row r="214" spans="1:23">
      <c r="A214" s="3"/>
      <c r="B214" s="3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>
        <f t="shared" si="3"/>
        <v>0</v>
      </c>
    </row>
    <row r="215" spans="1:23">
      <c r="A215" s="3"/>
      <c r="B215" s="3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>
        <f t="shared" si="3"/>
        <v>0</v>
      </c>
    </row>
    <row r="216" spans="1:23">
      <c r="A216" s="3"/>
      <c r="B216" s="3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>
        <f t="shared" si="3"/>
        <v>0</v>
      </c>
    </row>
    <row r="217" spans="1:23">
      <c r="A217" s="3"/>
      <c r="B217" s="3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>
        <f t="shared" si="3"/>
        <v>0</v>
      </c>
    </row>
    <row r="218" spans="1:23">
      <c r="A218" s="3"/>
      <c r="B218" s="3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>
        <f t="shared" si="3"/>
        <v>0</v>
      </c>
    </row>
    <row r="219" spans="1:23">
      <c r="A219" s="3"/>
      <c r="B219" s="3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>
        <f t="shared" si="3"/>
        <v>0</v>
      </c>
    </row>
    <row r="220" spans="1:23">
      <c r="A220" s="3"/>
      <c r="B220" s="3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>
        <f t="shared" si="3"/>
        <v>0</v>
      </c>
    </row>
    <row r="221" spans="1:23">
      <c r="A221" s="3"/>
      <c r="B221" s="3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>
        <f t="shared" si="3"/>
        <v>0</v>
      </c>
    </row>
    <row r="222" spans="1:23">
      <c r="A222" s="3"/>
      <c r="B222" s="3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>
        <f t="shared" si="3"/>
        <v>0</v>
      </c>
    </row>
    <row r="223" spans="1:23">
      <c r="A223" s="3"/>
      <c r="B223" s="3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>
        <f t="shared" si="3"/>
        <v>0</v>
      </c>
    </row>
    <row r="224" spans="1:23">
      <c r="A224" s="3"/>
      <c r="B224" s="3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>
        <f t="shared" si="3"/>
        <v>0</v>
      </c>
    </row>
    <row r="225" spans="1:23">
      <c r="A225" s="3"/>
      <c r="B225" s="3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>
        <f t="shared" si="3"/>
        <v>0</v>
      </c>
    </row>
    <row r="226" spans="1:23">
      <c r="A226" s="3"/>
      <c r="B226" s="3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>
        <f t="shared" si="3"/>
        <v>0</v>
      </c>
    </row>
    <row r="227" spans="1:23">
      <c r="A227" s="3"/>
      <c r="B227" s="3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>
        <f t="shared" si="3"/>
        <v>0</v>
      </c>
    </row>
    <row r="228" spans="1:23">
      <c r="A228" s="3"/>
      <c r="B228" s="3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>
        <f t="shared" si="3"/>
        <v>0</v>
      </c>
    </row>
    <row r="229" spans="1:23">
      <c r="A229" s="3"/>
      <c r="B229" s="3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>
        <f t="shared" si="3"/>
        <v>0</v>
      </c>
    </row>
    <row r="230" spans="1:23">
      <c r="A230" s="3"/>
      <c r="B230" s="3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>
        <f t="shared" si="3"/>
        <v>0</v>
      </c>
    </row>
    <row r="231" spans="1:23">
      <c r="A231" s="3"/>
      <c r="B231" s="3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>
        <f t="shared" si="3"/>
        <v>0</v>
      </c>
    </row>
    <row r="232" spans="1:23">
      <c r="A232" s="3"/>
      <c r="B232" s="3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>
        <f t="shared" si="3"/>
        <v>0</v>
      </c>
    </row>
    <row r="233" spans="1:23">
      <c r="A233" s="3"/>
      <c r="B233" s="3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>
        <f t="shared" si="3"/>
        <v>0</v>
      </c>
    </row>
    <row r="234" spans="1:23">
      <c r="A234" s="3"/>
      <c r="B234" s="3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>
        <f t="shared" si="3"/>
        <v>0</v>
      </c>
    </row>
    <row r="235" spans="1:23">
      <c r="A235" s="3"/>
      <c r="B235" s="3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>
        <f t="shared" si="3"/>
        <v>0</v>
      </c>
    </row>
    <row r="236" spans="1:23">
      <c r="A236" s="3"/>
      <c r="B236" s="3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>
        <f t="shared" si="3"/>
        <v>0</v>
      </c>
    </row>
    <row r="237" spans="1:23">
      <c r="A237" s="3"/>
      <c r="B237" s="3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>
        <f t="shared" si="3"/>
        <v>0</v>
      </c>
    </row>
    <row r="238" spans="1:23">
      <c r="A238" s="3"/>
      <c r="B238" s="3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>
        <f t="shared" si="3"/>
        <v>0</v>
      </c>
    </row>
    <row r="239" spans="1:23">
      <c r="A239" s="3"/>
      <c r="B239" s="3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>
        <f t="shared" si="3"/>
        <v>0</v>
      </c>
    </row>
    <row r="240" spans="1:23">
      <c r="A240" s="3"/>
      <c r="B240" s="3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>
        <f t="shared" si="3"/>
        <v>0</v>
      </c>
    </row>
    <row r="241" spans="1:23">
      <c r="A241" s="3"/>
      <c r="B241" s="3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>
        <f t="shared" si="3"/>
        <v>0</v>
      </c>
    </row>
    <row r="242" spans="1:23">
      <c r="A242" s="3"/>
      <c r="B242" s="3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>
        <f t="shared" si="3"/>
        <v>0</v>
      </c>
    </row>
    <row r="243" spans="1:23">
      <c r="A243" s="3"/>
      <c r="B243" s="3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>
        <f t="shared" si="3"/>
        <v>0</v>
      </c>
    </row>
    <row r="244" spans="1:23">
      <c r="A244" s="3"/>
      <c r="B244" s="3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>
        <f t="shared" si="3"/>
        <v>0</v>
      </c>
    </row>
    <row r="245" spans="1:23">
      <c r="A245" s="3"/>
      <c r="B245" s="3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>
        <f t="shared" si="3"/>
        <v>0</v>
      </c>
    </row>
    <row r="246" spans="1:23">
      <c r="A246" s="3"/>
      <c r="B246" s="3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>
        <f t="shared" si="3"/>
        <v>0</v>
      </c>
    </row>
    <row r="247" spans="1:23">
      <c r="A247" s="3"/>
      <c r="B247" s="3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>
        <f t="shared" si="3"/>
        <v>0</v>
      </c>
    </row>
    <row r="248" spans="1:23">
      <c r="A248" s="3"/>
      <c r="B248" s="3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>
        <f t="shared" si="3"/>
        <v>0</v>
      </c>
    </row>
    <row r="249" spans="1:23">
      <c r="A249" s="3"/>
      <c r="B249" s="3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>
        <f t="shared" si="3"/>
        <v>0</v>
      </c>
    </row>
    <row r="250" spans="1:23">
      <c r="A250" s="3"/>
      <c r="B250" s="3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>
        <f t="shared" si="3"/>
        <v>0</v>
      </c>
    </row>
    <row r="251" spans="1:23">
      <c r="A251" s="3"/>
      <c r="B251" s="3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>
        <f t="shared" si="3"/>
        <v>0</v>
      </c>
    </row>
    <row r="252" spans="1:23">
      <c r="A252" s="3"/>
      <c r="B252" s="3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>
        <f t="shared" si="3"/>
        <v>0</v>
      </c>
    </row>
    <row r="253" spans="1:23">
      <c r="A253" s="3"/>
      <c r="B253" s="3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>
        <f t="shared" si="3"/>
        <v>0</v>
      </c>
    </row>
    <row r="254" spans="1:23">
      <c r="A254" s="3"/>
      <c r="B254" s="3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>
        <f t="shared" si="3"/>
        <v>0</v>
      </c>
    </row>
    <row r="255" spans="1:23">
      <c r="A255" s="3"/>
      <c r="B255" s="3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>
        <f t="shared" si="3"/>
        <v>0</v>
      </c>
    </row>
    <row r="256" spans="1:23">
      <c r="A256" s="3"/>
      <c r="B256" s="3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>
        <f t="shared" si="3"/>
        <v>0</v>
      </c>
    </row>
    <row r="257" spans="1:23">
      <c r="A257" s="3"/>
      <c r="B257" s="3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>
        <f t="shared" si="3"/>
        <v>0</v>
      </c>
    </row>
    <row r="258" spans="1:23">
      <c r="A258" s="3"/>
      <c r="B258" s="3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>
        <f t="shared" si="3"/>
        <v>0</v>
      </c>
    </row>
    <row r="259" spans="1:23">
      <c r="A259" s="3"/>
      <c r="B259" s="3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>
        <f t="shared" si="3"/>
        <v>0</v>
      </c>
    </row>
    <row r="260" spans="1:23">
      <c r="A260" s="3"/>
      <c r="B260" s="3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>
        <f t="shared" ref="W260:W323" si="4">SUM(C260:V260)</f>
        <v>0</v>
      </c>
    </row>
    <row r="261" spans="1:23">
      <c r="A261" s="3"/>
      <c r="B261" s="3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>
        <f t="shared" si="4"/>
        <v>0</v>
      </c>
    </row>
    <row r="262" spans="1:23">
      <c r="A262" s="3"/>
      <c r="B262" s="3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>
        <f t="shared" si="4"/>
        <v>0</v>
      </c>
    </row>
    <row r="263" spans="1:23">
      <c r="A263" s="3"/>
      <c r="B263" s="3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>
        <f t="shared" si="4"/>
        <v>0</v>
      </c>
    </row>
    <row r="264" spans="1:23">
      <c r="A264" s="3"/>
      <c r="B264" s="3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>
        <f t="shared" si="4"/>
        <v>0</v>
      </c>
    </row>
    <row r="265" spans="1:23">
      <c r="A265" s="3"/>
      <c r="B265" s="3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>
        <f t="shared" si="4"/>
        <v>0</v>
      </c>
    </row>
    <row r="266" spans="1:23">
      <c r="A266" s="3"/>
      <c r="B266" s="3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>
        <f t="shared" si="4"/>
        <v>0</v>
      </c>
    </row>
    <row r="267" spans="1:23">
      <c r="A267" s="3"/>
      <c r="B267" s="3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>
        <f t="shared" si="4"/>
        <v>0</v>
      </c>
    </row>
    <row r="268" spans="1:23">
      <c r="A268" s="3"/>
      <c r="B268" s="3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>
        <f t="shared" si="4"/>
        <v>0</v>
      </c>
    </row>
    <row r="269" spans="1:23">
      <c r="A269" s="3"/>
      <c r="B269" s="3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>
        <f t="shared" si="4"/>
        <v>0</v>
      </c>
    </row>
    <row r="270" spans="1:23">
      <c r="A270" s="3"/>
      <c r="B270" s="3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>
        <f t="shared" si="4"/>
        <v>0</v>
      </c>
    </row>
    <row r="271" spans="1:23">
      <c r="A271" s="3"/>
      <c r="B271" s="3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>
        <f t="shared" si="4"/>
        <v>0</v>
      </c>
    </row>
    <row r="272" spans="1:23">
      <c r="A272" s="3"/>
      <c r="B272" s="3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>
        <f t="shared" si="4"/>
        <v>0</v>
      </c>
    </row>
    <row r="273" spans="1:23">
      <c r="A273" s="3"/>
      <c r="B273" s="3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>
        <f t="shared" si="4"/>
        <v>0</v>
      </c>
    </row>
    <row r="274" spans="1:23">
      <c r="A274" s="3"/>
      <c r="B274" s="3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>
        <f t="shared" si="4"/>
        <v>0</v>
      </c>
    </row>
    <row r="275" spans="1:23">
      <c r="A275" s="3"/>
      <c r="B275" s="3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>
        <f t="shared" si="4"/>
        <v>0</v>
      </c>
    </row>
    <row r="276" spans="1:23">
      <c r="A276" s="3"/>
      <c r="B276" s="3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>
        <f t="shared" si="4"/>
        <v>0</v>
      </c>
    </row>
    <row r="277" spans="1:23">
      <c r="A277" s="3"/>
      <c r="B277" s="3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>
        <f t="shared" si="4"/>
        <v>0</v>
      </c>
    </row>
    <row r="278" spans="1:23">
      <c r="A278" s="3"/>
      <c r="B278" s="3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>
        <f t="shared" si="4"/>
        <v>0</v>
      </c>
    </row>
    <row r="279" spans="1:23">
      <c r="A279" s="3"/>
      <c r="B279" s="3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>
        <f t="shared" si="4"/>
        <v>0</v>
      </c>
    </row>
    <row r="280" spans="1:23">
      <c r="A280" s="3"/>
      <c r="B280" s="3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>
        <f t="shared" si="4"/>
        <v>0</v>
      </c>
    </row>
    <row r="281" spans="1:23">
      <c r="A281" s="3"/>
      <c r="B281" s="3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>
        <f t="shared" si="4"/>
        <v>0</v>
      </c>
    </row>
    <row r="282" spans="1:23">
      <c r="A282" s="3"/>
      <c r="B282" s="3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>
        <f t="shared" si="4"/>
        <v>0</v>
      </c>
    </row>
    <row r="283" spans="1:23">
      <c r="A283" s="3"/>
      <c r="B283" s="3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>
        <f t="shared" si="4"/>
        <v>0</v>
      </c>
    </row>
    <row r="284" spans="1:23">
      <c r="A284" s="3"/>
      <c r="B284" s="3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>
        <f t="shared" si="4"/>
        <v>0</v>
      </c>
    </row>
    <row r="285" spans="1:23">
      <c r="A285" s="3"/>
      <c r="B285" s="3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>
        <f t="shared" si="4"/>
        <v>0</v>
      </c>
    </row>
    <row r="286" spans="1:23">
      <c r="A286" s="3"/>
      <c r="B286" s="3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>
        <f t="shared" si="4"/>
        <v>0</v>
      </c>
    </row>
    <row r="287" spans="1:23">
      <c r="A287" s="3"/>
      <c r="B287" s="3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>
        <f t="shared" si="4"/>
        <v>0</v>
      </c>
    </row>
    <row r="288" spans="1:23">
      <c r="A288" s="3"/>
      <c r="B288" s="3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>
        <f t="shared" si="4"/>
        <v>0</v>
      </c>
    </row>
    <row r="289" spans="1:23">
      <c r="A289" s="3"/>
      <c r="B289" s="3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>
        <f t="shared" si="4"/>
        <v>0</v>
      </c>
    </row>
    <row r="290" spans="1:23">
      <c r="A290" s="3"/>
      <c r="B290" s="3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>
        <f t="shared" si="4"/>
        <v>0</v>
      </c>
    </row>
    <row r="291" spans="1:23">
      <c r="A291" s="3"/>
      <c r="B291" s="3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>
        <f t="shared" si="4"/>
        <v>0</v>
      </c>
    </row>
    <row r="292" spans="1:23">
      <c r="A292" s="3"/>
      <c r="B292" s="3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>
        <f t="shared" si="4"/>
        <v>0</v>
      </c>
    </row>
    <row r="293" spans="1:23">
      <c r="A293" s="3"/>
      <c r="B293" s="3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>
        <f t="shared" si="4"/>
        <v>0</v>
      </c>
    </row>
    <row r="294" spans="1:23">
      <c r="A294" s="3"/>
      <c r="B294" s="3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>
        <f t="shared" si="4"/>
        <v>0</v>
      </c>
    </row>
    <row r="295" spans="1:23">
      <c r="A295" s="3"/>
      <c r="B295" s="3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>
        <f t="shared" si="4"/>
        <v>0</v>
      </c>
    </row>
    <row r="296" spans="1:23">
      <c r="A296" s="3"/>
      <c r="B296" s="3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>
        <f t="shared" si="4"/>
        <v>0</v>
      </c>
    </row>
    <row r="297" spans="1:23">
      <c r="A297" s="3"/>
      <c r="B297" s="3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>
        <f t="shared" si="4"/>
        <v>0</v>
      </c>
    </row>
    <row r="298" spans="1:23">
      <c r="A298" s="3"/>
      <c r="B298" s="3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>
        <f t="shared" si="4"/>
        <v>0</v>
      </c>
    </row>
    <row r="299" spans="1:23">
      <c r="A299" s="3"/>
      <c r="B299" s="3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>
        <f t="shared" si="4"/>
        <v>0</v>
      </c>
    </row>
    <row r="300" spans="1:23">
      <c r="A300" s="3"/>
      <c r="B300" s="3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>
        <f t="shared" si="4"/>
        <v>0</v>
      </c>
    </row>
    <row r="301" spans="1:23">
      <c r="A301" s="3"/>
      <c r="B301" s="3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>
        <f t="shared" si="4"/>
        <v>0</v>
      </c>
    </row>
    <row r="302" spans="1:23">
      <c r="A302" s="3"/>
      <c r="B302" s="3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>
        <f t="shared" si="4"/>
        <v>0</v>
      </c>
    </row>
    <row r="303" spans="1:23">
      <c r="A303" s="3"/>
      <c r="B303" s="3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>
        <f t="shared" si="4"/>
        <v>0</v>
      </c>
    </row>
    <row r="304" spans="1:23">
      <c r="A304" s="3"/>
      <c r="B304" s="3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>
        <f t="shared" si="4"/>
        <v>0</v>
      </c>
    </row>
    <row r="305" spans="1:23">
      <c r="A305" s="3"/>
      <c r="B305" s="3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>
        <f t="shared" si="4"/>
        <v>0</v>
      </c>
    </row>
    <row r="306" spans="1:23">
      <c r="A306" s="3"/>
      <c r="B306" s="3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>
        <f t="shared" si="4"/>
        <v>0</v>
      </c>
    </row>
    <row r="307" spans="1:23">
      <c r="A307" s="3"/>
      <c r="B307" s="3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>
        <f t="shared" si="4"/>
        <v>0</v>
      </c>
    </row>
    <row r="308" spans="1:23">
      <c r="A308" s="3"/>
      <c r="B308" s="3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>
        <f t="shared" si="4"/>
        <v>0</v>
      </c>
    </row>
    <row r="309" spans="1:23">
      <c r="A309" s="3"/>
      <c r="B309" s="3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>
        <f t="shared" si="4"/>
        <v>0</v>
      </c>
    </row>
    <row r="310" spans="1:23">
      <c r="A310" s="3"/>
      <c r="B310" s="3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>
        <f t="shared" si="4"/>
        <v>0</v>
      </c>
    </row>
    <row r="311" spans="1:23">
      <c r="A311" s="3"/>
      <c r="B311" s="3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>
        <f t="shared" si="4"/>
        <v>0</v>
      </c>
    </row>
    <row r="312" spans="1:23">
      <c r="A312" s="3"/>
      <c r="B312" s="3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>
        <f t="shared" si="4"/>
        <v>0</v>
      </c>
    </row>
    <row r="313" spans="1:23">
      <c r="A313" s="3"/>
      <c r="B313" s="3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>
        <f t="shared" si="4"/>
        <v>0</v>
      </c>
    </row>
    <row r="314" spans="1:23">
      <c r="A314" s="3"/>
      <c r="B314" s="3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>
        <f t="shared" si="4"/>
        <v>0</v>
      </c>
    </row>
    <row r="315" spans="1:23">
      <c r="A315" s="3"/>
      <c r="B315" s="3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>
        <f t="shared" si="4"/>
        <v>0</v>
      </c>
    </row>
    <row r="316" spans="1:23">
      <c r="A316" s="3"/>
      <c r="B316" s="3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>
        <f t="shared" si="4"/>
        <v>0</v>
      </c>
    </row>
    <row r="317" spans="1:23">
      <c r="A317" s="3"/>
      <c r="B317" s="3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>
        <f t="shared" si="4"/>
        <v>0</v>
      </c>
    </row>
    <row r="318" spans="1:23">
      <c r="A318" s="3"/>
      <c r="B318" s="3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>
        <f t="shared" si="4"/>
        <v>0</v>
      </c>
    </row>
    <row r="319" spans="1:23">
      <c r="A319" s="3"/>
      <c r="B319" s="3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>
        <f t="shared" si="4"/>
        <v>0</v>
      </c>
    </row>
    <row r="320" spans="1:23">
      <c r="A320" s="3"/>
      <c r="B320" s="3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>
        <f t="shared" si="4"/>
        <v>0</v>
      </c>
    </row>
    <row r="321" spans="1:23">
      <c r="A321" s="3"/>
      <c r="B321" s="3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>
        <f t="shared" si="4"/>
        <v>0</v>
      </c>
    </row>
    <row r="322" spans="1:23">
      <c r="A322" s="3"/>
      <c r="B322" s="3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>
        <f t="shared" si="4"/>
        <v>0</v>
      </c>
    </row>
    <row r="323" spans="1:23">
      <c r="A323" s="3"/>
      <c r="B323" s="3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>
        <f t="shared" si="4"/>
        <v>0</v>
      </c>
    </row>
    <row r="324" spans="1:23">
      <c r="A324" s="3"/>
      <c r="B324" s="3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>
        <f t="shared" ref="W324:W348" si="5">SUM(C324:V324)</f>
        <v>0</v>
      </c>
    </row>
    <row r="325" spans="1:23">
      <c r="A325" s="3"/>
      <c r="B325" s="3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>
        <f t="shared" si="5"/>
        <v>0</v>
      </c>
    </row>
    <row r="326" spans="1:23">
      <c r="A326" s="3"/>
      <c r="B326" s="3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>
        <f t="shared" si="5"/>
        <v>0</v>
      </c>
    </row>
    <row r="327" spans="1:23">
      <c r="A327" s="3"/>
      <c r="B327" s="3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>
        <f t="shared" si="5"/>
        <v>0</v>
      </c>
    </row>
    <row r="328" spans="1:23">
      <c r="A328" s="3"/>
      <c r="B328" s="3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>
        <f t="shared" si="5"/>
        <v>0</v>
      </c>
    </row>
    <row r="329" spans="1:23">
      <c r="A329" s="3"/>
      <c r="B329" s="3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>
        <f t="shared" si="5"/>
        <v>0</v>
      </c>
    </row>
    <row r="330" spans="1:23">
      <c r="A330" s="3"/>
      <c r="B330" s="3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>
        <f t="shared" si="5"/>
        <v>0</v>
      </c>
    </row>
    <row r="331" spans="1:23">
      <c r="A331" s="3"/>
      <c r="B331" s="3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>
        <f t="shared" si="5"/>
        <v>0</v>
      </c>
    </row>
    <row r="332" spans="1:23">
      <c r="A332" s="3"/>
      <c r="B332" s="3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>
        <f t="shared" si="5"/>
        <v>0</v>
      </c>
    </row>
    <row r="333" spans="1:23">
      <c r="A333" s="3"/>
      <c r="B333" s="3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>
        <f t="shared" si="5"/>
        <v>0</v>
      </c>
    </row>
    <row r="334" spans="1:23">
      <c r="A334" s="3"/>
      <c r="B334" s="3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>
        <f t="shared" si="5"/>
        <v>0</v>
      </c>
    </row>
    <row r="335" spans="1:23">
      <c r="A335" s="3"/>
      <c r="B335" s="3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>
        <f t="shared" si="5"/>
        <v>0</v>
      </c>
    </row>
    <row r="336" spans="1:23">
      <c r="A336" s="3"/>
      <c r="B336" s="3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>
        <f t="shared" si="5"/>
        <v>0</v>
      </c>
    </row>
    <row r="337" spans="1:23">
      <c r="A337" s="3"/>
      <c r="B337" s="3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>
        <f t="shared" si="5"/>
        <v>0</v>
      </c>
    </row>
    <row r="338" spans="1:23">
      <c r="A338" s="3"/>
      <c r="B338" s="3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>
        <f t="shared" si="5"/>
        <v>0</v>
      </c>
    </row>
    <row r="339" spans="1:23">
      <c r="A339" s="3"/>
      <c r="B339" s="3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>
        <f t="shared" si="5"/>
        <v>0</v>
      </c>
    </row>
    <row r="340" spans="1:23">
      <c r="A340" s="3"/>
      <c r="B340" s="3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>
        <f t="shared" si="5"/>
        <v>0</v>
      </c>
    </row>
    <row r="341" spans="1:23">
      <c r="A341" s="3"/>
      <c r="B341" s="3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>
        <f t="shared" si="5"/>
        <v>0</v>
      </c>
    </row>
    <row r="342" spans="1:23">
      <c r="A342" s="3"/>
      <c r="B342" s="3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>
        <f t="shared" si="5"/>
        <v>0</v>
      </c>
    </row>
    <row r="343" spans="1:23">
      <c r="A343" s="3"/>
      <c r="B343" s="3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>
        <f t="shared" si="5"/>
        <v>0</v>
      </c>
    </row>
    <row r="344" spans="1:23">
      <c r="A344" s="3"/>
      <c r="B344" s="3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>
        <f t="shared" si="5"/>
        <v>0</v>
      </c>
    </row>
    <row r="345" spans="1:23">
      <c r="A345" s="3"/>
      <c r="B345" s="3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>
        <f t="shared" si="5"/>
        <v>0</v>
      </c>
    </row>
    <row r="346" spans="1:23">
      <c r="A346" s="3"/>
      <c r="B346" s="3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>
        <f t="shared" si="5"/>
        <v>0</v>
      </c>
    </row>
    <row r="347" spans="1:23">
      <c r="A347" s="3"/>
      <c r="B347" s="3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>
        <f t="shared" si="5"/>
        <v>0</v>
      </c>
    </row>
    <row r="348" spans="1:23">
      <c r="A348" s="3"/>
      <c r="B348" s="3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>
        <f t="shared" si="5"/>
        <v>0</v>
      </c>
    </row>
    <row r="349" spans="3:23">
      <c r="C349" s="6">
        <f t="shared" ref="C349:V349" si="6">SUM(C1:C348)</f>
        <v>0</v>
      </c>
      <c r="D349" s="6">
        <f t="shared" si="6"/>
        <v>0</v>
      </c>
      <c r="E349" s="6">
        <f t="shared" si="6"/>
        <v>0</v>
      </c>
      <c r="F349" s="6">
        <f t="shared" si="6"/>
        <v>0</v>
      </c>
      <c r="G349" s="6">
        <f t="shared" si="6"/>
        <v>0</v>
      </c>
      <c r="H349" s="6">
        <f t="shared" si="6"/>
        <v>0</v>
      </c>
      <c r="I349" s="6">
        <f t="shared" si="6"/>
        <v>0</v>
      </c>
      <c r="J349" s="6">
        <f t="shared" si="6"/>
        <v>0</v>
      </c>
      <c r="K349" s="6">
        <f t="shared" si="6"/>
        <v>0</v>
      </c>
      <c r="L349" s="6">
        <f t="shared" si="6"/>
        <v>0</v>
      </c>
      <c r="M349" s="6">
        <f t="shared" si="6"/>
        <v>120.85</v>
      </c>
      <c r="N349" s="6">
        <f t="shared" si="6"/>
        <v>325.72</v>
      </c>
      <c r="O349" s="6">
        <f t="shared" si="6"/>
        <v>659.35</v>
      </c>
      <c r="P349" s="6">
        <f t="shared" si="6"/>
        <v>971.1</v>
      </c>
      <c r="Q349" s="6">
        <f t="shared" si="6"/>
        <v>492.25</v>
      </c>
      <c r="R349" s="6">
        <f t="shared" si="6"/>
        <v>0</v>
      </c>
      <c r="S349" s="6">
        <f t="shared" si="6"/>
        <v>40.35</v>
      </c>
      <c r="T349" s="6">
        <f t="shared" si="6"/>
        <v>381.15</v>
      </c>
      <c r="U349" s="6">
        <f t="shared" si="6"/>
        <v>437.25</v>
      </c>
      <c r="V349" s="6">
        <f t="shared" si="6"/>
        <v>0</v>
      </c>
      <c r="W349" s="6">
        <f>SUM(W2:W348)</f>
        <v>3428.02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49"/>
  <sheetViews>
    <sheetView workbookViewId="0">
      <pane ySplit="1" topLeftCell="A2" activePane="bottomLeft" state="frozen"/>
      <selection/>
      <selection pane="bottomLeft" activeCell="A26" sqref="A26"/>
    </sheetView>
  </sheetViews>
  <sheetFormatPr defaultColWidth="11" defaultRowHeight="14.25"/>
  <cols>
    <col min="1" max="1" width="9.56923076923077" customWidth="1"/>
    <col min="2" max="12" width="11" hidden="1" customWidth="1"/>
    <col min="13" max="14" width="7.85641025641026" customWidth="1"/>
    <col min="15" max="15" width="7.42564102564103" customWidth="1"/>
    <col min="16" max="16" width="8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8.13846153846154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2198</v>
      </c>
      <c r="B2" s="3"/>
      <c r="C2" s="3"/>
      <c r="D2" s="3"/>
      <c r="E2" s="3"/>
      <c r="F2" s="3"/>
      <c r="G2" s="3"/>
      <c r="H2" s="3"/>
      <c r="I2" s="3"/>
      <c r="J2" s="3"/>
      <c r="K2" s="5"/>
      <c r="L2" s="5"/>
      <c r="M2" s="5"/>
      <c r="N2" s="5">
        <v>1.55</v>
      </c>
      <c r="O2" s="5">
        <v>2.55</v>
      </c>
      <c r="P2" s="5">
        <v>8.2</v>
      </c>
      <c r="Q2" s="5">
        <v>0.6</v>
      </c>
      <c r="R2" s="5"/>
      <c r="S2" s="5"/>
      <c r="T2" s="5"/>
      <c r="U2" s="5">
        <v>1.6</v>
      </c>
      <c r="V2" s="5"/>
      <c r="W2" s="5">
        <f t="shared" ref="W2:W67" si="0">SUM(C2:V2)</f>
        <v>14.5</v>
      </c>
    </row>
    <row r="3" spans="1:23">
      <c r="A3" s="3">
        <v>628</v>
      </c>
      <c r="B3" s="3"/>
      <c r="C3" s="3"/>
      <c r="D3" s="3"/>
      <c r="E3" s="3"/>
      <c r="F3" s="3"/>
      <c r="G3" s="3"/>
      <c r="H3" s="3"/>
      <c r="I3" s="3"/>
      <c r="J3" s="3"/>
      <c r="K3" s="5"/>
      <c r="L3" s="5"/>
      <c r="M3" s="5">
        <f>6.8+2</f>
        <v>8.8</v>
      </c>
      <c r="N3" s="5"/>
      <c r="O3" s="5">
        <v>7.1</v>
      </c>
      <c r="P3" s="5">
        <v>17.6</v>
      </c>
      <c r="Q3" s="5">
        <v>3.45</v>
      </c>
      <c r="R3" s="5"/>
      <c r="S3" s="5"/>
      <c r="T3" s="5">
        <v>1.95</v>
      </c>
      <c r="U3" s="5">
        <v>2.85</v>
      </c>
      <c r="V3" s="5"/>
      <c r="W3" s="5">
        <f t="shared" si="0"/>
        <v>41.75</v>
      </c>
    </row>
    <row r="4" spans="1:23">
      <c r="A4" s="3">
        <v>2425</v>
      </c>
      <c r="B4" s="3"/>
      <c r="C4" s="3"/>
      <c r="D4" s="3"/>
      <c r="E4" s="3"/>
      <c r="F4" s="3"/>
      <c r="G4" s="3"/>
      <c r="H4" s="3"/>
      <c r="I4" s="3"/>
      <c r="J4" s="3"/>
      <c r="K4" s="5"/>
      <c r="L4" s="5"/>
      <c r="M4" s="5">
        <v>2.15</v>
      </c>
      <c r="N4" s="5">
        <v>1.85</v>
      </c>
      <c r="O4" s="5">
        <v>7.05</v>
      </c>
      <c r="P4" s="5">
        <f>22.55+26.2+18.9+17.9+18.4+4.7</f>
        <v>108.65</v>
      </c>
      <c r="Q4" s="5">
        <f>22.3+16.35+17.8</f>
        <v>56.45</v>
      </c>
      <c r="R4" s="5"/>
      <c r="S4" s="5"/>
      <c r="T4" s="5">
        <v>11.75</v>
      </c>
      <c r="U4" s="5">
        <f>21.8+8.5</f>
        <v>30.3</v>
      </c>
      <c r="V4" s="5"/>
      <c r="W4" s="5">
        <f t="shared" si="0"/>
        <v>218.2</v>
      </c>
    </row>
    <row r="5" spans="1:23">
      <c r="A5" s="3">
        <v>2425</v>
      </c>
      <c r="B5" s="3"/>
      <c r="C5" s="3"/>
      <c r="D5" s="3"/>
      <c r="E5" s="3"/>
      <c r="F5" s="3"/>
      <c r="G5" s="3"/>
      <c r="H5" s="3"/>
      <c r="I5" s="3"/>
      <c r="J5" s="3"/>
      <c r="K5" s="5"/>
      <c r="L5" s="5"/>
      <c r="M5" s="5">
        <v>2</v>
      </c>
      <c r="N5" s="5"/>
      <c r="O5" s="5"/>
      <c r="P5" s="5">
        <v>2.35</v>
      </c>
      <c r="Q5" s="5">
        <v>3.3</v>
      </c>
      <c r="R5" s="5"/>
      <c r="S5" s="5"/>
      <c r="T5" s="5">
        <v>13.55</v>
      </c>
      <c r="U5" s="5">
        <v>11.1</v>
      </c>
      <c r="V5" s="5"/>
      <c r="W5" s="5">
        <f t="shared" si="0"/>
        <v>32.3</v>
      </c>
    </row>
    <row r="6" spans="1:23">
      <c r="A6" s="3">
        <v>999</v>
      </c>
      <c r="B6" s="3"/>
      <c r="C6" s="3"/>
      <c r="D6" s="3"/>
      <c r="E6" s="3"/>
      <c r="F6" s="3"/>
      <c r="G6" s="3"/>
      <c r="H6" s="3"/>
      <c r="I6" s="3"/>
      <c r="J6" s="3"/>
      <c r="K6" s="5"/>
      <c r="L6" s="5"/>
      <c r="M6" s="5">
        <v>2.4</v>
      </c>
      <c r="N6" s="5">
        <v>11.35</v>
      </c>
      <c r="O6" s="5">
        <v>16.35</v>
      </c>
      <c r="P6" s="5">
        <v>15.15</v>
      </c>
      <c r="Q6" s="5">
        <v>7.1</v>
      </c>
      <c r="R6" s="5"/>
      <c r="S6" s="5"/>
      <c r="T6" s="5">
        <v>12.85</v>
      </c>
      <c r="U6" s="5">
        <v>7.7</v>
      </c>
      <c r="V6" s="5"/>
      <c r="W6" s="5">
        <f t="shared" si="0"/>
        <v>72.9</v>
      </c>
    </row>
    <row r="7" spans="1:23">
      <c r="A7" s="3">
        <v>1006</v>
      </c>
      <c r="B7" s="3"/>
      <c r="C7" s="3"/>
      <c r="D7" s="3"/>
      <c r="E7" s="3"/>
      <c r="F7" s="3"/>
      <c r="G7" s="3"/>
      <c r="H7" s="3"/>
      <c r="I7" s="3"/>
      <c r="J7" s="3"/>
      <c r="K7" s="5"/>
      <c r="L7" s="5"/>
      <c r="M7" s="5">
        <v>2.6</v>
      </c>
      <c r="N7" s="5">
        <v>7.2</v>
      </c>
      <c r="O7" s="5">
        <v>2.8</v>
      </c>
      <c r="P7" s="5">
        <v>12.6</v>
      </c>
      <c r="Q7" s="5">
        <v>9.95</v>
      </c>
      <c r="R7" s="5"/>
      <c r="S7" s="5"/>
      <c r="T7" s="5">
        <v>2.9</v>
      </c>
      <c r="U7" s="5">
        <v>5.4</v>
      </c>
      <c r="V7" s="5"/>
      <c r="W7" s="5">
        <f t="shared" si="0"/>
        <v>43.45</v>
      </c>
    </row>
    <row r="8" spans="1:23">
      <c r="A8" s="3">
        <v>260</v>
      </c>
      <c r="B8" s="3"/>
      <c r="C8" s="3"/>
      <c r="D8" s="3"/>
      <c r="E8" s="3"/>
      <c r="F8" s="3"/>
      <c r="G8" s="3"/>
      <c r="H8" s="3"/>
      <c r="I8" s="3"/>
      <c r="J8" s="3"/>
      <c r="K8" s="5"/>
      <c r="L8" s="5"/>
      <c r="M8" s="5">
        <f>13.2+10.15</f>
        <v>23.35</v>
      </c>
      <c r="N8" s="5">
        <f>12.3+18.65+18.15+5.4</f>
        <v>54.5</v>
      </c>
      <c r="O8" s="5">
        <f>13.75+18.15+14.8+18.05+5.6</f>
        <v>70.35</v>
      </c>
      <c r="P8" s="5">
        <f>16.6+18+14.6+15.8+14.85+6.05</f>
        <v>85.9</v>
      </c>
      <c r="Q8" s="5">
        <f>17.05+20.45+0.95</f>
        <v>38.45</v>
      </c>
      <c r="R8" s="5"/>
      <c r="S8" s="5">
        <v>4.3</v>
      </c>
      <c r="T8" s="5">
        <f>15.1+5.55</f>
        <v>20.65</v>
      </c>
      <c r="U8" s="5">
        <f>15.25+6.65</f>
        <v>21.9</v>
      </c>
      <c r="V8" s="5"/>
      <c r="W8" s="5">
        <f t="shared" si="0"/>
        <v>319.4</v>
      </c>
    </row>
    <row r="9" spans="1:23">
      <c r="A9" s="3">
        <v>451</v>
      </c>
      <c r="B9" s="3"/>
      <c r="C9" s="3"/>
      <c r="D9" s="3"/>
      <c r="E9" s="3"/>
      <c r="F9" s="3"/>
      <c r="G9" s="3"/>
      <c r="H9" s="3"/>
      <c r="I9" s="3"/>
      <c r="J9" s="3"/>
      <c r="K9" s="5"/>
      <c r="L9" s="5"/>
      <c r="M9" s="5"/>
      <c r="N9" s="5">
        <f>17.85+15.35+7.75</f>
        <v>40.95</v>
      </c>
      <c r="O9" s="5">
        <f>19.6+13.2+7.7</f>
        <v>40.5</v>
      </c>
      <c r="P9" s="5">
        <f>15.15+21+17.05+13.45+10.4</f>
        <v>77.05</v>
      </c>
      <c r="Q9" s="5">
        <f>16.4+15.3+4.7</f>
        <v>36.4</v>
      </c>
      <c r="R9" s="5"/>
      <c r="S9" s="5">
        <v>7</v>
      </c>
      <c r="T9" s="5">
        <v>9.4</v>
      </c>
      <c r="U9" s="5">
        <v>22.5</v>
      </c>
      <c r="V9" s="5"/>
      <c r="W9" s="5">
        <f t="shared" si="0"/>
        <v>233.8</v>
      </c>
    </row>
    <row r="10" spans="1:23">
      <c r="A10" s="3">
        <v>2425</v>
      </c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>
        <v>2.3</v>
      </c>
      <c r="N10" s="5"/>
      <c r="O10" s="5">
        <v>10.95</v>
      </c>
      <c r="P10" s="5">
        <f>21.4+18</f>
        <v>39.4</v>
      </c>
      <c r="Q10" s="5">
        <v>15.6</v>
      </c>
      <c r="R10" s="5"/>
      <c r="S10" s="5"/>
      <c r="T10" s="5">
        <v>5.2</v>
      </c>
      <c r="U10" s="5">
        <v>9.2</v>
      </c>
      <c r="V10" s="5"/>
      <c r="W10" s="5">
        <f t="shared" si="0"/>
        <v>82.65</v>
      </c>
    </row>
    <row r="11" spans="1:27">
      <c r="A11" s="3">
        <v>1013</v>
      </c>
      <c r="B11" s="3"/>
      <c r="C11" s="3"/>
      <c r="D11" s="3"/>
      <c r="E11" s="3"/>
      <c r="F11" s="3"/>
      <c r="G11" s="3"/>
      <c r="H11" s="3"/>
      <c r="I11" s="3"/>
      <c r="J11" s="3"/>
      <c r="K11" s="5"/>
      <c r="L11" s="5"/>
      <c r="M11" s="5"/>
      <c r="N11" s="5">
        <v>12.45</v>
      </c>
      <c r="O11" s="5">
        <f>18.15+16.7+15.45+7.7</f>
        <v>58</v>
      </c>
      <c r="P11" s="5">
        <f>23.85+22+18.8+20.3+19.3+13.7</f>
        <v>117.95</v>
      </c>
      <c r="Q11" s="5">
        <f>25.65+22.6+15.9</f>
        <v>64.15</v>
      </c>
      <c r="R11" s="5"/>
      <c r="S11" s="5">
        <v>6.4</v>
      </c>
      <c r="T11" s="5">
        <v>15</v>
      </c>
      <c r="U11" s="5">
        <f>20.5+11.7</f>
        <v>32.2</v>
      </c>
      <c r="V11" s="5"/>
      <c r="W11" s="5">
        <f t="shared" si="0"/>
        <v>306.15</v>
      </c>
      <c r="X11" s="12"/>
      <c r="Y11" s="12"/>
      <c r="Z11" s="12"/>
      <c r="AA11" s="12"/>
    </row>
    <row r="12" spans="1:23">
      <c r="A12" s="3">
        <v>2425</v>
      </c>
      <c r="B12" s="3"/>
      <c r="C12" s="3"/>
      <c r="D12" s="3"/>
      <c r="E12" s="3"/>
      <c r="F12" s="3"/>
      <c r="G12" s="3"/>
      <c r="H12" s="3"/>
      <c r="I12" s="3"/>
      <c r="J12" s="3"/>
      <c r="K12" s="5"/>
      <c r="L12" s="5"/>
      <c r="M12" s="5"/>
      <c r="N12" s="5">
        <v>1.9</v>
      </c>
      <c r="O12" s="5">
        <v>5.6</v>
      </c>
      <c r="P12" s="5">
        <v>14.15</v>
      </c>
      <c r="Q12" s="5">
        <v>9.8</v>
      </c>
      <c r="R12" s="5"/>
      <c r="S12" s="5">
        <v>2.25</v>
      </c>
      <c r="T12" s="5">
        <v>9.7</v>
      </c>
      <c r="U12" s="5">
        <v>14.2</v>
      </c>
      <c r="V12" s="5"/>
      <c r="W12" s="5">
        <f t="shared" si="0"/>
        <v>57.6</v>
      </c>
    </row>
    <row r="13" spans="1:23">
      <c r="A13" s="3">
        <v>1030</v>
      </c>
      <c r="B13" s="4"/>
      <c r="C13" s="3"/>
      <c r="D13" s="3"/>
      <c r="E13" s="3"/>
      <c r="F13" s="3"/>
      <c r="G13" s="3"/>
      <c r="H13" s="3"/>
      <c r="I13" s="3"/>
      <c r="J13" s="3"/>
      <c r="K13" s="5"/>
      <c r="L13" s="5"/>
      <c r="M13" s="5">
        <v>8.45</v>
      </c>
      <c r="N13" s="5">
        <v>8.75</v>
      </c>
      <c r="O13" s="5">
        <f>16.65+18</f>
        <v>34.65</v>
      </c>
      <c r="P13" s="5">
        <f>16.6+18.1+17.15</f>
        <v>51.85</v>
      </c>
      <c r="Q13" s="5">
        <f>16+6.9</f>
        <v>22.9</v>
      </c>
      <c r="R13" s="5"/>
      <c r="S13" s="5">
        <v>9.4</v>
      </c>
      <c r="T13" s="5">
        <f>17.45+17.15+15.65</f>
        <v>50.25</v>
      </c>
      <c r="U13" s="5">
        <f>22.65+7.95</f>
        <v>30.6</v>
      </c>
      <c r="V13" s="5"/>
      <c r="W13" s="5">
        <f t="shared" si="0"/>
        <v>216.85</v>
      </c>
    </row>
    <row r="14" spans="1:23">
      <c r="A14" s="3">
        <v>1009</v>
      </c>
      <c r="B14" s="3"/>
      <c r="C14" s="3"/>
      <c r="D14" s="3"/>
      <c r="E14" s="3"/>
      <c r="F14" s="3"/>
      <c r="G14" s="3"/>
      <c r="H14" s="3"/>
      <c r="I14" s="3"/>
      <c r="J14" s="3"/>
      <c r="K14" s="5"/>
      <c r="L14" s="5"/>
      <c r="M14" s="5">
        <v>8.7</v>
      </c>
      <c r="N14" s="5">
        <f>16.4+7.55</f>
        <v>23.95</v>
      </c>
      <c r="O14" s="5">
        <f>18.55+16+3.1</f>
        <v>37.65</v>
      </c>
      <c r="P14" s="5">
        <f>20.85+16+16.2</f>
        <v>53.05</v>
      </c>
      <c r="Q14" s="5">
        <f>16.9+3.7</f>
        <v>20.6</v>
      </c>
      <c r="R14" s="5"/>
      <c r="S14" s="5">
        <v>7.85</v>
      </c>
      <c r="T14" s="5">
        <f>18+7.2</f>
        <v>25.2</v>
      </c>
      <c r="U14" s="5">
        <f>21.2+8.75</f>
        <v>29.95</v>
      </c>
      <c r="V14" s="5"/>
      <c r="W14" s="5">
        <f t="shared" si="0"/>
        <v>206.95</v>
      </c>
    </row>
    <row r="15" spans="1:23">
      <c r="A15" s="3">
        <v>1017</v>
      </c>
      <c r="B15" s="3"/>
      <c r="C15" s="3"/>
      <c r="D15" s="3"/>
      <c r="E15" s="3"/>
      <c r="F15" s="3"/>
      <c r="G15" s="3"/>
      <c r="H15" s="3"/>
      <c r="I15" s="3"/>
      <c r="J15" s="3"/>
      <c r="K15" s="5"/>
      <c r="L15" s="5"/>
      <c r="M15" s="5">
        <v>4.25</v>
      </c>
      <c r="N15" s="5">
        <v>3.65</v>
      </c>
      <c r="O15" s="5">
        <v>4</v>
      </c>
      <c r="P15" s="5">
        <v>9.85</v>
      </c>
      <c r="Q15" s="5">
        <v>2.7</v>
      </c>
      <c r="R15" s="5"/>
      <c r="S15" s="5">
        <v>2</v>
      </c>
      <c r="T15" s="5"/>
      <c r="U15" s="5">
        <v>0.85</v>
      </c>
      <c r="V15" s="5"/>
      <c r="W15" s="5">
        <f t="shared" si="0"/>
        <v>27.3</v>
      </c>
    </row>
    <row r="16" spans="1:23">
      <c r="A16" s="3">
        <v>2161</v>
      </c>
      <c r="B16" s="3"/>
      <c r="C16" s="3"/>
      <c r="D16" s="3"/>
      <c r="E16" s="3"/>
      <c r="F16" s="3"/>
      <c r="G16" s="3"/>
      <c r="H16" s="3"/>
      <c r="I16" s="3"/>
      <c r="J16" s="3"/>
      <c r="K16" s="5"/>
      <c r="L16" s="5"/>
      <c r="M16" s="5">
        <v>6.9</v>
      </c>
      <c r="N16" s="5">
        <v>20.55</v>
      </c>
      <c r="O16" s="5">
        <v>13.8</v>
      </c>
      <c r="P16" s="5">
        <f>17.7+24.5+2.35</f>
        <v>44.55</v>
      </c>
      <c r="Q16" s="5">
        <v>12.4</v>
      </c>
      <c r="R16" s="5"/>
      <c r="S16" s="5"/>
      <c r="T16" s="5">
        <v>6.7</v>
      </c>
      <c r="U16" s="5">
        <v>11.1</v>
      </c>
      <c r="V16" s="5"/>
      <c r="W16" s="5">
        <f t="shared" si="0"/>
        <v>116</v>
      </c>
    </row>
    <row r="17" spans="1:23">
      <c r="A17" s="3">
        <v>309</v>
      </c>
      <c r="B17" s="3"/>
      <c r="C17" s="3"/>
      <c r="D17" s="3"/>
      <c r="E17" s="3"/>
      <c r="F17" s="3"/>
      <c r="G17" s="3"/>
      <c r="H17" s="3"/>
      <c r="I17" s="3"/>
      <c r="J17" s="3"/>
      <c r="K17" s="5"/>
      <c r="L17" s="5"/>
      <c r="M17" s="5">
        <v>12</v>
      </c>
      <c r="N17" s="5">
        <f>16.95+13.05+20.45+5</f>
        <v>55.45</v>
      </c>
      <c r="O17" s="5">
        <f>16.45+15.35+14.9+18.45+18.05</f>
        <v>83.2</v>
      </c>
      <c r="P17" s="5">
        <f>16.8+16.45+15.55+16.4+28.3</f>
        <v>93.5</v>
      </c>
      <c r="Q17" s="5">
        <f>16.75+14.4+14.95+14.45</f>
        <v>60.55</v>
      </c>
      <c r="R17" s="5"/>
      <c r="S17" s="5">
        <v>2.85</v>
      </c>
      <c r="T17" s="5">
        <f>20.8+18.05+7.5</f>
        <v>46.35</v>
      </c>
      <c r="U17" s="5">
        <f>17.35+19.9+12.5</f>
        <v>49.75</v>
      </c>
      <c r="V17" s="5"/>
      <c r="W17" s="5">
        <f t="shared" si="0"/>
        <v>403.65</v>
      </c>
    </row>
    <row r="18" spans="1:23">
      <c r="A18" s="3">
        <v>2425</v>
      </c>
      <c r="B18" s="3"/>
      <c r="C18" s="3"/>
      <c r="D18" s="3"/>
      <c r="E18" s="3"/>
      <c r="F18" s="3"/>
      <c r="G18" s="3"/>
      <c r="H18" s="3"/>
      <c r="I18" s="3"/>
      <c r="J18" s="3"/>
      <c r="K18" s="5"/>
      <c r="L18" s="5"/>
      <c r="M18" s="5">
        <v>2</v>
      </c>
      <c r="N18" s="5"/>
      <c r="O18" s="5">
        <v>2.5</v>
      </c>
      <c r="P18" s="5">
        <v>2.2</v>
      </c>
      <c r="Q18" s="5"/>
      <c r="R18" s="5"/>
      <c r="S18" s="5"/>
      <c r="T18" s="5"/>
      <c r="U18" s="5">
        <v>2.45</v>
      </c>
      <c r="V18" s="5"/>
      <c r="W18" s="5">
        <f t="shared" si="0"/>
        <v>9.15</v>
      </c>
    </row>
    <row r="19" spans="1:23">
      <c r="A19" s="3">
        <v>342</v>
      </c>
      <c r="B19" s="3"/>
      <c r="C19" s="3"/>
      <c r="D19" s="3"/>
      <c r="E19" s="3"/>
      <c r="F19" s="3"/>
      <c r="G19" s="3"/>
      <c r="H19" s="3"/>
      <c r="I19" s="3"/>
      <c r="J19" s="3"/>
      <c r="K19" s="5"/>
      <c r="L19" s="5"/>
      <c r="M19" s="5"/>
      <c r="N19" s="5"/>
      <c r="O19" s="5"/>
      <c r="P19" s="5">
        <v>16.9</v>
      </c>
      <c r="Q19" s="5">
        <v>13.1</v>
      </c>
      <c r="R19" s="5"/>
      <c r="S19" s="5"/>
      <c r="T19" s="5">
        <v>1.15</v>
      </c>
      <c r="U19" s="5">
        <v>2.65</v>
      </c>
      <c r="V19" s="5"/>
      <c r="W19" s="5">
        <f t="shared" si="0"/>
        <v>33.8</v>
      </c>
    </row>
    <row r="20" spans="1:23">
      <c r="A20" s="3">
        <v>1005</v>
      </c>
      <c r="B20" s="3"/>
      <c r="C20" s="3"/>
      <c r="D20" s="3"/>
      <c r="E20" s="3"/>
      <c r="F20" s="3"/>
      <c r="G20" s="3"/>
      <c r="H20" s="3"/>
      <c r="I20" s="3"/>
      <c r="J20" s="3"/>
      <c r="K20" s="5"/>
      <c r="L20" s="5"/>
      <c r="M20" s="5"/>
      <c r="N20" s="5"/>
      <c r="O20" s="5">
        <v>5.3</v>
      </c>
      <c r="P20" s="5">
        <v>7</v>
      </c>
      <c r="Q20" s="5">
        <v>6.35</v>
      </c>
      <c r="R20" s="5"/>
      <c r="S20" s="5"/>
      <c r="T20" s="5"/>
      <c r="U20" s="5"/>
      <c r="V20" s="5"/>
      <c r="W20" s="5">
        <f t="shared" si="0"/>
        <v>18.65</v>
      </c>
    </row>
    <row r="21" spans="1:23">
      <c r="A21" s="3">
        <v>1791</v>
      </c>
      <c r="B21" s="3"/>
      <c r="C21" s="3"/>
      <c r="D21" s="3"/>
      <c r="E21" s="3"/>
      <c r="F21" s="3"/>
      <c r="G21" s="3"/>
      <c r="H21" s="3"/>
      <c r="I21" s="3"/>
      <c r="J21" s="3"/>
      <c r="K21" s="5"/>
      <c r="L21" s="5"/>
      <c r="M21" s="5"/>
      <c r="N21" s="5"/>
      <c r="O21" s="5"/>
      <c r="P21" s="5">
        <v>14.95</v>
      </c>
      <c r="Q21" s="5">
        <f>20.5+17.9</f>
        <v>38.4</v>
      </c>
      <c r="R21" s="5">
        <v>15.45</v>
      </c>
      <c r="S21" s="5"/>
      <c r="T21" s="5">
        <f>14.05+1.55</f>
        <v>15.6</v>
      </c>
      <c r="U21" s="5">
        <f>21.7+6.25</f>
        <v>27.95</v>
      </c>
      <c r="V21" s="5"/>
      <c r="W21" s="5">
        <f t="shared" si="0"/>
        <v>112.35</v>
      </c>
    </row>
    <row r="22" spans="1:23">
      <c r="A22" s="3">
        <v>368</v>
      </c>
      <c r="B22" s="3"/>
      <c r="C22" s="3"/>
      <c r="D22" s="3"/>
      <c r="E22" s="3"/>
      <c r="F22" s="3"/>
      <c r="G22" s="3"/>
      <c r="H22" s="3"/>
      <c r="I22" s="3"/>
      <c r="J22" s="3"/>
      <c r="K22" s="5"/>
      <c r="L22" s="5"/>
      <c r="M22" s="5"/>
      <c r="N22" s="5">
        <v>7.85</v>
      </c>
      <c r="O22" s="5">
        <f>24.75+20.05+32.9</f>
        <v>77.7</v>
      </c>
      <c r="P22" s="5">
        <f>19.2+13.85</f>
        <v>33.05</v>
      </c>
      <c r="Q22" s="5"/>
      <c r="R22" s="5"/>
      <c r="S22" s="5"/>
      <c r="T22" s="5">
        <v>10.55</v>
      </c>
      <c r="U22" s="5"/>
      <c r="V22" s="5"/>
      <c r="W22" s="5">
        <f t="shared" si="0"/>
        <v>129.15</v>
      </c>
    </row>
    <row r="23" spans="1:23">
      <c r="A23" s="3">
        <v>309</v>
      </c>
      <c r="B23" s="3"/>
      <c r="C23" s="3"/>
      <c r="D23" s="3"/>
      <c r="E23" s="3"/>
      <c r="F23" s="3"/>
      <c r="G23" s="3"/>
      <c r="H23" s="3"/>
      <c r="I23" s="3"/>
      <c r="J23" s="3"/>
      <c r="K23" s="5"/>
      <c r="L23" s="5"/>
      <c r="M23" s="5"/>
      <c r="N23" s="5">
        <v>3.65</v>
      </c>
      <c r="O23" s="5">
        <v>7.15</v>
      </c>
      <c r="P23" s="5">
        <v>26.25</v>
      </c>
      <c r="Q23" s="5">
        <v>4.2</v>
      </c>
      <c r="R23" s="5"/>
      <c r="S23" s="5"/>
      <c r="T23" s="5">
        <v>23.35</v>
      </c>
      <c r="U23" s="5">
        <v>4.65</v>
      </c>
      <c r="V23" s="5"/>
      <c r="W23" s="5">
        <f t="shared" si="0"/>
        <v>69.25</v>
      </c>
    </row>
    <row r="24" spans="1:23">
      <c r="A24" s="3">
        <v>368</v>
      </c>
      <c r="B24" s="3"/>
      <c r="C24" s="3"/>
      <c r="D24" s="3"/>
      <c r="E24" s="3"/>
      <c r="F24" s="3"/>
      <c r="G24" s="3"/>
      <c r="H24" s="3"/>
      <c r="I24" s="3"/>
      <c r="J24" s="3"/>
      <c r="K24" s="5"/>
      <c r="L24" s="5"/>
      <c r="M24" s="5"/>
      <c r="N24" s="5"/>
      <c r="O24" s="5">
        <f>19.45+19.4+23.8+24.6+25.6+23.2+23.85+18.4</f>
        <v>178.3</v>
      </c>
      <c r="P24" s="5"/>
      <c r="Q24" s="5"/>
      <c r="R24" s="5"/>
      <c r="S24" s="5"/>
      <c r="T24" s="5">
        <v>6.55</v>
      </c>
      <c r="U24" s="5"/>
      <c r="V24" s="5"/>
      <c r="W24" s="5">
        <f t="shared" si="0"/>
        <v>184.85</v>
      </c>
    </row>
    <row r="25" spans="1:23">
      <c r="A25" s="3">
        <v>342</v>
      </c>
      <c r="B25" s="3"/>
      <c r="C25" s="3"/>
      <c r="D25" s="3"/>
      <c r="E25" s="3"/>
      <c r="F25" s="3"/>
      <c r="G25" s="3"/>
      <c r="H25" s="3"/>
      <c r="I25" s="3"/>
      <c r="J25" s="3"/>
      <c r="K25" s="5"/>
      <c r="L25" s="5"/>
      <c r="M25" s="5"/>
      <c r="N25" s="5">
        <v>1.65</v>
      </c>
      <c r="O25" s="5">
        <v>3.1</v>
      </c>
      <c r="P25" s="5">
        <v>8.25</v>
      </c>
      <c r="Q25" s="5">
        <v>5.85</v>
      </c>
      <c r="R25" s="5"/>
      <c r="S25" s="5">
        <v>2.4</v>
      </c>
      <c r="T25" s="5">
        <v>8.85</v>
      </c>
      <c r="U25" s="5">
        <v>8</v>
      </c>
      <c r="V25" s="5"/>
      <c r="W25" s="5">
        <f t="shared" si="0"/>
        <v>38.1</v>
      </c>
    </row>
    <row r="26" spans="1:23">
      <c r="A26" s="3">
        <v>2425</v>
      </c>
      <c r="B26" s="3"/>
      <c r="C26" s="3"/>
      <c r="D26" s="3"/>
      <c r="E26" s="3"/>
      <c r="F26" s="3"/>
      <c r="G26" s="3"/>
      <c r="H26" s="3"/>
      <c r="I26" s="3"/>
      <c r="J26" s="3"/>
      <c r="K26" s="5"/>
      <c r="L26" s="5"/>
      <c r="M26" s="5"/>
      <c r="N26" s="5"/>
      <c r="O26" s="5"/>
      <c r="P26" s="5"/>
      <c r="Q26" s="5"/>
      <c r="R26" s="5"/>
      <c r="S26" s="5"/>
      <c r="T26" s="5">
        <v>15.2</v>
      </c>
      <c r="U26" s="5">
        <v>9.7</v>
      </c>
      <c r="V26" s="5"/>
      <c r="W26" s="5">
        <f t="shared" si="0"/>
        <v>24.9</v>
      </c>
    </row>
    <row r="27" spans="1:23">
      <c r="A27" s="3"/>
      <c r="B27" s="3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>
        <f t="shared" si="0"/>
        <v>0</v>
      </c>
    </row>
    <row r="28" spans="1:23">
      <c r="A28" s="3"/>
      <c r="B28" s="3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>
        <f t="shared" si="0"/>
        <v>0</v>
      </c>
    </row>
    <row r="29" spans="1:23">
      <c r="A29" s="3"/>
      <c r="B29" s="3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>
        <f t="shared" si="0"/>
        <v>0</v>
      </c>
    </row>
    <row r="30" spans="1:23">
      <c r="A30" s="3"/>
      <c r="B30" s="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>
        <f t="shared" si="0"/>
        <v>0</v>
      </c>
    </row>
    <row r="31" spans="1:23">
      <c r="A31" s="3"/>
      <c r="B31" s="3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>
        <f t="shared" si="0"/>
        <v>0</v>
      </c>
    </row>
    <row r="32" spans="1:23">
      <c r="A32" s="3"/>
      <c r="B32" s="3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>
        <f t="shared" si="0"/>
        <v>0</v>
      </c>
    </row>
    <row r="33" spans="1:23">
      <c r="A33" s="3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>
        <f t="shared" si="0"/>
        <v>0</v>
      </c>
    </row>
    <row r="34" spans="1:23">
      <c r="A34" s="3"/>
      <c r="B34" s="3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>
        <f t="shared" si="0"/>
        <v>0</v>
      </c>
    </row>
    <row r="35" spans="1:23">
      <c r="A35" s="3"/>
      <c r="B35" s="3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>
        <f t="shared" si="0"/>
        <v>0</v>
      </c>
    </row>
    <row r="36" spans="1:23">
      <c r="A36" s="3"/>
      <c r="B36" s="3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>
        <f t="shared" si="0"/>
        <v>0</v>
      </c>
    </row>
    <row r="37" spans="1:23">
      <c r="A37" s="3"/>
      <c r="B37" s="3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>
        <f t="shared" si="0"/>
        <v>0</v>
      </c>
    </row>
    <row r="38" spans="1:23">
      <c r="A38" s="3"/>
      <c r="B38" s="3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>
        <f t="shared" si="0"/>
        <v>0</v>
      </c>
    </row>
    <row r="39" spans="1:23">
      <c r="A39" s="3"/>
      <c r="B39" s="3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>
        <f t="shared" si="0"/>
        <v>0</v>
      </c>
    </row>
    <row r="40" spans="1:23">
      <c r="A40" s="3"/>
      <c r="B40" s="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>
        <f t="shared" si="0"/>
        <v>0</v>
      </c>
    </row>
    <row r="41" spans="1:23">
      <c r="A41" s="3"/>
      <c r="B41" s="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>
        <f t="shared" si="0"/>
        <v>0</v>
      </c>
    </row>
    <row r="42" spans="1:23">
      <c r="A42" s="3"/>
      <c r="B42" s="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>
        <f t="shared" si="0"/>
        <v>0</v>
      </c>
    </row>
    <row r="43" spans="1:23">
      <c r="A43" s="3"/>
      <c r="B43" s="3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>
        <f t="shared" si="0"/>
        <v>0</v>
      </c>
    </row>
    <row r="44" spans="1:23">
      <c r="A44" s="3"/>
      <c r="B44" s="3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>
        <f t="shared" si="0"/>
        <v>0</v>
      </c>
    </row>
    <row r="45" spans="1:23">
      <c r="A45" s="3"/>
      <c r="B45" s="3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>
        <f t="shared" si="0"/>
        <v>0</v>
      </c>
    </row>
    <row r="46" spans="1:23">
      <c r="A46" s="3"/>
      <c r="B46" s="3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>
        <f t="shared" si="0"/>
        <v>0</v>
      </c>
    </row>
    <row r="47" spans="1:23">
      <c r="A47" s="3"/>
      <c r="B47" s="3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>
        <f t="shared" si="0"/>
        <v>0</v>
      </c>
    </row>
    <row r="48" spans="1:23">
      <c r="A48" s="3"/>
      <c r="B48" s="3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>
        <f t="shared" si="0"/>
        <v>0</v>
      </c>
    </row>
    <row r="49" spans="1:23">
      <c r="A49" s="3"/>
      <c r="B49" s="3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>
        <f t="shared" si="0"/>
        <v>0</v>
      </c>
    </row>
    <row r="50" spans="1:23">
      <c r="A50" s="3"/>
      <c r="B50" s="3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>
        <f t="shared" si="0"/>
        <v>0</v>
      </c>
    </row>
    <row r="51" spans="1:23">
      <c r="A51" s="3"/>
      <c r="B51" s="3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>
        <f t="shared" si="0"/>
        <v>0</v>
      </c>
    </row>
    <row r="52" spans="1:23">
      <c r="A52" s="3"/>
      <c r="B52" s="3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>
        <f t="shared" si="0"/>
        <v>0</v>
      </c>
    </row>
    <row r="53" spans="1:23">
      <c r="A53" s="3"/>
      <c r="B53" s="3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>
        <f t="shared" si="0"/>
        <v>0</v>
      </c>
    </row>
    <row r="54" spans="1:23">
      <c r="A54" s="3"/>
      <c r="B54" s="3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>
        <f t="shared" si="0"/>
        <v>0</v>
      </c>
    </row>
    <row r="55" spans="1:23">
      <c r="A55" s="3"/>
      <c r="B55" s="3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>
        <f t="shared" si="0"/>
        <v>0</v>
      </c>
    </row>
    <row r="56" spans="1:23">
      <c r="A56" s="3"/>
      <c r="B56" s="3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>
        <f t="shared" si="0"/>
        <v>0</v>
      </c>
    </row>
    <row r="57" spans="1:23">
      <c r="A57" s="3"/>
      <c r="B57" s="3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>
        <f t="shared" si="0"/>
        <v>0</v>
      </c>
    </row>
    <row r="58" spans="1:23">
      <c r="A58" s="3"/>
      <c r="B58" s="3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>
        <f t="shared" si="0"/>
        <v>0</v>
      </c>
    </row>
    <row r="59" spans="1:23">
      <c r="A59" s="3"/>
      <c r="B59" s="3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>
        <f t="shared" si="0"/>
        <v>0</v>
      </c>
    </row>
    <row r="60" spans="1:23">
      <c r="A60" s="3"/>
      <c r="B60" s="3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>
        <f t="shared" si="0"/>
        <v>0</v>
      </c>
    </row>
    <row r="61" spans="1:23">
      <c r="A61" s="3"/>
      <c r="B61" s="3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>
        <f t="shared" si="0"/>
        <v>0</v>
      </c>
    </row>
    <row r="62" spans="1:23">
      <c r="A62" s="3"/>
      <c r="B62" s="3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>
        <f t="shared" si="0"/>
        <v>0</v>
      </c>
    </row>
    <row r="63" spans="1:23">
      <c r="A63" s="3"/>
      <c r="B63" s="3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>
        <f t="shared" si="0"/>
        <v>0</v>
      </c>
    </row>
    <row r="64" spans="1:23">
      <c r="A64" s="3"/>
      <c r="B64" s="3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>
        <f t="shared" si="0"/>
        <v>0</v>
      </c>
    </row>
    <row r="65" spans="1:23">
      <c r="A65" s="3"/>
      <c r="B65" s="3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>
        <f t="shared" si="0"/>
        <v>0</v>
      </c>
    </row>
    <row r="66" spans="1:23">
      <c r="A66" s="3"/>
      <c r="B66" s="3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>
        <f t="shared" si="0"/>
        <v>0</v>
      </c>
    </row>
    <row r="67" spans="1:23">
      <c r="A67" s="3"/>
      <c r="B67" s="3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>
        <f t="shared" si="0"/>
        <v>0</v>
      </c>
    </row>
    <row r="68" spans="1:23">
      <c r="A68" s="3"/>
      <c r="B68" s="3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>
        <f t="shared" ref="W68:W131" si="1">SUM(C68:V68)</f>
        <v>0</v>
      </c>
    </row>
    <row r="69" spans="1:23">
      <c r="A69" s="3"/>
      <c r="B69" s="3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>
        <f t="shared" si="1"/>
        <v>0</v>
      </c>
    </row>
    <row r="70" spans="1:23">
      <c r="A70" s="3"/>
      <c r="B70" s="3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>
        <f t="shared" si="1"/>
        <v>0</v>
      </c>
    </row>
    <row r="71" spans="1:23">
      <c r="A71" s="3"/>
      <c r="B71" s="3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>
        <f t="shared" si="1"/>
        <v>0</v>
      </c>
    </row>
    <row r="72" spans="1:23">
      <c r="A72" s="3"/>
      <c r="B72" s="3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>
        <f t="shared" si="1"/>
        <v>0</v>
      </c>
    </row>
    <row r="73" spans="1:23">
      <c r="A73" s="3"/>
      <c r="B73" s="3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>
        <f t="shared" si="1"/>
        <v>0</v>
      </c>
    </row>
    <row r="74" spans="1:23">
      <c r="A74" s="3"/>
      <c r="B74" s="3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>
        <f t="shared" si="1"/>
        <v>0</v>
      </c>
    </row>
    <row r="75" spans="1:23">
      <c r="A75" s="3"/>
      <c r="B75" s="3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>
        <f t="shared" si="1"/>
        <v>0</v>
      </c>
    </row>
    <row r="76" spans="1:23">
      <c r="A76" s="3"/>
      <c r="B76" s="3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>
        <f t="shared" si="1"/>
        <v>0</v>
      </c>
    </row>
    <row r="77" spans="1:23">
      <c r="A77" s="3"/>
      <c r="B77" s="3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>
        <f t="shared" si="1"/>
        <v>0</v>
      </c>
    </row>
    <row r="78" spans="1:23">
      <c r="A78" s="3"/>
      <c r="B78" s="3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>
        <f t="shared" si="1"/>
        <v>0</v>
      </c>
    </row>
    <row r="79" spans="1:23">
      <c r="A79" s="3"/>
      <c r="B79" s="3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>
        <f t="shared" si="1"/>
        <v>0</v>
      </c>
    </row>
    <row r="80" spans="1:23">
      <c r="A80" s="3"/>
      <c r="B80" s="3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>
        <f t="shared" si="1"/>
        <v>0</v>
      </c>
    </row>
    <row r="81" spans="1:23">
      <c r="A81" s="3"/>
      <c r="B81" s="3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>
        <f t="shared" si="1"/>
        <v>0</v>
      </c>
    </row>
    <row r="82" spans="1:23">
      <c r="A82" s="3"/>
      <c r="B82" s="3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>
        <f t="shared" si="1"/>
        <v>0</v>
      </c>
    </row>
    <row r="83" spans="1:23">
      <c r="A83" s="3"/>
      <c r="B83" s="3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>
        <f t="shared" si="1"/>
        <v>0</v>
      </c>
    </row>
    <row r="84" spans="1:23">
      <c r="A84" s="3"/>
      <c r="B84" s="3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>
        <f t="shared" si="1"/>
        <v>0</v>
      </c>
    </row>
    <row r="85" spans="1:23">
      <c r="A85" s="3"/>
      <c r="B85" s="3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>
        <f t="shared" si="1"/>
        <v>0</v>
      </c>
    </row>
    <row r="86" spans="1:23">
      <c r="A86" s="3"/>
      <c r="B86" s="3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>
        <f t="shared" si="1"/>
        <v>0</v>
      </c>
    </row>
    <row r="87" spans="1:23">
      <c r="A87" s="3"/>
      <c r="B87" s="3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>
        <f t="shared" si="1"/>
        <v>0</v>
      </c>
    </row>
    <row r="88" spans="1:23">
      <c r="A88" s="3"/>
      <c r="B88" s="3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>
        <f t="shared" si="1"/>
        <v>0</v>
      </c>
    </row>
    <row r="89" spans="1:23">
      <c r="A89" s="3"/>
      <c r="B89" s="3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>
        <f t="shared" si="1"/>
        <v>0</v>
      </c>
    </row>
    <row r="90" spans="1:23">
      <c r="A90" s="3"/>
      <c r="B90" s="3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>
        <f t="shared" si="1"/>
        <v>0</v>
      </c>
    </row>
    <row r="91" spans="1:23">
      <c r="A91" s="3"/>
      <c r="B91" s="3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>
        <f t="shared" si="1"/>
        <v>0</v>
      </c>
    </row>
    <row r="92" spans="1:23">
      <c r="A92" s="3"/>
      <c r="B92" s="3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>
        <f t="shared" si="1"/>
        <v>0</v>
      </c>
    </row>
    <row r="93" spans="1:23">
      <c r="A93" s="3"/>
      <c r="B93" s="3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>
        <f t="shared" si="1"/>
        <v>0</v>
      </c>
    </row>
    <row r="94" spans="1:23">
      <c r="A94" s="3"/>
      <c r="B94" s="3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>
        <f t="shared" si="1"/>
        <v>0</v>
      </c>
    </row>
    <row r="95" spans="1:23">
      <c r="A95" s="3"/>
      <c r="B95" s="3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>
        <f t="shared" si="1"/>
        <v>0</v>
      </c>
    </row>
    <row r="96" spans="1:23">
      <c r="A96" s="3"/>
      <c r="B96" s="3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>
        <f t="shared" si="1"/>
        <v>0</v>
      </c>
    </row>
    <row r="97" spans="1:23">
      <c r="A97" s="3"/>
      <c r="B97" s="3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>
        <f t="shared" si="1"/>
        <v>0</v>
      </c>
    </row>
    <row r="98" spans="1:23">
      <c r="A98" s="3"/>
      <c r="B98" s="3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>
        <f t="shared" si="1"/>
        <v>0</v>
      </c>
    </row>
    <row r="99" spans="1:23">
      <c r="A99" s="3"/>
      <c r="B99" s="3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>
        <f t="shared" si="1"/>
        <v>0</v>
      </c>
    </row>
    <row r="100" spans="1:23">
      <c r="A100" s="3"/>
      <c r="B100" s="3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>
        <f t="shared" si="1"/>
        <v>0</v>
      </c>
    </row>
    <row r="101" spans="1:23">
      <c r="A101" s="3"/>
      <c r="B101" s="3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>
        <f t="shared" si="1"/>
        <v>0</v>
      </c>
    </row>
    <row r="102" spans="1:23">
      <c r="A102" s="3"/>
      <c r="B102" s="3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>
        <f t="shared" si="1"/>
        <v>0</v>
      </c>
    </row>
    <row r="103" spans="1:23">
      <c r="A103" s="3"/>
      <c r="B103" s="3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>
        <f t="shared" si="1"/>
        <v>0</v>
      </c>
    </row>
    <row r="104" spans="1:23">
      <c r="A104" s="3"/>
      <c r="B104" s="3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>
        <f t="shared" si="1"/>
        <v>0</v>
      </c>
    </row>
    <row r="105" spans="1:23">
      <c r="A105" s="3"/>
      <c r="B105" s="3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>
        <f t="shared" si="1"/>
        <v>0</v>
      </c>
    </row>
    <row r="106" spans="1:23">
      <c r="A106" s="3"/>
      <c r="B106" s="3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>
        <f t="shared" si="1"/>
        <v>0</v>
      </c>
    </row>
    <row r="107" spans="1:23">
      <c r="A107" s="3"/>
      <c r="B107" s="3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>
        <f t="shared" si="1"/>
        <v>0</v>
      </c>
    </row>
    <row r="108" spans="1:23">
      <c r="A108" s="3"/>
      <c r="B108" s="3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>
        <f t="shared" si="1"/>
        <v>0</v>
      </c>
    </row>
    <row r="109" spans="1:23">
      <c r="A109" s="3"/>
      <c r="B109" s="3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>
        <f t="shared" si="1"/>
        <v>0</v>
      </c>
    </row>
    <row r="110" spans="1:23">
      <c r="A110" s="3"/>
      <c r="B110" s="3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>
        <f t="shared" si="1"/>
        <v>0</v>
      </c>
    </row>
    <row r="111" spans="1:23">
      <c r="A111" s="3"/>
      <c r="B111" s="3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>
        <f t="shared" si="1"/>
        <v>0</v>
      </c>
    </row>
    <row r="112" spans="1:23">
      <c r="A112" s="3"/>
      <c r="B112" s="3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>
        <f t="shared" si="1"/>
        <v>0</v>
      </c>
    </row>
    <row r="113" spans="1:23">
      <c r="A113" s="3"/>
      <c r="B113" s="3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>
        <f t="shared" si="1"/>
        <v>0</v>
      </c>
    </row>
    <row r="114" spans="1:23">
      <c r="A114" s="3"/>
      <c r="B114" s="3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>
        <f t="shared" si="1"/>
        <v>0</v>
      </c>
    </row>
    <row r="115" spans="1:23">
      <c r="A115" s="3"/>
      <c r="B115" s="3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>
        <f t="shared" si="1"/>
        <v>0</v>
      </c>
    </row>
    <row r="116" spans="1:23">
      <c r="A116" s="3"/>
      <c r="B116" s="3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>
        <f t="shared" si="1"/>
        <v>0</v>
      </c>
    </row>
    <row r="117" spans="1:23">
      <c r="A117" s="3"/>
      <c r="B117" s="3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>
        <f t="shared" si="1"/>
        <v>0</v>
      </c>
    </row>
    <row r="118" spans="1:23">
      <c r="A118" s="3"/>
      <c r="B118" s="3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>
        <f t="shared" si="1"/>
        <v>0</v>
      </c>
    </row>
    <row r="119" spans="1:23">
      <c r="A119" s="3"/>
      <c r="B119" s="3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>
        <f t="shared" si="1"/>
        <v>0</v>
      </c>
    </row>
    <row r="120" spans="1:23">
      <c r="A120" s="3"/>
      <c r="B120" s="3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>
        <f t="shared" si="1"/>
        <v>0</v>
      </c>
    </row>
    <row r="121" spans="1:23">
      <c r="A121" s="3"/>
      <c r="B121" s="3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>
        <f t="shared" si="1"/>
        <v>0</v>
      </c>
    </row>
    <row r="122" spans="1:23">
      <c r="A122" s="3"/>
      <c r="B122" s="3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>
        <f t="shared" si="1"/>
        <v>0</v>
      </c>
    </row>
    <row r="123" spans="1:23">
      <c r="A123" s="3"/>
      <c r="B123" s="3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>
        <f t="shared" si="1"/>
        <v>0</v>
      </c>
    </row>
    <row r="124" spans="1:23">
      <c r="A124" s="3"/>
      <c r="B124" s="3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>
        <f t="shared" si="1"/>
        <v>0</v>
      </c>
    </row>
    <row r="125" spans="1:23">
      <c r="A125" s="3"/>
      <c r="B125" s="3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>
        <f t="shared" si="1"/>
        <v>0</v>
      </c>
    </row>
    <row r="126" spans="1:23">
      <c r="A126" s="3"/>
      <c r="B126" s="3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>
        <f t="shared" si="1"/>
        <v>0</v>
      </c>
    </row>
    <row r="127" spans="1:23">
      <c r="A127" s="3"/>
      <c r="B127" s="3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>
        <f t="shared" si="1"/>
        <v>0</v>
      </c>
    </row>
    <row r="128" spans="1:23">
      <c r="A128" s="3"/>
      <c r="B128" s="3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>
        <f t="shared" si="1"/>
        <v>0</v>
      </c>
    </row>
    <row r="129" spans="1:23">
      <c r="A129" s="3"/>
      <c r="B129" s="3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>
        <f t="shared" si="1"/>
        <v>0</v>
      </c>
    </row>
    <row r="130" spans="1:23">
      <c r="A130" s="3"/>
      <c r="B130" s="3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>
        <f t="shared" si="1"/>
        <v>0</v>
      </c>
    </row>
    <row r="131" spans="1:23">
      <c r="A131" s="3"/>
      <c r="B131" s="3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>
        <f t="shared" si="1"/>
        <v>0</v>
      </c>
    </row>
    <row r="132" spans="1:23">
      <c r="A132" s="3"/>
      <c r="B132" s="3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>
        <f t="shared" ref="W132:W195" si="2">SUM(C132:V132)</f>
        <v>0</v>
      </c>
    </row>
    <row r="133" spans="1:23">
      <c r="A133" s="3"/>
      <c r="B133" s="3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>
        <f t="shared" si="2"/>
        <v>0</v>
      </c>
    </row>
    <row r="134" spans="1:23">
      <c r="A134" s="3"/>
      <c r="B134" s="3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>
        <f t="shared" si="2"/>
        <v>0</v>
      </c>
    </row>
    <row r="135" spans="1:23">
      <c r="A135" s="3"/>
      <c r="B135" s="3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>
        <f t="shared" si="2"/>
        <v>0</v>
      </c>
    </row>
    <row r="136" spans="1:23">
      <c r="A136" s="3"/>
      <c r="B136" s="3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>
        <f t="shared" si="2"/>
        <v>0</v>
      </c>
    </row>
    <row r="137" spans="1:23">
      <c r="A137" s="3"/>
      <c r="B137" s="3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>
        <f t="shared" si="2"/>
        <v>0</v>
      </c>
    </row>
    <row r="138" spans="1:23">
      <c r="A138" s="3"/>
      <c r="B138" s="3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>
        <f t="shared" si="2"/>
        <v>0</v>
      </c>
    </row>
    <row r="139" spans="1:23">
      <c r="A139" s="3"/>
      <c r="B139" s="3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>
        <f t="shared" si="2"/>
        <v>0</v>
      </c>
    </row>
    <row r="140" spans="1:23">
      <c r="A140" s="3"/>
      <c r="B140" s="3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>
        <f t="shared" si="2"/>
        <v>0</v>
      </c>
    </row>
    <row r="141" spans="1:23">
      <c r="A141" s="3"/>
      <c r="B141" s="3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>
        <f t="shared" si="2"/>
        <v>0</v>
      </c>
    </row>
    <row r="142" spans="1:23">
      <c r="A142" s="3"/>
      <c r="B142" s="3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>
        <f t="shared" si="2"/>
        <v>0</v>
      </c>
    </row>
    <row r="143" spans="1:23">
      <c r="A143" s="3"/>
      <c r="B143" s="3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>
        <f t="shared" si="2"/>
        <v>0</v>
      </c>
    </row>
    <row r="144" spans="1:23">
      <c r="A144" s="3"/>
      <c r="B144" s="3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>
        <f t="shared" si="2"/>
        <v>0</v>
      </c>
    </row>
    <row r="145" spans="1:23">
      <c r="A145" s="3"/>
      <c r="B145" s="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>
        <f t="shared" si="2"/>
        <v>0</v>
      </c>
    </row>
    <row r="146" spans="1:23">
      <c r="A146" s="3"/>
      <c r="B146" s="3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>
        <f t="shared" si="2"/>
        <v>0</v>
      </c>
    </row>
    <row r="147" spans="1:23">
      <c r="A147" s="3"/>
      <c r="B147" s="3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>
        <f t="shared" si="2"/>
        <v>0</v>
      </c>
    </row>
    <row r="148" spans="1:23">
      <c r="A148" s="3"/>
      <c r="B148" s="3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>
        <f t="shared" si="2"/>
        <v>0</v>
      </c>
    </row>
    <row r="149" spans="1:23">
      <c r="A149" s="3"/>
      <c r="B149" s="3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>
        <f t="shared" si="2"/>
        <v>0</v>
      </c>
    </row>
    <row r="150" spans="1:23">
      <c r="A150" s="3"/>
      <c r="B150" s="3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>
        <f t="shared" si="2"/>
        <v>0</v>
      </c>
    </row>
    <row r="151" spans="1:23">
      <c r="A151" s="3"/>
      <c r="B151" s="3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>
        <f t="shared" si="2"/>
        <v>0</v>
      </c>
    </row>
    <row r="152" spans="1:23">
      <c r="A152" s="3"/>
      <c r="B152" s="3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>
        <f t="shared" si="2"/>
        <v>0</v>
      </c>
    </row>
    <row r="153" spans="1:23">
      <c r="A153" s="3"/>
      <c r="B153" s="3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>
        <f t="shared" si="2"/>
        <v>0</v>
      </c>
    </row>
    <row r="154" spans="1:23">
      <c r="A154" s="3"/>
      <c r="B154" s="3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>
        <f t="shared" si="2"/>
        <v>0</v>
      </c>
    </row>
    <row r="155" spans="1:23">
      <c r="A155" s="3"/>
      <c r="B155" s="3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>
        <f t="shared" si="2"/>
        <v>0</v>
      </c>
    </row>
    <row r="156" spans="1:23">
      <c r="A156" s="3"/>
      <c r="B156" s="3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>
        <f t="shared" si="2"/>
        <v>0</v>
      </c>
    </row>
    <row r="157" spans="1:23">
      <c r="A157" s="3"/>
      <c r="B157" s="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>
        <f t="shared" si="2"/>
        <v>0</v>
      </c>
    </row>
    <row r="158" spans="1:23">
      <c r="A158" s="3"/>
      <c r="B158" s="3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>
        <f t="shared" si="2"/>
        <v>0</v>
      </c>
    </row>
    <row r="159" spans="1:23">
      <c r="A159" s="3"/>
      <c r="B159" s="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>
        <f t="shared" si="2"/>
        <v>0</v>
      </c>
    </row>
    <row r="160" spans="1:23">
      <c r="A160" s="3"/>
      <c r="B160" s="3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>
        <f t="shared" si="2"/>
        <v>0</v>
      </c>
    </row>
    <row r="161" spans="1:23">
      <c r="A161" s="3"/>
      <c r="B161" s="3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>
        <f t="shared" si="2"/>
        <v>0</v>
      </c>
    </row>
    <row r="162" spans="1:23">
      <c r="A162" s="3"/>
      <c r="B162" s="3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>
        <f t="shared" si="2"/>
        <v>0</v>
      </c>
    </row>
    <row r="163" spans="1:23">
      <c r="A163" s="3"/>
      <c r="B163" s="3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>
        <f t="shared" si="2"/>
        <v>0</v>
      </c>
    </row>
    <row r="164" spans="1:23">
      <c r="A164" s="3"/>
      <c r="B164" s="3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>
        <f t="shared" si="2"/>
        <v>0</v>
      </c>
    </row>
    <row r="165" spans="1:23">
      <c r="A165" s="3"/>
      <c r="B165" s="3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>
        <f t="shared" si="2"/>
        <v>0</v>
      </c>
    </row>
    <row r="166" spans="1:23">
      <c r="A166" s="3"/>
      <c r="B166" s="3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>
        <f t="shared" si="2"/>
        <v>0</v>
      </c>
    </row>
    <row r="167" spans="1:23">
      <c r="A167" s="3"/>
      <c r="B167" s="3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>
        <f t="shared" si="2"/>
        <v>0</v>
      </c>
    </row>
    <row r="168" spans="1:23">
      <c r="A168" s="3"/>
      <c r="B168" s="3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>
        <f t="shared" si="2"/>
        <v>0</v>
      </c>
    </row>
    <row r="169" spans="1:23">
      <c r="A169" s="3"/>
      <c r="B169" s="3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>
        <f t="shared" si="2"/>
        <v>0</v>
      </c>
    </row>
    <row r="170" spans="1:23">
      <c r="A170" s="3"/>
      <c r="B170" s="3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>
        <f t="shared" si="2"/>
        <v>0</v>
      </c>
    </row>
    <row r="171" spans="1:23">
      <c r="A171" s="3"/>
      <c r="B171" s="3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>
        <f t="shared" si="2"/>
        <v>0</v>
      </c>
    </row>
    <row r="172" spans="1:23">
      <c r="A172" s="3"/>
      <c r="B172" s="3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>
        <f t="shared" si="2"/>
        <v>0</v>
      </c>
    </row>
    <row r="173" spans="1:23">
      <c r="A173" s="3"/>
      <c r="B173" s="3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>
        <f t="shared" si="2"/>
        <v>0</v>
      </c>
    </row>
    <row r="174" spans="1:23">
      <c r="A174" s="3"/>
      <c r="B174" s="3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>
        <f t="shared" si="2"/>
        <v>0</v>
      </c>
    </row>
    <row r="175" spans="1:23">
      <c r="A175" s="3"/>
      <c r="B175" s="3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>
        <f t="shared" si="2"/>
        <v>0</v>
      </c>
    </row>
    <row r="176" spans="1:23">
      <c r="A176" s="3"/>
      <c r="B176" s="3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>
        <f t="shared" si="2"/>
        <v>0</v>
      </c>
    </row>
    <row r="177" spans="1:23">
      <c r="A177" s="3"/>
      <c r="B177" s="3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>
        <f t="shared" si="2"/>
        <v>0</v>
      </c>
    </row>
    <row r="178" spans="1:23">
      <c r="A178" s="3"/>
      <c r="B178" s="3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>
        <f t="shared" si="2"/>
        <v>0</v>
      </c>
    </row>
    <row r="179" spans="1:23">
      <c r="A179" s="3"/>
      <c r="B179" s="3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>
        <f t="shared" si="2"/>
        <v>0</v>
      </c>
    </row>
    <row r="180" spans="1:23">
      <c r="A180" s="3"/>
      <c r="B180" s="3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>
        <f t="shared" si="2"/>
        <v>0</v>
      </c>
    </row>
    <row r="181" spans="1:23">
      <c r="A181" s="3"/>
      <c r="B181" s="3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>
        <f t="shared" si="2"/>
        <v>0</v>
      </c>
    </row>
    <row r="182" spans="1:23">
      <c r="A182" s="3"/>
      <c r="B182" s="3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>
        <f t="shared" si="2"/>
        <v>0</v>
      </c>
    </row>
    <row r="183" spans="1:23">
      <c r="A183" s="3"/>
      <c r="B183" s="3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>
        <f t="shared" si="2"/>
        <v>0</v>
      </c>
    </row>
    <row r="184" spans="1:23">
      <c r="A184" s="3"/>
      <c r="B184" s="3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>
        <f t="shared" si="2"/>
        <v>0</v>
      </c>
    </row>
    <row r="185" spans="1:23">
      <c r="A185" s="3"/>
      <c r="B185" s="3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>
        <f t="shared" si="2"/>
        <v>0</v>
      </c>
    </row>
    <row r="186" spans="1:23">
      <c r="A186" s="3"/>
      <c r="B186" s="3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>
        <f t="shared" si="2"/>
        <v>0</v>
      </c>
    </row>
    <row r="187" spans="1:23">
      <c r="A187" s="3"/>
      <c r="B187" s="3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>
        <f t="shared" si="2"/>
        <v>0</v>
      </c>
    </row>
    <row r="188" spans="1:23">
      <c r="A188" s="3"/>
      <c r="B188" s="3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>
        <f t="shared" si="2"/>
        <v>0</v>
      </c>
    </row>
    <row r="189" spans="1:23">
      <c r="A189" s="3"/>
      <c r="B189" s="3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>
        <f t="shared" si="2"/>
        <v>0</v>
      </c>
    </row>
    <row r="190" spans="1:23">
      <c r="A190" s="3"/>
      <c r="B190" s="3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>
        <f t="shared" si="2"/>
        <v>0</v>
      </c>
    </row>
    <row r="191" spans="1:23">
      <c r="A191" s="3"/>
      <c r="B191" s="3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>
        <f t="shared" si="2"/>
        <v>0</v>
      </c>
    </row>
    <row r="192" spans="1:23">
      <c r="A192" s="3"/>
      <c r="B192" s="3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>
        <f t="shared" si="2"/>
        <v>0</v>
      </c>
    </row>
    <row r="193" spans="1:23">
      <c r="A193" s="3"/>
      <c r="B193" s="3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>
        <f t="shared" si="2"/>
        <v>0</v>
      </c>
    </row>
    <row r="194" spans="1:23">
      <c r="A194" s="3"/>
      <c r="B194" s="3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>
        <f t="shared" si="2"/>
        <v>0</v>
      </c>
    </row>
    <row r="195" spans="1:23">
      <c r="A195" s="3"/>
      <c r="B195" s="3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>
        <f t="shared" si="2"/>
        <v>0</v>
      </c>
    </row>
    <row r="196" spans="1:23">
      <c r="A196" s="3"/>
      <c r="B196" s="3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>
        <f t="shared" ref="W196:W259" si="3">SUM(C196:V196)</f>
        <v>0</v>
      </c>
    </row>
    <row r="197" spans="1:23">
      <c r="A197" s="3"/>
      <c r="B197" s="3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>
        <f t="shared" si="3"/>
        <v>0</v>
      </c>
    </row>
    <row r="198" spans="1:23">
      <c r="A198" s="3"/>
      <c r="B198" s="3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>
        <f t="shared" si="3"/>
        <v>0</v>
      </c>
    </row>
    <row r="199" spans="1:23">
      <c r="A199" s="3"/>
      <c r="B199" s="3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>
        <f t="shared" si="3"/>
        <v>0</v>
      </c>
    </row>
    <row r="200" spans="1:23">
      <c r="A200" s="3"/>
      <c r="B200" s="3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>
        <f t="shared" si="3"/>
        <v>0</v>
      </c>
    </row>
    <row r="201" spans="1:23">
      <c r="A201" s="3"/>
      <c r="B201" s="3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>
        <f t="shared" si="3"/>
        <v>0</v>
      </c>
    </row>
    <row r="202" spans="1:23">
      <c r="A202" s="3"/>
      <c r="B202" s="3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>
        <f t="shared" si="3"/>
        <v>0</v>
      </c>
    </row>
    <row r="203" spans="1:23">
      <c r="A203" s="3"/>
      <c r="B203" s="3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>
        <f t="shared" si="3"/>
        <v>0</v>
      </c>
    </row>
    <row r="204" spans="1:23">
      <c r="A204" s="3"/>
      <c r="B204" s="3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>
        <f t="shared" si="3"/>
        <v>0</v>
      </c>
    </row>
    <row r="205" spans="1:23">
      <c r="A205" s="3"/>
      <c r="B205" s="3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>
        <f t="shared" si="3"/>
        <v>0</v>
      </c>
    </row>
    <row r="206" spans="1:23">
      <c r="A206" s="3"/>
      <c r="B206" s="3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>
        <f t="shared" si="3"/>
        <v>0</v>
      </c>
    </row>
    <row r="207" spans="1:23">
      <c r="A207" s="3"/>
      <c r="B207" s="3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>
        <f t="shared" si="3"/>
        <v>0</v>
      </c>
    </row>
    <row r="208" spans="1:23">
      <c r="A208" s="3"/>
      <c r="B208" s="3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>
        <f t="shared" si="3"/>
        <v>0</v>
      </c>
    </row>
    <row r="209" spans="1:23">
      <c r="A209" s="3"/>
      <c r="B209" s="3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>
        <f t="shared" si="3"/>
        <v>0</v>
      </c>
    </row>
    <row r="210" spans="1:23">
      <c r="A210" s="3"/>
      <c r="B210" s="3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>
        <f t="shared" si="3"/>
        <v>0</v>
      </c>
    </row>
    <row r="211" spans="1:23">
      <c r="A211" s="3"/>
      <c r="B211" s="3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>
        <f t="shared" si="3"/>
        <v>0</v>
      </c>
    </row>
    <row r="212" spans="1:23">
      <c r="A212" s="3"/>
      <c r="B212" s="3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>
        <f t="shared" si="3"/>
        <v>0</v>
      </c>
    </row>
    <row r="213" spans="1:23">
      <c r="A213" s="3"/>
      <c r="B213" s="3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>
        <f t="shared" si="3"/>
        <v>0</v>
      </c>
    </row>
    <row r="214" spans="1:23">
      <c r="A214" s="3"/>
      <c r="B214" s="3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>
        <f t="shared" si="3"/>
        <v>0</v>
      </c>
    </row>
    <row r="215" spans="1:23">
      <c r="A215" s="3"/>
      <c r="B215" s="3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>
        <f t="shared" si="3"/>
        <v>0</v>
      </c>
    </row>
    <row r="216" spans="1:23">
      <c r="A216" s="3"/>
      <c r="B216" s="3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>
        <f t="shared" si="3"/>
        <v>0</v>
      </c>
    </row>
    <row r="217" spans="1:23">
      <c r="A217" s="3"/>
      <c r="B217" s="3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>
        <f t="shared" si="3"/>
        <v>0</v>
      </c>
    </row>
    <row r="218" spans="1:23">
      <c r="A218" s="3"/>
      <c r="B218" s="3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>
        <f t="shared" si="3"/>
        <v>0</v>
      </c>
    </row>
    <row r="219" spans="1:23">
      <c r="A219" s="3"/>
      <c r="B219" s="3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>
        <f t="shared" si="3"/>
        <v>0</v>
      </c>
    </row>
    <row r="220" spans="1:23">
      <c r="A220" s="3"/>
      <c r="B220" s="3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>
        <f t="shared" si="3"/>
        <v>0</v>
      </c>
    </row>
    <row r="221" spans="1:23">
      <c r="A221" s="3"/>
      <c r="B221" s="3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>
        <f t="shared" si="3"/>
        <v>0</v>
      </c>
    </row>
    <row r="222" spans="1:23">
      <c r="A222" s="3"/>
      <c r="B222" s="3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>
        <f t="shared" si="3"/>
        <v>0</v>
      </c>
    </row>
    <row r="223" spans="1:23">
      <c r="A223" s="3"/>
      <c r="B223" s="3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>
        <f t="shared" si="3"/>
        <v>0</v>
      </c>
    </row>
    <row r="224" spans="1:23">
      <c r="A224" s="3"/>
      <c r="B224" s="3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>
        <f t="shared" si="3"/>
        <v>0</v>
      </c>
    </row>
    <row r="225" spans="1:23">
      <c r="A225" s="3"/>
      <c r="B225" s="3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>
        <f t="shared" si="3"/>
        <v>0</v>
      </c>
    </row>
    <row r="226" spans="1:23">
      <c r="A226" s="3"/>
      <c r="B226" s="3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>
        <f t="shared" si="3"/>
        <v>0</v>
      </c>
    </row>
    <row r="227" spans="1:23">
      <c r="A227" s="3"/>
      <c r="B227" s="3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>
        <f t="shared" si="3"/>
        <v>0</v>
      </c>
    </row>
    <row r="228" spans="1:23">
      <c r="A228" s="3"/>
      <c r="B228" s="3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>
        <f t="shared" si="3"/>
        <v>0</v>
      </c>
    </row>
    <row r="229" spans="1:23">
      <c r="A229" s="3"/>
      <c r="B229" s="3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>
        <f t="shared" si="3"/>
        <v>0</v>
      </c>
    </row>
    <row r="230" spans="1:23">
      <c r="A230" s="3"/>
      <c r="B230" s="3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>
        <f t="shared" si="3"/>
        <v>0</v>
      </c>
    </row>
    <row r="231" spans="1:23">
      <c r="A231" s="3"/>
      <c r="B231" s="3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>
        <f t="shared" si="3"/>
        <v>0</v>
      </c>
    </row>
    <row r="232" spans="1:23">
      <c r="A232" s="3"/>
      <c r="B232" s="3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>
        <f t="shared" si="3"/>
        <v>0</v>
      </c>
    </row>
    <row r="233" spans="1:23">
      <c r="A233" s="3"/>
      <c r="B233" s="3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>
        <f t="shared" si="3"/>
        <v>0</v>
      </c>
    </row>
    <row r="234" spans="1:23">
      <c r="A234" s="3"/>
      <c r="B234" s="3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>
        <f t="shared" si="3"/>
        <v>0</v>
      </c>
    </row>
    <row r="235" spans="1:23">
      <c r="A235" s="3"/>
      <c r="B235" s="3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>
        <f t="shared" si="3"/>
        <v>0</v>
      </c>
    </row>
    <row r="236" spans="1:23">
      <c r="A236" s="3"/>
      <c r="B236" s="3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>
        <f t="shared" si="3"/>
        <v>0</v>
      </c>
    </row>
    <row r="237" spans="1:23">
      <c r="A237" s="3"/>
      <c r="B237" s="3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>
        <f t="shared" si="3"/>
        <v>0</v>
      </c>
    </row>
    <row r="238" spans="1:23">
      <c r="A238" s="3"/>
      <c r="B238" s="3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>
        <f t="shared" si="3"/>
        <v>0</v>
      </c>
    </row>
    <row r="239" spans="1:23">
      <c r="A239" s="3"/>
      <c r="B239" s="3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>
        <f t="shared" si="3"/>
        <v>0</v>
      </c>
    </row>
    <row r="240" spans="1:23">
      <c r="A240" s="3"/>
      <c r="B240" s="3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>
        <f t="shared" si="3"/>
        <v>0</v>
      </c>
    </row>
    <row r="241" spans="1:23">
      <c r="A241" s="3"/>
      <c r="B241" s="3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>
        <f t="shared" si="3"/>
        <v>0</v>
      </c>
    </row>
    <row r="242" spans="1:23">
      <c r="A242" s="3"/>
      <c r="B242" s="3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>
        <f t="shared" si="3"/>
        <v>0</v>
      </c>
    </row>
    <row r="243" spans="1:23">
      <c r="A243" s="3"/>
      <c r="B243" s="3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>
        <f t="shared" si="3"/>
        <v>0</v>
      </c>
    </row>
    <row r="244" spans="1:23">
      <c r="A244" s="3"/>
      <c r="B244" s="3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>
        <f t="shared" si="3"/>
        <v>0</v>
      </c>
    </row>
    <row r="245" spans="1:23">
      <c r="A245" s="3"/>
      <c r="B245" s="3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>
        <f t="shared" si="3"/>
        <v>0</v>
      </c>
    </row>
    <row r="246" spans="1:23">
      <c r="A246" s="3"/>
      <c r="B246" s="3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>
        <f t="shared" si="3"/>
        <v>0</v>
      </c>
    </row>
    <row r="247" spans="1:23">
      <c r="A247" s="3"/>
      <c r="B247" s="3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>
        <f t="shared" si="3"/>
        <v>0</v>
      </c>
    </row>
    <row r="248" spans="1:23">
      <c r="A248" s="3"/>
      <c r="B248" s="3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>
        <f t="shared" si="3"/>
        <v>0</v>
      </c>
    </row>
    <row r="249" spans="1:23">
      <c r="A249" s="3"/>
      <c r="B249" s="3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>
        <f t="shared" si="3"/>
        <v>0</v>
      </c>
    </row>
    <row r="250" spans="1:23">
      <c r="A250" s="3"/>
      <c r="B250" s="3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>
        <f t="shared" si="3"/>
        <v>0</v>
      </c>
    </row>
    <row r="251" spans="1:23">
      <c r="A251" s="3"/>
      <c r="B251" s="3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>
        <f t="shared" si="3"/>
        <v>0</v>
      </c>
    </row>
    <row r="252" spans="1:23">
      <c r="A252" s="3"/>
      <c r="B252" s="3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>
        <f t="shared" si="3"/>
        <v>0</v>
      </c>
    </row>
    <row r="253" spans="1:23">
      <c r="A253" s="3"/>
      <c r="B253" s="3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>
        <f t="shared" si="3"/>
        <v>0</v>
      </c>
    </row>
    <row r="254" spans="1:23">
      <c r="A254" s="3"/>
      <c r="B254" s="3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>
        <f t="shared" si="3"/>
        <v>0</v>
      </c>
    </row>
    <row r="255" spans="1:23">
      <c r="A255" s="3"/>
      <c r="B255" s="3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>
        <f t="shared" si="3"/>
        <v>0</v>
      </c>
    </row>
    <row r="256" spans="1:23">
      <c r="A256" s="3"/>
      <c r="B256" s="3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>
        <f t="shared" si="3"/>
        <v>0</v>
      </c>
    </row>
    <row r="257" spans="1:23">
      <c r="A257" s="3"/>
      <c r="B257" s="3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>
        <f t="shared" si="3"/>
        <v>0</v>
      </c>
    </row>
    <row r="258" spans="1:23">
      <c r="A258" s="3"/>
      <c r="B258" s="3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>
        <f t="shared" si="3"/>
        <v>0</v>
      </c>
    </row>
    <row r="259" spans="1:23">
      <c r="A259" s="3"/>
      <c r="B259" s="3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>
        <f t="shared" si="3"/>
        <v>0</v>
      </c>
    </row>
    <row r="260" spans="1:23">
      <c r="A260" s="3"/>
      <c r="B260" s="3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>
        <f t="shared" ref="W260:W323" si="4">SUM(C260:V260)</f>
        <v>0</v>
      </c>
    </row>
    <row r="261" spans="1:23">
      <c r="A261" s="3"/>
      <c r="B261" s="3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>
        <f t="shared" si="4"/>
        <v>0</v>
      </c>
    </row>
    <row r="262" spans="1:23">
      <c r="A262" s="3"/>
      <c r="B262" s="3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>
        <f t="shared" si="4"/>
        <v>0</v>
      </c>
    </row>
    <row r="263" spans="1:23">
      <c r="A263" s="3"/>
      <c r="B263" s="3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>
        <f t="shared" si="4"/>
        <v>0</v>
      </c>
    </row>
    <row r="264" spans="1:23">
      <c r="A264" s="3"/>
      <c r="B264" s="3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>
        <f t="shared" si="4"/>
        <v>0</v>
      </c>
    </row>
    <row r="265" spans="1:23">
      <c r="A265" s="3"/>
      <c r="B265" s="3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>
        <f t="shared" si="4"/>
        <v>0</v>
      </c>
    </row>
    <row r="266" spans="1:23">
      <c r="A266" s="3"/>
      <c r="B266" s="3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>
        <f t="shared" si="4"/>
        <v>0</v>
      </c>
    </row>
    <row r="267" spans="1:23">
      <c r="A267" s="3"/>
      <c r="B267" s="3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>
        <f t="shared" si="4"/>
        <v>0</v>
      </c>
    </row>
    <row r="268" spans="1:23">
      <c r="A268" s="3"/>
      <c r="B268" s="3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>
        <f t="shared" si="4"/>
        <v>0</v>
      </c>
    </row>
    <row r="269" spans="1:23">
      <c r="A269" s="3"/>
      <c r="B269" s="3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>
        <f t="shared" si="4"/>
        <v>0</v>
      </c>
    </row>
    <row r="270" spans="1:23">
      <c r="A270" s="3"/>
      <c r="B270" s="3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>
        <f t="shared" si="4"/>
        <v>0</v>
      </c>
    </row>
    <row r="271" spans="1:23">
      <c r="A271" s="3"/>
      <c r="B271" s="3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>
        <f t="shared" si="4"/>
        <v>0</v>
      </c>
    </row>
    <row r="272" spans="1:23">
      <c r="A272" s="3"/>
      <c r="B272" s="3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>
        <f t="shared" si="4"/>
        <v>0</v>
      </c>
    </row>
    <row r="273" spans="1:23">
      <c r="A273" s="3"/>
      <c r="B273" s="3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>
        <f t="shared" si="4"/>
        <v>0</v>
      </c>
    </row>
    <row r="274" spans="1:23">
      <c r="A274" s="3"/>
      <c r="B274" s="3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>
        <f t="shared" si="4"/>
        <v>0</v>
      </c>
    </row>
    <row r="275" spans="1:23">
      <c r="A275" s="3"/>
      <c r="B275" s="3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>
        <f t="shared" si="4"/>
        <v>0</v>
      </c>
    </row>
    <row r="276" spans="1:23">
      <c r="A276" s="3"/>
      <c r="B276" s="3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>
        <f t="shared" si="4"/>
        <v>0</v>
      </c>
    </row>
    <row r="277" spans="1:23">
      <c r="A277" s="3"/>
      <c r="B277" s="3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>
        <f t="shared" si="4"/>
        <v>0</v>
      </c>
    </row>
    <row r="278" spans="1:23">
      <c r="A278" s="3"/>
      <c r="B278" s="3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>
        <f t="shared" si="4"/>
        <v>0</v>
      </c>
    </row>
    <row r="279" spans="1:23">
      <c r="A279" s="3"/>
      <c r="B279" s="3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>
        <f t="shared" si="4"/>
        <v>0</v>
      </c>
    </row>
    <row r="280" spans="1:23">
      <c r="A280" s="3"/>
      <c r="B280" s="3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>
        <f t="shared" si="4"/>
        <v>0</v>
      </c>
    </row>
    <row r="281" spans="1:23">
      <c r="A281" s="3"/>
      <c r="B281" s="3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>
        <f t="shared" si="4"/>
        <v>0</v>
      </c>
    </row>
    <row r="282" spans="1:23">
      <c r="A282" s="3"/>
      <c r="B282" s="3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>
        <f t="shared" si="4"/>
        <v>0</v>
      </c>
    </row>
    <row r="283" spans="1:23">
      <c r="A283" s="3"/>
      <c r="B283" s="3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>
        <f t="shared" si="4"/>
        <v>0</v>
      </c>
    </row>
    <row r="284" spans="1:23">
      <c r="A284" s="3"/>
      <c r="B284" s="3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>
        <f t="shared" si="4"/>
        <v>0</v>
      </c>
    </row>
    <row r="285" spans="1:23">
      <c r="A285" s="3"/>
      <c r="B285" s="3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>
        <f t="shared" si="4"/>
        <v>0</v>
      </c>
    </row>
    <row r="286" spans="1:23">
      <c r="A286" s="3"/>
      <c r="B286" s="3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>
        <f t="shared" si="4"/>
        <v>0</v>
      </c>
    </row>
    <row r="287" spans="1:23">
      <c r="A287" s="3"/>
      <c r="B287" s="3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>
        <f t="shared" si="4"/>
        <v>0</v>
      </c>
    </row>
    <row r="288" spans="1:23">
      <c r="A288" s="3"/>
      <c r="B288" s="3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>
        <f t="shared" si="4"/>
        <v>0</v>
      </c>
    </row>
    <row r="289" spans="1:23">
      <c r="A289" s="3"/>
      <c r="B289" s="3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>
        <f t="shared" si="4"/>
        <v>0</v>
      </c>
    </row>
    <row r="290" spans="1:23">
      <c r="A290" s="3"/>
      <c r="B290" s="3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>
        <f t="shared" si="4"/>
        <v>0</v>
      </c>
    </row>
    <row r="291" spans="1:23">
      <c r="A291" s="3"/>
      <c r="B291" s="3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>
        <f t="shared" si="4"/>
        <v>0</v>
      </c>
    </row>
    <row r="292" spans="1:23">
      <c r="A292" s="3"/>
      <c r="B292" s="3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>
        <f t="shared" si="4"/>
        <v>0</v>
      </c>
    </row>
    <row r="293" spans="1:23">
      <c r="A293" s="3"/>
      <c r="B293" s="3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>
        <f t="shared" si="4"/>
        <v>0</v>
      </c>
    </row>
    <row r="294" spans="1:23">
      <c r="A294" s="3"/>
      <c r="B294" s="3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>
        <f t="shared" si="4"/>
        <v>0</v>
      </c>
    </row>
    <row r="295" spans="1:23">
      <c r="A295" s="3"/>
      <c r="B295" s="3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>
        <f t="shared" si="4"/>
        <v>0</v>
      </c>
    </row>
    <row r="296" spans="1:23">
      <c r="A296" s="3"/>
      <c r="B296" s="3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>
        <f t="shared" si="4"/>
        <v>0</v>
      </c>
    </row>
    <row r="297" spans="1:23">
      <c r="A297" s="3"/>
      <c r="B297" s="3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>
        <f t="shared" si="4"/>
        <v>0</v>
      </c>
    </row>
    <row r="298" spans="1:23">
      <c r="A298" s="3"/>
      <c r="B298" s="3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>
        <f t="shared" si="4"/>
        <v>0</v>
      </c>
    </row>
    <row r="299" spans="1:23">
      <c r="A299" s="3"/>
      <c r="B299" s="3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>
        <f t="shared" si="4"/>
        <v>0</v>
      </c>
    </row>
    <row r="300" spans="1:23">
      <c r="A300" s="3"/>
      <c r="B300" s="3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>
        <f t="shared" si="4"/>
        <v>0</v>
      </c>
    </row>
    <row r="301" spans="1:23">
      <c r="A301" s="3"/>
      <c r="B301" s="3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>
        <f t="shared" si="4"/>
        <v>0</v>
      </c>
    </row>
    <row r="302" spans="1:23">
      <c r="A302" s="3"/>
      <c r="B302" s="3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>
        <f t="shared" si="4"/>
        <v>0</v>
      </c>
    </row>
    <row r="303" spans="1:23">
      <c r="A303" s="3"/>
      <c r="B303" s="3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>
        <f t="shared" si="4"/>
        <v>0</v>
      </c>
    </row>
    <row r="304" spans="1:23">
      <c r="A304" s="3"/>
      <c r="B304" s="3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>
        <f t="shared" si="4"/>
        <v>0</v>
      </c>
    </row>
    <row r="305" spans="1:23">
      <c r="A305" s="3"/>
      <c r="B305" s="3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>
        <f t="shared" si="4"/>
        <v>0</v>
      </c>
    </row>
    <row r="306" spans="1:23">
      <c r="A306" s="3"/>
      <c r="B306" s="3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>
        <f t="shared" si="4"/>
        <v>0</v>
      </c>
    </row>
    <row r="307" spans="1:23">
      <c r="A307" s="3"/>
      <c r="B307" s="3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>
        <f t="shared" si="4"/>
        <v>0</v>
      </c>
    </row>
    <row r="308" spans="1:23">
      <c r="A308" s="3"/>
      <c r="B308" s="3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>
        <f t="shared" si="4"/>
        <v>0</v>
      </c>
    </row>
    <row r="309" spans="1:23">
      <c r="A309" s="3"/>
      <c r="B309" s="3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>
        <f t="shared" si="4"/>
        <v>0</v>
      </c>
    </row>
    <row r="310" spans="1:23">
      <c r="A310" s="3"/>
      <c r="B310" s="3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>
        <f t="shared" si="4"/>
        <v>0</v>
      </c>
    </row>
    <row r="311" spans="1:23">
      <c r="A311" s="3"/>
      <c r="B311" s="3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>
        <f t="shared" si="4"/>
        <v>0</v>
      </c>
    </row>
    <row r="312" spans="1:23">
      <c r="A312" s="3"/>
      <c r="B312" s="3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>
        <f t="shared" si="4"/>
        <v>0</v>
      </c>
    </row>
    <row r="313" spans="1:23">
      <c r="A313" s="3"/>
      <c r="B313" s="3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>
        <f t="shared" si="4"/>
        <v>0</v>
      </c>
    </row>
    <row r="314" spans="1:23">
      <c r="A314" s="3"/>
      <c r="B314" s="3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>
        <f t="shared" si="4"/>
        <v>0</v>
      </c>
    </row>
    <row r="315" spans="1:23">
      <c r="A315" s="3"/>
      <c r="B315" s="3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>
        <f t="shared" si="4"/>
        <v>0</v>
      </c>
    </row>
    <row r="316" spans="1:23">
      <c r="A316" s="3"/>
      <c r="B316" s="3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>
        <f t="shared" si="4"/>
        <v>0</v>
      </c>
    </row>
    <row r="317" spans="1:23">
      <c r="A317" s="3"/>
      <c r="B317" s="3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>
        <f t="shared" si="4"/>
        <v>0</v>
      </c>
    </row>
    <row r="318" spans="1:23">
      <c r="A318" s="3"/>
      <c r="B318" s="3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>
        <f t="shared" si="4"/>
        <v>0</v>
      </c>
    </row>
    <row r="319" spans="1:23">
      <c r="A319" s="3"/>
      <c r="B319" s="3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>
        <f t="shared" si="4"/>
        <v>0</v>
      </c>
    </row>
    <row r="320" spans="1:23">
      <c r="A320" s="3"/>
      <c r="B320" s="3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>
        <f t="shared" si="4"/>
        <v>0</v>
      </c>
    </row>
    <row r="321" spans="1:23">
      <c r="A321" s="3"/>
      <c r="B321" s="3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>
        <f t="shared" si="4"/>
        <v>0</v>
      </c>
    </row>
    <row r="322" spans="1:23">
      <c r="A322" s="3"/>
      <c r="B322" s="3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>
        <f t="shared" si="4"/>
        <v>0</v>
      </c>
    </row>
    <row r="323" spans="1:23">
      <c r="A323" s="3"/>
      <c r="B323" s="3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>
        <f t="shared" si="4"/>
        <v>0</v>
      </c>
    </row>
    <row r="324" spans="1:23">
      <c r="A324" s="3"/>
      <c r="B324" s="3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>
        <f t="shared" ref="W324:W348" si="5">SUM(C324:V324)</f>
        <v>0</v>
      </c>
    </row>
    <row r="325" spans="1:23">
      <c r="A325" s="3"/>
      <c r="B325" s="3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>
        <f t="shared" si="5"/>
        <v>0</v>
      </c>
    </row>
    <row r="326" spans="1:23">
      <c r="A326" s="3"/>
      <c r="B326" s="3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>
        <f t="shared" si="5"/>
        <v>0</v>
      </c>
    </row>
    <row r="327" spans="1:23">
      <c r="A327" s="3"/>
      <c r="B327" s="3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>
        <f t="shared" si="5"/>
        <v>0</v>
      </c>
    </row>
    <row r="328" spans="1:23">
      <c r="A328" s="3"/>
      <c r="B328" s="3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>
        <f t="shared" si="5"/>
        <v>0</v>
      </c>
    </row>
    <row r="329" spans="1:23">
      <c r="A329" s="3"/>
      <c r="B329" s="3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>
        <f t="shared" si="5"/>
        <v>0</v>
      </c>
    </row>
    <row r="330" spans="1:23">
      <c r="A330" s="3"/>
      <c r="B330" s="3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>
        <f t="shared" si="5"/>
        <v>0</v>
      </c>
    </row>
    <row r="331" spans="1:23">
      <c r="A331" s="3"/>
      <c r="B331" s="3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>
        <f t="shared" si="5"/>
        <v>0</v>
      </c>
    </row>
    <row r="332" spans="1:23">
      <c r="A332" s="3"/>
      <c r="B332" s="3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>
        <f t="shared" si="5"/>
        <v>0</v>
      </c>
    </row>
    <row r="333" spans="1:23">
      <c r="A333" s="3"/>
      <c r="B333" s="3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>
        <f t="shared" si="5"/>
        <v>0</v>
      </c>
    </row>
    <row r="334" spans="1:23">
      <c r="A334" s="3"/>
      <c r="B334" s="3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>
        <f t="shared" si="5"/>
        <v>0</v>
      </c>
    </row>
    <row r="335" spans="1:23">
      <c r="A335" s="3"/>
      <c r="B335" s="3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>
        <f t="shared" si="5"/>
        <v>0</v>
      </c>
    </row>
    <row r="336" spans="1:23">
      <c r="A336" s="3"/>
      <c r="B336" s="3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>
        <f t="shared" si="5"/>
        <v>0</v>
      </c>
    </row>
    <row r="337" spans="1:23">
      <c r="A337" s="3"/>
      <c r="B337" s="3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>
        <f t="shared" si="5"/>
        <v>0</v>
      </c>
    </row>
    <row r="338" spans="1:23">
      <c r="A338" s="3"/>
      <c r="B338" s="3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>
        <f t="shared" si="5"/>
        <v>0</v>
      </c>
    </row>
    <row r="339" spans="1:23">
      <c r="A339" s="3"/>
      <c r="B339" s="3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>
        <f t="shared" si="5"/>
        <v>0</v>
      </c>
    </row>
    <row r="340" spans="1:23">
      <c r="A340" s="3"/>
      <c r="B340" s="3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>
        <f t="shared" si="5"/>
        <v>0</v>
      </c>
    </row>
    <row r="341" spans="1:23">
      <c r="A341" s="3"/>
      <c r="B341" s="3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>
        <f t="shared" si="5"/>
        <v>0</v>
      </c>
    </row>
    <row r="342" spans="1:23">
      <c r="A342" s="3"/>
      <c r="B342" s="3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>
        <f t="shared" si="5"/>
        <v>0</v>
      </c>
    </row>
    <row r="343" spans="1:23">
      <c r="A343" s="3"/>
      <c r="B343" s="3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>
        <f t="shared" si="5"/>
        <v>0</v>
      </c>
    </row>
    <row r="344" spans="1:23">
      <c r="A344" s="3"/>
      <c r="B344" s="3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>
        <f t="shared" si="5"/>
        <v>0</v>
      </c>
    </row>
    <row r="345" spans="1:23">
      <c r="A345" s="3"/>
      <c r="B345" s="3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>
        <f t="shared" si="5"/>
        <v>0</v>
      </c>
    </row>
    <row r="346" spans="1:23">
      <c r="A346" s="3"/>
      <c r="B346" s="3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>
        <f t="shared" si="5"/>
        <v>0</v>
      </c>
    </row>
    <row r="347" spans="1:23">
      <c r="A347" s="3"/>
      <c r="B347" s="3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>
        <f t="shared" si="5"/>
        <v>0</v>
      </c>
    </row>
    <row r="348" spans="1:23">
      <c r="A348" s="3"/>
      <c r="B348" s="3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>
        <f t="shared" si="5"/>
        <v>0</v>
      </c>
    </row>
    <row r="349" spans="3:23">
      <c r="C349" s="6">
        <f t="shared" ref="C349:V349" si="6">SUM(C1:C348)</f>
        <v>0</v>
      </c>
      <c r="D349" s="6">
        <f t="shared" si="6"/>
        <v>0</v>
      </c>
      <c r="E349" s="6">
        <f t="shared" si="6"/>
        <v>0</v>
      </c>
      <c r="F349" s="6">
        <f t="shared" si="6"/>
        <v>0</v>
      </c>
      <c r="G349" s="6">
        <f t="shared" si="6"/>
        <v>0</v>
      </c>
      <c r="H349" s="6">
        <f t="shared" si="6"/>
        <v>0</v>
      </c>
      <c r="I349" s="6">
        <f t="shared" si="6"/>
        <v>0</v>
      </c>
      <c r="J349" s="6">
        <f t="shared" si="6"/>
        <v>0</v>
      </c>
      <c r="K349" s="6">
        <f t="shared" si="6"/>
        <v>0</v>
      </c>
      <c r="L349" s="6">
        <f t="shared" si="6"/>
        <v>0</v>
      </c>
      <c r="M349" s="6">
        <f t="shared" si="6"/>
        <v>85.9</v>
      </c>
      <c r="N349" s="6">
        <f t="shared" si="6"/>
        <v>257.25</v>
      </c>
      <c r="O349" s="6">
        <f t="shared" si="6"/>
        <v>668.6</v>
      </c>
      <c r="P349" s="6">
        <f t="shared" si="6"/>
        <v>860.4</v>
      </c>
      <c r="Q349" s="6">
        <f t="shared" si="6"/>
        <v>432.3</v>
      </c>
      <c r="R349" s="6">
        <f t="shared" si="6"/>
        <v>15.45</v>
      </c>
      <c r="S349" s="6">
        <f t="shared" si="6"/>
        <v>44.45</v>
      </c>
      <c r="T349" s="6">
        <f t="shared" si="6"/>
        <v>312.7</v>
      </c>
      <c r="U349" s="6">
        <f t="shared" si="6"/>
        <v>336.6</v>
      </c>
      <c r="V349" s="6">
        <f t="shared" si="6"/>
        <v>0</v>
      </c>
      <c r="W349" s="6">
        <f>SUM(W2:W348)</f>
        <v>3013.65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9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1" defaultRowHeight="14.25"/>
  <cols>
    <col min="1" max="1" width="9.56923076923077" customWidth="1"/>
    <col min="2" max="12" width="11" hidden="1" customWidth="1"/>
    <col min="13" max="14" width="7.85641025641026" customWidth="1"/>
    <col min="15" max="15" width="7.42564102564103" customWidth="1"/>
    <col min="16" max="16" width="8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8.13846153846154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309</v>
      </c>
      <c r="B2" s="3"/>
      <c r="C2" s="3"/>
      <c r="D2" s="3"/>
      <c r="E2" s="3"/>
      <c r="F2" s="3"/>
      <c r="G2" s="3"/>
      <c r="H2" s="3"/>
      <c r="I2" s="3"/>
      <c r="J2" s="3"/>
      <c r="K2" s="5"/>
      <c r="L2" s="5"/>
      <c r="M2" s="5">
        <v>23.7</v>
      </c>
      <c r="N2" s="5">
        <f>22.45+22.4</f>
        <v>44.85</v>
      </c>
      <c r="O2" s="5">
        <f>14+25.15+13.75</f>
        <v>52.9</v>
      </c>
      <c r="P2" s="5">
        <f>24.55+25.25</f>
        <v>49.8</v>
      </c>
      <c r="Q2" s="5">
        <f>20.8+25.65+6</f>
        <v>52.45</v>
      </c>
      <c r="R2" s="5"/>
      <c r="S2" s="5">
        <v>2.1</v>
      </c>
      <c r="T2" s="5">
        <f>28.55+21.5+27.3+26.7+26.6</f>
        <v>130.65</v>
      </c>
      <c r="U2" s="5">
        <f>21.75+23.2+15.25</f>
        <v>60.2</v>
      </c>
      <c r="V2" s="5"/>
      <c r="W2" s="5">
        <f t="shared" ref="W2:W67" si="0">SUM(C2:V2)</f>
        <v>416.65</v>
      </c>
    </row>
    <row r="3" spans="1:23">
      <c r="A3" s="3">
        <v>2198</v>
      </c>
      <c r="B3" s="3"/>
      <c r="C3" s="3"/>
      <c r="D3" s="3"/>
      <c r="E3" s="3"/>
      <c r="F3" s="3"/>
      <c r="G3" s="3"/>
      <c r="H3" s="3"/>
      <c r="I3" s="3"/>
      <c r="J3" s="3"/>
      <c r="K3" s="5"/>
      <c r="L3" s="5"/>
      <c r="M3" s="5"/>
      <c r="N3" s="5"/>
      <c r="O3" s="5">
        <v>1.4</v>
      </c>
      <c r="P3" s="5">
        <v>13.45</v>
      </c>
      <c r="Q3" s="5">
        <v>1.75</v>
      </c>
      <c r="R3" s="5"/>
      <c r="S3" s="5"/>
      <c r="T3" s="5">
        <v>1.4</v>
      </c>
      <c r="U3" s="5">
        <v>0.75</v>
      </c>
      <c r="V3" s="5"/>
      <c r="W3" s="5">
        <f t="shared" si="0"/>
        <v>18.75</v>
      </c>
    </row>
    <row r="4" spans="1:23">
      <c r="A4" s="3">
        <v>2425</v>
      </c>
      <c r="B4" s="3"/>
      <c r="C4" s="3"/>
      <c r="D4" s="3"/>
      <c r="E4" s="3"/>
      <c r="F4" s="3"/>
      <c r="G4" s="3"/>
      <c r="H4" s="3"/>
      <c r="I4" s="3"/>
      <c r="J4" s="3"/>
      <c r="K4" s="5"/>
      <c r="L4" s="5"/>
      <c r="M4" s="5"/>
      <c r="N4" s="5">
        <v>3.85</v>
      </c>
      <c r="O4" s="5">
        <v>2.65</v>
      </c>
      <c r="P4" s="5">
        <v>4.55</v>
      </c>
      <c r="Q4" s="5">
        <v>0.8</v>
      </c>
      <c r="R4" s="5"/>
      <c r="S4" s="5"/>
      <c r="T4" s="5"/>
      <c r="U4" s="5">
        <v>2.3</v>
      </c>
      <c r="V4" s="5"/>
      <c r="W4" s="5">
        <f t="shared" si="0"/>
        <v>14.15</v>
      </c>
    </row>
    <row r="5" spans="1:23">
      <c r="A5" s="3">
        <v>2161</v>
      </c>
      <c r="B5" s="3"/>
      <c r="C5" s="3"/>
      <c r="D5" s="3"/>
      <c r="E5" s="3"/>
      <c r="F5" s="3"/>
      <c r="G5" s="3"/>
      <c r="H5" s="3"/>
      <c r="I5" s="3"/>
      <c r="J5" s="3"/>
      <c r="K5" s="5"/>
      <c r="L5" s="5"/>
      <c r="M5" s="5">
        <v>5</v>
      </c>
      <c r="N5" s="5">
        <v>7.05</v>
      </c>
      <c r="O5" s="5">
        <f>17.05+15.9</f>
        <v>32.95</v>
      </c>
      <c r="P5" s="5">
        <f>18.8+17.65</f>
        <v>36.45</v>
      </c>
      <c r="Q5" s="5">
        <v>18.35</v>
      </c>
      <c r="R5" s="5"/>
      <c r="S5" s="5">
        <v>2.35</v>
      </c>
      <c r="T5" s="5">
        <v>5.45</v>
      </c>
      <c r="U5" s="5">
        <v>5.65</v>
      </c>
      <c r="V5" s="5"/>
      <c r="W5" s="5">
        <f t="shared" si="0"/>
        <v>113.25</v>
      </c>
    </row>
    <row r="6" spans="1:23">
      <c r="A6" s="3">
        <v>628</v>
      </c>
      <c r="B6" s="3"/>
      <c r="C6" s="3"/>
      <c r="D6" s="3"/>
      <c r="E6" s="3"/>
      <c r="F6" s="3"/>
      <c r="G6" s="3"/>
      <c r="H6" s="3"/>
      <c r="I6" s="3"/>
      <c r="J6" s="3"/>
      <c r="K6" s="5"/>
      <c r="L6" s="5"/>
      <c r="M6" s="5">
        <v>6.8</v>
      </c>
      <c r="N6" s="5">
        <v>3.55</v>
      </c>
      <c r="O6" s="5">
        <v>7</v>
      </c>
      <c r="P6" s="5">
        <v>14.95</v>
      </c>
      <c r="Q6" s="5">
        <v>5.6</v>
      </c>
      <c r="R6" s="5"/>
      <c r="S6" s="5"/>
      <c r="T6" s="5">
        <v>1.4</v>
      </c>
      <c r="U6" s="5">
        <v>0.75</v>
      </c>
      <c r="V6" s="5"/>
      <c r="W6" s="5">
        <f t="shared" si="0"/>
        <v>40.05</v>
      </c>
    </row>
    <row r="7" spans="1:23">
      <c r="A7" s="3">
        <v>2425</v>
      </c>
      <c r="B7" s="3"/>
      <c r="C7" s="3"/>
      <c r="D7" s="3"/>
      <c r="E7" s="3"/>
      <c r="F7" s="3"/>
      <c r="G7" s="3"/>
      <c r="H7" s="3"/>
      <c r="I7" s="3"/>
      <c r="J7" s="3"/>
      <c r="K7" s="5"/>
      <c r="L7" s="5"/>
      <c r="M7" s="5">
        <v>4.2</v>
      </c>
      <c r="N7" s="5"/>
      <c r="O7" s="5">
        <v>1.35</v>
      </c>
      <c r="P7" s="5">
        <f>19.7+18.5+17.75+14.35+18.05+1</f>
        <v>89.35</v>
      </c>
      <c r="Q7" s="5">
        <f>19.05+16.65+16.95+8</f>
        <v>60.65</v>
      </c>
      <c r="R7" s="5"/>
      <c r="S7" s="5"/>
      <c r="T7" s="5">
        <v>3.4</v>
      </c>
      <c r="U7" s="5">
        <v>18.45</v>
      </c>
      <c r="V7" s="5"/>
      <c r="W7" s="5">
        <f t="shared" si="0"/>
        <v>177.4</v>
      </c>
    </row>
    <row r="8" spans="1:23">
      <c r="A8" s="3">
        <v>309</v>
      </c>
      <c r="B8" s="3"/>
      <c r="C8" s="3"/>
      <c r="D8" s="3"/>
      <c r="E8" s="3"/>
      <c r="F8" s="3"/>
      <c r="G8" s="3"/>
      <c r="H8" s="3"/>
      <c r="I8" s="3"/>
      <c r="J8" s="3"/>
      <c r="K8" s="5"/>
      <c r="L8" s="5"/>
      <c r="M8" s="5"/>
      <c r="N8" s="5">
        <v>13.25</v>
      </c>
      <c r="O8" s="5">
        <v>19.45</v>
      </c>
      <c r="P8" s="5">
        <f>16.45+19.95+18.1+9.6</f>
        <v>64.1</v>
      </c>
      <c r="Q8" s="5">
        <f>15.65+3.75</f>
        <v>19.4</v>
      </c>
      <c r="R8" s="5"/>
      <c r="S8" s="5">
        <v>2.45</v>
      </c>
      <c r="T8" s="5">
        <f>25.85+12.8</f>
        <v>38.65</v>
      </c>
      <c r="U8" s="5">
        <v>16.25</v>
      </c>
      <c r="V8" s="5"/>
      <c r="W8" s="5">
        <f t="shared" si="0"/>
        <v>173.55</v>
      </c>
    </row>
    <row r="9" spans="1:23">
      <c r="A9" s="3">
        <v>2161</v>
      </c>
      <c r="B9" s="3"/>
      <c r="C9" s="3"/>
      <c r="D9" s="3"/>
      <c r="E9" s="3"/>
      <c r="F9" s="3"/>
      <c r="G9" s="3"/>
      <c r="H9" s="3"/>
      <c r="I9" s="3"/>
      <c r="J9" s="3"/>
      <c r="K9" s="5"/>
      <c r="L9" s="5"/>
      <c r="M9" s="5">
        <v>1.75</v>
      </c>
      <c r="N9" s="5">
        <v>1.4</v>
      </c>
      <c r="O9" s="5">
        <v>2.15</v>
      </c>
      <c r="P9" s="5"/>
      <c r="Q9" s="5"/>
      <c r="R9" s="5"/>
      <c r="S9" s="5"/>
      <c r="T9" s="5">
        <v>4.75</v>
      </c>
      <c r="U9" s="5"/>
      <c r="V9" s="5"/>
      <c r="W9" s="5">
        <f t="shared" si="0"/>
        <v>10.05</v>
      </c>
    </row>
    <row r="10" spans="1:23">
      <c r="A10" s="3">
        <v>1005</v>
      </c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>
        <v>2.2</v>
      </c>
      <c r="N10" s="5">
        <v>11.65</v>
      </c>
      <c r="O10" s="5">
        <v>2.65</v>
      </c>
      <c r="P10" s="5">
        <v>5.2</v>
      </c>
      <c r="Q10" s="5">
        <v>11.1</v>
      </c>
      <c r="R10" s="5"/>
      <c r="S10" s="5"/>
      <c r="T10" s="5">
        <f>2.3+1.85</f>
        <v>4.15</v>
      </c>
      <c r="U10" s="5">
        <v>4.3</v>
      </c>
      <c r="V10" s="5"/>
      <c r="W10" s="5">
        <f t="shared" si="0"/>
        <v>41.25</v>
      </c>
    </row>
    <row r="11" spans="1:23">
      <c r="A11" s="3">
        <v>1006</v>
      </c>
      <c r="B11" s="3"/>
      <c r="C11" s="3"/>
      <c r="D11" s="3"/>
      <c r="E11" s="3"/>
      <c r="F11" s="3"/>
      <c r="G11" s="3"/>
      <c r="H11" s="3"/>
      <c r="I11" s="3"/>
      <c r="J11" s="3"/>
      <c r="K11" s="5"/>
      <c r="L11" s="5"/>
      <c r="M11" s="5"/>
      <c r="N11" s="5">
        <v>6.95</v>
      </c>
      <c r="O11" s="5">
        <v>5.5</v>
      </c>
      <c r="P11" s="5">
        <v>10.95</v>
      </c>
      <c r="Q11" s="5">
        <v>3.6</v>
      </c>
      <c r="R11" s="5"/>
      <c r="S11" s="5"/>
      <c r="T11" s="5">
        <v>6.6</v>
      </c>
      <c r="U11" s="5">
        <v>8.1</v>
      </c>
      <c r="V11" s="5"/>
      <c r="W11" s="5">
        <f t="shared" si="0"/>
        <v>41.7</v>
      </c>
    </row>
    <row r="12" spans="1:23">
      <c r="A12" s="3">
        <v>999</v>
      </c>
      <c r="B12" s="3"/>
      <c r="C12" s="3"/>
      <c r="D12" s="3"/>
      <c r="E12" s="3"/>
      <c r="F12" s="3"/>
      <c r="G12" s="3"/>
      <c r="H12" s="3"/>
      <c r="I12" s="3"/>
      <c r="J12" s="3"/>
      <c r="K12" s="5"/>
      <c r="L12" s="5"/>
      <c r="M12" s="5"/>
      <c r="N12" s="5">
        <v>23.15</v>
      </c>
      <c r="O12" s="5">
        <v>7.5</v>
      </c>
      <c r="P12" s="5">
        <v>13.6</v>
      </c>
      <c r="Q12" s="5">
        <v>6.1</v>
      </c>
      <c r="R12" s="5"/>
      <c r="S12" s="5">
        <v>2.35</v>
      </c>
      <c r="T12" s="5">
        <v>11.3</v>
      </c>
      <c r="U12" s="5">
        <v>6.7</v>
      </c>
      <c r="V12" s="5"/>
      <c r="W12" s="5">
        <f t="shared" si="0"/>
        <v>70.7</v>
      </c>
    </row>
    <row r="13" spans="1:23">
      <c r="A13" s="3">
        <v>1013</v>
      </c>
      <c r="B13" s="4"/>
      <c r="C13" s="3"/>
      <c r="D13" s="3"/>
      <c r="E13" s="3"/>
      <c r="F13" s="3"/>
      <c r="G13" s="3"/>
      <c r="H13" s="3"/>
      <c r="I13" s="3"/>
      <c r="J13" s="3"/>
      <c r="K13" s="5"/>
      <c r="L13" s="5"/>
      <c r="M13" s="5">
        <v>5</v>
      </c>
      <c r="N13" s="5">
        <f>17.9+17.8+5.3</f>
        <v>41</v>
      </c>
      <c r="O13" s="5">
        <f>15.95+15.25+16.95+3.05</f>
        <v>51.2</v>
      </c>
      <c r="P13" s="5">
        <f>14.95+14+16.85+16.4+15.1+21.9</f>
        <v>99.2</v>
      </c>
      <c r="Q13" s="5">
        <f>17.75+13.8+15.75+2.8</f>
        <v>50.1</v>
      </c>
      <c r="R13" s="5"/>
      <c r="S13" s="5">
        <v>12.05</v>
      </c>
      <c r="T13" s="5">
        <v>11.2</v>
      </c>
      <c r="U13" s="5">
        <f>13.95+12.65</f>
        <v>26.6</v>
      </c>
      <c r="V13" s="5"/>
      <c r="W13" s="5">
        <f t="shared" si="0"/>
        <v>296.35</v>
      </c>
    </row>
    <row r="14" spans="1:23">
      <c r="A14" s="3">
        <v>260</v>
      </c>
      <c r="B14" s="3"/>
      <c r="C14" s="3"/>
      <c r="D14" s="3"/>
      <c r="E14" s="3"/>
      <c r="F14" s="3"/>
      <c r="G14" s="3"/>
      <c r="H14" s="3"/>
      <c r="I14" s="3"/>
      <c r="J14" s="3"/>
      <c r="K14" s="5"/>
      <c r="L14" s="5"/>
      <c r="M14" s="5">
        <f>15.15+9.5</f>
        <v>24.65</v>
      </c>
      <c r="N14" s="5">
        <f>16.85+14.8+16.5+5.35</f>
        <v>53.5</v>
      </c>
      <c r="O14" s="5">
        <f>14.8+19.25+17.85+14.6+17.5</f>
        <v>84</v>
      </c>
      <c r="P14" s="5">
        <f>15.9+18.9+22.95+15.25+3.55</f>
        <v>76.55</v>
      </c>
      <c r="Q14" s="5">
        <f>16.2+0.9</f>
        <v>17.1</v>
      </c>
      <c r="R14" s="5"/>
      <c r="S14" s="5">
        <v>4.8</v>
      </c>
      <c r="T14" s="5">
        <f>14.5+9.95</f>
        <v>24.45</v>
      </c>
      <c r="U14" s="5">
        <f>16.5+10.95</f>
        <v>27.45</v>
      </c>
      <c r="V14" s="5"/>
      <c r="W14" s="5">
        <f t="shared" si="0"/>
        <v>312.5</v>
      </c>
    </row>
    <row r="15" spans="1:23">
      <c r="A15" s="3">
        <v>451</v>
      </c>
      <c r="B15" s="3"/>
      <c r="C15" s="3"/>
      <c r="D15" s="3"/>
      <c r="E15" s="3"/>
      <c r="F15" s="3"/>
      <c r="G15" s="3"/>
      <c r="H15" s="3"/>
      <c r="I15" s="3"/>
      <c r="J15" s="3"/>
      <c r="K15" s="5"/>
      <c r="L15" s="5"/>
      <c r="M15" s="5">
        <f>16.4+15.7</f>
        <v>32.1</v>
      </c>
      <c r="N15" s="5">
        <f>25+25.35+17.4+11.5</f>
        <v>79.25</v>
      </c>
      <c r="O15" s="5">
        <f>20.25+22.85+4.55</f>
        <v>47.65</v>
      </c>
      <c r="P15" s="5">
        <f>23.4+21.1+15.5</f>
        <v>60</v>
      </c>
      <c r="Q15" s="5">
        <f>20.75+18.3</f>
        <v>39.05</v>
      </c>
      <c r="R15" s="5"/>
      <c r="S15" s="5">
        <v>2.6</v>
      </c>
      <c r="T15" s="5">
        <v>8</v>
      </c>
      <c r="U15" s="5">
        <v>19.65</v>
      </c>
      <c r="V15" s="5"/>
      <c r="W15" s="5">
        <f t="shared" si="0"/>
        <v>288.3</v>
      </c>
    </row>
    <row r="16" spans="1:23">
      <c r="A16" s="3">
        <v>1791</v>
      </c>
      <c r="B16" s="3"/>
      <c r="C16" s="3"/>
      <c r="D16" s="3"/>
      <c r="E16" s="3"/>
      <c r="F16" s="3"/>
      <c r="G16" s="3"/>
      <c r="H16" s="3"/>
      <c r="I16" s="3"/>
      <c r="J16" s="3"/>
      <c r="K16" s="5"/>
      <c r="L16" s="5"/>
      <c r="M16" s="5"/>
      <c r="N16" s="5"/>
      <c r="O16" s="5">
        <f>19.65+16.05+1.5</f>
        <v>37.2</v>
      </c>
      <c r="P16" s="5">
        <f>13.45+15.6</f>
        <v>29.05</v>
      </c>
      <c r="Q16" s="5">
        <v>2.35</v>
      </c>
      <c r="R16" s="5"/>
      <c r="S16" s="5"/>
      <c r="T16" s="5">
        <v>8.9</v>
      </c>
      <c r="U16" s="5">
        <v>4.5</v>
      </c>
      <c r="V16" s="5"/>
      <c r="W16" s="5">
        <f t="shared" si="0"/>
        <v>82</v>
      </c>
    </row>
    <row r="17" spans="1:23">
      <c r="A17" s="3">
        <v>368</v>
      </c>
      <c r="B17" s="3"/>
      <c r="C17" s="3"/>
      <c r="D17" s="3"/>
      <c r="E17" s="3"/>
      <c r="F17" s="3"/>
      <c r="G17" s="3"/>
      <c r="H17" s="3"/>
      <c r="I17" s="3"/>
      <c r="J17" s="3"/>
      <c r="K17" s="5"/>
      <c r="L17" s="5"/>
      <c r="M17" s="5"/>
      <c r="N17" s="5"/>
      <c r="O17" s="5">
        <v>5.95</v>
      </c>
      <c r="P17" s="5">
        <f>22.25+13.25</f>
        <v>35.5</v>
      </c>
      <c r="Q17" s="5">
        <v>12.3</v>
      </c>
      <c r="R17" s="5"/>
      <c r="S17" s="5"/>
      <c r="T17" s="5">
        <v>13.5</v>
      </c>
      <c r="U17" s="5">
        <v>10.6</v>
      </c>
      <c r="V17" s="5"/>
      <c r="W17" s="5">
        <f t="shared" si="0"/>
        <v>77.85</v>
      </c>
    </row>
    <row r="18" spans="1:23">
      <c r="A18" s="3">
        <v>1030</v>
      </c>
      <c r="B18" s="3"/>
      <c r="C18" s="3"/>
      <c r="D18" s="3"/>
      <c r="E18" s="3"/>
      <c r="F18" s="3"/>
      <c r="G18" s="3"/>
      <c r="H18" s="3"/>
      <c r="I18" s="3"/>
      <c r="J18" s="3"/>
      <c r="K18" s="5"/>
      <c r="L18" s="5"/>
      <c r="M18" s="5">
        <v>2.2</v>
      </c>
      <c r="N18" s="5">
        <f>18.1+15</f>
        <v>33.1</v>
      </c>
      <c r="O18" s="5">
        <f>12.45+14.15+4.35</f>
        <v>30.95</v>
      </c>
      <c r="P18" s="5">
        <f>12.05+14.3</f>
        <v>26.35</v>
      </c>
      <c r="Q18" s="5">
        <v>10</v>
      </c>
      <c r="R18" s="5"/>
      <c r="S18" s="5"/>
      <c r="T18" s="5">
        <f>19+18+21.3+24.45</f>
        <v>82.75</v>
      </c>
      <c r="U18" s="5">
        <f>17.55+23.5</f>
        <v>41.05</v>
      </c>
      <c r="V18" s="5"/>
      <c r="W18" s="5">
        <f t="shared" si="0"/>
        <v>226.4</v>
      </c>
    </row>
    <row r="19" spans="1:23">
      <c r="A19" s="3">
        <v>1009</v>
      </c>
      <c r="B19" s="3"/>
      <c r="C19" s="3"/>
      <c r="D19" s="3"/>
      <c r="E19" s="3"/>
      <c r="F19" s="3"/>
      <c r="G19" s="3"/>
      <c r="H19" s="3"/>
      <c r="I19" s="3"/>
      <c r="J19" s="3"/>
      <c r="K19" s="5"/>
      <c r="L19" s="5"/>
      <c r="M19" s="5">
        <v>12.15</v>
      </c>
      <c r="N19" s="5">
        <f>16.5+14.4</f>
        <v>30.9</v>
      </c>
      <c r="O19" s="5">
        <f>19.65+12.5</f>
        <v>32.15</v>
      </c>
      <c r="P19" s="5">
        <f>16.3+15.9+15.15+4.15</f>
        <v>51.5</v>
      </c>
      <c r="Q19" s="5">
        <f>17.8+9.3</f>
        <v>27.1</v>
      </c>
      <c r="R19" s="5"/>
      <c r="S19" s="5"/>
      <c r="T19" s="5">
        <f>11.1+1.95</f>
        <v>13.05</v>
      </c>
      <c r="U19" s="5">
        <v>20.3</v>
      </c>
      <c r="V19" s="5"/>
      <c r="W19" s="5">
        <f t="shared" si="0"/>
        <v>187.15</v>
      </c>
    </row>
    <row r="20" spans="1:23">
      <c r="A20" s="3">
        <v>1017</v>
      </c>
      <c r="B20" s="3"/>
      <c r="C20" s="3"/>
      <c r="D20" s="3"/>
      <c r="E20" s="3"/>
      <c r="F20" s="3"/>
      <c r="G20" s="3"/>
      <c r="H20" s="3"/>
      <c r="I20" s="3"/>
      <c r="J20" s="3"/>
      <c r="K20" s="5"/>
      <c r="L20" s="5"/>
      <c r="M20" s="5">
        <v>5.4</v>
      </c>
      <c r="N20" s="5">
        <v>8.35</v>
      </c>
      <c r="O20" s="5"/>
      <c r="P20" s="5"/>
      <c r="Q20" s="5"/>
      <c r="R20" s="5"/>
      <c r="S20" s="5"/>
      <c r="T20" s="5"/>
      <c r="U20" s="5"/>
      <c r="V20" s="5"/>
      <c r="W20" s="5">
        <f t="shared" si="0"/>
        <v>13.75</v>
      </c>
    </row>
    <row r="21" spans="1:23">
      <c r="A21" s="3">
        <v>429</v>
      </c>
      <c r="B21" s="3"/>
      <c r="C21" s="3"/>
      <c r="D21" s="3"/>
      <c r="E21" s="3"/>
      <c r="F21" s="3"/>
      <c r="G21" s="3"/>
      <c r="H21" s="3"/>
      <c r="I21" s="3"/>
      <c r="J21" s="3"/>
      <c r="K21" s="5"/>
      <c r="L21" s="5"/>
      <c r="M21" s="5"/>
      <c r="N21" s="5"/>
      <c r="O21" s="5">
        <v>12.9</v>
      </c>
      <c r="P21" s="5"/>
      <c r="Q21" s="5"/>
      <c r="R21" s="5"/>
      <c r="S21" s="5"/>
      <c r="T21" s="5">
        <v>1.35</v>
      </c>
      <c r="U21" s="5"/>
      <c r="V21" s="5"/>
      <c r="W21" s="5">
        <f t="shared" si="0"/>
        <v>14.25</v>
      </c>
    </row>
    <row r="22" spans="1:23">
      <c r="A22" s="3">
        <v>260</v>
      </c>
      <c r="B22" s="3"/>
      <c r="C22" s="3"/>
      <c r="D22" s="3"/>
      <c r="E22" s="3"/>
      <c r="F22" s="3"/>
      <c r="G22" s="3"/>
      <c r="H22" s="3"/>
      <c r="I22" s="3"/>
      <c r="J22" s="3"/>
      <c r="K22" s="5"/>
      <c r="L22" s="5"/>
      <c r="M22" s="5">
        <v>2.5</v>
      </c>
      <c r="N22" s="5"/>
      <c r="O22" s="5">
        <v>2.8</v>
      </c>
      <c r="P22" s="5">
        <v>4.8</v>
      </c>
      <c r="Q22" s="5"/>
      <c r="R22" s="5"/>
      <c r="S22" s="5"/>
      <c r="T22" s="5">
        <v>8.7</v>
      </c>
      <c r="U22" s="5">
        <v>1.8</v>
      </c>
      <c r="V22" s="5"/>
      <c r="W22" s="5">
        <f t="shared" si="0"/>
        <v>20.6</v>
      </c>
    </row>
    <row r="23" spans="1:23">
      <c r="A23" s="3"/>
      <c r="B23" s="3"/>
      <c r="C23" s="3"/>
      <c r="D23" s="3"/>
      <c r="E23" s="3"/>
      <c r="F23" s="3"/>
      <c r="G23" s="3"/>
      <c r="H23" s="3"/>
      <c r="I23" s="3"/>
      <c r="J23" s="3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>
        <f t="shared" si="0"/>
        <v>0</v>
      </c>
    </row>
    <row r="24" spans="1:23">
      <c r="A24" s="3"/>
      <c r="B24" s="3"/>
      <c r="C24" s="3"/>
      <c r="D24" s="3"/>
      <c r="E24" s="3"/>
      <c r="F24" s="3"/>
      <c r="G24" s="3"/>
      <c r="H24" s="3"/>
      <c r="I24" s="3"/>
      <c r="J24" s="3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>
        <f t="shared" si="0"/>
        <v>0</v>
      </c>
    </row>
    <row r="25" spans="1:23">
      <c r="A25" s="3"/>
      <c r="B25" s="3"/>
      <c r="C25" s="3"/>
      <c r="D25" s="3"/>
      <c r="E25" s="3"/>
      <c r="F25" s="3"/>
      <c r="G25" s="3"/>
      <c r="H25" s="3"/>
      <c r="I25" s="3"/>
      <c r="J25" s="3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>
        <f t="shared" si="0"/>
        <v>0</v>
      </c>
    </row>
    <row r="26" spans="1:23">
      <c r="A26" s="3"/>
      <c r="B26" s="3"/>
      <c r="C26" s="3"/>
      <c r="D26" s="3"/>
      <c r="E26" s="3"/>
      <c r="F26" s="3"/>
      <c r="G26" s="3"/>
      <c r="H26" s="3"/>
      <c r="I26" s="3"/>
      <c r="J26" s="3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>
        <f t="shared" si="0"/>
        <v>0</v>
      </c>
    </row>
    <row r="27" spans="1:23">
      <c r="A27" s="3"/>
      <c r="B27" s="3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>
        <f t="shared" si="0"/>
        <v>0</v>
      </c>
    </row>
    <row r="28" spans="1:23">
      <c r="A28" s="3"/>
      <c r="B28" s="3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>
        <f t="shared" si="0"/>
        <v>0</v>
      </c>
    </row>
    <row r="29" spans="1:23">
      <c r="A29" s="3"/>
      <c r="B29" s="3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>
        <f t="shared" si="0"/>
        <v>0</v>
      </c>
    </row>
    <row r="30" spans="1:23">
      <c r="A30" s="3"/>
      <c r="B30" s="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>
        <f t="shared" si="0"/>
        <v>0</v>
      </c>
    </row>
    <row r="31" spans="1:23">
      <c r="A31" s="3"/>
      <c r="B31" s="3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>
        <f t="shared" si="0"/>
        <v>0</v>
      </c>
    </row>
    <row r="32" spans="1:23">
      <c r="A32" s="3"/>
      <c r="B32" s="3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>
        <f t="shared" si="0"/>
        <v>0</v>
      </c>
    </row>
    <row r="33" spans="1:23">
      <c r="A33" s="3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>
        <f t="shared" si="0"/>
        <v>0</v>
      </c>
    </row>
    <row r="34" spans="1:23">
      <c r="A34" s="3"/>
      <c r="B34" s="3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>
        <f t="shared" si="0"/>
        <v>0</v>
      </c>
    </row>
    <row r="35" spans="1:23">
      <c r="A35" s="3"/>
      <c r="B35" s="3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>
        <f t="shared" si="0"/>
        <v>0</v>
      </c>
    </row>
    <row r="36" spans="1:23">
      <c r="A36" s="3"/>
      <c r="B36" s="3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>
        <f t="shared" si="0"/>
        <v>0</v>
      </c>
    </row>
    <row r="37" spans="1:23">
      <c r="A37" s="3"/>
      <c r="B37" s="3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>
        <f t="shared" si="0"/>
        <v>0</v>
      </c>
    </row>
    <row r="38" spans="1:23">
      <c r="A38" s="3"/>
      <c r="B38" s="3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>
        <f t="shared" si="0"/>
        <v>0</v>
      </c>
    </row>
    <row r="39" spans="1:23">
      <c r="A39" s="3"/>
      <c r="B39" s="3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>
        <f t="shared" si="0"/>
        <v>0</v>
      </c>
    </row>
    <row r="40" spans="1:23">
      <c r="A40" s="3"/>
      <c r="B40" s="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>
        <f t="shared" si="0"/>
        <v>0</v>
      </c>
    </row>
    <row r="41" spans="1:23">
      <c r="A41" s="3"/>
      <c r="B41" s="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>
        <f t="shared" si="0"/>
        <v>0</v>
      </c>
    </row>
    <row r="42" spans="1:23">
      <c r="A42" s="3"/>
      <c r="B42" s="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>
        <f t="shared" si="0"/>
        <v>0</v>
      </c>
    </row>
    <row r="43" spans="1:23">
      <c r="A43" s="3"/>
      <c r="B43" s="3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>
        <f t="shared" si="0"/>
        <v>0</v>
      </c>
    </row>
    <row r="44" spans="1:23">
      <c r="A44" s="3"/>
      <c r="B44" s="3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>
        <f t="shared" si="0"/>
        <v>0</v>
      </c>
    </row>
    <row r="45" spans="1:23">
      <c r="A45" s="3"/>
      <c r="B45" s="3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>
        <f t="shared" si="0"/>
        <v>0</v>
      </c>
    </row>
    <row r="46" spans="1:23">
      <c r="A46" s="3"/>
      <c r="B46" s="3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>
        <f t="shared" si="0"/>
        <v>0</v>
      </c>
    </row>
    <row r="47" spans="1:23">
      <c r="A47" s="3"/>
      <c r="B47" s="3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>
        <f t="shared" si="0"/>
        <v>0</v>
      </c>
    </row>
    <row r="48" spans="1:23">
      <c r="A48" s="3"/>
      <c r="B48" s="3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>
        <f t="shared" si="0"/>
        <v>0</v>
      </c>
    </row>
    <row r="49" spans="1:23">
      <c r="A49" s="3"/>
      <c r="B49" s="3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>
        <f t="shared" si="0"/>
        <v>0</v>
      </c>
    </row>
    <row r="50" spans="1:23">
      <c r="A50" s="3"/>
      <c r="B50" s="3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>
        <f t="shared" si="0"/>
        <v>0</v>
      </c>
    </row>
    <row r="51" spans="1:23">
      <c r="A51" s="3"/>
      <c r="B51" s="3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>
        <f t="shared" si="0"/>
        <v>0</v>
      </c>
    </row>
    <row r="52" spans="1:23">
      <c r="A52" s="3"/>
      <c r="B52" s="3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>
        <f t="shared" si="0"/>
        <v>0</v>
      </c>
    </row>
    <row r="53" spans="1:23">
      <c r="A53" s="3"/>
      <c r="B53" s="3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>
        <f t="shared" si="0"/>
        <v>0</v>
      </c>
    </row>
    <row r="54" spans="1:23">
      <c r="A54" s="3"/>
      <c r="B54" s="3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>
        <f t="shared" si="0"/>
        <v>0</v>
      </c>
    </row>
    <row r="55" spans="1:23">
      <c r="A55" s="3"/>
      <c r="B55" s="3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>
        <f t="shared" si="0"/>
        <v>0</v>
      </c>
    </row>
    <row r="56" spans="1:23">
      <c r="A56" s="3"/>
      <c r="B56" s="3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>
        <f t="shared" si="0"/>
        <v>0</v>
      </c>
    </row>
    <row r="57" spans="1:23">
      <c r="A57" s="3"/>
      <c r="B57" s="3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>
        <f t="shared" si="0"/>
        <v>0</v>
      </c>
    </row>
    <row r="58" spans="1:23">
      <c r="A58" s="3"/>
      <c r="B58" s="3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>
        <f t="shared" si="0"/>
        <v>0</v>
      </c>
    </row>
    <row r="59" spans="1:23">
      <c r="A59" s="3"/>
      <c r="B59" s="3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>
        <f t="shared" si="0"/>
        <v>0</v>
      </c>
    </row>
    <row r="60" spans="1:23">
      <c r="A60" s="3"/>
      <c r="B60" s="3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>
        <f t="shared" si="0"/>
        <v>0</v>
      </c>
    </row>
    <row r="61" spans="1:23">
      <c r="A61" s="3"/>
      <c r="B61" s="3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>
        <f t="shared" si="0"/>
        <v>0</v>
      </c>
    </row>
    <row r="62" spans="1:23">
      <c r="A62" s="3"/>
      <c r="B62" s="3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>
        <f t="shared" si="0"/>
        <v>0</v>
      </c>
    </row>
    <row r="63" spans="1:23">
      <c r="A63" s="3"/>
      <c r="B63" s="3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>
        <f t="shared" si="0"/>
        <v>0</v>
      </c>
    </row>
    <row r="64" spans="1:23">
      <c r="A64" s="3"/>
      <c r="B64" s="3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>
        <f t="shared" si="0"/>
        <v>0</v>
      </c>
    </row>
    <row r="65" spans="1:23">
      <c r="A65" s="3"/>
      <c r="B65" s="3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>
        <f t="shared" si="0"/>
        <v>0</v>
      </c>
    </row>
    <row r="66" spans="1:23">
      <c r="A66" s="3"/>
      <c r="B66" s="3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>
        <f t="shared" si="0"/>
        <v>0</v>
      </c>
    </row>
    <row r="67" spans="1:23">
      <c r="A67" s="3"/>
      <c r="B67" s="3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>
        <f t="shared" si="0"/>
        <v>0</v>
      </c>
    </row>
    <row r="68" spans="1:23">
      <c r="A68" s="3"/>
      <c r="B68" s="3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>
        <f t="shared" ref="W68:W131" si="1">SUM(C68:V68)</f>
        <v>0</v>
      </c>
    </row>
    <row r="69" spans="1:23">
      <c r="A69" s="3"/>
      <c r="B69" s="3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>
        <f t="shared" si="1"/>
        <v>0</v>
      </c>
    </row>
    <row r="70" spans="1:23">
      <c r="A70" s="3"/>
      <c r="B70" s="3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>
        <f t="shared" si="1"/>
        <v>0</v>
      </c>
    </row>
    <row r="71" spans="1:23">
      <c r="A71" s="3"/>
      <c r="B71" s="3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>
        <f t="shared" si="1"/>
        <v>0</v>
      </c>
    </row>
    <row r="72" spans="1:23">
      <c r="A72" s="3"/>
      <c r="B72" s="3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>
        <f t="shared" si="1"/>
        <v>0</v>
      </c>
    </row>
    <row r="73" spans="1:23">
      <c r="A73" s="3"/>
      <c r="B73" s="3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>
        <f t="shared" si="1"/>
        <v>0</v>
      </c>
    </row>
    <row r="74" spans="1:23">
      <c r="A74" s="3"/>
      <c r="B74" s="3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>
        <f t="shared" si="1"/>
        <v>0</v>
      </c>
    </row>
    <row r="75" spans="1:23">
      <c r="A75" s="3"/>
      <c r="B75" s="3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>
        <f t="shared" si="1"/>
        <v>0</v>
      </c>
    </row>
    <row r="76" spans="1:23">
      <c r="A76" s="3"/>
      <c r="B76" s="3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>
        <f t="shared" si="1"/>
        <v>0</v>
      </c>
    </row>
    <row r="77" spans="1:23">
      <c r="A77" s="3"/>
      <c r="B77" s="3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>
        <f t="shared" si="1"/>
        <v>0</v>
      </c>
    </row>
    <row r="78" spans="1:23">
      <c r="A78" s="3"/>
      <c r="B78" s="3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>
        <f t="shared" si="1"/>
        <v>0</v>
      </c>
    </row>
    <row r="79" spans="1:23">
      <c r="A79" s="3"/>
      <c r="B79" s="3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>
        <f t="shared" si="1"/>
        <v>0</v>
      </c>
    </row>
    <row r="80" spans="1:23">
      <c r="A80" s="3"/>
      <c r="B80" s="3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>
        <f t="shared" si="1"/>
        <v>0</v>
      </c>
    </row>
    <row r="81" spans="1:23">
      <c r="A81" s="3"/>
      <c r="B81" s="3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>
        <f t="shared" si="1"/>
        <v>0</v>
      </c>
    </row>
    <row r="82" spans="1:23">
      <c r="A82" s="3"/>
      <c r="B82" s="3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>
        <f t="shared" si="1"/>
        <v>0</v>
      </c>
    </row>
    <row r="83" spans="1:23">
      <c r="A83" s="3"/>
      <c r="B83" s="3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>
        <f t="shared" si="1"/>
        <v>0</v>
      </c>
    </row>
    <row r="84" spans="1:23">
      <c r="A84" s="3"/>
      <c r="B84" s="3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>
        <f t="shared" si="1"/>
        <v>0</v>
      </c>
    </row>
    <row r="85" spans="1:23">
      <c r="A85" s="3"/>
      <c r="B85" s="3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>
        <f t="shared" si="1"/>
        <v>0</v>
      </c>
    </row>
    <row r="86" spans="1:23">
      <c r="A86" s="3"/>
      <c r="B86" s="3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>
        <f t="shared" si="1"/>
        <v>0</v>
      </c>
    </row>
    <row r="87" spans="1:23">
      <c r="A87" s="3"/>
      <c r="B87" s="3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>
        <f t="shared" si="1"/>
        <v>0</v>
      </c>
    </row>
    <row r="88" spans="1:23">
      <c r="A88" s="3"/>
      <c r="B88" s="3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>
        <f t="shared" si="1"/>
        <v>0</v>
      </c>
    </row>
    <row r="89" spans="1:23">
      <c r="A89" s="3"/>
      <c r="B89" s="3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>
        <f t="shared" si="1"/>
        <v>0</v>
      </c>
    </row>
    <row r="90" spans="1:23">
      <c r="A90" s="3"/>
      <c r="B90" s="3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>
        <f t="shared" si="1"/>
        <v>0</v>
      </c>
    </row>
    <row r="91" spans="1:23">
      <c r="A91" s="3"/>
      <c r="B91" s="3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>
        <f t="shared" si="1"/>
        <v>0</v>
      </c>
    </row>
    <row r="92" spans="1:23">
      <c r="A92" s="3"/>
      <c r="B92" s="3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>
        <f t="shared" si="1"/>
        <v>0</v>
      </c>
    </row>
    <row r="93" spans="1:23">
      <c r="A93" s="3"/>
      <c r="B93" s="3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>
        <f t="shared" si="1"/>
        <v>0</v>
      </c>
    </row>
    <row r="94" spans="1:23">
      <c r="A94" s="3"/>
      <c r="B94" s="3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>
        <f t="shared" si="1"/>
        <v>0</v>
      </c>
    </row>
    <row r="95" spans="1:23">
      <c r="A95" s="3"/>
      <c r="B95" s="3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>
        <f t="shared" si="1"/>
        <v>0</v>
      </c>
    </row>
    <row r="96" spans="1:23">
      <c r="A96" s="3"/>
      <c r="B96" s="3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>
        <f t="shared" si="1"/>
        <v>0</v>
      </c>
    </row>
    <row r="97" spans="1:23">
      <c r="A97" s="3"/>
      <c r="B97" s="3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>
        <f t="shared" si="1"/>
        <v>0</v>
      </c>
    </row>
    <row r="98" spans="1:23">
      <c r="A98" s="3"/>
      <c r="B98" s="3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>
        <f t="shared" si="1"/>
        <v>0</v>
      </c>
    </row>
    <row r="99" spans="1:23">
      <c r="A99" s="3"/>
      <c r="B99" s="3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>
        <f t="shared" si="1"/>
        <v>0</v>
      </c>
    </row>
    <row r="100" spans="1:23">
      <c r="A100" s="3"/>
      <c r="B100" s="3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>
        <f t="shared" si="1"/>
        <v>0</v>
      </c>
    </row>
    <row r="101" spans="1:23">
      <c r="A101" s="3"/>
      <c r="B101" s="3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>
        <f t="shared" si="1"/>
        <v>0</v>
      </c>
    </row>
    <row r="102" spans="1:23">
      <c r="A102" s="3"/>
      <c r="B102" s="3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>
        <f t="shared" si="1"/>
        <v>0</v>
      </c>
    </row>
    <row r="103" spans="1:23">
      <c r="A103" s="3"/>
      <c r="B103" s="3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>
        <f t="shared" si="1"/>
        <v>0</v>
      </c>
    </row>
    <row r="104" spans="1:23">
      <c r="A104" s="3"/>
      <c r="B104" s="3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>
        <f t="shared" si="1"/>
        <v>0</v>
      </c>
    </row>
    <row r="105" spans="1:23">
      <c r="A105" s="3"/>
      <c r="B105" s="3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>
        <f t="shared" si="1"/>
        <v>0</v>
      </c>
    </row>
    <row r="106" spans="1:23">
      <c r="A106" s="3"/>
      <c r="B106" s="3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>
        <f t="shared" si="1"/>
        <v>0</v>
      </c>
    </row>
    <row r="107" spans="1:23">
      <c r="A107" s="3"/>
      <c r="B107" s="3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>
        <f t="shared" si="1"/>
        <v>0</v>
      </c>
    </row>
    <row r="108" spans="1:23">
      <c r="A108" s="3"/>
      <c r="B108" s="3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>
        <f t="shared" si="1"/>
        <v>0</v>
      </c>
    </row>
    <row r="109" spans="1:23">
      <c r="A109" s="3"/>
      <c r="B109" s="3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>
        <f t="shared" si="1"/>
        <v>0</v>
      </c>
    </row>
    <row r="110" spans="1:23">
      <c r="A110" s="3"/>
      <c r="B110" s="3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>
        <f t="shared" si="1"/>
        <v>0</v>
      </c>
    </row>
    <row r="111" spans="1:23">
      <c r="A111" s="3"/>
      <c r="B111" s="3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>
        <f t="shared" si="1"/>
        <v>0</v>
      </c>
    </row>
    <row r="112" spans="1:23">
      <c r="A112" s="3"/>
      <c r="B112" s="3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>
        <f t="shared" si="1"/>
        <v>0</v>
      </c>
    </row>
    <row r="113" spans="1:23">
      <c r="A113" s="3"/>
      <c r="B113" s="3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>
        <f t="shared" si="1"/>
        <v>0</v>
      </c>
    </row>
    <row r="114" spans="1:23">
      <c r="A114" s="3"/>
      <c r="B114" s="3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>
        <f t="shared" si="1"/>
        <v>0</v>
      </c>
    </row>
    <row r="115" spans="1:23">
      <c r="A115" s="3"/>
      <c r="B115" s="3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>
        <f t="shared" si="1"/>
        <v>0</v>
      </c>
    </row>
    <row r="116" spans="1:23">
      <c r="A116" s="3"/>
      <c r="B116" s="3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>
        <f t="shared" si="1"/>
        <v>0</v>
      </c>
    </row>
    <row r="117" spans="1:23">
      <c r="A117" s="3"/>
      <c r="B117" s="3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>
        <f t="shared" si="1"/>
        <v>0</v>
      </c>
    </row>
    <row r="118" spans="1:23">
      <c r="A118" s="3"/>
      <c r="B118" s="3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>
        <f t="shared" si="1"/>
        <v>0</v>
      </c>
    </row>
    <row r="119" spans="1:23">
      <c r="A119" s="3"/>
      <c r="B119" s="3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>
        <f t="shared" si="1"/>
        <v>0</v>
      </c>
    </row>
    <row r="120" spans="1:23">
      <c r="A120" s="3"/>
      <c r="B120" s="3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>
        <f t="shared" si="1"/>
        <v>0</v>
      </c>
    </row>
    <row r="121" spans="1:23">
      <c r="A121" s="3"/>
      <c r="B121" s="3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>
        <f t="shared" si="1"/>
        <v>0</v>
      </c>
    </row>
    <row r="122" spans="1:23">
      <c r="A122" s="3"/>
      <c r="B122" s="3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>
        <f t="shared" si="1"/>
        <v>0</v>
      </c>
    </row>
    <row r="123" spans="1:23">
      <c r="A123" s="3"/>
      <c r="B123" s="3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>
        <f t="shared" si="1"/>
        <v>0</v>
      </c>
    </row>
    <row r="124" spans="1:23">
      <c r="A124" s="3"/>
      <c r="B124" s="3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>
        <f t="shared" si="1"/>
        <v>0</v>
      </c>
    </row>
    <row r="125" spans="1:23">
      <c r="A125" s="3"/>
      <c r="B125" s="3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>
        <f t="shared" si="1"/>
        <v>0</v>
      </c>
    </row>
    <row r="126" spans="1:23">
      <c r="A126" s="3"/>
      <c r="B126" s="3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>
        <f t="shared" si="1"/>
        <v>0</v>
      </c>
    </row>
    <row r="127" spans="1:23">
      <c r="A127" s="3"/>
      <c r="B127" s="3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>
        <f t="shared" si="1"/>
        <v>0</v>
      </c>
    </row>
    <row r="128" spans="1:23">
      <c r="A128" s="3"/>
      <c r="B128" s="3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>
        <f t="shared" si="1"/>
        <v>0</v>
      </c>
    </row>
    <row r="129" spans="1:23">
      <c r="A129" s="3"/>
      <c r="B129" s="3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>
        <f t="shared" si="1"/>
        <v>0</v>
      </c>
    </row>
    <row r="130" spans="1:23">
      <c r="A130" s="3"/>
      <c r="B130" s="3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>
        <f t="shared" si="1"/>
        <v>0</v>
      </c>
    </row>
    <row r="131" spans="1:23">
      <c r="A131" s="3"/>
      <c r="B131" s="3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>
        <f t="shared" si="1"/>
        <v>0</v>
      </c>
    </row>
    <row r="132" spans="1:23">
      <c r="A132" s="3"/>
      <c r="B132" s="3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>
        <f t="shared" ref="W132:W195" si="2">SUM(C132:V132)</f>
        <v>0</v>
      </c>
    </row>
    <row r="133" spans="1:23">
      <c r="A133" s="3"/>
      <c r="B133" s="3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>
        <f t="shared" si="2"/>
        <v>0</v>
      </c>
    </row>
    <row r="134" spans="1:23">
      <c r="A134" s="3"/>
      <c r="B134" s="3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>
        <f t="shared" si="2"/>
        <v>0</v>
      </c>
    </row>
    <row r="135" spans="1:23">
      <c r="A135" s="3"/>
      <c r="B135" s="3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>
        <f t="shared" si="2"/>
        <v>0</v>
      </c>
    </row>
    <row r="136" spans="1:23">
      <c r="A136" s="3"/>
      <c r="B136" s="3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>
        <f t="shared" si="2"/>
        <v>0</v>
      </c>
    </row>
    <row r="137" spans="1:23">
      <c r="A137" s="3"/>
      <c r="B137" s="3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>
        <f t="shared" si="2"/>
        <v>0</v>
      </c>
    </row>
    <row r="138" spans="1:23">
      <c r="A138" s="3"/>
      <c r="B138" s="3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>
        <f t="shared" si="2"/>
        <v>0</v>
      </c>
    </row>
    <row r="139" spans="1:23">
      <c r="A139" s="3"/>
      <c r="B139" s="3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>
        <f t="shared" si="2"/>
        <v>0</v>
      </c>
    </row>
    <row r="140" spans="1:23">
      <c r="A140" s="3"/>
      <c r="B140" s="3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>
        <f t="shared" si="2"/>
        <v>0</v>
      </c>
    </row>
    <row r="141" spans="1:23">
      <c r="A141" s="3"/>
      <c r="B141" s="3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>
        <f t="shared" si="2"/>
        <v>0</v>
      </c>
    </row>
    <row r="142" spans="1:23">
      <c r="A142" s="3"/>
      <c r="B142" s="3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>
        <f t="shared" si="2"/>
        <v>0</v>
      </c>
    </row>
    <row r="143" spans="1:23">
      <c r="A143" s="3"/>
      <c r="B143" s="3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>
        <f t="shared" si="2"/>
        <v>0</v>
      </c>
    </row>
    <row r="144" spans="1:23">
      <c r="A144" s="3"/>
      <c r="B144" s="3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>
        <f t="shared" si="2"/>
        <v>0</v>
      </c>
    </row>
    <row r="145" spans="1:23">
      <c r="A145" s="3"/>
      <c r="B145" s="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>
        <f t="shared" si="2"/>
        <v>0</v>
      </c>
    </row>
    <row r="146" spans="1:23">
      <c r="A146" s="3"/>
      <c r="B146" s="3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>
        <f t="shared" si="2"/>
        <v>0</v>
      </c>
    </row>
    <row r="147" spans="1:23">
      <c r="A147" s="3"/>
      <c r="B147" s="3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>
        <f t="shared" si="2"/>
        <v>0</v>
      </c>
    </row>
    <row r="148" spans="1:23">
      <c r="A148" s="3"/>
      <c r="B148" s="3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>
        <f t="shared" si="2"/>
        <v>0</v>
      </c>
    </row>
    <row r="149" spans="1:23">
      <c r="A149" s="3"/>
      <c r="B149" s="3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>
        <f t="shared" si="2"/>
        <v>0</v>
      </c>
    </row>
    <row r="150" spans="1:23">
      <c r="A150" s="3"/>
      <c r="B150" s="3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>
        <f t="shared" si="2"/>
        <v>0</v>
      </c>
    </row>
    <row r="151" spans="1:23">
      <c r="A151" s="3"/>
      <c r="B151" s="3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>
        <f t="shared" si="2"/>
        <v>0</v>
      </c>
    </row>
    <row r="152" spans="1:23">
      <c r="A152" s="3"/>
      <c r="B152" s="3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>
        <f t="shared" si="2"/>
        <v>0</v>
      </c>
    </row>
    <row r="153" spans="1:23">
      <c r="A153" s="3"/>
      <c r="B153" s="3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>
        <f t="shared" si="2"/>
        <v>0</v>
      </c>
    </row>
    <row r="154" spans="1:23">
      <c r="A154" s="3"/>
      <c r="B154" s="3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>
        <f t="shared" si="2"/>
        <v>0</v>
      </c>
    </row>
    <row r="155" spans="1:23">
      <c r="A155" s="3"/>
      <c r="B155" s="3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>
        <f t="shared" si="2"/>
        <v>0</v>
      </c>
    </row>
    <row r="156" spans="1:23">
      <c r="A156" s="3"/>
      <c r="B156" s="3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>
        <f t="shared" si="2"/>
        <v>0</v>
      </c>
    </row>
    <row r="157" spans="1:23">
      <c r="A157" s="3"/>
      <c r="B157" s="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>
        <f t="shared" si="2"/>
        <v>0</v>
      </c>
    </row>
    <row r="158" spans="1:23">
      <c r="A158" s="3"/>
      <c r="B158" s="3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>
        <f t="shared" si="2"/>
        <v>0</v>
      </c>
    </row>
    <row r="159" spans="1:23">
      <c r="A159" s="3"/>
      <c r="B159" s="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>
        <f t="shared" si="2"/>
        <v>0</v>
      </c>
    </row>
    <row r="160" spans="1:23">
      <c r="A160" s="3"/>
      <c r="B160" s="3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>
        <f t="shared" si="2"/>
        <v>0</v>
      </c>
    </row>
    <row r="161" spans="1:23">
      <c r="A161" s="3"/>
      <c r="B161" s="3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>
        <f t="shared" si="2"/>
        <v>0</v>
      </c>
    </row>
    <row r="162" spans="1:23">
      <c r="A162" s="3"/>
      <c r="B162" s="3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>
        <f t="shared" si="2"/>
        <v>0</v>
      </c>
    </row>
    <row r="163" spans="1:23">
      <c r="A163" s="3"/>
      <c r="B163" s="3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>
        <f t="shared" si="2"/>
        <v>0</v>
      </c>
    </row>
    <row r="164" spans="1:23">
      <c r="A164" s="3"/>
      <c r="B164" s="3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>
        <f t="shared" si="2"/>
        <v>0</v>
      </c>
    </row>
    <row r="165" spans="1:23">
      <c r="A165" s="3"/>
      <c r="B165" s="3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>
        <f t="shared" si="2"/>
        <v>0</v>
      </c>
    </row>
    <row r="166" spans="1:23">
      <c r="A166" s="3"/>
      <c r="B166" s="3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>
        <f t="shared" si="2"/>
        <v>0</v>
      </c>
    </row>
    <row r="167" spans="1:23">
      <c r="A167" s="3"/>
      <c r="B167" s="3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>
        <f t="shared" si="2"/>
        <v>0</v>
      </c>
    </row>
    <row r="168" spans="1:23">
      <c r="A168" s="3"/>
      <c r="B168" s="3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>
        <f t="shared" si="2"/>
        <v>0</v>
      </c>
    </row>
    <row r="169" spans="1:23">
      <c r="A169" s="3"/>
      <c r="B169" s="3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>
        <f t="shared" si="2"/>
        <v>0</v>
      </c>
    </row>
    <row r="170" spans="1:23">
      <c r="A170" s="3"/>
      <c r="B170" s="3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>
        <f t="shared" si="2"/>
        <v>0</v>
      </c>
    </row>
    <row r="171" spans="1:23">
      <c r="A171" s="3"/>
      <c r="B171" s="3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>
        <f t="shared" si="2"/>
        <v>0</v>
      </c>
    </row>
    <row r="172" spans="1:23">
      <c r="A172" s="3"/>
      <c r="B172" s="3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>
        <f t="shared" si="2"/>
        <v>0</v>
      </c>
    </row>
    <row r="173" spans="1:23">
      <c r="A173" s="3"/>
      <c r="B173" s="3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>
        <f t="shared" si="2"/>
        <v>0</v>
      </c>
    </row>
    <row r="174" spans="1:23">
      <c r="A174" s="3"/>
      <c r="B174" s="3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>
        <f t="shared" si="2"/>
        <v>0</v>
      </c>
    </row>
    <row r="175" spans="1:23">
      <c r="A175" s="3"/>
      <c r="B175" s="3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>
        <f t="shared" si="2"/>
        <v>0</v>
      </c>
    </row>
    <row r="176" spans="1:23">
      <c r="A176" s="3"/>
      <c r="B176" s="3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>
        <f t="shared" si="2"/>
        <v>0</v>
      </c>
    </row>
    <row r="177" spans="1:23">
      <c r="A177" s="3"/>
      <c r="B177" s="3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>
        <f t="shared" si="2"/>
        <v>0</v>
      </c>
    </row>
    <row r="178" spans="1:23">
      <c r="A178" s="3"/>
      <c r="B178" s="3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>
        <f t="shared" si="2"/>
        <v>0</v>
      </c>
    </row>
    <row r="179" spans="1:23">
      <c r="A179" s="3"/>
      <c r="B179" s="3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>
        <f t="shared" si="2"/>
        <v>0</v>
      </c>
    </row>
    <row r="180" spans="1:23">
      <c r="A180" s="3"/>
      <c r="B180" s="3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>
        <f t="shared" si="2"/>
        <v>0</v>
      </c>
    </row>
    <row r="181" spans="1:23">
      <c r="A181" s="3"/>
      <c r="B181" s="3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>
        <f t="shared" si="2"/>
        <v>0</v>
      </c>
    </row>
    <row r="182" spans="1:23">
      <c r="A182" s="3"/>
      <c r="B182" s="3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>
        <f t="shared" si="2"/>
        <v>0</v>
      </c>
    </row>
    <row r="183" spans="1:23">
      <c r="A183" s="3"/>
      <c r="B183" s="3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>
        <f t="shared" si="2"/>
        <v>0</v>
      </c>
    </row>
    <row r="184" spans="1:23">
      <c r="A184" s="3"/>
      <c r="B184" s="3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>
        <f t="shared" si="2"/>
        <v>0</v>
      </c>
    </row>
    <row r="185" spans="1:23">
      <c r="A185" s="3"/>
      <c r="B185" s="3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>
        <f t="shared" si="2"/>
        <v>0</v>
      </c>
    </row>
    <row r="186" spans="1:23">
      <c r="A186" s="3"/>
      <c r="B186" s="3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>
        <f t="shared" si="2"/>
        <v>0</v>
      </c>
    </row>
    <row r="187" spans="1:23">
      <c r="A187" s="3"/>
      <c r="B187" s="3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>
        <f t="shared" si="2"/>
        <v>0</v>
      </c>
    </row>
    <row r="188" spans="1:23">
      <c r="A188" s="3"/>
      <c r="B188" s="3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>
        <f t="shared" si="2"/>
        <v>0</v>
      </c>
    </row>
    <row r="189" spans="1:23">
      <c r="A189" s="3"/>
      <c r="B189" s="3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>
        <f t="shared" si="2"/>
        <v>0</v>
      </c>
    </row>
    <row r="190" spans="1:23">
      <c r="A190" s="3"/>
      <c r="B190" s="3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>
        <f t="shared" si="2"/>
        <v>0</v>
      </c>
    </row>
    <row r="191" spans="1:23">
      <c r="A191" s="3"/>
      <c r="B191" s="3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>
        <f t="shared" si="2"/>
        <v>0</v>
      </c>
    </row>
    <row r="192" spans="1:23">
      <c r="A192" s="3"/>
      <c r="B192" s="3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>
        <f t="shared" si="2"/>
        <v>0</v>
      </c>
    </row>
    <row r="193" spans="1:23">
      <c r="A193" s="3"/>
      <c r="B193" s="3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>
        <f t="shared" si="2"/>
        <v>0</v>
      </c>
    </row>
    <row r="194" spans="1:23">
      <c r="A194" s="3"/>
      <c r="B194" s="3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>
        <f t="shared" si="2"/>
        <v>0</v>
      </c>
    </row>
    <row r="195" spans="1:23">
      <c r="A195" s="3"/>
      <c r="B195" s="3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>
        <f t="shared" si="2"/>
        <v>0</v>
      </c>
    </row>
    <row r="196" spans="1:23">
      <c r="A196" s="3"/>
      <c r="B196" s="3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>
        <f t="shared" ref="W196:W259" si="3">SUM(C196:V196)</f>
        <v>0</v>
      </c>
    </row>
    <row r="197" spans="1:23">
      <c r="A197" s="3"/>
      <c r="B197" s="3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>
        <f t="shared" si="3"/>
        <v>0</v>
      </c>
    </row>
    <row r="198" spans="1:23">
      <c r="A198" s="3"/>
      <c r="B198" s="3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>
        <f t="shared" si="3"/>
        <v>0</v>
      </c>
    </row>
    <row r="199" spans="1:23">
      <c r="A199" s="3"/>
      <c r="B199" s="3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>
        <f t="shared" si="3"/>
        <v>0</v>
      </c>
    </row>
    <row r="200" spans="1:23">
      <c r="A200" s="3"/>
      <c r="B200" s="3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>
        <f t="shared" si="3"/>
        <v>0</v>
      </c>
    </row>
    <row r="201" spans="1:23">
      <c r="A201" s="3"/>
      <c r="B201" s="3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>
        <f t="shared" si="3"/>
        <v>0</v>
      </c>
    </row>
    <row r="202" spans="1:23">
      <c r="A202" s="3"/>
      <c r="B202" s="3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>
        <f t="shared" si="3"/>
        <v>0</v>
      </c>
    </row>
    <row r="203" spans="1:23">
      <c r="A203" s="3"/>
      <c r="B203" s="3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>
        <f t="shared" si="3"/>
        <v>0</v>
      </c>
    </row>
    <row r="204" spans="1:23">
      <c r="A204" s="3"/>
      <c r="B204" s="3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>
        <f t="shared" si="3"/>
        <v>0</v>
      </c>
    </row>
    <row r="205" spans="1:23">
      <c r="A205" s="3"/>
      <c r="B205" s="3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>
        <f t="shared" si="3"/>
        <v>0</v>
      </c>
    </row>
    <row r="206" spans="1:23">
      <c r="A206" s="3"/>
      <c r="B206" s="3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>
        <f t="shared" si="3"/>
        <v>0</v>
      </c>
    </row>
    <row r="207" spans="1:23">
      <c r="A207" s="3"/>
      <c r="B207" s="3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>
        <f t="shared" si="3"/>
        <v>0</v>
      </c>
    </row>
    <row r="208" spans="1:23">
      <c r="A208" s="3"/>
      <c r="B208" s="3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>
        <f t="shared" si="3"/>
        <v>0</v>
      </c>
    </row>
    <row r="209" spans="1:23">
      <c r="A209" s="3"/>
      <c r="B209" s="3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>
        <f t="shared" si="3"/>
        <v>0</v>
      </c>
    </row>
    <row r="210" spans="1:23">
      <c r="A210" s="3"/>
      <c r="B210" s="3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>
        <f t="shared" si="3"/>
        <v>0</v>
      </c>
    </row>
    <row r="211" spans="1:23">
      <c r="A211" s="3"/>
      <c r="B211" s="3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>
        <f t="shared" si="3"/>
        <v>0</v>
      </c>
    </row>
    <row r="212" spans="1:23">
      <c r="A212" s="3"/>
      <c r="B212" s="3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>
        <f t="shared" si="3"/>
        <v>0</v>
      </c>
    </row>
    <row r="213" spans="1:23">
      <c r="A213" s="3"/>
      <c r="B213" s="3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>
        <f t="shared" si="3"/>
        <v>0</v>
      </c>
    </row>
    <row r="214" spans="1:23">
      <c r="A214" s="3"/>
      <c r="B214" s="3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>
        <f t="shared" si="3"/>
        <v>0</v>
      </c>
    </row>
    <row r="215" spans="1:23">
      <c r="A215" s="3"/>
      <c r="B215" s="3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>
        <f t="shared" si="3"/>
        <v>0</v>
      </c>
    </row>
    <row r="216" spans="1:23">
      <c r="A216" s="3"/>
      <c r="B216" s="3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>
        <f t="shared" si="3"/>
        <v>0</v>
      </c>
    </row>
    <row r="217" spans="1:23">
      <c r="A217" s="3"/>
      <c r="B217" s="3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>
        <f t="shared" si="3"/>
        <v>0</v>
      </c>
    </row>
    <row r="218" spans="1:23">
      <c r="A218" s="3"/>
      <c r="B218" s="3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>
        <f t="shared" si="3"/>
        <v>0</v>
      </c>
    </row>
    <row r="219" spans="1:23">
      <c r="A219" s="3"/>
      <c r="B219" s="3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>
        <f t="shared" si="3"/>
        <v>0</v>
      </c>
    </row>
    <row r="220" spans="1:23">
      <c r="A220" s="3"/>
      <c r="B220" s="3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>
        <f t="shared" si="3"/>
        <v>0</v>
      </c>
    </row>
    <row r="221" spans="1:23">
      <c r="A221" s="3"/>
      <c r="B221" s="3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>
        <f t="shared" si="3"/>
        <v>0</v>
      </c>
    </row>
    <row r="222" spans="1:23">
      <c r="A222" s="3"/>
      <c r="B222" s="3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>
        <f t="shared" si="3"/>
        <v>0</v>
      </c>
    </row>
    <row r="223" spans="1:23">
      <c r="A223" s="3"/>
      <c r="B223" s="3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>
        <f t="shared" si="3"/>
        <v>0</v>
      </c>
    </row>
    <row r="224" spans="1:23">
      <c r="A224" s="3"/>
      <c r="B224" s="3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>
        <f t="shared" si="3"/>
        <v>0</v>
      </c>
    </row>
    <row r="225" spans="1:23">
      <c r="A225" s="3"/>
      <c r="B225" s="3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>
        <f t="shared" si="3"/>
        <v>0</v>
      </c>
    </row>
    <row r="226" spans="1:23">
      <c r="A226" s="3"/>
      <c r="B226" s="3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>
        <f t="shared" si="3"/>
        <v>0</v>
      </c>
    </row>
    <row r="227" spans="1:23">
      <c r="A227" s="3"/>
      <c r="B227" s="3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>
        <f t="shared" si="3"/>
        <v>0</v>
      </c>
    </row>
    <row r="228" spans="1:23">
      <c r="A228" s="3"/>
      <c r="B228" s="3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>
        <f t="shared" si="3"/>
        <v>0</v>
      </c>
    </row>
    <row r="229" spans="1:23">
      <c r="A229" s="3"/>
      <c r="B229" s="3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>
        <f t="shared" si="3"/>
        <v>0</v>
      </c>
    </row>
    <row r="230" spans="1:23">
      <c r="A230" s="3"/>
      <c r="B230" s="3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>
        <f t="shared" si="3"/>
        <v>0</v>
      </c>
    </row>
    <row r="231" spans="1:23">
      <c r="A231" s="3"/>
      <c r="B231" s="3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>
        <f t="shared" si="3"/>
        <v>0</v>
      </c>
    </row>
    <row r="232" spans="1:23">
      <c r="A232" s="3"/>
      <c r="B232" s="3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>
        <f t="shared" si="3"/>
        <v>0</v>
      </c>
    </row>
    <row r="233" spans="1:23">
      <c r="A233" s="3"/>
      <c r="B233" s="3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>
        <f t="shared" si="3"/>
        <v>0</v>
      </c>
    </row>
    <row r="234" spans="1:23">
      <c r="A234" s="3"/>
      <c r="B234" s="3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>
        <f t="shared" si="3"/>
        <v>0</v>
      </c>
    </row>
    <row r="235" spans="1:23">
      <c r="A235" s="3"/>
      <c r="B235" s="3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>
        <f t="shared" si="3"/>
        <v>0</v>
      </c>
    </row>
    <row r="236" spans="1:23">
      <c r="A236" s="3"/>
      <c r="B236" s="3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>
        <f t="shared" si="3"/>
        <v>0</v>
      </c>
    </row>
    <row r="237" spans="1:23">
      <c r="A237" s="3"/>
      <c r="B237" s="3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>
        <f t="shared" si="3"/>
        <v>0</v>
      </c>
    </row>
    <row r="238" spans="1:23">
      <c r="A238" s="3"/>
      <c r="B238" s="3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>
        <f t="shared" si="3"/>
        <v>0</v>
      </c>
    </row>
    <row r="239" spans="1:23">
      <c r="A239" s="3"/>
      <c r="B239" s="3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>
        <f t="shared" si="3"/>
        <v>0</v>
      </c>
    </row>
    <row r="240" spans="1:23">
      <c r="A240" s="3"/>
      <c r="B240" s="3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>
        <f t="shared" si="3"/>
        <v>0</v>
      </c>
    </row>
    <row r="241" spans="1:23">
      <c r="A241" s="3"/>
      <c r="B241" s="3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>
        <f t="shared" si="3"/>
        <v>0</v>
      </c>
    </row>
    <row r="242" spans="1:23">
      <c r="A242" s="3"/>
      <c r="B242" s="3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>
        <f t="shared" si="3"/>
        <v>0</v>
      </c>
    </row>
    <row r="243" spans="1:23">
      <c r="A243" s="3"/>
      <c r="B243" s="3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>
        <f t="shared" si="3"/>
        <v>0</v>
      </c>
    </row>
    <row r="244" spans="1:23">
      <c r="A244" s="3"/>
      <c r="B244" s="3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>
        <f t="shared" si="3"/>
        <v>0</v>
      </c>
    </row>
    <row r="245" spans="1:23">
      <c r="A245" s="3"/>
      <c r="B245" s="3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>
        <f t="shared" si="3"/>
        <v>0</v>
      </c>
    </row>
    <row r="246" spans="1:23">
      <c r="A246" s="3"/>
      <c r="B246" s="3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>
        <f t="shared" si="3"/>
        <v>0</v>
      </c>
    </row>
    <row r="247" spans="1:23">
      <c r="A247" s="3"/>
      <c r="B247" s="3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>
        <f t="shared" si="3"/>
        <v>0</v>
      </c>
    </row>
    <row r="248" spans="1:23">
      <c r="A248" s="3"/>
      <c r="B248" s="3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>
        <f t="shared" si="3"/>
        <v>0</v>
      </c>
    </row>
    <row r="249" spans="1:23">
      <c r="A249" s="3"/>
      <c r="B249" s="3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>
        <f t="shared" si="3"/>
        <v>0</v>
      </c>
    </row>
    <row r="250" spans="1:23">
      <c r="A250" s="3"/>
      <c r="B250" s="3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>
        <f t="shared" si="3"/>
        <v>0</v>
      </c>
    </row>
    <row r="251" spans="1:23">
      <c r="A251" s="3"/>
      <c r="B251" s="3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>
        <f t="shared" si="3"/>
        <v>0</v>
      </c>
    </row>
    <row r="252" spans="1:23">
      <c r="A252" s="3"/>
      <c r="B252" s="3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>
        <f t="shared" si="3"/>
        <v>0</v>
      </c>
    </row>
    <row r="253" spans="1:23">
      <c r="A253" s="3"/>
      <c r="B253" s="3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>
        <f t="shared" si="3"/>
        <v>0</v>
      </c>
    </row>
    <row r="254" spans="1:23">
      <c r="A254" s="3"/>
      <c r="B254" s="3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>
        <f t="shared" si="3"/>
        <v>0</v>
      </c>
    </row>
    <row r="255" spans="1:23">
      <c r="A255" s="3"/>
      <c r="B255" s="3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>
        <f t="shared" si="3"/>
        <v>0</v>
      </c>
    </row>
    <row r="256" spans="1:23">
      <c r="A256" s="3"/>
      <c r="B256" s="3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>
        <f t="shared" si="3"/>
        <v>0</v>
      </c>
    </row>
    <row r="257" spans="1:23">
      <c r="A257" s="3"/>
      <c r="B257" s="3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>
        <f t="shared" si="3"/>
        <v>0</v>
      </c>
    </row>
    <row r="258" spans="1:23">
      <c r="A258" s="3"/>
      <c r="B258" s="3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>
        <f t="shared" si="3"/>
        <v>0</v>
      </c>
    </row>
    <row r="259" spans="1:23">
      <c r="A259" s="3"/>
      <c r="B259" s="3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>
        <f t="shared" si="3"/>
        <v>0</v>
      </c>
    </row>
    <row r="260" spans="1:23">
      <c r="A260" s="3"/>
      <c r="B260" s="3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>
        <f t="shared" ref="W260:W323" si="4">SUM(C260:V260)</f>
        <v>0</v>
      </c>
    </row>
    <row r="261" spans="1:23">
      <c r="A261" s="3"/>
      <c r="B261" s="3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>
        <f t="shared" si="4"/>
        <v>0</v>
      </c>
    </row>
    <row r="262" spans="1:23">
      <c r="A262" s="3"/>
      <c r="B262" s="3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>
        <f t="shared" si="4"/>
        <v>0</v>
      </c>
    </row>
    <row r="263" spans="1:23">
      <c r="A263" s="3"/>
      <c r="B263" s="3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>
        <f t="shared" si="4"/>
        <v>0</v>
      </c>
    </row>
    <row r="264" spans="1:23">
      <c r="A264" s="3"/>
      <c r="B264" s="3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>
        <f t="shared" si="4"/>
        <v>0</v>
      </c>
    </row>
    <row r="265" spans="1:23">
      <c r="A265" s="3"/>
      <c r="B265" s="3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>
        <f t="shared" si="4"/>
        <v>0</v>
      </c>
    </row>
    <row r="266" spans="1:23">
      <c r="A266" s="3"/>
      <c r="B266" s="3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>
        <f t="shared" si="4"/>
        <v>0</v>
      </c>
    </row>
    <row r="267" spans="1:23">
      <c r="A267" s="3"/>
      <c r="B267" s="3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>
        <f t="shared" si="4"/>
        <v>0</v>
      </c>
    </row>
    <row r="268" spans="1:23">
      <c r="A268" s="3"/>
      <c r="B268" s="3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>
        <f t="shared" si="4"/>
        <v>0</v>
      </c>
    </row>
    <row r="269" spans="1:23">
      <c r="A269" s="3"/>
      <c r="B269" s="3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>
        <f t="shared" si="4"/>
        <v>0</v>
      </c>
    </row>
    <row r="270" spans="1:23">
      <c r="A270" s="3"/>
      <c r="B270" s="3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>
        <f t="shared" si="4"/>
        <v>0</v>
      </c>
    </row>
    <row r="271" spans="1:23">
      <c r="A271" s="3"/>
      <c r="B271" s="3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>
        <f t="shared" si="4"/>
        <v>0</v>
      </c>
    </row>
    <row r="272" spans="1:23">
      <c r="A272" s="3"/>
      <c r="B272" s="3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>
        <f t="shared" si="4"/>
        <v>0</v>
      </c>
    </row>
    <row r="273" spans="1:23">
      <c r="A273" s="3"/>
      <c r="B273" s="3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>
        <f t="shared" si="4"/>
        <v>0</v>
      </c>
    </row>
    <row r="274" spans="1:23">
      <c r="A274" s="3"/>
      <c r="B274" s="3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>
        <f t="shared" si="4"/>
        <v>0</v>
      </c>
    </row>
    <row r="275" spans="1:23">
      <c r="A275" s="3"/>
      <c r="B275" s="3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>
        <f t="shared" si="4"/>
        <v>0</v>
      </c>
    </row>
    <row r="276" spans="1:23">
      <c r="A276" s="3"/>
      <c r="B276" s="3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>
        <f t="shared" si="4"/>
        <v>0</v>
      </c>
    </row>
    <row r="277" spans="1:23">
      <c r="A277" s="3"/>
      <c r="B277" s="3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>
        <f t="shared" si="4"/>
        <v>0</v>
      </c>
    </row>
    <row r="278" spans="1:23">
      <c r="A278" s="3"/>
      <c r="B278" s="3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>
        <f t="shared" si="4"/>
        <v>0</v>
      </c>
    </row>
    <row r="279" spans="1:23">
      <c r="A279" s="3"/>
      <c r="B279" s="3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>
        <f t="shared" si="4"/>
        <v>0</v>
      </c>
    </row>
    <row r="280" spans="1:23">
      <c r="A280" s="3"/>
      <c r="B280" s="3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>
        <f t="shared" si="4"/>
        <v>0</v>
      </c>
    </row>
    <row r="281" spans="1:23">
      <c r="A281" s="3"/>
      <c r="B281" s="3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>
        <f t="shared" si="4"/>
        <v>0</v>
      </c>
    </row>
    <row r="282" spans="1:23">
      <c r="A282" s="3"/>
      <c r="B282" s="3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>
        <f t="shared" si="4"/>
        <v>0</v>
      </c>
    </row>
    <row r="283" spans="1:23">
      <c r="A283" s="3"/>
      <c r="B283" s="3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>
        <f t="shared" si="4"/>
        <v>0</v>
      </c>
    </row>
    <row r="284" spans="1:23">
      <c r="A284" s="3"/>
      <c r="B284" s="3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>
        <f t="shared" si="4"/>
        <v>0</v>
      </c>
    </row>
    <row r="285" spans="1:23">
      <c r="A285" s="3"/>
      <c r="B285" s="3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>
        <f t="shared" si="4"/>
        <v>0</v>
      </c>
    </row>
    <row r="286" spans="1:23">
      <c r="A286" s="3"/>
      <c r="B286" s="3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>
        <f t="shared" si="4"/>
        <v>0</v>
      </c>
    </row>
    <row r="287" spans="1:23">
      <c r="A287" s="3"/>
      <c r="B287" s="3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>
        <f t="shared" si="4"/>
        <v>0</v>
      </c>
    </row>
    <row r="288" spans="1:23">
      <c r="A288" s="3"/>
      <c r="B288" s="3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>
        <f t="shared" si="4"/>
        <v>0</v>
      </c>
    </row>
    <row r="289" spans="1:23">
      <c r="A289" s="3"/>
      <c r="B289" s="3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>
        <f t="shared" si="4"/>
        <v>0</v>
      </c>
    </row>
    <row r="290" spans="1:23">
      <c r="A290" s="3"/>
      <c r="B290" s="3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>
        <f t="shared" si="4"/>
        <v>0</v>
      </c>
    </row>
    <row r="291" spans="1:23">
      <c r="A291" s="3"/>
      <c r="B291" s="3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>
        <f t="shared" si="4"/>
        <v>0</v>
      </c>
    </row>
    <row r="292" spans="1:23">
      <c r="A292" s="3"/>
      <c r="B292" s="3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>
        <f t="shared" si="4"/>
        <v>0</v>
      </c>
    </row>
    <row r="293" spans="1:23">
      <c r="A293" s="3"/>
      <c r="B293" s="3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>
        <f t="shared" si="4"/>
        <v>0</v>
      </c>
    </row>
    <row r="294" spans="1:23">
      <c r="A294" s="3"/>
      <c r="B294" s="3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>
        <f t="shared" si="4"/>
        <v>0</v>
      </c>
    </row>
    <row r="295" spans="1:23">
      <c r="A295" s="3"/>
      <c r="B295" s="3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>
        <f t="shared" si="4"/>
        <v>0</v>
      </c>
    </row>
    <row r="296" spans="1:23">
      <c r="A296" s="3"/>
      <c r="B296" s="3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>
        <f t="shared" si="4"/>
        <v>0</v>
      </c>
    </row>
    <row r="297" spans="1:23">
      <c r="A297" s="3"/>
      <c r="B297" s="3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>
        <f t="shared" si="4"/>
        <v>0</v>
      </c>
    </row>
    <row r="298" spans="1:23">
      <c r="A298" s="3"/>
      <c r="B298" s="3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>
        <f t="shared" si="4"/>
        <v>0</v>
      </c>
    </row>
    <row r="299" spans="1:23">
      <c r="A299" s="3"/>
      <c r="B299" s="3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>
        <f t="shared" si="4"/>
        <v>0</v>
      </c>
    </row>
    <row r="300" spans="1:23">
      <c r="A300" s="3"/>
      <c r="B300" s="3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>
        <f t="shared" si="4"/>
        <v>0</v>
      </c>
    </row>
    <row r="301" spans="1:23">
      <c r="A301" s="3"/>
      <c r="B301" s="3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>
        <f t="shared" si="4"/>
        <v>0</v>
      </c>
    </row>
    <row r="302" spans="1:23">
      <c r="A302" s="3"/>
      <c r="B302" s="3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>
        <f t="shared" si="4"/>
        <v>0</v>
      </c>
    </row>
    <row r="303" spans="1:23">
      <c r="A303" s="3"/>
      <c r="B303" s="3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>
        <f t="shared" si="4"/>
        <v>0</v>
      </c>
    </row>
    <row r="304" spans="1:23">
      <c r="A304" s="3"/>
      <c r="B304" s="3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>
        <f t="shared" si="4"/>
        <v>0</v>
      </c>
    </row>
    <row r="305" spans="1:23">
      <c r="A305" s="3"/>
      <c r="B305" s="3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>
        <f t="shared" si="4"/>
        <v>0</v>
      </c>
    </row>
    <row r="306" spans="1:23">
      <c r="A306" s="3"/>
      <c r="B306" s="3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>
        <f t="shared" si="4"/>
        <v>0</v>
      </c>
    </row>
    <row r="307" spans="1:23">
      <c r="A307" s="3"/>
      <c r="B307" s="3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>
        <f t="shared" si="4"/>
        <v>0</v>
      </c>
    </row>
    <row r="308" spans="1:23">
      <c r="A308" s="3"/>
      <c r="B308" s="3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>
        <f t="shared" si="4"/>
        <v>0</v>
      </c>
    </row>
    <row r="309" spans="1:23">
      <c r="A309" s="3"/>
      <c r="B309" s="3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>
        <f t="shared" si="4"/>
        <v>0</v>
      </c>
    </row>
    <row r="310" spans="1:23">
      <c r="A310" s="3"/>
      <c r="B310" s="3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>
        <f t="shared" si="4"/>
        <v>0</v>
      </c>
    </row>
    <row r="311" spans="1:23">
      <c r="A311" s="3"/>
      <c r="B311" s="3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>
        <f t="shared" si="4"/>
        <v>0</v>
      </c>
    </row>
    <row r="312" spans="1:23">
      <c r="A312" s="3"/>
      <c r="B312" s="3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>
        <f t="shared" si="4"/>
        <v>0</v>
      </c>
    </row>
    <row r="313" spans="1:23">
      <c r="A313" s="3"/>
      <c r="B313" s="3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>
        <f t="shared" si="4"/>
        <v>0</v>
      </c>
    </row>
    <row r="314" spans="1:23">
      <c r="A314" s="3"/>
      <c r="B314" s="3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>
        <f t="shared" si="4"/>
        <v>0</v>
      </c>
    </row>
    <row r="315" spans="1:23">
      <c r="A315" s="3"/>
      <c r="B315" s="3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>
        <f t="shared" si="4"/>
        <v>0</v>
      </c>
    </row>
    <row r="316" spans="1:23">
      <c r="A316" s="3"/>
      <c r="B316" s="3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>
        <f t="shared" si="4"/>
        <v>0</v>
      </c>
    </row>
    <row r="317" spans="1:23">
      <c r="A317" s="3"/>
      <c r="B317" s="3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>
        <f t="shared" si="4"/>
        <v>0</v>
      </c>
    </row>
    <row r="318" spans="1:23">
      <c r="A318" s="3"/>
      <c r="B318" s="3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>
        <f t="shared" si="4"/>
        <v>0</v>
      </c>
    </row>
    <row r="319" spans="1:23">
      <c r="A319" s="3"/>
      <c r="B319" s="3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>
        <f t="shared" si="4"/>
        <v>0</v>
      </c>
    </row>
    <row r="320" spans="1:23">
      <c r="A320" s="3"/>
      <c r="B320" s="3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>
        <f t="shared" si="4"/>
        <v>0</v>
      </c>
    </row>
    <row r="321" spans="1:23">
      <c r="A321" s="3"/>
      <c r="B321" s="3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>
        <f t="shared" si="4"/>
        <v>0</v>
      </c>
    </row>
    <row r="322" spans="1:23">
      <c r="A322" s="3"/>
      <c r="B322" s="3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>
        <f t="shared" si="4"/>
        <v>0</v>
      </c>
    </row>
    <row r="323" spans="1:23">
      <c r="A323" s="3"/>
      <c r="B323" s="3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>
        <f t="shared" si="4"/>
        <v>0</v>
      </c>
    </row>
    <row r="324" spans="1:23">
      <c r="A324" s="3"/>
      <c r="B324" s="3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>
        <f t="shared" ref="W324:W348" si="5">SUM(C324:V324)</f>
        <v>0</v>
      </c>
    </row>
    <row r="325" spans="1:23">
      <c r="A325" s="3"/>
      <c r="B325" s="3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>
        <f t="shared" si="5"/>
        <v>0</v>
      </c>
    </row>
    <row r="326" spans="1:23">
      <c r="A326" s="3"/>
      <c r="B326" s="3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>
        <f t="shared" si="5"/>
        <v>0</v>
      </c>
    </row>
    <row r="327" spans="1:23">
      <c r="A327" s="3"/>
      <c r="B327" s="3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>
        <f t="shared" si="5"/>
        <v>0</v>
      </c>
    </row>
    <row r="328" spans="1:23">
      <c r="A328" s="3"/>
      <c r="B328" s="3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>
        <f t="shared" si="5"/>
        <v>0</v>
      </c>
    </row>
    <row r="329" spans="1:23">
      <c r="A329" s="3"/>
      <c r="B329" s="3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>
        <f t="shared" si="5"/>
        <v>0</v>
      </c>
    </row>
    <row r="330" spans="1:23">
      <c r="A330" s="3"/>
      <c r="B330" s="3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>
        <f t="shared" si="5"/>
        <v>0</v>
      </c>
    </row>
    <row r="331" spans="1:23">
      <c r="A331" s="3"/>
      <c r="B331" s="3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>
        <f t="shared" si="5"/>
        <v>0</v>
      </c>
    </row>
    <row r="332" spans="1:23">
      <c r="A332" s="3"/>
      <c r="B332" s="3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>
        <f t="shared" si="5"/>
        <v>0</v>
      </c>
    </row>
    <row r="333" spans="1:23">
      <c r="A333" s="3"/>
      <c r="B333" s="3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>
        <f t="shared" si="5"/>
        <v>0</v>
      </c>
    </row>
    <row r="334" spans="1:23">
      <c r="A334" s="3"/>
      <c r="B334" s="3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>
        <f t="shared" si="5"/>
        <v>0</v>
      </c>
    </row>
    <row r="335" spans="1:23">
      <c r="A335" s="3"/>
      <c r="B335" s="3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>
        <f t="shared" si="5"/>
        <v>0</v>
      </c>
    </row>
    <row r="336" spans="1:23">
      <c r="A336" s="3"/>
      <c r="B336" s="3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>
        <f t="shared" si="5"/>
        <v>0</v>
      </c>
    </row>
    <row r="337" spans="1:23">
      <c r="A337" s="3"/>
      <c r="B337" s="3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>
        <f t="shared" si="5"/>
        <v>0</v>
      </c>
    </row>
    <row r="338" spans="1:23">
      <c r="A338" s="3"/>
      <c r="B338" s="3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>
        <f t="shared" si="5"/>
        <v>0</v>
      </c>
    </row>
    <row r="339" spans="1:23">
      <c r="A339" s="3"/>
      <c r="B339" s="3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>
        <f t="shared" si="5"/>
        <v>0</v>
      </c>
    </row>
    <row r="340" spans="1:23">
      <c r="A340" s="3"/>
      <c r="B340" s="3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>
        <f t="shared" si="5"/>
        <v>0</v>
      </c>
    </row>
    <row r="341" spans="1:23">
      <c r="A341" s="3"/>
      <c r="B341" s="3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>
        <f t="shared" si="5"/>
        <v>0</v>
      </c>
    </row>
    <row r="342" spans="1:23">
      <c r="A342" s="3"/>
      <c r="B342" s="3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>
        <f t="shared" si="5"/>
        <v>0</v>
      </c>
    </row>
    <row r="343" spans="1:23">
      <c r="A343" s="3"/>
      <c r="B343" s="3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>
        <f t="shared" si="5"/>
        <v>0</v>
      </c>
    </row>
    <row r="344" spans="1:23">
      <c r="A344" s="3"/>
      <c r="B344" s="3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>
        <f t="shared" si="5"/>
        <v>0</v>
      </c>
    </row>
    <row r="345" spans="1:23">
      <c r="A345" s="3"/>
      <c r="B345" s="3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>
        <f t="shared" si="5"/>
        <v>0</v>
      </c>
    </row>
    <row r="346" spans="1:23">
      <c r="A346" s="3"/>
      <c r="B346" s="3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>
        <f t="shared" si="5"/>
        <v>0</v>
      </c>
    </row>
    <row r="347" spans="1:23">
      <c r="A347" s="3"/>
      <c r="B347" s="3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>
        <f t="shared" si="5"/>
        <v>0</v>
      </c>
    </row>
    <row r="348" spans="1:23">
      <c r="A348" s="3"/>
      <c r="B348" s="3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>
        <f t="shared" si="5"/>
        <v>0</v>
      </c>
    </row>
    <row r="349" spans="3:23">
      <c r="C349" s="6">
        <f t="shared" ref="C349:V349" si="6">SUM(C1:C348)</f>
        <v>0</v>
      </c>
      <c r="D349" s="6">
        <f t="shared" si="6"/>
        <v>0</v>
      </c>
      <c r="E349" s="6">
        <f t="shared" si="6"/>
        <v>0</v>
      </c>
      <c r="F349" s="6">
        <f t="shared" si="6"/>
        <v>0</v>
      </c>
      <c r="G349" s="6">
        <f t="shared" si="6"/>
        <v>0</v>
      </c>
      <c r="H349" s="6">
        <f t="shared" si="6"/>
        <v>0</v>
      </c>
      <c r="I349" s="6">
        <f t="shared" si="6"/>
        <v>0</v>
      </c>
      <c r="J349" s="6">
        <f t="shared" si="6"/>
        <v>0</v>
      </c>
      <c r="K349" s="6">
        <f t="shared" si="6"/>
        <v>0</v>
      </c>
      <c r="L349" s="6">
        <f t="shared" si="6"/>
        <v>0</v>
      </c>
      <c r="M349" s="6">
        <f t="shared" si="6"/>
        <v>127.65</v>
      </c>
      <c r="N349" s="6">
        <f t="shared" si="6"/>
        <v>361.8</v>
      </c>
      <c r="O349" s="6">
        <f t="shared" si="6"/>
        <v>440.3</v>
      </c>
      <c r="P349" s="6">
        <f t="shared" si="6"/>
        <v>685.35</v>
      </c>
      <c r="Q349" s="6">
        <f t="shared" si="6"/>
        <v>337.8</v>
      </c>
      <c r="R349" s="6">
        <f t="shared" si="6"/>
        <v>0</v>
      </c>
      <c r="S349" s="6">
        <f t="shared" si="6"/>
        <v>28.7</v>
      </c>
      <c r="T349" s="6">
        <f t="shared" si="6"/>
        <v>379.65</v>
      </c>
      <c r="U349" s="6">
        <f t="shared" si="6"/>
        <v>275.4</v>
      </c>
      <c r="V349" s="6">
        <f t="shared" si="6"/>
        <v>0</v>
      </c>
      <c r="W349" s="6">
        <f>SUM(W2:W348)</f>
        <v>2636.65</v>
      </c>
    </row>
  </sheetData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9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1" defaultRowHeight="14.25"/>
  <cols>
    <col min="1" max="1" width="9.56923076923077" customWidth="1"/>
    <col min="2" max="12" width="11" hidden="1" customWidth="1"/>
    <col min="13" max="14" width="7.85641025641026" customWidth="1"/>
    <col min="15" max="15" width="7.42564102564103" customWidth="1"/>
    <col min="16" max="16" width="8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8.13846153846154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2198</v>
      </c>
      <c r="B2" s="3"/>
      <c r="C2" s="3"/>
      <c r="D2" s="3"/>
      <c r="E2" s="3"/>
      <c r="F2" s="3"/>
      <c r="G2" s="3"/>
      <c r="H2" s="3"/>
      <c r="I2" s="3"/>
      <c r="J2" s="3"/>
      <c r="K2" s="5"/>
      <c r="L2" s="5"/>
      <c r="M2" s="5"/>
      <c r="N2" s="5">
        <v>1.55</v>
      </c>
      <c r="O2" s="5">
        <v>4.15</v>
      </c>
      <c r="P2" s="5">
        <v>3.95</v>
      </c>
      <c r="Q2" s="5">
        <v>1.7</v>
      </c>
      <c r="R2" s="5"/>
      <c r="S2" s="5"/>
      <c r="T2" s="5"/>
      <c r="U2" s="5">
        <v>0.55</v>
      </c>
      <c r="V2" s="5"/>
      <c r="W2" s="5">
        <f t="shared" ref="W2:W67" si="0">SUM(C2:V2)</f>
        <v>11.9</v>
      </c>
    </row>
    <row r="3" spans="1:23">
      <c r="A3" s="3">
        <v>2425</v>
      </c>
      <c r="B3" s="3"/>
      <c r="C3" s="3"/>
      <c r="D3" s="3"/>
      <c r="E3" s="3"/>
      <c r="F3" s="3"/>
      <c r="G3" s="3"/>
      <c r="H3" s="3"/>
      <c r="I3" s="3"/>
      <c r="J3" s="3"/>
      <c r="K3" s="5"/>
      <c r="L3" s="5"/>
      <c r="M3" s="5"/>
      <c r="N3" s="5">
        <v>3.3</v>
      </c>
      <c r="O3" s="5">
        <v>5.4</v>
      </c>
      <c r="P3" s="5">
        <v>6.35</v>
      </c>
      <c r="Q3" s="5">
        <v>5.1</v>
      </c>
      <c r="R3" s="5"/>
      <c r="S3" s="5"/>
      <c r="T3" s="5"/>
      <c r="U3" s="5">
        <v>0.55</v>
      </c>
      <c r="V3" s="5"/>
      <c r="W3" s="5">
        <f t="shared" si="0"/>
        <v>20.7</v>
      </c>
    </row>
    <row r="4" spans="1:23">
      <c r="A4" s="3">
        <v>451</v>
      </c>
      <c r="B4" s="3"/>
      <c r="C4" s="3"/>
      <c r="D4" s="3"/>
      <c r="E4" s="3"/>
      <c r="F4" s="3"/>
      <c r="G4" s="3"/>
      <c r="H4" s="3"/>
      <c r="I4" s="3"/>
      <c r="J4" s="3"/>
      <c r="K4" s="5"/>
      <c r="L4" s="5"/>
      <c r="M4" s="5">
        <f>19.45+8.4</f>
        <v>27.85</v>
      </c>
      <c r="N4" s="5">
        <f>16.2+14.05+19.85</f>
        <v>50.1</v>
      </c>
      <c r="O4" s="5">
        <f>17+14.1+14.55+19.5</f>
        <v>65.15</v>
      </c>
      <c r="P4" s="5">
        <f>14.1+15.95+17.6+17.15+9.65</f>
        <v>74.45</v>
      </c>
      <c r="Q4" s="5">
        <f>13.25+7.75</f>
        <v>21</v>
      </c>
      <c r="R4" s="5"/>
      <c r="S4" s="5">
        <v>2.25</v>
      </c>
      <c r="T4" s="5">
        <v>6.35</v>
      </c>
      <c r="U4" s="5">
        <v>15.5</v>
      </c>
      <c r="V4" s="5"/>
      <c r="W4" s="5">
        <f t="shared" si="0"/>
        <v>262.65</v>
      </c>
    </row>
    <row r="5" spans="1:23">
      <c r="A5" s="3">
        <v>996</v>
      </c>
      <c r="B5" s="3"/>
      <c r="C5" s="3"/>
      <c r="D5" s="3"/>
      <c r="E5" s="3"/>
      <c r="F5" s="3"/>
      <c r="G5" s="3"/>
      <c r="H5" s="3"/>
      <c r="I5" s="3"/>
      <c r="J5" s="3"/>
      <c r="K5" s="5"/>
      <c r="L5" s="5"/>
      <c r="M5" s="5">
        <v>2.1</v>
      </c>
      <c r="N5" s="5">
        <v>10.95</v>
      </c>
      <c r="O5" s="5">
        <v>6.15</v>
      </c>
      <c r="P5" s="5">
        <v>3.4</v>
      </c>
      <c r="Q5" s="5"/>
      <c r="R5" s="5"/>
      <c r="S5" s="5"/>
      <c r="T5" s="5"/>
      <c r="U5" s="5"/>
      <c r="V5" s="5"/>
      <c r="W5" s="5">
        <f t="shared" si="0"/>
        <v>22.6</v>
      </c>
    </row>
    <row r="6" spans="1:23">
      <c r="A6" s="3">
        <v>628</v>
      </c>
      <c r="B6" s="3"/>
      <c r="C6" s="3"/>
      <c r="D6" s="3"/>
      <c r="E6" s="3"/>
      <c r="F6" s="3"/>
      <c r="G6" s="3"/>
      <c r="H6" s="3"/>
      <c r="I6" s="3"/>
      <c r="J6" s="3"/>
      <c r="K6" s="5"/>
      <c r="L6" s="5"/>
      <c r="M6" s="5">
        <v>4.75</v>
      </c>
      <c r="N6" s="5">
        <v>6.6</v>
      </c>
      <c r="O6" s="5">
        <v>5.35</v>
      </c>
      <c r="P6" s="5">
        <v>3.05</v>
      </c>
      <c r="Q6" s="5">
        <v>5.35</v>
      </c>
      <c r="R6" s="5"/>
      <c r="S6" s="5"/>
      <c r="T6" s="5"/>
      <c r="U6" s="5"/>
      <c r="V6" s="5"/>
      <c r="W6" s="5">
        <f t="shared" si="0"/>
        <v>25.1</v>
      </c>
    </row>
    <row r="7" spans="1:23">
      <c r="A7" s="3">
        <v>309</v>
      </c>
      <c r="B7" s="3"/>
      <c r="C7" s="3"/>
      <c r="D7" s="3"/>
      <c r="E7" s="3"/>
      <c r="F7" s="3"/>
      <c r="G7" s="3"/>
      <c r="H7" s="3"/>
      <c r="I7" s="3"/>
      <c r="J7" s="3"/>
      <c r="K7" s="5"/>
      <c r="L7" s="5"/>
      <c r="M7" s="5">
        <f>15.3+15.4+15.65</f>
        <v>46.35</v>
      </c>
      <c r="N7" s="5">
        <f>15.85+14.7+17.5+10.25</f>
        <v>58.3</v>
      </c>
      <c r="O7" s="5">
        <f>17.9+17.6+15.7+13.3+23.2+16.45</f>
        <v>104.15</v>
      </c>
      <c r="P7" s="5">
        <f>17.6+13.15+14.2+20.8+13.65+15.7+18+15.7+18.55+17.9</f>
        <v>165.25</v>
      </c>
      <c r="Q7" s="5">
        <f>15.15+17.05+15.9+13.35+17</f>
        <v>78.45</v>
      </c>
      <c r="R7" s="5"/>
      <c r="S7" s="5">
        <v>13.85</v>
      </c>
      <c r="T7" s="5">
        <f>12.9+21.95+15.6+16.8+2.65</f>
        <v>69.9</v>
      </c>
      <c r="U7" s="5">
        <f>16.45+18.95+12.95+18.65+5.65</f>
        <v>72.65</v>
      </c>
      <c r="V7" s="5"/>
      <c r="W7" s="5">
        <f t="shared" si="0"/>
        <v>608.9</v>
      </c>
    </row>
    <row r="8" spans="1:23">
      <c r="A8" s="3">
        <v>2161</v>
      </c>
      <c r="B8" s="3"/>
      <c r="C8" s="3"/>
      <c r="D8" s="3"/>
      <c r="E8" s="3"/>
      <c r="F8" s="3"/>
      <c r="G8" s="3"/>
      <c r="H8" s="3"/>
      <c r="I8" s="3"/>
      <c r="J8" s="3"/>
      <c r="K8" s="5"/>
      <c r="L8" s="5"/>
      <c r="M8" s="5">
        <v>2.65</v>
      </c>
      <c r="N8" s="5">
        <f>10.7+15.75</f>
        <v>26.45</v>
      </c>
      <c r="O8" s="5">
        <f>15.55+15.65+4.35</f>
        <v>35.55</v>
      </c>
      <c r="P8" s="5">
        <f>15.45+16.25+1.15</f>
        <v>32.85</v>
      </c>
      <c r="Q8" s="5">
        <v>11.4</v>
      </c>
      <c r="R8" s="5"/>
      <c r="S8" s="5"/>
      <c r="T8" s="5">
        <v>13.85</v>
      </c>
      <c r="U8" s="5">
        <v>9.45</v>
      </c>
      <c r="V8" s="5"/>
      <c r="W8" s="5">
        <f t="shared" si="0"/>
        <v>132.2</v>
      </c>
    </row>
    <row r="9" spans="1:23">
      <c r="A9" s="3">
        <v>260</v>
      </c>
      <c r="B9" s="3"/>
      <c r="C9" s="3"/>
      <c r="D9" s="3"/>
      <c r="E9" s="3"/>
      <c r="F9" s="3"/>
      <c r="G9" s="3"/>
      <c r="H9" s="3"/>
      <c r="I9" s="3"/>
      <c r="J9" s="3"/>
      <c r="K9" s="5"/>
      <c r="L9" s="5"/>
      <c r="M9" s="5">
        <f>25.15+18.6</f>
        <v>43.75</v>
      </c>
      <c r="N9" s="5">
        <f>22.6+16.65+23.3+21.2+6</f>
        <v>89.75</v>
      </c>
      <c r="O9" s="5">
        <f>13.95+16.05+17.95+18.15+15.45</f>
        <v>81.55</v>
      </c>
      <c r="P9" s="5">
        <f>15+25.2+23.45+8.4</f>
        <v>72.05</v>
      </c>
      <c r="Q9" s="5">
        <f>18.8+7.45</f>
        <v>26.25</v>
      </c>
      <c r="R9" s="5"/>
      <c r="S9" s="5">
        <v>4.7</v>
      </c>
      <c r="T9" s="5">
        <v>12.3</v>
      </c>
      <c r="U9" s="5">
        <v>17.55</v>
      </c>
      <c r="V9" s="5"/>
      <c r="W9" s="5">
        <f t="shared" si="0"/>
        <v>347.9</v>
      </c>
    </row>
    <row r="10" spans="1:23">
      <c r="A10" s="3">
        <v>1030</v>
      </c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>
        <f>17.7+2.3</f>
        <v>20</v>
      </c>
      <c r="N10" s="5">
        <f>22.7+1.8</f>
        <v>24.5</v>
      </c>
      <c r="O10" s="5">
        <v>11.9</v>
      </c>
      <c r="P10" s="5">
        <v>14.45</v>
      </c>
      <c r="Q10" s="5">
        <v>6.65</v>
      </c>
      <c r="R10" s="5"/>
      <c r="S10" s="5">
        <v>19.75</v>
      </c>
      <c r="T10" s="5">
        <f>21.55+12.95+8.7</f>
        <v>43.2</v>
      </c>
      <c r="U10" s="5">
        <f>21.1+13.9</f>
        <v>35</v>
      </c>
      <c r="V10" s="5"/>
      <c r="W10" s="5">
        <f t="shared" si="0"/>
        <v>175.45</v>
      </c>
    </row>
    <row r="11" spans="1:23">
      <c r="A11" s="3">
        <v>1017</v>
      </c>
      <c r="B11" s="3"/>
      <c r="C11" s="3"/>
      <c r="D11" s="3"/>
      <c r="E11" s="3"/>
      <c r="F11" s="3"/>
      <c r="G11" s="3"/>
      <c r="H11" s="3"/>
      <c r="I11" s="3"/>
      <c r="J11" s="3"/>
      <c r="K11" s="5"/>
      <c r="L11" s="5"/>
      <c r="M11" s="5">
        <v>3.1</v>
      </c>
      <c r="N11" s="5">
        <v>1.55</v>
      </c>
      <c r="O11" s="5">
        <v>6.5</v>
      </c>
      <c r="P11" s="5">
        <v>9.4</v>
      </c>
      <c r="Q11" s="5">
        <v>7.3</v>
      </c>
      <c r="R11" s="5"/>
      <c r="S11" s="5">
        <v>3.05</v>
      </c>
      <c r="T11" s="5"/>
      <c r="U11" s="5">
        <v>2.35</v>
      </c>
      <c r="V11" s="5"/>
      <c r="W11" s="5">
        <f t="shared" si="0"/>
        <v>33.25</v>
      </c>
    </row>
    <row r="12" spans="1:23">
      <c r="A12" s="3">
        <v>1009</v>
      </c>
      <c r="B12" s="3"/>
      <c r="C12" s="3"/>
      <c r="D12" s="3"/>
      <c r="E12" s="3"/>
      <c r="F12" s="3"/>
      <c r="G12" s="3"/>
      <c r="H12" s="3"/>
      <c r="I12" s="3"/>
      <c r="J12" s="3"/>
      <c r="K12" s="5"/>
      <c r="L12" s="5"/>
      <c r="M12" s="5">
        <f>13.55+11.35</f>
        <v>24.9</v>
      </c>
      <c r="N12" s="5">
        <f>16.55+13.75+1.65</f>
        <v>31.95</v>
      </c>
      <c r="O12" s="5">
        <f>13.85+19.3</f>
        <v>33.15</v>
      </c>
      <c r="P12" s="5">
        <f>17.9+18.1+9.5</f>
        <v>45.5</v>
      </c>
      <c r="Q12" s="5">
        <v>17.1</v>
      </c>
      <c r="R12" s="5"/>
      <c r="S12" s="5">
        <v>12.9</v>
      </c>
      <c r="T12" s="5">
        <v>7</v>
      </c>
      <c r="U12" s="5">
        <v>9.3</v>
      </c>
      <c r="V12" s="5"/>
      <c r="W12" s="5">
        <f t="shared" si="0"/>
        <v>181.8</v>
      </c>
    </row>
    <row r="13" spans="1:23">
      <c r="A13" s="3">
        <v>2425</v>
      </c>
      <c r="B13" s="4"/>
      <c r="C13" s="3"/>
      <c r="D13" s="3"/>
      <c r="E13" s="3"/>
      <c r="F13" s="3"/>
      <c r="G13" s="3"/>
      <c r="H13" s="3"/>
      <c r="I13" s="3"/>
      <c r="J13" s="3"/>
      <c r="K13" s="5"/>
      <c r="L13" s="5"/>
      <c r="M13" s="5">
        <v>4.1</v>
      </c>
      <c r="N13" s="5"/>
      <c r="O13" s="5">
        <v>11.25</v>
      </c>
      <c r="P13" s="5">
        <f>21.85+17.4+18.45+15.4+15.2+15.75+21.2</f>
        <v>125.25</v>
      </c>
      <c r="Q13" s="5">
        <f>14.55+17.8</f>
        <v>32.35</v>
      </c>
      <c r="R13" s="5"/>
      <c r="S13" s="5"/>
      <c r="T13" s="5">
        <v>4.6</v>
      </c>
      <c r="U13" s="5">
        <f>24.45+7</f>
        <v>31.45</v>
      </c>
      <c r="V13" s="5"/>
      <c r="W13" s="5">
        <f t="shared" si="0"/>
        <v>209</v>
      </c>
    </row>
    <row r="14" spans="1:23">
      <c r="A14" s="3">
        <v>260</v>
      </c>
      <c r="B14" s="3"/>
      <c r="C14" s="3"/>
      <c r="D14" s="3"/>
      <c r="E14" s="3"/>
      <c r="F14" s="3"/>
      <c r="G14" s="3"/>
      <c r="H14" s="3"/>
      <c r="I14" s="3"/>
      <c r="J14" s="3"/>
      <c r="K14" s="5"/>
      <c r="L14" s="5"/>
      <c r="M14" s="5">
        <v>2.15</v>
      </c>
      <c r="N14" s="5">
        <v>5.15</v>
      </c>
      <c r="O14" s="5">
        <v>11.2</v>
      </c>
      <c r="P14" s="5">
        <v>14.45</v>
      </c>
      <c r="Q14" s="5">
        <v>3.55</v>
      </c>
      <c r="R14" s="5"/>
      <c r="S14" s="5"/>
      <c r="T14" s="5">
        <v>17.2</v>
      </c>
      <c r="U14" s="5">
        <v>7.15</v>
      </c>
      <c r="V14" s="5"/>
      <c r="W14" s="5">
        <f t="shared" si="0"/>
        <v>60.85</v>
      </c>
    </row>
    <row r="15" spans="1:23">
      <c r="A15" s="3">
        <v>999</v>
      </c>
      <c r="B15" s="3"/>
      <c r="C15" s="3"/>
      <c r="D15" s="3"/>
      <c r="E15" s="3"/>
      <c r="F15" s="3"/>
      <c r="G15" s="3"/>
      <c r="H15" s="3"/>
      <c r="I15" s="3"/>
      <c r="J15" s="3"/>
      <c r="K15" s="5"/>
      <c r="L15" s="5"/>
      <c r="M15" s="5"/>
      <c r="N15" s="5">
        <v>3.6</v>
      </c>
      <c r="O15" s="5">
        <f>18.4+1.5+10.05</f>
        <v>29.95</v>
      </c>
      <c r="P15" s="5">
        <v>7.75</v>
      </c>
      <c r="Q15" s="5">
        <v>3.95</v>
      </c>
      <c r="R15" s="5"/>
      <c r="S15" s="5"/>
      <c r="T15" s="5">
        <v>6.75</v>
      </c>
      <c r="U15" s="5">
        <v>5.05</v>
      </c>
      <c r="V15" s="5"/>
      <c r="W15" s="5">
        <f t="shared" si="0"/>
        <v>57.05</v>
      </c>
    </row>
    <row r="16" spans="1:23">
      <c r="A16" s="3">
        <v>1006</v>
      </c>
      <c r="B16" s="3"/>
      <c r="C16" s="3"/>
      <c r="D16" s="3"/>
      <c r="E16" s="3"/>
      <c r="F16" s="3"/>
      <c r="G16" s="3"/>
      <c r="H16" s="3"/>
      <c r="I16" s="3"/>
      <c r="J16" s="3"/>
      <c r="K16" s="5"/>
      <c r="L16" s="5"/>
      <c r="M16" s="5">
        <v>2.25</v>
      </c>
      <c r="N16" s="5">
        <v>7.9</v>
      </c>
      <c r="O16" s="5">
        <v>9.15</v>
      </c>
      <c r="P16" s="5">
        <v>18.7</v>
      </c>
      <c r="Q16" s="5">
        <v>9.6</v>
      </c>
      <c r="R16" s="5"/>
      <c r="S16" s="5"/>
      <c r="T16" s="5">
        <v>2.55</v>
      </c>
      <c r="U16" s="5">
        <v>7.7</v>
      </c>
      <c r="V16" s="5"/>
      <c r="W16" s="5">
        <f t="shared" si="0"/>
        <v>57.85</v>
      </c>
    </row>
    <row r="17" spans="1:23">
      <c r="A17" s="3">
        <v>1005</v>
      </c>
      <c r="B17" s="3"/>
      <c r="C17" s="3"/>
      <c r="D17" s="3"/>
      <c r="E17" s="3"/>
      <c r="F17" s="3"/>
      <c r="G17" s="3"/>
      <c r="H17" s="3"/>
      <c r="I17" s="3"/>
      <c r="J17" s="3"/>
      <c r="K17" s="5"/>
      <c r="L17" s="5"/>
      <c r="M17" s="5">
        <v>4.5</v>
      </c>
      <c r="N17" s="5"/>
      <c r="O17" s="5">
        <v>8</v>
      </c>
      <c r="P17" s="5">
        <v>8.5</v>
      </c>
      <c r="Q17" s="5">
        <v>2.4</v>
      </c>
      <c r="R17" s="5"/>
      <c r="S17" s="5"/>
      <c r="T17" s="5">
        <v>3.35</v>
      </c>
      <c r="U17" s="5">
        <v>2.25</v>
      </c>
      <c r="V17" s="5"/>
      <c r="W17" s="5">
        <f t="shared" si="0"/>
        <v>29</v>
      </c>
    </row>
    <row r="18" spans="1:23">
      <c r="A18" s="3">
        <v>2425</v>
      </c>
      <c r="B18" s="3"/>
      <c r="C18" s="3"/>
      <c r="D18" s="3"/>
      <c r="E18" s="3"/>
      <c r="F18" s="3"/>
      <c r="G18" s="3"/>
      <c r="H18" s="3"/>
      <c r="I18" s="3"/>
      <c r="J18" s="3"/>
      <c r="K18" s="5"/>
      <c r="L18" s="5"/>
      <c r="M18" s="5"/>
      <c r="N18" s="5"/>
      <c r="O18" s="5">
        <v>16.85</v>
      </c>
      <c r="P18" s="5">
        <f>16.45+15.5</f>
        <v>31.95</v>
      </c>
      <c r="Q18" s="5">
        <f>15.55+9.65</f>
        <v>25.2</v>
      </c>
      <c r="R18" s="5"/>
      <c r="S18" s="5"/>
      <c r="T18" s="5">
        <v>15.95</v>
      </c>
      <c r="U18" s="5">
        <v>14.45</v>
      </c>
      <c r="V18" s="5"/>
      <c r="W18" s="5">
        <f t="shared" si="0"/>
        <v>104.4</v>
      </c>
    </row>
    <row r="19" spans="1:23">
      <c r="A19" s="3">
        <v>1036</v>
      </c>
      <c r="B19" s="3"/>
      <c r="C19" s="3"/>
      <c r="D19" s="3"/>
      <c r="E19" s="3"/>
      <c r="F19" s="3"/>
      <c r="G19" s="3"/>
      <c r="H19" s="3"/>
      <c r="I19" s="3"/>
      <c r="J19" s="3"/>
      <c r="K19" s="5"/>
      <c r="L19" s="5"/>
      <c r="M19" s="5"/>
      <c r="N19" s="5"/>
      <c r="O19" s="5">
        <f>20.95+19.1+13.7+20.95+27.8+27.35+23.8+20.7+16.5</f>
        <v>190.85</v>
      </c>
      <c r="P19" s="5"/>
      <c r="Q19" s="5"/>
      <c r="R19" s="5"/>
      <c r="S19" s="5"/>
      <c r="T19" s="5">
        <v>2.9</v>
      </c>
      <c r="U19" s="5"/>
      <c r="V19" s="5"/>
      <c r="W19" s="5">
        <f t="shared" si="0"/>
        <v>193.75</v>
      </c>
    </row>
    <row r="20" spans="1:23">
      <c r="A20" s="3">
        <v>1791</v>
      </c>
      <c r="B20" s="3"/>
      <c r="C20" s="3"/>
      <c r="D20" s="3"/>
      <c r="E20" s="3"/>
      <c r="F20" s="3"/>
      <c r="G20" s="3"/>
      <c r="H20" s="3"/>
      <c r="I20" s="3"/>
      <c r="J20" s="3"/>
      <c r="K20" s="5"/>
      <c r="L20" s="5"/>
      <c r="M20" s="5">
        <v>4.2</v>
      </c>
      <c r="N20" s="5">
        <v>13.45</v>
      </c>
      <c r="O20" s="5">
        <f>14.55+5.35</f>
        <v>19.9</v>
      </c>
      <c r="P20" s="5">
        <f>15.3+14.3+12.85</f>
        <v>42.45</v>
      </c>
      <c r="Q20" s="5">
        <v>15.55</v>
      </c>
      <c r="R20" s="5"/>
      <c r="S20" s="5"/>
      <c r="T20" s="5">
        <f>12.45+1.85</f>
        <v>14.3</v>
      </c>
      <c r="U20" s="5">
        <v>11</v>
      </c>
      <c r="V20" s="5"/>
      <c r="W20" s="5">
        <f t="shared" si="0"/>
        <v>120.85</v>
      </c>
    </row>
    <row r="21" spans="1:23">
      <c r="A21" s="3">
        <v>342</v>
      </c>
      <c r="B21" s="3"/>
      <c r="C21" s="3"/>
      <c r="D21" s="3"/>
      <c r="E21" s="3"/>
      <c r="F21" s="3"/>
      <c r="G21" s="3"/>
      <c r="H21" s="3"/>
      <c r="I21" s="3"/>
      <c r="J21" s="3"/>
      <c r="K21" s="5"/>
      <c r="L21" s="5"/>
      <c r="M21" s="5">
        <v>6.65</v>
      </c>
      <c r="N21" s="5">
        <v>8.75</v>
      </c>
      <c r="O21" s="5">
        <v>10.95</v>
      </c>
      <c r="P21" s="5">
        <f>20.45+7.6</f>
        <v>28.05</v>
      </c>
      <c r="Q21" s="5">
        <v>12.75</v>
      </c>
      <c r="R21" s="5"/>
      <c r="S21" s="5"/>
      <c r="T21" s="5">
        <v>10.25</v>
      </c>
      <c r="U21" s="5">
        <v>7.15</v>
      </c>
      <c r="V21" s="5"/>
      <c r="W21" s="5">
        <f t="shared" si="0"/>
        <v>84.55</v>
      </c>
    </row>
    <row r="22" spans="1:23">
      <c r="A22" s="3">
        <v>1013</v>
      </c>
      <c r="B22" s="3"/>
      <c r="C22" s="3"/>
      <c r="D22" s="3"/>
      <c r="E22" s="3"/>
      <c r="F22" s="3"/>
      <c r="G22" s="3"/>
      <c r="H22" s="3"/>
      <c r="I22" s="3"/>
      <c r="J22" s="3"/>
      <c r="K22" s="5"/>
      <c r="L22" s="5"/>
      <c r="M22" s="5">
        <f>13.15+7.55</f>
        <v>20.7</v>
      </c>
      <c r="N22" s="5">
        <v>14.85</v>
      </c>
      <c r="O22" s="5">
        <f>21.5+19.25+12+5.55</f>
        <v>58.3</v>
      </c>
      <c r="P22" s="5">
        <f>24.55+18.55+14.4+12.95</f>
        <v>70.45</v>
      </c>
      <c r="Q22" s="5">
        <f>18.3+14.15</f>
        <v>32.45</v>
      </c>
      <c r="R22" s="5"/>
      <c r="S22" s="5">
        <v>4.25</v>
      </c>
      <c r="T22" s="5">
        <v>6.9</v>
      </c>
      <c r="U22" s="5">
        <v>11.75</v>
      </c>
      <c r="V22" s="5"/>
      <c r="W22" s="5">
        <f t="shared" si="0"/>
        <v>219.65</v>
      </c>
    </row>
    <row r="23" spans="1:23">
      <c r="A23" s="3"/>
      <c r="B23" s="3"/>
      <c r="C23" s="3"/>
      <c r="D23" s="3"/>
      <c r="E23" s="3"/>
      <c r="F23" s="3"/>
      <c r="G23" s="3"/>
      <c r="H23" s="3"/>
      <c r="I23" s="3"/>
      <c r="J23" s="3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>
        <f t="shared" si="0"/>
        <v>0</v>
      </c>
    </row>
    <row r="24" spans="1:23">
      <c r="A24" s="3"/>
      <c r="B24" s="3"/>
      <c r="C24" s="3"/>
      <c r="D24" s="3"/>
      <c r="E24" s="3"/>
      <c r="F24" s="3"/>
      <c r="G24" s="3"/>
      <c r="H24" s="3"/>
      <c r="I24" s="3"/>
      <c r="J24" s="3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>
        <f t="shared" si="0"/>
        <v>0</v>
      </c>
    </row>
    <row r="25" spans="1:23">
      <c r="A25" s="3"/>
      <c r="B25" s="3"/>
      <c r="C25" s="3"/>
      <c r="D25" s="3"/>
      <c r="E25" s="3"/>
      <c r="F25" s="3"/>
      <c r="G25" s="3"/>
      <c r="H25" s="3"/>
      <c r="I25" s="3"/>
      <c r="J25" s="3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>
        <f t="shared" si="0"/>
        <v>0</v>
      </c>
    </row>
    <row r="26" spans="1:23">
      <c r="A26" s="3"/>
      <c r="B26" s="3"/>
      <c r="C26" s="3"/>
      <c r="D26" s="3"/>
      <c r="E26" s="3"/>
      <c r="F26" s="3"/>
      <c r="G26" s="3"/>
      <c r="H26" s="3"/>
      <c r="I26" s="3"/>
      <c r="J26" s="3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>
        <f t="shared" si="0"/>
        <v>0</v>
      </c>
    </row>
    <row r="27" spans="1:23">
      <c r="A27" s="3"/>
      <c r="B27" s="3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>
        <f t="shared" si="0"/>
        <v>0</v>
      </c>
    </row>
    <row r="28" spans="1:23">
      <c r="A28" s="3"/>
      <c r="B28" s="3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>
        <f t="shared" si="0"/>
        <v>0</v>
      </c>
    </row>
    <row r="29" spans="1:23">
      <c r="A29" s="3"/>
      <c r="B29" s="3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>
        <f t="shared" si="0"/>
        <v>0</v>
      </c>
    </row>
    <row r="30" spans="1:23">
      <c r="A30" s="3"/>
      <c r="B30" s="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>
        <f t="shared" si="0"/>
        <v>0</v>
      </c>
    </row>
    <row r="31" spans="1:23">
      <c r="A31" s="3"/>
      <c r="B31" s="3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>
        <f t="shared" si="0"/>
        <v>0</v>
      </c>
    </row>
    <row r="32" spans="1:23">
      <c r="A32" s="3"/>
      <c r="B32" s="3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>
        <f t="shared" si="0"/>
        <v>0</v>
      </c>
    </row>
    <row r="33" spans="1:23">
      <c r="A33" s="3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>
        <f t="shared" si="0"/>
        <v>0</v>
      </c>
    </row>
    <row r="34" spans="1:23">
      <c r="A34" s="3"/>
      <c r="B34" s="3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>
        <f t="shared" si="0"/>
        <v>0</v>
      </c>
    </row>
    <row r="35" spans="1:23">
      <c r="A35" s="3"/>
      <c r="B35" s="3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>
        <f t="shared" si="0"/>
        <v>0</v>
      </c>
    </row>
    <row r="36" spans="1:23">
      <c r="A36" s="3"/>
      <c r="B36" s="3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>
        <f t="shared" si="0"/>
        <v>0</v>
      </c>
    </row>
    <row r="37" spans="1:23">
      <c r="A37" s="3"/>
      <c r="B37" s="3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>
        <f t="shared" si="0"/>
        <v>0</v>
      </c>
    </row>
    <row r="38" spans="1:23">
      <c r="A38" s="3"/>
      <c r="B38" s="3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>
        <f t="shared" si="0"/>
        <v>0</v>
      </c>
    </row>
    <row r="39" spans="1:23">
      <c r="A39" s="3"/>
      <c r="B39" s="3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>
        <f t="shared" si="0"/>
        <v>0</v>
      </c>
    </row>
    <row r="40" spans="1:23">
      <c r="A40" s="3"/>
      <c r="B40" s="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>
        <f t="shared" si="0"/>
        <v>0</v>
      </c>
    </row>
    <row r="41" spans="1:23">
      <c r="A41" s="3"/>
      <c r="B41" s="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>
        <f t="shared" si="0"/>
        <v>0</v>
      </c>
    </row>
    <row r="42" spans="1:23">
      <c r="A42" s="3"/>
      <c r="B42" s="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>
        <f t="shared" si="0"/>
        <v>0</v>
      </c>
    </row>
    <row r="43" spans="1:23">
      <c r="A43" s="3"/>
      <c r="B43" s="3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>
        <f t="shared" si="0"/>
        <v>0</v>
      </c>
    </row>
    <row r="44" spans="1:23">
      <c r="A44" s="3"/>
      <c r="B44" s="3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>
        <f t="shared" si="0"/>
        <v>0</v>
      </c>
    </row>
    <row r="45" spans="1:23">
      <c r="A45" s="3"/>
      <c r="B45" s="3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>
        <f t="shared" si="0"/>
        <v>0</v>
      </c>
    </row>
    <row r="46" spans="1:23">
      <c r="A46" s="3"/>
      <c r="B46" s="3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>
        <f t="shared" si="0"/>
        <v>0</v>
      </c>
    </row>
    <row r="47" spans="1:23">
      <c r="A47" s="3"/>
      <c r="B47" s="3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>
        <f t="shared" si="0"/>
        <v>0</v>
      </c>
    </row>
    <row r="48" spans="1:23">
      <c r="A48" s="3"/>
      <c r="B48" s="3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>
        <f t="shared" si="0"/>
        <v>0</v>
      </c>
    </row>
    <row r="49" spans="1:23">
      <c r="A49" s="3"/>
      <c r="B49" s="3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>
        <f t="shared" si="0"/>
        <v>0</v>
      </c>
    </row>
    <row r="50" spans="1:23">
      <c r="A50" s="3"/>
      <c r="B50" s="3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>
        <f t="shared" si="0"/>
        <v>0</v>
      </c>
    </row>
    <row r="51" spans="1:23">
      <c r="A51" s="3"/>
      <c r="B51" s="3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>
        <f t="shared" si="0"/>
        <v>0</v>
      </c>
    </row>
    <row r="52" spans="1:23">
      <c r="A52" s="3"/>
      <c r="B52" s="3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>
        <f t="shared" si="0"/>
        <v>0</v>
      </c>
    </row>
    <row r="53" spans="1:23">
      <c r="A53" s="3"/>
      <c r="B53" s="3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>
        <f t="shared" si="0"/>
        <v>0</v>
      </c>
    </row>
    <row r="54" spans="1:23">
      <c r="A54" s="3"/>
      <c r="B54" s="3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>
        <f t="shared" si="0"/>
        <v>0</v>
      </c>
    </row>
    <row r="55" spans="1:23">
      <c r="A55" s="3"/>
      <c r="B55" s="3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>
        <f t="shared" si="0"/>
        <v>0</v>
      </c>
    </row>
    <row r="56" spans="1:23">
      <c r="A56" s="3"/>
      <c r="B56" s="3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>
        <f t="shared" si="0"/>
        <v>0</v>
      </c>
    </row>
    <row r="57" spans="1:23">
      <c r="A57" s="3"/>
      <c r="B57" s="3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>
        <f t="shared" si="0"/>
        <v>0</v>
      </c>
    </row>
    <row r="58" spans="1:23">
      <c r="A58" s="3"/>
      <c r="B58" s="3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>
        <f t="shared" si="0"/>
        <v>0</v>
      </c>
    </row>
    <row r="59" spans="1:23">
      <c r="A59" s="3"/>
      <c r="B59" s="3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>
        <f t="shared" si="0"/>
        <v>0</v>
      </c>
    </row>
    <row r="60" spans="1:23">
      <c r="A60" s="3"/>
      <c r="B60" s="3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>
        <f t="shared" si="0"/>
        <v>0</v>
      </c>
    </row>
    <row r="61" spans="1:23">
      <c r="A61" s="3"/>
      <c r="B61" s="3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>
        <f t="shared" si="0"/>
        <v>0</v>
      </c>
    </row>
    <row r="62" spans="1:23">
      <c r="A62" s="3"/>
      <c r="B62" s="3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>
        <f t="shared" si="0"/>
        <v>0</v>
      </c>
    </row>
    <row r="63" spans="1:23">
      <c r="A63" s="3"/>
      <c r="B63" s="3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>
        <f t="shared" si="0"/>
        <v>0</v>
      </c>
    </row>
    <row r="64" spans="1:23">
      <c r="A64" s="3"/>
      <c r="B64" s="3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>
        <f t="shared" si="0"/>
        <v>0</v>
      </c>
    </row>
    <row r="65" spans="1:23">
      <c r="A65" s="3"/>
      <c r="B65" s="3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>
        <f t="shared" si="0"/>
        <v>0</v>
      </c>
    </row>
    <row r="66" spans="1:23">
      <c r="A66" s="3"/>
      <c r="B66" s="3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>
        <f t="shared" si="0"/>
        <v>0</v>
      </c>
    </row>
    <row r="67" spans="1:23">
      <c r="A67" s="3"/>
      <c r="B67" s="3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>
        <f t="shared" si="0"/>
        <v>0</v>
      </c>
    </row>
    <row r="68" spans="1:23">
      <c r="A68" s="3"/>
      <c r="B68" s="3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>
        <f t="shared" ref="W68:W131" si="1">SUM(C68:V68)</f>
        <v>0</v>
      </c>
    </row>
    <row r="69" spans="1:23">
      <c r="A69" s="3"/>
      <c r="B69" s="3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>
        <f t="shared" si="1"/>
        <v>0</v>
      </c>
    </row>
    <row r="70" spans="1:23">
      <c r="A70" s="3"/>
      <c r="B70" s="3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>
        <f t="shared" si="1"/>
        <v>0</v>
      </c>
    </row>
    <row r="71" spans="1:23">
      <c r="A71" s="3"/>
      <c r="B71" s="3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>
        <f t="shared" si="1"/>
        <v>0</v>
      </c>
    </row>
    <row r="72" spans="1:23">
      <c r="A72" s="3"/>
      <c r="B72" s="3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>
        <f t="shared" si="1"/>
        <v>0</v>
      </c>
    </row>
    <row r="73" spans="1:23">
      <c r="A73" s="3"/>
      <c r="B73" s="3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>
        <f t="shared" si="1"/>
        <v>0</v>
      </c>
    </row>
    <row r="74" spans="1:23">
      <c r="A74" s="3"/>
      <c r="B74" s="3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>
        <f t="shared" si="1"/>
        <v>0</v>
      </c>
    </row>
    <row r="75" spans="1:23">
      <c r="A75" s="3"/>
      <c r="B75" s="3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>
        <f t="shared" si="1"/>
        <v>0</v>
      </c>
    </row>
    <row r="76" spans="1:23">
      <c r="A76" s="3"/>
      <c r="B76" s="3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>
        <f t="shared" si="1"/>
        <v>0</v>
      </c>
    </row>
    <row r="77" spans="1:23">
      <c r="A77" s="3"/>
      <c r="B77" s="3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>
        <f t="shared" si="1"/>
        <v>0</v>
      </c>
    </row>
    <row r="78" spans="1:23">
      <c r="A78" s="3"/>
      <c r="B78" s="3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>
        <f t="shared" si="1"/>
        <v>0</v>
      </c>
    </row>
    <row r="79" spans="1:23">
      <c r="A79" s="3"/>
      <c r="B79" s="3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>
        <f t="shared" si="1"/>
        <v>0</v>
      </c>
    </row>
    <row r="80" spans="1:23">
      <c r="A80" s="3"/>
      <c r="B80" s="3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>
        <f t="shared" si="1"/>
        <v>0</v>
      </c>
    </row>
    <row r="81" spans="1:23">
      <c r="A81" s="3"/>
      <c r="B81" s="3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>
        <f t="shared" si="1"/>
        <v>0</v>
      </c>
    </row>
    <row r="82" spans="1:23">
      <c r="A82" s="3"/>
      <c r="B82" s="3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>
        <f t="shared" si="1"/>
        <v>0</v>
      </c>
    </row>
    <row r="83" spans="1:23">
      <c r="A83" s="3"/>
      <c r="B83" s="3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>
        <f t="shared" si="1"/>
        <v>0</v>
      </c>
    </row>
    <row r="84" spans="1:23">
      <c r="A84" s="3"/>
      <c r="B84" s="3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>
        <f t="shared" si="1"/>
        <v>0</v>
      </c>
    </row>
    <row r="85" spans="1:23">
      <c r="A85" s="3"/>
      <c r="B85" s="3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>
        <f t="shared" si="1"/>
        <v>0</v>
      </c>
    </row>
    <row r="86" spans="1:23">
      <c r="A86" s="3"/>
      <c r="B86" s="3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>
        <f t="shared" si="1"/>
        <v>0</v>
      </c>
    </row>
    <row r="87" spans="1:23">
      <c r="A87" s="3"/>
      <c r="B87" s="3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>
        <f t="shared" si="1"/>
        <v>0</v>
      </c>
    </row>
    <row r="88" spans="1:23">
      <c r="A88" s="3"/>
      <c r="B88" s="3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>
        <f t="shared" si="1"/>
        <v>0</v>
      </c>
    </row>
    <row r="89" spans="1:23">
      <c r="A89" s="3"/>
      <c r="B89" s="3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>
        <f t="shared" si="1"/>
        <v>0</v>
      </c>
    </row>
    <row r="90" spans="1:23">
      <c r="A90" s="3"/>
      <c r="B90" s="3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>
        <f t="shared" si="1"/>
        <v>0</v>
      </c>
    </row>
    <row r="91" spans="1:23">
      <c r="A91" s="3"/>
      <c r="B91" s="3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>
        <f t="shared" si="1"/>
        <v>0</v>
      </c>
    </row>
    <row r="92" spans="1:23">
      <c r="A92" s="3"/>
      <c r="B92" s="3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>
        <f t="shared" si="1"/>
        <v>0</v>
      </c>
    </row>
    <row r="93" spans="1:23">
      <c r="A93" s="3"/>
      <c r="B93" s="3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>
        <f t="shared" si="1"/>
        <v>0</v>
      </c>
    </row>
    <row r="94" spans="1:23">
      <c r="A94" s="3"/>
      <c r="B94" s="3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>
        <f t="shared" si="1"/>
        <v>0</v>
      </c>
    </row>
    <row r="95" spans="1:23">
      <c r="A95" s="3"/>
      <c r="B95" s="3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>
        <f t="shared" si="1"/>
        <v>0</v>
      </c>
    </row>
    <row r="96" spans="1:23">
      <c r="A96" s="3"/>
      <c r="B96" s="3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>
        <f t="shared" si="1"/>
        <v>0</v>
      </c>
    </row>
    <row r="97" spans="1:23">
      <c r="A97" s="3"/>
      <c r="B97" s="3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>
        <f t="shared" si="1"/>
        <v>0</v>
      </c>
    </row>
    <row r="98" spans="1:23">
      <c r="A98" s="3"/>
      <c r="B98" s="3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>
        <f t="shared" si="1"/>
        <v>0</v>
      </c>
    </row>
    <row r="99" spans="1:23">
      <c r="A99" s="3"/>
      <c r="B99" s="3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>
        <f t="shared" si="1"/>
        <v>0</v>
      </c>
    </row>
    <row r="100" spans="1:23">
      <c r="A100" s="3"/>
      <c r="B100" s="3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>
        <f t="shared" si="1"/>
        <v>0</v>
      </c>
    </row>
    <row r="101" spans="1:23">
      <c r="A101" s="3"/>
      <c r="B101" s="3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>
        <f t="shared" si="1"/>
        <v>0</v>
      </c>
    </row>
    <row r="102" spans="1:23">
      <c r="A102" s="3"/>
      <c r="B102" s="3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>
        <f t="shared" si="1"/>
        <v>0</v>
      </c>
    </row>
    <row r="103" spans="1:23">
      <c r="A103" s="3"/>
      <c r="B103" s="3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>
        <f t="shared" si="1"/>
        <v>0</v>
      </c>
    </row>
    <row r="104" spans="1:23">
      <c r="A104" s="3"/>
      <c r="B104" s="3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>
        <f t="shared" si="1"/>
        <v>0</v>
      </c>
    </row>
    <row r="105" spans="1:23">
      <c r="A105" s="3"/>
      <c r="B105" s="3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>
        <f t="shared" si="1"/>
        <v>0</v>
      </c>
    </row>
    <row r="106" spans="1:23">
      <c r="A106" s="3"/>
      <c r="B106" s="3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>
        <f t="shared" si="1"/>
        <v>0</v>
      </c>
    </row>
    <row r="107" spans="1:23">
      <c r="A107" s="3"/>
      <c r="B107" s="3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>
        <f t="shared" si="1"/>
        <v>0</v>
      </c>
    </row>
    <row r="108" spans="1:23">
      <c r="A108" s="3"/>
      <c r="B108" s="3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>
        <f t="shared" si="1"/>
        <v>0</v>
      </c>
    </row>
    <row r="109" spans="1:23">
      <c r="A109" s="3"/>
      <c r="B109" s="3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>
        <f t="shared" si="1"/>
        <v>0</v>
      </c>
    </row>
    <row r="110" spans="1:23">
      <c r="A110" s="3"/>
      <c r="B110" s="3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>
        <f t="shared" si="1"/>
        <v>0</v>
      </c>
    </row>
    <row r="111" spans="1:23">
      <c r="A111" s="3"/>
      <c r="B111" s="3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>
        <f t="shared" si="1"/>
        <v>0</v>
      </c>
    </row>
    <row r="112" spans="1:23">
      <c r="A112" s="3"/>
      <c r="B112" s="3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>
        <f t="shared" si="1"/>
        <v>0</v>
      </c>
    </row>
    <row r="113" spans="1:23">
      <c r="A113" s="3"/>
      <c r="B113" s="3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>
        <f t="shared" si="1"/>
        <v>0</v>
      </c>
    </row>
    <row r="114" spans="1:23">
      <c r="A114" s="3"/>
      <c r="B114" s="3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>
        <f t="shared" si="1"/>
        <v>0</v>
      </c>
    </row>
    <row r="115" spans="1:23">
      <c r="A115" s="3"/>
      <c r="B115" s="3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>
        <f t="shared" si="1"/>
        <v>0</v>
      </c>
    </row>
    <row r="116" spans="1:23">
      <c r="A116" s="3"/>
      <c r="B116" s="3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>
        <f t="shared" si="1"/>
        <v>0</v>
      </c>
    </row>
    <row r="117" spans="1:23">
      <c r="A117" s="3"/>
      <c r="B117" s="3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>
        <f t="shared" si="1"/>
        <v>0</v>
      </c>
    </row>
    <row r="118" spans="1:23">
      <c r="A118" s="3"/>
      <c r="B118" s="3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>
        <f t="shared" si="1"/>
        <v>0</v>
      </c>
    </row>
    <row r="119" spans="1:23">
      <c r="A119" s="3"/>
      <c r="B119" s="3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>
        <f t="shared" si="1"/>
        <v>0</v>
      </c>
    </row>
    <row r="120" spans="1:23">
      <c r="A120" s="3"/>
      <c r="B120" s="3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>
        <f t="shared" si="1"/>
        <v>0</v>
      </c>
    </row>
    <row r="121" spans="1:23">
      <c r="A121" s="3"/>
      <c r="B121" s="3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>
        <f t="shared" si="1"/>
        <v>0</v>
      </c>
    </row>
    <row r="122" spans="1:23">
      <c r="A122" s="3"/>
      <c r="B122" s="3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>
        <f t="shared" si="1"/>
        <v>0</v>
      </c>
    </row>
    <row r="123" spans="1:23">
      <c r="A123" s="3"/>
      <c r="B123" s="3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>
        <f t="shared" si="1"/>
        <v>0</v>
      </c>
    </row>
    <row r="124" spans="1:23">
      <c r="A124" s="3"/>
      <c r="B124" s="3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>
        <f t="shared" si="1"/>
        <v>0</v>
      </c>
    </row>
    <row r="125" spans="1:23">
      <c r="A125" s="3"/>
      <c r="B125" s="3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>
        <f t="shared" si="1"/>
        <v>0</v>
      </c>
    </row>
    <row r="126" spans="1:23">
      <c r="A126" s="3"/>
      <c r="B126" s="3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>
        <f t="shared" si="1"/>
        <v>0</v>
      </c>
    </row>
    <row r="127" spans="1:23">
      <c r="A127" s="3"/>
      <c r="B127" s="3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>
        <f t="shared" si="1"/>
        <v>0</v>
      </c>
    </row>
    <row r="128" spans="1:23">
      <c r="A128" s="3"/>
      <c r="B128" s="3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>
        <f t="shared" si="1"/>
        <v>0</v>
      </c>
    </row>
    <row r="129" spans="1:23">
      <c r="A129" s="3"/>
      <c r="B129" s="3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>
        <f t="shared" si="1"/>
        <v>0</v>
      </c>
    </row>
    <row r="130" spans="1:23">
      <c r="A130" s="3"/>
      <c r="B130" s="3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>
        <f t="shared" si="1"/>
        <v>0</v>
      </c>
    </row>
    <row r="131" spans="1:23">
      <c r="A131" s="3"/>
      <c r="B131" s="3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>
        <f t="shared" si="1"/>
        <v>0</v>
      </c>
    </row>
    <row r="132" spans="1:23">
      <c r="A132" s="3"/>
      <c r="B132" s="3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>
        <f t="shared" ref="W132:W195" si="2">SUM(C132:V132)</f>
        <v>0</v>
      </c>
    </row>
    <row r="133" spans="1:23">
      <c r="A133" s="3"/>
      <c r="B133" s="3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>
        <f t="shared" si="2"/>
        <v>0</v>
      </c>
    </row>
    <row r="134" spans="1:23">
      <c r="A134" s="3"/>
      <c r="B134" s="3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>
        <f t="shared" si="2"/>
        <v>0</v>
      </c>
    </row>
    <row r="135" spans="1:23">
      <c r="A135" s="3"/>
      <c r="B135" s="3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>
        <f t="shared" si="2"/>
        <v>0</v>
      </c>
    </row>
    <row r="136" spans="1:23">
      <c r="A136" s="3"/>
      <c r="B136" s="3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>
        <f t="shared" si="2"/>
        <v>0</v>
      </c>
    </row>
    <row r="137" spans="1:23">
      <c r="A137" s="3"/>
      <c r="B137" s="3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>
        <f t="shared" si="2"/>
        <v>0</v>
      </c>
    </row>
    <row r="138" spans="1:23">
      <c r="A138" s="3"/>
      <c r="B138" s="3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>
        <f t="shared" si="2"/>
        <v>0</v>
      </c>
    </row>
    <row r="139" spans="1:23">
      <c r="A139" s="3"/>
      <c r="B139" s="3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>
        <f t="shared" si="2"/>
        <v>0</v>
      </c>
    </row>
    <row r="140" spans="1:23">
      <c r="A140" s="3"/>
      <c r="B140" s="3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>
        <f t="shared" si="2"/>
        <v>0</v>
      </c>
    </row>
    <row r="141" spans="1:23">
      <c r="A141" s="3"/>
      <c r="B141" s="3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>
        <f t="shared" si="2"/>
        <v>0</v>
      </c>
    </row>
    <row r="142" spans="1:23">
      <c r="A142" s="3"/>
      <c r="B142" s="3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>
        <f t="shared" si="2"/>
        <v>0</v>
      </c>
    </row>
    <row r="143" spans="1:23">
      <c r="A143" s="3"/>
      <c r="B143" s="3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>
        <f t="shared" si="2"/>
        <v>0</v>
      </c>
    </row>
    <row r="144" spans="1:23">
      <c r="A144" s="3"/>
      <c r="B144" s="3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>
        <f t="shared" si="2"/>
        <v>0</v>
      </c>
    </row>
    <row r="145" spans="1:23">
      <c r="A145" s="3"/>
      <c r="B145" s="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>
        <f t="shared" si="2"/>
        <v>0</v>
      </c>
    </row>
    <row r="146" spans="1:23">
      <c r="A146" s="3"/>
      <c r="B146" s="3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>
        <f t="shared" si="2"/>
        <v>0</v>
      </c>
    </row>
    <row r="147" spans="1:23">
      <c r="A147" s="3"/>
      <c r="B147" s="3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>
        <f t="shared" si="2"/>
        <v>0</v>
      </c>
    </row>
    <row r="148" spans="1:23">
      <c r="A148" s="3"/>
      <c r="B148" s="3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>
        <f t="shared" si="2"/>
        <v>0</v>
      </c>
    </row>
    <row r="149" spans="1:23">
      <c r="A149" s="3"/>
      <c r="B149" s="3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>
        <f t="shared" si="2"/>
        <v>0</v>
      </c>
    </row>
    <row r="150" spans="1:23">
      <c r="A150" s="3"/>
      <c r="B150" s="3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>
        <f t="shared" si="2"/>
        <v>0</v>
      </c>
    </row>
    <row r="151" spans="1:23">
      <c r="A151" s="3"/>
      <c r="B151" s="3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>
        <f t="shared" si="2"/>
        <v>0</v>
      </c>
    </row>
    <row r="152" spans="1:23">
      <c r="A152" s="3"/>
      <c r="B152" s="3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>
        <f t="shared" si="2"/>
        <v>0</v>
      </c>
    </row>
    <row r="153" spans="1:23">
      <c r="A153" s="3"/>
      <c r="B153" s="3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>
        <f t="shared" si="2"/>
        <v>0</v>
      </c>
    </row>
    <row r="154" spans="1:23">
      <c r="A154" s="3"/>
      <c r="B154" s="3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>
        <f t="shared" si="2"/>
        <v>0</v>
      </c>
    </row>
    <row r="155" spans="1:23">
      <c r="A155" s="3"/>
      <c r="B155" s="3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>
        <f t="shared" si="2"/>
        <v>0</v>
      </c>
    </row>
    <row r="156" spans="1:23">
      <c r="A156" s="3"/>
      <c r="B156" s="3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>
        <f t="shared" si="2"/>
        <v>0</v>
      </c>
    </row>
    <row r="157" spans="1:23">
      <c r="A157" s="3"/>
      <c r="B157" s="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>
        <f t="shared" si="2"/>
        <v>0</v>
      </c>
    </row>
    <row r="158" spans="1:23">
      <c r="A158" s="3"/>
      <c r="B158" s="3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>
        <f t="shared" si="2"/>
        <v>0</v>
      </c>
    </row>
    <row r="159" spans="1:23">
      <c r="A159" s="3"/>
      <c r="B159" s="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>
        <f t="shared" si="2"/>
        <v>0</v>
      </c>
    </row>
    <row r="160" spans="1:23">
      <c r="A160" s="3"/>
      <c r="B160" s="3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>
        <f t="shared" si="2"/>
        <v>0</v>
      </c>
    </row>
    <row r="161" spans="1:23">
      <c r="A161" s="3"/>
      <c r="B161" s="3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>
        <f t="shared" si="2"/>
        <v>0</v>
      </c>
    </row>
    <row r="162" spans="1:23">
      <c r="A162" s="3"/>
      <c r="B162" s="3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>
        <f t="shared" si="2"/>
        <v>0</v>
      </c>
    </row>
    <row r="163" spans="1:23">
      <c r="A163" s="3"/>
      <c r="B163" s="3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>
        <f t="shared" si="2"/>
        <v>0</v>
      </c>
    </row>
    <row r="164" spans="1:23">
      <c r="A164" s="3"/>
      <c r="B164" s="3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>
        <f t="shared" si="2"/>
        <v>0</v>
      </c>
    </row>
    <row r="165" spans="1:23">
      <c r="A165" s="3"/>
      <c r="B165" s="3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>
        <f t="shared" si="2"/>
        <v>0</v>
      </c>
    </row>
    <row r="166" spans="1:23">
      <c r="A166" s="3"/>
      <c r="B166" s="3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>
        <f t="shared" si="2"/>
        <v>0</v>
      </c>
    </row>
    <row r="167" spans="1:23">
      <c r="A167" s="3"/>
      <c r="B167" s="3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>
        <f t="shared" si="2"/>
        <v>0</v>
      </c>
    </row>
    <row r="168" spans="1:23">
      <c r="A168" s="3"/>
      <c r="B168" s="3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>
        <f t="shared" si="2"/>
        <v>0</v>
      </c>
    </row>
    <row r="169" spans="1:23">
      <c r="A169" s="3"/>
      <c r="B169" s="3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>
        <f t="shared" si="2"/>
        <v>0</v>
      </c>
    </row>
    <row r="170" spans="1:23">
      <c r="A170" s="3"/>
      <c r="B170" s="3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>
        <f t="shared" si="2"/>
        <v>0</v>
      </c>
    </row>
    <row r="171" spans="1:23">
      <c r="A171" s="3"/>
      <c r="B171" s="3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>
        <f t="shared" si="2"/>
        <v>0</v>
      </c>
    </row>
    <row r="172" spans="1:23">
      <c r="A172" s="3"/>
      <c r="B172" s="3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>
        <f t="shared" si="2"/>
        <v>0</v>
      </c>
    </row>
    <row r="173" spans="1:23">
      <c r="A173" s="3"/>
      <c r="B173" s="3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>
        <f t="shared" si="2"/>
        <v>0</v>
      </c>
    </row>
    <row r="174" spans="1:23">
      <c r="A174" s="3"/>
      <c r="B174" s="3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>
        <f t="shared" si="2"/>
        <v>0</v>
      </c>
    </row>
    <row r="175" spans="1:23">
      <c r="A175" s="3"/>
      <c r="B175" s="3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>
        <f t="shared" si="2"/>
        <v>0</v>
      </c>
    </row>
    <row r="176" spans="1:23">
      <c r="A176" s="3"/>
      <c r="B176" s="3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>
        <f t="shared" si="2"/>
        <v>0</v>
      </c>
    </row>
    <row r="177" spans="1:23">
      <c r="A177" s="3"/>
      <c r="B177" s="3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>
        <f t="shared" si="2"/>
        <v>0</v>
      </c>
    </row>
    <row r="178" spans="1:23">
      <c r="A178" s="3"/>
      <c r="B178" s="3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>
        <f t="shared" si="2"/>
        <v>0</v>
      </c>
    </row>
    <row r="179" spans="1:23">
      <c r="A179" s="3"/>
      <c r="B179" s="3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>
        <f t="shared" si="2"/>
        <v>0</v>
      </c>
    </row>
    <row r="180" spans="1:23">
      <c r="A180" s="3"/>
      <c r="B180" s="3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>
        <f t="shared" si="2"/>
        <v>0</v>
      </c>
    </row>
    <row r="181" spans="1:23">
      <c r="A181" s="3"/>
      <c r="B181" s="3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>
        <f t="shared" si="2"/>
        <v>0</v>
      </c>
    </row>
    <row r="182" spans="1:23">
      <c r="A182" s="3"/>
      <c r="B182" s="3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>
        <f t="shared" si="2"/>
        <v>0</v>
      </c>
    </row>
    <row r="183" spans="1:23">
      <c r="A183" s="3"/>
      <c r="B183" s="3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>
        <f t="shared" si="2"/>
        <v>0</v>
      </c>
    </row>
    <row r="184" spans="1:23">
      <c r="A184" s="3"/>
      <c r="B184" s="3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>
        <f t="shared" si="2"/>
        <v>0</v>
      </c>
    </row>
    <row r="185" spans="1:23">
      <c r="A185" s="3"/>
      <c r="B185" s="3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>
        <f t="shared" si="2"/>
        <v>0</v>
      </c>
    </row>
    <row r="186" spans="1:23">
      <c r="A186" s="3"/>
      <c r="B186" s="3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>
        <f t="shared" si="2"/>
        <v>0</v>
      </c>
    </row>
    <row r="187" spans="1:23">
      <c r="A187" s="3"/>
      <c r="B187" s="3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>
        <f t="shared" si="2"/>
        <v>0</v>
      </c>
    </row>
    <row r="188" spans="1:23">
      <c r="A188" s="3"/>
      <c r="B188" s="3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>
        <f t="shared" si="2"/>
        <v>0</v>
      </c>
    </row>
    <row r="189" spans="1:23">
      <c r="A189" s="3"/>
      <c r="B189" s="3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>
        <f t="shared" si="2"/>
        <v>0</v>
      </c>
    </row>
    <row r="190" spans="1:23">
      <c r="A190" s="3"/>
      <c r="B190" s="3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>
        <f t="shared" si="2"/>
        <v>0</v>
      </c>
    </row>
    <row r="191" spans="1:23">
      <c r="A191" s="3"/>
      <c r="B191" s="3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>
        <f t="shared" si="2"/>
        <v>0</v>
      </c>
    </row>
    <row r="192" spans="1:23">
      <c r="A192" s="3"/>
      <c r="B192" s="3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>
        <f t="shared" si="2"/>
        <v>0</v>
      </c>
    </row>
    <row r="193" spans="1:23">
      <c r="A193" s="3"/>
      <c r="B193" s="3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>
        <f t="shared" si="2"/>
        <v>0</v>
      </c>
    </row>
    <row r="194" spans="1:23">
      <c r="A194" s="3"/>
      <c r="B194" s="3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>
        <f t="shared" si="2"/>
        <v>0</v>
      </c>
    </row>
    <row r="195" spans="1:23">
      <c r="A195" s="3"/>
      <c r="B195" s="3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>
        <f t="shared" si="2"/>
        <v>0</v>
      </c>
    </row>
    <row r="196" spans="1:23">
      <c r="A196" s="3"/>
      <c r="B196" s="3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>
        <f t="shared" ref="W196:W259" si="3">SUM(C196:V196)</f>
        <v>0</v>
      </c>
    </row>
    <row r="197" spans="1:23">
      <c r="A197" s="3"/>
      <c r="B197" s="3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>
        <f t="shared" si="3"/>
        <v>0</v>
      </c>
    </row>
    <row r="198" spans="1:23">
      <c r="A198" s="3"/>
      <c r="B198" s="3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>
        <f t="shared" si="3"/>
        <v>0</v>
      </c>
    </row>
    <row r="199" spans="1:23">
      <c r="A199" s="3"/>
      <c r="B199" s="3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>
        <f t="shared" si="3"/>
        <v>0</v>
      </c>
    </row>
    <row r="200" spans="1:23">
      <c r="A200" s="3"/>
      <c r="B200" s="3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>
        <f t="shared" si="3"/>
        <v>0</v>
      </c>
    </row>
    <row r="201" spans="1:23">
      <c r="A201" s="3"/>
      <c r="B201" s="3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>
        <f t="shared" si="3"/>
        <v>0</v>
      </c>
    </row>
    <row r="202" spans="1:23">
      <c r="A202" s="3"/>
      <c r="B202" s="3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>
        <f t="shared" si="3"/>
        <v>0</v>
      </c>
    </row>
    <row r="203" spans="1:23">
      <c r="A203" s="3"/>
      <c r="B203" s="3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>
        <f t="shared" si="3"/>
        <v>0</v>
      </c>
    </row>
    <row r="204" spans="1:23">
      <c r="A204" s="3"/>
      <c r="B204" s="3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>
        <f t="shared" si="3"/>
        <v>0</v>
      </c>
    </row>
    <row r="205" spans="1:23">
      <c r="A205" s="3"/>
      <c r="B205" s="3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>
        <f t="shared" si="3"/>
        <v>0</v>
      </c>
    </row>
    <row r="206" spans="1:23">
      <c r="A206" s="3"/>
      <c r="B206" s="3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>
        <f t="shared" si="3"/>
        <v>0</v>
      </c>
    </row>
    <row r="207" spans="1:23">
      <c r="A207" s="3"/>
      <c r="B207" s="3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>
        <f t="shared" si="3"/>
        <v>0</v>
      </c>
    </row>
    <row r="208" spans="1:23">
      <c r="A208" s="3"/>
      <c r="B208" s="3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>
        <f t="shared" si="3"/>
        <v>0</v>
      </c>
    </row>
    <row r="209" spans="1:23">
      <c r="A209" s="3"/>
      <c r="B209" s="3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>
        <f t="shared" si="3"/>
        <v>0</v>
      </c>
    </row>
    <row r="210" spans="1:23">
      <c r="A210" s="3"/>
      <c r="B210" s="3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>
        <f t="shared" si="3"/>
        <v>0</v>
      </c>
    </row>
    <row r="211" spans="1:23">
      <c r="A211" s="3"/>
      <c r="B211" s="3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>
        <f t="shared" si="3"/>
        <v>0</v>
      </c>
    </row>
    <row r="212" spans="1:23">
      <c r="A212" s="3"/>
      <c r="B212" s="3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>
        <f t="shared" si="3"/>
        <v>0</v>
      </c>
    </row>
    <row r="213" spans="1:23">
      <c r="A213" s="3"/>
      <c r="B213" s="3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>
        <f t="shared" si="3"/>
        <v>0</v>
      </c>
    </row>
    <row r="214" spans="1:23">
      <c r="A214" s="3"/>
      <c r="B214" s="3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>
        <f t="shared" si="3"/>
        <v>0</v>
      </c>
    </row>
    <row r="215" spans="1:23">
      <c r="A215" s="3"/>
      <c r="B215" s="3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>
        <f t="shared" si="3"/>
        <v>0</v>
      </c>
    </row>
    <row r="216" spans="1:23">
      <c r="A216" s="3"/>
      <c r="B216" s="3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>
        <f t="shared" si="3"/>
        <v>0</v>
      </c>
    </row>
    <row r="217" spans="1:23">
      <c r="A217" s="3"/>
      <c r="B217" s="3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>
        <f t="shared" si="3"/>
        <v>0</v>
      </c>
    </row>
    <row r="218" spans="1:23">
      <c r="A218" s="3"/>
      <c r="B218" s="3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>
        <f t="shared" si="3"/>
        <v>0</v>
      </c>
    </row>
    <row r="219" spans="1:23">
      <c r="A219" s="3"/>
      <c r="B219" s="3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>
        <f t="shared" si="3"/>
        <v>0</v>
      </c>
    </row>
    <row r="220" spans="1:23">
      <c r="A220" s="3"/>
      <c r="B220" s="3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>
        <f t="shared" si="3"/>
        <v>0</v>
      </c>
    </row>
    <row r="221" spans="1:23">
      <c r="A221" s="3"/>
      <c r="B221" s="3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>
        <f t="shared" si="3"/>
        <v>0</v>
      </c>
    </row>
    <row r="222" spans="1:23">
      <c r="A222" s="3"/>
      <c r="B222" s="3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>
        <f t="shared" si="3"/>
        <v>0</v>
      </c>
    </row>
    <row r="223" spans="1:23">
      <c r="A223" s="3"/>
      <c r="B223" s="3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>
        <f t="shared" si="3"/>
        <v>0</v>
      </c>
    </row>
    <row r="224" spans="1:23">
      <c r="A224" s="3"/>
      <c r="B224" s="3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>
        <f t="shared" si="3"/>
        <v>0</v>
      </c>
    </row>
    <row r="225" spans="1:23">
      <c r="A225" s="3"/>
      <c r="B225" s="3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>
        <f t="shared" si="3"/>
        <v>0</v>
      </c>
    </row>
    <row r="226" spans="1:23">
      <c r="A226" s="3"/>
      <c r="B226" s="3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>
        <f t="shared" si="3"/>
        <v>0</v>
      </c>
    </row>
    <row r="227" spans="1:23">
      <c r="A227" s="3"/>
      <c r="B227" s="3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>
        <f t="shared" si="3"/>
        <v>0</v>
      </c>
    </row>
    <row r="228" spans="1:23">
      <c r="A228" s="3"/>
      <c r="B228" s="3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>
        <f t="shared" si="3"/>
        <v>0</v>
      </c>
    </row>
    <row r="229" spans="1:23">
      <c r="A229" s="3"/>
      <c r="B229" s="3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>
        <f t="shared" si="3"/>
        <v>0</v>
      </c>
    </row>
    <row r="230" spans="1:23">
      <c r="A230" s="3"/>
      <c r="B230" s="3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>
        <f t="shared" si="3"/>
        <v>0</v>
      </c>
    </row>
    <row r="231" spans="1:23">
      <c r="A231" s="3"/>
      <c r="B231" s="3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>
        <f t="shared" si="3"/>
        <v>0</v>
      </c>
    </row>
    <row r="232" spans="1:23">
      <c r="A232" s="3"/>
      <c r="B232" s="3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>
        <f t="shared" si="3"/>
        <v>0</v>
      </c>
    </row>
    <row r="233" spans="1:23">
      <c r="A233" s="3"/>
      <c r="B233" s="3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>
        <f t="shared" si="3"/>
        <v>0</v>
      </c>
    </row>
    <row r="234" spans="1:23">
      <c r="A234" s="3"/>
      <c r="B234" s="3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>
        <f t="shared" si="3"/>
        <v>0</v>
      </c>
    </row>
    <row r="235" spans="1:23">
      <c r="A235" s="3"/>
      <c r="B235" s="3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>
        <f t="shared" si="3"/>
        <v>0</v>
      </c>
    </row>
    <row r="236" spans="1:23">
      <c r="A236" s="3"/>
      <c r="B236" s="3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>
        <f t="shared" si="3"/>
        <v>0</v>
      </c>
    </row>
    <row r="237" spans="1:23">
      <c r="A237" s="3"/>
      <c r="B237" s="3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>
        <f t="shared" si="3"/>
        <v>0</v>
      </c>
    </row>
    <row r="238" spans="1:23">
      <c r="A238" s="3"/>
      <c r="B238" s="3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>
        <f t="shared" si="3"/>
        <v>0</v>
      </c>
    </row>
    <row r="239" spans="1:23">
      <c r="A239" s="3"/>
      <c r="B239" s="3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>
        <f t="shared" si="3"/>
        <v>0</v>
      </c>
    </row>
    <row r="240" spans="1:23">
      <c r="A240" s="3"/>
      <c r="B240" s="3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>
        <f t="shared" si="3"/>
        <v>0</v>
      </c>
    </row>
    <row r="241" spans="1:23">
      <c r="A241" s="3"/>
      <c r="B241" s="3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>
        <f t="shared" si="3"/>
        <v>0</v>
      </c>
    </row>
    <row r="242" spans="1:23">
      <c r="A242" s="3"/>
      <c r="B242" s="3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>
        <f t="shared" si="3"/>
        <v>0</v>
      </c>
    </row>
    <row r="243" spans="1:23">
      <c r="A243" s="3"/>
      <c r="B243" s="3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>
        <f t="shared" si="3"/>
        <v>0</v>
      </c>
    </row>
    <row r="244" spans="1:23">
      <c r="A244" s="3"/>
      <c r="B244" s="3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>
        <f t="shared" si="3"/>
        <v>0</v>
      </c>
    </row>
    <row r="245" spans="1:23">
      <c r="A245" s="3"/>
      <c r="B245" s="3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>
        <f t="shared" si="3"/>
        <v>0</v>
      </c>
    </row>
    <row r="246" spans="1:23">
      <c r="A246" s="3"/>
      <c r="B246" s="3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>
        <f t="shared" si="3"/>
        <v>0</v>
      </c>
    </row>
    <row r="247" spans="1:23">
      <c r="A247" s="3"/>
      <c r="B247" s="3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>
        <f t="shared" si="3"/>
        <v>0</v>
      </c>
    </row>
    <row r="248" spans="1:23">
      <c r="A248" s="3"/>
      <c r="B248" s="3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>
        <f t="shared" si="3"/>
        <v>0</v>
      </c>
    </row>
    <row r="249" spans="1:23">
      <c r="A249" s="3"/>
      <c r="B249" s="3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>
        <f t="shared" si="3"/>
        <v>0</v>
      </c>
    </row>
    <row r="250" spans="1:23">
      <c r="A250" s="3"/>
      <c r="B250" s="3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>
        <f t="shared" si="3"/>
        <v>0</v>
      </c>
    </row>
    <row r="251" spans="1:23">
      <c r="A251" s="3"/>
      <c r="B251" s="3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>
        <f t="shared" si="3"/>
        <v>0</v>
      </c>
    </row>
    <row r="252" spans="1:23">
      <c r="A252" s="3"/>
      <c r="B252" s="3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>
        <f t="shared" si="3"/>
        <v>0</v>
      </c>
    </row>
    <row r="253" spans="1:23">
      <c r="A253" s="3"/>
      <c r="B253" s="3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>
        <f t="shared" si="3"/>
        <v>0</v>
      </c>
    </row>
    <row r="254" spans="1:23">
      <c r="A254" s="3"/>
      <c r="B254" s="3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>
        <f t="shared" si="3"/>
        <v>0</v>
      </c>
    </row>
    <row r="255" spans="1:23">
      <c r="A255" s="3"/>
      <c r="B255" s="3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>
        <f t="shared" si="3"/>
        <v>0</v>
      </c>
    </row>
    <row r="256" spans="1:23">
      <c r="A256" s="3"/>
      <c r="B256" s="3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>
        <f t="shared" si="3"/>
        <v>0</v>
      </c>
    </row>
    <row r="257" spans="1:23">
      <c r="A257" s="3"/>
      <c r="B257" s="3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>
        <f t="shared" si="3"/>
        <v>0</v>
      </c>
    </row>
    <row r="258" spans="1:23">
      <c r="A258" s="3"/>
      <c r="B258" s="3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>
        <f t="shared" si="3"/>
        <v>0</v>
      </c>
    </row>
    <row r="259" spans="1:23">
      <c r="A259" s="3"/>
      <c r="B259" s="3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>
        <f t="shared" si="3"/>
        <v>0</v>
      </c>
    </row>
    <row r="260" spans="1:23">
      <c r="A260" s="3"/>
      <c r="B260" s="3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>
        <f t="shared" ref="W260:W323" si="4">SUM(C260:V260)</f>
        <v>0</v>
      </c>
    </row>
    <row r="261" spans="1:23">
      <c r="A261" s="3"/>
      <c r="B261" s="3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>
        <f t="shared" si="4"/>
        <v>0</v>
      </c>
    </row>
    <row r="262" spans="1:23">
      <c r="A262" s="3"/>
      <c r="B262" s="3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>
        <f t="shared" si="4"/>
        <v>0</v>
      </c>
    </row>
    <row r="263" spans="1:23">
      <c r="A263" s="3"/>
      <c r="B263" s="3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>
        <f t="shared" si="4"/>
        <v>0</v>
      </c>
    </row>
    <row r="264" spans="1:23">
      <c r="A264" s="3"/>
      <c r="B264" s="3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>
        <f t="shared" si="4"/>
        <v>0</v>
      </c>
    </row>
    <row r="265" spans="1:23">
      <c r="A265" s="3"/>
      <c r="B265" s="3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>
        <f t="shared" si="4"/>
        <v>0</v>
      </c>
    </row>
    <row r="266" spans="1:23">
      <c r="A266" s="3"/>
      <c r="B266" s="3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>
        <f t="shared" si="4"/>
        <v>0</v>
      </c>
    </row>
    <row r="267" spans="1:23">
      <c r="A267" s="3"/>
      <c r="B267" s="3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>
        <f t="shared" si="4"/>
        <v>0</v>
      </c>
    </row>
    <row r="268" spans="1:23">
      <c r="A268" s="3"/>
      <c r="B268" s="3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>
        <f t="shared" si="4"/>
        <v>0</v>
      </c>
    </row>
    <row r="269" spans="1:23">
      <c r="A269" s="3"/>
      <c r="B269" s="3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>
        <f t="shared" si="4"/>
        <v>0</v>
      </c>
    </row>
    <row r="270" spans="1:23">
      <c r="A270" s="3"/>
      <c r="B270" s="3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>
        <f t="shared" si="4"/>
        <v>0</v>
      </c>
    </row>
    <row r="271" spans="1:23">
      <c r="A271" s="3"/>
      <c r="B271" s="3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>
        <f t="shared" si="4"/>
        <v>0</v>
      </c>
    </row>
    <row r="272" spans="1:23">
      <c r="A272" s="3"/>
      <c r="B272" s="3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>
        <f t="shared" si="4"/>
        <v>0</v>
      </c>
    </row>
    <row r="273" spans="1:23">
      <c r="A273" s="3"/>
      <c r="B273" s="3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>
        <f t="shared" si="4"/>
        <v>0</v>
      </c>
    </row>
    <row r="274" spans="1:23">
      <c r="A274" s="3"/>
      <c r="B274" s="3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>
        <f t="shared" si="4"/>
        <v>0</v>
      </c>
    </row>
    <row r="275" spans="1:23">
      <c r="A275" s="3"/>
      <c r="B275" s="3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>
        <f t="shared" si="4"/>
        <v>0</v>
      </c>
    </row>
    <row r="276" spans="1:23">
      <c r="A276" s="3"/>
      <c r="B276" s="3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>
        <f t="shared" si="4"/>
        <v>0</v>
      </c>
    </row>
    <row r="277" spans="1:23">
      <c r="A277" s="3"/>
      <c r="B277" s="3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>
        <f t="shared" si="4"/>
        <v>0</v>
      </c>
    </row>
    <row r="278" spans="1:23">
      <c r="A278" s="3"/>
      <c r="B278" s="3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>
        <f t="shared" si="4"/>
        <v>0</v>
      </c>
    </row>
    <row r="279" spans="1:23">
      <c r="A279" s="3"/>
      <c r="B279" s="3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>
        <f t="shared" si="4"/>
        <v>0</v>
      </c>
    </row>
    <row r="280" spans="1:23">
      <c r="A280" s="3"/>
      <c r="B280" s="3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>
        <f t="shared" si="4"/>
        <v>0</v>
      </c>
    </row>
    <row r="281" spans="1:23">
      <c r="A281" s="3"/>
      <c r="B281" s="3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>
        <f t="shared" si="4"/>
        <v>0</v>
      </c>
    </row>
    <row r="282" spans="1:23">
      <c r="A282" s="3"/>
      <c r="B282" s="3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>
        <f t="shared" si="4"/>
        <v>0</v>
      </c>
    </row>
    <row r="283" spans="1:23">
      <c r="A283" s="3"/>
      <c r="B283" s="3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>
        <f t="shared" si="4"/>
        <v>0</v>
      </c>
    </row>
    <row r="284" spans="1:23">
      <c r="A284" s="3"/>
      <c r="B284" s="3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>
        <f t="shared" si="4"/>
        <v>0</v>
      </c>
    </row>
    <row r="285" spans="1:23">
      <c r="A285" s="3"/>
      <c r="B285" s="3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>
        <f t="shared" si="4"/>
        <v>0</v>
      </c>
    </row>
    <row r="286" spans="1:23">
      <c r="A286" s="3"/>
      <c r="B286" s="3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>
        <f t="shared" si="4"/>
        <v>0</v>
      </c>
    </row>
    <row r="287" spans="1:23">
      <c r="A287" s="3"/>
      <c r="B287" s="3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>
        <f t="shared" si="4"/>
        <v>0</v>
      </c>
    </row>
    <row r="288" spans="1:23">
      <c r="A288" s="3"/>
      <c r="B288" s="3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>
        <f t="shared" si="4"/>
        <v>0</v>
      </c>
    </row>
    <row r="289" spans="1:23">
      <c r="A289" s="3"/>
      <c r="B289" s="3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>
        <f t="shared" si="4"/>
        <v>0</v>
      </c>
    </row>
    <row r="290" spans="1:23">
      <c r="A290" s="3"/>
      <c r="B290" s="3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>
        <f t="shared" si="4"/>
        <v>0</v>
      </c>
    </row>
    <row r="291" spans="1:23">
      <c r="A291" s="3"/>
      <c r="B291" s="3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>
        <f t="shared" si="4"/>
        <v>0</v>
      </c>
    </row>
    <row r="292" spans="1:23">
      <c r="A292" s="3"/>
      <c r="B292" s="3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>
        <f t="shared" si="4"/>
        <v>0</v>
      </c>
    </row>
    <row r="293" spans="1:23">
      <c r="A293" s="3"/>
      <c r="B293" s="3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>
        <f t="shared" si="4"/>
        <v>0</v>
      </c>
    </row>
    <row r="294" spans="1:23">
      <c r="A294" s="3"/>
      <c r="B294" s="3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>
        <f t="shared" si="4"/>
        <v>0</v>
      </c>
    </row>
    <row r="295" spans="1:23">
      <c r="A295" s="3"/>
      <c r="B295" s="3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>
        <f t="shared" si="4"/>
        <v>0</v>
      </c>
    </row>
    <row r="296" spans="1:23">
      <c r="A296" s="3"/>
      <c r="B296" s="3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>
        <f t="shared" si="4"/>
        <v>0</v>
      </c>
    </row>
    <row r="297" spans="1:23">
      <c r="A297" s="3"/>
      <c r="B297" s="3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>
        <f t="shared" si="4"/>
        <v>0</v>
      </c>
    </row>
    <row r="298" spans="1:23">
      <c r="A298" s="3"/>
      <c r="B298" s="3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>
        <f t="shared" si="4"/>
        <v>0</v>
      </c>
    </row>
    <row r="299" spans="1:23">
      <c r="A299" s="3"/>
      <c r="B299" s="3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>
        <f t="shared" si="4"/>
        <v>0</v>
      </c>
    </row>
    <row r="300" spans="1:23">
      <c r="A300" s="3"/>
      <c r="B300" s="3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>
        <f t="shared" si="4"/>
        <v>0</v>
      </c>
    </row>
    <row r="301" spans="1:23">
      <c r="A301" s="3"/>
      <c r="B301" s="3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>
        <f t="shared" si="4"/>
        <v>0</v>
      </c>
    </row>
    <row r="302" spans="1:23">
      <c r="A302" s="3"/>
      <c r="B302" s="3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>
        <f t="shared" si="4"/>
        <v>0</v>
      </c>
    </row>
    <row r="303" spans="1:23">
      <c r="A303" s="3"/>
      <c r="B303" s="3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>
        <f t="shared" si="4"/>
        <v>0</v>
      </c>
    </row>
    <row r="304" spans="1:23">
      <c r="A304" s="3"/>
      <c r="B304" s="3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>
        <f t="shared" si="4"/>
        <v>0</v>
      </c>
    </row>
    <row r="305" spans="1:23">
      <c r="A305" s="3"/>
      <c r="B305" s="3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>
        <f t="shared" si="4"/>
        <v>0</v>
      </c>
    </row>
    <row r="306" spans="1:23">
      <c r="A306" s="3"/>
      <c r="B306" s="3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>
        <f t="shared" si="4"/>
        <v>0</v>
      </c>
    </row>
    <row r="307" spans="1:23">
      <c r="A307" s="3"/>
      <c r="B307" s="3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>
        <f t="shared" si="4"/>
        <v>0</v>
      </c>
    </row>
    <row r="308" spans="1:23">
      <c r="A308" s="3"/>
      <c r="B308" s="3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>
        <f t="shared" si="4"/>
        <v>0</v>
      </c>
    </row>
    <row r="309" spans="1:23">
      <c r="A309" s="3"/>
      <c r="B309" s="3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>
        <f t="shared" si="4"/>
        <v>0</v>
      </c>
    </row>
    <row r="310" spans="1:23">
      <c r="A310" s="3"/>
      <c r="B310" s="3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>
        <f t="shared" si="4"/>
        <v>0</v>
      </c>
    </row>
    <row r="311" spans="1:23">
      <c r="A311" s="3"/>
      <c r="B311" s="3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>
        <f t="shared" si="4"/>
        <v>0</v>
      </c>
    </row>
    <row r="312" spans="1:23">
      <c r="A312" s="3"/>
      <c r="B312" s="3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>
        <f t="shared" si="4"/>
        <v>0</v>
      </c>
    </row>
    <row r="313" spans="1:23">
      <c r="A313" s="3"/>
      <c r="B313" s="3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>
        <f t="shared" si="4"/>
        <v>0</v>
      </c>
    </row>
    <row r="314" spans="1:23">
      <c r="A314" s="3"/>
      <c r="B314" s="3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>
        <f t="shared" si="4"/>
        <v>0</v>
      </c>
    </row>
    <row r="315" spans="1:23">
      <c r="A315" s="3"/>
      <c r="B315" s="3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>
        <f t="shared" si="4"/>
        <v>0</v>
      </c>
    </row>
    <row r="316" spans="1:23">
      <c r="A316" s="3"/>
      <c r="B316" s="3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>
        <f t="shared" si="4"/>
        <v>0</v>
      </c>
    </row>
    <row r="317" spans="1:23">
      <c r="A317" s="3"/>
      <c r="B317" s="3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>
        <f t="shared" si="4"/>
        <v>0</v>
      </c>
    </row>
    <row r="318" spans="1:23">
      <c r="A318" s="3"/>
      <c r="B318" s="3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>
        <f t="shared" si="4"/>
        <v>0</v>
      </c>
    </row>
    <row r="319" spans="1:23">
      <c r="A319" s="3"/>
      <c r="B319" s="3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>
        <f t="shared" si="4"/>
        <v>0</v>
      </c>
    </row>
    <row r="320" spans="1:23">
      <c r="A320" s="3"/>
      <c r="B320" s="3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>
        <f t="shared" si="4"/>
        <v>0</v>
      </c>
    </row>
    <row r="321" spans="1:23">
      <c r="A321" s="3"/>
      <c r="B321" s="3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>
        <f t="shared" si="4"/>
        <v>0</v>
      </c>
    </row>
    <row r="322" spans="1:23">
      <c r="A322" s="3"/>
      <c r="B322" s="3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>
        <f t="shared" si="4"/>
        <v>0</v>
      </c>
    </row>
    <row r="323" spans="1:23">
      <c r="A323" s="3"/>
      <c r="B323" s="3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>
        <f t="shared" si="4"/>
        <v>0</v>
      </c>
    </row>
    <row r="324" spans="1:23">
      <c r="A324" s="3"/>
      <c r="B324" s="3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>
        <f t="shared" ref="W324:W348" si="5">SUM(C324:V324)</f>
        <v>0</v>
      </c>
    </row>
    <row r="325" spans="1:23">
      <c r="A325" s="3"/>
      <c r="B325" s="3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>
        <f t="shared" si="5"/>
        <v>0</v>
      </c>
    </row>
    <row r="326" spans="1:23">
      <c r="A326" s="3"/>
      <c r="B326" s="3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>
        <f t="shared" si="5"/>
        <v>0</v>
      </c>
    </row>
    <row r="327" spans="1:23">
      <c r="A327" s="3"/>
      <c r="B327" s="3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>
        <f t="shared" si="5"/>
        <v>0</v>
      </c>
    </row>
    <row r="328" spans="1:23">
      <c r="A328" s="3"/>
      <c r="B328" s="3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>
        <f t="shared" si="5"/>
        <v>0</v>
      </c>
    </row>
    <row r="329" spans="1:23">
      <c r="A329" s="3"/>
      <c r="B329" s="3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>
        <f t="shared" si="5"/>
        <v>0</v>
      </c>
    </row>
    <row r="330" spans="1:23">
      <c r="A330" s="3"/>
      <c r="B330" s="3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>
        <f t="shared" si="5"/>
        <v>0</v>
      </c>
    </row>
    <row r="331" spans="1:23">
      <c r="A331" s="3"/>
      <c r="B331" s="3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>
        <f t="shared" si="5"/>
        <v>0</v>
      </c>
    </row>
    <row r="332" spans="1:23">
      <c r="A332" s="3"/>
      <c r="B332" s="3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>
        <f t="shared" si="5"/>
        <v>0</v>
      </c>
    </row>
    <row r="333" spans="1:23">
      <c r="A333" s="3"/>
      <c r="B333" s="3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>
        <f t="shared" si="5"/>
        <v>0</v>
      </c>
    </row>
    <row r="334" spans="1:23">
      <c r="A334" s="3"/>
      <c r="B334" s="3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>
        <f t="shared" si="5"/>
        <v>0</v>
      </c>
    </row>
    <row r="335" spans="1:23">
      <c r="A335" s="3"/>
      <c r="B335" s="3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>
        <f t="shared" si="5"/>
        <v>0</v>
      </c>
    </row>
    <row r="336" spans="1:23">
      <c r="A336" s="3"/>
      <c r="B336" s="3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>
        <f t="shared" si="5"/>
        <v>0</v>
      </c>
    </row>
    <row r="337" spans="1:23">
      <c r="A337" s="3"/>
      <c r="B337" s="3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>
        <f t="shared" si="5"/>
        <v>0</v>
      </c>
    </row>
    <row r="338" spans="1:23">
      <c r="A338" s="3"/>
      <c r="B338" s="3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>
        <f t="shared" si="5"/>
        <v>0</v>
      </c>
    </row>
    <row r="339" spans="1:23">
      <c r="A339" s="3"/>
      <c r="B339" s="3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>
        <f t="shared" si="5"/>
        <v>0</v>
      </c>
    </row>
    <row r="340" spans="1:23">
      <c r="A340" s="3"/>
      <c r="B340" s="3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>
        <f t="shared" si="5"/>
        <v>0</v>
      </c>
    </row>
    <row r="341" spans="1:23">
      <c r="A341" s="3"/>
      <c r="B341" s="3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>
        <f t="shared" si="5"/>
        <v>0</v>
      </c>
    </row>
    <row r="342" spans="1:23">
      <c r="A342" s="3"/>
      <c r="B342" s="3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>
        <f t="shared" si="5"/>
        <v>0</v>
      </c>
    </row>
    <row r="343" spans="1:23">
      <c r="A343" s="3"/>
      <c r="B343" s="3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>
        <f t="shared" si="5"/>
        <v>0</v>
      </c>
    </row>
    <row r="344" spans="1:23">
      <c r="A344" s="3"/>
      <c r="B344" s="3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>
        <f t="shared" si="5"/>
        <v>0</v>
      </c>
    </row>
    <row r="345" spans="1:23">
      <c r="A345" s="3"/>
      <c r="B345" s="3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>
        <f t="shared" si="5"/>
        <v>0</v>
      </c>
    </row>
    <row r="346" spans="1:23">
      <c r="A346" s="3"/>
      <c r="B346" s="3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>
        <f t="shared" si="5"/>
        <v>0</v>
      </c>
    </row>
    <row r="347" spans="1:23">
      <c r="A347" s="3"/>
      <c r="B347" s="3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>
        <f t="shared" si="5"/>
        <v>0</v>
      </c>
    </row>
    <row r="348" spans="1:23">
      <c r="A348" s="3"/>
      <c r="B348" s="3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>
        <f t="shared" si="5"/>
        <v>0</v>
      </c>
    </row>
    <row r="349" spans="3:23">
      <c r="C349" s="6">
        <f t="shared" ref="C349:V349" si="6">SUM(C1:C348)</f>
        <v>0</v>
      </c>
      <c r="D349" s="6">
        <f t="shared" si="6"/>
        <v>0</v>
      </c>
      <c r="E349" s="6">
        <f t="shared" si="6"/>
        <v>0</v>
      </c>
      <c r="F349" s="6">
        <f t="shared" si="6"/>
        <v>0</v>
      </c>
      <c r="G349" s="6">
        <f t="shared" si="6"/>
        <v>0</v>
      </c>
      <c r="H349" s="6">
        <f t="shared" si="6"/>
        <v>0</v>
      </c>
      <c r="I349" s="6">
        <f t="shared" si="6"/>
        <v>0</v>
      </c>
      <c r="J349" s="6">
        <f t="shared" si="6"/>
        <v>0</v>
      </c>
      <c r="K349" s="6">
        <f t="shared" si="6"/>
        <v>0</v>
      </c>
      <c r="L349" s="6">
        <f t="shared" si="6"/>
        <v>0</v>
      </c>
      <c r="M349" s="6">
        <f t="shared" si="6"/>
        <v>220</v>
      </c>
      <c r="N349" s="6">
        <f t="shared" si="6"/>
        <v>358.7</v>
      </c>
      <c r="O349" s="6">
        <f t="shared" si="6"/>
        <v>725.4</v>
      </c>
      <c r="P349" s="6">
        <f t="shared" si="6"/>
        <v>778.25</v>
      </c>
      <c r="Q349" s="6">
        <f t="shared" si="6"/>
        <v>318.1</v>
      </c>
      <c r="R349" s="6">
        <f t="shared" si="6"/>
        <v>0</v>
      </c>
      <c r="S349" s="6">
        <f t="shared" si="6"/>
        <v>60.75</v>
      </c>
      <c r="T349" s="6">
        <f t="shared" si="6"/>
        <v>237.35</v>
      </c>
      <c r="U349" s="6">
        <f t="shared" si="6"/>
        <v>260.85</v>
      </c>
      <c r="V349" s="6">
        <f t="shared" si="6"/>
        <v>0</v>
      </c>
      <c r="W349" s="6">
        <f>SUM(W2:W348)</f>
        <v>2959.4</v>
      </c>
    </row>
  </sheetData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7"/>
  <sheetViews>
    <sheetView workbookViewId="0">
      <selection activeCell="A1" sqref="A1"/>
    </sheetView>
  </sheetViews>
  <sheetFormatPr defaultColWidth="11" defaultRowHeight="14.25"/>
  <cols>
    <col min="1" max="1" width="9.56923076923077" customWidth="1"/>
    <col min="2" max="12" width="11" hidden="1" customWidth="1"/>
    <col min="13" max="13" width="7.85641025641026" customWidth="1"/>
    <col min="14" max="14" width="8.42564102564103" customWidth="1"/>
    <col min="15" max="15" width="8.13846153846154" customWidth="1"/>
    <col min="16" max="16" width="8.42564102564103" customWidth="1"/>
    <col min="17" max="17" width="8.85641025641026" customWidth="1"/>
    <col min="18" max="18" width="7.85641025641026" customWidth="1"/>
    <col min="19" max="19" width="8.13846153846154" customWidth="1"/>
    <col min="20" max="20" width="10" customWidth="1"/>
    <col min="21" max="21" width="9.42564102564103" customWidth="1"/>
    <col min="23" max="23" width="9.13846153846154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1</v>
      </c>
      <c r="B2" s="3"/>
      <c r="C2" s="3"/>
      <c r="D2" s="3"/>
      <c r="E2" s="3"/>
      <c r="F2" s="3"/>
      <c r="G2" s="3"/>
      <c r="H2" s="3"/>
      <c r="I2" s="3"/>
      <c r="J2" s="3"/>
      <c r="K2" s="5"/>
      <c r="L2" s="5"/>
      <c r="M2" s="5">
        <v>81.9</v>
      </c>
      <c r="N2" s="5">
        <v>83.6</v>
      </c>
      <c r="O2" s="5">
        <v>79.4</v>
      </c>
      <c r="P2" s="5">
        <v>128.85</v>
      </c>
      <c r="Q2" s="5">
        <v>40</v>
      </c>
      <c r="R2" s="5">
        <v>0</v>
      </c>
      <c r="S2" s="5">
        <v>15.7</v>
      </c>
      <c r="T2" s="5">
        <v>66.45</v>
      </c>
      <c r="U2" s="5">
        <v>29.95</v>
      </c>
      <c r="V2" s="5">
        <v>0</v>
      </c>
      <c r="W2" s="5">
        <f t="shared" ref="W2:W32" si="0">SUM(C2:V2)</f>
        <v>525.85</v>
      </c>
    </row>
    <row r="3" spans="1:23">
      <c r="A3" s="3">
        <v>2</v>
      </c>
      <c r="B3" s="3"/>
      <c r="C3" s="3"/>
      <c r="D3" s="3"/>
      <c r="E3" s="3"/>
      <c r="F3" s="3"/>
      <c r="G3" s="3"/>
      <c r="H3" s="3"/>
      <c r="I3" s="3"/>
      <c r="J3" s="3"/>
      <c r="K3" s="5"/>
      <c r="L3" s="5"/>
      <c r="M3" s="5">
        <v>84.3</v>
      </c>
      <c r="N3" s="5">
        <v>174.22</v>
      </c>
      <c r="O3" s="5">
        <v>232.8</v>
      </c>
      <c r="P3" s="5">
        <v>369.5</v>
      </c>
      <c r="Q3" s="5">
        <v>184.06</v>
      </c>
      <c r="R3" s="5">
        <v>0</v>
      </c>
      <c r="S3" s="5">
        <v>20.85</v>
      </c>
      <c r="T3" s="5">
        <v>115.4</v>
      </c>
      <c r="U3" s="5">
        <v>82.3</v>
      </c>
      <c r="V3" s="5">
        <v>0</v>
      </c>
      <c r="W3" s="5">
        <f t="shared" si="0"/>
        <v>1263.43</v>
      </c>
    </row>
    <row r="4" spans="1:23">
      <c r="A4" s="3">
        <v>3</v>
      </c>
      <c r="B4" s="3"/>
      <c r="C4" s="3"/>
      <c r="D4" s="3"/>
      <c r="E4" s="3"/>
      <c r="F4" s="3"/>
      <c r="G4" s="3"/>
      <c r="H4" s="3"/>
      <c r="I4" s="3"/>
      <c r="J4" s="3"/>
      <c r="K4" s="5"/>
      <c r="L4" s="5"/>
      <c r="M4" s="5">
        <v>120.3</v>
      </c>
      <c r="N4" s="5">
        <v>193.2</v>
      </c>
      <c r="O4" s="5">
        <v>249.2</v>
      </c>
      <c r="P4" s="5">
        <v>465.09</v>
      </c>
      <c r="Q4" s="5">
        <v>232.6</v>
      </c>
      <c r="R4" s="5">
        <v>0</v>
      </c>
      <c r="S4" s="5">
        <v>26.2</v>
      </c>
      <c r="T4" s="5">
        <v>119.5</v>
      </c>
      <c r="U4" s="5">
        <v>102.3</v>
      </c>
      <c r="V4" s="5">
        <v>0</v>
      </c>
      <c r="W4" s="5">
        <f t="shared" si="0"/>
        <v>1508.39</v>
      </c>
    </row>
    <row r="5" spans="1:23">
      <c r="A5" s="3">
        <v>4</v>
      </c>
      <c r="B5" s="3"/>
      <c r="C5" s="3"/>
      <c r="D5" s="3"/>
      <c r="E5" s="3"/>
      <c r="F5" s="3"/>
      <c r="G5" s="3"/>
      <c r="H5" s="3"/>
      <c r="I5" s="3"/>
      <c r="J5" s="3"/>
      <c r="K5" s="5"/>
      <c r="L5" s="5"/>
      <c r="M5" s="5">
        <v>163.45</v>
      </c>
      <c r="N5" s="5">
        <v>227.85</v>
      </c>
      <c r="O5" s="5">
        <v>367.4</v>
      </c>
      <c r="P5" s="5">
        <v>511</v>
      </c>
      <c r="Q5" s="5">
        <v>261</v>
      </c>
      <c r="R5" s="5">
        <v>0</v>
      </c>
      <c r="S5" s="5">
        <v>35.25</v>
      </c>
      <c r="T5" s="5">
        <v>159.3</v>
      </c>
      <c r="U5" s="5">
        <v>207.05</v>
      </c>
      <c r="V5" s="5">
        <v>0</v>
      </c>
      <c r="W5" s="5">
        <f t="shared" si="0"/>
        <v>1932.3</v>
      </c>
    </row>
    <row r="6" spans="1:23">
      <c r="A6" s="3">
        <v>5</v>
      </c>
      <c r="B6" s="3"/>
      <c r="C6" s="3"/>
      <c r="D6" s="3"/>
      <c r="E6" s="3"/>
      <c r="F6" s="3"/>
      <c r="G6" s="3"/>
      <c r="H6" s="3"/>
      <c r="I6" s="3"/>
      <c r="J6" s="3"/>
      <c r="K6" s="5"/>
      <c r="L6" s="5"/>
      <c r="M6" s="5">
        <v>77.5</v>
      </c>
      <c r="N6" s="5">
        <v>219.25</v>
      </c>
      <c r="O6" s="5">
        <v>248.13</v>
      </c>
      <c r="P6" s="5">
        <v>491.4</v>
      </c>
      <c r="Q6" s="5">
        <v>233.15</v>
      </c>
      <c r="R6" s="5">
        <v>0</v>
      </c>
      <c r="S6" s="5">
        <v>23.1</v>
      </c>
      <c r="T6" s="5">
        <v>165.4</v>
      </c>
      <c r="U6" s="5">
        <v>214.65</v>
      </c>
      <c r="V6" s="5">
        <v>0</v>
      </c>
      <c r="W6" s="5">
        <f t="shared" si="0"/>
        <v>1672.58</v>
      </c>
    </row>
    <row r="7" spans="1:23">
      <c r="A7" s="3">
        <v>6</v>
      </c>
      <c r="B7" s="3"/>
      <c r="C7" s="3"/>
      <c r="D7" s="3"/>
      <c r="E7" s="3"/>
      <c r="F7" s="3"/>
      <c r="G7" s="3"/>
      <c r="H7" s="3"/>
      <c r="I7" s="3"/>
      <c r="J7" s="3"/>
      <c r="K7" s="5"/>
      <c r="L7" s="5"/>
      <c r="M7" s="5">
        <v>107.25</v>
      </c>
      <c r="N7" s="5">
        <v>179.6</v>
      </c>
      <c r="O7" s="5">
        <v>183.3</v>
      </c>
      <c r="P7" s="5">
        <v>376.7</v>
      </c>
      <c r="Q7" s="5">
        <v>213.85</v>
      </c>
      <c r="R7" s="5">
        <v>0</v>
      </c>
      <c r="S7" s="5">
        <v>23.3</v>
      </c>
      <c r="T7" s="5">
        <v>175.2</v>
      </c>
      <c r="U7" s="5">
        <v>170.1</v>
      </c>
      <c r="V7" s="5">
        <v>0</v>
      </c>
      <c r="W7" s="5">
        <f t="shared" si="0"/>
        <v>1429.3</v>
      </c>
    </row>
    <row r="8" spans="1:27">
      <c r="A8" s="3">
        <v>7</v>
      </c>
      <c r="B8" s="3"/>
      <c r="C8" s="3"/>
      <c r="D8" s="3"/>
      <c r="E8" s="3"/>
      <c r="F8" s="3"/>
      <c r="G8" s="3"/>
      <c r="H8" s="3"/>
      <c r="I8" s="3"/>
      <c r="J8" s="3"/>
      <c r="K8" s="5"/>
      <c r="L8" s="5"/>
      <c r="M8" s="5">
        <v>88.15</v>
      </c>
      <c r="N8" s="5">
        <v>249.2</v>
      </c>
      <c r="O8" s="5">
        <v>326.5</v>
      </c>
      <c r="P8" s="5">
        <v>624.5</v>
      </c>
      <c r="Q8" s="5">
        <v>327.05</v>
      </c>
      <c r="R8" s="5">
        <v>0</v>
      </c>
      <c r="S8" s="5">
        <v>40.95</v>
      </c>
      <c r="T8" s="5">
        <v>198.55</v>
      </c>
      <c r="U8" s="5">
        <v>332.1</v>
      </c>
      <c r="V8" s="5"/>
      <c r="W8" s="5">
        <f t="shared" si="0"/>
        <v>2187</v>
      </c>
      <c r="AA8" s="10"/>
    </row>
    <row r="9" spans="1:26">
      <c r="A9" s="3">
        <v>8</v>
      </c>
      <c r="B9" s="3"/>
      <c r="C9" s="3"/>
      <c r="D9" s="3"/>
      <c r="E9" s="3"/>
      <c r="F9" s="3"/>
      <c r="G9" s="3"/>
      <c r="H9" s="3"/>
      <c r="I9" s="3"/>
      <c r="J9" s="3"/>
      <c r="K9" s="5"/>
      <c r="L9" s="5"/>
      <c r="M9" s="5">
        <v>158.1</v>
      </c>
      <c r="N9" s="5">
        <v>314.4</v>
      </c>
      <c r="O9" s="5">
        <v>387.95</v>
      </c>
      <c r="P9" s="5">
        <v>596.7</v>
      </c>
      <c r="Q9" s="5">
        <v>241.6</v>
      </c>
      <c r="R9" s="5">
        <v>0</v>
      </c>
      <c r="S9" s="5">
        <v>46.1</v>
      </c>
      <c r="T9" s="5">
        <v>383.75</v>
      </c>
      <c r="U9" s="5">
        <v>311.1</v>
      </c>
      <c r="V9" s="5">
        <v>0</v>
      </c>
      <c r="W9" s="5">
        <f t="shared" si="0"/>
        <v>2439.7</v>
      </c>
      <c r="Y9" s="11"/>
      <c r="Z9" s="11"/>
    </row>
    <row r="10" spans="1:27">
      <c r="A10" s="3">
        <v>9</v>
      </c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>
        <v>77.45</v>
      </c>
      <c r="N10" s="5">
        <v>234.58</v>
      </c>
      <c r="O10" s="5">
        <v>279.1</v>
      </c>
      <c r="P10" s="5">
        <v>599.1</v>
      </c>
      <c r="Q10" s="5">
        <v>263.65</v>
      </c>
      <c r="R10" s="5">
        <v>0</v>
      </c>
      <c r="S10" s="5">
        <v>49.6</v>
      </c>
      <c r="T10" s="5">
        <v>316.75</v>
      </c>
      <c r="U10" s="5">
        <v>270.05</v>
      </c>
      <c r="V10" s="5">
        <v>0</v>
      </c>
      <c r="W10" s="5">
        <f t="shared" si="0"/>
        <v>2090.28</v>
      </c>
      <c r="AA10" s="10"/>
    </row>
    <row r="11" spans="1:27">
      <c r="A11" s="3">
        <v>10</v>
      </c>
      <c r="B11" s="3"/>
      <c r="C11" s="3"/>
      <c r="D11" s="3"/>
      <c r="E11" s="3"/>
      <c r="F11" s="3"/>
      <c r="G11" s="3"/>
      <c r="H11" s="3"/>
      <c r="I11" s="3"/>
      <c r="J11" s="3"/>
      <c r="K11" s="5"/>
      <c r="L11" s="5"/>
      <c r="M11" s="5">
        <v>71.45</v>
      </c>
      <c r="N11" s="5">
        <v>133.95</v>
      </c>
      <c r="O11" s="5">
        <v>142</v>
      </c>
      <c r="P11" s="5">
        <v>340.65</v>
      </c>
      <c r="Q11" s="5">
        <v>172.45</v>
      </c>
      <c r="R11" s="5">
        <v>0</v>
      </c>
      <c r="S11" s="5">
        <v>34.45</v>
      </c>
      <c r="T11" s="5">
        <v>286.09</v>
      </c>
      <c r="U11" s="5">
        <v>287.9</v>
      </c>
      <c r="V11" s="5">
        <v>0</v>
      </c>
      <c r="W11" s="5">
        <f t="shared" si="0"/>
        <v>1468.94</v>
      </c>
      <c r="AA11" s="10"/>
    </row>
    <row r="12" spans="1:27">
      <c r="A12" s="3">
        <v>11</v>
      </c>
      <c r="B12" s="3"/>
      <c r="C12" s="3"/>
      <c r="D12" s="3"/>
      <c r="E12" s="3"/>
      <c r="F12" s="3"/>
      <c r="G12" s="3"/>
      <c r="H12" s="3"/>
      <c r="I12" s="3"/>
      <c r="J12" s="3"/>
      <c r="K12" s="5"/>
      <c r="L12" s="5"/>
      <c r="M12" s="5">
        <v>66.05</v>
      </c>
      <c r="N12" s="5">
        <v>202.6</v>
      </c>
      <c r="O12" s="5">
        <v>259.15</v>
      </c>
      <c r="P12" s="5">
        <v>503.5</v>
      </c>
      <c r="Q12" s="5">
        <v>337.2</v>
      </c>
      <c r="R12" s="5">
        <v>0</v>
      </c>
      <c r="S12" s="5">
        <v>41.75</v>
      </c>
      <c r="T12" s="5">
        <v>446.12</v>
      </c>
      <c r="U12" s="5">
        <v>445.15</v>
      </c>
      <c r="V12" s="5">
        <v>0</v>
      </c>
      <c r="W12" s="5">
        <f t="shared" si="0"/>
        <v>2301.52</v>
      </c>
      <c r="AA12" s="10"/>
    </row>
    <row r="13" spans="1:27">
      <c r="A13" s="3">
        <v>12</v>
      </c>
      <c r="B13" s="4"/>
      <c r="C13" s="3"/>
      <c r="D13" s="3"/>
      <c r="E13" s="3"/>
      <c r="F13" s="3"/>
      <c r="G13" s="3"/>
      <c r="H13" s="3"/>
      <c r="I13" s="3"/>
      <c r="J13" s="3"/>
      <c r="K13" s="5"/>
      <c r="L13" s="5"/>
      <c r="M13" s="5">
        <v>78.05</v>
      </c>
      <c r="N13" s="5">
        <v>225.25</v>
      </c>
      <c r="O13" s="5">
        <v>310.7</v>
      </c>
      <c r="P13" s="5">
        <v>649.65</v>
      </c>
      <c r="Q13" s="5">
        <v>344.6</v>
      </c>
      <c r="R13" s="5">
        <v>0</v>
      </c>
      <c r="S13" s="5">
        <v>28.5</v>
      </c>
      <c r="T13" s="5">
        <v>259</v>
      </c>
      <c r="U13" s="5">
        <v>289.9</v>
      </c>
      <c r="V13" s="5">
        <v>0</v>
      </c>
      <c r="W13" s="5">
        <f t="shared" si="0"/>
        <v>2185.65</v>
      </c>
      <c r="AA13" s="10"/>
    </row>
    <row r="14" spans="1:27">
      <c r="A14" s="3">
        <v>13</v>
      </c>
      <c r="B14" s="3"/>
      <c r="C14" s="3"/>
      <c r="D14" s="3"/>
      <c r="E14" s="3"/>
      <c r="F14" s="3"/>
      <c r="G14" s="3"/>
      <c r="H14" s="3"/>
      <c r="I14" s="3"/>
      <c r="J14" s="3"/>
      <c r="K14" s="5"/>
      <c r="L14" s="5"/>
      <c r="M14" s="6">
        <v>72.95</v>
      </c>
      <c r="N14" s="6">
        <v>82.9</v>
      </c>
      <c r="O14" s="6">
        <v>133.15</v>
      </c>
      <c r="P14" s="6">
        <v>302.85</v>
      </c>
      <c r="Q14" s="6">
        <v>283.7</v>
      </c>
      <c r="R14" s="6">
        <v>0</v>
      </c>
      <c r="S14" s="6">
        <v>40.85</v>
      </c>
      <c r="T14" s="6">
        <v>184.75</v>
      </c>
      <c r="U14" s="6">
        <v>198.65</v>
      </c>
      <c r="V14" s="6">
        <v>0</v>
      </c>
      <c r="W14" s="5">
        <f t="shared" si="0"/>
        <v>1299.8</v>
      </c>
      <c r="AA14" s="10"/>
    </row>
    <row r="15" spans="1:27">
      <c r="A15" s="3">
        <v>14</v>
      </c>
      <c r="B15" s="3"/>
      <c r="C15" s="3"/>
      <c r="D15" s="3"/>
      <c r="E15" s="3"/>
      <c r="F15" s="3"/>
      <c r="G15" s="3"/>
      <c r="H15" s="3"/>
      <c r="I15" s="3"/>
      <c r="J15" s="3"/>
      <c r="K15" s="5"/>
      <c r="L15" s="5"/>
      <c r="M15" s="5">
        <v>32.15</v>
      </c>
      <c r="N15" s="5">
        <v>97.78</v>
      </c>
      <c r="O15" s="5">
        <v>142.6</v>
      </c>
      <c r="P15" s="5">
        <v>362.35</v>
      </c>
      <c r="Q15" s="5">
        <v>181.7</v>
      </c>
      <c r="R15" s="5">
        <v>0</v>
      </c>
      <c r="S15" s="5">
        <v>9.4</v>
      </c>
      <c r="T15" s="5">
        <v>189</v>
      </c>
      <c r="U15" s="5">
        <v>195.15</v>
      </c>
      <c r="V15" s="5">
        <v>0</v>
      </c>
      <c r="W15" s="5">
        <f t="shared" si="0"/>
        <v>1210.13</v>
      </c>
      <c r="AA15" s="10"/>
    </row>
    <row r="16" spans="1:27">
      <c r="A16" s="3">
        <v>15</v>
      </c>
      <c r="B16" s="3"/>
      <c r="C16" s="3"/>
      <c r="D16" s="3"/>
      <c r="E16" s="3"/>
      <c r="F16" s="3"/>
      <c r="G16" s="3"/>
      <c r="H16" s="3"/>
      <c r="I16" s="3"/>
      <c r="J16" s="3"/>
      <c r="K16" s="5"/>
      <c r="L16" s="5"/>
      <c r="M16" s="5">
        <v>38.35</v>
      </c>
      <c r="N16" s="5">
        <v>95.2</v>
      </c>
      <c r="O16" s="5">
        <v>110.5</v>
      </c>
      <c r="P16" s="5">
        <v>452.65</v>
      </c>
      <c r="Q16" s="5">
        <v>238.05</v>
      </c>
      <c r="R16" s="5">
        <v>0</v>
      </c>
      <c r="S16" s="5">
        <v>7.2</v>
      </c>
      <c r="T16" s="5">
        <v>163.1</v>
      </c>
      <c r="U16" s="5">
        <v>256.95</v>
      </c>
      <c r="V16" s="5">
        <v>0</v>
      </c>
      <c r="W16" s="5">
        <f t="shared" si="0"/>
        <v>1362</v>
      </c>
      <c r="AA16" s="10"/>
    </row>
    <row r="17" spans="1:23">
      <c r="A17" s="3">
        <v>16</v>
      </c>
      <c r="B17" s="3"/>
      <c r="C17" s="3"/>
      <c r="D17" s="3"/>
      <c r="E17" s="3"/>
      <c r="F17" s="3"/>
      <c r="G17" s="3"/>
      <c r="H17" s="3"/>
      <c r="I17" s="3"/>
      <c r="J17" s="3"/>
      <c r="K17" s="5"/>
      <c r="L17" s="5"/>
      <c r="M17" s="5">
        <v>46.6</v>
      </c>
      <c r="N17" s="5">
        <v>144.45</v>
      </c>
      <c r="O17" s="5">
        <v>157.3</v>
      </c>
      <c r="P17" s="5">
        <v>398</v>
      </c>
      <c r="Q17" s="5">
        <v>253.75</v>
      </c>
      <c r="R17" s="5">
        <v>0</v>
      </c>
      <c r="S17" s="5">
        <v>19.1</v>
      </c>
      <c r="T17" s="5">
        <v>312.35</v>
      </c>
      <c r="U17" s="5">
        <v>236.25</v>
      </c>
      <c r="V17" s="5">
        <v>0</v>
      </c>
      <c r="W17" s="5">
        <f t="shared" si="0"/>
        <v>1567.8</v>
      </c>
    </row>
    <row r="18" spans="1:26">
      <c r="A18" s="3">
        <v>17</v>
      </c>
      <c r="B18" s="3"/>
      <c r="C18" s="3"/>
      <c r="D18" s="3"/>
      <c r="E18" s="3"/>
      <c r="F18" s="3"/>
      <c r="G18" s="3"/>
      <c r="H18" s="3"/>
      <c r="I18" s="3"/>
      <c r="J18" s="3"/>
      <c r="K18" s="5"/>
      <c r="L18" s="5"/>
      <c r="M18" s="5">
        <v>41.2</v>
      </c>
      <c r="N18" s="5">
        <v>120.1</v>
      </c>
      <c r="O18" s="5">
        <v>128.8</v>
      </c>
      <c r="P18" s="5">
        <v>427</v>
      </c>
      <c r="Q18" s="5">
        <v>218.15</v>
      </c>
      <c r="R18" s="5">
        <v>0</v>
      </c>
      <c r="S18" s="5">
        <v>26.75</v>
      </c>
      <c r="T18" s="5">
        <v>293.1</v>
      </c>
      <c r="U18" s="5">
        <v>324.05</v>
      </c>
      <c r="V18" s="5">
        <v>0</v>
      </c>
      <c r="W18" s="5">
        <f t="shared" si="0"/>
        <v>1579.15</v>
      </c>
      <c r="Z18" s="8"/>
    </row>
    <row r="19" spans="1:23">
      <c r="A19" s="3">
        <v>18</v>
      </c>
      <c r="B19" s="3"/>
      <c r="C19" s="3"/>
      <c r="D19" s="3"/>
      <c r="E19" s="3"/>
      <c r="F19" s="3"/>
      <c r="G19" s="3"/>
      <c r="H19" s="3"/>
      <c r="I19" s="3"/>
      <c r="J19" s="3"/>
      <c r="K19" s="5"/>
      <c r="L19" s="5"/>
      <c r="M19" s="5">
        <v>129.25</v>
      </c>
      <c r="N19" s="5">
        <v>323.25</v>
      </c>
      <c r="O19" s="5">
        <v>385.7</v>
      </c>
      <c r="P19" s="5">
        <v>786.45</v>
      </c>
      <c r="Q19" s="5">
        <v>398.97</v>
      </c>
      <c r="R19" s="5">
        <v>0</v>
      </c>
      <c r="S19" s="5">
        <v>68.95</v>
      </c>
      <c r="T19" s="5">
        <v>289.85</v>
      </c>
      <c r="U19" s="5">
        <v>367.5</v>
      </c>
      <c r="V19" s="5">
        <v>0</v>
      </c>
      <c r="W19" s="5">
        <f t="shared" si="0"/>
        <v>2749.92</v>
      </c>
    </row>
    <row r="20" spans="1:23">
      <c r="A20" s="3">
        <v>19</v>
      </c>
      <c r="B20" s="3"/>
      <c r="C20" s="3"/>
      <c r="D20" s="3"/>
      <c r="E20" s="3"/>
      <c r="F20" s="3"/>
      <c r="G20" s="3"/>
      <c r="H20" s="3"/>
      <c r="I20" s="3"/>
      <c r="J20" s="3"/>
      <c r="K20" s="5"/>
      <c r="L20" s="5"/>
      <c r="M20" s="5">
        <v>200.05</v>
      </c>
      <c r="N20" s="5">
        <v>465.6</v>
      </c>
      <c r="O20" s="5">
        <v>537.35</v>
      </c>
      <c r="P20" s="5">
        <v>1066.45</v>
      </c>
      <c r="Q20" s="5">
        <v>640.5</v>
      </c>
      <c r="R20" s="5">
        <v>0</v>
      </c>
      <c r="S20" s="5">
        <v>80.15</v>
      </c>
      <c r="T20" s="5">
        <v>309.45</v>
      </c>
      <c r="U20" s="5">
        <v>448.1</v>
      </c>
      <c r="V20" s="5">
        <v>0</v>
      </c>
      <c r="W20" s="5">
        <f t="shared" si="0"/>
        <v>3747.65</v>
      </c>
    </row>
    <row r="21" spans="1:23">
      <c r="A21" s="3">
        <v>20</v>
      </c>
      <c r="B21" s="3"/>
      <c r="C21" s="3"/>
      <c r="D21" s="3"/>
      <c r="E21" s="3"/>
      <c r="F21" s="3"/>
      <c r="G21" s="3"/>
      <c r="H21" s="3"/>
      <c r="I21" s="3"/>
      <c r="J21" s="3"/>
      <c r="K21" s="5"/>
      <c r="L21" s="5"/>
      <c r="M21" s="5">
        <v>128.85</v>
      </c>
      <c r="N21" s="5">
        <v>420.65</v>
      </c>
      <c r="O21" s="5">
        <v>505.89</v>
      </c>
      <c r="P21" s="5">
        <v>944.2</v>
      </c>
      <c r="Q21" s="5">
        <v>448.85</v>
      </c>
      <c r="R21" s="5">
        <v>0</v>
      </c>
      <c r="S21" s="5">
        <v>45.95</v>
      </c>
      <c r="T21" s="5">
        <v>320.7</v>
      </c>
      <c r="U21" s="7">
        <v>360.95</v>
      </c>
      <c r="V21" s="5">
        <v>0</v>
      </c>
      <c r="W21" s="5">
        <f t="shared" si="0"/>
        <v>3176.04</v>
      </c>
    </row>
    <row r="22" spans="1:23">
      <c r="A22" s="3">
        <v>21</v>
      </c>
      <c r="B22" s="3"/>
      <c r="C22" s="3"/>
      <c r="D22" s="3"/>
      <c r="E22" s="3"/>
      <c r="F22" s="3"/>
      <c r="G22" s="3"/>
      <c r="H22" s="3"/>
      <c r="I22" s="3"/>
      <c r="J22" s="3"/>
      <c r="K22" s="5"/>
      <c r="L22" s="5"/>
      <c r="M22" s="5">
        <v>192.4</v>
      </c>
      <c r="N22" s="5">
        <v>410.25</v>
      </c>
      <c r="O22" s="5">
        <v>489.35</v>
      </c>
      <c r="P22" s="5">
        <v>955.2</v>
      </c>
      <c r="Q22" s="5">
        <v>422.9</v>
      </c>
      <c r="R22" s="5">
        <v>0</v>
      </c>
      <c r="S22" s="5">
        <v>53.6</v>
      </c>
      <c r="T22" s="5">
        <v>419.7</v>
      </c>
      <c r="U22" s="5">
        <v>348.7</v>
      </c>
      <c r="V22" s="5">
        <v>0</v>
      </c>
      <c r="W22" s="5">
        <f t="shared" si="0"/>
        <v>3292.1</v>
      </c>
    </row>
    <row r="23" spans="1:23">
      <c r="A23" s="3">
        <v>22</v>
      </c>
      <c r="B23" s="3"/>
      <c r="C23" s="3"/>
      <c r="D23" s="3"/>
      <c r="E23" s="3"/>
      <c r="F23" s="3"/>
      <c r="G23" s="3"/>
      <c r="H23" s="3"/>
      <c r="I23" s="3"/>
      <c r="J23" s="3"/>
      <c r="K23" s="5"/>
      <c r="L23" s="5"/>
      <c r="M23" s="5">
        <v>180.3</v>
      </c>
      <c r="N23" s="5">
        <v>328.9</v>
      </c>
      <c r="O23" s="5">
        <v>477.9</v>
      </c>
      <c r="P23" s="5">
        <v>941.8</v>
      </c>
      <c r="Q23" s="5">
        <v>446.9</v>
      </c>
      <c r="R23" s="5">
        <v>0</v>
      </c>
      <c r="S23" s="5">
        <v>59.3</v>
      </c>
      <c r="T23" s="5">
        <v>265.1</v>
      </c>
      <c r="U23" s="5">
        <v>300.8</v>
      </c>
      <c r="V23" s="5">
        <v>0</v>
      </c>
      <c r="W23" s="5">
        <f t="shared" si="0"/>
        <v>3001</v>
      </c>
    </row>
    <row r="24" spans="1:23">
      <c r="A24" s="3">
        <v>23</v>
      </c>
      <c r="B24" s="3"/>
      <c r="C24" s="3"/>
      <c r="D24" s="3"/>
      <c r="E24" s="3"/>
      <c r="F24" s="3"/>
      <c r="G24" s="3"/>
      <c r="H24" s="3"/>
      <c r="I24" s="3"/>
      <c r="J24" s="3"/>
      <c r="K24" s="5"/>
      <c r="L24" s="5"/>
      <c r="M24" s="7">
        <v>132.15</v>
      </c>
      <c r="N24" s="7">
        <v>319.8</v>
      </c>
      <c r="O24" s="7">
        <v>539.25</v>
      </c>
      <c r="P24" s="7">
        <v>1076</v>
      </c>
      <c r="Q24" s="7">
        <v>501.9</v>
      </c>
      <c r="R24" s="7">
        <v>0</v>
      </c>
      <c r="S24" s="7">
        <v>41.95</v>
      </c>
      <c r="T24" s="7">
        <v>426.8</v>
      </c>
      <c r="U24" s="7">
        <v>412.85</v>
      </c>
      <c r="V24" s="7">
        <v>0</v>
      </c>
      <c r="W24" s="5">
        <f t="shared" si="0"/>
        <v>3450.7</v>
      </c>
    </row>
    <row r="25" spans="1:23">
      <c r="A25" s="3">
        <v>24</v>
      </c>
      <c r="B25" s="3"/>
      <c r="C25" s="3"/>
      <c r="D25" s="3"/>
      <c r="E25" s="3"/>
      <c r="F25" s="3"/>
      <c r="G25" s="3"/>
      <c r="H25" s="3"/>
      <c r="I25" s="3"/>
      <c r="J25" s="3"/>
      <c r="K25" s="5"/>
      <c r="L25" s="5"/>
      <c r="M25" s="5">
        <v>130.15</v>
      </c>
      <c r="N25" s="5">
        <v>347.95</v>
      </c>
      <c r="O25" s="5">
        <v>502.2</v>
      </c>
      <c r="P25" s="5">
        <v>919.4</v>
      </c>
      <c r="Q25" s="5">
        <v>470.85</v>
      </c>
      <c r="R25" s="5">
        <v>0</v>
      </c>
      <c r="S25" s="5">
        <v>47.45</v>
      </c>
      <c r="T25" s="5">
        <v>446.1</v>
      </c>
      <c r="U25" s="5">
        <v>399</v>
      </c>
      <c r="V25" s="5">
        <v>0</v>
      </c>
      <c r="W25" s="5">
        <f t="shared" si="0"/>
        <v>3263.1</v>
      </c>
    </row>
    <row r="26" spans="1:23">
      <c r="A26" s="3">
        <v>25</v>
      </c>
      <c r="B26" s="3"/>
      <c r="C26" s="3"/>
      <c r="D26" s="3"/>
      <c r="E26" s="3"/>
      <c r="F26" s="3"/>
      <c r="G26" s="3"/>
      <c r="H26" s="3"/>
      <c r="I26" s="3"/>
      <c r="J26" s="3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>
        <f t="shared" si="0"/>
        <v>0</v>
      </c>
    </row>
    <row r="27" spans="1:23">
      <c r="A27" s="3">
        <v>26</v>
      </c>
      <c r="B27" s="3"/>
      <c r="C27" s="5"/>
      <c r="D27" s="5"/>
      <c r="E27" s="5"/>
      <c r="F27" s="5"/>
      <c r="G27" s="5"/>
      <c r="H27" s="5"/>
      <c r="I27" s="5"/>
      <c r="J27" s="5"/>
      <c r="K27" s="5"/>
      <c r="L27" s="5"/>
      <c r="M27" s="5">
        <v>193.15</v>
      </c>
      <c r="N27" s="5">
        <v>484.658</v>
      </c>
      <c r="O27" s="5">
        <v>611.1</v>
      </c>
      <c r="P27" s="5">
        <v>1021.68</v>
      </c>
      <c r="Q27" s="5">
        <v>625.79</v>
      </c>
      <c r="R27" s="5">
        <v>0</v>
      </c>
      <c r="S27" s="5">
        <v>44.6</v>
      </c>
      <c r="T27" s="5">
        <v>300.15</v>
      </c>
      <c r="U27" s="5">
        <v>327.8</v>
      </c>
      <c r="V27" s="5">
        <v>0</v>
      </c>
      <c r="W27" s="5">
        <f t="shared" ref="W27:W28" si="1">SUM(C27:V27)</f>
        <v>3608.928</v>
      </c>
    </row>
    <row r="28" spans="1:23">
      <c r="A28" s="3">
        <v>27</v>
      </c>
      <c r="B28" s="3"/>
      <c r="C28" s="5"/>
      <c r="D28" s="5"/>
      <c r="E28" s="5"/>
      <c r="F28" s="5"/>
      <c r="G28" s="5"/>
      <c r="H28" s="5"/>
      <c r="I28" s="5"/>
      <c r="J28" s="5"/>
      <c r="K28" s="5"/>
      <c r="L28" s="5"/>
      <c r="M28" s="5">
        <v>122.15</v>
      </c>
      <c r="N28" s="5">
        <v>314.55</v>
      </c>
      <c r="O28" s="5">
        <v>551.75</v>
      </c>
      <c r="P28" s="5">
        <v>1030.62</v>
      </c>
      <c r="Q28" s="5">
        <v>455.4</v>
      </c>
      <c r="R28" s="5">
        <v>0</v>
      </c>
      <c r="S28" s="5">
        <v>48.7</v>
      </c>
      <c r="T28" s="5">
        <v>263.05</v>
      </c>
      <c r="U28" s="5">
        <v>301.95</v>
      </c>
      <c r="V28" s="5">
        <v>0</v>
      </c>
      <c r="W28" s="5">
        <f t="shared" si="1"/>
        <v>3088.17</v>
      </c>
    </row>
    <row r="29" spans="1:23">
      <c r="A29" s="3">
        <v>28</v>
      </c>
      <c r="B29" s="3"/>
      <c r="C29" s="5"/>
      <c r="D29" s="5"/>
      <c r="E29" s="5"/>
      <c r="F29" s="5"/>
      <c r="G29" s="5"/>
      <c r="H29" s="5"/>
      <c r="I29" s="5"/>
      <c r="J29" s="5"/>
      <c r="K29" s="5"/>
      <c r="L29" s="5"/>
      <c r="M29" s="5">
        <v>120.85</v>
      </c>
      <c r="N29" s="5">
        <v>325.72</v>
      </c>
      <c r="O29" s="5">
        <v>659.35</v>
      </c>
      <c r="P29" s="5">
        <v>971.1</v>
      </c>
      <c r="Q29" s="5">
        <v>492.25</v>
      </c>
      <c r="R29" s="5">
        <v>0</v>
      </c>
      <c r="S29" s="5">
        <v>40.35</v>
      </c>
      <c r="T29" s="5">
        <v>381.15</v>
      </c>
      <c r="U29" s="5">
        <v>437.25</v>
      </c>
      <c r="V29" s="5">
        <v>0</v>
      </c>
      <c r="W29" s="5">
        <f t="shared" si="0"/>
        <v>3428.02</v>
      </c>
    </row>
    <row r="30" spans="1:23">
      <c r="A30" s="3">
        <v>29</v>
      </c>
      <c r="B30" s="3"/>
      <c r="C30" s="5"/>
      <c r="D30" s="5"/>
      <c r="E30" s="5"/>
      <c r="F30" s="5"/>
      <c r="G30" s="5"/>
      <c r="H30" s="5"/>
      <c r="I30" s="5"/>
      <c r="J30" s="5"/>
      <c r="K30" s="5"/>
      <c r="L30" s="5"/>
      <c r="M30" s="5">
        <v>85.9</v>
      </c>
      <c r="N30" s="5">
        <v>257.25</v>
      </c>
      <c r="O30" s="5">
        <v>668.6</v>
      </c>
      <c r="P30" s="5">
        <v>860.4</v>
      </c>
      <c r="Q30" s="5">
        <v>432.3</v>
      </c>
      <c r="R30" s="5">
        <v>15.45</v>
      </c>
      <c r="S30" s="5">
        <v>44.45</v>
      </c>
      <c r="T30" s="5">
        <v>312.7</v>
      </c>
      <c r="U30" s="5">
        <v>336.6</v>
      </c>
      <c r="V30" s="5">
        <v>0</v>
      </c>
      <c r="W30" s="5">
        <f t="shared" si="0"/>
        <v>3013.65</v>
      </c>
    </row>
    <row r="31" spans="1:23">
      <c r="A31" s="3">
        <v>30</v>
      </c>
      <c r="B31" s="3"/>
      <c r="C31" s="5"/>
      <c r="D31" s="5"/>
      <c r="E31" s="5"/>
      <c r="F31" s="5"/>
      <c r="G31" s="5"/>
      <c r="H31" s="5"/>
      <c r="I31" s="5"/>
      <c r="J31" s="5"/>
      <c r="K31" s="5"/>
      <c r="L31" s="5"/>
      <c r="M31" s="5">
        <v>127.65</v>
      </c>
      <c r="N31" s="5">
        <v>361.8</v>
      </c>
      <c r="O31" s="5">
        <v>440.3</v>
      </c>
      <c r="P31" s="5">
        <v>685.35</v>
      </c>
      <c r="Q31" s="5">
        <v>337.8</v>
      </c>
      <c r="R31" s="5">
        <v>0</v>
      </c>
      <c r="S31" s="5">
        <v>28.7</v>
      </c>
      <c r="T31" s="5">
        <v>379.65</v>
      </c>
      <c r="U31" s="5">
        <v>275.4</v>
      </c>
      <c r="V31" s="5">
        <v>0</v>
      </c>
      <c r="W31" s="5">
        <f t="shared" si="0"/>
        <v>2636.65</v>
      </c>
    </row>
    <row r="32" spans="1:23">
      <c r="A32" s="3">
        <v>31</v>
      </c>
      <c r="B32" s="3"/>
      <c r="C32" s="5"/>
      <c r="D32" s="5"/>
      <c r="E32" s="5"/>
      <c r="F32" s="5"/>
      <c r="G32" s="5"/>
      <c r="H32" s="5"/>
      <c r="I32" s="5"/>
      <c r="J32" s="5"/>
      <c r="K32" s="5"/>
      <c r="L32" s="5"/>
      <c r="M32" s="5">
        <v>220</v>
      </c>
      <c r="N32" s="5">
        <v>358.7</v>
      </c>
      <c r="O32" s="5">
        <v>725.4</v>
      </c>
      <c r="P32" s="5">
        <v>778.25</v>
      </c>
      <c r="Q32" s="5">
        <v>318.1</v>
      </c>
      <c r="R32" s="5">
        <v>0</v>
      </c>
      <c r="S32" s="5">
        <v>60.75</v>
      </c>
      <c r="T32" s="5">
        <v>237.35</v>
      </c>
      <c r="U32" s="5">
        <v>260.85</v>
      </c>
      <c r="V32" s="5">
        <v>0</v>
      </c>
      <c r="W32" s="5">
        <f t="shared" si="0"/>
        <v>2959.4</v>
      </c>
    </row>
    <row r="33" spans="1:23">
      <c r="A33" s="3"/>
      <c r="B33" s="3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>
        <f t="shared" ref="W33:W34" si="2">SUM(C33:V33)</f>
        <v>0</v>
      </c>
    </row>
    <row r="34" spans="1:23">
      <c r="A34" s="3"/>
      <c r="B34" s="3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>
        <f t="shared" si="2"/>
        <v>0</v>
      </c>
    </row>
    <row r="35" spans="3:23">
      <c r="C35" s="6">
        <f t="shared" ref="C35:V35" si="3">SUM(C1:C34)</f>
        <v>0</v>
      </c>
      <c r="D35" s="6">
        <f t="shared" si="3"/>
        <v>0</v>
      </c>
      <c r="E35" s="6">
        <f t="shared" si="3"/>
        <v>0</v>
      </c>
      <c r="F35" s="6">
        <f t="shared" si="3"/>
        <v>0</v>
      </c>
      <c r="G35" s="6">
        <f t="shared" si="3"/>
        <v>0</v>
      </c>
      <c r="H35" s="6">
        <f t="shared" si="3"/>
        <v>0</v>
      </c>
      <c r="I35" s="6">
        <f t="shared" si="3"/>
        <v>0</v>
      </c>
      <c r="J35" s="6">
        <f t="shared" si="3"/>
        <v>0</v>
      </c>
      <c r="K35" s="6">
        <f t="shared" si="3"/>
        <v>0</v>
      </c>
      <c r="L35" s="6">
        <f t="shared" si="3"/>
        <v>0</v>
      </c>
      <c r="M35" s="6">
        <f t="shared" si="3"/>
        <v>3368.05</v>
      </c>
      <c r="N35" s="6">
        <f t="shared" si="3"/>
        <v>7697.208</v>
      </c>
      <c r="O35" s="6">
        <f t="shared" si="3"/>
        <v>10832.12</v>
      </c>
      <c r="P35" s="6">
        <f t="shared" si="3"/>
        <v>19636.39</v>
      </c>
      <c r="Q35" s="6">
        <f t="shared" si="3"/>
        <v>10019.07</v>
      </c>
      <c r="R35" s="6">
        <f t="shared" si="3"/>
        <v>15.45</v>
      </c>
      <c r="S35" s="6">
        <f t="shared" si="3"/>
        <v>1153.95</v>
      </c>
      <c r="T35" s="6">
        <f t="shared" si="3"/>
        <v>8185.56</v>
      </c>
      <c r="U35" s="6">
        <f t="shared" si="3"/>
        <v>8531.35</v>
      </c>
      <c r="V35" s="6">
        <f t="shared" si="3"/>
        <v>0</v>
      </c>
      <c r="W35" s="6">
        <f>SUM(W2:W34)</f>
        <v>69439.148</v>
      </c>
    </row>
    <row r="36" spans="13:22">
      <c r="M36" s="8"/>
      <c r="V36" s="9"/>
    </row>
    <row r="37" spans="22:22">
      <c r="V37" s="9"/>
    </row>
    <row r="46" spans="13:13">
      <c r="M46" s="9"/>
    </row>
    <row r="47" spans="13:13">
      <c r="M47" s="9" t="s">
        <v>24</v>
      </c>
    </row>
  </sheetData>
  <pageMargins left="0.708661417322835" right="0.708661417322835" top="0.748031496062992" bottom="0.748031496062992" header="0.31496062992126" footer="0.31496062992126"/>
  <pageSetup paperSize="9" orientation="landscape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Total Aout</vt:lpstr>
      <vt:lpstr>Feuil2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abdo</cp:lastModifiedBy>
  <dcterms:created xsi:type="dcterms:W3CDTF">2014-10-22T10:40:00Z</dcterms:created>
  <cp:lastPrinted>2016-09-01T11:56:00Z</cp:lastPrinted>
  <dcterms:modified xsi:type="dcterms:W3CDTF">2022-09-20T09:08:17Z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  <property fmtid="{D5CDD505-2E9C-101B-9397-08002B2CF9AE}" pid="4" name="KSOReadingLayout">
    <vt:bool>true</vt:bool>
  </property>
</Properties>
</file>