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365abdn-my.sharepoint.com/personal/s04db9_abdn_ac_uk/Documents/FundingApplications/NHSGrampian_Endowment/"/>
    </mc:Choice>
  </mc:AlternateContent>
  <xr:revisionPtr revIDLastSave="265" documentId="13_ncr:1_{11E20002-750C-44B0-A953-E57156098498}" xr6:coauthVersionLast="46" xr6:coauthVersionMax="46" xr10:uidLastSave="{4F9D2E7C-91FF-4ABC-9878-7FC2FABE1E5B}"/>
  <bookViews>
    <workbookView xWindow="-120" yWindow="-120" windowWidth="29040" windowHeight="18240" xr2:uid="{00000000-000D-0000-FFFF-FFFF00000000}"/>
  </bookViews>
  <sheets>
    <sheet name="Sheet1" sheetId="1" r:id="rId1"/>
  </sheets>
  <definedNames>
    <definedName name="b_cc">Sheet1!$F$17</definedName>
    <definedName name="b_gw">Sheet1!$F$18</definedName>
    <definedName name="beta">Sheet1!#REF!</definedName>
    <definedName name="d_cc">Sheet1!$F$9</definedName>
    <definedName name="gamma_b">Sheet1!$F$14</definedName>
    <definedName name="gamma_m">Sheet1!$F$10</definedName>
    <definedName name="gamma_p">Sheet1!$F$11</definedName>
    <definedName name="gamma_r">Sheet1!$F$16</definedName>
    <definedName name="gamma_sd">Sheet1!$F$13</definedName>
    <definedName name="gamma_sr">Sheet1!$F$12</definedName>
    <definedName name="gamma_u">Sheet1!$F$15</definedName>
    <definedName name="mu_cc">Sheet1!$F$8</definedName>
    <definedName name="mu_s">Sheet1!$F$6</definedName>
    <definedName name="N">Sheet1!$F$20</definedName>
    <definedName name="sigma">Sheet1!$F$5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5" i="1"/>
  <c r="F13" i="1" l="1"/>
  <c r="F10" i="1" l="1"/>
  <c r="C25" i="1"/>
  <c r="F12" i="1"/>
  <c r="F11" i="1"/>
  <c r="F14" i="1"/>
  <c r="F15" i="1"/>
  <c r="K26" i="1" s="1"/>
  <c r="F16" i="1"/>
  <c r="C26" i="1" l="1"/>
  <c r="D26" i="1"/>
  <c r="J26" i="1"/>
  <c r="F26" i="1"/>
  <c r="I26" i="1"/>
  <c r="E26" i="1"/>
  <c r="H26" i="1"/>
  <c r="D27" i="1" l="1"/>
  <c r="C27" i="1"/>
  <c r="I27" i="1"/>
  <c r="K27" i="1"/>
  <c r="F27" i="1"/>
  <c r="H27" i="1"/>
  <c r="J27" i="1"/>
  <c r="E27" i="1"/>
  <c r="G26" i="1"/>
  <c r="C28" i="1" l="1"/>
  <c r="D28" i="1"/>
  <c r="J28" i="1"/>
  <c r="E28" i="1"/>
  <c r="G27" i="1"/>
  <c r="K28" i="1"/>
  <c r="F28" i="1"/>
  <c r="H28" i="1"/>
  <c r="I28" i="1"/>
  <c r="D29" i="1" l="1"/>
  <c r="C29" i="1"/>
  <c r="E29" i="1"/>
  <c r="H29" i="1"/>
  <c r="G28" i="1"/>
  <c r="F29" i="1"/>
  <c r="K29" i="1"/>
  <c r="I29" i="1"/>
  <c r="J29" i="1"/>
  <c r="C30" i="1" l="1"/>
  <c r="D30" i="1"/>
  <c r="I30" i="1"/>
  <c r="H30" i="1"/>
  <c r="G29" i="1"/>
  <c r="F30" i="1"/>
  <c r="K30" i="1"/>
  <c r="J30" i="1"/>
  <c r="E30" i="1"/>
  <c r="D31" i="1" l="1"/>
  <c r="C31" i="1"/>
  <c r="H31" i="1"/>
  <c r="I31" i="1"/>
  <c r="J31" i="1"/>
  <c r="G30" i="1"/>
  <c r="F31" i="1"/>
  <c r="E31" i="1"/>
  <c r="K31" i="1"/>
  <c r="D32" i="1" l="1"/>
  <c r="C32" i="1"/>
  <c r="E32" i="1"/>
  <c r="K32" i="1"/>
  <c r="G31" i="1"/>
  <c r="F32" i="1"/>
  <c r="J32" i="1"/>
  <c r="I32" i="1"/>
  <c r="H32" i="1"/>
  <c r="D33" i="1" l="1"/>
  <c r="C33" i="1"/>
  <c r="K33" i="1"/>
  <c r="J33" i="1"/>
  <c r="G32" i="1"/>
  <c r="F33" i="1"/>
  <c r="H33" i="1"/>
  <c r="I33" i="1"/>
  <c r="E33" i="1"/>
  <c r="C34" i="1" l="1"/>
  <c r="D34" i="1"/>
  <c r="J34" i="1"/>
  <c r="I34" i="1"/>
  <c r="E34" i="1"/>
  <c r="G33" i="1"/>
  <c r="F34" i="1"/>
  <c r="K34" i="1"/>
  <c r="H34" i="1"/>
  <c r="C35" i="1" l="1"/>
  <c r="D35" i="1"/>
  <c r="H35" i="1"/>
  <c r="K35" i="1"/>
  <c r="F35" i="1"/>
  <c r="G34" i="1"/>
  <c r="I35" i="1"/>
  <c r="J35" i="1"/>
  <c r="E35" i="1"/>
  <c r="C36" i="1" l="1"/>
  <c r="D36" i="1"/>
  <c r="I36" i="1"/>
  <c r="J36" i="1"/>
  <c r="E36" i="1"/>
  <c r="G35" i="1"/>
  <c r="F36" i="1"/>
  <c r="K36" i="1"/>
  <c r="H36" i="1"/>
  <c r="D37" i="1" l="1"/>
  <c r="C37" i="1"/>
  <c r="J37" i="1"/>
  <c r="K37" i="1"/>
  <c r="E37" i="1"/>
  <c r="H37" i="1"/>
  <c r="F37" i="1"/>
  <c r="G36" i="1"/>
  <c r="I37" i="1"/>
  <c r="D38" i="1" l="1"/>
  <c r="C38" i="1"/>
  <c r="E38" i="1"/>
  <c r="H38" i="1"/>
  <c r="F38" i="1"/>
  <c r="G37" i="1"/>
  <c r="K38" i="1"/>
  <c r="I38" i="1"/>
  <c r="J38" i="1"/>
  <c r="C39" i="1" l="1"/>
  <c r="D39" i="1"/>
  <c r="I39" i="1"/>
  <c r="G38" i="1"/>
  <c r="F39" i="1"/>
  <c r="J39" i="1"/>
  <c r="K39" i="1"/>
  <c r="E39" i="1"/>
  <c r="H39" i="1"/>
  <c r="D40" i="1" l="1"/>
  <c r="C40" i="1"/>
  <c r="J40" i="1"/>
  <c r="K40" i="1"/>
  <c r="H40" i="1"/>
  <c r="G39" i="1"/>
  <c r="F40" i="1"/>
  <c r="E40" i="1"/>
  <c r="I40" i="1"/>
  <c r="C41" i="1" l="1"/>
  <c r="D41" i="1"/>
  <c r="J41" i="1"/>
  <c r="H41" i="1"/>
  <c r="I41" i="1"/>
  <c r="F41" i="1"/>
  <c r="G40" i="1"/>
  <c r="E41" i="1"/>
  <c r="K41" i="1"/>
  <c r="D42" i="1" l="1"/>
  <c r="C42" i="1"/>
  <c r="I42" i="1"/>
  <c r="E42" i="1"/>
  <c r="J42" i="1"/>
  <c r="G41" i="1"/>
  <c r="F42" i="1"/>
  <c r="K42" i="1"/>
  <c r="H42" i="1"/>
  <c r="C43" i="1" l="1"/>
  <c r="D43" i="1"/>
  <c r="H43" i="1"/>
  <c r="G42" i="1"/>
  <c r="F43" i="1"/>
  <c r="K43" i="1"/>
  <c r="J43" i="1"/>
  <c r="E43" i="1"/>
  <c r="I43" i="1"/>
  <c r="D44" i="1" l="1"/>
  <c r="C44" i="1"/>
  <c r="I44" i="1"/>
  <c r="K44" i="1"/>
  <c r="J44" i="1"/>
  <c r="G43" i="1"/>
  <c r="F44" i="1"/>
  <c r="E44" i="1"/>
  <c r="H44" i="1"/>
  <c r="C45" i="1" l="1"/>
  <c r="D45" i="1"/>
  <c r="I45" i="1"/>
  <c r="E45" i="1"/>
  <c r="K45" i="1"/>
  <c r="H45" i="1"/>
  <c r="G44" i="1"/>
  <c r="F45" i="1"/>
  <c r="J45" i="1"/>
  <c r="D46" i="1" l="1"/>
  <c r="C46" i="1"/>
  <c r="I46" i="1"/>
  <c r="G45" i="1"/>
  <c r="F46" i="1"/>
  <c r="H46" i="1"/>
  <c r="J46" i="1"/>
  <c r="E46" i="1"/>
  <c r="K46" i="1"/>
  <c r="D47" i="1" l="1"/>
  <c r="C47" i="1"/>
  <c r="H47" i="1"/>
  <c r="J47" i="1"/>
  <c r="G46" i="1"/>
  <c r="F47" i="1"/>
  <c r="K47" i="1"/>
  <c r="E47" i="1"/>
  <c r="I47" i="1"/>
  <c r="C48" i="1" l="1"/>
  <c r="D48" i="1"/>
  <c r="I48" i="1"/>
  <c r="K48" i="1"/>
  <c r="E48" i="1"/>
  <c r="H48" i="1"/>
  <c r="F48" i="1"/>
  <c r="G47" i="1"/>
  <c r="J48" i="1"/>
  <c r="C49" i="1" l="1"/>
  <c r="D49" i="1"/>
  <c r="I49" i="1"/>
  <c r="K49" i="1"/>
  <c r="G48" i="1"/>
  <c r="F49" i="1"/>
  <c r="J49" i="1"/>
  <c r="E49" i="1"/>
  <c r="H49" i="1"/>
  <c r="D50" i="1" l="1"/>
  <c r="C50" i="1"/>
  <c r="J50" i="1"/>
  <c r="G49" i="1"/>
  <c r="F50" i="1"/>
  <c r="H50" i="1"/>
  <c r="I50" i="1"/>
  <c r="E50" i="1"/>
  <c r="K50" i="1"/>
  <c r="C51" i="1" l="1"/>
  <c r="D51" i="1"/>
  <c r="I51" i="1"/>
  <c r="H51" i="1"/>
  <c r="K51" i="1"/>
  <c r="G50" i="1"/>
  <c r="F51" i="1"/>
  <c r="E51" i="1"/>
  <c r="J51" i="1"/>
  <c r="C52" i="1" l="1"/>
  <c r="D52" i="1"/>
  <c r="I52" i="1"/>
  <c r="E52" i="1"/>
  <c r="G51" i="1"/>
  <c r="F52" i="1"/>
  <c r="K52" i="1"/>
  <c r="H52" i="1"/>
  <c r="J52" i="1"/>
  <c r="C53" i="1" l="1"/>
  <c r="D53" i="1"/>
  <c r="I53" i="1"/>
  <c r="J53" i="1"/>
  <c r="E53" i="1"/>
  <c r="H53" i="1"/>
  <c r="F53" i="1"/>
  <c r="G52" i="1"/>
  <c r="K53" i="1"/>
  <c r="C54" i="1" l="1"/>
  <c r="D54" i="1"/>
  <c r="K54" i="1"/>
  <c r="H54" i="1"/>
  <c r="E54" i="1"/>
  <c r="J54" i="1"/>
  <c r="G53" i="1"/>
  <c r="F54" i="1"/>
  <c r="I54" i="1"/>
  <c r="D55" i="1" l="1"/>
  <c r="C55" i="1"/>
  <c r="E55" i="1"/>
  <c r="J55" i="1"/>
  <c r="K55" i="1"/>
  <c r="I55" i="1"/>
  <c r="H55" i="1"/>
  <c r="F55" i="1"/>
  <c r="G54" i="1"/>
  <c r="D56" i="1" l="1"/>
  <c r="C56" i="1"/>
  <c r="J56" i="1"/>
  <c r="H56" i="1"/>
  <c r="I56" i="1"/>
  <c r="E56" i="1"/>
  <c r="G55" i="1"/>
  <c r="F56" i="1"/>
  <c r="K56" i="1"/>
  <c r="C57" i="1" l="1"/>
  <c r="D57" i="1"/>
  <c r="H57" i="1"/>
  <c r="E57" i="1"/>
  <c r="I57" i="1"/>
  <c r="J57" i="1"/>
  <c r="G56" i="1"/>
  <c r="F57" i="1"/>
  <c r="K57" i="1"/>
  <c r="C58" i="1" l="1"/>
  <c r="D58" i="1"/>
  <c r="I58" i="1"/>
  <c r="K58" i="1"/>
  <c r="J58" i="1"/>
  <c r="H58" i="1"/>
  <c r="G57" i="1"/>
  <c r="F58" i="1"/>
  <c r="E58" i="1"/>
  <c r="C59" i="1" l="1"/>
  <c r="D59" i="1"/>
  <c r="I59" i="1"/>
  <c r="G58" i="1"/>
  <c r="F59" i="1"/>
  <c r="H59" i="1"/>
  <c r="J59" i="1"/>
  <c r="E59" i="1"/>
  <c r="K59" i="1"/>
  <c r="D60" i="1" l="1"/>
  <c r="C60" i="1"/>
  <c r="H60" i="1"/>
  <c r="E60" i="1"/>
  <c r="J60" i="1"/>
  <c r="K60" i="1"/>
  <c r="G59" i="1"/>
  <c r="F60" i="1"/>
  <c r="I60" i="1"/>
  <c r="C61" i="1" l="1"/>
  <c r="D61" i="1"/>
  <c r="I61" i="1"/>
  <c r="F61" i="1"/>
  <c r="G60" i="1"/>
  <c r="K61" i="1"/>
  <c r="J61" i="1"/>
  <c r="H61" i="1"/>
  <c r="E61" i="1"/>
  <c r="D62" i="1" l="1"/>
  <c r="C62" i="1"/>
  <c r="I62" i="1"/>
  <c r="J62" i="1"/>
  <c r="K62" i="1"/>
  <c r="E62" i="1"/>
  <c r="H62" i="1"/>
  <c r="G61" i="1"/>
  <c r="F62" i="1"/>
  <c r="C63" i="1" l="1"/>
  <c r="D63" i="1"/>
  <c r="E63" i="1"/>
  <c r="H63" i="1"/>
  <c r="K63" i="1"/>
  <c r="J63" i="1"/>
  <c r="G62" i="1"/>
  <c r="F63" i="1"/>
  <c r="I63" i="1"/>
  <c r="D64" i="1" l="1"/>
  <c r="C64" i="1"/>
  <c r="I64" i="1"/>
  <c r="J64" i="1"/>
  <c r="E64" i="1"/>
  <c r="K64" i="1"/>
  <c r="G63" i="1"/>
  <c r="F64" i="1"/>
  <c r="H64" i="1"/>
  <c r="D65" i="1" l="1"/>
  <c r="C65" i="1"/>
  <c r="H65" i="1"/>
  <c r="K65" i="1"/>
  <c r="I65" i="1"/>
  <c r="E65" i="1"/>
  <c r="F65" i="1"/>
  <c r="G64" i="1"/>
  <c r="J65" i="1"/>
  <c r="D66" i="1" l="1"/>
  <c r="C66" i="1"/>
  <c r="E66" i="1"/>
  <c r="H66" i="1"/>
  <c r="I66" i="1"/>
  <c r="J66" i="1"/>
  <c r="G65" i="1"/>
  <c r="F66" i="1"/>
  <c r="K66" i="1"/>
  <c r="C67" i="1" l="1"/>
  <c r="D67" i="1"/>
  <c r="I67" i="1"/>
  <c r="E67" i="1"/>
  <c r="G66" i="1"/>
  <c r="F67" i="1"/>
  <c r="J67" i="1"/>
  <c r="K67" i="1"/>
  <c r="H67" i="1"/>
  <c r="D68" i="1" l="1"/>
  <c r="C68" i="1"/>
  <c r="E68" i="1"/>
  <c r="I68" i="1"/>
  <c r="J68" i="1"/>
  <c r="H68" i="1"/>
  <c r="K68" i="1"/>
  <c r="F68" i="1"/>
  <c r="G67" i="1"/>
  <c r="C69" i="1" l="1"/>
  <c r="D69" i="1"/>
  <c r="E69" i="1"/>
  <c r="I69" i="1"/>
  <c r="G68" i="1"/>
  <c r="F69" i="1"/>
  <c r="K69" i="1"/>
  <c r="H69" i="1"/>
  <c r="J69" i="1"/>
  <c r="C70" i="1" l="1"/>
  <c r="D70" i="1"/>
  <c r="J70" i="1"/>
  <c r="K70" i="1"/>
  <c r="H70" i="1"/>
  <c r="I70" i="1"/>
  <c r="G69" i="1"/>
  <c r="F70" i="1"/>
  <c r="E70" i="1"/>
  <c r="C71" i="1" l="1"/>
  <c r="D71" i="1"/>
  <c r="K71" i="1"/>
  <c r="I71" i="1"/>
  <c r="E71" i="1"/>
  <c r="G70" i="1"/>
  <c r="F71" i="1"/>
  <c r="H71" i="1"/>
  <c r="J71" i="1"/>
  <c r="D72" i="1" l="1"/>
  <c r="C72" i="1"/>
  <c r="E72" i="1"/>
  <c r="H72" i="1"/>
  <c r="G71" i="1"/>
  <c r="F72" i="1"/>
  <c r="I72" i="1"/>
  <c r="K72" i="1"/>
  <c r="J72" i="1"/>
  <c r="C73" i="1" l="1"/>
  <c r="D73" i="1"/>
  <c r="I73" i="1"/>
  <c r="J73" i="1"/>
  <c r="E73" i="1"/>
  <c r="G72" i="1"/>
  <c r="F73" i="1"/>
  <c r="K73" i="1"/>
  <c r="H73" i="1"/>
  <c r="C74" i="1" l="1"/>
  <c r="D74" i="1"/>
  <c r="E74" i="1"/>
  <c r="I74" i="1"/>
  <c r="K74" i="1"/>
  <c r="G73" i="1"/>
  <c r="F74" i="1"/>
  <c r="J74" i="1"/>
  <c r="H74" i="1"/>
  <c r="C75" i="1" l="1"/>
  <c r="D75" i="1"/>
  <c r="H75" i="1"/>
  <c r="J75" i="1"/>
  <c r="K75" i="1"/>
  <c r="G74" i="1"/>
  <c r="F75" i="1"/>
  <c r="I75" i="1"/>
  <c r="E75" i="1"/>
  <c r="C76" i="1" l="1"/>
  <c r="D76" i="1"/>
  <c r="I76" i="1"/>
  <c r="F76" i="1"/>
  <c r="G75" i="1"/>
  <c r="J76" i="1"/>
  <c r="K76" i="1"/>
  <c r="E76" i="1"/>
  <c r="H76" i="1"/>
  <c r="D77" i="1" l="1"/>
  <c r="C77" i="1"/>
  <c r="K77" i="1"/>
  <c r="J77" i="1"/>
  <c r="E77" i="1"/>
  <c r="I77" i="1"/>
  <c r="H77" i="1"/>
  <c r="G76" i="1"/>
  <c r="F77" i="1"/>
  <c r="C78" i="1" l="1"/>
  <c r="D78" i="1"/>
  <c r="H78" i="1"/>
  <c r="E78" i="1"/>
  <c r="I78" i="1"/>
  <c r="K78" i="1"/>
  <c r="J78" i="1"/>
  <c r="F78" i="1"/>
  <c r="G77" i="1"/>
  <c r="C79" i="1" l="1"/>
  <c r="D79" i="1"/>
  <c r="I79" i="1"/>
  <c r="J79" i="1"/>
  <c r="F79" i="1"/>
  <c r="G78" i="1"/>
  <c r="K79" i="1"/>
  <c r="H79" i="1"/>
  <c r="E79" i="1"/>
  <c r="D80" i="1" l="1"/>
  <c r="C80" i="1"/>
  <c r="E80" i="1"/>
  <c r="H80" i="1"/>
  <c r="K80" i="1"/>
  <c r="J80" i="1"/>
  <c r="I80" i="1"/>
  <c r="G79" i="1"/>
  <c r="F80" i="1"/>
  <c r="C81" i="1" l="1"/>
  <c r="D81" i="1"/>
  <c r="E81" i="1"/>
  <c r="I81" i="1"/>
  <c r="K81" i="1"/>
  <c r="J81" i="1"/>
  <c r="H81" i="1"/>
  <c r="F81" i="1"/>
  <c r="G80" i="1"/>
  <c r="C82" i="1" l="1"/>
  <c r="D82" i="1"/>
  <c r="H82" i="1"/>
  <c r="J82" i="1"/>
  <c r="K82" i="1"/>
  <c r="I82" i="1"/>
  <c r="G81" i="1"/>
  <c r="F82" i="1"/>
  <c r="E82" i="1"/>
  <c r="D83" i="1" l="1"/>
  <c r="C83" i="1"/>
  <c r="I83" i="1"/>
  <c r="H83" i="1"/>
  <c r="E83" i="1"/>
  <c r="K83" i="1"/>
  <c r="F83" i="1"/>
  <c r="G82" i="1"/>
  <c r="J83" i="1"/>
  <c r="C84" i="1" l="1"/>
  <c r="D84" i="1"/>
  <c r="I84" i="1"/>
  <c r="E84" i="1"/>
  <c r="K84" i="1"/>
  <c r="J84" i="1"/>
  <c r="G83" i="1"/>
  <c r="F84" i="1"/>
  <c r="H84" i="1"/>
  <c r="C85" i="1" l="1"/>
  <c r="D85" i="1"/>
  <c r="I85" i="1"/>
  <c r="J85" i="1"/>
  <c r="H85" i="1"/>
  <c r="K85" i="1"/>
  <c r="G84" i="1"/>
  <c r="F85" i="1"/>
  <c r="E85" i="1"/>
  <c r="C86" i="1" l="1"/>
  <c r="D86" i="1"/>
  <c r="I86" i="1"/>
  <c r="K86" i="1"/>
  <c r="J86" i="1"/>
  <c r="H86" i="1"/>
  <c r="E86" i="1"/>
  <c r="E87" i="1" s="1"/>
  <c r="G85" i="1"/>
  <c r="F86" i="1"/>
  <c r="J87" i="1" l="1"/>
  <c r="H87" i="1"/>
  <c r="I87" i="1"/>
  <c r="K87" i="1"/>
  <c r="D87" i="1"/>
  <c r="F87" i="1"/>
  <c r="C87" i="1"/>
  <c r="G86" i="1"/>
  <c r="C88" i="1" l="1"/>
  <c r="K88" i="1"/>
  <c r="G87" i="1"/>
  <c r="F88" i="1"/>
  <c r="H88" i="1"/>
  <c r="D88" i="1"/>
  <c r="E88" i="1"/>
  <c r="I88" i="1"/>
  <c r="I89" i="1" s="1"/>
  <c r="J88" i="1"/>
  <c r="D89" i="1" l="1"/>
  <c r="E89" i="1"/>
  <c r="E90" i="1" s="1"/>
  <c r="G88" i="1"/>
  <c r="F89" i="1"/>
  <c r="H89" i="1"/>
  <c r="C89" i="1"/>
  <c r="J89" i="1"/>
  <c r="J90" i="1" s="1"/>
  <c r="K89" i="1"/>
  <c r="H90" i="1" l="1"/>
  <c r="C90" i="1"/>
  <c r="D90" i="1"/>
  <c r="F90" i="1"/>
  <c r="G89" i="1"/>
  <c r="K90" i="1"/>
  <c r="I90" i="1"/>
  <c r="K91" i="1" l="1"/>
  <c r="D91" i="1"/>
  <c r="C91" i="1"/>
  <c r="F91" i="1"/>
  <c r="G90" i="1"/>
  <c r="H91" i="1"/>
  <c r="E91" i="1"/>
  <c r="E92" i="1" s="1"/>
  <c r="I91" i="1"/>
  <c r="J91" i="1"/>
  <c r="I92" i="1" l="1"/>
  <c r="D92" i="1"/>
  <c r="F92" i="1"/>
  <c r="G91" i="1"/>
  <c r="H92" i="1"/>
  <c r="I93" i="1" s="1"/>
  <c r="C92" i="1"/>
  <c r="J92" i="1"/>
  <c r="J93" i="1" s="1"/>
  <c r="K92" i="1"/>
  <c r="C93" i="1" l="1"/>
  <c r="H93" i="1"/>
  <c r="I94" i="1" s="1"/>
  <c r="D93" i="1"/>
  <c r="G92" i="1"/>
  <c r="F93" i="1"/>
  <c r="K93" i="1"/>
  <c r="E93" i="1"/>
  <c r="J94" i="1" s="1"/>
  <c r="K94" i="1" l="1"/>
  <c r="D94" i="1"/>
  <c r="H94" i="1"/>
  <c r="F94" i="1"/>
  <c r="G93" i="1"/>
  <c r="C94" i="1"/>
  <c r="E94" i="1"/>
  <c r="E95" i="1" s="1"/>
  <c r="C95" i="1" l="1"/>
  <c r="D95" i="1"/>
  <c r="H95" i="1"/>
  <c r="I95" i="1"/>
  <c r="F95" i="1"/>
  <c r="G94" i="1"/>
  <c r="K95" i="1"/>
  <c r="E96" i="1"/>
  <c r="J95" i="1"/>
  <c r="I96" i="1" l="1"/>
  <c r="K96" i="1"/>
  <c r="D96" i="1"/>
  <c r="G95" i="1"/>
  <c r="F96" i="1"/>
  <c r="H96" i="1"/>
  <c r="J96" i="1"/>
  <c r="C96" i="1"/>
  <c r="H97" i="1" l="1"/>
  <c r="J97" i="1"/>
  <c r="K97" i="1"/>
  <c r="F97" i="1"/>
  <c r="G96" i="1"/>
  <c r="I97" i="1"/>
  <c r="I98" i="1" s="1"/>
  <c r="D97" i="1"/>
  <c r="C97" i="1"/>
  <c r="E97" i="1"/>
  <c r="D98" i="1" l="1"/>
  <c r="J98" i="1"/>
  <c r="C98" i="1"/>
  <c r="G97" i="1"/>
  <c r="F98" i="1"/>
  <c r="K98" i="1"/>
  <c r="E98" i="1"/>
  <c r="E99" i="1" s="1"/>
  <c r="H98" i="1"/>
  <c r="I99" i="1" s="1"/>
  <c r="K99" i="1" l="1"/>
  <c r="J99" i="1"/>
  <c r="F99" i="1"/>
  <c r="G98" i="1"/>
  <c r="C99" i="1"/>
  <c r="H99" i="1"/>
  <c r="D99" i="1"/>
  <c r="E100" i="1" s="1"/>
  <c r="H100" i="1" l="1"/>
  <c r="I100" i="1"/>
  <c r="I101" i="1" s="1"/>
  <c r="C100" i="1"/>
  <c r="K100" i="1"/>
  <c r="G99" i="1"/>
  <c r="F100" i="1"/>
  <c r="D100" i="1"/>
  <c r="J100" i="1"/>
  <c r="D101" i="1" l="1"/>
  <c r="F101" i="1"/>
  <c r="G100" i="1"/>
  <c r="E101" i="1"/>
  <c r="K101" i="1"/>
  <c r="C101" i="1"/>
  <c r="J101" i="1"/>
  <c r="H101" i="1"/>
  <c r="I102" i="1" s="1"/>
  <c r="E102" i="1" l="1"/>
  <c r="K102" i="1"/>
  <c r="J102" i="1"/>
  <c r="H102" i="1"/>
  <c r="F102" i="1"/>
  <c r="K103" i="1" s="1"/>
  <c r="G101" i="1"/>
  <c r="C102" i="1"/>
  <c r="I103" i="1"/>
  <c r="D102" i="1"/>
  <c r="H103" i="1" l="1"/>
  <c r="C103" i="1"/>
  <c r="F103" i="1"/>
  <c r="G102" i="1"/>
  <c r="J103" i="1"/>
  <c r="D103" i="1"/>
  <c r="E103" i="1"/>
  <c r="J104" i="1" l="1"/>
  <c r="H104" i="1"/>
  <c r="C104" i="1"/>
  <c r="I104" i="1"/>
  <c r="D104" i="1"/>
  <c r="G103" i="1"/>
  <c r="F104" i="1"/>
  <c r="E104" i="1"/>
  <c r="E105" i="1" s="1"/>
  <c r="K104" i="1"/>
  <c r="I105" i="1" l="1"/>
  <c r="D105" i="1"/>
  <c r="E106" i="1" s="1"/>
  <c r="F105" i="1"/>
  <c r="G104" i="1"/>
  <c r="C105" i="1"/>
  <c r="J105" i="1"/>
  <c r="J106" i="1" s="1"/>
  <c r="K105" i="1"/>
  <c r="H105" i="1"/>
  <c r="H106" i="1" s="1"/>
  <c r="K106" i="1" l="1"/>
  <c r="C106" i="1"/>
  <c r="I106" i="1"/>
  <c r="I107" i="1" s="1"/>
  <c r="F106" i="1"/>
  <c r="G105" i="1"/>
  <c r="D106" i="1"/>
  <c r="D107" i="1" l="1"/>
  <c r="H107" i="1"/>
  <c r="G106" i="1"/>
  <c r="F107" i="1"/>
  <c r="E107" i="1"/>
  <c r="I108" i="1"/>
  <c r="K107" i="1"/>
  <c r="C107" i="1"/>
  <c r="C108" i="1" s="1"/>
  <c r="J107" i="1"/>
  <c r="E108" i="1" l="1"/>
  <c r="H108" i="1"/>
  <c r="K108" i="1"/>
  <c r="G107" i="1"/>
  <c r="F108" i="1"/>
  <c r="J108" i="1"/>
  <c r="D108" i="1"/>
  <c r="D109" i="1" l="1"/>
  <c r="J109" i="1"/>
  <c r="K109" i="1"/>
  <c r="E109" i="1"/>
  <c r="G108" i="1"/>
  <c r="F109" i="1"/>
  <c r="I109" i="1"/>
  <c r="H109" i="1"/>
  <c r="C109" i="1"/>
  <c r="I110" i="1" l="1"/>
  <c r="H110" i="1"/>
  <c r="G109" i="1"/>
  <c r="F110" i="1"/>
  <c r="J110" i="1"/>
  <c r="K110" i="1"/>
  <c r="C110" i="1"/>
  <c r="E110" i="1"/>
  <c r="D110" i="1"/>
  <c r="I111" i="1" l="1"/>
  <c r="K111" i="1"/>
  <c r="E111" i="1"/>
  <c r="J111" i="1"/>
  <c r="C111" i="1"/>
  <c r="F111" i="1"/>
  <c r="G110" i="1"/>
  <c r="D111" i="1"/>
  <c r="H111" i="1"/>
  <c r="H112" i="1" l="1"/>
  <c r="D112" i="1"/>
  <c r="K112" i="1"/>
  <c r="G111" i="1"/>
  <c r="F112" i="1"/>
  <c r="I112" i="1"/>
  <c r="I113" i="1" s="1"/>
  <c r="J112" i="1"/>
  <c r="C112" i="1"/>
  <c r="E112" i="1"/>
  <c r="E113" i="1" l="1"/>
  <c r="C113" i="1"/>
  <c r="H113" i="1"/>
  <c r="J113" i="1"/>
  <c r="K113" i="1"/>
  <c r="I114" i="1"/>
  <c r="G112" i="1"/>
  <c r="F113" i="1"/>
  <c r="D113" i="1"/>
  <c r="D114" i="1" l="1"/>
  <c r="E114" i="1"/>
  <c r="K114" i="1"/>
  <c r="H114" i="1"/>
  <c r="G113" i="1"/>
  <c r="F114" i="1"/>
  <c r="J114" i="1"/>
  <c r="C114" i="1"/>
  <c r="E115" i="1" l="1"/>
  <c r="J115" i="1"/>
  <c r="H115" i="1"/>
  <c r="I115" i="1"/>
  <c r="I116" i="1" s="1"/>
  <c r="C115" i="1"/>
  <c r="G114" i="1"/>
  <c r="F115" i="1"/>
  <c r="H116" i="1" s="1"/>
  <c r="K115" i="1"/>
  <c r="E116" i="1"/>
  <c r="D115" i="1"/>
  <c r="C116" i="1" l="1"/>
  <c r="G115" i="1"/>
  <c r="F116" i="1"/>
  <c r="H117" i="1" s="1"/>
  <c r="J116" i="1"/>
  <c r="K116" i="1"/>
  <c r="D116" i="1"/>
  <c r="D117" i="1" s="1"/>
  <c r="I117" i="1"/>
  <c r="K117" i="1" l="1"/>
  <c r="J117" i="1"/>
  <c r="G116" i="1"/>
  <c r="F117" i="1"/>
  <c r="E117" i="1"/>
  <c r="E118" i="1" s="1"/>
  <c r="I118" i="1"/>
  <c r="C117" i="1"/>
  <c r="C118" i="1" l="1"/>
  <c r="J118" i="1"/>
  <c r="H118" i="1"/>
  <c r="G117" i="1"/>
  <c r="F118" i="1"/>
  <c r="K118" i="1"/>
  <c r="D118" i="1"/>
  <c r="H119" i="1" l="1"/>
  <c r="I119" i="1"/>
  <c r="C119" i="1"/>
  <c r="K119" i="1"/>
  <c r="G118" i="1"/>
  <c r="F119" i="1"/>
  <c r="J119" i="1"/>
  <c r="D119" i="1"/>
  <c r="E119" i="1"/>
  <c r="D120" i="1" l="1"/>
  <c r="J120" i="1"/>
  <c r="G119" i="1"/>
  <c r="F120" i="1"/>
  <c r="C120" i="1"/>
  <c r="K120" i="1"/>
  <c r="E120" i="1"/>
  <c r="E121" i="1" s="1"/>
  <c r="I120" i="1"/>
  <c r="I121" i="1" s="1"/>
  <c r="H120" i="1"/>
  <c r="K121" i="1" l="1"/>
  <c r="C121" i="1"/>
  <c r="J121" i="1"/>
  <c r="G120" i="1"/>
  <c r="F121" i="1"/>
  <c r="H121" i="1"/>
  <c r="H122" i="1" s="1"/>
  <c r="D121" i="1"/>
  <c r="K122" i="1" l="1"/>
  <c r="J122" i="1"/>
  <c r="I122" i="1"/>
  <c r="I123" i="1" s="1"/>
  <c r="G121" i="1"/>
  <c r="F122" i="1"/>
  <c r="C122" i="1"/>
  <c r="D122" i="1"/>
  <c r="E122" i="1"/>
  <c r="H123" i="1" l="1"/>
  <c r="I124" i="1" s="1"/>
  <c r="D123" i="1"/>
  <c r="C123" i="1"/>
  <c r="G122" i="1"/>
  <c r="F123" i="1"/>
  <c r="J123" i="1"/>
  <c r="E123" i="1"/>
  <c r="K123" i="1"/>
  <c r="J124" i="1" l="1"/>
  <c r="C124" i="1"/>
  <c r="G123" i="1"/>
  <c r="F124" i="1"/>
  <c r="G124" i="1" s="1"/>
  <c r="E124" i="1"/>
  <c r="D124" i="1"/>
  <c r="K124" i="1"/>
  <c r="H124" i="1"/>
</calcChain>
</file>

<file path=xl/sharedStrings.xml><?xml version="1.0" encoding="utf-8"?>
<sst xmlns="http://schemas.openxmlformats.org/spreadsheetml/2006/main" count="56" uniqueCount="56">
  <si>
    <t>Input parameters</t>
  </si>
  <si>
    <t>Value</t>
  </si>
  <si>
    <t>Name used in spreadsheet</t>
  </si>
  <si>
    <t>sigma</t>
  </si>
  <si>
    <t>mu_s</t>
  </si>
  <si>
    <t>gamma_m</t>
  </si>
  <si>
    <t>gamma_p</t>
  </si>
  <si>
    <t>mu_cc</t>
  </si>
  <si>
    <t>d_cc</t>
  </si>
  <si>
    <t>gamma_b</t>
  </si>
  <si>
    <t>gamma_u</t>
  </si>
  <si>
    <t>b_cc</t>
  </si>
  <si>
    <t>gamma_r</t>
  </si>
  <si>
    <t>b_gw</t>
  </si>
  <si>
    <t>Inverse of infectious period of mild and asymptomatic cases not requiring hospitalisation</t>
  </si>
  <si>
    <t>Inverse of period with/without symptoms before hospitalisation</t>
  </si>
  <si>
    <t>Proportion of hospitalised people going directly into critical care from home</t>
  </si>
  <si>
    <t>Proportion of people dying in critical care</t>
  </si>
  <si>
    <t>Proportion of people dying in a general ward</t>
  </si>
  <si>
    <t>Proportion of hospitalised people requiring critical care</t>
  </si>
  <si>
    <t>Inverse of incubation period</t>
  </si>
  <si>
    <t>Inverse of length of stay in general ward before critical care</t>
  </si>
  <si>
    <t>Inverse of length of stay in critical care</t>
  </si>
  <si>
    <t>Used in calculation</t>
  </si>
  <si>
    <t>Incubation period</t>
  </si>
  <si>
    <t>Infectious period</t>
  </si>
  <si>
    <t>Pre-hospitalisation period</t>
  </si>
  <si>
    <t>Inverse of length of stay in stepdown ward post critical care</t>
  </si>
  <si>
    <t>Proportion of symptomatic people requiring hospitalisation</t>
  </si>
  <si>
    <t>Day</t>
  </si>
  <si>
    <t>S (Susceptible)</t>
  </si>
  <si>
    <t>E (Exposed)</t>
  </si>
  <si>
    <t>R (recovered)</t>
  </si>
  <si>
    <t>D (deseased)</t>
  </si>
  <si>
    <t>N</t>
  </si>
  <si>
    <t>Proportion of infected people who are symptomatic</t>
  </si>
  <si>
    <t>Proportion of infected people who require hospitalisation</t>
  </si>
  <si>
    <t>Inverse of length of stay in general ward before recovery</t>
  </si>
  <si>
    <t>Inverse of length of stay in general ward before death</t>
  </si>
  <si>
    <t>gamma_sr</t>
  </si>
  <si>
    <t>gamma_sd</t>
  </si>
  <si>
    <t>Total population of interest susceptible at the start (e.g. adults in Grampian)</t>
  </si>
  <si>
    <t>Rt</t>
  </si>
  <si>
    <t>Community transmission rate = Rt * gamma_m</t>
  </si>
  <si>
    <t>Can be changed: parameters in blue, initial numbers in each compartment in green, effective reproductive number Rt in yellow</t>
  </si>
  <si>
    <t>Length of stay in general ward before recovery</t>
  </si>
  <si>
    <t>Length of stay in general ward before death</t>
  </si>
  <si>
    <t>Length of stay in general ward before critical care</t>
  </si>
  <si>
    <t>Length of stay in critical care</t>
  </si>
  <si>
    <t>Length of stay in stepdown ward post critical care</t>
  </si>
  <si>
    <t>SEIR model customised for Grampian</t>
  </si>
  <si>
    <t>I_s (infected, in a general ward, contains I_bu)</t>
  </si>
  <si>
    <t>I_bu (infected, in a general ward, going on to critical care, subset of I_s)</t>
  </si>
  <si>
    <t>I_u (infected, in critical care)</t>
  </si>
  <si>
    <t>I_r (infected, in a stepdown ward post critical care)</t>
  </si>
  <si>
    <t>I_m (infected, in the community, prior or never going to hospital)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</si>
</sst>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/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3" borderId="0" xfId="0" applyFill="1"/>
    <xf numFmtId="0" fontId="0" fillId="4" borderId="0" xfId="0" applyFill="1"/>
    <xf numFmtId="0" fontId="0" fillId="0" borderId="0" xfId="0" applyFont="1" applyAlignment="1">
      <alignment horizontal="left"/>
    </xf>
    <xf numFmtId="0" fontId="0" fillId="0" borderId="2" xfId="0" applyFill="1" applyBorder="1"/>
    <xf numFmtId="0" fontId="1" fillId="0" borderId="3" xfId="0" applyFont="1" applyBorder="1" applyAlignment="1">
      <alignment wrapText="1"/>
    </xf>
    <xf numFmtId="0" fontId="0" fillId="0" borderId="3" xfId="0" applyBorder="1"/>
    <xf numFmtId="0" fontId="0" fillId="0" borderId="6" xfId="0" applyFill="1" applyBorder="1"/>
    <xf numFmtId="0" fontId="1" fillId="0" borderId="5" xfId="0" applyFont="1" applyFill="1" applyBorder="1" applyAlignment="1">
      <alignment wrapText="1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 wrapText="1"/>
    </xf>
    <xf numFmtId="0" fontId="0" fillId="0" borderId="0" xfId="0" applyFill="1" applyAlignment="1">
      <alignment horizontal="left" wrapText="1"/>
    </xf>
    <xf numFmtId="0" fontId="1" fillId="0" borderId="3" xfId="0" applyFont="1" applyFill="1" applyBorder="1"/>
    <xf numFmtId="0" fontId="1" fillId="0" borderId="4" xfId="0" applyFont="1" applyFill="1" applyBorder="1"/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SEIR model hospitalisation</a:t>
            </a:r>
            <a:r>
              <a:rPr lang="en-GB" baseline="0"/>
              <a:t> </a:t>
            </a:r>
            <a:r>
              <a:rPr lang="en-GB"/>
              <a:t>outputs</a:t>
            </a:r>
          </a:p>
        </c:rich>
      </c:tx>
      <c:layout>
        <c:manualLayout>
          <c:xMode val="edge"/>
          <c:yMode val="edge"/>
          <c:x val="0.18250176086501305"/>
          <c:y val="2.0910431115050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Sheet1!$F$24</c:f>
              <c:strCache>
                <c:ptCount val="1"/>
                <c:pt idx="0">
                  <c:v>I_s (infected, in a general ward, contains I_bu)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Sheet1!$F$37:$F$124</c:f>
              <c:numCache>
                <c:formatCode>General</c:formatCode>
                <c:ptCount val="88"/>
                <c:pt idx="0">
                  <c:v>11.406206785625047</c:v>
                </c:pt>
                <c:pt idx="1">
                  <c:v>12.954017083968859</c:v>
                </c:pt>
                <c:pt idx="2">
                  <c:v>14.602965696727628</c:v>
                </c:pt>
                <c:pt idx="3">
                  <c:v>16.350580377437886</c:v>
                </c:pt>
                <c:pt idx="4">
                  <c:v>18.190158214285617</c:v>
                </c:pt>
                <c:pt idx="5">
                  <c:v>20.110398281193319</c:v>
                </c:pt>
                <c:pt idx="6">
                  <c:v>22.095225118762613</c:v>
                </c:pt>
                <c:pt idx="7">
                  <c:v>24.123861063588652</c:v>
                </c:pt>
                <c:pt idx="8">
                  <c:v>26.171193993185284</c:v>
                </c:pt>
                <c:pt idx="9">
                  <c:v>28.20846304856811</c:v>
                </c:pt>
                <c:pt idx="10">
                  <c:v>30.204250979229201</c:v>
                </c:pt>
                <c:pt idx="11">
                  <c:v>32.125733012744753</c:v>
                </c:pt>
                <c:pt idx="12">
                  <c:v>33.940095584579893</c:v>
                </c:pt>
                <c:pt idx="13">
                  <c:v>35.616011321410745</c:v>
                </c:pt>
                <c:pt idx="14">
                  <c:v>37.125045286016118</c:v>
                </c:pt>
                <c:pt idx="15">
                  <c:v>38.442874339035697</c:v>
                </c:pt>
                <c:pt idx="16">
                  <c:v>39.550225157144055</c:v>
                </c:pt>
                <c:pt idx="17">
                  <c:v>40.433471958526582</c:v>
                </c:pt>
                <c:pt idx="18">
                  <c:v>41.08487523461023</c:v>
                </c:pt>
                <c:pt idx="19">
                  <c:v>41.502480590421037</c:v>
                </c:pt>
                <c:pt idx="20">
                  <c:v>41.689726598822524</c:v>
                </c:pt>
                <c:pt idx="21">
                  <c:v>41.654829388032795</c:v>
                </c:pt>
                <c:pt idx="22">
                  <c:v>41.41001914211742</c:v>
                </c:pt>
                <c:pt idx="23">
                  <c:v>40.970701449011301</c:v>
                </c:pt>
                <c:pt idx="24">
                  <c:v>40.354607239284185</c:v>
                </c:pt>
                <c:pt idx="25">
                  <c:v>39.580981932926029</c:v>
                </c:pt>
                <c:pt idx="26">
                  <c:v>38.669850000593598</c:v>
                </c:pt>
                <c:pt idx="27">
                  <c:v>37.641377420916172</c:v>
                </c:pt>
                <c:pt idx="28">
                  <c:v>36.515342701481813</c:v>
                </c:pt>
                <c:pt idx="29">
                  <c:v>35.310717799952201</c:v>
                </c:pt>
                <c:pt idx="30">
                  <c:v>34.045353518452096</c:v>
                </c:pt>
                <c:pt idx="31">
                  <c:v>32.735759522733389</c:v>
                </c:pt>
                <c:pt idx="32">
                  <c:v>31.396966669470462</c:v>
                </c:pt>
                <c:pt idx="33">
                  <c:v>30.042458369878929</c:v>
                </c:pt>
                <c:pt idx="34">
                  <c:v>28.684157853007115</c:v>
                </c:pt>
                <c:pt idx="35">
                  <c:v>27.332459050878775</c:v>
                </c:pt>
                <c:pt idx="36">
                  <c:v>25.996290114694879</c:v>
                </c:pt>
                <c:pt idx="37">
                  <c:v>24.683200062820298</c:v>
                </c:pt>
                <c:pt idx="38">
                  <c:v>23.399460597855843</c:v>
                </c:pt>
                <c:pt idx="39">
                  <c:v>22.150176605573847</c:v>
                </c:pt>
                <c:pt idx="40">
                  <c:v>20.939400198335651</c:v>
                </c:pt>
                <c:pt idx="41">
                  <c:v>19.770244356128142</c:v>
                </c:pt>
                <c:pt idx="42">
                  <c:v>18.644993237614841</c:v>
                </c:pt>
                <c:pt idx="43">
                  <c:v>17.565207084123667</c:v>
                </c:pt>
                <c:pt idx="44">
                  <c:v>16.53182033274728</c:v>
                </c:pt>
                <c:pt idx="45">
                  <c:v>15.545232107065457</c:v>
                </c:pt>
                <c:pt idx="46">
                  <c:v>14.605388683842051</c:v>
                </c:pt>
                <c:pt idx="47">
                  <c:v>13.711857860036194</c:v>
                </c:pt>
                <c:pt idx="48">
                  <c:v>12.863895384272613</c:v>
                </c:pt>
                <c:pt idx="49">
                  <c:v>12.060503786591511</c:v>
                </c:pt>
                <c:pt idx="50">
                  <c:v>11.300484053967757</c:v>
                </c:pt>
                <c:pt idx="51">
                  <c:v>10.582480668870353</c:v>
                </c:pt>
                <c:pt idx="52">
                  <c:v>9.9050205642096465</c:v>
                </c:pt>
                <c:pt idx="53">
                  <c:v>9.2665465587964917</c:v>
                </c:pt>
                <c:pt idx="54">
                  <c:v>8.665445829737088</c:v>
                </c:pt>
                <c:pt idx="55">
                  <c:v>8.1000739574623335</c:v>
                </c:pt>
                <c:pt idx="56">
                  <c:v>7.5687750496308572</c:v>
                </c:pt>
                <c:pt idx="57">
                  <c:v>7.0698984152703952</c:v>
                </c:pt>
                <c:pt idx="58">
                  <c:v>6.6018122227567231</c:v>
                </c:pt>
                <c:pt idx="59">
                  <c:v>6.1629145364517282</c:v>
                </c:pt>
                <c:pt idx="60">
                  <c:v>5.7516420883960553</c:v>
                </c:pt>
                <c:pt idx="61">
                  <c:v>5.3664771043343436</c:v>
                </c:pt>
                <c:pt idx="62">
                  <c:v>5.0059524681835752</c:v>
                </c:pt>
                <c:pt idx="63">
                  <c:v>4.6686554762363031</c:v>
                </c:pt>
                <c:pt idx="64">
                  <c:v>4.3532304021366697</c:v>
                </c:pt>
                <c:pt idx="65">
                  <c:v>4.058380066059156</c:v>
                </c:pt>
                <c:pt idx="66">
                  <c:v>3.7828665765414664</c:v>
                </c:pt>
                <c:pt idx="67">
                  <c:v>3.5255113909891498</c:v>
                </c:pt>
                <c:pt idx="68">
                  <c:v>3.2851948208503412</c:v>
                </c:pt>
                <c:pt idx="69">
                  <c:v>3.0608550896958757</c:v>
                </c:pt>
                <c:pt idx="70">
                  <c:v>2.8514870367590972</c:v>
                </c:pt>
                <c:pt idx="71">
                  <c:v>2.6561405447111159</c:v>
                </c:pt>
                <c:pt idx="72">
                  <c:v>2.4739187583921547</c:v>
                </c:pt>
                <c:pt idx="73">
                  <c:v>2.3039761507146568</c:v>
                </c:pt>
                <c:pt idx="74">
                  <c:v>2.1455164828344495</c:v>
                </c:pt>
                <c:pt idx="75">
                  <c:v>1.9977906977986979</c:v>
                </c:pt>
                <c:pt idx="76">
                  <c:v>1.8600947800816157</c:v>
                </c:pt>
                <c:pt idx="77">
                  <c:v>1.7317676075811046</c:v>
                </c:pt>
                <c:pt idx="78">
                  <c:v>1.6121888176540025</c:v>
                </c:pt>
                <c:pt idx="79">
                  <c:v>1.5007767045085014</c:v>
                </c:pt>
                <c:pt idx="80">
                  <c:v>1.396986161654785</c:v>
                </c:pt>
                <c:pt idx="81">
                  <c:v>1.3003066800546768</c:v>
                </c:pt>
                <c:pt idx="82">
                  <c:v>1.210260410033388</c:v>
                </c:pt>
                <c:pt idx="83">
                  <c:v>1.1264002928553714</c:v>
                </c:pt>
                <c:pt idx="84">
                  <c:v>1.0483082660639023</c:v>
                </c:pt>
                <c:pt idx="85">
                  <c:v>0.97559354518956942</c:v>
                </c:pt>
                <c:pt idx="86">
                  <c:v>0.90789098320201189</c:v>
                </c:pt>
                <c:pt idx="87">
                  <c:v>0.84485950807343679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FC-4B09-ADFA-6E22C00353DA}"/>
            </c:ext>
          </c:extLst>
        </c:ser>
        <c:ser>
          <c:idx val="3"/>
          <c:order val="1"/>
          <c:tx>
            <c:strRef>
              <c:f>Sheet1!$G$24</c:f>
              <c:strCache>
                <c:ptCount val="1"/>
                <c:pt idx="0">
                  <c:v>I_bu (infected, in a general ward, going on to critical care, subset of I_s)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Sheet1!$G$37:$G$124</c:f>
              <c:numCache>
                <c:formatCode>General</c:formatCode>
                <c:ptCount val="88"/>
                <c:pt idx="0">
                  <c:v>2.1671792892687591</c:v>
                </c:pt>
                <c:pt idx="1">
                  <c:v>2.4612632459540831</c:v>
                </c:pt>
                <c:pt idx="2">
                  <c:v>2.7745634823782495</c:v>
                </c:pt>
                <c:pt idx="3">
                  <c:v>3.1066102717131985</c:v>
                </c:pt>
                <c:pt idx="4">
                  <c:v>3.4561300607142673</c:v>
                </c:pt>
                <c:pt idx="5">
                  <c:v>3.8209756734267306</c:v>
                </c:pt>
                <c:pt idx="6">
                  <c:v>4.1980927725648964</c:v>
                </c:pt>
                <c:pt idx="7">
                  <c:v>4.583533602081844</c:v>
                </c:pt>
                <c:pt idx="8">
                  <c:v>4.9725268587052041</c:v>
                </c:pt>
                <c:pt idx="9">
                  <c:v>5.359607979227941</c:v>
                </c:pt>
                <c:pt idx="10">
                  <c:v>5.7388076860535486</c:v>
                </c:pt>
                <c:pt idx="11">
                  <c:v>6.1038892724215028</c:v>
                </c:pt>
                <c:pt idx="12">
                  <c:v>6.44861816107018</c:v>
                </c:pt>
                <c:pt idx="13">
                  <c:v>6.7670421510680416</c:v>
                </c:pt>
                <c:pt idx="14">
                  <c:v>7.053758604343062</c:v>
                </c:pt>
                <c:pt idx="15">
                  <c:v>7.3041461244167829</c:v>
                </c:pt>
                <c:pt idx="16">
                  <c:v>7.5145427798573703</c:v>
                </c:pt>
                <c:pt idx="17">
                  <c:v>7.6823596721200502</c:v>
                </c:pt>
                <c:pt idx="18">
                  <c:v>7.806126294575944</c:v>
                </c:pt>
                <c:pt idx="19">
                  <c:v>7.8854713121799973</c:v>
                </c:pt>
                <c:pt idx="20">
                  <c:v>7.9210480537762793</c:v>
                </c:pt>
                <c:pt idx="21">
                  <c:v>7.9144175837262312</c:v>
                </c:pt>
                <c:pt idx="22">
                  <c:v>7.8679036370023097</c:v>
                </c:pt>
                <c:pt idx="23">
                  <c:v>7.7844332753121472</c:v>
                </c:pt>
                <c:pt idx="24">
                  <c:v>7.6673753754639948</c:v>
                </c:pt>
                <c:pt idx="25">
                  <c:v>7.5203865672559456</c:v>
                </c:pt>
                <c:pt idx="26">
                  <c:v>7.3472715001127842</c:v>
                </c:pt>
                <c:pt idx="27">
                  <c:v>7.1518617099740727</c:v>
                </c:pt>
                <c:pt idx="28">
                  <c:v>6.9379151132815444</c:v>
                </c:pt>
                <c:pt idx="29">
                  <c:v>6.7090363819909182</c:v>
                </c:pt>
                <c:pt idx="30">
                  <c:v>6.4686171685058982</c:v>
                </c:pt>
                <c:pt idx="31">
                  <c:v>6.2197943093193437</c:v>
                </c:pt>
                <c:pt idx="32">
                  <c:v>5.9654236671993877</c:v>
                </c:pt>
                <c:pt idx="33">
                  <c:v>5.7080670902769963</c:v>
                </c:pt>
                <c:pt idx="34">
                  <c:v>5.4499899920713517</c:v>
                </c:pt>
                <c:pt idx="35">
                  <c:v>5.1931672196669671</c:v>
                </c:pt>
                <c:pt idx="36">
                  <c:v>4.9392951217920276</c:v>
                </c:pt>
                <c:pt idx="37">
                  <c:v>4.6898080119358569</c:v>
                </c:pt>
                <c:pt idx="38">
                  <c:v>4.4458975135926098</c:v>
                </c:pt>
                <c:pt idx="39">
                  <c:v>4.2085335550590308</c:v>
                </c:pt>
                <c:pt idx="40">
                  <c:v>3.9784860376837736</c:v>
                </c:pt>
                <c:pt idx="41">
                  <c:v>3.7563464276643472</c:v>
                </c:pt>
                <c:pt idx="42">
                  <c:v>3.54254871514682</c:v>
                </c:pt>
                <c:pt idx="43">
                  <c:v>3.3373893459834969</c:v>
                </c:pt>
                <c:pt idx="44">
                  <c:v>3.1410458632219833</c:v>
                </c:pt>
                <c:pt idx="45">
                  <c:v>2.9535941003424369</c:v>
                </c:pt>
                <c:pt idx="46">
                  <c:v>2.7750238499299895</c:v>
                </c:pt>
                <c:pt idx="47">
                  <c:v>2.6052529934068769</c:v>
                </c:pt>
                <c:pt idx="48">
                  <c:v>2.4441401230117967</c:v>
                </c:pt>
                <c:pt idx="49">
                  <c:v>2.2914957194523873</c:v>
                </c:pt>
                <c:pt idx="50">
                  <c:v>2.1470919702538738</c:v>
                </c:pt>
                <c:pt idx="51">
                  <c:v>2.0106713270853671</c:v>
                </c:pt>
                <c:pt idx="52">
                  <c:v>1.8819539071998328</c:v>
                </c:pt>
                <c:pt idx="53">
                  <c:v>1.7606438461713334</c:v>
                </c:pt>
                <c:pt idx="54">
                  <c:v>1.6464347076500467</c:v>
                </c:pt>
                <c:pt idx="55">
                  <c:v>1.5390140519178435</c:v>
                </c:pt>
                <c:pt idx="56">
                  <c:v>1.4380672594298629</c:v>
                </c:pt>
                <c:pt idx="57">
                  <c:v>1.343280698901375</c:v>
                </c:pt>
                <c:pt idx="58">
                  <c:v>1.2543443223237773</c:v>
                </c:pt>
                <c:pt idx="59">
                  <c:v>1.1709537619258283</c:v>
                </c:pt>
                <c:pt idx="60">
                  <c:v>1.0928119967952505</c:v>
                </c:pt>
                <c:pt idx="61">
                  <c:v>1.0196306498235252</c:v>
                </c:pt>
                <c:pt idx="62">
                  <c:v>0.95113096895487925</c:v>
                </c:pt>
                <c:pt idx="63">
                  <c:v>0.88704454048489756</c:v>
                </c:pt>
                <c:pt idx="64">
                  <c:v>0.82711377640596728</c:v>
                </c:pt>
                <c:pt idx="65">
                  <c:v>0.77109221255123961</c:v>
                </c:pt>
                <c:pt idx="66">
                  <c:v>0.71874464954287864</c:v>
                </c:pt>
                <c:pt idx="67">
                  <c:v>0.66984716428793845</c:v>
                </c:pt>
                <c:pt idx="68">
                  <c:v>0.62418701596156478</c:v>
                </c:pt>
                <c:pt idx="69">
                  <c:v>0.58156246704221637</c:v>
                </c:pt>
                <c:pt idx="70">
                  <c:v>0.54178253698422851</c:v>
                </c:pt>
                <c:pt idx="71">
                  <c:v>0.504666703495112</c:v>
                </c:pt>
                <c:pt idx="72">
                  <c:v>0.4700445640945094</c:v>
                </c:pt>
                <c:pt idx="73">
                  <c:v>0.43775546863578479</c:v>
                </c:pt>
                <c:pt idx="74">
                  <c:v>0.40764813173854542</c:v>
                </c:pt>
                <c:pt idx="75">
                  <c:v>0.37958023258175261</c:v>
                </c:pt>
                <c:pt idx="76">
                  <c:v>0.35341800821550701</c:v>
                </c:pt>
                <c:pt idx="77">
                  <c:v>0.32903584544040987</c:v>
                </c:pt>
                <c:pt idx="78">
                  <c:v>0.30631587535426047</c:v>
                </c:pt>
                <c:pt idx="79">
                  <c:v>0.28514757385661527</c:v>
                </c:pt>
                <c:pt idx="80">
                  <c:v>0.26542737071440914</c:v>
                </c:pt>
                <c:pt idx="81">
                  <c:v>0.24705826921038859</c:v>
                </c:pt>
                <c:pt idx="82">
                  <c:v>0.22994947790634374</c:v>
                </c:pt>
                <c:pt idx="83">
                  <c:v>0.21401605564252055</c:v>
                </c:pt>
                <c:pt idx="84">
                  <c:v>0.19917857055214144</c:v>
                </c:pt>
                <c:pt idx="85">
                  <c:v>0.18536277358601819</c:v>
                </c:pt>
                <c:pt idx="86">
                  <c:v>0.17249928680838225</c:v>
                </c:pt>
                <c:pt idx="87">
                  <c:v>0.160523306533953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FC-4B09-ADFA-6E22C00353DA}"/>
            </c:ext>
          </c:extLst>
        </c:ser>
        <c:ser>
          <c:idx val="4"/>
          <c:order val="2"/>
          <c:tx>
            <c:strRef>
              <c:f>Sheet1!$H$24</c:f>
              <c:strCache>
                <c:ptCount val="1"/>
                <c:pt idx="0">
                  <c:v>I_u (infected, in critical care)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Sheet1!$H$37:$H$124</c:f>
              <c:numCache>
                <c:formatCode>General</c:formatCode>
                <c:ptCount val="88"/>
                <c:pt idx="0">
                  <c:v>1.943867545166702</c:v>
                </c:pt>
                <c:pt idx="1">
                  <c:v>2.3428558374199988</c:v>
                </c:pt>
                <c:pt idx="2">
                  <c:v>2.7825948521309378</c:v>
                </c:pt>
                <c:pt idx="3">
                  <c:v>3.2643211128892098</c:v>
                </c:pt>
                <c:pt idx="4">
                  <c:v>3.7889946054823755</c:v>
                </c:pt>
                <c:pt idx="5">
                  <c:v>4.3571124724106509</c:v>
                </c:pt>
                <c:pt idx="6">
                  <c:v>4.9685235342232978</c:v>
                </c:pt>
                <c:pt idx="7">
                  <c:v>5.6222535187095062</c:v>
                </c:pt>
                <c:pt idx="8">
                  <c:v>6.3163527138642799</c:v>
                </c:pt>
                <c:pt idx="9">
                  <c:v>7.0477787395402567</c:v>
                </c:pt>
                <c:pt idx="10">
                  <c:v>7.8123267438590487</c:v>
                </c:pt>
                <c:pt idx="11">
                  <c:v>8.6046172628156548</c:v>
                </c:pt>
                <c:pt idx="12">
                  <c:v>9.4181482214756223</c:v>
                </c:pt>
                <c:pt idx="13">
                  <c:v>10.245412438666781</c:v>
                </c:pt>
                <c:pt idx="14">
                  <c:v>11.078076179925095</c:v>
                </c:pt>
                <c:pt idx="15">
                  <c:v>11.907208640269033</c:v>
                </c:pt>
                <c:pt idx="16">
                  <c:v>12.723547596311676</c:v>
                </c:pt>
                <c:pt idx="17">
                  <c:v>13.51778352957346</c:v>
                </c:pt>
                <c:pt idx="18">
                  <c:v>14.280843643798869</c:v>
                </c:pt>
                <c:pt idx="19">
                  <c:v>15.004158351507943</c:v>
                </c:pt>
                <c:pt idx="20">
                  <c:v>15.679895628089753</c:v>
                </c:pt>
                <c:pt idx="21">
                  <c:v>16.301152550565742</c:v>
                </c:pt>
                <c:pt idx="22">
                  <c:v>16.862097709844498</c:v>
                </c:pt>
                <c:pt idx="23">
                  <c:v>17.358062427838078</c:v>
                </c:pt>
                <c:pt idx="24">
                  <c:v>17.785582387267727</c:v>
                </c:pt>
                <c:pt idx="25">
                  <c:v>18.142394133163094</c:v>
                </c:pt>
                <c:pt idx="26">
                  <c:v>18.427392839547281</c:v>
                </c:pt>
                <c:pt idx="27">
                  <c:v>18.640558792752152</c:v>
                </c:pt>
                <c:pt idx="28">
                  <c:v>18.782860349965674</c:v>
                </c:pt>
                <c:pt idx="29">
                  <c:v>18.856140855834187</c:v>
                </c:pt>
                <c:pt idx="30">
                  <c:v>18.862996316992252</c:v>
                </c:pt>
                <c:pt idx="31">
                  <c:v>18.806649705089264</c:v>
                </c:pt>
                <c:pt idx="32">
                  <c:v>18.690826716680721</c:v>
                </c:pt>
                <c:pt idx="33">
                  <c:v>18.519636764988096</c:v>
                </c:pt>
                <c:pt idx="34">
                  <c:v>18.297461985040083</c:v>
                </c:pt>
                <c:pt idx="35">
                  <c:v>18.028856144480777</c:v>
                </c:pt>
                <c:pt idx="36">
                  <c:v>17.718454590437396</c:v>
                </c:pt>
                <c:pt idx="37">
                  <c:v>17.370895735471741</c:v>
                </c:pt>
                <c:pt idx="38">
                  <c:v>16.990754088996429</c:v>
                </c:pt>
                <c:pt idx="39">
                  <c:v>16.582484463875154</c:v>
                </c:pt>
                <c:pt idx="40">
                  <c:v>16.150376716686406</c:v>
                </c:pt>
                <c:pt idx="41">
                  <c:v>15.6985201982192</c:v>
                </c:pt>
                <c:pt idx="42">
                  <c:v>15.230776982122935</c:v>
                </c:pt>
                <c:pt idx="43">
                  <c:v>14.750762889207415</c:v>
                </c:pt>
                <c:pt idx="44">
                  <c:v>14.261835319221133</c:v>
                </c:pt>
                <c:pt idx="45">
                  <c:v>13.767086929400307</c:v>
                </c:pt>
                <c:pt idx="46">
                  <c:v>13.269344249931931</c:v>
                </c:pt>
                <c:pt idx="47">
                  <c:v>12.771170392759485</c:v>
                </c:pt>
                <c:pt idx="48">
                  <c:v>12.274871085555436</c:v>
                </c:pt>
                <c:pt idx="49">
                  <c:v>11.782503342292593</c:v>
                </c:pt>
                <c:pt idx="50">
                  <c:v>11.295886161982899</c:v>
                </c:pt>
                <c:pt idx="51">
                  <c:v>10.81661272514182</c:v>
                </c:pt>
                <c:pt idx="52">
                  <c:v>10.346063631521893</c:v>
                </c:pt>
                <c:pt idx="53">
                  <c:v>9.8854207914345533</c:v>
                </c:pt>
                <c:pt idx="54">
                  <c:v>9.4356816458448929</c:v>
                </c:pt>
                <c:pt idx="55">
                  <c:v>8.9976734470649689</c:v>
                </c:pt>
                <c:pt idx="56">
                  <c:v>8.5720673822571491</c:v>
                </c:pt>
                <c:pt idx="57">
                  <c:v>8.1593923662630718</c:v>
                </c:pt>
                <c:pt idx="58">
                  <c:v>7.7600483688086914</c:v>
                </c:pt>
                <c:pt idx="59">
                  <c:v>7.3743191743029195</c:v>
                </c:pt>
                <c:pt idx="60">
                  <c:v>7.0023845006987955</c:v>
                </c:pt>
                <c:pt idx="61">
                  <c:v>6.6443314276956187</c:v>
                </c:pt>
                <c:pt idx="62">
                  <c:v>6.3001651044026064</c:v>
                </c:pt>
                <c:pt idx="63">
                  <c:v>5.969818722919884</c:v>
                </c:pt>
                <c:pt idx="64">
                  <c:v>5.6531627575572925</c:v>
                </c:pt>
                <c:pt idx="65">
                  <c:v>5.3500134800114347</c:v>
                </c:pt>
                <c:pt idx="66">
                  <c:v>5.0601407691287212</c:v>
                </c:pt>
                <c:pt idx="67">
                  <c:v>4.7832752402334258</c:v>
                </c:pt>
                <c:pt idx="68">
                  <c:v>4.5191147236965215</c:v>
                </c:pt>
                <c:pt idx="69">
                  <c:v>4.2673301257306333</c:v>
                </c:pt>
                <c:pt idx="70">
                  <c:v>4.0275707065539583</c:v>
                </c:pt>
                <c:pt idx="71">
                  <c:v>3.7994688122766389</c:v>
                </c:pt>
                <c:pt idx="72">
                  <c:v>3.5826440973045095</c:v>
                </c:pt>
                <c:pt idx="73">
                  <c:v>3.376707273880148</c:v>
                </c:pt>
                <c:pt idx="74">
                  <c:v>3.1812634247202745</c:v>
                </c:pt>
                <c:pt idx="75">
                  <c:v>2.995914913672399</c:v>
                </c:pt>
                <c:pt idx="76">
                  <c:v>2.8202639279953785</c:v>
                </c:pt>
                <c:pt idx="77">
                  <c:v>2.6539146843460415</c:v>
                </c:pt>
                <c:pt idx="78">
                  <c:v>2.4964753288918327</c:v>
                </c:pt>
                <c:pt idx="79">
                  <c:v>2.3475595602204682</c:v>
                </c:pt>
                <c:pt idx="80">
                  <c:v>2.2067880019249637</c:v>
                </c:pt>
                <c:pt idx="81">
                  <c:v>2.0737893499407591</c:v>
                </c:pt>
                <c:pt idx="82">
                  <c:v>1.9482013179284121</c:v>
                </c:pt>
                <c:pt idx="83">
                  <c:v>1.8296714022518208</c:v>
                </c:pt>
                <c:pt idx="84">
                  <c:v>1.7178574864144491</c:v>
                </c:pt>
                <c:pt idx="85">
                  <c:v>1.6124283031965549</c:v>
                </c:pt>
                <c:pt idx="86">
                  <c:v>1.5130637711934511</c:v>
                </c:pt>
                <c:pt idx="87">
                  <c:v>1.419455220993969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FC-4B09-ADFA-6E22C00353DA}"/>
            </c:ext>
          </c:extLst>
        </c:ser>
        <c:ser>
          <c:idx val="5"/>
          <c:order val="3"/>
          <c:tx>
            <c:strRef>
              <c:f>Sheet1!$I$24</c:f>
              <c:strCache>
                <c:ptCount val="1"/>
                <c:pt idx="0">
                  <c:v>I_r (infected, in a stepdown ward post critical care)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Sheet1!$I$37:$I$124</c:f>
              <c:numCache>
                <c:formatCode>General</c:formatCode>
                <c:ptCount val="88"/>
                <c:pt idx="0">
                  <c:v>0.331247384417728</c:v>
                </c:pt>
                <c:pt idx="1">
                  <c:v>0.43121364646854488</c:v>
                </c:pt>
                <c:pt idx="2">
                  <c:v>0.54770145610870402</c:v>
                </c:pt>
                <c:pt idx="3">
                  <c:v>0.68160930879554793</c:v>
                </c:pt>
                <c:pt idx="4">
                  <c:v>0.83381331704259243</c:v>
                </c:pt>
                <c:pt idx="5">
                  <c:v>1.0051498964473502</c:v>
                </c:pt>
                <c:pt idx="6">
                  <c:v>1.1963870664758425</c:v>
                </c:pt>
                <c:pt idx="7">
                  <c:v>1.408185849291693</c:v>
                </c:pt>
                <c:pt idx="8">
                  <c:v>1.6410537831272864</c:v>
                </c:pt>
                <c:pt idx="9">
                  <c:v>1.8952931666992323</c:v>
                </c:pt>
                <c:pt idx="10">
                  <c:v>2.1709472473738467</c:v>
                </c:pt>
                <c:pt idx="11">
                  <c:v>2.4677480591873193</c:v>
                </c:pt>
                <c:pt idx="12">
                  <c:v>2.7850698981754975</c:v>
                </c:pt>
                <c:pt idx="13">
                  <c:v>3.1218923951926967</c:v>
                </c:pt>
                <c:pt idx="14">
                  <c:v>3.4767767504239213</c:v>
                </c:pt>
                <c:pt idx="15">
                  <c:v>3.8478579242518469</c:v>
                </c:pt>
                <c:pt idx="16">
                  <c:v>4.2328544939217503</c:v>
                </c:pt>
                <c:pt idx="17">
                  <c:v>4.6290965982769263</c:v>
                </c:pt>
                <c:pt idx="18">
                  <c:v>5.0335710529158355</c:v>
                </c:pt>
                <c:pt idx="19">
                  <c:v>5.4429814817594551</c:v>
                </c:pt>
                <c:pt idx="20">
                  <c:v>5.8538203130128288</c:v>
                </c:pt>
                <c:pt idx="21">
                  <c:v>6.2624488195654795</c:v>
                </c:pt>
                <c:pt idx="22">
                  <c:v>6.6651810844336676</c:v>
                </c:pt>
                <c:pt idx="23">
                  <c:v>7.058367827777241</c:v>
                </c:pt>
                <c:pt idx="24">
                  <c:v>7.438476389511492</c:v>
                </c:pt>
                <c:pt idx="25">
                  <c:v>7.8021637417147538</c:v>
                </c:pt>
                <c:pt idx="26">
                  <c:v>8.1463401200486345</c:v>
                </c:pt>
                <c:pt idx="27">
                  <c:v>8.4682216297369024</c:v>
                </c:pt>
                <c:pt idx="28">
                  <c:v>8.7653709291290376</c:v>
                </c:pt>
                <c:pt idx="29">
                  <c:v>9.0357257702581393</c:v>
                </c:pt>
                <c:pt idx="30">
                  <c:v>9.2776157475819954</c:v>
                </c:pt>
                <c:pt idx="31">
                  <c:v>9.4897680567336842</c:v>
                </c:pt>
                <c:pt idx="32">
                  <c:v>9.6713033918302838</c:v>
                </c:pt>
                <c:pt idx="33">
                  <c:v>9.8217233199737333</c:v>
                </c:pt>
                <c:pt idx="34">
                  <c:v>9.9408905787943329</c:v>
                </c:pt>
                <c:pt idx="35">
                  <c:v>10.029003764447955</c:v>
                </c:pt>
                <c:pt idx="36">
                  <c:v>10.086567831672381</c:v>
                </c:pt>
                <c:pt idx="37">
                  <c:v>10.114361732017871</c:v>
                </c:pt>
                <c:pt idx="38">
                  <c:v>10.113404387186309</c:v>
                </c:pt>
                <c:pt idx="39">
                  <c:v>10.084920045260489</c:v>
                </c:pt>
                <c:pt idx="40">
                  <c:v>10.030303909702939</c:v>
                </c:pt>
                <c:pt idx="41">
                  <c:v>9.9510887731127191</c:v>
                </c:pt>
                <c:pt idx="42">
                  <c:v>9.8489132363441172</c:v>
                </c:pt>
                <c:pt idx="43">
                  <c:v>9.7254919532282251</c:v>
                </c:pt>
                <c:pt idx="44">
                  <c:v>9.582588214653418</c:v>
                </c:pt>
                <c:pt idx="45">
                  <c:v>9.4219890746741868</c:v>
                </c:pt>
                <c:pt idx="46">
                  <c:v>9.2454831261144808</c:v>
                </c:pt>
                <c:pt idx="47">
                  <c:v>9.0548409535270391</c:v>
                </c:pt>
                <c:pt idx="48">
                  <c:v>8.8517982265368502</c:v>
                </c:pt>
                <c:pt idx="49">
                  <c:v>8.6380413453510485</c:v>
                </c:pt>
                <c:pt idx="50">
                  <c:v>8.4151955111670844</c:v>
                </c:pt>
                <c:pt idx="51">
                  <c:v>8.1848150658699552</c:v>
                </c:pt>
                <c:pt idx="52">
                  <c:v>7.948375926282889</c:v>
                </c:pt>
                <c:pt idx="53">
                  <c:v>7.7072699268809384</c:v>
                </c:pt>
                <c:pt idx="54">
                  <c:v>7.4628008799433339</c:v>
                </c:pt>
                <c:pt idx="55">
                  <c:v>7.2161821623755014</c:v>
                </c:pt>
                <c:pt idx="56">
                  <c:v>6.9685356427741976</c:v>
                </c:pt>
                <c:pt idx="57">
                  <c:v>6.720891769773397</c:v>
                </c:pt>
                <c:pt idx="58">
                  <c:v>6.4741906524617638</c:v>
                </c:pt>
                <c:pt idx="59">
                  <c:v>6.2292839749992206</c:v>
                </c:pt>
                <c:pt idx="60">
                  <c:v>5.9869375998918031</c:v>
                </c:pt>
                <c:pt idx="61">
                  <c:v>5.7478347272288763</c:v>
                </c:pt>
                <c:pt idx="62">
                  <c:v>5.512579490157675</c:v>
                </c:pt>
                <c:pt idx="63">
                  <c:v>5.2817008796627007</c:v>
                </c:pt>
                <c:pt idx="64">
                  <c:v>5.0556569040990365</c:v>
                </c:pt>
                <c:pt idx="65">
                  <c:v>4.8348389007271875</c:v>
                </c:pt>
                <c:pt idx="66">
                  <c:v>4.6195759275916668</c:v>
                </c:pt>
                <c:pt idx="67">
                  <c:v>4.410139174397524</c:v>
                </c:pt>
                <c:pt idx="68">
                  <c:v>4.2067463405239014</c:v>
                </c:pt>
                <c:pt idx="69">
                  <c:v>4.0095659369545249</c:v>
                </c:pt>
                <c:pt idx="70">
                  <c:v>3.8187214767065285</c:v>
                </c:pt>
                <c:pt idx="71">
                  <c:v>3.6342955253221367</c:v>
                </c:pt>
                <c:pt idx="72">
                  <c:v>3.4563335891860798</c:v>
                </c:pt>
                <c:pt idx="73">
                  <c:v>3.2848478248872386</c:v>
                </c:pt>
                <c:pt idx="74">
                  <c:v>3.1198205576039806</c:v>
                </c:pt>
                <c:pt idx="75">
                  <c:v>2.961207600610412</c:v>
                </c:pt>
                <c:pt idx="76">
                  <c:v>2.808941371528467</c:v>
                </c:pt>
                <c:pt idx="77">
                  <c:v>2.6629338039416184</c:v>
                </c:pt>
                <c:pt idx="78">
                  <c:v>2.5230790554922642</c:v>
                </c:pt>
                <c:pt idx="79">
                  <c:v>2.3892560156569553</c:v>
                </c:pt>
                <c:pt idx="80">
                  <c:v>2.2613306180795063</c:v>
                </c:pt>
                <c:pt idx="81">
                  <c:v>2.1391579636868383</c:v>
                </c:pt>
                <c:pt idx="82">
                  <c:v>2.022584261858039</c:v>
                </c:pt>
                <c:pt idx="83">
                  <c:v>1.9114485977023961</c:v>
                </c:pt>
                <c:pt idx="84">
                  <c:v>1.8055845340624561</c:v>
                </c:pt>
                <c:pt idx="85">
                  <c:v>1.7048215572256999</c:v>
                </c:pt>
                <c:pt idx="86">
                  <c:v>1.6089863755322371</c:v>
                </c:pt>
                <c:pt idx="87">
                  <c:v>1.5179040801320496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FC-4B09-ADFA-6E22C0035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295672"/>
        <c:axId val="507297640"/>
      </c:lineChart>
      <c:catAx>
        <c:axId val="50729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7640"/>
        <c:crosses val="autoZero"/>
        <c:auto val="1"/>
        <c:lblAlgn val="ctr"/>
        <c:lblOffset val="100"/>
        <c:noMultiLvlLbl val="0"/>
      </c:catAx>
      <c:valAx>
        <c:axId val="50729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515955</xdr:colOff>
      <xdr:row>5</xdr:row>
      <xdr:rowOff>213</xdr:rowOff>
    </xdr:from>
    <xdr:to>
      <xdr:col>17</xdr:col>
      <xdr:colOff>1604</xdr:colOff>
      <xdr:row>24</xdr:row>
      <xdr:rowOff>21616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752D6-C11E-4FE6-BE82-C665EC75B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"/>
  <sheetViews>
    <sheetView tabSelected="1" zoomScale="89" zoomScaleNormal="89" workbookViewId="0">
      <selection activeCell="N35" sqref="N35"/>
    </sheetView>
  </sheetViews>
  <sheetFormatPr defaultRowHeight="15" x14ac:dyDescent="0.25"/>
  <cols>
    <col min="1" max="1" width="14.28515625" customWidth="1"/>
    <col min="2" max="3" width="13.42578125" customWidth="1"/>
    <col min="4" max="4" width="16.7109375" customWidth="1"/>
    <col min="5" max="5" width="16.140625" customWidth="1"/>
    <col min="6" max="6" width="16.28515625" customWidth="1"/>
    <col min="7" max="7" width="17.140625" customWidth="1"/>
    <col min="8" max="8" width="19.7109375" customWidth="1"/>
    <col min="9" max="9" width="14.140625" customWidth="1"/>
    <col min="10" max="10" width="15.42578125" customWidth="1"/>
    <col min="11" max="11" width="14" customWidth="1"/>
    <col min="12" max="12" width="14.28515625" customWidth="1"/>
    <col min="13" max="13" width="26.140625" customWidth="1"/>
  </cols>
  <sheetData>
    <row r="1" spans="1:11" ht="15" customHeight="1" x14ac:dyDescent="0.25">
      <c r="A1" s="1" t="s">
        <v>50</v>
      </c>
      <c r="B1" s="1"/>
      <c r="C1" s="1"/>
      <c r="D1" s="1"/>
      <c r="E1" s="1"/>
    </row>
    <row r="2" spans="1:11" ht="15" customHeight="1" x14ac:dyDescent="0.25">
      <c r="A2" s="18" t="s">
        <v>44</v>
      </c>
      <c r="B2" s="18"/>
      <c r="C2" s="18"/>
      <c r="D2" s="18"/>
      <c r="E2" s="18"/>
      <c r="F2" s="18"/>
      <c r="G2" s="18"/>
      <c r="H2" s="18"/>
      <c r="I2" s="18"/>
      <c r="J2" s="18"/>
      <c r="K2" s="11"/>
    </row>
    <row r="3" spans="1:11" ht="15" customHeight="1" x14ac:dyDescent="0.25"/>
    <row r="4" spans="1:11" ht="31.5" customHeight="1" x14ac:dyDescent="0.25">
      <c r="A4" s="23" t="s">
        <v>0</v>
      </c>
      <c r="B4" s="23"/>
      <c r="C4" s="23"/>
      <c r="D4" s="23"/>
      <c r="E4" s="24"/>
      <c r="F4" s="31" t="s">
        <v>1</v>
      </c>
      <c r="G4" s="16" t="s">
        <v>2</v>
      </c>
      <c r="H4" s="21" t="s">
        <v>23</v>
      </c>
      <c r="I4" s="21"/>
      <c r="J4" s="13"/>
      <c r="K4" s="14"/>
    </row>
    <row r="5" spans="1:11" ht="15" customHeight="1" x14ac:dyDescent="0.25">
      <c r="A5" s="25" t="s">
        <v>20</v>
      </c>
      <c r="B5" s="25"/>
      <c r="C5" s="25"/>
      <c r="D5" s="25"/>
      <c r="E5" s="26"/>
      <c r="F5" s="12">
        <f>1/K5</f>
        <v>0.25</v>
      </c>
      <c r="G5" s="15" t="s">
        <v>3</v>
      </c>
      <c r="H5" s="20" t="s">
        <v>24</v>
      </c>
      <c r="I5" s="20"/>
      <c r="J5" s="20"/>
      <c r="K5" s="4">
        <v>4</v>
      </c>
    </row>
    <row r="6" spans="1:11" ht="30" customHeight="1" x14ac:dyDescent="0.25">
      <c r="A6" s="27" t="s">
        <v>36</v>
      </c>
      <c r="B6" s="27"/>
      <c r="C6" s="27"/>
      <c r="D6" s="27"/>
      <c r="E6" s="28"/>
      <c r="F6" s="12">
        <f>K6*K7</f>
        <v>1.3200000000000002E-2</v>
      </c>
      <c r="G6" s="12" t="s">
        <v>4</v>
      </c>
      <c r="H6" s="22" t="s">
        <v>28</v>
      </c>
      <c r="I6" s="22"/>
      <c r="J6" s="22"/>
      <c r="K6" s="4">
        <v>0.02</v>
      </c>
    </row>
    <row r="7" spans="1:11" ht="15" customHeight="1" x14ac:dyDescent="0.25">
      <c r="A7" s="29"/>
      <c r="B7" s="29"/>
      <c r="C7" s="29"/>
      <c r="D7" s="29"/>
      <c r="E7" s="30"/>
      <c r="F7" s="12"/>
      <c r="G7" s="12"/>
      <c r="H7" s="20" t="s">
        <v>35</v>
      </c>
      <c r="I7" s="20"/>
      <c r="J7" s="20"/>
      <c r="K7" s="4">
        <v>0.66</v>
      </c>
    </row>
    <row r="8" spans="1:11" ht="15" customHeight="1" x14ac:dyDescent="0.25">
      <c r="A8" s="25" t="s">
        <v>19</v>
      </c>
      <c r="B8" s="25"/>
      <c r="C8" s="25"/>
      <c r="D8" s="25"/>
      <c r="E8" s="26"/>
      <c r="F8" s="5">
        <v>0.2</v>
      </c>
      <c r="G8" s="12" t="s">
        <v>7</v>
      </c>
      <c r="H8" s="3"/>
      <c r="I8" s="3"/>
      <c r="J8" s="3"/>
      <c r="K8" s="7"/>
    </row>
    <row r="9" spans="1:11" ht="15" customHeight="1" x14ac:dyDescent="0.25">
      <c r="A9" s="27" t="s">
        <v>16</v>
      </c>
      <c r="B9" s="27"/>
      <c r="C9" s="27"/>
      <c r="D9" s="27"/>
      <c r="E9" s="28"/>
      <c r="F9" s="5">
        <v>0.01</v>
      </c>
      <c r="G9" s="12" t="s">
        <v>8</v>
      </c>
      <c r="H9" s="3"/>
      <c r="I9" s="3"/>
      <c r="J9" s="3"/>
      <c r="K9" s="7"/>
    </row>
    <row r="10" spans="1:11" ht="33" customHeight="1" x14ac:dyDescent="0.25">
      <c r="A10" s="27" t="s">
        <v>14</v>
      </c>
      <c r="B10" s="27"/>
      <c r="C10" s="27"/>
      <c r="D10" s="27"/>
      <c r="E10" s="28"/>
      <c r="F10" s="12">
        <f t="shared" ref="F10:F16" si="0">1/K10</f>
        <v>7.1428571428571425E-2</v>
      </c>
      <c r="G10" s="12" t="s">
        <v>5</v>
      </c>
      <c r="H10" s="20" t="s">
        <v>25</v>
      </c>
      <c r="I10" s="20"/>
      <c r="J10" s="20"/>
      <c r="K10" s="4">
        <v>14</v>
      </c>
    </row>
    <row r="11" spans="1:11" ht="15" customHeight="1" x14ac:dyDescent="0.25">
      <c r="A11" s="27" t="s">
        <v>15</v>
      </c>
      <c r="B11" s="27"/>
      <c r="C11" s="27"/>
      <c r="D11" s="27"/>
      <c r="E11" s="28"/>
      <c r="F11" s="12">
        <f t="shared" si="0"/>
        <v>0.14285714285714285</v>
      </c>
      <c r="G11" s="12" t="s">
        <v>6</v>
      </c>
      <c r="H11" s="17" t="s">
        <v>26</v>
      </c>
      <c r="I11" s="17"/>
      <c r="J11" s="17"/>
      <c r="K11" s="4">
        <v>7</v>
      </c>
    </row>
    <row r="12" spans="1:11" ht="15" customHeight="1" x14ac:dyDescent="0.25">
      <c r="A12" s="27" t="s">
        <v>37</v>
      </c>
      <c r="B12" s="27"/>
      <c r="C12" s="27"/>
      <c r="D12" s="27"/>
      <c r="E12" s="28"/>
      <c r="F12" s="12">
        <f t="shared" si="0"/>
        <v>0.1111111111111111</v>
      </c>
      <c r="G12" s="12" t="s">
        <v>39</v>
      </c>
      <c r="H12" s="19" t="s">
        <v>45</v>
      </c>
      <c r="I12" s="19"/>
      <c r="J12" s="19"/>
      <c r="K12" s="4">
        <v>9</v>
      </c>
    </row>
    <row r="13" spans="1:11" ht="15" customHeight="1" x14ac:dyDescent="0.25">
      <c r="A13" s="27" t="s">
        <v>38</v>
      </c>
      <c r="B13" s="27"/>
      <c r="C13" s="27"/>
      <c r="D13" s="27"/>
      <c r="E13" s="28"/>
      <c r="F13" s="12">
        <f t="shared" si="0"/>
        <v>0.1111111111111111</v>
      </c>
      <c r="G13" s="12" t="s">
        <v>40</v>
      </c>
      <c r="H13" s="19" t="s">
        <v>46</v>
      </c>
      <c r="I13" s="19"/>
      <c r="J13" s="19"/>
      <c r="K13" s="4">
        <v>9</v>
      </c>
    </row>
    <row r="14" spans="1:11" ht="15" customHeight="1" x14ac:dyDescent="0.25">
      <c r="A14" s="27" t="s">
        <v>21</v>
      </c>
      <c r="B14" s="27"/>
      <c r="C14" s="27"/>
      <c r="D14" s="27"/>
      <c r="E14" s="28"/>
      <c r="F14" s="12">
        <f t="shared" si="0"/>
        <v>0.25</v>
      </c>
      <c r="G14" s="12" t="s">
        <v>9</v>
      </c>
      <c r="H14" s="20" t="s">
        <v>47</v>
      </c>
      <c r="I14" s="20"/>
      <c r="J14" s="20"/>
      <c r="K14" s="4">
        <v>4</v>
      </c>
    </row>
    <row r="15" spans="1:11" ht="15" customHeight="1" x14ac:dyDescent="0.25">
      <c r="A15" s="27" t="s">
        <v>22</v>
      </c>
      <c r="B15" s="27"/>
      <c r="C15" s="27"/>
      <c r="D15" s="27"/>
      <c r="E15" s="28"/>
      <c r="F15" s="12">
        <f t="shared" si="0"/>
        <v>9.0909090909090912E-2</v>
      </c>
      <c r="G15" s="12" t="s">
        <v>10</v>
      </c>
      <c r="H15" s="20" t="s">
        <v>48</v>
      </c>
      <c r="I15" s="20"/>
      <c r="J15" s="20"/>
      <c r="K15" s="4">
        <v>11</v>
      </c>
    </row>
    <row r="16" spans="1:11" ht="15" customHeight="1" x14ac:dyDescent="0.25">
      <c r="A16" s="27" t="s">
        <v>27</v>
      </c>
      <c r="B16" s="27"/>
      <c r="C16" s="27"/>
      <c r="D16" s="27"/>
      <c r="E16" s="28"/>
      <c r="F16" s="12">
        <f t="shared" si="0"/>
        <v>0.125</v>
      </c>
      <c r="G16" s="12" t="s">
        <v>12</v>
      </c>
      <c r="H16" s="20" t="s">
        <v>49</v>
      </c>
      <c r="I16" s="20"/>
      <c r="J16" s="20"/>
      <c r="K16" s="4">
        <v>8</v>
      </c>
    </row>
    <row r="17" spans="1:11" ht="15" customHeight="1" x14ac:dyDescent="0.25">
      <c r="A17" s="27" t="s">
        <v>17</v>
      </c>
      <c r="B17" s="27"/>
      <c r="C17" s="27"/>
      <c r="D17" s="27"/>
      <c r="E17" s="28"/>
      <c r="F17" s="5">
        <v>0.2</v>
      </c>
      <c r="G17" s="12" t="s">
        <v>11</v>
      </c>
    </row>
    <row r="18" spans="1:11" ht="15" customHeight="1" x14ac:dyDescent="0.25">
      <c r="A18" s="27" t="s">
        <v>18</v>
      </c>
      <c r="B18" s="27"/>
      <c r="C18" s="27"/>
      <c r="D18" s="27"/>
      <c r="E18" s="28"/>
      <c r="F18" s="5">
        <v>0.13</v>
      </c>
      <c r="G18" s="12" t="s">
        <v>13</v>
      </c>
    </row>
    <row r="19" spans="1:11" x14ac:dyDescent="0.25">
      <c r="A19" s="7"/>
      <c r="B19" s="7"/>
      <c r="C19" s="7"/>
      <c r="D19" s="7"/>
      <c r="E19" s="7"/>
      <c r="F19" s="5"/>
      <c r="G19" s="12"/>
    </row>
    <row r="20" spans="1:11" x14ac:dyDescent="0.25">
      <c r="A20" s="17" t="s">
        <v>41</v>
      </c>
      <c r="B20" s="17"/>
      <c r="C20" s="17"/>
      <c r="D20" s="17"/>
      <c r="E20" s="17"/>
      <c r="F20" s="5">
        <v>10000</v>
      </c>
      <c r="G20" s="12" t="s">
        <v>34</v>
      </c>
    </row>
    <row r="21" spans="1:11" x14ac:dyDescent="0.25">
      <c r="A21" s="6"/>
      <c r="B21" s="6"/>
      <c r="C21" s="6"/>
      <c r="D21" s="6"/>
      <c r="E21" s="6"/>
      <c r="F21" s="8"/>
      <c r="G21" s="8"/>
    </row>
    <row r="22" spans="1:11" x14ac:dyDescent="0.25">
      <c r="A22" s="17" t="s">
        <v>43</v>
      </c>
      <c r="B22" s="17"/>
      <c r="C22" s="17"/>
      <c r="D22" s="17"/>
      <c r="E22" s="17"/>
      <c r="F22" s="8"/>
      <c r="G22" s="8"/>
    </row>
    <row r="23" spans="1:11" x14ac:dyDescent="0.25">
      <c r="A23" s="6"/>
      <c r="B23" s="6"/>
      <c r="C23" s="6"/>
      <c r="D23" s="6"/>
      <c r="E23" s="6"/>
      <c r="F23" s="7"/>
      <c r="G23" s="8"/>
    </row>
    <row r="24" spans="1:11" s="2" customFormat="1" ht="75" x14ac:dyDescent="0.25">
      <c r="A24" s="2" t="s">
        <v>29</v>
      </c>
      <c r="B24" s="2" t="s">
        <v>42</v>
      </c>
      <c r="C24" s="2" t="s">
        <v>30</v>
      </c>
      <c r="D24" s="2" t="s">
        <v>31</v>
      </c>
      <c r="E24" s="2" t="s">
        <v>55</v>
      </c>
      <c r="F24" s="2" t="s">
        <v>51</v>
      </c>
      <c r="G24" s="2" t="s">
        <v>52</v>
      </c>
      <c r="H24" s="2" t="s">
        <v>53</v>
      </c>
      <c r="I24" s="2" t="s">
        <v>54</v>
      </c>
      <c r="J24" s="2" t="s">
        <v>32</v>
      </c>
      <c r="K24" s="2" t="s">
        <v>33</v>
      </c>
    </row>
    <row r="25" spans="1:11" x14ac:dyDescent="0.25">
      <c r="A25">
        <v>1</v>
      </c>
      <c r="B25" s="9">
        <v>5</v>
      </c>
      <c r="C25">
        <f>N-D25-E25-F25-G25-H25-I25-J25-K25</f>
        <v>8990</v>
      </c>
      <c r="D25" s="10">
        <v>1000</v>
      </c>
      <c r="E25" s="10">
        <v>10</v>
      </c>
      <c r="F25" s="10">
        <v>0</v>
      </c>
      <c r="G25" s="7">
        <v>0</v>
      </c>
      <c r="H25" s="10">
        <v>0</v>
      </c>
      <c r="I25" s="10">
        <v>0</v>
      </c>
      <c r="J25" s="10">
        <v>0</v>
      </c>
      <c r="K25" s="10">
        <v>0</v>
      </c>
    </row>
    <row r="26" spans="1:11" x14ac:dyDescent="0.25">
      <c r="A26">
        <v>2</v>
      </c>
      <c r="B26" s="9">
        <v>5</v>
      </c>
      <c r="C26">
        <f t="shared" ref="C26:C57" si="1">C25-(B26*gamma_m*E25+0.05*F25+0*H25+0.05*I25)*C25/N</f>
        <v>8986.7892857142851</v>
      </c>
      <c r="D26">
        <f t="shared" ref="D26:D57" si="2">D25+(B26*gamma_m*E25+0.05*F25+0*H25+0.05*I25)*C25/N-sigma*D25</f>
        <v>753.21071428571429</v>
      </c>
      <c r="E26">
        <f t="shared" ref="E26:E57" si="3">E25+sigma*D25-((1-mu_s)*gamma_m + mu_s*gamma_p)*E25</f>
        <v>259.27628571428573</v>
      </c>
      <c r="F26">
        <f t="shared" ref="F26:F57" si="4">F25+mu_s*(1-d_cc)*gamma_p*E25-((mu_cc-d_cc)*gamma_b+(1-b_gw)*gamma_sr+b_gw*gamma_sd)*F25</f>
        <v>1.866857142857143E-2</v>
      </c>
      <c r="G26">
        <f t="shared" ref="G26:G57" si="5">(mu_cc-d_cc)*F26</f>
        <v>3.5470285714285718E-3</v>
      </c>
      <c r="H26">
        <f t="shared" ref="H26:H57" si="6">H25+(mu_cc-d_cc)*gamma_b*F25+mu_s*d_cc*gamma_p*E25-gamma_u*H25</f>
        <v>1.885714285714286E-4</v>
      </c>
      <c r="I26">
        <f t="shared" ref="I26:I57" si="7">I25+(1-b_cc)*gamma_u*H25-gamma_r*I25</f>
        <v>0</v>
      </c>
      <c r="J26">
        <f t="shared" ref="J26:J57" si="8">J25+(1-mu_s)*gamma_m*E25+(1-b_gw)*gamma_sr*F25+gamma_r*I25</f>
        <v>0.70485714285714274</v>
      </c>
      <c r="K26">
        <f t="shared" ref="K26:K57" si="9">K25+b_gw*gamma_sd*F25+b_cc*gamma_u*H25</f>
        <v>0</v>
      </c>
    </row>
    <row r="27" spans="1:11" x14ac:dyDescent="0.25">
      <c r="A27">
        <v>3</v>
      </c>
      <c r="B27" s="9">
        <v>5</v>
      </c>
      <c r="C27">
        <f t="shared" si="1"/>
        <v>8903.571970201092</v>
      </c>
      <c r="D27">
        <f t="shared" si="2"/>
        <v>648.12535122747909</v>
      </c>
      <c r="E27">
        <f t="shared" si="3"/>
        <v>428.81476909387754</v>
      </c>
      <c r="F27">
        <f t="shared" si="4"/>
        <v>0.49973931453061232</v>
      </c>
      <c r="G27">
        <f t="shared" si="5"/>
        <v>9.4950469760816336E-2</v>
      </c>
      <c r="H27">
        <f t="shared" si="6"/>
        <v>5.947395673469389E-3</v>
      </c>
      <c r="I27">
        <f t="shared" si="7"/>
        <v>1.3714285714285718E-5</v>
      </c>
      <c r="J27">
        <f t="shared" si="8"/>
        <v>18.981935967346939</v>
      </c>
      <c r="K27">
        <f t="shared" si="9"/>
        <v>2.7308571428571429E-4</v>
      </c>
    </row>
    <row r="28" spans="1:11" x14ac:dyDescent="0.25">
      <c r="A28">
        <v>4</v>
      </c>
      <c r="B28" s="9">
        <v>5</v>
      </c>
      <c r="C28">
        <f t="shared" si="1"/>
        <v>8767.1931808903482</v>
      </c>
      <c r="D28">
        <f t="shared" si="2"/>
        <v>622.47280273135289</v>
      </c>
      <c r="E28">
        <f t="shared" si="3"/>
        <v>559.81216946889617</v>
      </c>
      <c r="F28">
        <f t="shared" si="4"/>
        <v>1.2210110212325487</v>
      </c>
      <c r="G28">
        <f t="shared" si="5"/>
        <v>0.23199209403418425</v>
      </c>
      <c r="H28">
        <f t="shared" si="6"/>
        <v>3.7230562139777691E-2</v>
      </c>
      <c r="I28">
        <f t="shared" si="7"/>
        <v>4.4453786716141017E-4</v>
      </c>
      <c r="J28">
        <f t="shared" si="8"/>
        <v>49.25556111121621</v>
      </c>
      <c r="K28">
        <f t="shared" si="9"/>
        <v>7.5996769465182436E-3</v>
      </c>
    </row>
    <row r="29" spans="1:11" x14ac:dyDescent="0.25">
      <c r="A29">
        <v>5</v>
      </c>
      <c r="B29" s="9">
        <v>5</v>
      </c>
      <c r="C29">
        <f t="shared" si="1"/>
        <v>8591.8545859651367</v>
      </c>
      <c r="D29">
        <f t="shared" si="2"/>
        <v>642.19319697372634</v>
      </c>
      <c r="E29">
        <f t="shared" si="3"/>
        <v>674.91596371559979</v>
      </c>
      <c r="F29">
        <f t="shared" si="4"/>
        <v>2.0724344537073036</v>
      </c>
      <c r="G29">
        <f t="shared" si="5"/>
        <v>0.39376254620438766</v>
      </c>
      <c r="H29">
        <f t="shared" si="6"/>
        <v>0.1024004471430042</v>
      </c>
      <c r="I29">
        <f t="shared" si="7"/>
        <v>3.0966478802955206E-3</v>
      </c>
      <c r="J29">
        <f t="shared" si="8"/>
        <v>88.832408374685883</v>
      </c>
      <c r="K29">
        <f t="shared" si="9"/>
        <v>2.5913422120398488E-2</v>
      </c>
    </row>
    <row r="30" spans="1:11" x14ac:dyDescent="0.25">
      <c r="A30">
        <v>6</v>
      </c>
      <c r="B30" s="9">
        <v>5</v>
      </c>
      <c r="C30">
        <f t="shared" si="1"/>
        <v>8384.6661434441066</v>
      </c>
      <c r="D30">
        <f t="shared" si="2"/>
        <v>688.8333402513249</v>
      </c>
      <c r="E30">
        <f t="shared" si="3"/>
        <v>786.61963049927101</v>
      </c>
      <c r="F30">
        <f t="shared" si="4"/>
        <v>3.0036950099906194</v>
      </c>
      <c r="G30">
        <f t="shared" si="5"/>
        <v>0.57070205189821765</v>
      </c>
      <c r="H30">
        <f t="shared" si="6"/>
        <v>0.20425893887999752</v>
      </c>
      <c r="I30">
        <f t="shared" si="7"/>
        <v>1.0156872142022523E-2</v>
      </c>
      <c r="J30">
        <f t="shared" si="8"/>
        <v>136.60506457152121</v>
      </c>
      <c r="K30">
        <f t="shared" si="9"/>
        <v>5.7710412763417186E-2</v>
      </c>
    </row>
    <row r="31" spans="1:11" x14ac:dyDescent="0.25">
      <c r="A31">
        <v>7</v>
      </c>
      <c r="B31" s="9">
        <v>5</v>
      </c>
      <c r="C31">
        <f t="shared" si="1"/>
        <v>8148.9846861772139</v>
      </c>
      <c r="D31">
        <f t="shared" si="2"/>
        <v>752.3064624553864</v>
      </c>
      <c r="E31">
        <f t="shared" si="3"/>
        <v>901.89917916054071</v>
      </c>
      <c r="F31">
        <f t="shared" si="4"/>
        <v>3.9957820829263175</v>
      </c>
      <c r="G31">
        <f t="shared" si="5"/>
        <v>0.75919859575600035</v>
      </c>
      <c r="H31">
        <f t="shared" si="6"/>
        <v>0.34319885615747353</v>
      </c>
      <c r="I31">
        <f t="shared" si="7"/>
        <v>2.3742458679178621E-2</v>
      </c>
      <c r="J31">
        <f t="shared" si="8"/>
        <v>192.34213789174382</v>
      </c>
      <c r="K31">
        <f t="shared" si="9"/>
        <v>0.10481091735200893</v>
      </c>
    </row>
    <row r="32" spans="1:11" x14ac:dyDescent="0.25">
      <c r="A32">
        <v>8</v>
      </c>
      <c r="B32" s="9">
        <v>5</v>
      </c>
      <c r="C32">
        <f t="shared" si="1"/>
        <v>7886.3365324055721</v>
      </c>
      <c r="D32">
        <f t="shared" si="2"/>
        <v>826.87800061318194</v>
      </c>
      <c r="E32">
        <f t="shared" si="3"/>
        <v>1024.7040627511403</v>
      </c>
      <c r="F32">
        <f t="shared" si="4"/>
        <v>5.0457235717483542</v>
      </c>
      <c r="G32">
        <f t="shared" si="5"/>
        <v>0.95868747863218728</v>
      </c>
      <c r="H32">
        <f t="shared" si="6"/>
        <v>0.51880585074632801</v>
      </c>
      <c r="I32">
        <f t="shared" si="7"/>
        <v>4.5734568155733915E-2</v>
      </c>
      <c r="J32">
        <f t="shared" si="8"/>
        <v>256.30237249059167</v>
      </c>
      <c r="K32">
        <f t="shared" si="9"/>
        <v>0.16876774886380777</v>
      </c>
    </row>
    <row r="33" spans="1:11" x14ac:dyDescent="0.25">
      <c r="A33">
        <v>9</v>
      </c>
      <c r="B33" s="9">
        <v>5</v>
      </c>
      <c r="C33">
        <f t="shared" si="1"/>
        <v>7597.5228717518148</v>
      </c>
      <c r="D33">
        <f t="shared" si="2"/>
        <v>908.97216111364355</v>
      </c>
      <c r="E33">
        <f t="shared" si="3"/>
        <v>1157.2642660201891</v>
      </c>
      <c r="F33">
        <f t="shared" si="4"/>
        <v>6.1583918485355245</v>
      </c>
      <c r="G33">
        <f t="shared" si="5"/>
        <v>1.1700944512217497</v>
      </c>
      <c r="H33">
        <f t="shared" si="6"/>
        <v>0.73063654305230163</v>
      </c>
      <c r="I33">
        <f t="shared" si="7"/>
        <v>7.774908173600012E-2</v>
      </c>
      <c r="J33">
        <f t="shared" si="8"/>
        <v>329.02284038470094</v>
      </c>
      <c r="K33">
        <f t="shared" si="9"/>
        <v>0.25108325632788392</v>
      </c>
    </row>
    <row r="34" spans="1:11" x14ac:dyDescent="0.25">
      <c r="A34">
        <v>10</v>
      </c>
      <c r="B34" s="9">
        <v>5</v>
      </c>
      <c r="C34">
        <f t="shared" si="1"/>
        <v>7283.2737710011597</v>
      </c>
      <c r="D34">
        <f t="shared" si="2"/>
        <v>995.97822158588792</v>
      </c>
      <c r="E34">
        <f t="shared" si="3"/>
        <v>1300.7544381320531</v>
      </c>
      <c r="F34">
        <f t="shared" si="4"/>
        <v>7.342049535974815</v>
      </c>
      <c r="G34">
        <f t="shared" si="5"/>
        <v>1.3949894118352149</v>
      </c>
      <c r="H34">
        <f t="shared" si="6"/>
        <v>0.97856134953170271</v>
      </c>
      <c r="I34">
        <f t="shared" si="7"/>
        <v>0.12116764965007658</v>
      </c>
      <c r="J34">
        <f t="shared" si="8"/>
        <v>411.19846863970889</v>
      </c>
      <c r="K34">
        <f t="shared" si="9"/>
        <v>0.35332210603394393</v>
      </c>
    </row>
    <row r="35" spans="1:11" x14ac:dyDescent="0.25">
      <c r="A35">
        <v>11</v>
      </c>
      <c r="B35" s="9">
        <v>5</v>
      </c>
      <c r="C35">
        <f t="shared" si="1"/>
        <v>6944.6537490969786</v>
      </c>
      <c r="D35">
        <f t="shared" si="2"/>
        <v>1085.6036880935974</v>
      </c>
      <c r="E35">
        <f t="shared" si="3"/>
        <v>1455.6115366202825</v>
      </c>
      <c r="F35">
        <f t="shared" si="4"/>
        <v>8.6058416151709842</v>
      </c>
      <c r="G35">
        <f t="shared" si="5"/>
        <v>1.635109906882487</v>
      </c>
      <c r="H35">
        <f t="shared" si="6"/>
        <v>1.2628770920677248</v>
      </c>
      <c r="I35">
        <f t="shared" si="7"/>
        <v>0.17718979159157722</v>
      </c>
      <c r="J35">
        <f t="shared" si="8"/>
        <v>503.60795173311004</v>
      </c>
      <c r="K35">
        <f t="shared" si="9"/>
        <v>0.4771659572016313</v>
      </c>
    </row>
    <row r="36" spans="1:11" x14ac:dyDescent="0.25">
      <c r="A36">
        <v>12</v>
      </c>
      <c r="B36" s="9">
        <v>5</v>
      </c>
      <c r="C36">
        <f t="shared" si="1"/>
        <v>6583.3231265720824</v>
      </c>
      <c r="D36">
        <f t="shared" si="2"/>
        <v>1175.5333885950945</v>
      </c>
      <c r="E36">
        <f t="shared" si="3"/>
        <v>1621.6677722934196</v>
      </c>
      <c r="F36">
        <f t="shared" si="4"/>
        <v>9.9582783089073104</v>
      </c>
      <c r="G36">
        <f t="shared" si="5"/>
        <v>1.892072878692389</v>
      </c>
      <c r="H36">
        <f t="shared" si="6"/>
        <v>1.5842962351091074</v>
      </c>
      <c r="I36">
        <f t="shared" si="7"/>
        <v>0.24688667433846459</v>
      </c>
      <c r="J36">
        <f t="shared" si="8"/>
        <v>607.06181736106555</v>
      </c>
      <c r="K36">
        <f t="shared" si="9"/>
        <v>0.62443395998361528</v>
      </c>
    </row>
    <row r="37" spans="1:11" x14ac:dyDescent="0.25">
      <c r="A37">
        <v>13</v>
      </c>
      <c r="B37" s="9">
        <v>5</v>
      </c>
      <c r="C37">
        <f t="shared" si="1"/>
        <v>6201.7028160447198</v>
      </c>
      <c r="D37">
        <f t="shared" si="2"/>
        <v>1263.2703519736833</v>
      </c>
      <c r="E37">
        <f t="shared" si="3"/>
        <v>1798.1887060930724</v>
      </c>
      <c r="F37">
        <f t="shared" si="4"/>
        <v>11.406206785625047</v>
      </c>
      <c r="G37">
        <f t="shared" si="5"/>
        <v>2.1671792892687591</v>
      </c>
      <c r="H37">
        <f t="shared" si="6"/>
        <v>1.943867545166702</v>
      </c>
      <c r="I37">
        <f t="shared" si="7"/>
        <v>0.331247384417728</v>
      </c>
      <c r="J37">
        <f t="shared" si="8"/>
        <v>722.35972302944367</v>
      </c>
      <c r="K37">
        <f t="shared" si="9"/>
        <v>0.79708114387183593</v>
      </c>
    </row>
    <row r="38" spans="1:11" x14ac:dyDescent="0.25">
      <c r="A38">
        <v>14</v>
      </c>
      <c r="B38" s="9">
        <v>5</v>
      </c>
      <c r="C38">
        <f t="shared" si="1"/>
        <v>5803.059142090493</v>
      </c>
      <c r="D38">
        <f t="shared" si="2"/>
        <v>1346.0964379344894</v>
      </c>
      <c r="E38">
        <f t="shared" si="3"/>
        <v>1983.8688085855288</v>
      </c>
      <c r="F38">
        <f t="shared" si="4"/>
        <v>12.954017083968859</v>
      </c>
      <c r="G38">
        <f t="shared" si="5"/>
        <v>2.4612632459540831</v>
      </c>
      <c r="H38">
        <f t="shared" si="6"/>
        <v>2.3428558374199988</v>
      </c>
      <c r="I38">
        <f t="shared" si="7"/>
        <v>0.43121364646854488</v>
      </c>
      <c r="J38">
        <f t="shared" si="8"/>
        <v>850.25034431124755</v>
      </c>
      <c r="K38">
        <f t="shared" si="9"/>
        <v>0.99718051038440036</v>
      </c>
    </row>
    <row r="39" spans="1:11" x14ac:dyDescent="0.25">
      <c r="A39">
        <v>15</v>
      </c>
      <c r="B39" s="9">
        <v>5</v>
      </c>
      <c r="C39">
        <f t="shared" si="1"/>
        <v>5391.5097647208959</v>
      </c>
      <c r="D39">
        <f t="shared" si="2"/>
        <v>1421.1217058204643</v>
      </c>
      <c r="E39">
        <f t="shared" si="3"/>
        <v>2176.8174982935184</v>
      </c>
      <c r="F39">
        <f t="shared" si="4"/>
        <v>14.602965696727628</v>
      </c>
      <c r="G39">
        <f t="shared" si="5"/>
        <v>2.7745634823782495</v>
      </c>
      <c r="H39">
        <f t="shared" si="6"/>
        <v>2.7825948521309378</v>
      </c>
      <c r="I39">
        <f t="shared" si="7"/>
        <v>0.54770145610870402</v>
      </c>
      <c r="J39">
        <f t="shared" si="8"/>
        <v>991.39087769080641</v>
      </c>
      <c r="K39">
        <f t="shared" si="9"/>
        <v>1.2268914693483546</v>
      </c>
    </row>
    <row r="40" spans="1:11" x14ac:dyDescent="0.25">
      <c r="A40">
        <v>16</v>
      </c>
      <c r="B40" s="9">
        <v>5</v>
      </c>
      <c r="C40">
        <f t="shared" si="1"/>
        <v>4971.9465970833844</v>
      </c>
      <c r="D40">
        <f t="shared" si="2"/>
        <v>1485.4044470028603</v>
      </c>
      <c r="E40">
        <f t="shared" si="3"/>
        <v>2374.5585326578494</v>
      </c>
      <c r="F40">
        <f t="shared" si="4"/>
        <v>16.350580377437886</v>
      </c>
      <c r="G40">
        <f t="shared" si="5"/>
        <v>3.1066102717131985</v>
      </c>
      <c r="H40">
        <f t="shared" si="6"/>
        <v>3.2643211128892098</v>
      </c>
      <c r="I40">
        <f t="shared" si="7"/>
        <v>0.68160930879554793</v>
      </c>
      <c r="J40">
        <f t="shared" si="8"/>
        <v>1146.3054966270306</v>
      </c>
      <c r="K40">
        <f t="shared" si="9"/>
        <v>1.4884158297539727</v>
      </c>
    </row>
    <row r="41" spans="1:11" x14ac:dyDescent="0.25">
      <c r="A41">
        <v>17</v>
      </c>
      <c r="B41" s="9">
        <v>5</v>
      </c>
      <c r="C41">
        <f t="shared" si="1"/>
        <v>4549.8739593947885</v>
      </c>
      <c r="D41">
        <f t="shared" si="2"/>
        <v>1536.1259729407416</v>
      </c>
      <c r="E41">
        <f t="shared" si="3"/>
        <v>2574.0594511736408</v>
      </c>
      <c r="F41">
        <f t="shared" si="4"/>
        <v>18.190158214285617</v>
      </c>
      <c r="G41">
        <f t="shared" si="5"/>
        <v>3.4561300607142673</v>
      </c>
      <c r="H41">
        <f t="shared" si="6"/>
        <v>3.7889946054823755</v>
      </c>
      <c r="I41">
        <f t="shared" si="7"/>
        <v>0.83381331704259243</v>
      </c>
      <c r="J41">
        <f t="shared" si="8"/>
        <v>1315.3437081814086</v>
      </c>
      <c r="K41">
        <f t="shared" si="9"/>
        <v>1.7839421726119198</v>
      </c>
    </row>
    <row r="42" spans="1:11" x14ac:dyDescent="0.25">
      <c r="A42">
        <v>18</v>
      </c>
      <c r="B42" s="9">
        <v>5</v>
      </c>
      <c r="C42">
        <f t="shared" si="1"/>
        <v>4131.1681022160938</v>
      </c>
      <c r="D42">
        <f t="shared" si="2"/>
        <v>1570.8003368842506</v>
      </c>
      <c r="E42">
        <f t="shared" si="3"/>
        <v>2771.8025846996024</v>
      </c>
      <c r="F42">
        <f t="shared" si="4"/>
        <v>20.110398281193319</v>
      </c>
      <c r="G42">
        <f t="shared" si="5"/>
        <v>3.8209756734267306</v>
      </c>
      <c r="H42">
        <f t="shared" si="6"/>
        <v>4.3571124724106509</v>
      </c>
      <c r="I42">
        <f t="shared" si="7"/>
        <v>1.0051498964473502</v>
      </c>
      <c r="J42">
        <f t="shared" si="8"/>
        <v>1498.6407358366209</v>
      </c>
      <c r="K42">
        <f t="shared" si="9"/>
        <v>2.1155797133825938</v>
      </c>
    </row>
    <row r="43" spans="1:11" x14ac:dyDescent="0.25">
      <c r="A43">
        <v>19</v>
      </c>
      <c r="B43" s="9">
        <v>5</v>
      </c>
      <c r="C43">
        <f t="shared" si="1"/>
        <v>3721.7754276938067</v>
      </c>
      <c r="D43">
        <f t="shared" si="2"/>
        <v>1587.4929271854749</v>
      </c>
      <c r="E43">
        <f t="shared" si="3"/>
        <v>2963.9033561479769</v>
      </c>
      <c r="F43">
        <f t="shared" si="4"/>
        <v>22.095225118762613</v>
      </c>
      <c r="G43">
        <f t="shared" si="5"/>
        <v>4.1980927725648964</v>
      </c>
      <c r="H43">
        <f t="shared" si="6"/>
        <v>4.9685235342232978</v>
      </c>
      <c r="I43">
        <f t="shared" si="7"/>
        <v>1.1963870664758425</v>
      </c>
      <c r="J43">
        <f t="shared" si="8"/>
        <v>1696.0828697823995</v>
      </c>
      <c r="K43">
        <f t="shared" si="9"/>
        <v>2.4852834708820444</v>
      </c>
    </row>
    <row r="44" spans="1:11" x14ac:dyDescent="0.25">
      <c r="A44">
        <v>20</v>
      </c>
      <c r="B44" s="9">
        <v>5</v>
      </c>
      <c r="C44">
        <f t="shared" si="1"/>
        <v>3327.3783297667683</v>
      </c>
      <c r="D44">
        <f t="shared" si="2"/>
        <v>1585.0167933161447</v>
      </c>
      <c r="E44">
        <f t="shared" si="3"/>
        <v>3146.2746679122647</v>
      </c>
      <c r="F44">
        <f t="shared" si="4"/>
        <v>24.123861063588652</v>
      </c>
      <c r="G44">
        <f t="shared" si="5"/>
        <v>4.583533602081844</v>
      </c>
      <c r="H44">
        <f t="shared" si="6"/>
        <v>5.6222535187095062</v>
      </c>
      <c r="I44">
        <f t="shared" si="7"/>
        <v>1.408185849291693</v>
      </c>
      <c r="J44">
        <f t="shared" si="8"/>
        <v>1907.2811350591053</v>
      </c>
      <c r="K44">
        <f t="shared" si="9"/>
        <v>2.8947735141288371</v>
      </c>
    </row>
    <row r="45" spans="1:11" x14ac:dyDescent="0.25">
      <c r="A45">
        <v>21</v>
      </c>
      <c r="B45" s="9">
        <v>5</v>
      </c>
      <c r="C45">
        <f t="shared" si="1"/>
        <v>2953.0661933863698</v>
      </c>
      <c r="D45">
        <f t="shared" si="2"/>
        <v>1563.074731367507</v>
      </c>
      <c r="E45">
        <f t="shared" si="3"/>
        <v>3314.8284738463935</v>
      </c>
      <c r="F45">
        <f t="shared" si="4"/>
        <v>26.171193993185284</v>
      </c>
      <c r="G45">
        <f t="shared" si="5"/>
        <v>4.9725268587052041</v>
      </c>
      <c r="H45">
        <f t="shared" si="6"/>
        <v>6.3163527138642799</v>
      </c>
      <c r="I45">
        <f t="shared" si="7"/>
        <v>1.6410537831272864</v>
      </c>
      <c r="J45">
        <f t="shared" si="8"/>
        <v>2131.5565488332581</v>
      </c>
      <c r="K45">
        <f t="shared" si="9"/>
        <v>3.3454520762966036</v>
      </c>
    </row>
    <row r="46" spans="1:11" x14ac:dyDescent="0.25">
      <c r="A46">
        <v>22</v>
      </c>
      <c r="B46" s="9">
        <v>5</v>
      </c>
      <c r="C46">
        <f t="shared" si="1"/>
        <v>2603.0516826647927</v>
      </c>
      <c r="D46">
        <f t="shared" si="2"/>
        <v>1522.3205592472073</v>
      </c>
      <c r="E46">
        <f t="shared" si="3"/>
        <v>3465.6982845667585</v>
      </c>
      <c r="F46">
        <f t="shared" si="4"/>
        <v>28.20846304856811</v>
      </c>
      <c r="G46">
        <f t="shared" si="5"/>
        <v>5.359607979227941</v>
      </c>
      <c r="H46">
        <f t="shared" si="6"/>
        <v>7.0477787395402567</v>
      </c>
      <c r="I46">
        <f t="shared" si="7"/>
        <v>1.8952931666992323</v>
      </c>
      <c r="J46">
        <f t="shared" si="8"/>
        <v>2367.9396153558446</v>
      </c>
      <c r="K46">
        <f t="shared" si="9"/>
        <v>3.8383232105916609</v>
      </c>
    </row>
    <row r="47" spans="1:11" x14ac:dyDescent="0.25">
      <c r="A47">
        <v>23</v>
      </c>
      <c r="B47" s="9">
        <v>5</v>
      </c>
      <c r="C47">
        <f t="shared" si="1"/>
        <v>2280.467311953797</v>
      </c>
      <c r="D47">
        <f t="shared" si="2"/>
        <v>1464.324790146401</v>
      </c>
      <c r="E47">
        <f t="shared" si="3"/>
        <v>3595.4608885269149</v>
      </c>
      <c r="F47">
        <f t="shared" si="4"/>
        <v>30.204250979229201</v>
      </c>
      <c r="G47">
        <f t="shared" si="5"/>
        <v>5.7388076860535486</v>
      </c>
      <c r="H47">
        <f t="shared" si="6"/>
        <v>7.8123267438590487</v>
      </c>
      <c r="I47">
        <f t="shared" si="7"/>
        <v>2.1709472473738467</v>
      </c>
      <c r="J47">
        <f t="shared" si="8"/>
        <v>2615.1855641828397</v>
      </c>
      <c r="K47">
        <f t="shared" si="9"/>
        <v>4.3739202195878715</v>
      </c>
    </row>
    <row r="48" spans="1:11" x14ac:dyDescent="0.25">
      <c r="A48">
        <v>24</v>
      </c>
      <c r="B48" s="9">
        <v>5</v>
      </c>
      <c r="C48">
        <f t="shared" si="1"/>
        <v>1987.2649080583572</v>
      </c>
      <c r="D48">
        <f t="shared" si="2"/>
        <v>1391.4459965052406</v>
      </c>
      <c r="E48">
        <f t="shared" si="3"/>
        <v>3701.3334451881242</v>
      </c>
      <c r="F48">
        <f t="shared" si="4"/>
        <v>32.125733012744753</v>
      </c>
      <c r="G48">
        <f t="shared" si="5"/>
        <v>6.1038892724215028</v>
      </c>
      <c r="H48">
        <f t="shared" si="6"/>
        <v>8.6046172628156548</v>
      </c>
      <c r="I48">
        <f t="shared" si="7"/>
        <v>2.4677480591873193</v>
      </c>
      <c r="J48">
        <f t="shared" si="8"/>
        <v>2871.8053057642555</v>
      </c>
      <c r="K48">
        <f t="shared" si="9"/>
        <v>4.9522461492772054</v>
      </c>
    </row>
    <row r="49" spans="1:11" x14ac:dyDescent="0.25">
      <c r="A49">
        <v>25</v>
      </c>
      <c r="B49" s="9">
        <v>5</v>
      </c>
      <c r="C49">
        <f t="shared" si="1"/>
        <v>1724.2236735518372</v>
      </c>
      <c r="D49">
        <f t="shared" si="2"/>
        <v>1306.6257318854505</v>
      </c>
      <c r="E49">
        <f t="shared" si="3"/>
        <v>3781.3241552669624</v>
      </c>
      <c r="F49">
        <f t="shared" si="4"/>
        <v>33.940095584579893</v>
      </c>
      <c r="G49">
        <f t="shared" si="5"/>
        <v>6.44861816107018</v>
      </c>
      <c r="H49">
        <f t="shared" si="6"/>
        <v>9.4181482214756223</v>
      </c>
      <c r="I49">
        <f t="shared" si="7"/>
        <v>2.7850698981754975</v>
      </c>
      <c r="J49">
        <f t="shared" si="8"/>
        <v>3136.1103934899083</v>
      </c>
      <c r="K49">
        <f t="shared" si="9"/>
        <v>5.5727321016135001</v>
      </c>
    </row>
    <row r="50" spans="1:11" x14ac:dyDescent="0.25">
      <c r="A50">
        <v>26</v>
      </c>
      <c r="B50" s="9">
        <v>5</v>
      </c>
      <c r="C50">
        <f t="shared" si="1"/>
        <v>1491.0553249143957</v>
      </c>
      <c r="D50">
        <f t="shared" si="2"/>
        <v>1213.1376475515294</v>
      </c>
      <c r="E50">
        <f t="shared" si="3"/>
        <v>3834.3207572300048</v>
      </c>
      <c r="F50">
        <f t="shared" si="4"/>
        <v>35.616011321410745</v>
      </c>
      <c r="G50">
        <f t="shared" si="5"/>
        <v>6.7670421510680416</v>
      </c>
      <c r="H50">
        <f t="shared" si="6"/>
        <v>10.245412438666781</v>
      </c>
      <c r="I50">
        <f t="shared" si="7"/>
        <v>3.1218923951926967</v>
      </c>
      <c r="J50">
        <f t="shared" si="8"/>
        <v>3406.2687371635066</v>
      </c>
      <c r="K50">
        <f t="shared" si="9"/>
        <v>6.2342169852963822</v>
      </c>
    </row>
    <row r="51" spans="1:11" x14ac:dyDescent="0.25">
      <c r="A51">
        <v>27</v>
      </c>
      <c r="B51" s="9">
        <v>5</v>
      </c>
      <c r="C51">
        <f t="shared" si="1"/>
        <v>1286.581366608561</v>
      </c>
      <c r="D51">
        <f t="shared" si="2"/>
        <v>1114.3271939694814</v>
      </c>
      <c r="E51">
        <f t="shared" si="3"/>
        <v>3860.10989831607</v>
      </c>
      <c r="F51">
        <f t="shared" si="4"/>
        <v>37.125045286016118</v>
      </c>
      <c r="G51">
        <f t="shared" si="5"/>
        <v>7.053758604343062</v>
      </c>
      <c r="H51">
        <f t="shared" si="6"/>
        <v>11.078076179925095</v>
      </c>
      <c r="I51">
        <f t="shared" si="7"/>
        <v>3.4767767504239213</v>
      </c>
      <c r="J51">
        <f t="shared" si="8"/>
        <v>3680.3666921812064</v>
      </c>
      <c r="K51">
        <f t="shared" si="9"/>
        <v>6.934950708318782</v>
      </c>
    </row>
    <row r="52" spans="1:11" x14ac:dyDescent="0.25">
      <c r="A52">
        <v>28</v>
      </c>
      <c r="B52" s="9">
        <v>5</v>
      </c>
      <c r="C52">
        <f t="shared" si="1"/>
        <v>1108.9506978617658</v>
      </c>
      <c r="D52">
        <f t="shared" si="2"/>
        <v>1013.3760642239063</v>
      </c>
      <c r="E52">
        <f t="shared" si="3"/>
        <v>3859.3300290245948</v>
      </c>
      <c r="F52">
        <f t="shared" si="4"/>
        <v>38.442874339035697</v>
      </c>
      <c r="G52">
        <f t="shared" si="5"/>
        <v>7.3041461244167829</v>
      </c>
      <c r="H52">
        <f t="shared" si="6"/>
        <v>11.907208640269033</v>
      </c>
      <c r="I52">
        <f t="shared" si="7"/>
        <v>3.8478579242518469</v>
      </c>
      <c r="J52">
        <f t="shared" si="8"/>
        <v>3956.4726470568216</v>
      </c>
      <c r="K52">
        <f t="shared" si="9"/>
        <v>7.6726209293578549</v>
      </c>
    </row>
    <row r="53" spans="1:11" x14ac:dyDescent="0.25">
      <c r="A53">
        <v>29</v>
      </c>
      <c r="B53" s="9">
        <v>5</v>
      </c>
      <c r="C53">
        <f t="shared" si="1"/>
        <v>955.86596585628013</v>
      </c>
      <c r="D53">
        <f t="shared" si="2"/>
        <v>913.11678017341535</v>
      </c>
      <c r="E53">
        <f t="shared" si="3"/>
        <v>3833.368817551448</v>
      </c>
      <c r="F53">
        <f t="shared" si="4"/>
        <v>39.550225157144055</v>
      </c>
      <c r="G53">
        <f t="shared" si="5"/>
        <v>7.5145427798573703</v>
      </c>
      <c r="H53">
        <f t="shared" si="6"/>
        <v>12.723547596311676</v>
      </c>
      <c r="I53">
        <f t="shared" si="7"/>
        <v>4.2328544939217503</v>
      </c>
      <c r="J53">
        <f t="shared" si="8"/>
        <v>4232.6974075768976</v>
      </c>
      <c r="K53">
        <f t="shared" si="9"/>
        <v>8.4444015945831605</v>
      </c>
    </row>
    <row r="54" spans="1:11" x14ac:dyDescent="0.25">
      <c r="A54">
        <v>30</v>
      </c>
      <c r="B54" s="9">
        <v>5</v>
      </c>
      <c r="C54">
        <f t="shared" si="1"/>
        <v>824.79289824653733</v>
      </c>
      <c r="D54">
        <f t="shared" si="2"/>
        <v>815.91065273980416</v>
      </c>
      <c r="E54">
        <f t="shared" si="3"/>
        <v>3784.2216350274357</v>
      </c>
      <c r="F54">
        <f t="shared" si="4"/>
        <v>40.433471958526582</v>
      </c>
      <c r="G54">
        <f t="shared" si="5"/>
        <v>7.6823596721200502</v>
      </c>
      <c r="H54">
        <f t="shared" si="6"/>
        <v>13.51778352957346</v>
      </c>
      <c r="I54">
        <f t="shared" si="7"/>
        <v>4.6290965982769263</v>
      </c>
      <c r="J54">
        <f t="shared" si="8"/>
        <v>4507.2474420461931</v>
      </c>
      <c r="K54">
        <f t="shared" si="9"/>
        <v>9.2470198536546455</v>
      </c>
    </row>
    <row r="55" spans="1:11" x14ac:dyDescent="0.25">
      <c r="A55">
        <v>31</v>
      </c>
      <c r="B55" s="9">
        <v>5</v>
      </c>
      <c r="C55">
        <f t="shared" si="1"/>
        <v>713.13566431529932</v>
      </c>
      <c r="D55">
        <f t="shared" si="2"/>
        <v>723.59022348609119</v>
      </c>
      <c r="E55">
        <f t="shared" si="3"/>
        <v>3714.3297724545437</v>
      </c>
      <c r="F55">
        <f t="shared" si="4"/>
        <v>41.08487523461023</v>
      </c>
      <c r="G55">
        <f t="shared" si="5"/>
        <v>7.806126294575944</v>
      </c>
      <c r="H55">
        <f t="shared" si="6"/>
        <v>14.280843643798869</v>
      </c>
      <c r="I55">
        <f t="shared" si="7"/>
        <v>5.0335710529158355</v>
      </c>
      <c r="J55">
        <f t="shared" si="8"/>
        <v>4778.4682130373303</v>
      </c>
      <c r="K55">
        <f t="shared" si="9"/>
        <v>10.076836775411467</v>
      </c>
    </row>
    <row r="56" spans="1:11" x14ac:dyDescent="0.25">
      <c r="A56">
        <v>32</v>
      </c>
      <c r="B56" s="9">
        <v>5</v>
      </c>
      <c r="C56">
        <f t="shared" si="1"/>
        <v>618.37046970809479</v>
      </c>
      <c r="D56">
        <f t="shared" si="2"/>
        <v>637.45786222177298</v>
      </c>
      <c r="E56">
        <f t="shared" si="3"/>
        <v>3626.4159765081422</v>
      </c>
      <c r="F56">
        <f t="shared" si="4"/>
        <v>41.502480590421037</v>
      </c>
      <c r="G56">
        <f t="shared" si="5"/>
        <v>7.8854713121799973</v>
      </c>
      <c r="H56">
        <f t="shared" si="6"/>
        <v>15.004158351507943</v>
      </c>
      <c r="I56">
        <f t="shared" si="7"/>
        <v>5.4429814817594551</v>
      </c>
      <c r="J56">
        <f t="shared" si="8"/>
        <v>5044.8761344624436</v>
      </c>
      <c r="K56">
        <f t="shared" si="9"/>
        <v>10.929936675859251</v>
      </c>
    </row>
    <row r="57" spans="1:11" x14ac:dyDescent="0.25">
      <c r="A57">
        <v>33</v>
      </c>
      <c r="B57" s="9">
        <v>5</v>
      </c>
      <c r="C57">
        <f t="shared" si="1"/>
        <v>538.13715874413788</v>
      </c>
      <c r="D57">
        <f t="shared" si="2"/>
        <v>558.32670763028659</v>
      </c>
      <c r="E57">
        <f t="shared" si="3"/>
        <v>3523.331537249439</v>
      </c>
      <c r="F57">
        <f t="shared" si="4"/>
        <v>41.689726598822524</v>
      </c>
      <c r="G57">
        <f t="shared" si="5"/>
        <v>7.9210480537762793</v>
      </c>
      <c r="H57">
        <f t="shared" si="6"/>
        <v>15.679895628089753</v>
      </c>
      <c r="I57">
        <f t="shared" si="7"/>
        <v>5.8538203130128288</v>
      </c>
      <c r="J57">
        <f t="shared" si="8"/>
        <v>5305.1789340060395</v>
      </c>
      <c r="K57">
        <f t="shared" si="9"/>
        <v>11.802219830172548</v>
      </c>
    </row>
    <row r="58" spans="1:11" x14ac:dyDescent="0.25">
      <c r="A58">
        <v>34</v>
      </c>
      <c r="B58" s="9">
        <v>5</v>
      </c>
      <c r="C58">
        <f>C57-(B58*gamma_m*E57+0.05*F57+0*H57+0.05*I57)*C57/N</f>
        <v>470.29367604184239</v>
      </c>
      <c r="D58">
        <f t="shared" ref="D58:D86" si="10">D57+(B58*gamma_m*E57+0.05*F57+0*H57+0.05*I57)*C57/N-sigma*D57</f>
        <v>486.58851342501049</v>
      </c>
      <c r="E58">
        <f t="shared" ref="E58:E86" si="11">E57+sigma*D57-((1-mu_s)*gamma_m + mu_s*gamma_p)*E57</f>
        <v>3407.9246774755015</v>
      </c>
      <c r="F58">
        <f t="shared" ref="F58:F86" si="12">F57+mu_s*(1-d_cc)*gamma_p*E57-((mu_cc-d_cc)*gamma_b+(1-b_gw)*gamma_sr+b_gw*gamma_sd)*F57</f>
        <v>41.654829388032795</v>
      </c>
      <c r="G58">
        <f t="shared" ref="G58:G86" si="13">(mu_cc-d_cc)*F58</f>
        <v>7.9144175837262312</v>
      </c>
      <c r="H58">
        <f t="shared" ref="H58:H86" si="14">H57+(mu_cc-d_cc)*gamma_b*F57+mu_s*d_cc*gamma_p*E57-gamma_u*H57</f>
        <v>16.301152550565742</v>
      </c>
      <c r="I58">
        <f t="shared" ref="I58:I86" si="15">I57+(1-b_cc)*gamma_u*H57-gamma_r*I57</f>
        <v>6.2624488195654795</v>
      </c>
      <c r="J58">
        <f t="shared" ref="J58:J86" si="16">J57+(1-mu_s)*gamma_m*E57+(1-b_gw)*gamma_sr*F57+gamma_r*I57</f>
        <v>5558.2852085181294</v>
      </c>
      <c r="K58">
        <f t="shared" ref="K58:K86" si="17">K57+b_gw*gamma_sd*F57+b_cc*gamma_u*H57</f>
        <v>12.689493781353132</v>
      </c>
    </row>
    <row r="59" spans="1:11" x14ac:dyDescent="0.25">
      <c r="A59">
        <v>35</v>
      </c>
      <c r="B59" s="9">
        <v>5</v>
      </c>
      <c r="C59">
        <f>C58-(B59*gamma_m*E58+0.05*F58+0*H58+0.05*I58)*C58/N</f>
        <v>412.94080635428355</v>
      </c>
      <c r="D59">
        <f t="shared" si="10"/>
        <v>422.29425475631678</v>
      </c>
      <c r="E59">
        <f t="shared" si="11"/>
        <v>3282.9354284590272</v>
      </c>
      <c r="F59">
        <f t="shared" si="12"/>
        <v>41.41001914211742</v>
      </c>
      <c r="G59">
        <f t="shared" si="13"/>
        <v>7.8679036370023097</v>
      </c>
      <c r="H59">
        <f t="shared" si="14"/>
        <v>16.862097709844498</v>
      </c>
      <c r="I59">
        <f t="shared" si="15"/>
        <v>6.6651810844336676</v>
      </c>
      <c r="J59">
        <f t="shared" si="16"/>
        <v>5803.3046532518583</v>
      </c>
      <c r="K59">
        <f t="shared" si="17"/>
        <v>13.587559242119852</v>
      </c>
    </row>
    <row r="60" spans="1:11" x14ac:dyDescent="0.25">
      <c r="A60">
        <v>36</v>
      </c>
      <c r="B60" s="9">
        <v>5</v>
      </c>
      <c r="C60">
        <f>C59-(B60*gamma_m*E59+0.05*F59+0*H59+0.05*I59)*C59/N</f>
        <v>364.42518804322913</v>
      </c>
      <c r="D60">
        <f t="shared" si="10"/>
        <v>365.23630937829199</v>
      </c>
      <c r="E60">
        <f t="shared" si="11"/>
        <v>3150.9182652827717</v>
      </c>
      <c r="F60">
        <f t="shared" si="12"/>
        <v>40.970701449011301</v>
      </c>
      <c r="G60">
        <f t="shared" si="13"/>
        <v>7.7844332753121472</v>
      </c>
      <c r="H60">
        <f t="shared" si="14"/>
        <v>17.358062427838078</v>
      </c>
      <c r="I60">
        <f t="shared" si="15"/>
        <v>7.058367827777241</v>
      </c>
      <c r="J60">
        <f t="shared" si="16"/>
        <v>6039.5408180332961</v>
      </c>
      <c r="K60">
        <f t="shared" si="17"/>
        <v>14.492287557785993</v>
      </c>
    </row>
    <row r="61" spans="1:11" x14ac:dyDescent="0.25">
      <c r="A61">
        <v>37</v>
      </c>
      <c r="B61" s="9">
        <v>5</v>
      </c>
      <c r="C61">
        <f>C60-(B61*gamma_m*E60+0.05*F60+0*H60+0.05*I60)*C60/N</f>
        <v>323.32788798255405</v>
      </c>
      <c r="D61">
        <f t="shared" si="10"/>
        <v>315.02453209439409</v>
      </c>
      <c r="E61">
        <f t="shared" si="11"/>
        <v>3014.1908864570228</v>
      </c>
      <c r="F61">
        <f t="shared" si="12"/>
        <v>40.354607239284185</v>
      </c>
      <c r="G61">
        <f t="shared" si="13"/>
        <v>7.6673753754639948</v>
      </c>
      <c r="H61">
        <f t="shared" si="14"/>
        <v>17.785582387267727</v>
      </c>
      <c r="I61">
        <f t="shared" si="15"/>
        <v>7.438476389511492</v>
      </c>
      <c r="J61">
        <f t="shared" si="16"/>
        <v>6266.4783397361989</v>
      </c>
      <c r="K61">
        <f t="shared" si="17"/>
        <v>15.399687713767756</v>
      </c>
    </row>
    <row r="62" spans="1:11" x14ac:dyDescent="0.25">
      <c r="A62">
        <v>38</v>
      </c>
      <c r="B62" s="9">
        <v>5</v>
      </c>
      <c r="C62">
        <f>C61-(B62*gamma_m*E61+0.05*F61+0*H61+0.05*I61)*C61/N</f>
        <v>288.44448189523285</v>
      </c>
      <c r="D62">
        <f t="shared" si="10"/>
        <v>271.15180515811676</v>
      </c>
      <c r="E62">
        <f t="shared" si="11"/>
        <v>2874.8057190407458</v>
      </c>
      <c r="F62">
        <f t="shared" si="12"/>
        <v>39.580981932926029</v>
      </c>
      <c r="G62">
        <f t="shared" si="13"/>
        <v>7.5203865672559456</v>
      </c>
      <c r="H62">
        <f t="shared" si="14"/>
        <v>18.142394133163094</v>
      </c>
      <c r="I62">
        <f t="shared" si="15"/>
        <v>7.8021637417147538</v>
      </c>
      <c r="J62">
        <f t="shared" si="16"/>
        <v>6483.7664922767653</v>
      </c>
      <c r="K62">
        <f t="shared" si="17"/>
        <v>16.305961821336023</v>
      </c>
    </row>
    <row r="63" spans="1:11" x14ac:dyDescent="0.25">
      <c r="A63">
        <v>39</v>
      </c>
      <c r="B63" s="9">
        <v>5</v>
      </c>
      <c r="C63">
        <f>C62-(B63*gamma_m*E62+0.05*F62+0*H62+0.05*I62)*C62/N</f>
        <v>258.76107892577511</v>
      </c>
      <c r="D63">
        <f t="shared" si="10"/>
        <v>233.04725683804531</v>
      </c>
      <c r="E63">
        <f t="shared" si="11"/>
        <v>2734.5398735779836</v>
      </c>
      <c r="F63">
        <f t="shared" si="12"/>
        <v>38.669850000593598</v>
      </c>
      <c r="G63">
        <f t="shared" si="13"/>
        <v>7.3472715001127842</v>
      </c>
      <c r="H63">
        <f t="shared" si="14"/>
        <v>18.427392839547281</v>
      </c>
      <c r="I63">
        <f t="shared" si="15"/>
        <v>8.1463401200486345</v>
      </c>
      <c r="J63">
        <f t="shared" si="16"/>
        <v>6691.2006588705726</v>
      </c>
      <c r="K63">
        <f t="shared" si="17"/>
        <v>17.207548827434788</v>
      </c>
    </row>
    <row r="64" spans="1:11" x14ac:dyDescent="0.25">
      <c r="A64">
        <v>40</v>
      </c>
      <c r="B64" s="9">
        <v>5</v>
      </c>
      <c r="C64">
        <f>C63-(B64*gamma_m*E63+0.05*F63+0*H63+0.05*I63)*C63/N</f>
        <v>233.42934759884849</v>
      </c>
      <c r="D64">
        <f t="shared" si="10"/>
        <v>200.1171739554606</v>
      </c>
      <c r="E64">
        <f t="shared" si="11"/>
        <v>2594.8991306511225</v>
      </c>
      <c r="F64">
        <f t="shared" si="12"/>
        <v>37.641377420916172</v>
      </c>
      <c r="G64">
        <f t="shared" si="13"/>
        <v>7.1518617099740727</v>
      </c>
      <c r="H64">
        <f t="shared" si="14"/>
        <v>18.640558792752152</v>
      </c>
      <c r="I64">
        <f t="shared" si="15"/>
        <v>8.4682216297369024</v>
      </c>
      <c r="J64">
        <f t="shared" si="16"/>
        <v>6888.7030331175465</v>
      </c>
      <c r="K64">
        <f t="shared" si="17"/>
        <v>18.101156833616951</v>
      </c>
    </row>
    <row r="65" spans="1:11" x14ac:dyDescent="0.25">
      <c r="A65">
        <v>41</v>
      </c>
      <c r="B65" s="9">
        <v>5</v>
      </c>
      <c r="C65">
        <f>C64-(B65*gamma_m*E64+0.05*F64+0*H64+0.05*I64)*C64/N</f>
        <v>211.74247338955806</v>
      </c>
      <c r="D65">
        <f t="shared" si="10"/>
        <v>171.7747546758859</v>
      </c>
      <c r="E65">
        <f t="shared" si="11"/>
        <v>2457.1318670560081</v>
      </c>
      <c r="F65">
        <f t="shared" si="12"/>
        <v>36.515342701481813</v>
      </c>
      <c r="G65">
        <f t="shared" si="13"/>
        <v>6.9379151132815444</v>
      </c>
      <c r="H65">
        <f t="shared" si="14"/>
        <v>18.782860349965674</v>
      </c>
      <c r="I65">
        <f t="shared" si="15"/>
        <v>8.7653709291290376</v>
      </c>
      <c r="J65">
        <f t="shared" si="16"/>
        <v>7076.3035460286092</v>
      </c>
      <c r="K65">
        <f t="shared" si="17"/>
        <v>18.983784869363053</v>
      </c>
    </row>
    <row r="66" spans="1:11" x14ac:dyDescent="0.25">
      <c r="A66">
        <v>42</v>
      </c>
      <c r="B66" s="9">
        <v>5</v>
      </c>
      <c r="C66">
        <f>C65-(B66*gamma_m*E65+0.05*F65+0*H65+0.05*I65)*C65/N</f>
        <v>193.11313488895519</v>
      </c>
      <c r="D66">
        <f t="shared" si="10"/>
        <v>147.4604045075173</v>
      </c>
      <c r="E66">
        <f t="shared" si="11"/>
        <v>2322.2494123177548</v>
      </c>
      <c r="F66">
        <f t="shared" si="12"/>
        <v>35.310717799952201</v>
      </c>
      <c r="G66">
        <f t="shared" si="13"/>
        <v>6.7090363819909182</v>
      </c>
      <c r="H66">
        <f t="shared" si="14"/>
        <v>18.856140855834187</v>
      </c>
      <c r="I66">
        <f t="shared" si="15"/>
        <v>9.0357257702581393</v>
      </c>
      <c r="J66">
        <f t="shared" si="16"/>
        <v>7254.1217285995263</v>
      </c>
      <c r="K66">
        <f t="shared" si="17"/>
        <v>19.852735260202017</v>
      </c>
    </row>
    <row r="67" spans="1:11" x14ac:dyDescent="0.25">
      <c r="A67">
        <v>43</v>
      </c>
      <c r="B67" s="9">
        <v>5</v>
      </c>
      <c r="C67">
        <f>C66-(B67*gamma_m*E66+0.05*F66+0*H66+0.05*I66)*C66/N</f>
        <v>177.05399891359167</v>
      </c>
      <c r="D67">
        <f t="shared" si="10"/>
        <v>126.65443935600149</v>
      </c>
      <c r="E67">
        <f t="shared" si="11"/>
        <v>2191.0500059760379</v>
      </c>
      <c r="F67">
        <f t="shared" si="12"/>
        <v>34.045353518452096</v>
      </c>
      <c r="G67">
        <f t="shared" si="13"/>
        <v>6.4686171685058982</v>
      </c>
      <c r="H67">
        <f t="shared" si="14"/>
        <v>18.862996316992252</v>
      </c>
      <c r="I67">
        <f t="shared" si="15"/>
        <v>9.2776157475819954</v>
      </c>
      <c r="J67">
        <f t="shared" si="16"/>
        <v>7422.3499722849347</v>
      </c>
      <c r="K67">
        <f t="shared" si="17"/>
        <v>20.705617886408412</v>
      </c>
    </row>
    <row r="68" spans="1:11" x14ac:dyDescent="0.25">
      <c r="A68">
        <v>44</v>
      </c>
      <c r="B68" s="9">
        <v>5</v>
      </c>
      <c r="C68">
        <f>C67-(B68*gamma_m*E67+0.05*F67+0*H67+0.05*I67)*C67/N</f>
        <v>163.16085476819248</v>
      </c>
      <c r="D68">
        <f t="shared" si="10"/>
        <v>108.88397366240031</v>
      </c>
      <c r="E68">
        <f t="shared" si="11"/>
        <v>2064.1441968111153</v>
      </c>
      <c r="F68">
        <f t="shared" si="12"/>
        <v>32.735759522733389</v>
      </c>
      <c r="G68">
        <f t="shared" si="13"/>
        <v>6.2197943093193437</v>
      </c>
      <c r="H68">
        <f t="shared" si="14"/>
        <v>18.806649705089264</v>
      </c>
      <c r="I68">
        <f t="shared" si="15"/>
        <v>9.4897680567336842</v>
      </c>
      <c r="J68">
        <f t="shared" si="16"/>
        <v>7581.2384498004394</v>
      </c>
      <c r="K68">
        <f t="shared" si="17"/>
        <v>21.540347673297024</v>
      </c>
    </row>
    <row r="69" spans="1:11" x14ac:dyDescent="0.25">
      <c r="A69">
        <v>45</v>
      </c>
      <c r="B69" s="9">
        <v>5</v>
      </c>
      <c r="C69">
        <f>C68-(B69*gamma_m*E68+0.05*F68+0*H68+0.05*I68)*C68/N</f>
        <v>151.09828087673847</v>
      </c>
      <c r="D69">
        <f t="shared" si="10"/>
        <v>93.725554138254239</v>
      </c>
      <c r="E69">
        <f t="shared" si="11"/>
        <v>1941.9801259260707</v>
      </c>
      <c r="F69">
        <f t="shared" si="12"/>
        <v>31.396966669470462</v>
      </c>
      <c r="G69">
        <f t="shared" si="13"/>
        <v>5.9654236671993877</v>
      </c>
      <c r="H69">
        <f t="shared" si="14"/>
        <v>18.690826716680721</v>
      </c>
      <c r="I69">
        <f t="shared" si="15"/>
        <v>9.6713033918302838</v>
      </c>
      <c r="J69">
        <f t="shared" si="16"/>
        <v>7731.0818056623384</v>
      </c>
      <c r="K69">
        <f t="shared" si="17"/>
        <v>22.355136618616918</v>
      </c>
    </row>
    <row r="70" spans="1:11" x14ac:dyDescent="0.25">
      <c r="A70">
        <v>46</v>
      </c>
      <c r="B70" s="9">
        <v>5</v>
      </c>
      <c r="C70">
        <f>C69-(B70*gamma_m*E69+0.05*F69+0*H69+0.05*I69)*C69/N</f>
        <v>140.58761634727779</v>
      </c>
      <c r="D70">
        <f t="shared" si="10"/>
        <v>80.80483013315137</v>
      </c>
      <c r="E70">
        <f t="shared" si="11"/>
        <v>1824.8676384900418</v>
      </c>
      <c r="F70">
        <f t="shared" si="12"/>
        <v>30.042458369878929</v>
      </c>
      <c r="G70">
        <f t="shared" si="13"/>
        <v>5.7080670902769963</v>
      </c>
      <c r="H70">
        <f t="shared" si="14"/>
        <v>18.519636764988096</v>
      </c>
      <c r="I70">
        <f t="shared" si="15"/>
        <v>9.8217233199737333</v>
      </c>
      <c r="J70">
        <f t="shared" si="16"/>
        <v>7872.2076150022594</v>
      </c>
      <c r="K70">
        <f t="shared" si="17"/>
        <v>23.148481572428718</v>
      </c>
    </row>
    <row r="71" spans="1:11" x14ac:dyDescent="0.25">
      <c r="A71">
        <v>47</v>
      </c>
      <c r="B71" s="9">
        <v>5</v>
      </c>
      <c r="C71">
        <f>C70-(B71*gamma_m*E70+0.05*F70+0*H70+0.05*I70)*C70/N</f>
        <v>131.39695888713499</v>
      </c>
      <c r="D71">
        <f t="shared" si="10"/>
        <v>69.794280060006329</v>
      </c>
      <c r="E71">
        <f t="shared" si="11"/>
        <v>1713.000568072036</v>
      </c>
      <c r="F71">
        <f t="shared" si="12"/>
        <v>28.684157853007115</v>
      </c>
      <c r="G71">
        <f t="shared" si="13"/>
        <v>5.4499899920713517</v>
      </c>
      <c r="H71">
        <f t="shared" si="14"/>
        <v>18.297461985040083</v>
      </c>
      <c r="I71">
        <f t="shared" si="15"/>
        <v>9.9408905787943329</v>
      </c>
      <c r="J71">
        <f t="shared" si="16"/>
        <v>8004.9665337021997</v>
      </c>
      <c r="K71">
        <f t="shared" si="17"/>
        <v>23.919148861781299</v>
      </c>
    </row>
    <row r="72" spans="1:11" x14ac:dyDescent="0.25">
      <c r="A72">
        <v>48</v>
      </c>
      <c r="B72" s="9">
        <v>5</v>
      </c>
      <c r="C72">
        <f>C71-(B72*gamma_m*E71+0.05*F71+0*H71+0.05*I71)*C71/N</f>
        <v>123.33290191703809</v>
      </c>
      <c r="D72">
        <f t="shared" si="10"/>
        <v>60.40976701510165</v>
      </c>
      <c r="E72">
        <f t="shared" si="11"/>
        <v>1606.4768398319957</v>
      </c>
      <c r="F72">
        <f t="shared" si="12"/>
        <v>27.332459050878775</v>
      </c>
      <c r="G72">
        <f t="shared" si="13"/>
        <v>5.1931672196669671</v>
      </c>
      <c r="H72">
        <f t="shared" si="14"/>
        <v>18.028856144480777</v>
      </c>
      <c r="I72">
        <f t="shared" si="15"/>
        <v>10.029003764447955</v>
      </c>
      <c r="J72">
        <f t="shared" si="16"/>
        <v>8129.7240155627314</v>
      </c>
      <c r="K72">
        <f t="shared" si="17"/>
        <v>24.666156713325464</v>
      </c>
    </row>
    <row r="73" spans="1:11" x14ac:dyDescent="0.25">
      <c r="A73">
        <v>49</v>
      </c>
      <c r="B73" s="9">
        <v>5</v>
      </c>
      <c r="C73">
        <f>C72-(B73*gamma_m*E72+0.05*F72+0*H72+0.05*I72)*C72/N</f>
        <v>116.23373919607252</v>
      </c>
      <c r="D73">
        <f t="shared" si="10"/>
        <v>52.406487982291807</v>
      </c>
      <c r="E73">
        <f t="shared" si="11"/>
        <v>1505.3162577202154</v>
      </c>
      <c r="F73">
        <f t="shared" si="12"/>
        <v>25.996290114694879</v>
      </c>
      <c r="G73">
        <f t="shared" si="13"/>
        <v>4.9392951217920276</v>
      </c>
      <c r="H73">
        <f t="shared" si="14"/>
        <v>17.718454590437396</v>
      </c>
      <c r="I73">
        <f t="shared" si="15"/>
        <v>10.086567831672381</v>
      </c>
      <c r="J73">
        <f t="shared" si="16"/>
        <v>8246.8534462805546</v>
      </c>
      <c r="K73">
        <f t="shared" si="17"/>
        <v>25.388756284061039</v>
      </c>
    </row>
    <row r="74" spans="1:11" x14ac:dyDescent="0.25">
      <c r="A74">
        <v>50</v>
      </c>
      <c r="B74" s="9">
        <v>5</v>
      </c>
      <c r="C74">
        <f>C73-(B74*gamma_m*E73+0.05*F73+0*H73+0.05*I73)*C73/N</f>
        <v>109.96389263616332</v>
      </c>
      <c r="D74">
        <f t="shared" si="10"/>
        <v>45.574712546628049</v>
      </c>
      <c r="E74">
        <f t="shared" si="11"/>
        <v>1409.4759916927796</v>
      </c>
      <c r="F74">
        <f t="shared" si="12"/>
        <v>24.683200062820298</v>
      </c>
      <c r="G74">
        <f t="shared" si="13"/>
        <v>4.6898080119358569</v>
      </c>
      <c r="H74">
        <f t="shared" si="14"/>
        <v>17.370895735471741</v>
      </c>
      <c r="I74">
        <f t="shared" si="15"/>
        <v>10.114361732017871</v>
      </c>
      <c r="J74">
        <f t="shared" si="16"/>
        <v>8356.7305336219106</v>
      </c>
      <c r="K74">
        <f t="shared" si="17"/>
        <v>26.086411972210541</v>
      </c>
    </row>
    <row r="75" spans="1:11" x14ac:dyDescent="0.25">
      <c r="A75">
        <v>51</v>
      </c>
      <c r="B75" s="9">
        <v>5</v>
      </c>
      <c r="C75">
        <f>C74-(B75*gamma_m*E74+0.05*F74+0*H74+0.05*I74)*C74/N</f>
        <v>104.40935073714033</v>
      </c>
      <c r="D75">
        <f t="shared" si="10"/>
        <v>39.735576308994027</v>
      </c>
      <c r="E75">
        <f t="shared" si="11"/>
        <v>1318.8638787734992</v>
      </c>
      <c r="F75">
        <f t="shared" si="12"/>
        <v>23.399460597855843</v>
      </c>
      <c r="G75">
        <f t="shared" si="13"/>
        <v>4.4458975135926098</v>
      </c>
      <c r="H75">
        <f t="shared" si="14"/>
        <v>16.990754088996429</v>
      </c>
      <c r="I75">
        <f t="shared" si="15"/>
        <v>10.113404387186309</v>
      </c>
      <c r="J75">
        <f t="shared" si="16"/>
        <v>8459.7287935541826</v>
      </c>
      <c r="K75">
        <f t="shared" si="17"/>
        <v>26.758781552146726</v>
      </c>
    </row>
    <row r="76" spans="1:11" x14ac:dyDescent="0.25">
      <c r="A76">
        <v>52</v>
      </c>
      <c r="B76" s="9">
        <v>5</v>
      </c>
      <c r="C76">
        <f>C75-(B76*gamma_m*E75+0.05*F75+0*H75+0.05*I75)*C75/N</f>
        <v>99.473936837146482</v>
      </c>
      <c r="D76">
        <f t="shared" si="10"/>
        <v>34.737096131739364</v>
      </c>
      <c r="E76">
        <f t="shared" si="11"/>
        <v>1233.3497098526541</v>
      </c>
      <c r="F76">
        <f t="shared" si="12"/>
        <v>22.150176605573847</v>
      </c>
      <c r="G76">
        <f t="shared" si="13"/>
        <v>4.2085335550590308</v>
      </c>
      <c r="H76">
        <f t="shared" si="14"/>
        <v>16.582484463875154</v>
      </c>
      <c r="I76">
        <f t="shared" si="15"/>
        <v>10.084920045260489</v>
      </c>
      <c r="J76">
        <f t="shared" si="16"/>
        <v>8556.2159795013522</v>
      </c>
      <c r="K76">
        <f t="shared" si="17"/>
        <v>27.405696562400539</v>
      </c>
    </row>
    <row r="77" spans="1:11" x14ac:dyDescent="0.25">
      <c r="A77">
        <v>53</v>
      </c>
      <c r="B77" s="9">
        <v>5</v>
      </c>
      <c r="C77">
        <f>C76-(B77*gamma_m*E76+0.05*F76+0*H76+0.05*I76)*C76/N</f>
        <v>95.076255822448559</v>
      </c>
      <c r="D77">
        <f t="shared" si="10"/>
        <v>30.450503113502439</v>
      </c>
      <c r="E77">
        <f t="shared" si="11"/>
        <v>1152.7747034553954</v>
      </c>
      <c r="F77">
        <f t="shared" si="12"/>
        <v>20.939400198335651</v>
      </c>
      <c r="G77">
        <f t="shared" si="13"/>
        <v>3.9784860376837736</v>
      </c>
      <c r="H77">
        <f t="shared" si="14"/>
        <v>16.150376716686406</v>
      </c>
      <c r="I77">
        <f t="shared" si="15"/>
        <v>10.030303909702939</v>
      </c>
      <c r="J77">
        <f t="shared" si="16"/>
        <v>8646.5513135085912</v>
      </c>
      <c r="K77">
        <f t="shared" si="17"/>
        <v>28.027143275339387</v>
      </c>
    </row>
    <row r="78" spans="1:11" x14ac:dyDescent="0.25">
      <c r="A78">
        <v>54</v>
      </c>
      <c r="B78" s="9">
        <v>5</v>
      </c>
      <c r="C78">
        <f>C77-(B78*gamma_m*E77+0.05*F77+0*H77+0.05*I77)*C77/N</f>
        <v>91.147194025918367</v>
      </c>
      <c r="D78">
        <f t="shared" si="10"/>
        <v>26.766939131657026</v>
      </c>
      <c r="E78">
        <f t="shared" si="11"/>
        <v>1076.9593771236991</v>
      </c>
      <c r="F78">
        <f t="shared" si="12"/>
        <v>19.770244356128142</v>
      </c>
      <c r="G78">
        <f t="shared" si="13"/>
        <v>3.7563464276643472</v>
      </c>
      <c r="H78">
        <f t="shared" si="14"/>
        <v>15.6985201982192</v>
      </c>
      <c r="I78">
        <f t="shared" si="15"/>
        <v>9.9510887731127191</v>
      </c>
      <c r="J78">
        <f t="shared" si="16"/>
        <v>8731.0833919000324</v>
      </c>
      <c r="K78">
        <f t="shared" si="17"/>
        <v>28.6232444912349</v>
      </c>
    </row>
    <row r="79" spans="1:11" x14ac:dyDescent="0.25">
      <c r="A79">
        <v>55</v>
      </c>
      <c r="B79" s="9">
        <v>5</v>
      </c>
      <c r="C79">
        <f>C78-(B79*gamma_m*E78+0.05*F78+0*H78+0.05*I78)*C78/N</f>
        <v>87.627869470162381</v>
      </c>
      <c r="D79">
        <f t="shared" si="10"/>
        <v>23.594528904498755</v>
      </c>
      <c r="E79">
        <f t="shared" si="11"/>
        <v>1005.7100232707753</v>
      </c>
      <c r="F79">
        <f t="shared" si="12"/>
        <v>18.644993237614841</v>
      </c>
      <c r="G79">
        <f t="shared" si="13"/>
        <v>3.54254871514682</v>
      </c>
      <c r="H79">
        <f t="shared" si="14"/>
        <v>15.230776982122935</v>
      </c>
      <c r="I79">
        <f t="shared" si="15"/>
        <v>9.8489132363441172</v>
      </c>
      <c r="J79">
        <f t="shared" si="16"/>
        <v>8810.1486525710261</v>
      </c>
      <c r="K79">
        <f t="shared" si="17"/>
        <v>29.194242327457705</v>
      </c>
    </row>
    <row r="80" spans="1:11" x14ac:dyDescent="0.25">
      <c r="A80">
        <v>56</v>
      </c>
      <c r="B80" s="9">
        <v>5</v>
      </c>
      <c r="C80">
        <f>C79-(B80*gamma_m*E79+0.05*F79+0*H79+0.05*I79)*C79/N</f>
        <v>84.467948502719068</v>
      </c>
      <c r="D80">
        <f t="shared" si="10"/>
        <v>20.855817645817378</v>
      </c>
      <c r="E80">
        <f t="shared" si="11"/>
        <v>938.82398438418932</v>
      </c>
      <c r="F80">
        <f t="shared" si="12"/>
        <v>17.565207084123667</v>
      </c>
      <c r="G80">
        <f t="shared" si="13"/>
        <v>3.3373893459834969</v>
      </c>
      <c r="H80">
        <f t="shared" si="14"/>
        <v>14.750762889207415</v>
      </c>
      <c r="I80">
        <f t="shared" si="15"/>
        <v>9.7254919532282251</v>
      </c>
      <c r="J80">
        <f t="shared" si="16"/>
        <v>8884.0703054264141</v>
      </c>
      <c r="K80">
        <f t="shared" si="17"/>
        <v>29.740482114302253</v>
      </c>
    </row>
    <row r="81" spans="1:11" x14ac:dyDescent="0.25">
      <c r="A81">
        <v>57</v>
      </c>
      <c r="B81" s="9">
        <v>5</v>
      </c>
      <c r="C81">
        <f>C80-(B81*gamma_m*E80+0.05*F80+0*H80+0.05*I80)*C80/N</f>
        <v>81.624260557126007</v>
      </c>
      <c r="D81">
        <f t="shared" si="10"/>
        <v>18.485551179956097</v>
      </c>
      <c r="E81">
        <f t="shared" si="11"/>
        <v>876.09390586863935</v>
      </c>
      <c r="F81">
        <f t="shared" si="12"/>
        <v>16.53182033274728</v>
      </c>
      <c r="G81">
        <f t="shared" si="13"/>
        <v>3.1410458632219833</v>
      </c>
      <c r="H81">
        <f t="shared" si="14"/>
        <v>14.261835319221133</v>
      </c>
      <c r="I81">
        <f t="shared" si="15"/>
        <v>9.582588214653418</v>
      </c>
      <c r="J81">
        <f t="shared" si="16"/>
        <v>8953.1576410665803</v>
      </c>
      <c r="K81">
        <f t="shared" si="17"/>
        <v>30.262397461078717</v>
      </c>
    </row>
    <row r="82" spans="1:11" x14ac:dyDescent="0.25">
      <c r="A82">
        <v>58</v>
      </c>
      <c r="B82" s="9">
        <v>5</v>
      </c>
      <c r="C82">
        <f>C81-(B82*gamma_m*E81+0.05*F81+0*H81+0.05*I81)*C81/N</f>
        <v>79.059655666219157</v>
      </c>
      <c r="D82">
        <f t="shared" si="10"/>
        <v>16.428768275873914</v>
      </c>
      <c r="E82">
        <f t="shared" si="11"/>
        <v>817.31112613319226</v>
      </c>
      <c r="F82">
        <f t="shared" si="12"/>
        <v>15.545232107065457</v>
      </c>
      <c r="G82">
        <f t="shared" si="13"/>
        <v>2.9535941003424369</v>
      </c>
      <c r="H82">
        <f t="shared" si="14"/>
        <v>13.767086929400307</v>
      </c>
      <c r="I82">
        <f t="shared" si="15"/>
        <v>9.4219890746741868</v>
      </c>
      <c r="J82">
        <f t="shared" si="16"/>
        <v>9017.7056452954239</v>
      </c>
      <c r="K82">
        <f t="shared" si="17"/>
        <v>30.760496518153733</v>
      </c>
    </row>
    <row r="83" spans="1:11" x14ac:dyDescent="0.25">
      <c r="A83">
        <v>59</v>
      </c>
      <c r="B83" s="9">
        <v>5</v>
      </c>
      <c r="C83">
        <f>C82-(B83*gamma_m*E82+0.05*F82+0*H82+0.05*I82)*C82/N</f>
        <v>76.742059873662015</v>
      </c>
      <c r="D83">
        <f t="shared" si="10"/>
        <v>14.639171999462574</v>
      </c>
      <c r="E83">
        <f t="shared" si="11"/>
        <v>762.26834441657866</v>
      </c>
      <c r="F83">
        <f t="shared" si="12"/>
        <v>14.605388683842051</v>
      </c>
      <c r="G83">
        <f t="shared" si="13"/>
        <v>2.7750238499299895</v>
      </c>
      <c r="H83">
        <f t="shared" si="14"/>
        <v>13.269344249931931</v>
      </c>
      <c r="I83">
        <f t="shared" si="15"/>
        <v>9.2454831261144808</v>
      </c>
      <c r="J83">
        <f t="shared" si="16"/>
        <v>9077.9948582192683</v>
      </c>
      <c r="K83">
        <f t="shared" si="17"/>
        <v>31.235349431143877</v>
      </c>
    </row>
    <row r="84" spans="1:11" x14ac:dyDescent="0.25">
      <c r="A84">
        <v>60</v>
      </c>
      <c r="B84" s="9">
        <v>5</v>
      </c>
      <c r="C84">
        <f>C83-(B84*gamma_m*E83+0.05*F83+0*H83+0.05*I83)*C83/N</f>
        <v>74.643692229677683</v>
      </c>
      <c r="D84">
        <f t="shared" si="10"/>
        <v>13.077746643581264</v>
      </c>
      <c r="E84">
        <f t="shared" si="11"/>
        <v>710.76168837623879</v>
      </c>
      <c r="F84">
        <f t="shared" si="12"/>
        <v>13.711857860036194</v>
      </c>
      <c r="G84">
        <f t="shared" si="13"/>
        <v>2.6052529934068769</v>
      </c>
      <c r="H84">
        <f t="shared" si="14"/>
        <v>12.771170392759485</v>
      </c>
      <c r="I84">
        <f t="shared" si="15"/>
        <v>9.0548409535270391</v>
      </c>
      <c r="J84">
        <f t="shared" si="16"/>
        <v>9134.2914265830605</v>
      </c>
      <c r="K84">
        <f t="shared" si="17"/>
        <v>31.687576961121369</v>
      </c>
    </row>
    <row r="85" spans="1:11" x14ac:dyDescent="0.25">
      <c r="A85">
        <v>61</v>
      </c>
      <c r="B85" s="9">
        <v>5</v>
      </c>
      <c r="C85">
        <f>C84-(B85*gamma_m*E84+0.05*F84+0*H84+0.05*I84)*C84/N</f>
        <v>72.740413966102409</v>
      </c>
      <c r="D85">
        <f t="shared" si="10"/>
        <v>11.711588246261218</v>
      </c>
      <c r="E85">
        <f t="shared" si="11"/>
        <v>662.5922862755051</v>
      </c>
      <c r="F85">
        <f t="shared" si="12"/>
        <v>12.863895384272613</v>
      </c>
      <c r="G85">
        <f t="shared" si="13"/>
        <v>2.4441401230117967</v>
      </c>
      <c r="H85">
        <f t="shared" si="14"/>
        <v>12.274871085555436</v>
      </c>
      <c r="I85">
        <f t="shared" si="15"/>
        <v>8.8517982265368502</v>
      </c>
      <c r="J85">
        <f t="shared" si="16"/>
        <v>9186.8473065875078</v>
      </c>
      <c r="K85">
        <f t="shared" si="17"/>
        <v>32.117840228260953</v>
      </c>
    </row>
    <row r="86" spans="1:11" x14ac:dyDescent="0.25">
      <c r="A86">
        <v>62</v>
      </c>
      <c r="B86" s="9">
        <v>5</v>
      </c>
      <c r="C86">
        <f>C85-(B86*gamma_m*E85+0.05*F85+0*H85+0.05*I85)*C85/N</f>
        <v>71.011186023587413</v>
      </c>
      <c r="D86">
        <f t="shared" si="10"/>
        <v>10.512919127210917</v>
      </c>
      <c r="E86">
        <f t="shared" si="11"/>
        <v>617.5674330189031</v>
      </c>
      <c r="F86">
        <f t="shared" si="12"/>
        <v>12.060503786591511</v>
      </c>
      <c r="G86">
        <f t="shared" si="13"/>
        <v>2.2914957194523873</v>
      </c>
      <c r="H86">
        <f t="shared" si="14"/>
        <v>11.782503342292593</v>
      </c>
      <c r="I86">
        <f t="shared" si="15"/>
        <v>8.6380413453510485</v>
      </c>
      <c r="J86">
        <f t="shared" si="16"/>
        <v>9235.9005818313035</v>
      </c>
      <c r="K86">
        <f t="shared" si="17"/>
        <v>32.526831524761043</v>
      </c>
    </row>
    <row r="87" spans="1:11" x14ac:dyDescent="0.25">
      <c r="A87">
        <v>63</v>
      </c>
      <c r="B87" s="9">
        <v>5</v>
      </c>
      <c r="C87">
        <f>C86-(B87*gamma_m*E86+0.05*F86+0*H86+0.05*I86)*C86/N</f>
        <v>69.437615601385829</v>
      </c>
      <c r="D87">
        <f t="shared" ref="D87:D124" si="18">D86+(B87*gamma_m*E86+0.05*F86+0*H86+0.05*I86)*C86/N-sigma*D86</f>
        <v>9.4582597676097642</v>
      </c>
      <c r="E87">
        <f t="shared" ref="E87:E124" si="19">E86+sigma*D86-((1-mu_s)*gamma_m + mu_s*gamma_p)*E86</f>
        <v>575.50142543393781</v>
      </c>
      <c r="F87">
        <f t="shared" ref="F87:F124" si="20">F86+mu_s*(1-d_cc)*gamma_p*E86-((mu_cc-d_cc)*gamma_b+(1-b_gw)*gamma_sr+b_gw*gamma_sd)*F86</f>
        <v>11.300484053967757</v>
      </c>
      <c r="G87">
        <f t="shared" ref="G87:G124" si="21">(mu_cc-d_cc)*F87</f>
        <v>2.1470919702538738</v>
      </c>
      <c r="H87">
        <f t="shared" ref="H87:H124" si="22">H86+(mu_cc-d_cc)*gamma_b*F86+mu_s*d_cc*gamma_p*E86-gamma_u*H86</f>
        <v>11.295886161982899</v>
      </c>
      <c r="I87">
        <f t="shared" ref="I87:I124" si="23">I86+(1-b_cc)*gamma_u*H86-gamma_r*I86</f>
        <v>8.4151955111670844</v>
      </c>
      <c r="J87">
        <f t="shared" ref="J87:J124" si="24">J86+(1-mu_s)*gamma_m*E86+(1-b_gw)*gamma_sr*F86+gamma_r*I86</f>
        <v>9281.6758673347758</v>
      </c>
      <c r="K87">
        <f t="shared" ref="K87:K124" si="25">K86+b_gw*gamma_sd*F86+b_cc*gamma_u*H86</f>
        <v>32.915266135174704</v>
      </c>
    </row>
    <row r="88" spans="1:11" x14ac:dyDescent="0.25">
      <c r="A88">
        <v>64</v>
      </c>
      <c r="B88" s="9">
        <v>5</v>
      </c>
      <c r="C88">
        <f>C87-(B88*gamma_m*E87+0.05*F87+0*H87+0.05*I87)*C87/N</f>
        <v>68.003576025443465</v>
      </c>
      <c r="D88">
        <f t="shared" si="18"/>
        <v>8.5277344016496919</v>
      </c>
      <c r="E88">
        <f t="shared" si="19"/>
        <v>536.21613007229269</v>
      </c>
      <c r="F88">
        <f t="shared" si="20"/>
        <v>10.582480668870353</v>
      </c>
      <c r="G88">
        <f t="shared" si="21"/>
        <v>2.0106713270853671</v>
      </c>
      <c r="H88">
        <f t="shared" si="22"/>
        <v>10.81661272514182</v>
      </c>
      <c r="I88">
        <f t="shared" si="23"/>
        <v>8.1848150658699552</v>
      </c>
      <c r="J88">
        <f t="shared" si="24"/>
        <v>9324.3847759430482</v>
      </c>
      <c r="K88">
        <f t="shared" si="25"/>
        <v>33.283875097687257</v>
      </c>
    </row>
    <row r="89" spans="1:11" x14ac:dyDescent="0.25">
      <c r="A89">
        <v>65</v>
      </c>
      <c r="B89" s="9">
        <v>5</v>
      </c>
      <c r="C89">
        <f>C88-(B89*gamma_m*E88+0.05*F88+0*H88+0.05*I88)*C88/N</f>
        <v>66.694887153352013</v>
      </c>
      <c r="D89">
        <f t="shared" si="18"/>
        <v>7.704489673328724</v>
      </c>
      <c r="E89">
        <f t="shared" si="19"/>
        <v>499.54133631633027</v>
      </c>
      <c r="F89">
        <f t="shared" si="20"/>
        <v>9.9050205642096465</v>
      </c>
      <c r="G89">
        <f t="shared" si="21"/>
        <v>1.8819539071998328</v>
      </c>
      <c r="H89">
        <f t="shared" si="22"/>
        <v>10.346063631521893</v>
      </c>
      <c r="I89">
        <f t="shared" si="23"/>
        <v>7.948375926282889</v>
      </c>
      <c r="J89">
        <f t="shared" si="24"/>
        <v>9364.2264278972743</v>
      </c>
      <c r="K89">
        <f t="shared" si="25"/>
        <v>33.633398837704831</v>
      </c>
    </row>
    <row r="90" spans="1:11" x14ac:dyDescent="0.25">
      <c r="A90">
        <v>66</v>
      </c>
      <c r="B90" s="9">
        <v>5</v>
      </c>
      <c r="C90">
        <f>C89-(B90*gamma_m*E89+0.05*F89+0*H89+0.05*I89)*C89/N</f>
        <v>65.499045892957525</v>
      </c>
      <c r="D90">
        <f t="shared" si="18"/>
        <v>6.9742085153910267</v>
      </c>
      <c r="E90">
        <f t="shared" si="19"/>
        <v>465.31493859496919</v>
      </c>
      <c r="F90">
        <f t="shared" si="20"/>
        <v>9.2665465587964917</v>
      </c>
      <c r="G90">
        <f t="shared" si="21"/>
        <v>1.7606438461713334</v>
      </c>
      <c r="H90">
        <f t="shared" si="22"/>
        <v>9.8854207914345533</v>
      </c>
      <c r="I90">
        <f t="shared" si="23"/>
        <v>7.7072699268809384</v>
      </c>
      <c r="J90">
        <f t="shared" si="24"/>
        <v>9401.3879881147641</v>
      </c>
      <c r="K90">
        <f t="shared" si="25"/>
        <v>33.964581604811492</v>
      </c>
    </row>
    <row r="91" spans="1:11" x14ac:dyDescent="0.25">
      <c r="A91">
        <v>67</v>
      </c>
      <c r="B91" s="9">
        <v>5</v>
      </c>
      <c r="C91">
        <f>C90-(B91*gamma_m*E90+0.05*F90+0*H90+0.05*I90)*C90/N</f>
        <v>64.404998316257277</v>
      </c>
      <c r="D91">
        <f t="shared" si="18"/>
        <v>6.3247039632435182</v>
      </c>
      <c r="E91">
        <f t="shared" si="19"/>
        <v>433.38298388207244</v>
      </c>
      <c r="F91">
        <f t="shared" si="20"/>
        <v>8.665445829737088</v>
      </c>
      <c r="G91">
        <f t="shared" si="21"/>
        <v>1.6464347076500467</v>
      </c>
      <c r="H91">
        <f t="shared" si="22"/>
        <v>9.4356816458448929</v>
      </c>
      <c r="I91">
        <f t="shared" si="23"/>
        <v>7.4628008799433339</v>
      </c>
      <c r="J91">
        <f t="shared" si="24"/>
        <v>9436.045218837653</v>
      </c>
      <c r="K91">
        <f t="shared" si="25"/>
        <v>34.278166645252519</v>
      </c>
    </row>
    <row r="92" spans="1:11" x14ac:dyDescent="0.25">
      <c r="A92">
        <v>68</v>
      </c>
      <c r="B92" s="9">
        <v>5</v>
      </c>
      <c r="C92">
        <f>C91-(B92*gamma_m*E91+0.05*F91+0*H91+0.05*I91)*C91/N</f>
        <v>63.402946391059963</v>
      </c>
      <c r="D92">
        <f t="shared" si="18"/>
        <v>5.7455798976299528</v>
      </c>
      <c r="E92">
        <f t="shared" si="19"/>
        <v>403.59961421078935</v>
      </c>
      <c r="F92">
        <f t="shared" si="20"/>
        <v>8.1000739574623335</v>
      </c>
      <c r="G92">
        <f t="shared" si="21"/>
        <v>1.5390140519178435</v>
      </c>
      <c r="H92">
        <f t="shared" si="22"/>
        <v>8.9976734470649689</v>
      </c>
      <c r="I92">
        <f t="shared" si="23"/>
        <v>7.2161821623755014</v>
      </c>
      <c r="J92">
        <f t="shared" si="24"/>
        <v>9468.3630378893904</v>
      </c>
      <c r="K92">
        <f t="shared" si="25"/>
        <v>34.574892044232769</v>
      </c>
    </row>
    <row r="93" spans="1:11" x14ac:dyDescent="0.25">
      <c r="A93">
        <v>69</v>
      </c>
      <c r="B93" s="9">
        <v>5</v>
      </c>
      <c r="C93">
        <f>C92-(B93*gamma_m*E92+0.05*F92+0*H92+0.05*I92)*C92/N</f>
        <v>62.484183601400886</v>
      </c>
      <c r="D93">
        <f t="shared" si="18"/>
        <v>5.2279477128815381</v>
      </c>
      <c r="E93">
        <f t="shared" si="19"/>
        <v>375.8269285338846</v>
      </c>
      <c r="F93">
        <f t="shared" si="20"/>
        <v>7.5687750496308572</v>
      </c>
      <c r="G93">
        <f t="shared" si="21"/>
        <v>1.4380672594298629</v>
      </c>
      <c r="H93">
        <f t="shared" si="22"/>
        <v>8.5720673822571491</v>
      </c>
      <c r="I93">
        <f t="shared" si="23"/>
        <v>6.9685356427741976</v>
      </c>
      <c r="J93">
        <f t="shared" si="24"/>
        <v>9498.4960749019938</v>
      </c>
      <c r="K93">
        <f t="shared" si="25"/>
        <v>34.855487175181132</v>
      </c>
    </row>
    <row r="94" spans="1:11" x14ac:dyDescent="0.25">
      <c r="A94">
        <v>70</v>
      </c>
      <c r="B94" s="9">
        <v>5</v>
      </c>
      <c r="C94">
        <f>C93-(B94*gamma_m*E93+0.05*F93+0*H93+0.05*I93)*C93/N</f>
        <v>61.640954741275372</v>
      </c>
      <c r="D94">
        <f t="shared" si="18"/>
        <v>4.7641896447866641</v>
      </c>
      <c r="E94">
        <f t="shared" si="19"/>
        <v>349.93478374849559</v>
      </c>
      <c r="F94">
        <f t="shared" si="20"/>
        <v>7.0698984152703952</v>
      </c>
      <c r="G94">
        <f t="shared" si="21"/>
        <v>1.343280698901375</v>
      </c>
      <c r="H94">
        <f t="shared" si="22"/>
        <v>8.1593923662630718</v>
      </c>
      <c r="I94">
        <f t="shared" si="23"/>
        <v>6.720891769773397</v>
      </c>
      <c r="J94">
        <f t="shared" si="24"/>
        <v>9526.5892196176555</v>
      </c>
      <c r="K94">
        <f t="shared" si="25"/>
        <v>35.120669696484512</v>
      </c>
    </row>
    <row r="95" spans="1:11" x14ac:dyDescent="0.25">
      <c r="A95">
        <v>71</v>
      </c>
      <c r="B95" s="9">
        <v>5</v>
      </c>
      <c r="C95">
        <f>C94-(B95*gamma_m*E94+0.05*F94+0*H94+0.05*I94)*C94/N</f>
        <v>60.866335990784336</v>
      </c>
      <c r="D95">
        <f t="shared" si="18"/>
        <v>4.3477609840810327</v>
      </c>
      <c r="E95">
        <f t="shared" si="19"/>
        <v>325.80055095297973</v>
      </c>
      <c r="F95">
        <f t="shared" si="20"/>
        <v>6.6018122227567231</v>
      </c>
      <c r="G95">
        <f t="shared" si="21"/>
        <v>1.2543443223237773</v>
      </c>
      <c r="H95">
        <f t="shared" si="22"/>
        <v>7.7600483688086914</v>
      </c>
      <c r="I95">
        <f t="shared" si="23"/>
        <v>6.4741906524617638</v>
      </c>
      <c r="J95">
        <f t="shared" si="24"/>
        <v>9552.7781577882815</v>
      </c>
      <c r="K95">
        <f t="shared" si="25"/>
        <v>35.371143039849258</v>
      </c>
    </row>
    <row r="96" spans="1:11" x14ac:dyDescent="0.25">
      <c r="A96">
        <v>72</v>
      </c>
      <c r="B96" s="9">
        <v>5</v>
      </c>
      <c r="C96">
        <f>C95-(B96*gamma_m*E95+0.05*F95+0*H95+0.05*I95)*C95/N</f>
        <v>60.154132055994857</v>
      </c>
      <c r="D96">
        <f t="shared" si="18"/>
        <v>3.9730246728502547</v>
      </c>
      <c r="E96">
        <f t="shared" si="19"/>
        <v>303.30883989717438</v>
      </c>
      <c r="F96">
        <f t="shared" si="20"/>
        <v>6.1629145364517282</v>
      </c>
      <c r="G96">
        <f t="shared" si="21"/>
        <v>1.1709537619258283</v>
      </c>
      <c r="H96">
        <f t="shared" si="22"/>
        <v>7.3743191743029195</v>
      </c>
      <c r="I96">
        <f t="shared" si="23"/>
        <v>6.2292839749992206</v>
      </c>
      <c r="J96">
        <f t="shared" si="24"/>
        <v>9577.1898913499717</v>
      </c>
      <c r="K96">
        <f t="shared" si="25"/>
        <v>35.607594338257314</v>
      </c>
    </row>
    <row r="97" spans="1:11" x14ac:dyDescent="0.25">
      <c r="A97">
        <v>73</v>
      </c>
      <c r="B97" s="9">
        <v>5</v>
      </c>
      <c r="C97">
        <f>C96-(B97*gamma_m*E96+0.05*F96+0*H96+0.05*I96)*C96/N</f>
        <v>59.498787703090343</v>
      </c>
      <c r="D97">
        <f t="shared" si="18"/>
        <v>3.635112857542202</v>
      </c>
      <c r="E97">
        <f t="shared" si="19"/>
        <v>282.35120202368574</v>
      </c>
      <c r="F97">
        <f t="shared" si="20"/>
        <v>5.7516420883960553</v>
      </c>
      <c r="G97">
        <f t="shared" si="21"/>
        <v>1.0928119967952505</v>
      </c>
      <c r="H97">
        <f t="shared" si="22"/>
        <v>7.0023845006987955</v>
      </c>
      <c r="I97">
        <f t="shared" si="23"/>
        <v>5.9869375998918031</v>
      </c>
      <c r="J97">
        <f t="shared" si="24"/>
        <v>9599.9432404813615</v>
      </c>
      <c r="K97">
        <f t="shared" si="25"/>
        <v>35.830692745336819</v>
      </c>
    </row>
    <row r="98" spans="1:11" x14ac:dyDescent="0.25">
      <c r="A98">
        <v>74</v>
      </c>
      <c r="B98" s="9">
        <v>5</v>
      </c>
      <c r="C98">
        <f>C97-(B98*gamma_m*E97+0.05*F97+0*H97+0.05*I97)*C97/N</f>
        <v>58.89531146725345</v>
      </c>
      <c r="D98">
        <f t="shared" si="18"/>
        <v>3.3298108789935426</v>
      </c>
      <c r="E98">
        <f t="shared" si="19"/>
        <v>262.82582038875717</v>
      </c>
      <c r="F98">
        <f t="shared" si="20"/>
        <v>5.3664771043343436</v>
      </c>
      <c r="G98">
        <f t="shared" si="21"/>
        <v>1.0196306498235252</v>
      </c>
      <c r="H98">
        <f t="shared" si="22"/>
        <v>6.6443314276956187</v>
      </c>
      <c r="I98">
        <f t="shared" si="23"/>
        <v>5.7478347272288763</v>
      </c>
      <c r="J98">
        <f t="shared" si="24"/>
        <v>9621.1493259039635</v>
      </c>
      <c r="K98">
        <f t="shared" si="25"/>
        <v>36.041088101777866</v>
      </c>
    </row>
    <row r="99" spans="1:11" x14ac:dyDescent="0.25">
      <c r="A99">
        <v>75</v>
      </c>
      <c r="B99" s="9">
        <v>5</v>
      </c>
      <c r="C99">
        <f>C98-(B99*gamma_m*E98+0.05*F98+0*H98+0.05*I98)*C98/N</f>
        <v>58.339209686059831</v>
      </c>
      <c r="D99">
        <f t="shared" si="18"/>
        <v>3.0534599404387723</v>
      </c>
      <c r="E99">
        <f t="shared" si="19"/>
        <v>244.63719302151353</v>
      </c>
      <c r="F99">
        <f t="shared" si="20"/>
        <v>5.0059524681835752</v>
      </c>
      <c r="G99">
        <f t="shared" si="21"/>
        <v>0.95113096895487925</v>
      </c>
      <c r="H99">
        <f t="shared" si="22"/>
        <v>6.3001651044026064</v>
      </c>
      <c r="I99">
        <f t="shared" si="23"/>
        <v>5.512579490157675</v>
      </c>
      <c r="J99">
        <f t="shared" si="24"/>
        <v>9640.912030381116</v>
      </c>
      <c r="K99">
        <f t="shared" si="25"/>
        <v>36.239409908131911</v>
      </c>
    </row>
    <row r="100" spans="1:11" x14ac:dyDescent="0.25">
      <c r="A100">
        <v>76</v>
      </c>
      <c r="B100" s="9">
        <v>5</v>
      </c>
      <c r="C100">
        <f>C99-(B100*gamma_m*E99+0.05*F99+0*H99+0.05*I99)*C99/N</f>
        <v>57.826429311113323</v>
      </c>
      <c r="D100">
        <f t="shared" si="18"/>
        <v>2.8028753302755853</v>
      </c>
      <c r="E100">
        <f t="shared" si="19"/>
        <v>227.69581486595197</v>
      </c>
      <c r="F100">
        <f t="shared" si="20"/>
        <v>4.6686554762363031</v>
      </c>
      <c r="G100">
        <f t="shared" si="21"/>
        <v>0.88704454048489756</v>
      </c>
      <c r="H100">
        <f t="shared" si="22"/>
        <v>5.969818722919884</v>
      </c>
      <c r="I100">
        <f t="shared" si="23"/>
        <v>5.2817008796627007</v>
      </c>
      <c r="J100">
        <f t="shared" si="24"/>
        <v>9659.328438846951</v>
      </c>
      <c r="K100">
        <f t="shared" si="25"/>
        <v>36.426266566893801</v>
      </c>
    </row>
    <row r="101" spans="1:11" x14ac:dyDescent="0.25">
      <c r="A101">
        <v>77</v>
      </c>
      <c r="B101" s="9">
        <v>5</v>
      </c>
      <c r="C101">
        <f>C100-(B101*gamma_m*E100+0.05*F100+0*H100+0.05*I100)*C100/N</f>
        <v>57.353308202407497</v>
      </c>
      <c r="D101">
        <f t="shared" si="18"/>
        <v>2.5752776064125169</v>
      </c>
      <c r="E101">
        <f t="shared" si="19"/>
        <v>211.91786229693639</v>
      </c>
      <c r="F101">
        <f t="shared" si="20"/>
        <v>4.3532304021366697</v>
      </c>
      <c r="G101">
        <f t="shared" si="21"/>
        <v>0.82711377640596728</v>
      </c>
      <c r="H101">
        <f t="shared" si="22"/>
        <v>5.6531627575572925</v>
      </c>
      <c r="I101">
        <f t="shared" si="23"/>
        <v>5.0556569040990365</v>
      </c>
      <c r="J101">
        <f t="shared" si="24"/>
        <v>9676.4892569703043</v>
      </c>
      <c r="K101">
        <f t="shared" si="25"/>
        <v>36.602244860149092</v>
      </c>
    </row>
    <row r="102" spans="1:11" x14ac:dyDescent="0.25">
      <c r="A102">
        <v>78</v>
      </c>
      <c r="B102" s="9">
        <v>5</v>
      </c>
      <c r="C102">
        <f>C101-(B102*gamma_m*E101+0.05*F101+0*H101+0.05*I101)*C101/N</f>
        <v>56.916531817271647</v>
      </c>
      <c r="D102">
        <f t="shared" si="18"/>
        <v>2.3682345899452386</v>
      </c>
      <c r="E102">
        <f t="shared" si="19"/>
        <v>197.22488326430695</v>
      </c>
      <c r="F102">
        <f t="shared" si="20"/>
        <v>4.058380066059156</v>
      </c>
      <c r="G102">
        <f t="shared" si="21"/>
        <v>0.77109221255123961</v>
      </c>
      <c r="H102">
        <f t="shared" si="22"/>
        <v>5.3500134800114347</v>
      </c>
      <c r="I102">
        <f t="shared" si="23"/>
        <v>4.8348389007271875</v>
      </c>
      <c r="J102">
        <f t="shared" si="24"/>
        <v>9692.4792082494241</v>
      </c>
      <c r="K102">
        <f t="shared" si="25"/>
        <v>36.76790963225676</v>
      </c>
    </row>
    <row r="103" spans="1:11" x14ac:dyDescent="0.25">
      <c r="A103">
        <v>79</v>
      </c>
      <c r="B103" s="9">
        <v>5</v>
      </c>
      <c r="C103">
        <f>C102-(B103*gamma_m*E102+0.05*F102+0*H102+0.05*I102)*C102/N</f>
        <v>56.513095377674865</v>
      </c>
      <c r="D103">
        <f t="shared" si="18"/>
        <v>2.1796123820557129</v>
      </c>
      <c r="E103">
        <f t="shared" si="19"/>
        <v>183.54349536012214</v>
      </c>
      <c r="F103">
        <f t="shared" si="20"/>
        <v>3.7828665765414664</v>
      </c>
      <c r="G103">
        <f t="shared" si="21"/>
        <v>0.71874464954287864</v>
      </c>
      <c r="H103">
        <f t="shared" si="22"/>
        <v>5.0601407691287212</v>
      </c>
      <c r="I103">
        <f t="shared" si="23"/>
        <v>4.6195759275916668</v>
      </c>
      <c r="J103">
        <f t="shared" si="24"/>
        <v>9707.3774099568691</v>
      </c>
      <c r="K103">
        <f t="shared" si="25"/>
        <v>36.923803650019238</v>
      </c>
    </row>
    <row r="104" spans="1:11" x14ac:dyDescent="0.25">
      <c r="A104">
        <v>80</v>
      </c>
      <c r="B104" s="9">
        <v>5</v>
      </c>
      <c r="C104">
        <f>C103-(B104*gamma_m*E103+0.05*F103+0*H103+0.05*I103)*C103/N</f>
        <v>56.140270742528855</v>
      </c>
      <c r="D104">
        <f t="shared" si="18"/>
        <v>2.0075339216877923</v>
      </c>
      <c r="E104">
        <f t="shared" si="19"/>
        <v>170.80509349143065</v>
      </c>
      <c r="F104">
        <f t="shared" si="20"/>
        <v>3.5255113909891498</v>
      </c>
      <c r="G104">
        <f t="shared" si="21"/>
        <v>0.66984716428793845</v>
      </c>
      <c r="H104">
        <f t="shared" si="22"/>
        <v>4.7832752402334258</v>
      </c>
      <c r="I104">
        <f t="shared" si="23"/>
        <v>4.410139174397524</v>
      </c>
      <c r="J104">
        <f t="shared" si="24"/>
        <v>9721.257728423172</v>
      </c>
      <c r="K104">
        <f t="shared" si="25"/>
        <v>37.070447615563538</v>
      </c>
    </row>
    <row r="105" spans="1:11" x14ac:dyDescent="0.25">
      <c r="A105">
        <v>81</v>
      </c>
      <c r="B105" s="9">
        <v>5</v>
      </c>
      <c r="C105">
        <f>C104-(B105*gamma_m*E104+0.05*F104+0*H104+0.05*I104)*C104/N</f>
        <v>55.795577330643567</v>
      </c>
      <c r="D105">
        <f t="shared" si="18"/>
        <v>1.850343853151134</v>
      </c>
      <c r="E105">
        <f t="shared" si="19"/>
        <v>158.94556834860134</v>
      </c>
      <c r="F105">
        <f t="shared" si="20"/>
        <v>3.2851948208503412</v>
      </c>
      <c r="G105">
        <f t="shared" si="21"/>
        <v>0.62418701596156478</v>
      </c>
      <c r="H105">
        <f t="shared" si="22"/>
        <v>4.5191147236965215</v>
      </c>
      <c r="I105">
        <f t="shared" si="23"/>
        <v>4.2067463405239014</v>
      </c>
      <c r="J105">
        <f t="shared" si="24"/>
        <v>9734.1891142728164</v>
      </c>
      <c r="K105">
        <f t="shared" si="25"/>
        <v>37.208340309720455</v>
      </c>
    </row>
    <row r="106" spans="1:11" x14ac:dyDescent="0.25">
      <c r="A106">
        <v>82</v>
      </c>
      <c r="B106" s="9">
        <v>5</v>
      </c>
      <c r="C106">
        <f>C105-(B106*gamma_m*E105+0.05*F105+0*H105+0.05*I105)*C105/N</f>
        <v>55.476756539368672</v>
      </c>
      <c r="D106">
        <f t="shared" si="18"/>
        <v>1.706578681138248</v>
      </c>
      <c r="E106">
        <f t="shared" si="19"/>
        <v>147.90503646540321</v>
      </c>
      <c r="F106">
        <f t="shared" si="20"/>
        <v>3.0608550896958757</v>
      </c>
      <c r="G106">
        <f t="shared" si="21"/>
        <v>0.58156246704221637</v>
      </c>
      <c r="H106">
        <f t="shared" si="22"/>
        <v>4.2673301257306333</v>
      </c>
      <c r="I106">
        <f t="shared" si="23"/>
        <v>4.0095659369545249</v>
      </c>
      <c r="J106">
        <f t="shared" si="24"/>
        <v>9746.2359183156641</v>
      </c>
      <c r="K106">
        <f t="shared" si="25"/>
        <v>37.337958846048437</v>
      </c>
    </row>
    <row r="107" spans="1:11" x14ac:dyDescent="0.25">
      <c r="A107">
        <v>83</v>
      </c>
      <c r="B107" s="9">
        <v>5</v>
      </c>
      <c r="C107">
        <f>C106-(B107*gamma_m*E106+0.05*F106+0*H106+0.05*I106)*C106/N</f>
        <v>55.181749187134123</v>
      </c>
      <c r="D107">
        <f t="shared" si="18"/>
        <v>1.5749413630882323</v>
      </c>
      <c r="E107">
        <f t="shared" si="19"/>
        <v>137.62758235377731</v>
      </c>
      <c r="F107">
        <f t="shared" si="20"/>
        <v>2.8514870367590972</v>
      </c>
      <c r="G107">
        <f t="shared" si="21"/>
        <v>0.54178253698422851</v>
      </c>
      <c r="H107">
        <f t="shared" si="22"/>
        <v>4.0275707065539583</v>
      </c>
      <c r="I107">
        <f t="shared" si="23"/>
        <v>3.8187214767065285</v>
      </c>
      <c r="J107">
        <f t="shared" si="24"/>
        <v>9757.4581888581724</v>
      </c>
      <c r="K107">
        <f t="shared" si="25"/>
        <v>37.459759017811869</v>
      </c>
    </row>
    <row r="108" spans="1:11" x14ac:dyDescent="0.25">
      <c r="A108">
        <v>84</v>
      </c>
      <c r="B108" s="9">
        <v>5</v>
      </c>
      <c r="C108">
        <f>C107-(B108*gamma_m*E107+0.05*F107+0*H107+0.05*I107)*C107/N</f>
        <v>54.908675577886697</v>
      </c>
      <c r="D108">
        <f t="shared" si="18"/>
        <v>1.4542796315636033</v>
      </c>
      <c r="E108">
        <f t="shared" si="19"/>
        <v>128.06101294877456</v>
      </c>
      <c r="F108">
        <f t="shared" si="20"/>
        <v>2.6561405447111159</v>
      </c>
      <c r="G108">
        <f t="shared" si="21"/>
        <v>0.504666703495112</v>
      </c>
      <c r="H108">
        <f t="shared" si="22"/>
        <v>3.7994688122766389</v>
      </c>
      <c r="I108">
        <f t="shared" si="23"/>
        <v>3.6342955253221367</v>
      </c>
      <c r="J108">
        <f t="shared" si="24"/>
        <v>9767.9119512372708</v>
      </c>
      <c r="K108">
        <f t="shared" si="25"/>
        <v>37.574175722199371</v>
      </c>
    </row>
    <row r="109" spans="1:11" x14ac:dyDescent="0.25">
      <c r="A109">
        <v>85</v>
      </c>
      <c r="B109" s="9">
        <v>5</v>
      </c>
      <c r="C109">
        <f>C108-(B109*gamma_m*E108+0.05*F108+0*H108+0.05*I108)*C108/N</f>
        <v>54.655817844098927</v>
      </c>
      <c r="D109">
        <f t="shared" si="18"/>
        <v>1.3435674574604746</v>
      </c>
      <c r="E109">
        <f t="shared" si="19"/>
        <v>119.15662440525844</v>
      </c>
      <c r="F109">
        <f t="shared" si="20"/>
        <v>2.4739187583921547</v>
      </c>
      <c r="G109">
        <f t="shared" si="21"/>
        <v>0.4700445640945094</v>
      </c>
      <c r="H109">
        <f t="shared" si="22"/>
        <v>3.5826440973045095</v>
      </c>
      <c r="I109">
        <f t="shared" si="23"/>
        <v>3.4563335891860798</v>
      </c>
      <c r="J109">
        <f t="shared" si="24"/>
        <v>9777.6494704004381</v>
      </c>
      <c r="K109">
        <f t="shared" si="25"/>
        <v>37.681623447866393</v>
      </c>
    </row>
    <row r="110" spans="1:11" x14ac:dyDescent="0.25">
      <c r="A110">
        <v>86</v>
      </c>
      <c r="B110" s="9">
        <v>5</v>
      </c>
      <c r="C110">
        <f>C109-(B110*gamma_m*E109+0.05*F109+0*H109+0.05*I109)*C109/N</f>
        <v>54.421604274480977</v>
      </c>
      <c r="D110">
        <f t="shared" si="18"/>
        <v>1.2418891627133037</v>
      </c>
      <c r="E110">
        <f t="shared" si="19"/>
        <v>110.86898113766586</v>
      </c>
      <c r="F110">
        <f t="shared" si="20"/>
        <v>2.3039761507146568</v>
      </c>
      <c r="G110">
        <f t="shared" si="21"/>
        <v>0.43775546863578479</v>
      </c>
      <c r="H110">
        <f t="shared" si="22"/>
        <v>3.376707273880148</v>
      </c>
      <c r="I110">
        <f t="shared" si="23"/>
        <v>3.2848478248872386</v>
      </c>
      <c r="J110">
        <f t="shared" si="24"/>
        <v>9786.7194973621445</v>
      </c>
      <c r="K110">
        <f t="shared" si="25"/>
        <v>37.782496813519408</v>
      </c>
    </row>
    <row r="111" spans="1:11" x14ac:dyDescent="0.25">
      <c r="A111">
        <v>87</v>
      </c>
      <c r="B111" s="9">
        <v>5</v>
      </c>
      <c r="C111">
        <f>C110-(B111*gamma_m*E110+0.05*F110+0*H110+0.05*I110)*C110/N</f>
        <v>54.204595374297575</v>
      </c>
      <c r="D111">
        <f t="shared" si="18"/>
        <v>1.1484257722183828</v>
      </c>
      <c r="E111">
        <f t="shared" si="19"/>
        <v>103.15570687915253</v>
      </c>
      <c r="F111">
        <f t="shared" si="20"/>
        <v>2.1455164828344495</v>
      </c>
      <c r="G111">
        <f t="shared" si="21"/>
        <v>0.40764813173854542</v>
      </c>
      <c r="H111">
        <f t="shared" si="22"/>
        <v>3.1812634247202745</v>
      </c>
      <c r="I111">
        <f t="shared" si="23"/>
        <v>3.1198205576039806</v>
      </c>
      <c r="J111">
        <f t="shared" si="24"/>
        <v>9795.1675003624423</v>
      </c>
      <c r="K111">
        <f t="shared" si="25"/>
        <v>37.877171146736643</v>
      </c>
    </row>
    <row r="112" spans="1:11" x14ac:dyDescent="0.25">
      <c r="A112">
        <v>88</v>
      </c>
      <c r="B112" s="9">
        <v>5</v>
      </c>
      <c r="C112">
        <f>C111-(B112*gamma_m*E111+0.05*F111+0*H111+0.05*I111)*C111/N</f>
        <v>54.003471441552428</v>
      </c>
      <c r="D112">
        <f t="shared" si="18"/>
        <v>1.0624432619089366</v>
      </c>
      <c r="E112">
        <f t="shared" si="19"/>
        <v>95.977287450067323</v>
      </c>
      <c r="F112">
        <f t="shared" si="20"/>
        <v>1.9977906977986979</v>
      </c>
      <c r="G112">
        <f t="shared" si="21"/>
        <v>0.37958023258175261</v>
      </c>
      <c r="H112">
        <f t="shared" si="22"/>
        <v>2.995914913672399</v>
      </c>
      <c r="I112">
        <f t="shared" si="23"/>
        <v>2.961207600610412</v>
      </c>
      <c r="J112">
        <f t="shared" si="24"/>
        <v>9803.0358815408417</v>
      </c>
      <c r="K112">
        <f t="shared" si="25"/>
        <v>37.966003093554313</v>
      </c>
    </row>
    <row r="113" spans="1:11" x14ac:dyDescent="0.25">
      <c r="A113">
        <v>89</v>
      </c>
      <c r="B113" s="9">
        <v>5</v>
      </c>
      <c r="C113">
        <f>C112-(B113*gamma_m*E112+0.05*F112+0*H112+0.05*I112)*C112/N</f>
        <v>53.817021472300084</v>
      </c>
      <c r="D113">
        <f t="shared" si="18"/>
        <v>0.98328241568404295</v>
      </c>
      <c r="E113">
        <f t="shared" si="19"/>
        <v>89.296884862372536</v>
      </c>
      <c r="F113">
        <f t="shared" si="20"/>
        <v>1.8600947800816157</v>
      </c>
      <c r="G113">
        <f t="shared" si="21"/>
        <v>0.35341800821550701</v>
      </c>
      <c r="H113">
        <f t="shared" si="22"/>
        <v>2.8202639279953785</v>
      </c>
      <c r="I113">
        <f t="shared" si="23"/>
        <v>2.808941371528467</v>
      </c>
      <c r="J113">
        <f t="shared" si="24"/>
        <v>9810.3641799194957</v>
      </c>
      <c r="K113">
        <f t="shared" si="25"/>
        <v>38.049331250548882</v>
      </c>
    </row>
    <row r="114" spans="1:11" x14ac:dyDescent="0.25">
      <c r="A114">
        <v>90</v>
      </c>
      <c r="B114" s="9">
        <v>5</v>
      </c>
      <c r="C114">
        <f>C113-(B114*gamma_m*E113+0.05*F113+0*H113+0.05*I113)*C113/N</f>
        <v>53.6441332338471</v>
      </c>
      <c r="D114">
        <f t="shared" si="18"/>
        <v>0.91035005021601334</v>
      </c>
      <c r="E114">
        <f t="shared" si="19"/>
        <v>83.080162341825272</v>
      </c>
      <c r="F114">
        <f t="shared" si="20"/>
        <v>1.7317676075811046</v>
      </c>
      <c r="G114">
        <f t="shared" si="21"/>
        <v>0.32903584544040987</v>
      </c>
      <c r="H114">
        <f t="shared" si="22"/>
        <v>2.6539146843460415</v>
      </c>
      <c r="I114">
        <f t="shared" si="23"/>
        <v>2.6629338039416184</v>
      </c>
      <c r="J114">
        <f t="shared" si="24"/>
        <v>9817.1892614660264</v>
      </c>
      <c r="K114">
        <f t="shared" si="25"/>
        <v>38.127476812224721</v>
      </c>
    </row>
    <row r="115" spans="1:11" x14ac:dyDescent="0.25">
      <c r="A115">
        <v>91</v>
      </c>
      <c r="B115" s="9">
        <v>5</v>
      </c>
      <c r="C115">
        <f>C114-(B115*gamma_m*E114+0.05*F114+0*H114+0.05*I114)*C114/N</f>
        <v>53.483784366329942</v>
      </c>
      <c r="D115">
        <f t="shared" si="18"/>
        <v>0.84311140517917071</v>
      </c>
      <c r="E115">
        <f t="shared" si="19"/>
        <v>77.295119819755186</v>
      </c>
      <c r="F115">
        <f t="shared" si="20"/>
        <v>1.6121888176540025</v>
      </c>
      <c r="G115">
        <f t="shared" si="21"/>
        <v>0.30631587535426047</v>
      </c>
      <c r="H115">
        <f t="shared" si="22"/>
        <v>2.4964753288918327</v>
      </c>
      <c r="I115">
        <f t="shared" si="23"/>
        <v>2.5230790554922642</v>
      </c>
      <c r="J115">
        <f t="shared" si="24"/>
        <v>9823.5454969792208</v>
      </c>
      <c r="K115">
        <f t="shared" si="25"/>
        <v>38.200744227483952</v>
      </c>
    </row>
    <row r="116" spans="1:11" x14ac:dyDescent="0.25">
      <c r="A116">
        <v>92</v>
      </c>
      <c r="B116" s="9">
        <v>5</v>
      </c>
      <c r="C116">
        <f>C115-(B116*gamma_m*E115+0.05*F115+0*H115+0.05*I115)*C115/N</f>
        <v>53.335034391703481</v>
      </c>
      <c r="D116">
        <f t="shared" si="18"/>
        <v>0.7810835285108364</v>
      </c>
      <c r="E116">
        <f t="shared" si="19"/>
        <v>71.911939428094556</v>
      </c>
      <c r="F116">
        <f t="shared" si="20"/>
        <v>1.5007767045085014</v>
      </c>
      <c r="G116">
        <f t="shared" si="21"/>
        <v>0.28514757385661527</v>
      </c>
      <c r="H116">
        <f t="shared" si="22"/>
        <v>2.3475595602204682</v>
      </c>
      <c r="I116">
        <f t="shared" si="23"/>
        <v>2.3892560156569553</v>
      </c>
      <c r="J116">
        <f t="shared" si="24"/>
        <v>9829.464928511492</v>
      </c>
      <c r="K116">
        <f t="shared" si="25"/>
        <v>38.269421859819815</v>
      </c>
    </row>
    <row r="117" spans="1:11" x14ac:dyDescent="0.25">
      <c r="A117">
        <v>93</v>
      </c>
      <c r="B117" s="9">
        <v>5</v>
      </c>
      <c r="C117">
        <f>C116-(B117*gamma_m*E116+0.05*F116+0*H116+0.05*I116)*C116/N</f>
        <v>53.197017525038497</v>
      </c>
      <c r="D117">
        <f t="shared" si="18"/>
        <v>0.72382951304811316</v>
      </c>
      <c r="E117">
        <f t="shared" si="19"/>
        <v>66.902840522469035</v>
      </c>
      <c r="F117">
        <f t="shared" si="20"/>
        <v>1.396986161654785</v>
      </c>
      <c r="G117">
        <f t="shared" si="21"/>
        <v>0.26542737071440914</v>
      </c>
      <c r="H117">
        <f t="shared" si="22"/>
        <v>2.2067880019249637</v>
      </c>
      <c r="I117">
        <f t="shared" si="23"/>
        <v>2.2613306180795063</v>
      </c>
      <c r="J117">
        <f t="shared" si="24"/>
        <v>9834.9774250111459</v>
      </c>
      <c r="K117">
        <f t="shared" si="25"/>
        <v>38.333782646646526</v>
      </c>
    </row>
    <row r="118" spans="1:11" x14ac:dyDescent="0.25">
      <c r="A118">
        <v>94</v>
      </c>
      <c r="B118" s="9">
        <v>5</v>
      </c>
      <c r="C118">
        <f>C117-(B118*gamma_m*E117+0.05*F117+0*H117+0.05*I117)*C117/N</f>
        <v>53.068936196623973</v>
      </c>
      <c r="D118">
        <f t="shared" si="18"/>
        <v>0.67095346320061178</v>
      </c>
      <c r="E118">
        <f t="shared" si="19"/>
        <v>62.241943756633511</v>
      </c>
      <c r="F118">
        <f t="shared" si="20"/>
        <v>1.3003066800546768</v>
      </c>
      <c r="G118">
        <f t="shared" si="21"/>
        <v>0.24705826921038859</v>
      </c>
      <c r="H118">
        <f t="shared" si="22"/>
        <v>2.0737893499407591</v>
      </c>
      <c r="I118">
        <f t="shared" si="23"/>
        <v>2.1391579636868383</v>
      </c>
      <c r="J118">
        <f t="shared" si="24"/>
        <v>9840.1108278360025</v>
      </c>
      <c r="K118">
        <f t="shared" si="25"/>
        <v>38.394084753865023</v>
      </c>
    </row>
    <row r="119" spans="1:11" x14ac:dyDescent="0.25">
      <c r="A119">
        <v>95</v>
      </c>
      <c r="B119" s="9">
        <v>5</v>
      </c>
      <c r="C119">
        <f>C118-(B119*gamma_m*E118+0.05*F118+0*H118+0.05*I118)*C118/N</f>
        <v>52.950055205047661</v>
      </c>
      <c r="D119">
        <f t="shared" si="18"/>
        <v>0.62209608897677082</v>
      </c>
      <c r="E119">
        <f t="shared" si="19"/>
        <v>57.905143735703589</v>
      </c>
      <c r="F119">
        <f t="shared" si="20"/>
        <v>1.210260410033388</v>
      </c>
      <c r="G119">
        <f t="shared" si="21"/>
        <v>0.22994947790634374</v>
      </c>
      <c r="H119">
        <f t="shared" si="22"/>
        <v>1.9482013179284121</v>
      </c>
      <c r="I119">
        <f t="shared" si="23"/>
        <v>2.022584261858039</v>
      </c>
      <c r="J119">
        <f t="shared" si="24"/>
        <v>9844.8910867580853</v>
      </c>
      <c r="K119">
        <f t="shared" si="25"/>
        <v>38.450572222373829</v>
      </c>
    </row>
    <row r="120" spans="1:11" x14ac:dyDescent="0.25">
      <c r="A120">
        <v>96</v>
      </c>
      <c r="B120" s="9">
        <v>5</v>
      </c>
      <c r="C120">
        <f>C119-(B120*gamma_m*E119+0.05*F119+0*H119+0.05*I119)*C119/N</f>
        <v>52.839696431476227</v>
      </c>
      <c r="D120">
        <f t="shared" si="18"/>
        <v>0.57693084030401254</v>
      </c>
      <c r="E120">
        <f t="shared" si="19"/>
        <v>53.869989784161007</v>
      </c>
      <c r="F120">
        <f t="shared" si="20"/>
        <v>1.1264002928553714</v>
      </c>
      <c r="G120">
        <f t="shared" si="21"/>
        <v>0.21401605564252055</v>
      </c>
      <c r="H120">
        <f t="shared" si="22"/>
        <v>1.8296714022518208</v>
      </c>
      <c r="I120">
        <f t="shared" si="23"/>
        <v>1.9114485977023961</v>
      </c>
      <c r="J120">
        <f t="shared" si="24"/>
        <v>9849.3423870474817</v>
      </c>
      <c r="K120">
        <f t="shared" si="25"/>
        <v>38.503475603774021</v>
      </c>
    </row>
    <row r="121" spans="1:11" x14ac:dyDescent="0.25">
      <c r="A121">
        <v>97</v>
      </c>
      <c r="B121" s="9">
        <v>5</v>
      </c>
      <c r="C121">
        <f>C120-(B121*gamma_m*E120+0.05*F120+0*H120+0.05*I120)*C120/N</f>
        <v>52.737234054018828</v>
      </c>
      <c r="D121">
        <f t="shared" si="18"/>
        <v>0.5351605076854109</v>
      </c>
      <c r="E121">
        <f t="shared" si="19"/>
        <v>50.115574376429016</v>
      </c>
      <c r="F121">
        <f t="shared" si="20"/>
        <v>1.0483082660639023</v>
      </c>
      <c r="G121">
        <f t="shared" si="21"/>
        <v>0.19917857055214144</v>
      </c>
      <c r="H121">
        <f t="shared" si="22"/>
        <v>1.7178574864144491</v>
      </c>
      <c r="I121">
        <f t="shared" si="23"/>
        <v>1.8055845340624561</v>
      </c>
      <c r="J121">
        <f t="shared" si="24"/>
        <v>9853.4872681923371</v>
      </c>
      <c r="K121">
        <f t="shared" si="25"/>
        <v>38.55301258299459</v>
      </c>
    </row>
    <row r="122" spans="1:11" x14ac:dyDescent="0.25">
      <c r="A122">
        <v>98</v>
      </c>
      <c r="B122" s="9">
        <v>5</v>
      </c>
      <c r="C122">
        <f>C121-(B122*gamma_m*E121+0.05*F121+0*H121+0.05*I121)*C121/N</f>
        <v>52.642090208540239</v>
      </c>
      <c r="D122">
        <f t="shared" si="18"/>
        <v>0.49651422624264652</v>
      </c>
      <c r="E122">
        <f t="shared" si="19"/>
        <v>46.62242879205052</v>
      </c>
      <c r="F122">
        <f t="shared" si="20"/>
        <v>0.97559354518956942</v>
      </c>
      <c r="G122">
        <f t="shared" si="21"/>
        <v>0.18536277358601819</v>
      </c>
      <c r="H122">
        <f t="shared" si="22"/>
        <v>1.6124283031965549</v>
      </c>
      <c r="I122">
        <f t="shared" si="23"/>
        <v>1.7048215572256999</v>
      </c>
      <c r="J122">
        <f t="shared" si="24"/>
        <v>9857.3467347815749</v>
      </c>
      <c r="K122">
        <f t="shared" si="25"/>
        <v>38.599388585984663</v>
      </c>
    </row>
    <row r="123" spans="1:11" x14ac:dyDescent="0.25">
      <c r="A123">
        <v>99</v>
      </c>
      <c r="B123" s="9">
        <v>5</v>
      </c>
      <c r="C123">
        <f>C122-(B123*gamma_m*E122+0.05*F122+0*H122+0.05*I122)*C122/N</f>
        <v>52.553731048764568</v>
      </c>
      <c r="D123">
        <f t="shared" si="18"/>
        <v>0.46074482945765777</v>
      </c>
      <c r="E123">
        <f t="shared" si="19"/>
        <v>43.372425573460788</v>
      </c>
      <c r="F123">
        <f t="shared" si="20"/>
        <v>0.90789098320201189</v>
      </c>
      <c r="G123">
        <f t="shared" si="21"/>
        <v>0.17249928680838225</v>
      </c>
      <c r="H123">
        <f t="shared" si="22"/>
        <v>1.5130637711934511</v>
      </c>
      <c r="I123">
        <f t="shared" si="23"/>
        <v>1.6089863755322371</v>
      </c>
      <c r="J123">
        <f t="shared" si="24"/>
        <v>9860.940360047407</v>
      </c>
      <c r="K123">
        <f t="shared" si="25"/>
        <v>38.642797370988454</v>
      </c>
    </row>
    <row r="124" spans="1:11" x14ac:dyDescent="0.25">
      <c r="A124">
        <v>100</v>
      </c>
      <c r="B124" s="9">
        <v>5</v>
      </c>
      <c r="C124">
        <f>C123-(B124*gamma_m*E123+0.05*F123+0*H123+0.05*I123)*C123/N</f>
        <v>52.471663164124166</v>
      </c>
      <c r="D124">
        <f t="shared" si="18"/>
        <v>0.42762650673364788</v>
      </c>
      <c r="E124">
        <f t="shared" si="19"/>
        <v>40.348687381465886</v>
      </c>
      <c r="F124">
        <f t="shared" si="20"/>
        <v>0.84485950807343679</v>
      </c>
      <c r="G124">
        <f t="shared" si="21"/>
        <v>0.160523306533953</v>
      </c>
      <c r="H124">
        <f t="shared" si="22"/>
        <v>1.419455220993969</v>
      </c>
      <c r="I124">
        <f t="shared" si="23"/>
        <v>1.5179040801320496</v>
      </c>
      <c r="J124">
        <f t="shared" si="24"/>
        <v>9864.2863825362419</v>
      </c>
      <c r="K124">
        <f t="shared" si="25"/>
        <v>38.683421602242262</v>
      </c>
    </row>
  </sheetData>
  <mergeCells count="28">
    <mergeCell ref="A4:E4"/>
    <mergeCell ref="A5:E5"/>
    <mergeCell ref="A6:E6"/>
    <mergeCell ref="A8:E8"/>
    <mergeCell ref="A9:E9"/>
    <mergeCell ref="A17:E17"/>
    <mergeCell ref="A18:E18"/>
    <mergeCell ref="A10:E10"/>
    <mergeCell ref="A11:E11"/>
    <mergeCell ref="A12:E12"/>
    <mergeCell ref="A14:E14"/>
    <mergeCell ref="A15:E15"/>
    <mergeCell ref="A16:E16"/>
    <mergeCell ref="A22:E22"/>
    <mergeCell ref="A2:J2"/>
    <mergeCell ref="H12:J12"/>
    <mergeCell ref="H14:J14"/>
    <mergeCell ref="H15:J15"/>
    <mergeCell ref="H16:J16"/>
    <mergeCell ref="H4:I4"/>
    <mergeCell ref="A20:E20"/>
    <mergeCell ref="A13:E13"/>
    <mergeCell ref="H13:J13"/>
    <mergeCell ref="H5:J5"/>
    <mergeCell ref="H6:J6"/>
    <mergeCell ref="H7:J7"/>
    <mergeCell ref="H10:J10"/>
    <mergeCell ref="H11:J1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Sheet1</vt:lpstr>
      <vt:lpstr>b_cc</vt:lpstr>
      <vt:lpstr>b_gw</vt:lpstr>
      <vt:lpstr>d_cc</vt:lpstr>
      <vt:lpstr>gamma_b</vt:lpstr>
      <vt:lpstr>gamma_m</vt:lpstr>
      <vt:lpstr>gamma_p</vt:lpstr>
      <vt:lpstr>gamma_r</vt:lpstr>
      <vt:lpstr>gamma_sd</vt:lpstr>
      <vt:lpstr>gamma_sr</vt:lpstr>
      <vt:lpstr>gamma_u</vt:lpstr>
      <vt:lpstr>mu_cc</vt:lpstr>
      <vt:lpstr>mu_s</vt:lpstr>
      <vt:lpstr>N</vt:lpstr>
      <vt:lpstr>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Blana, Dimitra</dc:creator>
  <cp:lastModifiedBy>Blana, Dimitra</cp:lastModifiedBy>
  <dcterms:created xsi:type="dcterms:W3CDTF">2015-06-05T18:17:20Z</dcterms:created>
  <dcterms:modified xsi:type="dcterms:W3CDTF">2021-09-20T16:37:16Z</dcterms:modified>
</cp:coreProperties>
</file>