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<sst xmlns="http://schemas.openxmlformats.org/spreadsheetml/2006/main" count="47" uniqueCount="38">
  <si>
    <t xml:space="preserve">                                                                                                  Story points  Completed per Sprint  + Total Time for Sprint</t>
  </si>
  <si>
    <t>Name</t>
  </si>
  <si>
    <t>Sprint 1 Points</t>
  </si>
  <si>
    <t>Sprint 1 Hours</t>
  </si>
  <si>
    <t>Sprint 1 Velocity</t>
  </si>
  <si>
    <t>Sprint 2 Points</t>
  </si>
  <si>
    <t>Sprint 2 Hours</t>
  </si>
  <si>
    <t>Sprint 2 Velocity</t>
  </si>
  <si>
    <t>Sprint 3 Points</t>
  </si>
  <si>
    <t>Sprint 3 Hours</t>
  </si>
  <si>
    <t>Sprint 3 Velocity</t>
  </si>
  <si>
    <t>Sprint 4 Points</t>
  </si>
  <si>
    <t>Sprint 4 Hours</t>
  </si>
  <si>
    <t>Sprint 4 Velocity</t>
  </si>
  <si>
    <t>Mahamad Adel</t>
  </si>
  <si>
    <t>Ahmed Yousef</t>
  </si>
  <si>
    <t>Omar Samy</t>
  </si>
  <si>
    <t>Abdelrahman Ouda</t>
  </si>
  <si>
    <t>Yahia Badr</t>
  </si>
  <si>
    <t>Fadi Essam</t>
  </si>
  <si>
    <t>Zeyad Khattab</t>
  </si>
  <si>
    <t>Abdulrahman Muhammad</t>
  </si>
  <si>
    <t>Yousef Diaa</t>
  </si>
  <si>
    <t>2</t>
  </si>
  <si>
    <t>Mohamad Mantaway</t>
  </si>
  <si>
    <t>Ahmed Shams</t>
  </si>
  <si>
    <t>Total Points</t>
  </si>
  <si>
    <t>Total Hours</t>
  </si>
  <si>
    <t>AVG Velocity</t>
  </si>
  <si>
    <r>
      <rPr>
        <b/>
      </rPr>
      <t xml:space="preserve">Method 1 </t>
    </r>
    <r>
      <t>(Total Points / Total Hours)</t>
    </r>
  </si>
  <si>
    <r>
      <rPr>
        <b/>
      </rPr>
      <t>Method 2</t>
    </r>
    <r>
      <t xml:space="preserve"> (AVG Velocity)</t>
    </r>
  </si>
  <si>
    <r>
      <rPr>
        <b/>
      </rPr>
      <t>Method 3</t>
    </r>
    <r>
      <t xml:space="preserve"> (Summation of Velocities)</t>
    </r>
  </si>
  <si>
    <t>Sprint 1 Velocity:</t>
  </si>
  <si>
    <t>Sprint 2 Velocity:</t>
  </si>
  <si>
    <t>Sprint 3 Velocity:</t>
  </si>
  <si>
    <t>Sprint 4 Velocity:</t>
  </si>
  <si>
    <t>Speed up ratio (V2 / V1)</t>
  </si>
  <si>
    <t>Sprint 5 Estimation: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</si>
</sst>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rgb="FFFFFFFF"/>
      <name val="Arial"/>
    </font>
    <font>
      <b/>
      <color rgb="FFFFFFFF"/>
      <name val="Arial"/>
    </font>
    <font>
      <b/>
      <name val="Arial"/>
    </font>
    <font>
      <name val="Arial"/>
    </font>
    <font/>
    <font>
      <color rgb="FF000000"/>
      <name val="Arial"/>
    </font>
    <font>
      <color rgb="FFFFFFFF"/>
    </font>
    <font>
      <b/>
      <color rgb="FFFFFFFF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274E13"/>
        <bgColor rgb="FF274E13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4" fontId="3" numFmtId="0" xfId="0" applyAlignment="1" applyFill="1" applyFont="1">
      <alignment horizontal="center" readingOrder="0" vertical="bottom"/>
    </xf>
    <xf borderId="0" fillId="5" fontId="4" numFmtId="0" xfId="0" applyAlignment="1" applyFill="1" applyFont="1">
      <alignment horizontal="center" readingOrder="0" vertical="bottom"/>
    </xf>
    <xf borderId="0" fillId="4" fontId="4" numFmtId="0" xfId="0" applyAlignment="1" applyFont="1">
      <alignment horizontal="center" readingOrder="0" vertical="bottom"/>
    </xf>
    <xf borderId="0" fillId="6" fontId="1" numFmtId="0" xfId="0" applyAlignment="1" applyFill="1" applyFont="1">
      <alignment horizontal="center" vertical="bottom"/>
    </xf>
    <xf borderId="0" fillId="5" fontId="5" numFmtId="0" xfId="0" applyAlignment="1" applyFont="1">
      <alignment horizontal="center" readingOrder="0"/>
    </xf>
    <xf quotePrefix="1" borderId="0" fillId="5" fontId="4" numFmtId="0" xfId="0" applyAlignment="1" applyFont="1">
      <alignment horizontal="center" readingOrder="0" vertical="bottom"/>
    </xf>
    <xf borderId="0" fillId="4" fontId="6" numFmtId="0" xfId="0" applyAlignment="1" applyFont="1">
      <alignment horizontal="center" readingOrder="0" vertical="bottom"/>
    </xf>
    <xf borderId="0" fillId="4" fontId="4" numFmtId="0" xfId="0" applyAlignment="1" applyFont="1">
      <alignment horizontal="center" vertical="bottom"/>
    </xf>
    <xf borderId="0" fillId="6" fontId="2" numFmtId="0" xfId="0" applyAlignment="1" applyFont="1">
      <alignment horizontal="center" readingOrder="0" vertical="bottom"/>
    </xf>
    <xf borderId="0" fillId="4" fontId="6" numFmtId="0" xfId="0" applyAlignment="1" applyFont="1">
      <alignment horizontal="center" readingOrder="0" vertical="bottom"/>
    </xf>
    <xf borderId="0" fillId="6" fontId="7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2" fontId="8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5" max="5" width="5.57"/>
    <col customWidth="1" min="9" max="9" width="5.14"/>
    <col customWidth="1" min="13" max="13" width="5.71"/>
  </cols>
  <sheetData>
    <row r="1">
      <c r="A1" s="1"/>
      <c r="B1" s="2" t="s">
        <v>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>
      <c r="A2" s="5" t="s">
        <v>1</v>
      </c>
      <c r="B2" s="6" t="s">
        <v>2</v>
      </c>
      <c r="C2" s="7" t="s">
        <v>3</v>
      </c>
      <c r="D2" s="7" t="s">
        <v>4</v>
      </c>
      <c r="E2" s="4"/>
      <c r="F2" s="6" t="s">
        <v>5</v>
      </c>
      <c r="G2" s="7" t="s">
        <v>6</v>
      </c>
      <c r="H2" s="7" t="s">
        <v>7</v>
      </c>
      <c r="I2" s="4"/>
      <c r="J2" s="6" t="s">
        <v>8</v>
      </c>
      <c r="K2" s="7" t="s">
        <v>9</v>
      </c>
      <c r="L2" s="7" t="s">
        <v>10</v>
      </c>
      <c r="M2" s="4"/>
      <c r="N2" s="6" t="s">
        <v>11</v>
      </c>
      <c r="O2" s="7" t="s">
        <v>12</v>
      </c>
      <c r="P2" s="7" t="s">
        <v>13</v>
      </c>
    </row>
    <row r="3">
      <c r="A3" s="8" t="s">
        <v>14</v>
      </c>
      <c r="B3" s="9">
        <v>8.0</v>
      </c>
      <c r="C3" s="10">
        <v>1.0</v>
      </c>
      <c r="D3" s="10">
        <f t="shared" ref="D3:D13" si="1"> B3 / C3</f>
        <v>8</v>
      </c>
      <c r="E3" s="11"/>
      <c r="F3" s="9">
        <v>10.0</v>
      </c>
      <c r="G3" s="10">
        <v>1.0</v>
      </c>
      <c r="H3" s="10">
        <f t="shared" ref="H3:H13" si="2"> F3 / G3</f>
        <v>10</v>
      </c>
      <c r="I3" s="11"/>
      <c r="J3" s="9">
        <v>14.0</v>
      </c>
      <c r="K3" s="10">
        <v>7.0</v>
      </c>
      <c r="L3" s="10">
        <f t="shared" ref="L3:L13" si="3"> J3 / K3</f>
        <v>2</v>
      </c>
      <c r="M3" s="11"/>
      <c r="N3" s="9">
        <v>2.0</v>
      </c>
      <c r="O3" s="10">
        <v>4.0</v>
      </c>
      <c r="P3" s="10">
        <f t="shared" ref="P3:P13" si="4">N3 / O3</f>
        <v>0.5</v>
      </c>
    </row>
    <row r="4">
      <c r="A4" s="8" t="s">
        <v>15</v>
      </c>
      <c r="B4" s="9">
        <v>9.0</v>
      </c>
      <c r="C4" s="10">
        <v>9.0</v>
      </c>
      <c r="D4" s="10">
        <f t="shared" si="1"/>
        <v>1</v>
      </c>
      <c r="E4" s="11"/>
      <c r="F4" s="9">
        <v>14.0</v>
      </c>
      <c r="G4" s="10">
        <v>5.0</v>
      </c>
      <c r="H4" s="10">
        <f t="shared" si="2"/>
        <v>2.8</v>
      </c>
      <c r="I4" s="11"/>
      <c r="J4" s="9">
        <v>10.0</v>
      </c>
      <c r="K4" s="10">
        <v>6.0</v>
      </c>
      <c r="L4" s="10">
        <f t="shared" si="3"/>
        <v>1.666666667</v>
      </c>
      <c r="M4" s="11"/>
      <c r="N4" s="9">
        <v>4.0</v>
      </c>
      <c r="O4" s="10">
        <v>7.0</v>
      </c>
      <c r="P4" s="10">
        <f t="shared" si="4"/>
        <v>0.5714285714</v>
      </c>
    </row>
    <row r="5">
      <c r="A5" s="8" t="s">
        <v>16</v>
      </c>
      <c r="B5" s="9">
        <v>7.0</v>
      </c>
      <c r="C5" s="10">
        <v>7.0</v>
      </c>
      <c r="D5" s="10">
        <f t="shared" si="1"/>
        <v>1</v>
      </c>
      <c r="E5" s="11"/>
      <c r="F5" s="9">
        <v>13.0</v>
      </c>
      <c r="G5" s="10">
        <v>8.0</v>
      </c>
      <c r="H5" s="10">
        <f t="shared" si="2"/>
        <v>1.625</v>
      </c>
      <c r="I5" s="11"/>
      <c r="J5" s="9">
        <v>14.0</v>
      </c>
      <c r="K5" s="10">
        <v>10.0</v>
      </c>
      <c r="L5" s="10">
        <f t="shared" si="3"/>
        <v>1.4</v>
      </c>
      <c r="M5" s="11"/>
      <c r="N5" s="9">
        <v>2.0</v>
      </c>
      <c r="O5" s="10">
        <v>8.0</v>
      </c>
      <c r="P5" s="10">
        <f t="shared" si="4"/>
        <v>0.25</v>
      </c>
    </row>
    <row r="6">
      <c r="A6" s="8" t="s">
        <v>17</v>
      </c>
      <c r="B6" s="9">
        <v>7.0</v>
      </c>
      <c r="C6" s="10">
        <v>9.0</v>
      </c>
      <c r="D6" s="10">
        <f t="shared" si="1"/>
        <v>0.7777777778</v>
      </c>
      <c r="E6" s="11"/>
      <c r="F6" s="9">
        <v>13.0</v>
      </c>
      <c r="G6" s="10">
        <v>7.0</v>
      </c>
      <c r="H6" s="10">
        <f t="shared" si="2"/>
        <v>1.857142857</v>
      </c>
      <c r="I6" s="11"/>
      <c r="J6" s="9">
        <v>10.0</v>
      </c>
      <c r="K6" s="10">
        <v>12.0</v>
      </c>
      <c r="L6" s="10">
        <f t="shared" si="3"/>
        <v>0.8333333333</v>
      </c>
      <c r="M6" s="11"/>
      <c r="N6" s="9">
        <v>2.0</v>
      </c>
      <c r="O6" s="10">
        <v>12.0</v>
      </c>
      <c r="P6" s="10">
        <f t="shared" si="4"/>
        <v>0.1666666667</v>
      </c>
    </row>
    <row r="7">
      <c r="A7" s="8" t="s">
        <v>18</v>
      </c>
      <c r="B7" s="9">
        <v>8.0</v>
      </c>
      <c r="C7" s="10">
        <v>7.0</v>
      </c>
      <c r="D7" s="10">
        <f t="shared" si="1"/>
        <v>1.142857143</v>
      </c>
      <c r="E7" s="11"/>
      <c r="F7" s="9">
        <v>10.0</v>
      </c>
      <c r="G7" s="10">
        <v>9.0</v>
      </c>
      <c r="H7" s="10">
        <f t="shared" si="2"/>
        <v>1.111111111</v>
      </c>
      <c r="I7" s="11"/>
      <c r="J7" s="9">
        <v>12.0</v>
      </c>
      <c r="K7" s="10">
        <v>9.0</v>
      </c>
      <c r="L7" s="10">
        <f t="shared" si="3"/>
        <v>1.333333333</v>
      </c>
      <c r="M7" s="11"/>
      <c r="N7" s="9">
        <v>4.0</v>
      </c>
      <c r="O7" s="10">
        <v>6.0</v>
      </c>
      <c r="P7" s="10">
        <f t="shared" si="4"/>
        <v>0.6666666667</v>
      </c>
    </row>
    <row r="8">
      <c r="A8" s="8" t="s">
        <v>19</v>
      </c>
      <c r="B8" s="9">
        <v>7.0</v>
      </c>
      <c r="C8" s="10">
        <v>9.0</v>
      </c>
      <c r="D8" s="10">
        <f t="shared" si="1"/>
        <v>0.7777777778</v>
      </c>
      <c r="E8" s="11"/>
      <c r="F8" s="9">
        <v>13.0</v>
      </c>
      <c r="G8" s="10">
        <v>16.0</v>
      </c>
      <c r="H8" s="10">
        <f t="shared" si="2"/>
        <v>0.8125</v>
      </c>
      <c r="I8" s="11"/>
      <c r="J8" s="9">
        <v>12.0</v>
      </c>
      <c r="K8" s="10">
        <v>24.0</v>
      </c>
      <c r="L8" s="10">
        <f t="shared" si="3"/>
        <v>0.5</v>
      </c>
      <c r="M8" s="11"/>
      <c r="N8" s="9">
        <v>6.0</v>
      </c>
      <c r="O8" s="10">
        <v>36.0</v>
      </c>
      <c r="P8" s="10">
        <f t="shared" si="4"/>
        <v>0.1666666667</v>
      </c>
    </row>
    <row r="9">
      <c r="A9" s="8" t="s">
        <v>20</v>
      </c>
      <c r="B9" s="9">
        <v>6.0</v>
      </c>
      <c r="C9" s="10">
        <v>6.0</v>
      </c>
      <c r="D9" s="10">
        <f t="shared" si="1"/>
        <v>1</v>
      </c>
      <c r="E9" s="11"/>
      <c r="F9" s="9">
        <v>10.0</v>
      </c>
      <c r="G9" s="10">
        <v>8.0</v>
      </c>
      <c r="H9" s="10">
        <f t="shared" si="2"/>
        <v>1.25</v>
      </c>
      <c r="I9" s="11"/>
      <c r="J9" s="9">
        <v>14.0</v>
      </c>
      <c r="K9" s="10">
        <v>6.0</v>
      </c>
      <c r="L9" s="10">
        <f t="shared" si="3"/>
        <v>2.333333333</v>
      </c>
      <c r="M9" s="11"/>
      <c r="N9" s="9">
        <v>1.0</v>
      </c>
      <c r="O9" s="10">
        <v>4.0</v>
      </c>
      <c r="P9" s="10">
        <f t="shared" si="4"/>
        <v>0.25</v>
      </c>
    </row>
    <row r="10">
      <c r="A10" s="8" t="s">
        <v>21</v>
      </c>
      <c r="B10" s="9">
        <v>7.0</v>
      </c>
      <c r="C10" s="10">
        <v>8.0</v>
      </c>
      <c r="D10" s="10">
        <f t="shared" si="1"/>
        <v>0.875</v>
      </c>
      <c r="E10" s="11"/>
      <c r="F10" s="9">
        <v>10.0</v>
      </c>
      <c r="G10" s="10">
        <v>6.0</v>
      </c>
      <c r="H10" s="10">
        <f t="shared" si="2"/>
        <v>1.666666667</v>
      </c>
      <c r="I10" s="11"/>
      <c r="J10" s="9">
        <v>19.0</v>
      </c>
      <c r="K10" s="10">
        <v>8.0</v>
      </c>
      <c r="L10" s="10">
        <f t="shared" si="3"/>
        <v>2.375</v>
      </c>
      <c r="M10" s="11"/>
      <c r="N10" s="9">
        <v>2.0</v>
      </c>
      <c r="O10" s="10">
        <v>6.0</v>
      </c>
      <c r="P10" s="10">
        <f t="shared" si="4"/>
        <v>0.3333333333</v>
      </c>
    </row>
    <row r="11">
      <c r="A11" s="8" t="s">
        <v>22</v>
      </c>
      <c r="B11" s="9">
        <v>7.0</v>
      </c>
      <c r="C11" s="10">
        <v>6.0</v>
      </c>
      <c r="D11" s="10">
        <f t="shared" si="1"/>
        <v>1.166666667</v>
      </c>
      <c r="E11" s="11"/>
      <c r="F11" s="12">
        <v>10.0</v>
      </c>
      <c r="G11" s="10">
        <v>4.0</v>
      </c>
      <c r="H11" s="10">
        <f t="shared" si="2"/>
        <v>2.5</v>
      </c>
      <c r="I11" s="11"/>
      <c r="J11" s="9">
        <v>12.0</v>
      </c>
      <c r="K11" s="10">
        <v>7.0</v>
      </c>
      <c r="L11" s="10">
        <f t="shared" si="3"/>
        <v>1.714285714</v>
      </c>
      <c r="M11" s="11"/>
      <c r="N11" s="13" t="s">
        <v>23</v>
      </c>
      <c r="O11" s="10">
        <v>6.0</v>
      </c>
      <c r="P11" s="10">
        <f t="shared" si="4"/>
        <v>0.3333333333</v>
      </c>
    </row>
    <row r="12">
      <c r="A12" s="8" t="s">
        <v>24</v>
      </c>
      <c r="B12" s="9">
        <v>5.0</v>
      </c>
      <c r="C12" s="10">
        <v>2.0</v>
      </c>
      <c r="D12" s="10">
        <f t="shared" si="1"/>
        <v>2.5</v>
      </c>
      <c r="E12" s="11"/>
      <c r="F12" s="9">
        <v>10.0</v>
      </c>
      <c r="G12" s="10">
        <v>1.5</v>
      </c>
      <c r="H12" s="10">
        <f t="shared" si="2"/>
        <v>6.666666667</v>
      </c>
      <c r="I12" s="11"/>
      <c r="J12" s="9">
        <v>12.0</v>
      </c>
      <c r="K12" s="10">
        <v>11.0</v>
      </c>
      <c r="L12" s="10">
        <f t="shared" si="3"/>
        <v>1.090909091</v>
      </c>
      <c r="M12" s="11"/>
      <c r="N12" s="9">
        <v>3.0</v>
      </c>
      <c r="O12" s="10">
        <v>6.0</v>
      </c>
      <c r="P12" s="10">
        <f t="shared" si="4"/>
        <v>0.5</v>
      </c>
    </row>
    <row r="13">
      <c r="A13" s="8" t="s">
        <v>25</v>
      </c>
      <c r="B13" s="9">
        <v>4.0</v>
      </c>
      <c r="C13" s="10">
        <v>1.5</v>
      </c>
      <c r="D13" s="10">
        <f t="shared" si="1"/>
        <v>2.666666667</v>
      </c>
      <c r="E13" s="11"/>
      <c r="F13" s="9">
        <v>10.0</v>
      </c>
      <c r="G13" s="10">
        <v>1.0</v>
      </c>
      <c r="H13" s="10">
        <f t="shared" si="2"/>
        <v>10</v>
      </c>
      <c r="I13" s="11"/>
      <c r="J13" s="9">
        <v>12.0</v>
      </c>
      <c r="K13" s="10">
        <v>10.0</v>
      </c>
      <c r="L13" s="10">
        <f t="shared" si="3"/>
        <v>1.2</v>
      </c>
      <c r="M13" s="11"/>
      <c r="N13" s="9">
        <v>3.0</v>
      </c>
      <c r="O13" s="10">
        <v>5.0</v>
      </c>
      <c r="P13" s="10">
        <f t="shared" si="4"/>
        <v>0.6</v>
      </c>
    </row>
    <row r="14">
      <c r="A14" s="5"/>
      <c r="B14" s="5" t="s">
        <v>26</v>
      </c>
      <c r="C14" s="5" t="s">
        <v>27</v>
      </c>
      <c r="D14" s="5" t="s">
        <v>28</v>
      </c>
      <c r="E14" s="5"/>
      <c r="F14" s="5" t="s">
        <v>26</v>
      </c>
      <c r="G14" s="5" t="s">
        <v>27</v>
      </c>
      <c r="H14" s="5" t="s">
        <v>28</v>
      </c>
      <c r="I14" s="4"/>
      <c r="J14" s="5" t="s">
        <v>26</v>
      </c>
      <c r="K14" s="5" t="s">
        <v>27</v>
      </c>
      <c r="L14" s="5" t="s">
        <v>28</v>
      </c>
      <c r="M14" s="5"/>
      <c r="N14" s="5" t="s">
        <v>26</v>
      </c>
      <c r="O14" s="5" t="s">
        <v>27</v>
      </c>
      <c r="P14" s="5" t="s">
        <v>28</v>
      </c>
    </row>
    <row r="15">
      <c r="A15" s="5"/>
      <c r="B15" s="14">
        <f>SUM(B3:B13)</f>
        <v>75</v>
      </c>
      <c r="C15" s="15">
        <f> SUM(C3:C13)</f>
        <v>65.5</v>
      </c>
      <c r="D15" s="15">
        <f>SUM(D3:D14) / 11</f>
        <v>1.900613276</v>
      </c>
      <c r="E15" s="16"/>
      <c r="F15" s="14">
        <f t="shared" ref="F15:G15" si="5">SUM(F3:F13)</f>
        <v>123</v>
      </c>
      <c r="G15" s="15">
        <f t="shared" si="5"/>
        <v>66.5</v>
      </c>
      <c r="H15" s="15">
        <f>SUM(H3:H14) / 11</f>
        <v>3.6626443</v>
      </c>
      <c r="I15" s="16"/>
      <c r="J15" s="17">
        <f t="shared" ref="J15:K15" si="6">SUM(J3:J13)</f>
        <v>141</v>
      </c>
      <c r="K15" s="10">
        <f t="shared" si="6"/>
        <v>110</v>
      </c>
      <c r="L15" s="10">
        <f>SUM(L3:L14) / 11</f>
        <v>1.495169225</v>
      </c>
      <c r="M15" s="16"/>
      <c r="N15" s="14">
        <f t="shared" ref="N15:O15" si="7">SUM(N3:N13)</f>
        <v>29</v>
      </c>
      <c r="O15" s="15">
        <f t="shared" si="7"/>
        <v>100</v>
      </c>
      <c r="P15" s="15">
        <f>SUM(P3:P14) / 11</f>
        <v>0.3943722944</v>
      </c>
    </row>
    <row r="16">
      <c r="A16" s="18"/>
      <c r="B16" s="19" t="s">
        <v>29</v>
      </c>
      <c r="F16" s="19" t="s">
        <v>30</v>
      </c>
      <c r="J16" s="19" t="s">
        <v>31</v>
      </c>
    </row>
    <row r="17">
      <c r="A17" s="20" t="s">
        <v>32</v>
      </c>
      <c r="B17">
        <f> B15 / C15</f>
        <v>1.145038168</v>
      </c>
      <c r="F17">
        <f>D15</f>
        <v>1.900613276</v>
      </c>
      <c r="J17">
        <f>SUM(D3:D14)</f>
        <v>20.90674603</v>
      </c>
    </row>
    <row r="18">
      <c r="A18" s="20" t="s">
        <v>33</v>
      </c>
      <c r="B18">
        <f>F15 / G15</f>
        <v>1.84962406</v>
      </c>
      <c r="F18">
        <f>H15</f>
        <v>3.6626443</v>
      </c>
      <c r="J18">
        <f>SUM(H3:H14)</f>
        <v>40.2890873</v>
      </c>
    </row>
    <row r="19">
      <c r="A19" s="20" t="s">
        <v>34</v>
      </c>
      <c r="B19">
        <f> J15 / K15</f>
        <v>1.281818182</v>
      </c>
      <c r="F19">
        <f>L15</f>
        <v>1.495169225</v>
      </c>
      <c r="J19">
        <f>SUM(L3:L14)</f>
        <v>16.44686147</v>
      </c>
    </row>
    <row r="20">
      <c r="A20" s="20" t="s">
        <v>35</v>
      </c>
      <c r="B20">
        <f>N15 / O15</f>
        <v>0.29</v>
      </c>
      <c r="F20" s="19">
        <f>P15</f>
        <v>0.3943722944</v>
      </c>
      <c r="J20">
        <f>SUM(P3:P14)</f>
        <v>4.338095238</v>
      </c>
    </row>
    <row r="21">
      <c r="A21" s="20" t="s">
        <v>36</v>
      </c>
      <c r="B21">
        <f>B18 / B17</f>
        <v>1.615338346</v>
      </c>
      <c r="F21">
        <f>F18/F17</f>
        <v>1.927085508</v>
      </c>
      <c r="J21">
        <f>J18/J17</f>
        <v>1.927085508</v>
      </c>
    </row>
    <row r="22">
      <c r="A22" s="20" t="s">
        <v>37</v>
      </c>
      <c r="B22">
        <f>B20 * B21</f>
        <v>0.4684481203</v>
      </c>
      <c r="F22">
        <f>F20*F21</f>
        <v>0.7599891333</v>
      </c>
      <c r="J22">
        <f>J20*J21</f>
        <v>8.359880467</v>
      </c>
    </row>
  </sheetData>
  <drawing r:id="rId1"/>
</worksheet>
</file>