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mirates Test\"/>
    </mc:Choice>
  </mc:AlternateContent>
  <bookViews>
    <workbookView xWindow="0" yWindow="0" windowWidth="17895" windowHeight="7050"/>
  </bookViews>
  <sheets>
    <sheet name="A Budget" sheetId="13" r:id="rId1"/>
    <sheet name="B Employee List" sheetId="1" r:id="rId2"/>
    <sheet name="C Attrition" sheetId="17" r:id="rId3"/>
    <sheet name="Instructions - Case Study" sheetId="18" r:id="rId4"/>
    <sheet name="Task 2 Pivot" sheetId="20" r:id="rId5"/>
    <sheet name="Task 2 Dasboard" sheetId="19" r:id="rId6"/>
    <sheet name="Employee DB" sheetId="23" r:id="rId7"/>
    <sheet name="Task 3 Calculations" sheetId="24" r:id="rId8"/>
    <sheet name="Task 3 Dashboard and Task 4" sheetId="21" r:id="rId9"/>
  </sheets>
  <definedNames>
    <definedName name="Slicer_Function_Name">#N/A</definedName>
    <definedName name="Slicer_Job_Description">#N/A</definedName>
    <definedName name="Slicer_Nationality">#N/A</definedName>
    <definedName name="Slicer_Unit_Name">#N/A</definedName>
    <definedName name="Slicer_Unit_Name1">#N/A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C58" i="24"/>
  <c r="D58" i="24" s="1"/>
  <c r="C59" i="24"/>
  <c r="D59" i="24" s="1"/>
  <c r="C60" i="24"/>
  <c r="D60" i="24" s="1"/>
  <c r="C61" i="24"/>
  <c r="D61" i="24" s="1"/>
  <c r="C62" i="24"/>
  <c r="D62" i="24" s="1"/>
  <c r="C63" i="24"/>
  <c r="D63" i="24" s="1"/>
  <c r="C64" i="24"/>
  <c r="D64" i="24" s="1"/>
  <c r="C65" i="24"/>
  <c r="D65" i="24" s="1"/>
  <c r="C57" i="24"/>
  <c r="D57" i="24" s="1"/>
  <c r="B66" i="24"/>
  <c r="L70" i="24"/>
  <c r="R309" i="24"/>
  <c r="R68" i="24"/>
  <c r="D66" i="24" l="1"/>
  <c r="C66" i="24"/>
  <c r="M237" i="23"/>
  <c r="L237" i="23"/>
  <c r="H237" i="23"/>
  <c r="M236" i="23"/>
  <c r="L236" i="23"/>
  <c r="H236" i="23"/>
  <c r="M235" i="23"/>
  <c r="L235" i="23"/>
  <c r="H235" i="23"/>
  <c r="M234" i="23"/>
  <c r="L234" i="23"/>
  <c r="H234" i="23"/>
  <c r="M233" i="23"/>
  <c r="L233" i="23"/>
  <c r="H233" i="23"/>
  <c r="M232" i="23"/>
  <c r="L232" i="23"/>
  <c r="H232" i="23"/>
  <c r="M231" i="23"/>
  <c r="L231" i="23"/>
  <c r="H231" i="23"/>
  <c r="M230" i="23"/>
  <c r="L230" i="23"/>
  <c r="H230" i="23"/>
  <c r="M229" i="23"/>
  <c r="L229" i="23"/>
  <c r="H229" i="23"/>
  <c r="M228" i="23"/>
  <c r="L228" i="23"/>
  <c r="H228" i="23"/>
  <c r="M227" i="23"/>
  <c r="L227" i="23"/>
  <c r="H227" i="23"/>
  <c r="M226" i="23"/>
  <c r="L226" i="23"/>
  <c r="H226" i="23"/>
  <c r="M225" i="23"/>
  <c r="L225" i="23"/>
  <c r="H225" i="23"/>
  <c r="M224" i="23"/>
  <c r="L224" i="23"/>
  <c r="H224" i="23"/>
  <c r="M223" i="23"/>
  <c r="L223" i="23"/>
  <c r="H223" i="23"/>
  <c r="M222" i="23"/>
  <c r="L222" i="23"/>
  <c r="H222" i="23"/>
  <c r="M221" i="23"/>
  <c r="L221" i="23"/>
  <c r="H221" i="23"/>
  <c r="M220" i="23"/>
  <c r="L220" i="23"/>
  <c r="H220" i="23"/>
  <c r="M219" i="23"/>
  <c r="L219" i="23"/>
  <c r="H219" i="23"/>
  <c r="M218" i="23"/>
  <c r="L218" i="23"/>
  <c r="H218" i="23"/>
  <c r="M217" i="23"/>
  <c r="L217" i="23"/>
  <c r="H217" i="23"/>
  <c r="M216" i="23"/>
  <c r="L216" i="23"/>
  <c r="H216" i="23"/>
  <c r="M215" i="23"/>
  <c r="L215" i="23"/>
  <c r="H215" i="23"/>
  <c r="M214" i="23"/>
  <c r="L214" i="23"/>
  <c r="H214" i="23"/>
  <c r="M213" i="23"/>
  <c r="L213" i="23"/>
  <c r="H213" i="23"/>
  <c r="M212" i="23"/>
  <c r="L212" i="23"/>
  <c r="H212" i="23"/>
  <c r="M211" i="23"/>
  <c r="L211" i="23"/>
  <c r="H211" i="23"/>
  <c r="M210" i="23"/>
  <c r="L210" i="23"/>
  <c r="H210" i="23"/>
  <c r="M209" i="23"/>
  <c r="L209" i="23"/>
  <c r="H209" i="23"/>
  <c r="M208" i="23"/>
  <c r="L208" i="23"/>
  <c r="H208" i="23"/>
  <c r="M207" i="23"/>
  <c r="L207" i="23"/>
  <c r="H207" i="23"/>
  <c r="M206" i="23"/>
  <c r="L206" i="23"/>
  <c r="H206" i="23"/>
  <c r="M205" i="23"/>
  <c r="L205" i="23"/>
  <c r="H205" i="23"/>
  <c r="M204" i="23"/>
  <c r="L204" i="23"/>
  <c r="H204" i="23"/>
  <c r="M203" i="23"/>
  <c r="L203" i="23"/>
  <c r="H203" i="23"/>
  <c r="M202" i="23"/>
  <c r="L202" i="23"/>
  <c r="H202" i="23"/>
  <c r="M201" i="23"/>
  <c r="L201" i="23"/>
  <c r="H201" i="23"/>
  <c r="M200" i="23"/>
  <c r="L200" i="23"/>
  <c r="H200" i="23"/>
  <c r="M199" i="23"/>
  <c r="L199" i="23"/>
  <c r="H199" i="23"/>
  <c r="M198" i="23"/>
  <c r="L198" i="23"/>
  <c r="H198" i="23"/>
  <c r="M197" i="23"/>
  <c r="L197" i="23"/>
  <c r="H197" i="23"/>
  <c r="M196" i="23"/>
  <c r="L196" i="23"/>
  <c r="H196" i="23"/>
  <c r="M195" i="23"/>
  <c r="L195" i="23"/>
  <c r="H195" i="23"/>
  <c r="M194" i="23"/>
  <c r="L194" i="23"/>
  <c r="H194" i="23"/>
  <c r="M193" i="23"/>
  <c r="L193" i="23"/>
  <c r="H193" i="23"/>
  <c r="M192" i="23"/>
  <c r="L192" i="23"/>
  <c r="H192" i="23"/>
  <c r="M191" i="23"/>
  <c r="L191" i="23"/>
  <c r="H191" i="23"/>
  <c r="M190" i="23"/>
  <c r="L190" i="23"/>
  <c r="H190" i="23"/>
  <c r="M189" i="23"/>
  <c r="L189" i="23"/>
  <c r="H189" i="23"/>
  <c r="M188" i="23"/>
  <c r="L188" i="23"/>
  <c r="H188" i="23"/>
  <c r="M187" i="23"/>
  <c r="L187" i="23"/>
  <c r="H187" i="23"/>
  <c r="M186" i="23"/>
  <c r="L186" i="23"/>
  <c r="H186" i="23"/>
  <c r="M185" i="23"/>
  <c r="L185" i="23"/>
  <c r="H185" i="23"/>
  <c r="M184" i="23"/>
  <c r="L184" i="23"/>
  <c r="H184" i="23"/>
  <c r="M183" i="23"/>
  <c r="L183" i="23"/>
  <c r="H183" i="23"/>
  <c r="M182" i="23"/>
  <c r="L182" i="23"/>
  <c r="H182" i="23"/>
  <c r="M181" i="23"/>
  <c r="L181" i="23"/>
  <c r="H181" i="23"/>
  <c r="M180" i="23"/>
  <c r="L180" i="23"/>
  <c r="H180" i="23"/>
  <c r="M179" i="23"/>
  <c r="L179" i="23"/>
  <c r="H179" i="23"/>
  <c r="M178" i="23"/>
  <c r="L178" i="23"/>
  <c r="H178" i="23"/>
  <c r="M177" i="23"/>
  <c r="L177" i="23"/>
  <c r="H177" i="23"/>
  <c r="M176" i="23"/>
  <c r="L176" i="23"/>
  <c r="H176" i="23"/>
  <c r="M175" i="23"/>
  <c r="L175" i="23"/>
  <c r="H175" i="23"/>
  <c r="M174" i="23"/>
  <c r="L174" i="23"/>
  <c r="H174" i="23"/>
  <c r="M173" i="23"/>
  <c r="L173" i="23"/>
  <c r="H173" i="23"/>
  <c r="M172" i="23"/>
  <c r="L172" i="23"/>
  <c r="H172" i="23"/>
  <c r="M171" i="23"/>
  <c r="L171" i="23"/>
  <c r="H171" i="23"/>
  <c r="M170" i="23"/>
  <c r="L170" i="23"/>
  <c r="H170" i="23"/>
  <c r="M169" i="23"/>
  <c r="L169" i="23"/>
  <c r="H169" i="23"/>
  <c r="M168" i="23"/>
  <c r="L168" i="23"/>
  <c r="H168" i="23"/>
  <c r="M167" i="23"/>
  <c r="L167" i="23"/>
  <c r="H167" i="23"/>
  <c r="M166" i="23"/>
  <c r="L166" i="23"/>
  <c r="H166" i="23"/>
  <c r="M165" i="23"/>
  <c r="L165" i="23"/>
  <c r="H165" i="23"/>
  <c r="M164" i="23"/>
  <c r="L164" i="23"/>
  <c r="H164" i="23"/>
  <c r="M163" i="23"/>
  <c r="L163" i="23"/>
  <c r="H163" i="23"/>
  <c r="M162" i="23"/>
  <c r="L162" i="23"/>
  <c r="H162" i="23"/>
  <c r="M161" i="23"/>
  <c r="L161" i="23"/>
  <c r="H161" i="23"/>
  <c r="M160" i="23"/>
  <c r="L160" i="23"/>
  <c r="H160" i="23"/>
  <c r="M159" i="23"/>
  <c r="L159" i="23"/>
  <c r="H159" i="23"/>
  <c r="M158" i="23"/>
  <c r="L158" i="23"/>
  <c r="H158" i="23"/>
  <c r="M157" i="23"/>
  <c r="L157" i="23"/>
  <c r="H157" i="23"/>
  <c r="M156" i="23"/>
  <c r="L156" i="23"/>
  <c r="H156" i="23"/>
  <c r="M155" i="23"/>
  <c r="L155" i="23"/>
  <c r="H155" i="23"/>
  <c r="M154" i="23"/>
  <c r="L154" i="23"/>
  <c r="H154" i="23"/>
  <c r="M153" i="23"/>
  <c r="L153" i="23"/>
  <c r="H153" i="23"/>
  <c r="M152" i="23"/>
  <c r="L152" i="23"/>
  <c r="H152" i="23"/>
  <c r="M151" i="23"/>
  <c r="L151" i="23"/>
  <c r="H151" i="23"/>
  <c r="M150" i="23"/>
  <c r="L150" i="23"/>
  <c r="H150" i="23"/>
  <c r="M149" i="23"/>
  <c r="L149" i="23"/>
  <c r="H149" i="23"/>
  <c r="M148" i="23"/>
  <c r="L148" i="23"/>
  <c r="H148" i="23"/>
  <c r="M147" i="23"/>
  <c r="L147" i="23"/>
  <c r="H147" i="23"/>
  <c r="M146" i="23"/>
  <c r="L146" i="23"/>
  <c r="H146" i="23"/>
  <c r="M145" i="23"/>
  <c r="L145" i="23"/>
  <c r="H145" i="23"/>
  <c r="M144" i="23"/>
  <c r="L144" i="23"/>
  <c r="H144" i="23"/>
  <c r="M143" i="23"/>
  <c r="L143" i="23"/>
  <c r="H143" i="23"/>
  <c r="M142" i="23"/>
  <c r="L142" i="23"/>
  <c r="H142" i="23"/>
  <c r="M141" i="23"/>
  <c r="L141" i="23"/>
  <c r="H141" i="23"/>
  <c r="M140" i="23"/>
  <c r="L140" i="23"/>
  <c r="H140" i="23"/>
  <c r="M139" i="23"/>
  <c r="L139" i="23"/>
  <c r="H139" i="23"/>
  <c r="M138" i="23"/>
  <c r="L138" i="23"/>
  <c r="H138" i="23"/>
  <c r="M137" i="23"/>
  <c r="L137" i="23"/>
  <c r="H137" i="23"/>
  <c r="M136" i="23"/>
  <c r="L136" i="23"/>
  <c r="H136" i="23"/>
  <c r="M135" i="23"/>
  <c r="L135" i="23"/>
  <c r="H135" i="23"/>
  <c r="M134" i="23"/>
  <c r="L134" i="23"/>
  <c r="H134" i="23"/>
  <c r="M133" i="23"/>
  <c r="L133" i="23"/>
  <c r="H133" i="23"/>
  <c r="M132" i="23"/>
  <c r="L132" i="23"/>
  <c r="H132" i="23"/>
  <c r="M131" i="23"/>
  <c r="L131" i="23"/>
  <c r="H131" i="23"/>
  <c r="M130" i="23"/>
  <c r="L130" i="23"/>
  <c r="H130" i="23"/>
  <c r="M129" i="23"/>
  <c r="L129" i="23"/>
  <c r="H129" i="23"/>
  <c r="M128" i="23"/>
  <c r="L128" i="23"/>
  <c r="H128" i="23"/>
  <c r="M127" i="23"/>
  <c r="L127" i="23"/>
  <c r="H127" i="23"/>
  <c r="M126" i="23"/>
  <c r="L126" i="23"/>
  <c r="H126" i="23"/>
  <c r="M125" i="23"/>
  <c r="L125" i="23"/>
  <c r="H125" i="23"/>
  <c r="M124" i="23"/>
  <c r="L124" i="23"/>
  <c r="H124" i="23"/>
  <c r="M123" i="23"/>
  <c r="L123" i="23"/>
  <c r="H123" i="23"/>
  <c r="M122" i="23"/>
  <c r="L122" i="23"/>
  <c r="H122" i="23"/>
  <c r="M121" i="23"/>
  <c r="L121" i="23"/>
  <c r="H121" i="23"/>
  <c r="M120" i="23"/>
  <c r="L120" i="23"/>
  <c r="H120" i="23"/>
  <c r="M119" i="23"/>
  <c r="L119" i="23"/>
  <c r="H119" i="23"/>
  <c r="M118" i="23"/>
  <c r="L118" i="23"/>
  <c r="H118" i="23"/>
  <c r="M117" i="23"/>
  <c r="L117" i="23"/>
  <c r="H117" i="23"/>
  <c r="M116" i="23"/>
  <c r="L116" i="23"/>
  <c r="H116" i="23"/>
  <c r="M115" i="23"/>
  <c r="L115" i="23"/>
  <c r="H115" i="23"/>
  <c r="M114" i="23"/>
  <c r="L114" i="23"/>
  <c r="H114" i="23"/>
  <c r="M113" i="23"/>
  <c r="L113" i="23"/>
  <c r="H113" i="23"/>
  <c r="M112" i="23"/>
  <c r="L112" i="23"/>
  <c r="H112" i="23"/>
  <c r="M111" i="23"/>
  <c r="L111" i="23"/>
  <c r="H111" i="23"/>
  <c r="M110" i="23"/>
  <c r="L110" i="23"/>
  <c r="H110" i="23"/>
  <c r="M109" i="23"/>
  <c r="L109" i="23"/>
  <c r="H109" i="23"/>
  <c r="M108" i="23"/>
  <c r="L108" i="23"/>
  <c r="H108" i="23"/>
  <c r="M107" i="23"/>
  <c r="L107" i="23"/>
  <c r="H107" i="23"/>
  <c r="M106" i="23"/>
  <c r="L106" i="23"/>
  <c r="H106" i="23"/>
  <c r="M105" i="23"/>
  <c r="L105" i="23"/>
  <c r="H105" i="23"/>
  <c r="M104" i="23"/>
  <c r="L104" i="23"/>
  <c r="H104" i="23"/>
  <c r="M103" i="23"/>
  <c r="L103" i="23"/>
  <c r="H103" i="23"/>
  <c r="M102" i="23"/>
  <c r="L102" i="23"/>
  <c r="H102" i="23"/>
  <c r="M101" i="23"/>
  <c r="L101" i="23"/>
  <c r="H101" i="23"/>
  <c r="M100" i="23"/>
  <c r="L100" i="23"/>
  <c r="H100" i="23"/>
  <c r="M99" i="23"/>
  <c r="L99" i="23"/>
  <c r="H99" i="23"/>
  <c r="M98" i="23"/>
  <c r="L98" i="23"/>
  <c r="H98" i="23"/>
  <c r="M97" i="23"/>
  <c r="L97" i="23"/>
  <c r="H97" i="23"/>
  <c r="M96" i="23"/>
  <c r="L96" i="23"/>
  <c r="H96" i="23"/>
  <c r="M95" i="23"/>
  <c r="L95" i="23"/>
  <c r="H95" i="23"/>
  <c r="M94" i="23"/>
  <c r="L94" i="23"/>
  <c r="H94" i="23"/>
  <c r="M93" i="23"/>
  <c r="L93" i="23"/>
  <c r="H93" i="23"/>
  <c r="M92" i="23"/>
  <c r="L92" i="23"/>
  <c r="H92" i="23"/>
  <c r="M91" i="23"/>
  <c r="L91" i="23"/>
  <c r="H91" i="23"/>
  <c r="M90" i="23"/>
  <c r="L90" i="23"/>
  <c r="H90" i="23"/>
  <c r="M89" i="23"/>
  <c r="L89" i="23"/>
  <c r="H89" i="23"/>
  <c r="M88" i="23"/>
  <c r="L88" i="23"/>
  <c r="H88" i="23"/>
  <c r="M87" i="23"/>
  <c r="L87" i="23"/>
  <c r="H87" i="23"/>
  <c r="M86" i="23"/>
  <c r="L86" i="23"/>
  <c r="H86" i="23"/>
  <c r="M85" i="23"/>
  <c r="L85" i="23"/>
  <c r="H85" i="23"/>
  <c r="M84" i="23"/>
  <c r="L84" i="23"/>
  <c r="H84" i="23"/>
  <c r="M83" i="23"/>
  <c r="L83" i="23"/>
  <c r="H83" i="23"/>
  <c r="M82" i="23"/>
  <c r="L82" i="23"/>
  <c r="H82" i="23"/>
  <c r="M81" i="23"/>
  <c r="L81" i="23"/>
  <c r="H81" i="23"/>
  <c r="M80" i="23"/>
  <c r="L80" i="23"/>
  <c r="H80" i="23"/>
  <c r="M79" i="23"/>
  <c r="L79" i="23"/>
  <c r="H79" i="23"/>
  <c r="M78" i="23"/>
  <c r="L78" i="23"/>
  <c r="H78" i="23"/>
  <c r="M77" i="23"/>
  <c r="L77" i="23"/>
  <c r="H77" i="23"/>
  <c r="M76" i="23"/>
  <c r="L76" i="23"/>
  <c r="H76" i="23"/>
  <c r="M75" i="23"/>
  <c r="L75" i="23"/>
  <c r="H75" i="23"/>
  <c r="M74" i="23"/>
  <c r="L74" i="23"/>
  <c r="H74" i="23"/>
  <c r="M73" i="23"/>
  <c r="L73" i="23"/>
  <c r="H73" i="23"/>
  <c r="M72" i="23"/>
  <c r="L72" i="23"/>
  <c r="H72" i="23"/>
  <c r="M71" i="23"/>
  <c r="L71" i="23"/>
  <c r="H71" i="23"/>
  <c r="M70" i="23"/>
  <c r="L70" i="23"/>
  <c r="H70" i="23"/>
  <c r="M69" i="23"/>
  <c r="L69" i="23"/>
  <c r="H69" i="23"/>
  <c r="M68" i="23"/>
  <c r="L68" i="23"/>
  <c r="H68" i="23"/>
  <c r="M67" i="23"/>
  <c r="L67" i="23"/>
  <c r="H67" i="23"/>
  <c r="M66" i="23"/>
  <c r="L66" i="23"/>
  <c r="H66" i="23"/>
  <c r="M65" i="23"/>
  <c r="L65" i="23"/>
  <c r="H65" i="23"/>
  <c r="M64" i="23"/>
  <c r="L64" i="23"/>
  <c r="H64" i="23"/>
  <c r="M63" i="23"/>
  <c r="L63" i="23"/>
  <c r="H63" i="23"/>
  <c r="M62" i="23"/>
  <c r="L62" i="23"/>
  <c r="H62" i="23"/>
  <c r="M61" i="23"/>
  <c r="L61" i="23"/>
  <c r="H61" i="23"/>
  <c r="M60" i="23"/>
  <c r="L60" i="23"/>
  <c r="H60" i="23"/>
  <c r="M59" i="23"/>
  <c r="L59" i="23"/>
  <c r="H59" i="23"/>
  <c r="M58" i="23"/>
  <c r="L58" i="23"/>
  <c r="H58" i="23"/>
  <c r="M57" i="23"/>
  <c r="L57" i="23"/>
  <c r="H57" i="23"/>
  <c r="M56" i="23"/>
  <c r="L56" i="23"/>
  <c r="H56" i="23"/>
  <c r="M55" i="23"/>
  <c r="L55" i="23"/>
  <c r="H55" i="23"/>
  <c r="M54" i="23"/>
  <c r="L54" i="23"/>
  <c r="H54" i="23"/>
  <c r="M53" i="23"/>
  <c r="L53" i="23"/>
  <c r="H53" i="23"/>
  <c r="M52" i="23"/>
  <c r="L52" i="23"/>
  <c r="H52" i="23"/>
  <c r="M51" i="23"/>
  <c r="L51" i="23"/>
  <c r="H51" i="23"/>
  <c r="M50" i="23"/>
  <c r="L50" i="23"/>
  <c r="H50" i="23"/>
  <c r="M49" i="23"/>
  <c r="L49" i="23"/>
  <c r="H49" i="23"/>
  <c r="M48" i="23"/>
  <c r="L48" i="23"/>
  <c r="H48" i="23"/>
  <c r="M47" i="23"/>
  <c r="L47" i="23"/>
  <c r="H47" i="23"/>
  <c r="M46" i="23"/>
  <c r="L46" i="23"/>
  <c r="H46" i="23"/>
  <c r="M45" i="23"/>
  <c r="L45" i="23"/>
  <c r="H45" i="23"/>
  <c r="M44" i="23"/>
  <c r="L44" i="23"/>
  <c r="H44" i="23"/>
  <c r="M43" i="23"/>
  <c r="L43" i="23"/>
  <c r="H43" i="23"/>
  <c r="M42" i="23"/>
  <c r="L42" i="23"/>
  <c r="H42" i="23"/>
  <c r="M41" i="23"/>
  <c r="L41" i="23"/>
  <c r="H41" i="23"/>
  <c r="M40" i="23"/>
  <c r="L40" i="23"/>
  <c r="H40" i="23"/>
  <c r="M39" i="23"/>
  <c r="L39" i="23"/>
  <c r="H39" i="23"/>
  <c r="M38" i="23"/>
  <c r="L38" i="23"/>
  <c r="H38" i="23"/>
  <c r="M37" i="23"/>
  <c r="L37" i="23"/>
  <c r="H37" i="23"/>
  <c r="M36" i="23"/>
  <c r="L36" i="23"/>
  <c r="H36" i="23"/>
  <c r="M35" i="23"/>
  <c r="L35" i="23"/>
  <c r="H35" i="23"/>
  <c r="M34" i="23"/>
  <c r="L34" i="23"/>
  <c r="H34" i="23"/>
  <c r="M33" i="23"/>
  <c r="L33" i="23"/>
  <c r="H33" i="23"/>
  <c r="M32" i="23"/>
  <c r="L32" i="23"/>
  <c r="H32" i="23"/>
  <c r="M31" i="23"/>
  <c r="L31" i="23"/>
  <c r="H31" i="23"/>
  <c r="M30" i="23"/>
  <c r="L30" i="23"/>
  <c r="H30" i="23"/>
  <c r="M29" i="23"/>
  <c r="L29" i="23"/>
  <c r="H29" i="23"/>
  <c r="M28" i="23"/>
  <c r="L28" i="23"/>
  <c r="H28" i="23"/>
  <c r="M27" i="23"/>
  <c r="L27" i="23"/>
  <c r="H27" i="23"/>
  <c r="M26" i="23"/>
  <c r="L26" i="23"/>
  <c r="H26" i="23"/>
  <c r="M25" i="23"/>
  <c r="L25" i="23"/>
  <c r="H25" i="23"/>
  <c r="M24" i="23"/>
  <c r="L24" i="23"/>
  <c r="H24" i="23"/>
  <c r="M23" i="23"/>
  <c r="L23" i="23"/>
  <c r="H23" i="23"/>
  <c r="M22" i="23"/>
  <c r="L22" i="23"/>
  <c r="H22" i="23"/>
  <c r="M21" i="23"/>
  <c r="L21" i="23"/>
  <c r="H21" i="23"/>
  <c r="M20" i="23"/>
  <c r="L20" i="23"/>
  <c r="H20" i="23"/>
  <c r="M19" i="23"/>
  <c r="L19" i="23"/>
  <c r="H19" i="23"/>
  <c r="M18" i="23"/>
  <c r="L18" i="23"/>
  <c r="H18" i="23"/>
  <c r="M17" i="23"/>
  <c r="L17" i="23"/>
  <c r="H17" i="23"/>
  <c r="M16" i="23"/>
  <c r="L16" i="23"/>
  <c r="H16" i="23"/>
  <c r="M15" i="23"/>
  <c r="L15" i="23"/>
  <c r="H15" i="23"/>
  <c r="M14" i="23"/>
  <c r="L14" i="23"/>
  <c r="H14" i="23"/>
  <c r="M13" i="23"/>
  <c r="L13" i="23"/>
  <c r="H13" i="23"/>
  <c r="M12" i="23"/>
  <c r="L12" i="23"/>
  <c r="H12" i="23"/>
  <c r="M11" i="23"/>
  <c r="L11" i="23"/>
  <c r="H11" i="23"/>
  <c r="M10" i="23"/>
  <c r="L10" i="23"/>
  <c r="H10" i="23"/>
  <c r="M9" i="23"/>
  <c r="L9" i="23"/>
  <c r="H9" i="23"/>
  <c r="M8" i="23"/>
  <c r="L8" i="23"/>
  <c r="H8" i="23"/>
  <c r="M7" i="23"/>
  <c r="L7" i="23"/>
  <c r="H7" i="23"/>
  <c r="M6" i="23"/>
  <c r="L6" i="23"/>
  <c r="H6" i="23"/>
  <c r="M5" i="23"/>
  <c r="L5" i="23"/>
  <c r="H5" i="23"/>
  <c r="M4" i="23"/>
  <c r="L4" i="23"/>
  <c r="H4" i="23"/>
  <c r="M3" i="23"/>
  <c r="L3" i="23"/>
  <c r="H3" i="23"/>
  <c r="M2" i="23"/>
  <c r="L2" i="23"/>
  <c r="H2" i="23"/>
  <c r="B11" i="17"/>
  <c r="H100" i="13"/>
  <c r="N98" i="13"/>
  <c r="M98" i="13"/>
  <c r="L98" i="13"/>
  <c r="K98" i="13"/>
  <c r="I98" i="13"/>
  <c r="J98" i="13" s="1"/>
  <c r="N97" i="13"/>
  <c r="M97" i="13"/>
  <c r="L97" i="13"/>
  <c r="K97" i="13"/>
  <c r="I97" i="13"/>
  <c r="J97" i="13" s="1"/>
  <c r="N96" i="13"/>
  <c r="M96" i="13"/>
  <c r="L96" i="13"/>
  <c r="K96" i="13"/>
  <c r="I96" i="13"/>
  <c r="J96" i="13" s="1"/>
  <c r="N95" i="13"/>
  <c r="M95" i="13"/>
  <c r="L95" i="13"/>
  <c r="K95" i="13"/>
  <c r="I95" i="13"/>
  <c r="J95" i="13" s="1"/>
  <c r="N94" i="13"/>
  <c r="M94" i="13"/>
  <c r="L94" i="13"/>
  <c r="K94" i="13"/>
  <c r="I94" i="13"/>
  <c r="J94" i="13" s="1"/>
  <c r="N93" i="13"/>
  <c r="M93" i="13"/>
  <c r="L93" i="13"/>
  <c r="K93" i="13"/>
  <c r="I93" i="13"/>
  <c r="J93" i="13" s="1"/>
  <c r="N92" i="13"/>
  <c r="M92" i="13"/>
  <c r="L92" i="13"/>
  <c r="K92" i="13"/>
  <c r="I92" i="13"/>
  <c r="J92" i="13" s="1"/>
  <c r="N91" i="13"/>
  <c r="M91" i="13"/>
  <c r="L91" i="13"/>
  <c r="K91" i="13"/>
  <c r="I91" i="13"/>
  <c r="J91" i="13" s="1"/>
  <c r="N90" i="13"/>
  <c r="M90" i="13"/>
  <c r="L90" i="13"/>
  <c r="K90" i="13"/>
  <c r="I90" i="13"/>
  <c r="J90" i="13" s="1"/>
  <c r="N89" i="13"/>
  <c r="M89" i="13"/>
  <c r="L89" i="13"/>
  <c r="K89" i="13"/>
  <c r="I89" i="13"/>
  <c r="J89" i="13" s="1"/>
  <c r="N88" i="13"/>
  <c r="M88" i="13"/>
  <c r="L88" i="13"/>
  <c r="K88" i="13"/>
  <c r="I88" i="13"/>
  <c r="J88" i="13" s="1"/>
  <c r="N87" i="13"/>
  <c r="M87" i="13"/>
  <c r="L87" i="13"/>
  <c r="K87" i="13"/>
  <c r="I87" i="13"/>
  <c r="J87" i="13" s="1"/>
  <c r="N86" i="13"/>
  <c r="M86" i="13"/>
  <c r="L86" i="13"/>
  <c r="K86" i="13"/>
  <c r="I86" i="13"/>
  <c r="J86" i="13" s="1"/>
  <c r="N85" i="13"/>
  <c r="M85" i="13"/>
  <c r="L85" i="13"/>
  <c r="K85" i="13"/>
  <c r="I85" i="13"/>
  <c r="J85" i="13" s="1"/>
  <c r="N84" i="13"/>
  <c r="M84" i="13"/>
  <c r="L84" i="13"/>
  <c r="K84" i="13"/>
  <c r="I84" i="13"/>
  <c r="J84" i="13" s="1"/>
  <c r="N83" i="13"/>
  <c r="M83" i="13"/>
  <c r="L83" i="13"/>
  <c r="K83" i="13"/>
  <c r="I83" i="13"/>
  <c r="J83" i="13" s="1"/>
  <c r="N82" i="13"/>
  <c r="M82" i="13"/>
  <c r="L82" i="13"/>
  <c r="K82" i="13"/>
  <c r="I82" i="13"/>
  <c r="J82" i="13" s="1"/>
  <c r="N81" i="13"/>
  <c r="M81" i="13"/>
  <c r="L81" i="13"/>
  <c r="K81" i="13"/>
  <c r="I81" i="13"/>
  <c r="J81" i="13" s="1"/>
  <c r="N80" i="13"/>
  <c r="M80" i="13"/>
  <c r="L80" i="13"/>
  <c r="K80" i="13"/>
  <c r="I80" i="13"/>
  <c r="J80" i="13" s="1"/>
  <c r="N79" i="13"/>
  <c r="M79" i="13"/>
  <c r="L79" i="13"/>
  <c r="K79" i="13"/>
  <c r="I79" i="13"/>
  <c r="J79" i="13" s="1"/>
  <c r="N78" i="13"/>
  <c r="M78" i="13"/>
  <c r="L78" i="13"/>
  <c r="K78" i="13"/>
  <c r="I78" i="13"/>
  <c r="J78" i="13" s="1"/>
  <c r="N77" i="13"/>
  <c r="M77" i="13"/>
  <c r="L77" i="13"/>
  <c r="K77" i="13"/>
  <c r="I77" i="13"/>
  <c r="J77" i="13" s="1"/>
  <c r="N76" i="13"/>
  <c r="M76" i="13"/>
  <c r="L76" i="13"/>
  <c r="K76" i="13"/>
  <c r="I76" i="13"/>
  <c r="J76" i="13" s="1"/>
  <c r="N75" i="13"/>
  <c r="M75" i="13"/>
  <c r="L75" i="13"/>
  <c r="K75" i="13"/>
  <c r="I75" i="13"/>
  <c r="J75" i="13" s="1"/>
  <c r="N74" i="13"/>
  <c r="M74" i="13"/>
  <c r="L74" i="13"/>
  <c r="K74" i="13"/>
  <c r="I74" i="13"/>
  <c r="J74" i="13" s="1"/>
  <c r="N73" i="13"/>
  <c r="M73" i="13"/>
  <c r="L73" i="13"/>
  <c r="K73" i="13"/>
  <c r="I73" i="13"/>
  <c r="J73" i="13" s="1"/>
  <c r="N72" i="13"/>
  <c r="M72" i="13"/>
  <c r="L72" i="13"/>
  <c r="K72" i="13"/>
  <c r="I72" i="13"/>
  <c r="J72" i="13" s="1"/>
  <c r="N71" i="13"/>
  <c r="M71" i="13"/>
  <c r="L71" i="13"/>
  <c r="K71" i="13"/>
  <c r="I71" i="13"/>
  <c r="J71" i="13" s="1"/>
  <c r="N70" i="13"/>
  <c r="M70" i="13"/>
  <c r="L70" i="13"/>
  <c r="K70" i="13"/>
  <c r="I70" i="13"/>
  <c r="J70" i="13" s="1"/>
  <c r="N69" i="13"/>
  <c r="M69" i="13"/>
  <c r="L69" i="13"/>
  <c r="K69" i="13"/>
  <c r="I69" i="13"/>
  <c r="J69" i="13" s="1"/>
  <c r="N68" i="13"/>
  <c r="M68" i="13"/>
  <c r="L68" i="13"/>
  <c r="K68" i="13"/>
  <c r="I68" i="13"/>
  <c r="J68" i="13" s="1"/>
  <c r="N67" i="13"/>
  <c r="M67" i="13"/>
  <c r="L67" i="13"/>
  <c r="K67" i="13"/>
  <c r="I67" i="13"/>
  <c r="J67" i="13" s="1"/>
  <c r="N66" i="13"/>
  <c r="M66" i="13"/>
  <c r="L66" i="13"/>
  <c r="K66" i="13"/>
  <c r="I66" i="13"/>
  <c r="J66" i="13" s="1"/>
  <c r="N65" i="13"/>
  <c r="M65" i="13"/>
  <c r="L65" i="13"/>
  <c r="K65" i="13"/>
  <c r="I65" i="13"/>
  <c r="J65" i="13" s="1"/>
  <c r="N64" i="13"/>
  <c r="M64" i="13"/>
  <c r="L64" i="13"/>
  <c r="K64" i="13"/>
  <c r="I64" i="13"/>
  <c r="J64" i="13" s="1"/>
  <c r="N63" i="13"/>
  <c r="M63" i="13"/>
  <c r="L63" i="13"/>
  <c r="K63" i="13"/>
  <c r="I63" i="13"/>
  <c r="J63" i="13" s="1"/>
  <c r="N62" i="13"/>
  <c r="M62" i="13"/>
  <c r="L62" i="13"/>
  <c r="K62" i="13"/>
  <c r="I62" i="13"/>
  <c r="J62" i="13" s="1"/>
  <c r="N61" i="13"/>
  <c r="M61" i="13"/>
  <c r="L61" i="13"/>
  <c r="K61" i="13"/>
  <c r="I61" i="13"/>
  <c r="J61" i="13" s="1"/>
  <c r="N60" i="13"/>
  <c r="M60" i="13"/>
  <c r="L60" i="13"/>
  <c r="K60" i="13"/>
  <c r="I60" i="13"/>
  <c r="J60" i="13" s="1"/>
  <c r="N59" i="13"/>
  <c r="M59" i="13"/>
  <c r="L59" i="13"/>
  <c r="K59" i="13"/>
  <c r="I59" i="13"/>
  <c r="J59" i="13" s="1"/>
  <c r="N58" i="13"/>
  <c r="M58" i="13"/>
  <c r="L58" i="13"/>
  <c r="K58" i="13"/>
  <c r="I58" i="13"/>
  <c r="J58" i="13" s="1"/>
  <c r="N57" i="13"/>
  <c r="M57" i="13"/>
  <c r="L57" i="13"/>
  <c r="K57" i="13"/>
  <c r="I57" i="13"/>
  <c r="J57" i="13" s="1"/>
  <c r="N56" i="13"/>
  <c r="M56" i="13"/>
  <c r="L56" i="13"/>
  <c r="K56" i="13"/>
  <c r="I56" i="13"/>
  <c r="J56" i="13" s="1"/>
  <c r="N55" i="13"/>
  <c r="M55" i="13"/>
  <c r="L55" i="13"/>
  <c r="K55" i="13"/>
  <c r="I55" i="13"/>
  <c r="J55" i="13" s="1"/>
  <c r="N54" i="13"/>
  <c r="M54" i="13"/>
  <c r="L54" i="13"/>
  <c r="K54" i="13"/>
  <c r="I54" i="13"/>
  <c r="J54" i="13" s="1"/>
  <c r="N53" i="13"/>
  <c r="M53" i="13"/>
  <c r="L53" i="13"/>
  <c r="K53" i="13"/>
  <c r="I53" i="13"/>
  <c r="J53" i="13" s="1"/>
  <c r="N52" i="13"/>
  <c r="M52" i="13"/>
  <c r="L52" i="13"/>
  <c r="K52" i="13"/>
  <c r="I52" i="13"/>
  <c r="J52" i="13" s="1"/>
  <c r="N51" i="13"/>
  <c r="M51" i="13"/>
  <c r="L51" i="13"/>
  <c r="K51" i="13"/>
  <c r="I51" i="13"/>
  <c r="J51" i="13" s="1"/>
  <c r="N50" i="13"/>
  <c r="M50" i="13"/>
  <c r="L50" i="13"/>
  <c r="K50" i="13"/>
  <c r="I50" i="13"/>
  <c r="J50" i="13" s="1"/>
  <c r="N49" i="13"/>
  <c r="M49" i="13"/>
  <c r="L49" i="13"/>
  <c r="K49" i="13"/>
  <c r="I49" i="13"/>
  <c r="J49" i="13" s="1"/>
  <c r="N48" i="13"/>
  <c r="M48" i="13"/>
  <c r="L48" i="13"/>
  <c r="K48" i="13"/>
  <c r="I48" i="13"/>
  <c r="J48" i="13" s="1"/>
  <c r="N47" i="13"/>
  <c r="M47" i="13"/>
  <c r="L47" i="13"/>
  <c r="K47" i="13"/>
  <c r="I47" i="13"/>
  <c r="J47" i="13" s="1"/>
  <c r="N46" i="13"/>
  <c r="M46" i="13"/>
  <c r="L46" i="13"/>
  <c r="K46" i="13"/>
  <c r="I46" i="13"/>
  <c r="J46" i="13" s="1"/>
  <c r="N45" i="13"/>
  <c r="M45" i="13"/>
  <c r="L45" i="13"/>
  <c r="K45" i="13"/>
  <c r="I45" i="13"/>
  <c r="J45" i="13" s="1"/>
  <c r="N44" i="13"/>
  <c r="M44" i="13"/>
  <c r="L44" i="13"/>
  <c r="K44" i="13"/>
  <c r="I44" i="13"/>
  <c r="J44" i="13" s="1"/>
  <c r="N43" i="13"/>
  <c r="M43" i="13"/>
  <c r="L43" i="13"/>
  <c r="K43" i="13"/>
  <c r="I43" i="13"/>
  <c r="J43" i="13" s="1"/>
  <c r="N42" i="13"/>
  <c r="M42" i="13"/>
  <c r="L42" i="13"/>
  <c r="K42" i="13"/>
  <c r="I42" i="13"/>
  <c r="J42" i="13" s="1"/>
  <c r="N41" i="13"/>
  <c r="M41" i="13"/>
  <c r="L41" i="13"/>
  <c r="K41" i="13"/>
  <c r="I41" i="13"/>
  <c r="J41" i="13" s="1"/>
  <c r="N40" i="13"/>
  <c r="M40" i="13"/>
  <c r="L40" i="13"/>
  <c r="K40" i="13"/>
  <c r="I40" i="13"/>
  <c r="J40" i="13" s="1"/>
  <c r="N39" i="13"/>
  <c r="M39" i="13"/>
  <c r="L39" i="13"/>
  <c r="K39" i="13"/>
  <c r="I39" i="13"/>
  <c r="J39" i="13" s="1"/>
  <c r="N38" i="13"/>
  <c r="M38" i="13"/>
  <c r="L38" i="13"/>
  <c r="K38" i="13"/>
  <c r="I38" i="13"/>
  <c r="J38" i="13" s="1"/>
  <c r="N37" i="13"/>
  <c r="M37" i="13"/>
  <c r="L37" i="13"/>
  <c r="K37" i="13"/>
  <c r="I37" i="13"/>
  <c r="J37" i="13" s="1"/>
  <c r="N36" i="13"/>
  <c r="M36" i="13"/>
  <c r="L36" i="13"/>
  <c r="K36" i="13"/>
  <c r="I36" i="13"/>
  <c r="J36" i="13" s="1"/>
  <c r="N35" i="13"/>
  <c r="M35" i="13"/>
  <c r="L35" i="13"/>
  <c r="K35" i="13"/>
  <c r="I35" i="13"/>
  <c r="J35" i="13" s="1"/>
  <c r="N34" i="13"/>
  <c r="M34" i="13"/>
  <c r="L34" i="13"/>
  <c r="K34" i="13"/>
  <c r="I34" i="13"/>
  <c r="J34" i="13" s="1"/>
  <c r="N33" i="13"/>
  <c r="M33" i="13"/>
  <c r="L33" i="13"/>
  <c r="K33" i="13"/>
  <c r="I33" i="13"/>
  <c r="J33" i="13" s="1"/>
  <c r="N32" i="13"/>
  <c r="M32" i="13"/>
  <c r="L32" i="13"/>
  <c r="K32" i="13"/>
  <c r="I32" i="13"/>
  <c r="J32" i="13" s="1"/>
  <c r="N31" i="13"/>
  <c r="M31" i="13"/>
  <c r="L31" i="13"/>
  <c r="K31" i="13"/>
  <c r="I31" i="13"/>
  <c r="J31" i="13" s="1"/>
  <c r="N30" i="13"/>
  <c r="M30" i="13"/>
  <c r="L30" i="13"/>
  <c r="K30" i="13"/>
  <c r="I30" i="13"/>
  <c r="J30" i="13" s="1"/>
  <c r="N29" i="13"/>
  <c r="M29" i="13"/>
  <c r="L29" i="13"/>
  <c r="K29" i="13"/>
  <c r="I29" i="13"/>
  <c r="J29" i="13" s="1"/>
  <c r="N28" i="13"/>
  <c r="M28" i="13"/>
  <c r="L28" i="13"/>
  <c r="K28" i="13"/>
  <c r="I28" i="13"/>
  <c r="J28" i="13" s="1"/>
  <c r="N27" i="13"/>
  <c r="M27" i="13"/>
  <c r="L27" i="13"/>
  <c r="K27" i="13"/>
  <c r="I27" i="13"/>
  <c r="J27" i="13" s="1"/>
  <c r="N26" i="13"/>
  <c r="M26" i="13"/>
  <c r="L26" i="13"/>
  <c r="K26" i="13"/>
  <c r="I26" i="13"/>
  <c r="J26" i="13" s="1"/>
  <c r="N25" i="13"/>
  <c r="M25" i="13"/>
  <c r="L25" i="13"/>
  <c r="K25" i="13"/>
  <c r="I25" i="13"/>
  <c r="J25" i="13" s="1"/>
  <c r="N24" i="13"/>
  <c r="M24" i="13"/>
  <c r="L24" i="13"/>
  <c r="K24" i="13"/>
  <c r="I24" i="13"/>
  <c r="J24" i="13" s="1"/>
  <c r="N23" i="13"/>
  <c r="M23" i="13"/>
  <c r="L23" i="13"/>
  <c r="K23" i="13"/>
  <c r="I23" i="13"/>
  <c r="J23" i="13" s="1"/>
  <c r="N22" i="13"/>
  <c r="M22" i="13"/>
  <c r="L22" i="13"/>
  <c r="K22" i="13"/>
  <c r="I22" i="13"/>
  <c r="J22" i="13" s="1"/>
  <c r="N21" i="13"/>
  <c r="M21" i="13"/>
  <c r="L21" i="13"/>
  <c r="K21" i="13"/>
  <c r="I21" i="13"/>
  <c r="J21" i="13" s="1"/>
  <c r="N20" i="13"/>
  <c r="M20" i="13"/>
  <c r="L20" i="13"/>
  <c r="K20" i="13"/>
  <c r="I20" i="13"/>
  <c r="J20" i="13" s="1"/>
  <c r="N19" i="13"/>
  <c r="M19" i="13"/>
  <c r="L19" i="13"/>
  <c r="K19" i="13"/>
  <c r="I19" i="13"/>
  <c r="J19" i="13" s="1"/>
  <c r="N18" i="13"/>
  <c r="M18" i="13"/>
  <c r="L18" i="13"/>
  <c r="K18" i="13"/>
  <c r="I18" i="13"/>
  <c r="J18" i="13" s="1"/>
  <c r="N17" i="13"/>
  <c r="M17" i="13"/>
  <c r="L17" i="13"/>
  <c r="K17" i="13"/>
  <c r="I17" i="13"/>
  <c r="J17" i="13" s="1"/>
  <c r="N16" i="13"/>
  <c r="M16" i="13"/>
  <c r="L16" i="13"/>
  <c r="K16" i="13"/>
  <c r="I16" i="13"/>
  <c r="J16" i="13" s="1"/>
  <c r="N15" i="13"/>
  <c r="M15" i="13"/>
  <c r="L15" i="13"/>
  <c r="K15" i="13"/>
  <c r="I15" i="13"/>
  <c r="J15" i="13" s="1"/>
  <c r="N14" i="13"/>
  <c r="M14" i="13"/>
  <c r="L14" i="13"/>
  <c r="K14" i="13"/>
  <c r="I14" i="13"/>
  <c r="J14" i="13" s="1"/>
  <c r="N13" i="13"/>
  <c r="M13" i="13"/>
  <c r="L13" i="13"/>
  <c r="K13" i="13"/>
  <c r="I13" i="13"/>
  <c r="J13" i="13" s="1"/>
  <c r="N12" i="13"/>
  <c r="M12" i="13"/>
  <c r="L12" i="13"/>
  <c r="K12" i="13"/>
  <c r="I12" i="13"/>
  <c r="J12" i="13" s="1"/>
  <c r="N11" i="13"/>
  <c r="M11" i="13"/>
  <c r="L11" i="13"/>
  <c r="K11" i="13"/>
  <c r="I11" i="13"/>
  <c r="J11" i="13" s="1"/>
  <c r="N10" i="13"/>
  <c r="M10" i="13"/>
  <c r="L10" i="13"/>
  <c r="K10" i="13"/>
  <c r="I10" i="13"/>
  <c r="J10" i="13" s="1"/>
  <c r="N9" i="13"/>
  <c r="M9" i="13"/>
  <c r="L9" i="13"/>
  <c r="K9" i="13"/>
  <c r="I9" i="13"/>
  <c r="J9" i="13" s="1"/>
  <c r="N8" i="13"/>
  <c r="M8" i="13"/>
  <c r="L8" i="13"/>
  <c r="K8" i="13"/>
  <c r="I8" i="13"/>
  <c r="J8" i="13" s="1"/>
  <c r="N7" i="13"/>
  <c r="M7" i="13"/>
  <c r="L7" i="13"/>
  <c r="K7" i="13"/>
  <c r="I7" i="13"/>
  <c r="J7" i="13" s="1"/>
  <c r="N6" i="13"/>
  <c r="M6" i="13"/>
  <c r="L6" i="13"/>
  <c r="K6" i="13"/>
  <c r="I6" i="13"/>
  <c r="J6" i="13" s="1"/>
  <c r="N5" i="13"/>
  <c r="M5" i="13"/>
  <c r="L5" i="13"/>
  <c r="K5" i="13"/>
  <c r="I5" i="13"/>
  <c r="J5" i="13" s="1"/>
  <c r="N4" i="13"/>
  <c r="M4" i="13"/>
  <c r="L4" i="13"/>
  <c r="K4" i="13"/>
  <c r="I4" i="13"/>
  <c r="J4" i="13" s="1"/>
  <c r="N3" i="13"/>
  <c r="M3" i="13"/>
  <c r="L3" i="13"/>
  <c r="K3" i="13"/>
  <c r="I3" i="13"/>
  <c r="J3" i="13" s="1"/>
  <c r="N2" i="13"/>
  <c r="N100" i="13" s="1"/>
  <c r="M2" i="13"/>
  <c r="M100" i="13" s="1"/>
  <c r="L2" i="13"/>
  <c r="L100" i="13" s="1"/>
  <c r="K2" i="13"/>
  <c r="K100" i="13" s="1"/>
  <c r="I2" i="13"/>
  <c r="I100" i="13" s="1"/>
  <c r="F46" i="20"/>
  <c r="B46" i="20"/>
  <c r="E30" i="20"/>
  <c r="B30" i="20"/>
  <c r="J2" i="13" l="1"/>
  <c r="J100" i="13" s="1"/>
</calcChain>
</file>

<file path=xl/sharedStrings.xml><?xml version="1.0" encoding="utf-8"?>
<sst xmlns="http://schemas.openxmlformats.org/spreadsheetml/2006/main" count="5637" uniqueCount="402">
  <si>
    <t>Employee Name</t>
  </si>
  <si>
    <t>Job Description</t>
  </si>
  <si>
    <t>Pay Grade</t>
  </si>
  <si>
    <t>Birth Date</t>
  </si>
  <si>
    <t>Nationality</t>
  </si>
  <si>
    <t>Pay Start Date</t>
  </si>
  <si>
    <t>Pay Status</t>
  </si>
  <si>
    <t>Date Termination</t>
  </si>
  <si>
    <t>M</t>
  </si>
  <si>
    <t>Resignation</t>
  </si>
  <si>
    <t>DUTY OFFICER</t>
  </si>
  <si>
    <t>India</t>
  </si>
  <si>
    <t>FINANCE</t>
  </si>
  <si>
    <t>SR. TEAM MEMBER</t>
  </si>
  <si>
    <t>Retirement</t>
  </si>
  <si>
    <t>ASSISTANT FnB SUPERVISOR</t>
  </si>
  <si>
    <t>TEAM LEADER</t>
  </si>
  <si>
    <t>REVENUE</t>
  </si>
  <si>
    <t>ASSISTANT FnB MANAGER</t>
  </si>
  <si>
    <t>Lebanon</t>
  </si>
  <si>
    <t>Termination</t>
  </si>
  <si>
    <t>MANAGEMENT</t>
  </si>
  <si>
    <t>SOUS CHEF</t>
  </si>
  <si>
    <t>STORES SUPERVISOR</t>
  </si>
  <si>
    <t>EXECUTIVE SOUS CHEF</t>
  </si>
  <si>
    <t>DEMI CHEF</t>
  </si>
  <si>
    <t>LIGHT DUTY DRIVER</t>
  </si>
  <si>
    <t>FnB SUPERVISOR</t>
  </si>
  <si>
    <t>CLERK</t>
  </si>
  <si>
    <t>OPERATIONS MANAGER</t>
  </si>
  <si>
    <t>HEAVY DUTY DRIVER</t>
  </si>
  <si>
    <t>Bangladesh</t>
  </si>
  <si>
    <t>Sri Lanka</t>
  </si>
  <si>
    <t>Pakistan</t>
  </si>
  <si>
    <t>PROCUREMENT</t>
  </si>
  <si>
    <t>STORE KEEPER</t>
  </si>
  <si>
    <t>GENERAL ASSISTANT</t>
  </si>
  <si>
    <t>TEAM MEMBER</t>
  </si>
  <si>
    <t>ADMINISTRATION ASSISTANT</t>
  </si>
  <si>
    <t>United Kingdom</t>
  </si>
  <si>
    <t>F</t>
  </si>
  <si>
    <t>Philippines</t>
  </si>
  <si>
    <t>RAMP COORDINATOR</t>
  </si>
  <si>
    <t>SENIOR WAITER</t>
  </si>
  <si>
    <t>HR ASSISTANT</t>
  </si>
  <si>
    <t>United Arab Emirates (UAE)</t>
  </si>
  <si>
    <t>COMMIS I</t>
  </si>
  <si>
    <t>EXECUTIVE CHEF</t>
  </si>
  <si>
    <t>IT</t>
  </si>
  <si>
    <t>Nepal</t>
  </si>
  <si>
    <t>RAMP SAFETY COORDINATOR</t>
  </si>
  <si>
    <t>OPERATIONS SUPERVISOR</t>
  </si>
  <si>
    <t>HOUSEKEEPING SUPERVISOR</t>
  </si>
  <si>
    <t>CHEF DE PARTIE</t>
  </si>
  <si>
    <t>WAITRESS</t>
  </si>
  <si>
    <t>SENIOR WAITRESS</t>
  </si>
  <si>
    <t>China</t>
  </si>
  <si>
    <t>Death in Service</t>
  </si>
  <si>
    <t>Canada</t>
  </si>
  <si>
    <t>WAITER</t>
  </si>
  <si>
    <t>Absconding</t>
  </si>
  <si>
    <t>COMMIS II</t>
  </si>
  <si>
    <t>Australia</t>
  </si>
  <si>
    <t>SUPPLY CHAIN MANAGER</t>
  </si>
  <si>
    <t>SR. ADMINISTRATION ASSISTANT</t>
  </si>
  <si>
    <t>SR. FULFILLMENT ASSISTANT</t>
  </si>
  <si>
    <t>Cameroon</t>
  </si>
  <si>
    <t>Uganda</t>
  </si>
  <si>
    <t>Germany</t>
  </si>
  <si>
    <t>BUYER</t>
  </si>
  <si>
    <t>FINANCE MANAGER</t>
  </si>
  <si>
    <t>COMMIS III</t>
  </si>
  <si>
    <t>INTERN</t>
  </si>
  <si>
    <t>GENERAL MANAGER</t>
  </si>
  <si>
    <t>ACCOUNTANT</t>
  </si>
  <si>
    <t>HR ANALYST</t>
  </si>
  <si>
    <t>DRIVING INSTRUCTOR</t>
  </si>
  <si>
    <t>Employee Number</t>
  </si>
  <si>
    <t>SAMUEL CHOU</t>
  </si>
  <si>
    <t>PATRICK FIXLER</t>
  </si>
  <si>
    <t>NICOLE GARCIA</t>
  </si>
  <si>
    <t>NETO GAUTIER</t>
  </si>
  <si>
    <t>NEGRIN GEE</t>
  </si>
  <si>
    <t>NATHAN GIBB</t>
  </si>
  <si>
    <t>NATALIE GLENN</t>
  </si>
  <si>
    <t>NASHAT GOSWAMY</t>
  </si>
  <si>
    <t>NANCY GOTO</t>
  </si>
  <si>
    <t>MUGE GRAVES</t>
  </si>
  <si>
    <t>MONTERO GREENE</t>
  </si>
  <si>
    <t>MOHTADI GREER</t>
  </si>
  <si>
    <t>MOHAMMED GRISI</t>
  </si>
  <si>
    <t>MICHELLE GRUSQ</t>
  </si>
  <si>
    <t>MICHAEL GUERRA</t>
  </si>
  <si>
    <t>MICHAEL GUILL</t>
  </si>
  <si>
    <t>MICHAEL GUINN</t>
  </si>
  <si>
    <t>MICHA GUPTA</t>
  </si>
  <si>
    <t>MICHAEL GUPTA</t>
  </si>
  <si>
    <t>MAXWELL HA</t>
  </si>
  <si>
    <t>MATTHEW HAGIWARA</t>
  </si>
  <si>
    <t>MATTHEW HANAN</t>
  </si>
  <si>
    <t>MATTHEW HAWKINS</t>
  </si>
  <si>
    <t>MATTHEW HERSOM</t>
  </si>
  <si>
    <t>MATT HESHMATPOUR</t>
  </si>
  <si>
    <t>MASSIMO HIMMELFARB</t>
  </si>
  <si>
    <t>MASAYOSHI HO</t>
  </si>
  <si>
    <t>MARTINEZ HOFMAN</t>
  </si>
  <si>
    <t>MARTINA HOFSTEE</t>
  </si>
  <si>
    <t>MARSHALL HOISINGTON</t>
  </si>
  <si>
    <t>MARK HOLTZ</t>
  </si>
  <si>
    <t>MARISSA HOLZMAN</t>
  </si>
  <si>
    <t>MARIA HONG</t>
  </si>
  <si>
    <t>MATTHEW HERTZER</t>
  </si>
  <si>
    <t>MIHO GROBE</t>
  </si>
  <si>
    <t>NAWAZ GEORGES</t>
  </si>
  <si>
    <t>NICOLE GAO</t>
  </si>
  <si>
    <t>NISHANT GAO</t>
  </si>
  <si>
    <t>NOEL GAMBINO</t>
  </si>
  <si>
    <t>NOELLE FU</t>
  </si>
  <si>
    <t>OBAID FRIIS</t>
  </si>
  <si>
    <t>OPHIR FRIEDMAN</t>
  </si>
  <si>
    <t>OWEN FRANZONI</t>
  </si>
  <si>
    <t>PALLAVI FOX</t>
  </si>
  <si>
    <t>PATINO FORSYTH</t>
  </si>
  <si>
    <t>PATRICK FLEGAL</t>
  </si>
  <si>
    <t>PEREZ FIGUEIREDO</t>
  </si>
  <si>
    <t>PETER ELIA</t>
  </si>
  <si>
    <t>PETER ERICKSON</t>
  </si>
  <si>
    <t>PETER ESPINOSA</t>
  </si>
  <si>
    <t>PETER FERRERO</t>
  </si>
  <si>
    <t>PHILIP DRUCKMAN</t>
  </si>
  <si>
    <t>PHILIP DUNCAN</t>
  </si>
  <si>
    <t>PHILL DOYLE</t>
  </si>
  <si>
    <t>PRESTON DOOREY</t>
  </si>
  <si>
    <t>RADU DONAHUE</t>
  </si>
  <si>
    <t>RAHUL DICKSTEIN</t>
  </si>
  <si>
    <t>REMY DEOMAMPO</t>
  </si>
  <si>
    <t>RICHARD DEAN</t>
  </si>
  <si>
    <t>RICHARD DEL</t>
  </si>
  <si>
    <t>RIKIN DAVIS</t>
  </si>
  <si>
    <t>ROBERT CRUSE</t>
  </si>
  <si>
    <t>ROBERT DAHMUBED</t>
  </si>
  <si>
    <t>RUI COCKLE</t>
  </si>
  <si>
    <t>RYAN CLARK</t>
  </si>
  <si>
    <t>SACHIE CLARK</t>
  </si>
  <si>
    <t>SAMANEH CHUA</t>
  </si>
  <si>
    <t>SAMANTHA CHU</t>
  </si>
  <si>
    <t>SANG CHOU</t>
  </si>
  <si>
    <t>SANGJO CHOU</t>
  </si>
  <si>
    <t>SARAH CHIN</t>
  </si>
  <si>
    <t>SATIYA CHEUNG</t>
  </si>
  <si>
    <t>SARA CHOMITZ</t>
  </si>
  <si>
    <t>SALAS CHUNG</t>
  </si>
  <si>
    <t>ROGER COONEY</t>
  </si>
  <si>
    <t>ROGER COYLE</t>
  </si>
  <si>
    <t>RODRIGUEZ CRABTREE</t>
  </si>
  <si>
    <t>ROBERT CRUNELLE</t>
  </si>
  <si>
    <t>ROBERT DARBY</t>
  </si>
  <si>
    <t>ZORINA ABREU</t>
  </si>
  <si>
    <t>YASUHIRO AU</t>
  </si>
  <si>
    <t>YA-HAN BAGDAT</t>
  </si>
  <si>
    <t>YAEL BALA</t>
  </si>
  <si>
    <t>WUSHEN BANOVAC</t>
  </si>
  <si>
    <t>WILLIAM BARRETT</t>
  </si>
  <si>
    <t>WILLIAM BAXTER</t>
  </si>
  <si>
    <t>WEI BEATTY</t>
  </si>
  <si>
    <t>WAYNE BECHRAKIS</t>
  </si>
  <si>
    <t>TIFFANIE BOSSON</t>
  </si>
  <si>
    <t>THOMAS BRANDT</t>
  </si>
  <si>
    <t>THEODORE BRODSKY</t>
  </si>
  <si>
    <t>THAVIN BROMBERG</t>
  </si>
  <si>
    <t>TARA CANTROCK</t>
  </si>
  <si>
    <t>TANZEER CAO</t>
  </si>
  <si>
    <t>TADAMITSU CARROW</t>
  </si>
  <si>
    <t>SPENCER CHANG</t>
  </si>
  <si>
    <t>SIMOND CHAT</t>
  </si>
  <si>
    <t>SHANNON CHEESEBRO</t>
  </si>
  <si>
    <t>SCOTT CHEN</t>
  </si>
  <si>
    <t>SEAN CHEN</t>
  </si>
  <si>
    <t>SCOTT CHENG</t>
  </si>
  <si>
    <t>SAEED CILENTO</t>
  </si>
  <si>
    <t>RYAN CLOKE</t>
  </si>
  <si>
    <t>YOUNGJIN AHN</t>
  </si>
  <si>
    <t>YINGDA ALTER</t>
  </si>
  <si>
    <t>YI-FENG ALVAREZ</t>
  </si>
  <si>
    <t>YANWEN AURORI</t>
  </si>
  <si>
    <t>WON BARNES</t>
  </si>
  <si>
    <t>VIACHESLAV BENCHIMOL</t>
  </si>
  <si>
    <t>STEPHEN CHAN</t>
  </si>
  <si>
    <t>NICOLAS GAUTAM</t>
  </si>
  <si>
    <t>ROBERT CUSNIR</t>
  </si>
  <si>
    <t>ZHANETTA ADEYEYE</t>
  </si>
  <si>
    <t>UROS BIRKHOFER</t>
  </si>
  <si>
    <t>TOBIAS BLATTMAN</t>
  </si>
  <si>
    <t>THOMAS BRAUN</t>
  </si>
  <si>
    <t>THANADTHA BROWN</t>
  </si>
  <si>
    <t>TAYLOR BUCKLEY</t>
  </si>
  <si>
    <t>TARYN CANAL</t>
  </si>
  <si>
    <t>SUNG CASASAYAS</t>
  </si>
  <si>
    <t>STUTI CHA</t>
  </si>
  <si>
    <t>STEVEN CHAN</t>
  </si>
  <si>
    <t>SIMON CHAU</t>
  </si>
  <si>
    <t>SHIV CHAYET</t>
  </si>
  <si>
    <t>YOON AKIN-ADERIBIGBE</t>
  </si>
  <si>
    <t>YOOKYUNG ALEXANDER</t>
  </si>
  <si>
    <t>YI-SHIUAN ALSAMDAN</t>
  </si>
  <si>
    <t>YI ARAMENDIA</t>
  </si>
  <si>
    <t>YAT-LUN ATRI</t>
  </si>
  <si>
    <t>WILLEM BAXTER</t>
  </si>
  <si>
    <t>VALLE BERKMAN</t>
  </si>
  <si>
    <t>ROBERT DAVIDOWITZ</t>
  </si>
  <si>
    <t>ZHEN ABU-ZAHRA</t>
  </si>
  <si>
    <t>YU AHN</t>
  </si>
  <si>
    <t>YING ALTMANN</t>
  </si>
  <si>
    <t>YAYA ASHKENAZI</t>
  </si>
  <si>
    <t>YAN AUSTIN</t>
  </si>
  <si>
    <t>WON BARAKAT</t>
  </si>
  <si>
    <t>VIVEK BEISTEGUI</t>
  </si>
  <si>
    <t>TRENT BLAKELY</t>
  </si>
  <si>
    <t>TIMOTHY BOLTON</t>
  </si>
  <si>
    <t>YUNZHE AFONSO</t>
  </si>
  <si>
    <t>TED BROWN</t>
  </si>
  <si>
    <t>SEVAG CHEN</t>
  </si>
  <si>
    <t>TAE CARRILLO</t>
  </si>
  <si>
    <t>SUANNE CAUTERO</t>
  </si>
  <si>
    <t>SOMPOP CHANG</t>
  </si>
  <si>
    <t>STEPHANIE CHANG</t>
  </si>
  <si>
    <t>SE CHEN</t>
  </si>
  <si>
    <t>SETH CHEN</t>
  </si>
  <si>
    <t>Reason</t>
  </si>
  <si>
    <t>Probation Failure</t>
  </si>
  <si>
    <t>Org realignment-COVID</t>
  </si>
  <si>
    <t>EE10</t>
  </si>
  <si>
    <t>EE01</t>
  </si>
  <si>
    <t>EE02</t>
  </si>
  <si>
    <t>EE03</t>
  </si>
  <si>
    <t>EE04</t>
  </si>
  <si>
    <t>EE05</t>
  </si>
  <si>
    <t>EE06</t>
  </si>
  <si>
    <t>EE07</t>
  </si>
  <si>
    <t>EE08</t>
  </si>
  <si>
    <t>EE09</t>
  </si>
  <si>
    <t>HUMAN RESOURCE MANAGER</t>
  </si>
  <si>
    <t>IT MANAGER</t>
  </si>
  <si>
    <t>PROCUREMENT MANAGER</t>
  </si>
  <si>
    <t>F&amp;B MANAGER</t>
  </si>
  <si>
    <t>FLIGHT SERVICE MANAGER</t>
  </si>
  <si>
    <t>HUMAN RESOURCE SUPERVISOR</t>
  </si>
  <si>
    <t>IT SUPERVISOR</t>
  </si>
  <si>
    <t>PROCUREMENT SUPERVISOR</t>
  </si>
  <si>
    <t>F&amp;B SUPERVISOR</t>
  </si>
  <si>
    <t>FLIGHT SERVICE SUPERVISOR</t>
  </si>
  <si>
    <t>SUPPLY CHAIN SUPERVISOR</t>
  </si>
  <si>
    <t>FINANCE SUPERVISOR</t>
  </si>
  <si>
    <t>REVENUE ANALYST</t>
  </si>
  <si>
    <t>IT ANALYST</t>
  </si>
  <si>
    <t>INVENTORY OFFICER</t>
  </si>
  <si>
    <t>FLIGHT ADMINISTRATOR</t>
  </si>
  <si>
    <t>ASSISTANT ACCOUNTANT</t>
  </si>
  <si>
    <t>FLIGHT OPERATIONS</t>
  </si>
  <si>
    <t>AIRPORT LOUNGES</t>
  </si>
  <si>
    <t>CULINARY</t>
  </si>
  <si>
    <t>SUPPLY CHAIN</t>
  </si>
  <si>
    <t>HUMAN RESOURCE</t>
  </si>
  <si>
    <t>APT</t>
  </si>
  <si>
    <t>CUL</t>
  </si>
  <si>
    <t>FIN</t>
  </si>
  <si>
    <t>FOP</t>
  </si>
  <si>
    <t>HRD</t>
  </si>
  <si>
    <t>ITD</t>
  </si>
  <si>
    <t>MGT</t>
  </si>
  <si>
    <t>PRT</t>
  </si>
  <si>
    <t>SCN</t>
  </si>
  <si>
    <t>Unit Code</t>
  </si>
  <si>
    <t>Unit Name</t>
  </si>
  <si>
    <t>Function Code</t>
  </si>
  <si>
    <t>Function Name</t>
  </si>
  <si>
    <t>CONCOURSE A</t>
  </si>
  <si>
    <t>CONCOURSE B</t>
  </si>
  <si>
    <t>CONCOURSE C</t>
  </si>
  <si>
    <t>PASTRY</t>
  </si>
  <si>
    <t>ASSEMBLY</t>
  </si>
  <si>
    <t>CONTINENTAL</t>
  </si>
  <si>
    <t>ARABIAN</t>
  </si>
  <si>
    <t>CORE ACCOUNTING</t>
  </si>
  <si>
    <t>VAT</t>
  </si>
  <si>
    <t>TRANSPORT</t>
  </si>
  <si>
    <t>PACKING</t>
  </si>
  <si>
    <t>FLIGHT CATERING</t>
  </si>
  <si>
    <t>AIRSIDE</t>
  </si>
  <si>
    <t>PREPARATION</t>
  </si>
  <si>
    <t>CORE HR</t>
  </si>
  <si>
    <t>IT SERVICES</t>
  </si>
  <si>
    <t>GM OFFICE</t>
  </si>
  <si>
    <t>PURCHASING</t>
  </si>
  <si>
    <t>FOOD STORES</t>
  </si>
  <si>
    <t>NON FOOD STORES</t>
  </si>
  <si>
    <t>FOP524</t>
  </si>
  <si>
    <t>FOP556</t>
  </si>
  <si>
    <t>FOP537</t>
  </si>
  <si>
    <t>FOP550</t>
  </si>
  <si>
    <t>FOP543</t>
  </si>
  <si>
    <t>FOP542</t>
  </si>
  <si>
    <t>CUL510</t>
  </si>
  <si>
    <t>CUL509</t>
  </si>
  <si>
    <t>CUL508</t>
  </si>
  <si>
    <t>CUL511</t>
  </si>
  <si>
    <t>CUL506</t>
  </si>
  <si>
    <t>CUL547</t>
  </si>
  <si>
    <t>CUL514</t>
  </si>
  <si>
    <t>APT557</t>
  </si>
  <si>
    <t>APT545</t>
  </si>
  <si>
    <t>APT546</t>
  </si>
  <si>
    <t>APT527</t>
  </si>
  <si>
    <t>APT503</t>
  </si>
  <si>
    <t>APT516</t>
  </si>
  <si>
    <t>APT558</t>
  </si>
  <si>
    <t>APT504</t>
  </si>
  <si>
    <t>APT523</t>
  </si>
  <si>
    <t>APT517</t>
  </si>
  <si>
    <t>FIN502</t>
  </si>
  <si>
    <t>FIN500</t>
  </si>
  <si>
    <t>FIN519</t>
  </si>
  <si>
    <t>FIN518</t>
  </si>
  <si>
    <t>HRD529</t>
  </si>
  <si>
    <t>HRD528</t>
  </si>
  <si>
    <t>HRD531</t>
  </si>
  <si>
    <t>HRD530</t>
  </si>
  <si>
    <t>FOP520</t>
  </si>
  <si>
    <t>FOP522</t>
  </si>
  <si>
    <t>FOP521</t>
  </si>
  <si>
    <t>FOP538</t>
  </si>
  <si>
    <t>SCN551</t>
  </si>
  <si>
    <t>SCN549</t>
  </si>
  <si>
    <t>SCN533</t>
  </si>
  <si>
    <t>SCN554</t>
  </si>
  <si>
    <t>SCN553</t>
  </si>
  <si>
    <t>MGT525</t>
  </si>
  <si>
    <t>MGT507</t>
  </si>
  <si>
    <t>MGT548</t>
  </si>
  <si>
    <t>ITD534</t>
  </si>
  <si>
    <t>ITD535</t>
  </si>
  <si>
    <t>ITD536</t>
  </si>
  <si>
    <t>SCN552</t>
  </si>
  <si>
    <t>FOP555</t>
  </si>
  <si>
    <t>FOP513</t>
  </si>
  <si>
    <t>CUL515</t>
  </si>
  <si>
    <t>FOP501</t>
  </si>
  <si>
    <t>FOP539</t>
  </si>
  <si>
    <t>PRT541</t>
  </si>
  <si>
    <t>PRT540</t>
  </si>
  <si>
    <t>PRT505</t>
  </si>
  <si>
    <t>PRT532</t>
  </si>
  <si>
    <t>FIN544</t>
  </si>
  <si>
    <t>FOP526</t>
  </si>
  <si>
    <t>FOP512</t>
  </si>
  <si>
    <t>Position ID</t>
  </si>
  <si>
    <t>Resignation Notice: LWD</t>
  </si>
  <si>
    <t>Manpower Budget</t>
  </si>
  <si>
    <t>Exit</t>
  </si>
  <si>
    <t>Active</t>
  </si>
  <si>
    <t>Vacancies</t>
  </si>
  <si>
    <t>Resignation Notice Count</t>
  </si>
  <si>
    <t>Total Exit Count</t>
  </si>
  <si>
    <t>Count of Active Male</t>
  </si>
  <si>
    <t>Count of Active Female</t>
  </si>
  <si>
    <t>Average HC - 2020</t>
  </si>
  <si>
    <t>SR.</t>
  </si>
  <si>
    <t>Assessment Task</t>
  </si>
  <si>
    <t>Hint</t>
  </si>
  <si>
    <t>Populate the empty fields in sheet A</t>
  </si>
  <si>
    <t>Refer the sheet B and identify the unique parameter (a column or combination of columns) to consolidate the values in sheet A</t>
  </si>
  <si>
    <t>Active Employee Count (HC)</t>
  </si>
  <si>
    <t>Gender</t>
  </si>
  <si>
    <t>Create a Workforce Dashboard with the data provided in Sheet B</t>
  </si>
  <si>
    <t xml:space="preserve">Generate attrition rate (%) for year 2020 from the data in sheet B and sheet C </t>
  </si>
  <si>
    <t>MS Excel</t>
  </si>
  <si>
    <t>Power BI</t>
  </si>
  <si>
    <t>Yes</t>
  </si>
  <si>
    <t>Yes (Optional)</t>
  </si>
  <si>
    <t>Optional</t>
  </si>
  <si>
    <t>Other BI Tools</t>
  </si>
  <si>
    <r>
      <t xml:space="preserve">Create a summary dashboard by </t>
    </r>
    <r>
      <rPr>
        <b/>
        <u/>
        <sz val="9"/>
        <rFont val="Arial"/>
        <family val="2"/>
      </rPr>
      <t>Unit</t>
    </r>
    <r>
      <rPr>
        <b/>
        <sz val="9"/>
        <rFont val="Arial"/>
        <family val="2"/>
      </rPr>
      <t xml:space="preserve"> with the populated data above to reflect Budget, Active HC &amp; Vacancies</t>
    </r>
  </si>
  <si>
    <r>
      <t xml:space="preserve">Use </t>
    </r>
    <r>
      <rPr>
        <b/>
        <sz val="9"/>
        <rFont val="Arial"/>
        <family val="2"/>
      </rPr>
      <t>creativity</t>
    </r>
    <r>
      <rPr>
        <sz val="9"/>
        <rFont val="Arial"/>
        <family val="2"/>
      </rPr>
      <t xml:space="preserve"> to create a meaningful dashboard with an optional visualization</t>
    </r>
  </si>
  <si>
    <r>
      <t xml:space="preserve">Use </t>
    </r>
    <r>
      <rPr>
        <b/>
        <sz val="9"/>
        <rFont val="Arial"/>
        <family val="2"/>
      </rPr>
      <t>creativity</t>
    </r>
    <r>
      <rPr>
        <sz val="9"/>
        <rFont val="Arial"/>
        <family val="2"/>
      </rPr>
      <t xml:space="preserve"> to create a meaningful dashboard with as much data points as possible with visualizations or tables</t>
    </r>
  </si>
  <si>
    <r>
      <t xml:space="preserve">Use </t>
    </r>
    <r>
      <rPr>
        <b/>
        <sz val="9"/>
        <rFont val="Arial"/>
        <family val="2"/>
      </rPr>
      <t xml:space="preserve">creativity </t>
    </r>
    <r>
      <rPr>
        <sz val="9"/>
        <rFont val="Arial"/>
        <family val="2"/>
      </rPr>
      <t>to create a meaningful dashboard with an optional visualization</t>
    </r>
  </si>
  <si>
    <t>Row Labels</t>
  </si>
  <si>
    <t>Grand Total</t>
  </si>
  <si>
    <t>Sum of Active Employee Count (HC)</t>
  </si>
  <si>
    <t>Sum of Vacancies</t>
  </si>
  <si>
    <t>Sum of Manpower Budget</t>
  </si>
  <si>
    <t>Sum of Count of Active Male</t>
  </si>
  <si>
    <t>Sum of Count of Active Female</t>
  </si>
  <si>
    <t>Age</t>
  </si>
  <si>
    <t>Count of Employee Number</t>
  </si>
  <si>
    <t>Pay start year</t>
  </si>
  <si>
    <t>Pay Start month</t>
  </si>
  <si>
    <t>(Multiple Items)</t>
  </si>
  <si>
    <t>Seperation</t>
  </si>
  <si>
    <t>% Attrition</t>
  </si>
  <si>
    <t>Average of Age</t>
  </si>
  <si>
    <t>Tenure in Months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</si>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</sst>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name val="Arial"/>
      <family val="2"/>
    </font>
    <font>
      <b/>
      <sz val="8.5"/>
      <name val="Arial"/>
      <family val="2"/>
    </font>
    <font>
      <b/>
      <sz val="10"/>
      <name val="Arial"/>
      <family val="2"/>
    </font>
    <font>
      <sz val="10"/>
      <color theme="1"/>
      <name val="Calibri"/>
      <family val="2"/>
      <scheme val="minor"/>
    </font>
    <font>
      <b/>
      <sz val="10"/>
      <color theme="1"/>
      <name val="Arial"/>
      <family val="2"/>
    </font>
    <font>
      <sz val="10"/>
      <color theme="1"/>
      <name val="Arial"/>
      <family val="2"/>
    </font>
    <font>
      <sz val="9"/>
      <name val="Arial"/>
      <family val="2"/>
    </font>
    <font>
      <b/>
      <sz val="9"/>
      <name val="Arial"/>
      <family val="2"/>
    </font>
    <font>
      <b/>
      <u/>
      <sz val="9"/>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FFFF00"/>
        <bgColor theme="4" tint="0.79998168889431442"/>
      </patternFill>
    </fill>
    <fill>
      <patternFill patternType="solid">
        <fgColor theme="0" tint="-4.9989318521683403E-2"/>
        <bgColor theme="4" tint="0.79998168889431442"/>
      </patternFill>
    </fill>
    <fill>
      <patternFill patternType="solid">
        <fgColor rgb="FF00B050"/>
        <bgColor theme="4" tint="0.79998168889431442"/>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medium">
        <color rgb="FF002060"/>
      </left>
      <right style="thin">
        <color theme="0" tint="-0.249977111117893"/>
      </right>
      <top style="medium">
        <color rgb="FF002060"/>
      </top>
      <bottom style="medium">
        <color rgb="FF002060"/>
      </bottom>
      <diagonal/>
    </border>
    <border>
      <left style="thin">
        <color theme="0" tint="-0.249977111117893"/>
      </left>
      <right style="thin">
        <color theme="0" tint="-0.249977111117893"/>
      </right>
      <top style="medium">
        <color rgb="FF002060"/>
      </top>
      <bottom style="medium">
        <color rgb="FF002060"/>
      </bottom>
      <diagonal/>
    </border>
    <border>
      <left style="thin">
        <color theme="0" tint="-0.249977111117893"/>
      </left>
      <right/>
      <top style="medium">
        <color rgb="FF002060"/>
      </top>
      <bottom style="medium">
        <color rgb="FF002060"/>
      </bottom>
      <diagonal/>
    </border>
    <border>
      <left style="thin">
        <color theme="0" tint="-0.249977111117893"/>
      </left>
      <right style="medium">
        <color rgb="FF002060"/>
      </right>
      <top style="medium">
        <color rgb="FF002060"/>
      </top>
      <bottom style="medium">
        <color rgb="FF00206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medium">
        <color rgb="FF002060"/>
      </top>
      <bottom style="medium">
        <color rgb="FF002060"/>
      </bottom>
      <diagonal/>
    </border>
    <border>
      <left style="medium">
        <color indexed="64"/>
      </left>
      <right style="medium">
        <color indexed="64"/>
      </right>
      <top style="medium">
        <color indexed="64"/>
      </top>
      <bottom style="thin">
        <color theme="0" tint="-0.249977111117893"/>
      </bottom>
      <diagonal/>
    </border>
    <border>
      <left style="medium">
        <color indexed="64"/>
      </left>
      <right style="medium">
        <color indexed="64"/>
      </right>
      <top/>
      <bottom/>
      <diagonal/>
    </border>
    <border>
      <left style="medium">
        <color indexed="64"/>
      </left>
      <right style="medium">
        <color indexed="64"/>
      </right>
      <top style="medium">
        <color rgb="FF002060"/>
      </top>
      <bottom style="medium">
        <color indexed="64"/>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right style="thin">
        <color theme="7" tint="0.39997558519241921"/>
      </right>
      <top/>
      <bottom style="thin">
        <color theme="7" tint="0.39997558519241921"/>
      </bottom>
      <diagonal/>
    </border>
    <border>
      <left style="thin">
        <color theme="7" tint="0.39997558519241921"/>
      </left>
      <right style="thin">
        <color theme="7" tint="0.39997558519241921"/>
      </right>
      <top/>
      <bottom style="thin">
        <color theme="7" tint="0.39997558519241921"/>
      </bottom>
      <diagonal/>
    </border>
    <border>
      <left style="thin">
        <color theme="7" tint="0.39997558519241921"/>
      </left>
      <right/>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style="thin">
        <color theme="7" tint="0.39997558519241921"/>
      </top>
      <bottom style="thin">
        <color theme="7" tint="0.39997558519241921"/>
      </bottom>
      <diagonal/>
    </border>
    <border>
      <left/>
      <right style="thin">
        <color theme="7" tint="0.39997558519241921"/>
      </right>
      <top style="thin">
        <color theme="7" tint="0.39997558519241921"/>
      </top>
      <bottom/>
      <diagonal/>
    </border>
    <border>
      <left style="thin">
        <color theme="7" tint="0.39997558519241921"/>
      </left>
      <right style="thin">
        <color theme="7" tint="0.39997558519241921"/>
      </right>
      <top style="thin">
        <color theme="7" tint="0.39997558519241921"/>
      </top>
      <bottom/>
      <diagonal/>
    </border>
    <border>
      <left style="thin">
        <color theme="7" tint="0.39997558519241921"/>
      </left>
      <right/>
      <top style="thin">
        <color theme="7"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4" fontId="0" fillId="0" borderId="0" xfId="0" applyNumberFormat="1" applyAlignment="1">
      <alignment horizontal="center"/>
    </xf>
    <xf numFmtId="0" fontId="18" fillId="34" borderId="0" xfId="0" applyFont="1" applyFill="1" applyAlignment="1">
      <alignment horizontal="center" vertical="center" wrapText="1"/>
    </xf>
    <xf numFmtId="0" fontId="18" fillId="34" borderId="0" xfId="0" applyFont="1" applyFill="1" applyAlignment="1">
      <alignment vertical="center" wrapText="1"/>
    </xf>
    <xf numFmtId="0" fontId="0" fillId="0" borderId="0" xfId="0" applyAlignment="1">
      <alignment horizontal="center" wrapText="1"/>
    </xf>
    <xf numFmtId="0" fontId="18" fillId="0" borderId="15" xfId="0" applyNumberFormat="1" applyFont="1" applyBorder="1" applyAlignment="1">
      <alignment horizontal="center" wrapText="1"/>
    </xf>
    <xf numFmtId="0" fontId="18" fillId="0" borderId="18" xfId="0" applyNumberFormat="1" applyFont="1" applyBorder="1" applyAlignment="1">
      <alignment horizontal="center" wrapText="1"/>
    </xf>
    <xf numFmtId="0" fontId="18" fillId="0" borderId="0" xfId="0" applyFont="1" applyAlignment="1">
      <alignment horizontal="center" wrapText="1"/>
    </xf>
    <xf numFmtId="0" fontId="18" fillId="0" borderId="10" xfId="0" applyFont="1" applyBorder="1" applyAlignment="1">
      <alignment horizontal="left"/>
    </xf>
    <xf numFmtId="0" fontId="18" fillId="0" borderId="17" xfId="0" applyFont="1" applyBorder="1" applyAlignment="1">
      <alignment horizontal="left"/>
    </xf>
    <xf numFmtId="0" fontId="0" fillId="0" borderId="0" xfId="0" applyAlignment="1">
      <alignment horizontal="left" wrapText="1"/>
    </xf>
    <xf numFmtId="0" fontId="19" fillId="0" borderId="10" xfId="0" applyFont="1" applyBorder="1" applyAlignment="1">
      <alignment horizontal="center" wrapText="1"/>
    </xf>
    <xf numFmtId="0" fontId="19" fillId="0" borderId="17" xfId="0" applyFont="1" applyBorder="1" applyAlignment="1">
      <alignment horizontal="center" wrapText="1"/>
    </xf>
    <xf numFmtId="0" fontId="19" fillId="0" borderId="14" xfId="0" applyFont="1" applyBorder="1" applyAlignment="1">
      <alignment horizontal="center" wrapText="1"/>
    </xf>
    <xf numFmtId="0" fontId="19" fillId="0" borderId="16" xfId="0" applyFont="1" applyBorder="1" applyAlignment="1">
      <alignment horizontal="center" wrapText="1"/>
    </xf>
    <xf numFmtId="0" fontId="19" fillId="35" borderId="12" xfId="0" applyFont="1" applyFill="1" applyBorder="1" applyAlignment="1">
      <alignment horizontal="center" vertical="center" wrapText="1"/>
    </xf>
    <xf numFmtId="0" fontId="21" fillId="0" borderId="0" xfId="0" applyFont="1" applyAlignment="1">
      <alignment vertical="center"/>
    </xf>
    <xf numFmtId="0" fontId="20" fillId="33" borderId="19"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20" fillId="33" borderId="20" xfId="0" applyFont="1" applyFill="1" applyBorder="1" applyAlignment="1">
      <alignment horizontal="left" vertical="center"/>
    </xf>
    <xf numFmtId="0" fontId="20" fillId="33" borderId="21" xfId="0" applyFont="1" applyFill="1" applyBorder="1" applyAlignment="1">
      <alignment horizontal="center" vertical="center" wrapText="1"/>
    </xf>
    <xf numFmtId="0" fontId="20" fillId="35" borderId="20" xfId="0" applyFont="1" applyFill="1" applyBorder="1" applyAlignment="1">
      <alignment horizontal="center" vertical="center" wrapText="1"/>
    </xf>
    <xf numFmtId="0" fontId="20" fillId="35" borderId="22"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9" fillId="36" borderId="12" xfId="0" applyFont="1" applyFill="1" applyBorder="1" applyAlignment="1">
      <alignment horizontal="left" vertical="center"/>
    </xf>
    <xf numFmtId="0" fontId="19" fillId="36" borderId="12" xfId="0" applyFont="1" applyFill="1" applyBorder="1" applyAlignment="1">
      <alignment horizontal="center" vertical="center" wrapText="1"/>
    </xf>
    <xf numFmtId="0" fontId="19" fillId="36" borderId="13" xfId="0" applyFont="1" applyFill="1" applyBorder="1" applyAlignment="1">
      <alignment horizontal="center" vertical="center" wrapText="1"/>
    </xf>
    <xf numFmtId="0" fontId="0" fillId="0" borderId="0" xfId="0" applyAlignment="1">
      <alignment horizontal="center" vertical="center" wrapText="1"/>
    </xf>
    <xf numFmtId="0" fontId="22" fillId="33" borderId="23" xfId="0" applyFont="1" applyFill="1" applyBorder="1" applyAlignment="1">
      <alignment vertical="center"/>
    </xf>
    <xf numFmtId="0" fontId="22" fillId="33" borderId="23" xfId="0" applyFont="1" applyFill="1" applyBorder="1" applyAlignment="1">
      <alignment horizontal="center" vertical="center" wrapText="1"/>
    </xf>
    <xf numFmtId="0" fontId="23" fillId="0" borderId="23" xfId="0" applyFont="1" applyBorder="1" applyAlignment="1">
      <alignment horizontal="left"/>
    </xf>
    <xf numFmtId="0" fontId="23" fillId="0" borderId="23" xfId="0" applyNumberFormat="1" applyFont="1" applyBorder="1" applyAlignment="1">
      <alignment horizontal="center" vertical="center" wrapText="1"/>
    </xf>
    <xf numFmtId="0" fontId="19" fillId="35" borderId="11" xfId="0" applyFont="1" applyFill="1" applyBorder="1" applyAlignment="1">
      <alignment horizontal="center" vertical="center" wrapText="1"/>
    </xf>
    <xf numFmtId="0" fontId="20" fillId="35" borderId="24" xfId="0" applyFont="1" applyFill="1" applyBorder="1" applyAlignment="1">
      <alignment horizontal="center" vertical="center" wrapText="1"/>
    </xf>
    <xf numFmtId="0" fontId="19" fillId="37" borderId="25" xfId="0" applyFont="1" applyFill="1" applyBorder="1" applyAlignment="1">
      <alignment horizontal="center" vertical="center" wrapText="1"/>
    </xf>
    <xf numFmtId="0" fontId="19" fillId="0" borderId="26" xfId="0" applyFont="1" applyBorder="1" applyAlignment="1">
      <alignment horizontal="center" wrapText="1"/>
    </xf>
    <xf numFmtId="0" fontId="0" fillId="0" borderId="26" xfId="0" applyBorder="1" applyAlignment="1">
      <alignment horizontal="center" wrapText="1"/>
    </xf>
    <xf numFmtId="0" fontId="20" fillId="37" borderId="27" xfId="0" applyFont="1" applyFill="1" applyBorder="1" applyAlignment="1">
      <alignment horizontal="center" vertical="center" wrapText="1"/>
    </xf>
    <xf numFmtId="0" fontId="0" fillId="0" borderId="0" xfId="0" applyAlignment="1">
      <alignment wrapText="1"/>
    </xf>
    <xf numFmtId="0" fontId="24" fillId="0" borderId="29" xfId="0" applyFont="1" applyBorder="1" applyAlignment="1">
      <alignment horizontal="center" vertical="center"/>
    </xf>
    <xf numFmtId="0" fontId="24" fillId="0" borderId="30" xfId="0" applyFont="1" applyBorder="1" applyAlignment="1">
      <alignment vertical="center"/>
    </xf>
    <xf numFmtId="0" fontId="24" fillId="0" borderId="30" xfId="0" applyFont="1" applyBorder="1" applyAlignment="1">
      <alignment vertical="center" wrapText="1"/>
    </xf>
    <xf numFmtId="0" fontId="24" fillId="0" borderId="30" xfId="0" applyFont="1" applyBorder="1" applyAlignment="1">
      <alignment horizontal="center" vertical="center" wrapText="1"/>
    </xf>
    <xf numFmtId="0" fontId="24" fillId="0" borderId="30" xfId="0" applyFont="1" applyBorder="1" applyAlignment="1">
      <alignment horizontal="center" vertical="center"/>
    </xf>
    <xf numFmtId="0" fontId="24" fillId="0" borderId="31" xfId="0" applyFont="1" applyBorder="1" applyAlignment="1">
      <alignment horizontal="center" vertical="center" wrapText="1"/>
    </xf>
    <xf numFmtId="0" fontId="24" fillId="0" borderId="32" xfId="0" applyFont="1" applyBorder="1" applyAlignment="1">
      <alignment horizontal="center" vertical="center"/>
    </xf>
    <xf numFmtId="0" fontId="25" fillId="0" borderId="28" xfId="0" applyFont="1" applyBorder="1" applyAlignment="1">
      <alignment vertical="center"/>
    </xf>
    <xf numFmtId="0" fontId="24" fillId="0" borderId="28" xfId="0" applyFont="1" applyBorder="1" applyAlignment="1">
      <alignment vertical="center" wrapText="1"/>
    </xf>
    <xf numFmtId="0" fontId="24" fillId="0" borderId="28" xfId="0" applyFont="1" applyBorder="1" applyAlignment="1">
      <alignment horizontal="center" vertical="center"/>
    </xf>
    <xf numFmtId="0" fontId="24" fillId="0" borderId="33" xfId="0" applyFont="1" applyBorder="1" applyAlignment="1">
      <alignment horizontal="center" vertical="center" wrapText="1"/>
    </xf>
    <xf numFmtId="0" fontId="25" fillId="0" borderId="28" xfId="0" applyFont="1" applyBorder="1" applyAlignment="1">
      <alignment vertical="center" wrapText="1"/>
    </xf>
    <xf numFmtId="0" fontId="25" fillId="0" borderId="28" xfId="0" applyFont="1" applyBorder="1" applyAlignment="1">
      <alignment wrapText="1"/>
    </xf>
    <xf numFmtId="0" fontId="25" fillId="34" borderId="28" xfId="0" applyFont="1" applyFill="1" applyBorder="1" applyAlignment="1">
      <alignment horizontal="center" vertical="center" wrapText="1"/>
    </xf>
    <xf numFmtId="0" fontId="25" fillId="34" borderId="33" xfId="0" applyFont="1" applyFill="1" applyBorder="1" applyAlignment="1">
      <alignment horizontal="center" vertical="center" wrapText="1"/>
    </xf>
    <xf numFmtId="0" fontId="24" fillId="0" borderId="34" xfId="0" applyFont="1" applyBorder="1" applyAlignment="1">
      <alignment horizontal="center" vertical="center"/>
    </xf>
    <xf numFmtId="0" fontId="25" fillId="0" borderId="35" xfId="0" applyFont="1" applyBorder="1" applyAlignment="1">
      <alignment vertical="center" wrapText="1"/>
    </xf>
    <xf numFmtId="0" fontId="24" fillId="0" borderId="35" xfId="0" applyFont="1" applyBorder="1" applyAlignment="1">
      <alignment vertical="center" wrapText="1"/>
    </xf>
    <xf numFmtId="0" fontId="24" fillId="0" borderId="35" xfId="0" applyFont="1" applyBorder="1" applyAlignment="1">
      <alignment horizontal="center" vertical="center"/>
    </xf>
    <xf numFmtId="0" fontId="24" fillId="0" borderId="35" xfId="0" applyFont="1" applyBorder="1" applyAlignment="1">
      <alignment horizontal="center"/>
    </xf>
    <xf numFmtId="0" fontId="24" fillId="0" borderId="36" xfId="0" applyFont="1" applyBorder="1" applyAlignment="1">
      <alignment horizontal="center" wrapText="1"/>
    </xf>
    <xf numFmtId="0" fontId="18" fillId="0" borderId="0" xfId="0" applyFont="1" applyAlignment="1">
      <alignment horizontal="center" vertical="center"/>
    </xf>
    <xf numFmtId="0" fontId="18" fillId="0" borderId="0" xfId="0" applyFont="1" applyAlignment="1">
      <alignment vertical="center"/>
    </xf>
    <xf numFmtId="14" fontId="18" fillId="0" borderId="0" xfId="0" applyNumberFormat="1" applyFont="1" applyAlignment="1">
      <alignment horizontal="center" vertical="center"/>
    </xf>
    <xf numFmtId="0" fontId="0" fillId="0" borderId="0" xfId="0" applyAlignment="1"/>
    <xf numFmtId="49" fontId="18" fillId="34" borderId="0" xfId="0" applyNumberFormat="1" applyFont="1" applyFill="1" applyAlignment="1">
      <alignment horizontal="center" vertical="center" wrapText="1"/>
    </xf>
    <xf numFmtId="49" fontId="18"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1" fontId="18" fillId="0" borderId="0" xfId="0" applyNumberFormat="1" applyFont="1" applyAlignment="1">
      <alignment horizontal="center" vertical="center"/>
    </xf>
    <xf numFmtId="1" fontId="0" fillId="0" borderId="0" xfId="0" applyNumberFormat="1" applyAlignment="1">
      <alignment horizontal="left"/>
    </xf>
    <xf numFmtId="1" fontId="18" fillId="34" borderId="0" xfId="0" applyNumberFormat="1" applyFont="1" applyFill="1" applyAlignment="1">
      <alignment horizontal="center" vertical="center" wrapText="1"/>
    </xf>
    <xf numFmtId="1" fontId="0" fillId="0" borderId="0" xfId="0" applyNumberFormat="1" applyAlignment="1">
      <alignment horizontal="center"/>
    </xf>
    <xf numFmtId="10" fontId="0" fillId="0" borderId="0" xfId="0" applyNumberFormat="1"/>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b val="0"/>
        <i val="0"/>
        <strike val="0"/>
        <condense val="0"/>
        <extend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0" formatCode="General"/>
      <alignment horizontal="center" vertical="center" textRotation="0" wrapText="0" indent="0" justifyLastLine="0" shrinkToFit="0" readingOrder="0"/>
    </dxf>
    <dxf>
      <font>
        <strike val="0"/>
        <outline val="0"/>
        <shadow val="0"/>
        <u val="none"/>
        <vertAlign val="baseline"/>
        <sz val="8.5"/>
        <color auto="1"/>
        <name val="Arial"/>
        <scheme val="none"/>
      </font>
      <numFmt numFmtId="0" formatCode="General"/>
      <alignment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b val="0"/>
        <i val="0"/>
        <strike val="0"/>
        <condense val="0"/>
        <extend val="0"/>
        <outline val="0"/>
        <shadow val="0"/>
        <u val="none"/>
        <vertAlign val="baseline"/>
        <sz val="8.5"/>
        <color auto="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8.5"/>
        <color auto="1"/>
        <name val="Arial"/>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8.5"/>
        <color auto="1"/>
        <name val="Arial"/>
        <scheme val="none"/>
      </font>
      <numFmt numFmtId="1" formatCode="0"/>
      <alignment horizontal="center"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b val="0"/>
        <i val="0"/>
        <strike val="0"/>
        <condense val="0"/>
        <extend val="0"/>
        <outline val="0"/>
        <shadow val="0"/>
        <u val="none"/>
        <vertAlign val="baseline"/>
        <sz val="8.5"/>
        <color auto="1"/>
        <name val="Arial"/>
        <scheme val="none"/>
      </font>
      <numFmt numFmtId="1" formatCode="0"/>
      <alignment horizontal="center"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0" formatCode="General"/>
      <alignment horizontal="center"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fill>
        <patternFill patternType="solid">
          <fgColor indexed="64"/>
          <bgColor theme="7" tint="0.79998168889431442"/>
        </patternFill>
      </fill>
      <alignment vertical="center" textRotation="0" wrapText="1" indent="0" justifyLastLine="0" shrinkToFit="0" readingOrder="0"/>
    </dxf>
    <dxf>
      <font>
        <color rgb="FF9C0006"/>
      </font>
      <fill>
        <patternFill>
          <bgColor rgb="FFFFC7CE"/>
        </patternFill>
      </fill>
    </dxf>
    <dxf>
      <font>
        <strike val="0"/>
        <outline val="0"/>
        <shadow val="0"/>
        <u val="none"/>
        <vertAlign val="baseline"/>
        <sz val="9"/>
        <color auto="1"/>
        <name val="Arial"/>
        <scheme val="none"/>
      </font>
      <alignment horizontal="center"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font>
        <strike val="0"/>
        <outline val="0"/>
        <shadow val="0"/>
        <u val="none"/>
        <vertAlign val="baseline"/>
        <sz val="9"/>
        <color auto="1"/>
        <name val="Arial"/>
        <scheme val="none"/>
      </font>
      <alignment horizontal="center" textRotation="0" wrapText="0"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strike val="0"/>
        <outline val="0"/>
        <shadow val="0"/>
        <u val="none"/>
        <vertAlign val="baseline"/>
        <sz val="9"/>
        <color auto="1"/>
        <name val="Arial"/>
        <scheme val="none"/>
      </font>
      <alignment horizontal="center" vertical="center" textRotation="0" wrapText="0"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strike val="0"/>
        <outline val="0"/>
        <shadow val="0"/>
        <u val="none"/>
        <vertAlign val="baseline"/>
        <sz val="9"/>
        <color auto="1"/>
        <name val="Arial"/>
        <scheme val="none"/>
      </font>
      <alignment horizontal="general" vertical="bottom" textRotation="0" wrapText="1" indent="0" justifyLastLine="0" shrinkToFit="0" readingOrder="0"/>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b/>
        <strike val="0"/>
        <outline val="0"/>
        <shadow val="0"/>
        <u val="none"/>
        <vertAlign val="baseline"/>
        <sz val="9"/>
        <color auto="1"/>
        <name val="Arial"/>
        <scheme val="none"/>
      </font>
      <border diagonalUp="0" diagonalDown="0" outline="0">
        <left style="thin">
          <color theme="7" tint="0.39997558519241921"/>
        </left>
        <right style="thin">
          <color theme="7" tint="0.39997558519241921"/>
        </right>
        <top style="thin">
          <color theme="7" tint="0.39997558519241921"/>
        </top>
        <bottom style="thin">
          <color theme="7" tint="0.39997558519241921"/>
        </bottom>
      </border>
    </dxf>
    <dxf>
      <font>
        <strike val="0"/>
        <outline val="0"/>
        <shadow val="0"/>
        <u val="none"/>
        <vertAlign val="baseline"/>
        <sz val="9"/>
        <color auto="1"/>
        <name val="Arial"/>
        <scheme val="none"/>
      </font>
      <alignment horizontal="center" vertical="center" textRotation="0" wrapText="0" indent="0" justifyLastLine="0" shrinkToFit="0" readingOrder="0"/>
      <border diagonalUp="0" diagonalDown="0" outline="0">
        <left/>
        <right style="thin">
          <color theme="7" tint="0.39997558519241921"/>
        </right>
        <top style="thin">
          <color theme="7" tint="0.39997558519241921"/>
        </top>
        <bottom style="thin">
          <color theme="7" tint="0.39997558519241921"/>
        </bottom>
      </border>
    </dxf>
    <dxf>
      <border>
        <top style="thin">
          <color theme="7" tint="0.39997558519241921"/>
        </top>
      </border>
    </dxf>
    <dxf>
      <border diagonalUp="0" diagonalDown="0">
        <left style="thin">
          <color theme="7" tint="0.39997558519241921"/>
        </left>
        <right style="thin">
          <color theme="7" tint="0.39997558519241921"/>
        </right>
        <top style="thin">
          <color theme="7" tint="0.39997558519241921"/>
        </top>
        <bottom style="thin">
          <color theme="7" tint="0.39997558519241921"/>
        </bottom>
      </border>
    </dxf>
    <dxf>
      <font>
        <strike val="0"/>
        <outline val="0"/>
        <shadow val="0"/>
        <u val="none"/>
        <vertAlign val="baseline"/>
        <sz val="9"/>
        <color auto="1"/>
        <name val="Arial"/>
        <scheme val="none"/>
      </font>
    </dxf>
    <dxf>
      <border>
        <bottom style="thin">
          <color theme="7" tint="0.39997558519241921"/>
        </bottom>
      </border>
    </dxf>
    <dxf>
      <font>
        <strike val="0"/>
        <outline val="0"/>
        <shadow val="0"/>
        <u val="none"/>
        <vertAlign val="baseline"/>
        <sz val="9"/>
        <color auto="1"/>
        <name val="Arial"/>
        <scheme val="none"/>
      </font>
      <alignment vertical="center" textRotation="0" indent="0" justifyLastLine="0" shrinkToFit="0" readingOrder="0"/>
      <border diagonalUp="0" diagonalDown="0" outline="0">
        <left style="thin">
          <color theme="7" tint="0.39997558519241921"/>
        </left>
        <right style="thin">
          <color theme="7" tint="0.39997558519241921"/>
        </right>
        <top/>
        <bottom/>
      </border>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b val="0"/>
        <i val="0"/>
        <strike val="0"/>
        <condense val="0"/>
        <extend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0" formatCode="General"/>
      <alignment horizontal="center" vertical="center" textRotation="0" wrapText="0" indent="0" justifyLastLine="0" shrinkToFit="0" readingOrder="0"/>
    </dxf>
    <dxf>
      <font>
        <strike val="0"/>
        <outline val="0"/>
        <shadow val="0"/>
        <u val="none"/>
        <vertAlign val="baseline"/>
        <sz val="8.5"/>
        <color auto="1"/>
        <name val="Arial"/>
        <scheme val="none"/>
      </font>
      <numFmt numFmtId="0" formatCode="General"/>
      <alignment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164" formatCode="dd/mm/yyyy"/>
      <alignment horizontal="center"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numFmt numFmtId="0" formatCode="General"/>
      <alignment horizontal="center"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alignment horizontal="center" vertical="center" textRotation="0" wrapText="0" indent="0" justifyLastLine="0" shrinkToFit="0" readingOrder="0"/>
    </dxf>
    <dxf>
      <font>
        <strike val="0"/>
        <outline val="0"/>
        <shadow val="0"/>
        <u val="none"/>
        <vertAlign val="baseline"/>
        <sz val="8.5"/>
        <color auto="1"/>
        <name val="Arial"/>
        <scheme val="none"/>
      </font>
      <alignment vertical="center" textRotation="0" wrapText="0" indent="0" justifyLastLine="0" shrinkToFit="0" readingOrder="0"/>
    </dxf>
    <dxf>
      <font>
        <strike val="0"/>
        <outline val="0"/>
        <shadow val="0"/>
        <u val="none"/>
        <vertAlign val="baseline"/>
        <sz val="8.5"/>
        <color auto="1"/>
        <name val="Arial"/>
        <scheme val="none"/>
      </font>
      <fill>
        <patternFill patternType="solid">
          <fgColor indexed="64"/>
          <bgColor theme="7" tint="0.79998168889431442"/>
        </patternFill>
      </fill>
      <alignment vertical="center" textRotation="0" wrapText="1" indent="0" justifyLastLine="0" shrinkToFit="0" readingOrder="0"/>
    </dxf>
    <dxf>
      <font>
        <color rgb="FF9C0006"/>
      </font>
      <fill>
        <patternFill>
          <bgColor rgb="FFFFC7CE"/>
        </patternFill>
      </fill>
    </dxf>
    <dxf>
      <font>
        <strike val="0"/>
        <outline val="0"/>
        <shadow val="0"/>
        <u val="none"/>
        <vertAlign val="baseline"/>
        <sz val="8.5"/>
        <color auto="1"/>
        <name val="Arial"/>
        <scheme val="none"/>
      </font>
      <numFmt numFmtId="0" formatCode="General"/>
      <alignment horizontal="center" vertical="bottom" textRotation="0" wrapText="1" indent="0" justifyLastLine="0" shrinkToFit="0" readingOrder="0"/>
    </dxf>
    <dxf>
      <font>
        <strike val="0"/>
        <outline val="0"/>
        <shadow val="0"/>
        <u val="none"/>
        <vertAlign val="baseline"/>
        <sz val="8.5"/>
        <color auto="1"/>
        <name val="Arial"/>
        <scheme val="none"/>
      </font>
      <numFmt numFmtId="0" formatCode="General"/>
      <alignment horizontal="center" textRotation="0" wrapText="1" indent="0" justifyLastLine="0" shrinkToFit="0" readingOrder="0"/>
    </dxf>
    <dxf>
      <font>
        <strike val="0"/>
        <outline val="0"/>
        <shadow val="0"/>
        <u val="none"/>
        <vertAlign val="baseline"/>
        <sz val="8.5"/>
        <color auto="1"/>
        <name val="Arial"/>
        <scheme val="none"/>
      </font>
      <numFmt numFmtId="0" formatCode="General"/>
      <alignment horizontal="center" textRotation="0" wrapText="1" indent="0" justifyLastLine="0" shrinkToFit="0" readingOrder="0"/>
    </dxf>
    <dxf>
      <font>
        <strike val="0"/>
        <outline val="0"/>
        <shadow val="0"/>
        <u val="none"/>
        <vertAlign val="baseline"/>
        <sz val="8.5"/>
        <color auto="1"/>
        <name val="Arial"/>
        <scheme val="none"/>
      </font>
      <numFmt numFmtId="0" formatCode="General"/>
      <alignment horizontal="center" textRotation="0" wrapText="1" indent="0" justifyLastLine="0" shrinkToFit="0" readingOrder="0"/>
    </dxf>
    <dxf>
      <font>
        <strike val="0"/>
        <outline val="0"/>
        <shadow val="0"/>
        <u val="none"/>
        <vertAlign val="baseline"/>
        <sz val="8.5"/>
        <color auto="1"/>
        <name val="Arial"/>
        <scheme val="none"/>
      </font>
      <numFmt numFmtId="0" formatCode="General"/>
      <alignment horizontal="center" textRotation="0" wrapText="1" indent="0" justifyLastLine="0" shrinkToFit="0" readingOrder="0"/>
    </dxf>
    <dxf>
      <font>
        <strike val="0"/>
        <outline val="0"/>
        <shadow val="0"/>
        <u val="none"/>
        <vertAlign val="baseline"/>
        <sz val="8.5"/>
        <color auto="1"/>
        <name val="Arial"/>
        <scheme val="none"/>
      </font>
      <numFmt numFmtId="0" formatCode="General"/>
      <alignment horizontal="center" textRotation="0" wrapText="1" indent="0" justifyLastLine="0" shrinkToFit="0" readingOrder="0"/>
    </dxf>
    <dxf>
      <font>
        <b/>
        <strike val="0"/>
        <outline val="0"/>
        <shadow val="0"/>
        <u val="none"/>
        <vertAlign val="baseline"/>
        <sz val="8.5"/>
        <color auto="1"/>
        <name val="Arial"/>
        <scheme val="none"/>
      </font>
      <alignment horizontal="center" textRotation="0" wrapText="1" indent="0" justifyLastLine="0" shrinkToFit="0" readingOrder="0"/>
      <border diagonalUp="0" diagonalDown="0">
        <left style="medium">
          <color indexed="64"/>
        </left>
        <right style="medium">
          <color indexed="64"/>
        </right>
        <top style="thin">
          <color auto="1"/>
        </top>
        <bottom style="thin">
          <color auto="1"/>
        </bottom>
        <vertical/>
        <horizontal style="thin">
          <color auto="1"/>
        </horizontal>
      </border>
    </dxf>
    <dxf>
      <font>
        <strike val="0"/>
        <outline val="0"/>
        <shadow val="0"/>
        <u val="none"/>
        <vertAlign val="baseline"/>
        <sz val="8.5"/>
        <color auto="1"/>
        <name val="Arial"/>
        <scheme val="none"/>
      </font>
      <numFmt numFmtId="0" formatCode="General"/>
      <alignment horizont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sz val="8.5"/>
        <color auto="1"/>
        <name val="Arial"/>
        <scheme val="none"/>
      </font>
      <alignment horizontal="left"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8.5"/>
        <color auto="1"/>
        <name val="Arial"/>
        <scheme val="none"/>
      </font>
      <alignment horizont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8.5"/>
        <color auto="1"/>
        <name val="Arial"/>
        <scheme val="none"/>
      </font>
      <alignment horizontal="left"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8.5"/>
        <color auto="1"/>
        <name val="Arial"/>
        <scheme val="none"/>
      </font>
      <alignment horizont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8.5"/>
        <color auto="1"/>
        <name val="Arial"/>
        <scheme val="none"/>
      </font>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8.5"/>
        <color auto="1"/>
        <name val="Arial"/>
        <scheme val="none"/>
      </font>
      <alignment horizont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8.5"/>
        <color auto="1"/>
        <name val="Arial"/>
        <scheme val="none"/>
      </font>
      <alignment textRotation="0" wrapText="0" indent="0" justifyLastLine="0" shrinkToFit="0" readingOrder="0"/>
    </dxf>
    <dxf>
      <border>
        <bottom style="thin">
          <color theme="0" tint="-0.249977111117893"/>
        </bottom>
      </border>
    </dxf>
    <dxf>
      <font>
        <b/>
        <i val="0"/>
        <strike val="0"/>
        <condense val="0"/>
        <extend val="0"/>
        <outline val="0"/>
        <shadow val="0"/>
        <u val="none"/>
        <vertAlign val="baseline"/>
        <sz val="8.5"/>
        <color auto="1"/>
        <name val="Arial"/>
        <scheme val="none"/>
      </font>
      <fill>
        <patternFill patternType="solid">
          <fgColor theme="4" tint="0.79998168889431442"/>
          <bgColor theme="4" tint="0.79998168889431442"/>
        </patternFill>
      </fill>
      <alignment vertical="center" textRotation="0" wrapText="0"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F61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2 Pivot!PivotTable1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Manpower VS Active HC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4607031027306686"/>
          <c:y val="0.16224569073614922"/>
          <c:w val="0.4226031903881145"/>
          <c:h val="0.66051409963726426"/>
        </c:manualLayout>
      </c:layout>
      <c:barChart>
        <c:barDir val="bar"/>
        <c:grouping val="clustered"/>
        <c:varyColors val="0"/>
        <c:ser>
          <c:idx val="0"/>
          <c:order val="0"/>
          <c:tx>
            <c:strRef>
              <c:f>'Task 2 Pivot'!$B$3</c:f>
              <c:strCache>
                <c:ptCount val="1"/>
                <c:pt idx="0">
                  <c:v>Sum of Active Employee Count (HC)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 Pivot'!$A$4:$A$5</c:f>
              <c:strCache>
                <c:ptCount val="1"/>
                <c:pt idx="0">
                  <c:v>AIRPORT LOUNGES</c:v>
                </c:pt>
              </c:strCache>
            </c:strRef>
          </c:cat>
          <c:val>
            <c:numRef>
              <c:f>'Task 2 Pivot'!$B$4:$B$5</c:f>
              <c:numCache>
                <c:formatCode>General</c:formatCode>
                <c:ptCount val="1"/>
                <c:pt idx="0">
                  <c:v>27</c:v>
                </c:pt>
              </c:numCache>
            </c:numRef>
          </c:val>
          <c:extLst>
            <c:ext xmlns:c16="http://schemas.microsoft.com/office/drawing/2014/chart" uri="{C3380CC4-5D6E-409C-BE32-E72D297353CC}">
              <c16:uniqueId val="{00000000-C45D-4664-A8BC-43EB63418053}"/>
            </c:ext>
          </c:extLst>
        </c:ser>
        <c:ser>
          <c:idx val="1"/>
          <c:order val="1"/>
          <c:tx>
            <c:strRef>
              <c:f>'Task 2 Pivot'!$C$3</c:f>
              <c:strCache>
                <c:ptCount val="1"/>
                <c:pt idx="0">
                  <c:v>Sum of Manpower Budget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 Pivot'!$A$4:$A$5</c:f>
              <c:strCache>
                <c:ptCount val="1"/>
                <c:pt idx="0">
                  <c:v>AIRPORT LOUNGES</c:v>
                </c:pt>
              </c:strCache>
            </c:strRef>
          </c:cat>
          <c:val>
            <c:numRef>
              <c:f>'Task 2 Pivot'!$C$4:$C$5</c:f>
              <c:numCache>
                <c:formatCode>General</c:formatCode>
                <c:ptCount val="1"/>
                <c:pt idx="0">
                  <c:v>22</c:v>
                </c:pt>
              </c:numCache>
            </c:numRef>
          </c:val>
          <c:extLst>
            <c:ext xmlns:c16="http://schemas.microsoft.com/office/drawing/2014/chart" uri="{C3380CC4-5D6E-409C-BE32-E72D297353CC}">
              <c16:uniqueId val="{00000001-C45D-4664-A8BC-43EB63418053}"/>
            </c:ext>
          </c:extLst>
        </c:ser>
        <c:dLbls>
          <c:dLblPos val="inEnd"/>
          <c:showLegendKey val="0"/>
          <c:showVal val="1"/>
          <c:showCatName val="0"/>
          <c:showSerName val="0"/>
          <c:showPercent val="0"/>
          <c:showBubbleSize val="0"/>
        </c:dLbls>
        <c:gapWidth val="115"/>
        <c:overlap val="-20"/>
        <c:axId val="293596351"/>
        <c:axId val="293590943"/>
      </c:barChart>
      <c:catAx>
        <c:axId val="2935963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590943"/>
        <c:crosses val="autoZero"/>
        <c:auto val="1"/>
        <c:lblAlgn val="ctr"/>
        <c:lblOffset val="100"/>
        <c:noMultiLvlLbl val="0"/>
      </c:catAx>
      <c:valAx>
        <c:axId val="2935909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Employee HC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596351"/>
        <c:crosses val="autoZero"/>
        <c:crossBetween val="between"/>
      </c:valAx>
      <c:spPr>
        <a:noFill/>
        <a:ln>
          <a:noFill/>
        </a:ln>
        <a:effectLst/>
      </c:spPr>
    </c:plotArea>
    <c:legend>
      <c:legendPos val="r"/>
      <c:layout>
        <c:manualLayout>
          <c:xMode val="edge"/>
          <c:yMode val="edge"/>
          <c:x val="0.6627942364693552"/>
          <c:y val="0.15324128775049578"/>
          <c:w val="0.30454318468716579"/>
          <c:h val="0.227794396341100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Calculations!PivotTable21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Tenure in Months VS HC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 Calculations'!$AB$3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3 Calculations'!$AA$4:$AA$20</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'Task 3 Calculations'!$AB$4:$AB$20</c:f>
              <c:numCache>
                <c:formatCode>General</c:formatCode>
                <c:ptCount val="16"/>
                <c:pt idx="0">
                  <c:v>50</c:v>
                </c:pt>
                <c:pt idx="1">
                  <c:v>3</c:v>
                </c:pt>
                <c:pt idx="2">
                  <c:v>2</c:v>
                </c:pt>
                <c:pt idx="3">
                  <c:v>8</c:v>
                </c:pt>
                <c:pt idx="4">
                  <c:v>6</c:v>
                </c:pt>
                <c:pt idx="5">
                  <c:v>22</c:v>
                </c:pt>
                <c:pt idx="6">
                  <c:v>10</c:v>
                </c:pt>
                <c:pt idx="7">
                  <c:v>1</c:v>
                </c:pt>
                <c:pt idx="8">
                  <c:v>9</c:v>
                </c:pt>
                <c:pt idx="9">
                  <c:v>1</c:v>
                </c:pt>
                <c:pt idx="10">
                  <c:v>10</c:v>
                </c:pt>
                <c:pt idx="11">
                  <c:v>12</c:v>
                </c:pt>
                <c:pt idx="12">
                  <c:v>8</c:v>
                </c:pt>
                <c:pt idx="13">
                  <c:v>7</c:v>
                </c:pt>
                <c:pt idx="14">
                  <c:v>8</c:v>
                </c:pt>
                <c:pt idx="15">
                  <c:v>10</c:v>
                </c:pt>
              </c:numCache>
            </c:numRef>
          </c:val>
          <c:extLst>
            <c:ext xmlns:c16="http://schemas.microsoft.com/office/drawing/2014/chart" uri="{C3380CC4-5D6E-409C-BE32-E72D297353CC}">
              <c16:uniqueId val="{00000000-7F43-4880-89B7-BF26DC0668A0}"/>
            </c:ext>
          </c:extLst>
        </c:ser>
        <c:dLbls>
          <c:dLblPos val="outEnd"/>
          <c:showLegendKey val="0"/>
          <c:showVal val="1"/>
          <c:showCatName val="0"/>
          <c:showSerName val="0"/>
          <c:showPercent val="0"/>
          <c:showBubbleSize val="0"/>
        </c:dLbls>
        <c:gapWidth val="100"/>
        <c:overlap val="-24"/>
        <c:axId val="706216543"/>
        <c:axId val="706217375"/>
      </c:barChart>
      <c:catAx>
        <c:axId val="706216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Tenure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217375"/>
        <c:crosses val="autoZero"/>
        <c:auto val="1"/>
        <c:lblAlgn val="ctr"/>
        <c:lblOffset val="100"/>
        <c:noMultiLvlLbl val="0"/>
      </c:catAx>
      <c:valAx>
        <c:axId val="7062173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2165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2 Pivot!PivotTable3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Manpower VS Vacancies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308699955189259"/>
          <c:y val="0.16231052547859251"/>
          <c:w val="0.59977297465585577"/>
          <c:h val="0.53628192179314249"/>
        </c:manualLayout>
      </c:layout>
      <c:barChart>
        <c:barDir val="col"/>
        <c:grouping val="clustered"/>
        <c:varyColors val="0"/>
        <c:ser>
          <c:idx val="0"/>
          <c:order val="0"/>
          <c:tx>
            <c:strRef>
              <c:f>'Task 2 Pivot'!$N$3</c:f>
              <c:strCache>
                <c:ptCount val="1"/>
                <c:pt idx="0">
                  <c:v>Sum of Manpower 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 Pivot'!$M$4:$M$5</c:f>
              <c:strCache>
                <c:ptCount val="1"/>
                <c:pt idx="0">
                  <c:v>AIRPORT LOUNGES</c:v>
                </c:pt>
              </c:strCache>
            </c:strRef>
          </c:cat>
          <c:val>
            <c:numRef>
              <c:f>'Task 2 Pivot'!$N$4:$N$5</c:f>
              <c:numCache>
                <c:formatCode>General</c:formatCode>
                <c:ptCount val="1"/>
                <c:pt idx="0">
                  <c:v>22</c:v>
                </c:pt>
              </c:numCache>
            </c:numRef>
          </c:val>
          <c:extLst>
            <c:ext xmlns:c16="http://schemas.microsoft.com/office/drawing/2014/chart" uri="{C3380CC4-5D6E-409C-BE32-E72D297353CC}">
              <c16:uniqueId val="{00000000-A682-4CD6-8882-5F8B7DAE5502}"/>
            </c:ext>
          </c:extLst>
        </c:ser>
        <c:ser>
          <c:idx val="1"/>
          <c:order val="1"/>
          <c:tx>
            <c:strRef>
              <c:f>'Task 2 Pivot'!$O$3</c:f>
              <c:strCache>
                <c:ptCount val="1"/>
                <c:pt idx="0">
                  <c:v>Sum of Vacancies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 Pivot'!$M$4:$M$5</c:f>
              <c:strCache>
                <c:ptCount val="1"/>
                <c:pt idx="0">
                  <c:v>AIRPORT LOUNGES</c:v>
                </c:pt>
              </c:strCache>
            </c:strRef>
          </c:cat>
          <c:val>
            <c:numRef>
              <c:f>'Task 2 Pivot'!$O$4:$O$5</c:f>
              <c:numCache>
                <c:formatCode>General</c:formatCode>
                <c:ptCount val="1"/>
                <c:pt idx="0">
                  <c:v>5</c:v>
                </c:pt>
              </c:numCache>
            </c:numRef>
          </c:val>
          <c:extLst>
            <c:ext xmlns:c16="http://schemas.microsoft.com/office/drawing/2014/chart" uri="{C3380CC4-5D6E-409C-BE32-E72D297353CC}">
              <c16:uniqueId val="{00000001-A682-4CD6-8882-5F8B7DAE5502}"/>
            </c:ext>
          </c:extLst>
        </c:ser>
        <c:dLbls>
          <c:dLblPos val="inEnd"/>
          <c:showLegendKey val="0"/>
          <c:showVal val="1"/>
          <c:showCatName val="0"/>
          <c:showSerName val="0"/>
          <c:showPercent val="0"/>
          <c:showBubbleSize val="0"/>
        </c:dLbls>
        <c:gapWidth val="100"/>
        <c:overlap val="-24"/>
        <c:axId val="2118727359"/>
        <c:axId val="2118728191"/>
      </c:barChart>
      <c:catAx>
        <c:axId val="2118727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728191"/>
        <c:crosses val="autoZero"/>
        <c:auto val="1"/>
        <c:lblAlgn val="ctr"/>
        <c:lblOffset val="100"/>
        <c:noMultiLvlLbl val="0"/>
      </c:catAx>
      <c:valAx>
        <c:axId val="2118728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727359"/>
        <c:crosses val="autoZero"/>
        <c:crossBetween val="between"/>
      </c:valAx>
      <c:spPr>
        <a:noFill/>
        <a:ln>
          <a:noFill/>
        </a:ln>
        <a:effectLst/>
      </c:spPr>
    </c:plotArea>
    <c:legend>
      <c:legendPos val="r"/>
      <c:layout>
        <c:manualLayout>
          <c:xMode val="edge"/>
          <c:yMode val="edge"/>
          <c:x val="0.70536199777579711"/>
          <c:y val="0.12384789274458555"/>
          <c:w val="0.27964204936030057"/>
          <c:h val="0.13857876488670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HC VS 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3 Calculations'!$B$3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3 Calculations'!$A$4:$A$52</c:f>
              <c:strCache>
                <c:ptCount val="48"/>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46</c:v>
                </c:pt>
                <c:pt idx="27">
                  <c:v>47</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strCache>
            </c:strRef>
          </c:cat>
          <c:val>
            <c:numRef>
              <c:f>'Task 3 Calculations'!$B$4:$B$52</c:f>
              <c:numCache>
                <c:formatCode>General</c:formatCode>
                <c:ptCount val="48"/>
                <c:pt idx="0">
                  <c:v>1</c:v>
                </c:pt>
                <c:pt idx="1">
                  <c:v>2</c:v>
                </c:pt>
                <c:pt idx="2">
                  <c:v>2</c:v>
                </c:pt>
                <c:pt idx="3">
                  <c:v>8</c:v>
                </c:pt>
                <c:pt idx="4">
                  <c:v>9</c:v>
                </c:pt>
                <c:pt idx="5">
                  <c:v>24</c:v>
                </c:pt>
                <c:pt idx="6">
                  <c:v>21</c:v>
                </c:pt>
                <c:pt idx="7">
                  <c:v>16</c:v>
                </c:pt>
                <c:pt idx="8">
                  <c:v>11</c:v>
                </c:pt>
                <c:pt idx="9">
                  <c:v>7</c:v>
                </c:pt>
                <c:pt idx="10">
                  <c:v>10</c:v>
                </c:pt>
                <c:pt idx="11">
                  <c:v>5</c:v>
                </c:pt>
                <c:pt idx="12">
                  <c:v>5</c:v>
                </c:pt>
                <c:pt idx="13">
                  <c:v>6</c:v>
                </c:pt>
                <c:pt idx="14">
                  <c:v>5</c:v>
                </c:pt>
                <c:pt idx="15">
                  <c:v>1</c:v>
                </c:pt>
                <c:pt idx="16">
                  <c:v>4</c:v>
                </c:pt>
                <c:pt idx="17">
                  <c:v>2</c:v>
                </c:pt>
                <c:pt idx="18">
                  <c:v>3</c:v>
                </c:pt>
                <c:pt idx="19">
                  <c:v>8</c:v>
                </c:pt>
                <c:pt idx="20">
                  <c:v>2</c:v>
                </c:pt>
                <c:pt idx="21">
                  <c:v>4</c:v>
                </c:pt>
                <c:pt idx="22">
                  <c:v>3</c:v>
                </c:pt>
                <c:pt idx="23">
                  <c:v>1</c:v>
                </c:pt>
                <c:pt idx="24">
                  <c:v>3</c:v>
                </c:pt>
                <c:pt idx="25">
                  <c:v>2</c:v>
                </c:pt>
                <c:pt idx="26">
                  <c:v>3</c:v>
                </c:pt>
                <c:pt idx="27">
                  <c:v>3</c:v>
                </c:pt>
                <c:pt idx="28">
                  <c:v>1</c:v>
                </c:pt>
                <c:pt idx="29">
                  <c:v>4</c:v>
                </c:pt>
                <c:pt idx="30">
                  <c:v>3</c:v>
                </c:pt>
                <c:pt idx="31">
                  <c:v>1</c:v>
                </c:pt>
                <c:pt idx="32">
                  <c:v>1</c:v>
                </c:pt>
                <c:pt idx="33">
                  <c:v>2</c:v>
                </c:pt>
                <c:pt idx="34">
                  <c:v>7</c:v>
                </c:pt>
                <c:pt idx="35">
                  <c:v>3</c:v>
                </c:pt>
                <c:pt idx="36">
                  <c:v>2</c:v>
                </c:pt>
                <c:pt idx="37">
                  <c:v>6</c:v>
                </c:pt>
                <c:pt idx="38">
                  <c:v>4</c:v>
                </c:pt>
                <c:pt idx="39">
                  <c:v>7</c:v>
                </c:pt>
                <c:pt idx="40">
                  <c:v>1</c:v>
                </c:pt>
                <c:pt idx="41">
                  <c:v>7</c:v>
                </c:pt>
                <c:pt idx="42">
                  <c:v>5</c:v>
                </c:pt>
                <c:pt idx="43">
                  <c:v>1</c:v>
                </c:pt>
                <c:pt idx="44">
                  <c:v>1</c:v>
                </c:pt>
                <c:pt idx="45">
                  <c:v>3</c:v>
                </c:pt>
                <c:pt idx="46">
                  <c:v>5</c:v>
                </c:pt>
                <c:pt idx="47">
                  <c:v>1</c:v>
                </c:pt>
              </c:numCache>
            </c:numRef>
          </c:val>
          <c:extLst>
            <c:ext xmlns:c16="http://schemas.microsoft.com/office/drawing/2014/chart" uri="{C3380CC4-5D6E-409C-BE32-E72D297353CC}">
              <c16:uniqueId val="{00000000-0D68-4032-912A-72968AF5B105}"/>
            </c:ext>
          </c:extLst>
        </c:ser>
        <c:dLbls>
          <c:dLblPos val="outEnd"/>
          <c:showLegendKey val="0"/>
          <c:showVal val="1"/>
          <c:showCatName val="0"/>
          <c:showSerName val="0"/>
          <c:showPercent val="0"/>
          <c:showBubbleSize val="0"/>
        </c:dLbls>
        <c:gapWidth val="100"/>
        <c:overlap val="-24"/>
        <c:axId val="63803504"/>
        <c:axId val="59002864"/>
      </c:barChart>
      <c:catAx>
        <c:axId val="63803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2864"/>
        <c:crosses val="autoZero"/>
        <c:auto val="1"/>
        <c:lblAlgn val="ctr"/>
        <c:lblOffset val="100"/>
        <c:noMultiLvlLbl val="0"/>
      </c:catAx>
      <c:valAx>
        <c:axId val="590028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HC</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035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HC VS Unit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'Task 3 Calculations'!$Q$3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'Task 3 Calculations'!$P$4:$P$13</c:f>
              <c:strCache>
                <c:ptCount val="9"/>
                <c:pt idx="0">
                  <c:v>AIRPORT LOUNGES</c:v>
                </c:pt>
                <c:pt idx="1">
                  <c:v>CULINARY</c:v>
                </c:pt>
                <c:pt idx="2">
                  <c:v>FINANCE</c:v>
                </c:pt>
                <c:pt idx="3">
                  <c:v>FLIGHT OPERATIONS</c:v>
                </c:pt>
                <c:pt idx="4">
                  <c:v>HUMAN RESOURCE</c:v>
                </c:pt>
                <c:pt idx="5">
                  <c:v>IT</c:v>
                </c:pt>
                <c:pt idx="6">
                  <c:v>MANAGEMENT</c:v>
                </c:pt>
                <c:pt idx="7">
                  <c:v>PROCUREMENT</c:v>
                </c:pt>
                <c:pt idx="8">
                  <c:v>SUPPLY CHAIN</c:v>
                </c:pt>
              </c:strCache>
            </c:strRef>
          </c:cat>
          <c:val>
            <c:numRef>
              <c:f>'Task 3 Calculations'!$Q$4:$Q$13</c:f>
              <c:numCache>
                <c:formatCode>General</c:formatCode>
                <c:ptCount val="9"/>
                <c:pt idx="0">
                  <c:v>22</c:v>
                </c:pt>
                <c:pt idx="1">
                  <c:v>88</c:v>
                </c:pt>
                <c:pt idx="2">
                  <c:v>7</c:v>
                </c:pt>
                <c:pt idx="3">
                  <c:v>89</c:v>
                </c:pt>
                <c:pt idx="4">
                  <c:v>6</c:v>
                </c:pt>
                <c:pt idx="5">
                  <c:v>3</c:v>
                </c:pt>
                <c:pt idx="6">
                  <c:v>5</c:v>
                </c:pt>
                <c:pt idx="7">
                  <c:v>5</c:v>
                </c:pt>
                <c:pt idx="8">
                  <c:v>11</c:v>
                </c:pt>
              </c:numCache>
            </c:numRef>
          </c:val>
          <c:smooth val="0"/>
          <c:extLst>
            <c:ext xmlns:c16="http://schemas.microsoft.com/office/drawing/2014/chart" uri="{C3380CC4-5D6E-409C-BE32-E72D297353CC}">
              <c16:uniqueId val="{00000000-AB4B-4396-9287-3C8B18805F1F}"/>
            </c:ext>
          </c:extLst>
        </c:ser>
        <c:dLbls>
          <c:showLegendKey val="0"/>
          <c:showVal val="0"/>
          <c:showCatName val="0"/>
          <c:showSerName val="0"/>
          <c:showPercent val="0"/>
          <c:showBubbleSize val="0"/>
        </c:dLbls>
        <c:marker val="1"/>
        <c:smooth val="0"/>
        <c:axId val="143311376"/>
        <c:axId val="143314704"/>
      </c:lineChart>
      <c:catAx>
        <c:axId val="1433113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14704"/>
        <c:crosses val="autoZero"/>
        <c:auto val="1"/>
        <c:lblAlgn val="ctr"/>
        <c:lblOffset val="100"/>
        <c:noMultiLvlLbl val="0"/>
      </c:catAx>
      <c:valAx>
        <c:axId val="1433147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HC</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11376"/>
        <c:crosses val="autoZero"/>
        <c:crossBetween val="between"/>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Calculations!PivotTable5</c:name>
    <c:fmtId val="12"/>
  </c:pivotSource>
  <c:chart>
    <c:autoTitleDeleted val="1"/>
    <c:pivotFmts>
      <c:pivotFmt>
        <c:idx val="0"/>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 3 Calculations'!$Q$20</c:f>
              <c:strCache>
                <c:ptCount val="1"/>
                <c:pt idx="0">
                  <c:v>Total</c:v>
                </c:pt>
              </c:strCache>
            </c:strRef>
          </c:tx>
          <c:dPt>
            <c:idx val="0"/>
            <c:bubble3D val="0"/>
            <c:explosion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45-443E-A52F-D384EE72FD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45-443E-A52F-D384EE72FD8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'Task 3 Calculations'!$P$21:$P$23</c:f>
              <c:strCache>
                <c:ptCount val="2"/>
                <c:pt idx="0">
                  <c:v>F</c:v>
                </c:pt>
                <c:pt idx="1">
                  <c:v>M</c:v>
                </c:pt>
              </c:strCache>
            </c:strRef>
          </c:cat>
          <c:val>
            <c:numRef>
              <c:f>'Task 3 Calculations'!$Q$21:$Q$23</c:f>
              <c:numCache>
                <c:formatCode>General</c:formatCode>
                <c:ptCount val="2"/>
                <c:pt idx="0">
                  <c:v>75</c:v>
                </c:pt>
                <c:pt idx="1">
                  <c:v>161</c:v>
                </c:pt>
              </c:numCache>
            </c:numRef>
          </c:val>
          <c:extLst>
            <c:ext xmlns:c16="http://schemas.microsoft.com/office/drawing/2014/chart" uri="{C3380CC4-5D6E-409C-BE32-E72D297353CC}">
              <c16:uniqueId val="{00000004-5645-443E-A52F-D384EE72FD8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Status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'Task 3 Calculations'!$Q$31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E1-4DB7-B523-B682DF7AA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E1-4DB7-B523-B682DF7AAAF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'Task 3 Calculations'!$P$32:$P$34</c:f>
              <c:strCache>
                <c:ptCount val="2"/>
                <c:pt idx="0">
                  <c:v>Active</c:v>
                </c:pt>
                <c:pt idx="1">
                  <c:v>Exit</c:v>
                </c:pt>
              </c:strCache>
            </c:strRef>
          </c:cat>
          <c:val>
            <c:numRef>
              <c:f>'Task 3 Calculations'!$Q$32:$Q$34</c:f>
              <c:numCache>
                <c:formatCode>General</c:formatCode>
                <c:ptCount val="2"/>
                <c:pt idx="0">
                  <c:v>167</c:v>
                </c:pt>
                <c:pt idx="1">
                  <c:v>69</c:v>
                </c:pt>
              </c:numCache>
            </c:numRef>
          </c:val>
          <c:extLst>
            <c:ext xmlns:c16="http://schemas.microsoft.com/office/drawing/2014/chart" uri="{C3380CC4-5D6E-409C-BE32-E72D297353CC}">
              <c16:uniqueId val="{00000004-61E1-4DB7-B523-B682DF7AAA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'Task 3 Calculations'!$D$56</c:f>
              <c:strCache>
                <c:ptCount val="1"/>
                <c:pt idx="0">
                  <c:v>% Attrition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'Task 3 Calculations'!$A$57:$A$66</c15:sqref>
                  </c15:fullRef>
                </c:ext>
              </c:extLst>
              <c:f>'Task 3 Calculations'!$A$57:$A$65</c:f>
              <c:strCache>
                <c:ptCount val="9"/>
                <c:pt idx="0">
                  <c:v>AIRPORT LOUNGES</c:v>
                </c:pt>
                <c:pt idx="1">
                  <c:v>CULINARY</c:v>
                </c:pt>
                <c:pt idx="2">
                  <c:v>FINANCE</c:v>
                </c:pt>
                <c:pt idx="3">
                  <c:v>FLIGHT OPERATIONS</c:v>
                </c:pt>
                <c:pt idx="4">
                  <c:v>HUMAN RESOURCE</c:v>
                </c:pt>
                <c:pt idx="5">
                  <c:v>IT</c:v>
                </c:pt>
                <c:pt idx="6">
                  <c:v>MANAGEMENT</c:v>
                </c:pt>
                <c:pt idx="7">
                  <c:v>PROCUREMENT</c:v>
                </c:pt>
                <c:pt idx="8">
                  <c:v>SUPPLY CHAIN</c:v>
                </c:pt>
              </c:strCache>
            </c:strRef>
          </c:cat>
          <c:val>
            <c:numRef>
              <c:extLst>
                <c:ext xmlns:c15="http://schemas.microsoft.com/office/drawing/2012/chart" uri="{02D57815-91ED-43cb-92C2-25804820EDAC}">
                  <c15:fullRef>
                    <c15:sqref>'Task 3 Calculations'!$D$57:$D$66</c15:sqref>
                  </c15:fullRef>
                </c:ext>
              </c:extLst>
              <c:f>'Task 3 Calculations'!$D$57:$D$65</c:f>
              <c:numCache>
                <c:formatCode>0.00%</c:formatCode>
                <c:ptCount val="9"/>
                <c:pt idx="0">
                  <c:v>0.45</c:v>
                </c:pt>
                <c:pt idx="1">
                  <c:v>0.46153846153846156</c:v>
                </c:pt>
                <c:pt idx="2">
                  <c:v>0</c:v>
                </c:pt>
                <c:pt idx="3">
                  <c:v>0.29577464788732394</c:v>
                </c:pt>
                <c:pt idx="4">
                  <c:v>0</c:v>
                </c:pt>
                <c:pt idx="5">
                  <c:v>0</c:v>
                </c:pt>
                <c:pt idx="6">
                  <c:v>0.66666666666666663</c:v>
                </c:pt>
                <c:pt idx="7">
                  <c:v>0.66666666666666663</c:v>
                </c:pt>
                <c:pt idx="8">
                  <c:v>0.625</c:v>
                </c:pt>
              </c:numCache>
            </c:numRef>
          </c:val>
          <c:smooth val="0"/>
          <c:extLst>
            <c:ext xmlns:c16="http://schemas.microsoft.com/office/drawing/2014/chart" uri="{C3380CC4-5D6E-409C-BE32-E72D297353CC}">
              <c16:uniqueId val="{00000000-9110-4D60-BDA7-F3F274B50291}"/>
            </c:ext>
          </c:extLst>
        </c:ser>
        <c:dLbls>
          <c:dLblPos val="ctr"/>
          <c:showLegendKey val="0"/>
          <c:showVal val="1"/>
          <c:showCatName val="0"/>
          <c:showSerName val="0"/>
          <c:showPercent val="0"/>
          <c:showBubbleSize val="0"/>
        </c:dLbls>
        <c:smooth val="0"/>
        <c:axId val="1943944576"/>
        <c:axId val="1943944992"/>
      </c:lineChart>
      <c:catAx>
        <c:axId val="1943944576"/>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944992"/>
        <c:crosses val="autoZero"/>
        <c:auto val="1"/>
        <c:lblAlgn val="ctr"/>
        <c:lblOffset val="100"/>
        <c:noMultiLvlLbl val="0"/>
      </c:catAx>
      <c:valAx>
        <c:axId val="1943944992"/>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944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Calculations!PivotTable15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HC VS Reason</a:t>
            </a:r>
            <a:r>
              <a:rPr lang="en-US" baseline="0"/>
              <a:t> for exit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'Task 3 Calculations'!$Q$54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'Task 3 Calculations'!$P$55:$P$62</c:f>
              <c:strCache>
                <c:ptCount val="7"/>
                <c:pt idx="0">
                  <c:v>Absconding</c:v>
                </c:pt>
                <c:pt idx="1">
                  <c:v>Death in Service</c:v>
                </c:pt>
                <c:pt idx="2">
                  <c:v>Org realignment-COVID</c:v>
                </c:pt>
                <c:pt idx="3">
                  <c:v>Probation Failure</c:v>
                </c:pt>
                <c:pt idx="4">
                  <c:v>Resignation</c:v>
                </c:pt>
                <c:pt idx="5">
                  <c:v>Retirement</c:v>
                </c:pt>
                <c:pt idx="6">
                  <c:v>Termination</c:v>
                </c:pt>
              </c:strCache>
            </c:strRef>
          </c:cat>
          <c:val>
            <c:numRef>
              <c:f>'Task 3 Calculations'!$Q$55:$Q$62</c:f>
              <c:numCache>
                <c:formatCode>General</c:formatCode>
                <c:ptCount val="7"/>
                <c:pt idx="0">
                  <c:v>2</c:v>
                </c:pt>
                <c:pt idx="1">
                  <c:v>2</c:v>
                </c:pt>
                <c:pt idx="2">
                  <c:v>29</c:v>
                </c:pt>
                <c:pt idx="3">
                  <c:v>1</c:v>
                </c:pt>
                <c:pt idx="4">
                  <c:v>20</c:v>
                </c:pt>
                <c:pt idx="5">
                  <c:v>3</c:v>
                </c:pt>
                <c:pt idx="6">
                  <c:v>12</c:v>
                </c:pt>
              </c:numCache>
            </c:numRef>
          </c:val>
          <c:extLst>
            <c:ext xmlns:c16="http://schemas.microsoft.com/office/drawing/2014/chart" uri="{C3380CC4-5D6E-409C-BE32-E72D297353CC}">
              <c16:uniqueId val="{00000000-0356-489A-B11E-6042BD599F67}"/>
            </c:ext>
          </c:extLst>
        </c:ser>
        <c:dLbls>
          <c:dLblPos val="outEnd"/>
          <c:showLegendKey val="0"/>
          <c:showVal val="1"/>
          <c:showCatName val="0"/>
          <c:showSerName val="0"/>
          <c:showPercent val="0"/>
          <c:showBubbleSize val="0"/>
        </c:dLbls>
        <c:gapWidth val="115"/>
        <c:overlap val="-20"/>
        <c:axId val="191180304"/>
        <c:axId val="191184464"/>
      </c:barChart>
      <c:catAx>
        <c:axId val="19118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84464"/>
        <c:crosses val="autoZero"/>
        <c:auto val="1"/>
        <c:lblAlgn val="ctr"/>
        <c:lblOffset val="100"/>
        <c:noMultiLvlLbl val="0"/>
      </c:catAx>
      <c:valAx>
        <c:axId val="191184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803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Assessment Data-Abdul Aziz Balquam (Final).xlsx]Task 3 Calculations!PivotTable20</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Grade Distribution among HC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'Task 3 Calculations'!$W$3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27-4867-868B-AD565FC537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27-4867-868B-AD565FC537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27-4867-868B-AD565FC537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27-4867-868B-AD565FC537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27-4867-868B-AD565FC537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27-4867-868B-AD565FC537F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27-4867-868B-AD565FC537F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627-4867-868B-AD565FC537F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627-4867-868B-AD565FC537F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627-4867-868B-AD565FC537FE}"/>
              </c:ext>
            </c:extLst>
          </c:dPt>
          <c:dLbls>
            <c:delete val="1"/>
          </c:dLbls>
          <c:cat>
            <c:strRef>
              <c:f>'Task 3 Calculations'!$V$4:$V$14</c:f>
              <c:strCache>
                <c:ptCount val="10"/>
                <c:pt idx="0">
                  <c:v>EE01</c:v>
                </c:pt>
                <c:pt idx="1">
                  <c:v>EE02</c:v>
                </c:pt>
                <c:pt idx="2">
                  <c:v>EE03</c:v>
                </c:pt>
                <c:pt idx="3">
                  <c:v>EE04</c:v>
                </c:pt>
                <c:pt idx="4">
                  <c:v>EE05</c:v>
                </c:pt>
                <c:pt idx="5">
                  <c:v>EE06</c:v>
                </c:pt>
                <c:pt idx="6">
                  <c:v>EE07</c:v>
                </c:pt>
                <c:pt idx="7">
                  <c:v>EE08</c:v>
                </c:pt>
                <c:pt idx="8">
                  <c:v>EE09</c:v>
                </c:pt>
                <c:pt idx="9">
                  <c:v>EE10</c:v>
                </c:pt>
              </c:strCache>
            </c:strRef>
          </c:cat>
          <c:val>
            <c:numRef>
              <c:f>'Task 3 Calculations'!$W$4:$W$14</c:f>
              <c:numCache>
                <c:formatCode>General</c:formatCode>
                <c:ptCount val="10"/>
                <c:pt idx="0">
                  <c:v>74</c:v>
                </c:pt>
                <c:pt idx="1">
                  <c:v>48</c:v>
                </c:pt>
                <c:pt idx="2">
                  <c:v>27</c:v>
                </c:pt>
                <c:pt idx="3">
                  <c:v>28</c:v>
                </c:pt>
                <c:pt idx="4">
                  <c:v>12</c:v>
                </c:pt>
                <c:pt idx="5">
                  <c:v>14</c:v>
                </c:pt>
                <c:pt idx="6">
                  <c:v>6</c:v>
                </c:pt>
                <c:pt idx="7">
                  <c:v>13</c:v>
                </c:pt>
                <c:pt idx="8">
                  <c:v>12</c:v>
                </c:pt>
                <c:pt idx="9">
                  <c:v>2</c:v>
                </c:pt>
              </c:numCache>
            </c:numRef>
          </c:val>
          <c:extLst>
            <c:ext xmlns:c16="http://schemas.microsoft.com/office/drawing/2014/chart" uri="{C3380CC4-5D6E-409C-BE32-E72D297353CC}">
              <c16:uniqueId val="{00000014-0627-4867-868B-AD565FC537F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10</xdr:col>
      <xdr:colOff>590550</xdr:colOff>
      <xdr:row>2</xdr:row>
      <xdr:rowOff>160734</xdr:rowOff>
    </xdr:from>
    <xdr:to>
      <xdr:col>15</xdr:col>
      <xdr:colOff>28575</xdr:colOff>
      <xdr:row>10</xdr:row>
      <xdr:rowOff>142875</xdr:rowOff>
    </xdr:to>
    <xdr:sp macro="" textlink="">
      <xdr:nvSpPr>
        <xdr:cNvPr id="24" name="Rectangle 23"/>
        <xdr:cNvSpPr/>
      </xdr:nvSpPr>
      <xdr:spPr>
        <a:xfrm>
          <a:off x="6686550" y="541734"/>
          <a:ext cx="2486025" cy="1506141"/>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2</xdr:row>
      <xdr:rowOff>164306</xdr:rowOff>
    </xdr:from>
    <xdr:to>
      <xdr:col>10</xdr:col>
      <xdr:colOff>600075</xdr:colOff>
      <xdr:row>10</xdr:row>
      <xdr:rowOff>133350</xdr:rowOff>
    </xdr:to>
    <xdr:sp macro="" textlink="">
      <xdr:nvSpPr>
        <xdr:cNvPr id="23" name="Rectangle 22"/>
        <xdr:cNvSpPr/>
      </xdr:nvSpPr>
      <xdr:spPr>
        <a:xfrm>
          <a:off x="4257675" y="545306"/>
          <a:ext cx="2438400" cy="1493044"/>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xdr:colOff>
      <xdr:row>2</xdr:row>
      <xdr:rowOff>161925</xdr:rowOff>
    </xdr:from>
    <xdr:to>
      <xdr:col>6</xdr:col>
      <xdr:colOff>590551</xdr:colOff>
      <xdr:row>10</xdr:row>
      <xdr:rowOff>133350</xdr:rowOff>
    </xdr:to>
    <xdr:sp macro="" textlink="">
      <xdr:nvSpPr>
        <xdr:cNvPr id="10" name="Rectangle 9"/>
        <xdr:cNvSpPr/>
      </xdr:nvSpPr>
      <xdr:spPr>
        <a:xfrm>
          <a:off x="1828801" y="542925"/>
          <a:ext cx="2419350" cy="1495425"/>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5</xdr:row>
      <xdr:rowOff>126661</xdr:rowOff>
    </xdr:from>
    <xdr:to>
      <xdr:col>3</xdr:col>
      <xdr:colOff>0</xdr:colOff>
      <xdr:row>20</xdr:row>
      <xdr:rowOff>142875</xdr:rowOff>
    </xdr:to>
    <mc:AlternateContent xmlns:mc="http://schemas.openxmlformats.org/markup-compatibility/2006" xmlns:a14="http://schemas.microsoft.com/office/drawing/2010/main">
      <mc:Choice Requires="a14">
        <xdr:graphicFrame macro="">
          <xdr:nvGraphicFramePr>
            <xdr:cNvPr id="2" name="Unit Name"/>
            <xdr:cNvGraphicFramePr/>
          </xdr:nvGraphicFramePr>
          <xdr:xfrm>
            <a:off x="0" y="0"/>
            <a:ext cx="0" cy="0"/>
          </xdr:xfrm>
          <a:graphic>
            <a:graphicData uri="http://schemas.microsoft.com/office/drawing/2010/slicer">
              <sle:slicer xmlns:sle="http://schemas.microsoft.com/office/drawing/2010/slicer" name="Unit Name"/>
            </a:graphicData>
          </a:graphic>
        </xdr:graphicFrame>
      </mc:Choice>
      <mc:Fallback xmlns="">
        <xdr:sp macro="" textlink="">
          <xdr:nvSpPr>
            <xdr:cNvPr id="0" name=""/>
            <xdr:cNvSpPr>
              <a:spLocks noTextEdit="1"/>
            </xdr:cNvSpPr>
          </xdr:nvSpPr>
          <xdr:spPr>
            <a:xfrm>
              <a:off x="0" y="1079161"/>
              <a:ext cx="1828800" cy="2873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212270</xdr:colOff>
      <xdr:row>10</xdr:row>
      <xdr:rowOff>153761</xdr:rowOff>
    </xdr:from>
    <xdr:to>
      <xdr:col>19</xdr:col>
      <xdr:colOff>1360</xdr:colOff>
      <xdr:row>27</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9525</xdr:rowOff>
    </xdr:from>
    <xdr:to>
      <xdr:col>19</xdr:col>
      <xdr:colOff>0</xdr:colOff>
      <xdr:row>2</xdr:row>
      <xdr:rowOff>152400</xdr:rowOff>
    </xdr:to>
    <xdr:sp macro="" textlink="">
      <xdr:nvSpPr>
        <xdr:cNvPr id="11" name="Rectangle 10"/>
        <xdr:cNvSpPr/>
      </xdr:nvSpPr>
      <xdr:spPr>
        <a:xfrm>
          <a:off x="9525" y="9525"/>
          <a:ext cx="11572875" cy="5238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2400" b="1">
              <a:solidFill>
                <a:schemeClr val="accent4">
                  <a:lumMod val="60000"/>
                  <a:lumOff val="40000"/>
                </a:schemeClr>
              </a:solidFill>
            </a:rPr>
            <a:t>HR</a:t>
          </a:r>
          <a:r>
            <a:rPr lang="en-US" sz="2400" b="1" baseline="0">
              <a:solidFill>
                <a:schemeClr val="accent4">
                  <a:lumMod val="60000"/>
                  <a:lumOff val="40000"/>
                </a:schemeClr>
              </a:solidFill>
            </a:rPr>
            <a:t> Budget Dashboard</a:t>
          </a:r>
          <a:endParaRPr lang="en-US" sz="2400" b="1">
            <a:solidFill>
              <a:schemeClr val="accent4">
                <a:lumMod val="60000"/>
                <a:lumOff val="40000"/>
              </a:schemeClr>
            </a:solidFill>
          </a:endParaRPr>
        </a:p>
      </xdr:txBody>
    </xdr:sp>
    <xdr:clientData/>
  </xdr:twoCellAnchor>
  <xdr:twoCellAnchor editAs="oneCell">
    <xdr:from>
      <xdr:col>0</xdr:col>
      <xdr:colOff>17755</xdr:colOff>
      <xdr:row>0</xdr:row>
      <xdr:rowOff>19050</xdr:rowOff>
    </xdr:from>
    <xdr:to>
      <xdr:col>3</xdr:col>
      <xdr:colOff>9525</xdr:colOff>
      <xdr:row>5</xdr:row>
      <xdr:rowOff>110959</xdr:rowOff>
    </xdr:to>
    <xdr:pic>
      <xdr:nvPicPr>
        <xdr:cNvPr id="12" name="Picture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55" y="19050"/>
          <a:ext cx="1820570" cy="1044409"/>
        </a:xfrm>
        <a:prstGeom prst="rect">
          <a:avLst/>
        </a:prstGeom>
        <a:ln>
          <a:noFill/>
        </a:ln>
        <a:effectLst/>
      </xdr:spPr>
    </xdr:pic>
    <xdr:clientData/>
  </xdr:twoCellAnchor>
  <xdr:twoCellAnchor>
    <xdr:from>
      <xdr:col>3</xdr:col>
      <xdr:colOff>2381</xdr:colOff>
      <xdr:row>10</xdr:row>
      <xdr:rowOff>145473</xdr:rowOff>
    </xdr:from>
    <xdr:to>
      <xdr:col>11</xdr:col>
      <xdr:colOff>206952</xdr:colOff>
      <xdr:row>27</xdr:row>
      <xdr:rowOff>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95250</xdr:colOff>
      <xdr:row>3</xdr:row>
      <xdr:rowOff>66674</xdr:rowOff>
    </xdr:from>
    <xdr:to>
      <xdr:col>6</xdr:col>
      <xdr:colOff>447675</xdr:colOff>
      <xdr:row>6</xdr:row>
      <xdr:rowOff>152400</xdr:rowOff>
    </xdr:to>
    <xdr:sp macro="" textlink="">
      <xdr:nvSpPr>
        <xdr:cNvPr id="5" name="TextBox 4"/>
        <xdr:cNvSpPr txBox="1"/>
      </xdr:nvSpPr>
      <xdr:spPr>
        <a:xfrm>
          <a:off x="1924050" y="638174"/>
          <a:ext cx="2181225" cy="657226"/>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ACTIVE EMPLOYEE</a:t>
          </a:r>
          <a:r>
            <a:rPr lang="en-US" sz="1400" b="1" baseline="0"/>
            <a:t> HEAD COUNT</a:t>
          </a:r>
          <a:endParaRPr lang="en-US" sz="1400" b="1"/>
        </a:p>
      </xdr:txBody>
    </xdr:sp>
    <xdr:clientData/>
  </xdr:twoCellAnchor>
  <xdr:twoCellAnchor>
    <xdr:from>
      <xdr:col>3</xdr:col>
      <xdr:colOff>276225</xdr:colOff>
      <xdr:row>6</xdr:row>
      <xdr:rowOff>76200</xdr:rowOff>
    </xdr:from>
    <xdr:to>
      <xdr:col>6</xdr:col>
      <xdr:colOff>257174</xdr:colOff>
      <xdr:row>9</xdr:row>
      <xdr:rowOff>104775</xdr:rowOff>
    </xdr:to>
    <xdr:sp macro="" textlink="'Task 2 Pivot'!B30">
      <xdr:nvSpPr>
        <xdr:cNvPr id="14" name="TextBox 13"/>
        <xdr:cNvSpPr txBox="1"/>
      </xdr:nvSpPr>
      <xdr:spPr>
        <a:xfrm>
          <a:off x="2105025" y="1219200"/>
          <a:ext cx="1809749" cy="60007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F4148C-BC9A-49D1-AAF4-AE88677846A2}" type="TxLink">
            <a:rPr lang="en-US" sz="4000" b="1" i="0" u="none" strike="noStrike">
              <a:solidFill>
                <a:srgbClr val="000000"/>
              </a:solidFill>
              <a:latin typeface="Calibri"/>
              <a:cs typeface="Calibri"/>
            </a:rPr>
            <a:pPr algn="ctr"/>
            <a:t>27</a:t>
          </a:fld>
          <a:endParaRPr lang="en-US" sz="4000" b="1"/>
        </a:p>
      </xdr:txBody>
    </xdr:sp>
    <xdr:clientData/>
  </xdr:twoCellAnchor>
  <xdr:twoCellAnchor>
    <xdr:from>
      <xdr:col>7</xdr:col>
      <xdr:colOff>133350</xdr:colOff>
      <xdr:row>3</xdr:row>
      <xdr:rowOff>114300</xdr:rowOff>
    </xdr:from>
    <xdr:to>
      <xdr:col>10</xdr:col>
      <xdr:colOff>400050</xdr:colOff>
      <xdr:row>7</xdr:row>
      <xdr:rowOff>38100</xdr:rowOff>
    </xdr:to>
    <xdr:sp macro="" textlink="">
      <xdr:nvSpPr>
        <xdr:cNvPr id="18" name="TextBox 17"/>
        <xdr:cNvSpPr txBox="1"/>
      </xdr:nvSpPr>
      <xdr:spPr>
        <a:xfrm>
          <a:off x="4400550" y="685800"/>
          <a:ext cx="2095500" cy="685800"/>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VACANCIES</a:t>
          </a:r>
        </a:p>
      </xdr:txBody>
    </xdr:sp>
    <xdr:clientData/>
  </xdr:twoCellAnchor>
  <xdr:twoCellAnchor>
    <xdr:from>
      <xdr:col>7</xdr:col>
      <xdr:colOff>228600</xdr:colOff>
      <xdr:row>6</xdr:row>
      <xdr:rowOff>38100</xdr:rowOff>
    </xdr:from>
    <xdr:to>
      <xdr:col>10</xdr:col>
      <xdr:colOff>314325</xdr:colOff>
      <xdr:row>9</xdr:row>
      <xdr:rowOff>85725</xdr:rowOff>
    </xdr:to>
    <xdr:sp macro="" textlink="'Task 2 Pivot'!E30">
      <xdr:nvSpPr>
        <xdr:cNvPr id="19" name="TextBox 18"/>
        <xdr:cNvSpPr txBox="1"/>
      </xdr:nvSpPr>
      <xdr:spPr>
        <a:xfrm>
          <a:off x="4495800" y="1181100"/>
          <a:ext cx="1914525" cy="61912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3F8922F-3AF2-4C6B-ACE6-BC9EEE8E6036}" type="TxLink">
            <a:rPr lang="en-US" sz="4000" b="1" i="0" u="none" strike="noStrike">
              <a:solidFill>
                <a:srgbClr val="000000"/>
              </a:solidFill>
              <a:latin typeface="Calibri"/>
              <a:cs typeface="Calibri"/>
            </a:rPr>
            <a:pPr algn="ctr"/>
            <a:t>5</a:t>
          </a:fld>
          <a:endParaRPr lang="en-US" sz="4000" b="1"/>
        </a:p>
      </xdr:txBody>
    </xdr:sp>
    <xdr:clientData/>
  </xdr:twoCellAnchor>
  <xdr:twoCellAnchor>
    <xdr:from>
      <xdr:col>11</xdr:col>
      <xdr:colOff>285750</xdr:colOff>
      <xdr:row>6</xdr:row>
      <xdr:rowOff>28575</xdr:rowOff>
    </xdr:from>
    <xdr:to>
      <xdr:col>14</xdr:col>
      <xdr:colOff>371475</xdr:colOff>
      <xdr:row>9</xdr:row>
      <xdr:rowOff>76200</xdr:rowOff>
    </xdr:to>
    <xdr:sp macro="" textlink="'Task 2 Pivot'!B46">
      <xdr:nvSpPr>
        <xdr:cNvPr id="21" name="TextBox 20"/>
        <xdr:cNvSpPr txBox="1"/>
      </xdr:nvSpPr>
      <xdr:spPr>
        <a:xfrm>
          <a:off x="6991350" y="1171575"/>
          <a:ext cx="1914525" cy="61912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67E84A-5578-401E-9019-82E741A19DB1}" type="TxLink">
            <a:rPr lang="en-US" sz="4000" b="1" i="0" u="none" strike="noStrike">
              <a:solidFill>
                <a:srgbClr val="000000"/>
              </a:solidFill>
              <a:latin typeface="Calibri"/>
              <a:cs typeface="Calibri"/>
            </a:rPr>
            <a:pPr algn="ctr"/>
            <a:t>22</a:t>
          </a:fld>
          <a:endParaRPr lang="en-US" sz="4000" b="1"/>
        </a:p>
      </xdr:txBody>
    </xdr:sp>
    <xdr:clientData/>
  </xdr:twoCellAnchor>
  <xdr:twoCellAnchor>
    <xdr:from>
      <xdr:col>11</xdr:col>
      <xdr:colOff>266700</xdr:colOff>
      <xdr:row>3</xdr:row>
      <xdr:rowOff>95249</xdr:rowOff>
    </xdr:from>
    <xdr:to>
      <xdr:col>14</xdr:col>
      <xdr:colOff>438150</xdr:colOff>
      <xdr:row>6</xdr:row>
      <xdr:rowOff>142874</xdr:rowOff>
    </xdr:to>
    <xdr:sp macro="" textlink="">
      <xdr:nvSpPr>
        <xdr:cNvPr id="22" name="TextBox 21"/>
        <xdr:cNvSpPr txBox="1"/>
      </xdr:nvSpPr>
      <xdr:spPr>
        <a:xfrm>
          <a:off x="6972300" y="666749"/>
          <a:ext cx="2000250" cy="61912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MANPOWER</a:t>
          </a:r>
          <a:r>
            <a:rPr lang="en-US" sz="1400" b="1" baseline="0"/>
            <a:t> BUDGET</a:t>
          </a:r>
          <a:endParaRPr lang="en-US" sz="1400" b="1"/>
        </a:p>
      </xdr:txBody>
    </xdr:sp>
    <xdr:clientData/>
  </xdr:twoCellAnchor>
  <xdr:twoCellAnchor>
    <xdr:from>
      <xdr:col>15</xdr:col>
      <xdr:colOff>38101</xdr:colOff>
      <xdr:row>2</xdr:row>
      <xdr:rowOff>161925</xdr:rowOff>
    </xdr:from>
    <xdr:to>
      <xdr:col>18</xdr:col>
      <xdr:colOff>590551</xdr:colOff>
      <xdr:row>10</xdr:row>
      <xdr:rowOff>144066</xdr:rowOff>
    </xdr:to>
    <xdr:sp macro="" textlink="">
      <xdr:nvSpPr>
        <xdr:cNvPr id="25" name="Rectangle 24"/>
        <xdr:cNvSpPr/>
      </xdr:nvSpPr>
      <xdr:spPr>
        <a:xfrm>
          <a:off x="9182101" y="542925"/>
          <a:ext cx="2381250" cy="1506141"/>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285750</xdr:colOff>
      <xdr:row>4</xdr:row>
      <xdr:rowOff>180975</xdr:rowOff>
    </xdr:from>
    <xdr:ext cx="184731" cy="264560"/>
    <xdr:sp macro="" textlink="">
      <xdr:nvSpPr>
        <xdr:cNvPr id="26" name="TextBox 25"/>
        <xdr:cNvSpPr txBox="1"/>
      </xdr:nvSpPr>
      <xdr:spPr>
        <a:xfrm>
          <a:off x="8210550" y="942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15</xdr:col>
      <xdr:colOff>266700</xdr:colOff>
      <xdr:row>3</xdr:row>
      <xdr:rowOff>104775</xdr:rowOff>
    </xdr:from>
    <xdr:to>
      <xdr:col>18</xdr:col>
      <xdr:colOff>438150</xdr:colOff>
      <xdr:row>6</xdr:row>
      <xdr:rowOff>152400</xdr:rowOff>
    </xdr:to>
    <xdr:sp macro="" textlink="">
      <xdr:nvSpPr>
        <xdr:cNvPr id="27" name="TextBox 26"/>
        <xdr:cNvSpPr txBox="1"/>
      </xdr:nvSpPr>
      <xdr:spPr>
        <a:xfrm>
          <a:off x="9410700" y="676275"/>
          <a:ext cx="2000250" cy="61912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MALE</a:t>
          </a:r>
          <a:r>
            <a:rPr lang="en-US" sz="1400" b="1" baseline="0"/>
            <a:t> : FEMALE</a:t>
          </a:r>
          <a:endParaRPr lang="en-US" sz="1400" b="1"/>
        </a:p>
      </xdr:txBody>
    </xdr:sp>
    <xdr:clientData/>
  </xdr:twoCellAnchor>
  <xdr:twoCellAnchor>
    <xdr:from>
      <xdr:col>15</xdr:col>
      <xdr:colOff>180976</xdr:colOff>
      <xdr:row>6</xdr:row>
      <xdr:rowOff>38100</xdr:rowOff>
    </xdr:from>
    <xdr:to>
      <xdr:col>18</xdr:col>
      <xdr:colOff>485776</xdr:colOff>
      <xdr:row>9</xdr:row>
      <xdr:rowOff>85725</xdr:rowOff>
    </xdr:to>
    <xdr:sp macro="" textlink="'Task 2 Pivot'!F46">
      <xdr:nvSpPr>
        <xdr:cNvPr id="28" name="TextBox 27"/>
        <xdr:cNvSpPr txBox="1"/>
      </xdr:nvSpPr>
      <xdr:spPr>
        <a:xfrm>
          <a:off x="9324976" y="1181100"/>
          <a:ext cx="2133600" cy="61912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6A98D4-4D94-4E26-AE38-9F96918B432C}" type="TxLink">
            <a:rPr lang="en-US" sz="4000" b="1" i="0" u="none" strike="noStrike">
              <a:solidFill>
                <a:srgbClr val="000000"/>
              </a:solidFill>
              <a:latin typeface="Calibri"/>
              <a:cs typeface="Calibri"/>
            </a:rPr>
            <a:pPr algn="ctr"/>
            <a:t>16 : 11</a:t>
          </a:fld>
          <a:endParaRPr lang="en-US" sz="4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136071</xdr:colOff>
      <xdr:row>2</xdr:row>
      <xdr:rowOff>122464</xdr:rowOff>
    </xdr:from>
    <xdr:to>
      <xdr:col>8</xdr:col>
      <xdr:colOff>106136</xdr:colOff>
      <xdr:row>10</xdr:row>
      <xdr:rowOff>93889</xdr:rowOff>
    </xdr:to>
    <xdr:sp macro="" textlink="">
      <xdr:nvSpPr>
        <xdr:cNvPr id="16" name="Rectangle 15"/>
        <xdr:cNvSpPr/>
      </xdr:nvSpPr>
      <xdr:spPr>
        <a:xfrm>
          <a:off x="2585357" y="503464"/>
          <a:ext cx="2419350" cy="1495425"/>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108858</xdr:colOff>
      <xdr:row>2</xdr:row>
      <xdr:rowOff>122465</xdr:rowOff>
    </xdr:from>
    <xdr:to>
      <xdr:col>12</xdr:col>
      <xdr:colOff>78922</xdr:colOff>
      <xdr:row>10</xdr:row>
      <xdr:rowOff>93890</xdr:rowOff>
    </xdr:to>
    <xdr:sp macro="" textlink="">
      <xdr:nvSpPr>
        <xdr:cNvPr id="21" name="Rectangle 20"/>
        <xdr:cNvSpPr/>
      </xdr:nvSpPr>
      <xdr:spPr>
        <a:xfrm>
          <a:off x="5007429" y="503465"/>
          <a:ext cx="2419350" cy="1495425"/>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81643</xdr:colOff>
      <xdr:row>2</xdr:row>
      <xdr:rowOff>163286</xdr:rowOff>
    </xdr:from>
    <xdr:to>
      <xdr:col>20</xdr:col>
      <xdr:colOff>51707</xdr:colOff>
      <xdr:row>10</xdr:row>
      <xdr:rowOff>134711</xdr:rowOff>
    </xdr:to>
    <xdr:sp macro="" textlink="">
      <xdr:nvSpPr>
        <xdr:cNvPr id="30" name="Rectangle 29"/>
        <xdr:cNvSpPr/>
      </xdr:nvSpPr>
      <xdr:spPr>
        <a:xfrm>
          <a:off x="9878786" y="544286"/>
          <a:ext cx="2419350" cy="1495425"/>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95251</xdr:colOff>
      <xdr:row>2</xdr:row>
      <xdr:rowOff>163285</xdr:rowOff>
    </xdr:from>
    <xdr:to>
      <xdr:col>16</xdr:col>
      <xdr:colOff>65315</xdr:colOff>
      <xdr:row>10</xdr:row>
      <xdr:rowOff>134710</xdr:rowOff>
    </xdr:to>
    <xdr:sp macro="" textlink="">
      <xdr:nvSpPr>
        <xdr:cNvPr id="26" name="Rectangle 25"/>
        <xdr:cNvSpPr/>
      </xdr:nvSpPr>
      <xdr:spPr>
        <a:xfrm>
          <a:off x="7443108" y="544285"/>
          <a:ext cx="2419350" cy="1495425"/>
        </a:xfrm>
        <a:prstGeom prst="rect">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219075</xdr:colOff>
      <xdr:row>24</xdr:row>
      <xdr:rowOff>89647</xdr:rowOff>
    </xdr:from>
    <xdr:to>
      <xdr:col>24</xdr:col>
      <xdr:colOff>503465</xdr:colOff>
      <xdr:row>39</xdr:row>
      <xdr:rowOff>100853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612319</xdr:colOff>
      <xdr:row>10</xdr:row>
      <xdr:rowOff>68035</xdr:rowOff>
    </xdr:from>
    <xdr:to>
      <xdr:col>9</xdr:col>
      <xdr:colOff>598712</xdr:colOff>
      <xdr:row>24</xdr:row>
      <xdr:rowOff>68035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571499</xdr:colOff>
      <xdr:row>24</xdr:row>
      <xdr:rowOff>56030</xdr:rowOff>
    </xdr:from>
    <xdr:to>
      <xdr:col>9</xdr:col>
      <xdr:colOff>585106</xdr:colOff>
      <xdr:row>39</xdr:row>
      <xdr:rowOff>112060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549088</xdr:colOff>
      <xdr:row>10</xdr:row>
      <xdr:rowOff>63952</xdr:rowOff>
    </xdr:from>
    <xdr:to>
      <xdr:col>17</xdr:col>
      <xdr:colOff>235324</xdr:colOff>
      <xdr:row>24</xdr:row>
      <xdr:rowOff>145676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13607</xdr:colOff>
      <xdr:row>10</xdr:row>
      <xdr:rowOff>100693</xdr:rowOff>
    </xdr:from>
    <xdr:to>
      <xdr:col>3</xdr:col>
      <xdr:colOff>13607</xdr:colOff>
      <xdr:row>34</xdr:row>
      <xdr:rowOff>136071</xdr:rowOff>
    </xdr:to>
    <mc:AlternateContent xmlns:mc="http://schemas.openxmlformats.org/markup-compatibility/2006" xmlns:a14="http://schemas.microsoft.com/office/drawing/2010/main">
      <mc:Choice Requires="a14">
        <xdr:graphicFrame macro="">
          <xdr:nvGraphicFramePr>
            <xdr:cNvPr id="14" name="Nationality 1"/>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mlns="">
        <xdr:sp macro="" textlink="">
          <xdr:nvSpPr>
            <xdr:cNvPr id="0" name=""/>
            <xdr:cNvSpPr>
              <a:spLocks noTextEdit="1"/>
            </xdr:cNvSpPr>
          </xdr:nvSpPr>
          <xdr:spPr>
            <a:xfrm>
              <a:off x="13607" y="2005693"/>
              <a:ext cx="1836964" cy="4607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78916</xdr:colOff>
      <xdr:row>3</xdr:row>
      <xdr:rowOff>1361</xdr:rowOff>
    </xdr:from>
    <xdr:to>
      <xdr:col>27</xdr:col>
      <xdr:colOff>585107</xdr:colOff>
      <xdr:row>10</xdr:row>
      <xdr:rowOff>54428</xdr:rowOff>
    </xdr:to>
    <mc:AlternateContent xmlns:mc="http://schemas.openxmlformats.org/markup-compatibility/2006" xmlns:a14="http://schemas.microsoft.com/office/drawing/2010/main">
      <mc:Choice Requires="a14">
        <xdr:graphicFrame macro="">
          <xdr:nvGraphicFramePr>
            <xdr:cNvPr id="15" name="Unit Name 2"/>
            <xdr:cNvGraphicFramePr/>
          </xdr:nvGraphicFramePr>
          <xdr:xfrm>
            <a:off x="0" y="0"/>
            <a:ext cx="0" cy="0"/>
          </xdr:xfrm>
          <a:graphic>
            <a:graphicData uri="http://schemas.microsoft.com/office/drawing/2010/slicer">
              <sle:slicer xmlns:sle="http://schemas.microsoft.com/office/drawing/2010/slicer" name="Unit Name 2"/>
            </a:graphicData>
          </a:graphic>
        </xdr:graphicFrame>
      </mc:Choice>
      <mc:Fallback xmlns="">
        <xdr:sp macro="" textlink="">
          <xdr:nvSpPr>
            <xdr:cNvPr id="0" name=""/>
            <xdr:cNvSpPr>
              <a:spLocks noTextEdit="1"/>
            </xdr:cNvSpPr>
          </xdr:nvSpPr>
          <xdr:spPr>
            <a:xfrm>
              <a:off x="12325345" y="572861"/>
              <a:ext cx="4792441" cy="1386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593912</xdr:colOff>
      <xdr:row>24</xdr:row>
      <xdr:rowOff>112939</xdr:rowOff>
    </xdr:from>
    <xdr:to>
      <xdr:col>17</xdr:col>
      <xdr:colOff>231323</xdr:colOff>
      <xdr:row>39</xdr:row>
      <xdr:rowOff>100853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231321</xdr:colOff>
      <xdr:row>10</xdr:row>
      <xdr:rowOff>68035</xdr:rowOff>
    </xdr:from>
    <xdr:to>
      <xdr:col>24</xdr:col>
      <xdr:colOff>508907</xdr:colOff>
      <xdr:row>24</xdr:row>
      <xdr:rowOff>103413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530678</xdr:colOff>
      <xdr:row>10</xdr:row>
      <xdr:rowOff>81642</xdr:rowOff>
    </xdr:from>
    <xdr:to>
      <xdr:col>28</xdr:col>
      <xdr:colOff>27213</xdr:colOff>
      <xdr:row>43</xdr:row>
      <xdr:rowOff>108857</xdr:rowOff>
    </xdr:to>
    <mc:AlternateContent xmlns:mc="http://schemas.openxmlformats.org/markup-compatibility/2006" xmlns:a14="http://schemas.microsoft.com/office/drawing/2010/main">
      <mc:Choice Requires="a14">
        <xdr:graphicFrame macro="">
          <xdr:nvGraphicFramePr>
            <xdr:cNvPr id="13" name="Function Name 1"/>
            <xdr:cNvGraphicFramePr/>
          </xdr:nvGraphicFramePr>
          <xdr:xfrm>
            <a:off x="0" y="0"/>
            <a:ext cx="0" cy="0"/>
          </xdr:xfrm>
          <a:graphic>
            <a:graphicData uri="http://schemas.microsoft.com/office/drawing/2010/slicer">
              <sle:slicer xmlns:sle="http://schemas.microsoft.com/office/drawing/2010/slicer" name="Function Name 1"/>
            </a:graphicData>
          </a:graphic>
        </xdr:graphicFrame>
      </mc:Choice>
      <mc:Fallback xmlns="">
        <xdr:sp macro="" textlink="">
          <xdr:nvSpPr>
            <xdr:cNvPr id="0" name=""/>
            <xdr:cNvSpPr>
              <a:spLocks noTextEdit="1"/>
            </xdr:cNvSpPr>
          </xdr:nvSpPr>
          <xdr:spPr>
            <a:xfrm>
              <a:off x="15226392" y="1986642"/>
              <a:ext cx="1945821" cy="6313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449035</xdr:colOff>
      <xdr:row>3</xdr:row>
      <xdr:rowOff>68034</xdr:rowOff>
    </xdr:from>
    <xdr:to>
      <xdr:col>7</xdr:col>
      <xdr:colOff>503463</xdr:colOff>
      <xdr:row>6</xdr:row>
      <xdr:rowOff>122463</xdr:rowOff>
    </xdr:to>
    <xdr:sp macro="" textlink="">
      <xdr:nvSpPr>
        <xdr:cNvPr id="19" name="TextBox 18"/>
        <xdr:cNvSpPr txBox="1"/>
      </xdr:nvSpPr>
      <xdr:spPr>
        <a:xfrm>
          <a:off x="2898321" y="639534"/>
          <a:ext cx="1891392" cy="625929"/>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ACTIVE EMPLOYEE</a:t>
          </a:r>
          <a:r>
            <a:rPr lang="en-US" sz="1400" b="1" baseline="0"/>
            <a:t> HEAD COUNT</a:t>
          </a:r>
          <a:endParaRPr lang="en-US" sz="1400" b="1"/>
        </a:p>
      </xdr:txBody>
    </xdr:sp>
    <xdr:clientData/>
  </xdr:twoCellAnchor>
  <xdr:twoCellAnchor>
    <xdr:from>
      <xdr:col>4</xdr:col>
      <xdr:colOff>449036</xdr:colOff>
      <xdr:row>6</xdr:row>
      <xdr:rowOff>68035</xdr:rowOff>
    </xdr:from>
    <xdr:to>
      <xdr:col>7</xdr:col>
      <xdr:colOff>421821</xdr:colOff>
      <xdr:row>9</xdr:row>
      <xdr:rowOff>96610</xdr:rowOff>
    </xdr:to>
    <xdr:sp macro="" textlink="'Task 3 Calculations'!R68">
      <xdr:nvSpPr>
        <xdr:cNvPr id="20" name="TextBox 19"/>
        <xdr:cNvSpPr txBox="1"/>
      </xdr:nvSpPr>
      <xdr:spPr>
        <a:xfrm>
          <a:off x="2898322" y="1211035"/>
          <a:ext cx="1809749" cy="60007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F87712-9D75-4C62-8531-6F9DCDC8CF10}" type="TxLink">
            <a:rPr lang="en-US" sz="4000" b="1" i="0" u="none" strike="noStrike">
              <a:solidFill>
                <a:srgbClr val="000000"/>
              </a:solidFill>
              <a:latin typeface="Calibri"/>
              <a:cs typeface="Calibri"/>
            </a:rPr>
            <a:pPr algn="ctr"/>
            <a:t>167</a:t>
          </a:fld>
          <a:endParaRPr lang="en-US" sz="4000" b="1"/>
        </a:p>
      </xdr:txBody>
    </xdr:sp>
    <xdr:clientData/>
  </xdr:twoCellAnchor>
  <xdr:twoCellAnchor>
    <xdr:from>
      <xdr:col>8</xdr:col>
      <xdr:colOff>258536</xdr:colOff>
      <xdr:row>3</xdr:row>
      <xdr:rowOff>81643</xdr:rowOff>
    </xdr:from>
    <xdr:to>
      <xdr:col>11</xdr:col>
      <xdr:colOff>602796</xdr:colOff>
      <xdr:row>6</xdr:row>
      <xdr:rowOff>167369</xdr:rowOff>
    </xdr:to>
    <xdr:sp macro="" textlink="">
      <xdr:nvSpPr>
        <xdr:cNvPr id="22" name="TextBox 21"/>
        <xdr:cNvSpPr txBox="1"/>
      </xdr:nvSpPr>
      <xdr:spPr>
        <a:xfrm>
          <a:off x="5157107" y="653143"/>
          <a:ext cx="2181225" cy="657226"/>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 ATTRITION</a:t>
          </a:r>
          <a:r>
            <a:rPr lang="en-US" sz="1400" b="1" baseline="0"/>
            <a:t> RATE AGANIST AVG 2020</a:t>
          </a:r>
          <a:endParaRPr lang="en-US" sz="1400" b="1"/>
        </a:p>
      </xdr:txBody>
    </xdr:sp>
    <xdr:clientData/>
  </xdr:twoCellAnchor>
  <xdr:twoCellAnchor>
    <xdr:from>
      <xdr:col>8</xdr:col>
      <xdr:colOff>435431</xdr:colOff>
      <xdr:row>6</xdr:row>
      <xdr:rowOff>54429</xdr:rowOff>
    </xdr:from>
    <xdr:to>
      <xdr:col>11</xdr:col>
      <xdr:colOff>408215</xdr:colOff>
      <xdr:row>9</xdr:row>
      <xdr:rowOff>83004</xdr:rowOff>
    </xdr:to>
    <xdr:sp macro="" textlink="'Task 3 Calculations'!D66">
      <xdr:nvSpPr>
        <xdr:cNvPr id="23" name="TextBox 22"/>
        <xdr:cNvSpPr txBox="1"/>
      </xdr:nvSpPr>
      <xdr:spPr>
        <a:xfrm>
          <a:off x="5334002" y="1197429"/>
          <a:ext cx="1809749" cy="60007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1E0412-5E55-42C5-913C-28573FDF836F}" type="TxLink">
            <a:rPr lang="en-US" sz="4000" b="1" i="0" u="none" strike="noStrike">
              <a:solidFill>
                <a:srgbClr val="000000"/>
              </a:solidFill>
              <a:latin typeface="Calibri"/>
              <a:cs typeface="Calibri"/>
            </a:rPr>
            <a:pPr algn="ctr"/>
            <a:t>316.56%</a:t>
          </a:fld>
          <a:endParaRPr lang="en-US" sz="4000" b="1"/>
        </a:p>
      </xdr:txBody>
    </xdr:sp>
    <xdr:clientData/>
  </xdr:twoCellAnchor>
  <xdr:twoCellAnchor editAs="oneCell">
    <xdr:from>
      <xdr:col>0</xdr:col>
      <xdr:colOff>0</xdr:colOff>
      <xdr:row>2</xdr:row>
      <xdr:rowOff>176894</xdr:rowOff>
    </xdr:from>
    <xdr:to>
      <xdr:col>4</xdr:col>
      <xdr:colOff>136071</xdr:colOff>
      <xdr:row>10</xdr:row>
      <xdr:rowOff>81643</xdr:rowOff>
    </xdr:to>
    <xdr:pic>
      <xdr:nvPicPr>
        <xdr:cNvPr id="24" name="Picture 2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557894"/>
          <a:ext cx="2585357" cy="1428749"/>
        </a:xfrm>
        <a:prstGeom prst="rect">
          <a:avLst/>
        </a:prstGeom>
        <a:ln>
          <a:noFill/>
        </a:ln>
        <a:effectLst/>
      </xdr:spPr>
    </xdr:pic>
    <xdr:clientData/>
  </xdr:twoCellAnchor>
  <xdr:twoCellAnchor>
    <xdr:from>
      <xdr:col>0</xdr:col>
      <xdr:colOff>0</xdr:colOff>
      <xdr:row>0</xdr:row>
      <xdr:rowOff>9896</xdr:rowOff>
    </xdr:from>
    <xdr:to>
      <xdr:col>28</xdr:col>
      <xdr:colOff>0</xdr:colOff>
      <xdr:row>2</xdr:row>
      <xdr:rowOff>152771</xdr:rowOff>
    </xdr:to>
    <xdr:sp macro="" textlink="">
      <xdr:nvSpPr>
        <xdr:cNvPr id="25" name="Rectangle 24"/>
        <xdr:cNvSpPr/>
      </xdr:nvSpPr>
      <xdr:spPr>
        <a:xfrm>
          <a:off x="0" y="9896"/>
          <a:ext cx="16971818" cy="5238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2400" b="1">
              <a:solidFill>
                <a:schemeClr val="accent4">
                  <a:lumMod val="60000"/>
                  <a:lumOff val="40000"/>
                </a:schemeClr>
              </a:solidFill>
            </a:rPr>
            <a:t>HR</a:t>
          </a:r>
          <a:r>
            <a:rPr lang="en-US" sz="2400" b="1" baseline="0">
              <a:solidFill>
                <a:schemeClr val="accent4">
                  <a:lumMod val="60000"/>
                  <a:lumOff val="40000"/>
                </a:schemeClr>
              </a:solidFill>
            </a:rPr>
            <a:t> Work Force Dashboard</a:t>
          </a:r>
          <a:endParaRPr lang="en-US" sz="2400" b="1">
            <a:solidFill>
              <a:schemeClr val="accent4">
                <a:lumMod val="60000"/>
                <a:lumOff val="40000"/>
              </a:schemeClr>
            </a:solidFill>
          </a:endParaRPr>
        </a:p>
      </xdr:txBody>
    </xdr:sp>
    <xdr:clientData/>
  </xdr:twoCellAnchor>
  <xdr:twoCellAnchor>
    <xdr:from>
      <xdr:col>12</xdr:col>
      <xdr:colOff>193222</xdr:colOff>
      <xdr:row>3</xdr:row>
      <xdr:rowOff>125186</xdr:rowOff>
    </xdr:from>
    <xdr:to>
      <xdr:col>15</xdr:col>
      <xdr:colOff>537483</xdr:colOff>
      <xdr:row>7</xdr:row>
      <xdr:rowOff>20412</xdr:rowOff>
    </xdr:to>
    <xdr:sp macro="" textlink="">
      <xdr:nvSpPr>
        <xdr:cNvPr id="28" name="TextBox 27"/>
        <xdr:cNvSpPr txBox="1"/>
      </xdr:nvSpPr>
      <xdr:spPr>
        <a:xfrm>
          <a:off x="7541079" y="696686"/>
          <a:ext cx="2181225" cy="657226"/>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a:t>
          </a:r>
          <a:r>
            <a:rPr lang="en-US" sz="1400" b="1" baseline="0"/>
            <a:t> AGE OF WF</a:t>
          </a:r>
          <a:endParaRPr lang="en-US" sz="1400" b="1"/>
        </a:p>
      </xdr:txBody>
    </xdr:sp>
    <xdr:clientData/>
  </xdr:twoCellAnchor>
  <xdr:twoCellAnchor>
    <xdr:from>
      <xdr:col>12</xdr:col>
      <xdr:colOff>340179</xdr:colOff>
      <xdr:row>6</xdr:row>
      <xdr:rowOff>40822</xdr:rowOff>
    </xdr:from>
    <xdr:to>
      <xdr:col>15</xdr:col>
      <xdr:colOff>312964</xdr:colOff>
      <xdr:row>9</xdr:row>
      <xdr:rowOff>69397</xdr:rowOff>
    </xdr:to>
    <xdr:sp macro="" textlink="'Task 3 Calculations'!R309">
      <xdr:nvSpPr>
        <xdr:cNvPr id="29" name="TextBox 28"/>
        <xdr:cNvSpPr txBox="1"/>
      </xdr:nvSpPr>
      <xdr:spPr>
        <a:xfrm>
          <a:off x="7688036" y="1183822"/>
          <a:ext cx="1809749" cy="60007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0CDDBA-52E6-49F8-A6CF-A3F21637BFAD}" type="TxLink">
            <a:rPr lang="en-US" sz="4000" b="1" i="0" u="none" strike="noStrike">
              <a:solidFill>
                <a:srgbClr val="000000"/>
              </a:solidFill>
              <a:latin typeface="Calibri"/>
              <a:cs typeface="Calibri"/>
            </a:rPr>
            <a:pPr algn="ctr"/>
            <a:t>37.42372881</a:t>
          </a:fld>
          <a:endParaRPr lang="en-US" sz="4000" b="1"/>
        </a:p>
      </xdr:txBody>
    </xdr:sp>
    <xdr:clientData/>
  </xdr:twoCellAnchor>
  <xdr:twoCellAnchor>
    <xdr:from>
      <xdr:col>16</xdr:col>
      <xdr:colOff>231321</xdr:colOff>
      <xdr:row>3</xdr:row>
      <xdr:rowOff>149678</xdr:rowOff>
    </xdr:from>
    <xdr:to>
      <xdr:col>19</xdr:col>
      <xdr:colOff>575582</xdr:colOff>
      <xdr:row>7</xdr:row>
      <xdr:rowOff>44904</xdr:rowOff>
    </xdr:to>
    <xdr:sp macro="" textlink="">
      <xdr:nvSpPr>
        <xdr:cNvPr id="32" name="TextBox 31"/>
        <xdr:cNvSpPr txBox="1"/>
      </xdr:nvSpPr>
      <xdr:spPr>
        <a:xfrm>
          <a:off x="10028464" y="721178"/>
          <a:ext cx="2181225" cy="657226"/>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EXIT</a:t>
          </a:r>
          <a:r>
            <a:rPr lang="en-US" sz="1400" b="1" baseline="0"/>
            <a:t> EMPLOYEE HEAD COUNT</a:t>
          </a:r>
          <a:endParaRPr lang="en-US" sz="1400" b="1"/>
        </a:p>
      </xdr:txBody>
    </xdr:sp>
    <xdr:clientData/>
  </xdr:twoCellAnchor>
  <xdr:twoCellAnchor>
    <xdr:from>
      <xdr:col>16</xdr:col>
      <xdr:colOff>394607</xdr:colOff>
      <xdr:row>6</xdr:row>
      <xdr:rowOff>13606</xdr:rowOff>
    </xdr:from>
    <xdr:to>
      <xdr:col>19</xdr:col>
      <xdr:colOff>367392</xdr:colOff>
      <xdr:row>9</xdr:row>
      <xdr:rowOff>42181</xdr:rowOff>
    </xdr:to>
    <xdr:sp macro="" textlink="'Task 3 Calculations'!L70">
      <xdr:nvSpPr>
        <xdr:cNvPr id="33" name="TextBox 32"/>
        <xdr:cNvSpPr txBox="1"/>
      </xdr:nvSpPr>
      <xdr:spPr>
        <a:xfrm>
          <a:off x="10191750" y="1156606"/>
          <a:ext cx="1809749" cy="600075"/>
        </a:xfrm>
        <a:prstGeom prst="rect">
          <a:avLst/>
        </a:prstGeom>
        <a:solidFill>
          <a:schemeClr val="accent3"/>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E8F0C8-808F-4BB4-BCE6-076262B7E93F}" type="TxLink">
            <a:rPr lang="en-US" sz="4000" b="1" i="0" u="none" strike="noStrike">
              <a:solidFill>
                <a:srgbClr val="000000"/>
              </a:solidFill>
              <a:latin typeface="Calibri"/>
              <a:cs typeface="Calibri"/>
            </a:rPr>
            <a:pPr algn="ctr"/>
            <a:t>69</a:t>
          </a:fld>
          <a:endParaRPr lang="en-US" sz="4000" b="1"/>
        </a:p>
      </xdr:txBody>
    </xdr:sp>
    <xdr:clientData/>
  </xdr:twoCellAnchor>
  <xdr:twoCellAnchor editAs="oneCell">
    <xdr:from>
      <xdr:col>0</xdr:col>
      <xdr:colOff>0</xdr:colOff>
      <xdr:row>34</xdr:row>
      <xdr:rowOff>163287</xdr:rowOff>
    </xdr:from>
    <xdr:to>
      <xdr:col>3</xdr:col>
      <xdr:colOff>0</xdr:colOff>
      <xdr:row>54</xdr:row>
      <xdr:rowOff>68036</xdr:rowOff>
    </xdr:to>
    <mc:AlternateContent xmlns:mc="http://schemas.openxmlformats.org/markup-compatibility/2006" xmlns:a14="http://schemas.microsoft.com/office/drawing/2010/main">
      <mc:Choice Requires="a14">
        <xdr:graphicFrame macro="">
          <xdr:nvGraphicFramePr>
            <xdr:cNvPr id="34" name="Job Description 1"/>
            <xdr:cNvGraphicFramePr/>
          </xdr:nvGraphicFramePr>
          <xdr:xfrm>
            <a:off x="0" y="0"/>
            <a:ext cx="0" cy="0"/>
          </xdr:xfrm>
          <a:graphic>
            <a:graphicData uri="http://schemas.microsoft.com/office/drawing/2010/slicer">
              <sle:slicer xmlns:sle="http://schemas.microsoft.com/office/drawing/2010/slicer" name="Job Description 1"/>
            </a:graphicData>
          </a:graphic>
        </xdr:graphicFrame>
      </mc:Choice>
      <mc:Fallback xmlns="">
        <xdr:sp macro="" textlink="">
          <xdr:nvSpPr>
            <xdr:cNvPr id="0" name=""/>
            <xdr:cNvSpPr>
              <a:spLocks noTextEdit="1"/>
            </xdr:cNvSpPr>
          </xdr:nvSpPr>
          <xdr:spPr>
            <a:xfrm>
              <a:off x="0" y="6640287"/>
              <a:ext cx="1836964" cy="371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549089</xdr:colOff>
      <xdr:row>39</xdr:row>
      <xdr:rowOff>89807</xdr:rowOff>
    </xdr:from>
    <xdr:to>
      <xdr:col>24</xdr:col>
      <xdr:colOff>506185</xdr:colOff>
      <xdr:row>56</xdr:row>
      <xdr:rowOff>48985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39</xdr:row>
      <xdr:rowOff>95250</xdr:rowOff>
    </xdr:from>
    <xdr:to>
      <xdr:col>13</xdr:col>
      <xdr:colOff>544285</xdr:colOff>
      <xdr:row>56</xdr:row>
      <xdr:rowOff>27214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0.74231</cdr:y>
    </cdr:from>
    <cdr:to>
      <cdr:x>0.14636</cdr:x>
      <cdr:y>1</cdr:y>
    </cdr:to>
    <cdr:pic>
      <cdr:nvPicPr>
        <cdr:cNvPr id="2" name="Picture 1" descr="Untitled design.jpg">
          <a:extLst xmlns:a="http://schemas.openxmlformats.org/drawingml/2006/main">
            <a:ext uri="{FF2B5EF4-FFF2-40B4-BE49-F238E27FC236}">
              <a16:creationId xmlns:a16="http://schemas.microsoft.com/office/drawing/2014/main" id="{00000000-0008-0000-0000-00000A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flipH="1">
          <a:off x="0" y="2162734"/>
          <a:ext cx="621930" cy="750795"/>
        </a:xfrm>
        <a:prstGeom xmlns:a="http://schemas.openxmlformats.org/drawingml/2006/main" prst="rect">
          <a:avLst/>
        </a:prstGeom>
      </cdr:spPr>
    </cdr:pic>
  </cdr:relSizeAnchor>
  <cdr:relSizeAnchor xmlns:cdr="http://schemas.openxmlformats.org/drawingml/2006/chartDrawing">
    <cdr:from>
      <cdr:x>0.82854</cdr:x>
      <cdr:y>0.03077</cdr:y>
    </cdr:from>
    <cdr:to>
      <cdr:x>0.99583</cdr:x>
      <cdr:y>0.31154</cdr:y>
    </cdr:to>
    <cdr:pic>
      <cdr:nvPicPr>
        <cdr:cNvPr id="3" name="Picture 2" descr="Untitled design(1).jpg">
          <a:extLst xmlns:a="http://schemas.openxmlformats.org/drawingml/2006/main">
            <a:ext uri="{FF2B5EF4-FFF2-40B4-BE49-F238E27FC236}">
              <a16:creationId xmlns:a16="http://schemas.microsoft.com/office/drawing/2014/main" id="{00000000-0008-0000-0000-00000C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stretch xmlns:a="http://schemas.openxmlformats.org/drawingml/2006/main">
          <a:fillRect/>
        </a:stretch>
      </cdr:blipFill>
      <cdr:spPr>
        <a:xfrm xmlns:a="http://schemas.openxmlformats.org/drawingml/2006/main">
          <a:off x="3520820" y="89647"/>
          <a:ext cx="710891" cy="81802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dul Aziz Balquam" refreshedDate="44825.12086354167" createdVersion="6" refreshedVersion="6" minRefreshableVersion="3" recordCount="97">
  <cacheSource type="worksheet">
    <worksheetSource name="Table7"/>
  </cacheSource>
  <cacheFields count="14">
    <cacheField name="Unit Code" numFmtId="0">
      <sharedItems/>
    </cacheField>
    <cacheField name="Unit Name" numFmtId="0">
      <sharedItems count="9">
        <s v="AIRPORT LOUNGES"/>
        <s v="CULINARY"/>
        <s v="FINANCE"/>
        <s v="FLIGHT OPERATIONS"/>
        <s v="HUMAN RESOURCE"/>
        <s v="IT"/>
        <s v="MANAGEMENT"/>
        <s v="PROCUREMENT"/>
        <s v="SUPPLY CHAIN"/>
      </sharedItems>
    </cacheField>
    <cacheField name="Function Code" numFmtId="0">
      <sharedItems containsSemiMixedTypes="0" containsString="0" containsNumber="1" containsInteger="1" minValue="101" maxValue="121"/>
    </cacheField>
    <cacheField name="Function Name" numFmtId="0">
      <sharedItems/>
    </cacheField>
    <cacheField name="Position ID" numFmtId="0">
      <sharedItems/>
    </cacheField>
    <cacheField name="Job Description" numFmtId="0">
      <sharedItems/>
    </cacheField>
    <cacheField name="Pay Grade" numFmtId="0">
      <sharedItems/>
    </cacheField>
    <cacheField name="Manpower Budget" numFmtId="0">
      <sharedItems containsSemiMixedTypes="0" containsString="0" containsNumber="1" containsInteger="1" minValue="1" maxValue="19"/>
    </cacheField>
    <cacheField name="Active Employee Count (HC)" numFmtId="0">
      <sharedItems containsSemiMixedTypes="0" containsString="0" containsNumber="1" containsInteger="1" minValue="0" maxValue="33"/>
    </cacheField>
    <cacheField name="Vacancies" numFmtId="0">
      <sharedItems containsSemiMixedTypes="0" containsString="0" containsNumber="1" containsInteger="1" minValue="0" maxValue="2"/>
    </cacheField>
    <cacheField name="Resignation Notice Count" numFmtId="0">
      <sharedItems containsSemiMixedTypes="0" containsString="0" containsNumber="1" containsInteger="1" minValue="0" maxValue="6"/>
    </cacheField>
    <cacheField name="Total Exit Count" numFmtId="0">
      <sharedItems containsSemiMixedTypes="0" containsString="0" containsNumber="1" containsInteger="1" minValue="0" maxValue="10"/>
    </cacheField>
    <cacheField name="Count of Active Male" numFmtId="0">
      <sharedItems containsSemiMixedTypes="0" containsString="0" containsNumber="1" containsInteger="1" minValue="0" maxValue="23"/>
    </cacheField>
    <cacheField name="Count of Active Female"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dul Aziz Balquam" refreshedDate="44825.242150694445" createdVersion="6" refreshedVersion="6" minRefreshableVersion="3" recordCount="236">
  <cacheSource type="worksheet">
    <worksheetSource name="Table14"/>
  </cacheSource>
  <cacheFields count="25">
    <cacheField name="Employee Number" numFmtId="0">
      <sharedItems containsSemiMixedTypes="0" containsString="0" containsNumber="1" containsInteger="1" minValue="50000" maxValue="50235" count="236">
        <n v="50053"/>
        <n v="50055"/>
        <n v="50003"/>
        <n v="50021"/>
        <n v="50028"/>
        <n v="50005"/>
        <n v="50001"/>
        <n v="50007"/>
        <n v="50012"/>
        <n v="50008"/>
        <n v="50014"/>
        <n v="50032"/>
        <n v="50024"/>
        <n v="50041"/>
        <n v="50048"/>
        <n v="50050"/>
        <n v="50031"/>
        <n v="50052"/>
        <n v="50009"/>
        <n v="50051"/>
        <n v="50054"/>
        <n v="50026"/>
        <n v="50038"/>
        <n v="50023"/>
        <n v="50034"/>
        <n v="50030"/>
        <n v="50002"/>
        <n v="50057"/>
        <n v="50058"/>
        <n v="50016"/>
        <n v="50022"/>
        <n v="50011"/>
        <n v="50015"/>
        <n v="50036"/>
        <n v="50044"/>
        <n v="50056"/>
        <n v="50018"/>
        <n v="50019"/>
        <n v="50000"/>
        <n v="50060"/>
        <n v="50025"/>
        <n v="50059"/>
        <n v="50035"/>
        <n v="50020"/>
        <n v="50061"/>
        <n v="50062"/>
        <n v="50063"/>
        <n v="50064"/>
        <n v="50040"/>
        <n v="50010"/>
        <n v="50017"/>
        <n v="50013"/>
        <n v="50006"/>
        <n v="50037"/>
        <n v="50029"/>
        <n v="50004"/>
        <n v="50027"/>
        <n v="50065"/>
        <n v="50045"/>
        <n v="50049"/>
        <n v="50046"/>
        <n v="50066"/>
        <n v="50033"/>
        <n v="50042"/>
        <n v="50043"/>
        <n v="50039"/>
        <n v="50047"/>
        <n v="50217"/>
        <n v="50211"/>
        <n v="50216"/>
        <n v="50218"/>
        <n v="50215"/>
        <n v="50213"/>
        <n v="50067"/>
        <n v="50212"/>
        <n v="50208"/>
        <n v="50206"/>
        <n v="50209"/>
        <n v="50214"/>
        <n v="50220"/>
        <n v="50068"/>
        <n v="50197"/>
        <n v="50193"/>
        <n v="50191"/>
        <n v="50202"/>
        <n v="50201"/>
        <n v="50194"/>
        <n v="50190"/>
        <n v="50204"/>
        <n v="50198"/>
        <n v="50199"/>
        <n v="50192"/>
        <n v="50069"/>
        <n v="50203"/>
        <n v="50200"/>
        <n v="50070"/>
        <n v="50071"/>
        <n v="50073"/>
        <n v="50074"/>
        <n v="50075"/>
        <n v="50077"/>
        <n v="50178"/>
        <n v="50177"/>
        <n v="50179"/>
        <n v="50183"/>
        <n v="50076"/>
        <n v="50176"/>
        <n v="50181"/>
        <n v="50182"/>
        <n v="50180"/>
        <n v="50078"/>
        <n v="50079"/>
        <n v="50080"/>
        <n v="50081"/>
        <n v="50140"/>
        <n v="50082"/>
        <n v="50139"/>
        <n v="50143"/>
        <n v="50149"/>
        <n v="50138"/>
        <n v="50145"/>
        <n v="50142"/>
        <n v="50148"/>
        <n v="50141"/>
        <n v="50144"/>
        <n v="50083"/>
        <n v="50084"/>
        <n v="50085"/>
        <n v="50086"/>
        <n v="50087"/>
        <n v="50088"/>
        <n v="50150"/>
        <n v="50160"/>
        <n v="50147"/>
        <n v="50166"/>
        <n v="50170"/>
        <n v="50173"/>
        <n v="50172"/>
        <n v="50175"/>
        <n v="50171"/>
        <n v="50174"/>
        <n v="50146"/>
        <n v="50151"/>
        <n v="50153"/>
        <n v="50090"/>
        <n v="50089"/>
        <n v="50222"/>
        <n v="50224"/>
        <n v="50225"/>
        <n v="50231"/>
        <n v="50091"/>
        <n v="50233"/>
        <n v="50226"/>
        <n v="50230"/>
        <n v="50232"/>
        <n v="50228"/>
        <n v="50229"/>
        <n v="50227"/>
        <n v="50092"/>
        <n v="50093"/>
        <n v="50094"/>
        <n v="50095"/>
        <n v="50096"/>
        <n v="50097"/>
        <n v="50098"/>
        <n v="50099"/>
        <n v="50100"/>
        <n v="50101"/>
        <n v="50103"/>
        <n v="50102"/>
        <n v="50104"/>
        <n v="50105"/>
        <n v="50106"/>
        <n v="50107"/>
        <n v="50108"/>
        <n v="50109"/>
        <n v="50110"/>
        <n v="50111"/>
        <n v="50112"/>
        <n v="50114"/>
        <n v="50113"/>
        <n v="50115"/>
        <n v="50116"/>
        <n v="50117"/>
        <n v="50118"/>
        <n v="50119"/>
        <n v="50121"/>
        <n v="50120"/>
        <n v="50122"/>
        <n v="50123"/>
        <n v="50124"/>
        <n v="50125"/>
        <n v="50126"/>
        <n v="50127"/>
        <n v="50128"/>
        <n v="50133"/>
        <n v="50132"/>
        <n v="50130"/>
        <n v="50129"/>
        <n v="50131"/>
        <n v="50136"/>
        <n v="50135"/>
        <n v="50134"/>
        <n v="50137"/>
        <n v="50072"/>
        <n v="50152"/>
        <n v="50155"/>
        <n v="50154"/>
        <n v="50156"/>
        <n v="50159"/>
        <n v="50157"/>
        <n v="50158"/>
        <n v="50169"/>
        <n v="50164"/>
        <n v="50167"/>
        <n v="50165"/>
        <n v="50168"/>
        <n v="50162"/>
        <n v="50163"/>
        <n v="50161"/>
        <n v="50184"/>
        <n v="50185"/>
        <n v="50187"/>
        <n v="50186"/>
        <n v="50188"/>
        <n v="50196"/>
        <n v="50195"/>
        <n v="50189"/>
        <n v="50205"/>
        <n v="50207"/>
        <n v="50210"/>
        <n v="50219"/>
        <n v="50221"/>
        <n v="50223"/>
        <n v="50235"/>
        <n v="50234"/>
      </sharedItems>
    </cacheField>
    <cacheField name="Employee Name" numFmtId="0">
      <sharedItems/>
    </cacheField>
    <cacheField name="Gender" numFmtId="49">
      <sharedItems count="2">
        <s v="F"/>
        <s v="M"/>
      </sharedItems>
    </cacheField>
    <cacheField name="Position ID" numFmtId="0">
      <sharedItems/>
    </cacheField>
    <cacheField name="Job Description" numFmtId="0">
      <sharedItems count="59">
        <s v="EXECUTIVE CHEF"/>
        <s v="PROCUREMENT MANAGER"/>
        <s v="EXECUTIVE SOUS CHEF"/>
        <s v="OPERATIONS SUPERVISOR"/>
        <s v="ASSISTANT FnB MANAGER"/>
        <s v="DUTY OFFICER"/>
        <s v="FnB SUPERVISOR"/>
        <s v="SOUS CHEF"/>
        <s v="STORES SUPERVISOR"/>
        <s v="REVENUE ANALYST"/>
        <s v="INVENTORY OFFICER"/>
        <s v="CHEF DE PARTIE"/>
        <s v="RAMP SAFETY COORDINATOR"/>
        <s v="BUYER"/>
        <s v="STORE KEEPER"/>
        <s v="DEMI CHEF"/>
        <s v="COMMIS I"/>
        <s v="SR. TEAM MEMBER"/>
        <s v="HOUSEKEEPING SUPERVISOR"/>
        <s v="ASSISTANT FnB SUPERVISOR"/>
        <s v="SR. FULFILLMENT ASSISTANT"/>
        <s v="HEAVY DUTY DRIVER"/>
        <s v="LIGHT DUTY DRIVER"/>
        <s v="WAITER"/>
        <s v="WAITRESS"/>
        <s v="HUMAN RESOURCE MANAGER"/>
        <s v="GENERAL MANAGER"/>
        <s v="ACCOUNTANT"/>
        <s v="SUPPLY CHAIN MANAGER"/>
        <s v="FLIGHT SERVICE SUPERVISOR"/>
        <s v="RAMP COORDINATOR"/>
        <s v="CLERK"/>
        <s v="FLIGHT SERVICE MANAGER"/>
        <s v="FLIGHT ADMINISTRATOR"/>
        <s v="SR. ADMINISTRATION ASSISTANT"/>
        <s v="F&amp;B SUPERVISOR"/>
        <s v="FINANCE SUPERVISOR"/>
        <s v="DRIVING INSTRUCTOR"/>
        <s v="INTERN"/>
        <s v="COMMIS II"/>
        <s v="TEAM MEMBER"/>
        <s v="COMMIS III"/>
        <s v="GENERAL ASSISTANT"/>
        <s v="ASSISTANT ACCOUNTANT"/>
        <s v="ADMINISTRATION ASSISTANT"/>
        <s v="TEAM LEADER"/>
        <s v="F&amp;B MANAGER"/>
        <s v="OPERATIONS MANAGER"/>
        <s v="HUMAN RESOURCE SUPERVISOR"/>
        <s v="IT SUPERVISOR"/>
        <s v="HR ASSISTANT"/>
        <s v="SENIOR WAITRESS"/>
        <s v="SENIOR WAITER"/>
        <s v="IT MANAGER"/>
        <s v="FINANCE MANAGER"/>
        <s v="PROCUREMENT SUPERVISOR"/>
        <s v="IT ANALYST"/>
        <s v="SUPPLY CHAIN SUPERVISOR"/>
        <s v="HR ANALYST"/>
      </sharedItems>
    </cacheField>
    <cacheField name="Pay Grade" numFmtId="0">
      <sharedItems count="10">
        <s v="EE09"/>
        <s v="EE08"/>
        <s v="EE07"/>
        <s v="EE06"/>
        <s v="EE05"/>
        <s v="EE04"/>
        <s v="EE03"/>
        <s v="EE10"/>
        <s v="EE02"/>
        <s v="EE01"/>
      </sharedItems>
    </cacheField>
    <cacheField name="Birth Date" numFmtId="14">
      <sharedItems containsSemiMixedTypes="0" containsNonDate="0" containsDate="1" containsString="0" minDate="1954-09-10T00:00:00" maxDate="2002-11-25T00:00:00"/>
    </cacheField>
    <cacheField name="Age" numFmtId="1">
      <sharedItems containsSemiMixedTypes="0" containsString="0" containsNumber="1" containsInteger="1" minValue="19" maxValue="68" count="48">
        <n v="40"/>
        <n v="46"/>
        <n v="67"/>
        <n v="49"/>
        <n v="60"/>
        <n v="68"/>
        <n v="64"/>
        <n v="54"/>
        <n v="58"/>
        <n v="62"/>
        <n v="51"/>
        <n v="63"/>
        <n v="41"/>
        <n v="44"/>
        <n v="31"/>
        <n v="57"/>
        <n v="59"/>
        <n v="53"/>
        <n v="65"/>
        <n v="42"/>
        <n v="55"/>
        <n v="66"/>
        <n v="61"/>
        <n v="35"/>
        <n v="37"/>
        <n v="50"/>
        <n v="56"/>
        <n v="29"/>
        <n v="52"/>
        <n v="36"/>
        <n v="33"/>
        <n v="22"/>
        <n v="26"/>
        <n v="32"/>
        <n v="21"/>
        <n v="28"/>
        <n v="30"/>
        <n v="23"/>
        <n v="27"/>
        <n v="24"/>
        <n v="47"/>
        <n v="25"/>
        <n v="38"/>
        <n v="39"/>
        <n v="43"/>
        <n v="34"/>
        <n v="20"/>
        <n v="19"/>
      </sharedItems>
    </cacheField>
    <cacheField name="Nationality" numFmtId="0">
      <sharedItems count="15">
        <s v="Germany"/>
        <s v="United Kingdom"/>
        <s v="India"/>
        <s v="Lebanon"/>
        <s v="Cameroon"/>
        <s v="United Arab Emirates (UAE)"/>
        <s v="Philippines"/>
        <s v="Pakistan"/>
        <s v="Australia"/>
        <s v="Canada"/>
        <s v="Bangladesh"/>
        <s v="China"/>
        <s v="Nepal"/>
        <s v="Uganda"/>
        <s v="Sri Lanka"/>
      </sharedItems>
    </cacheField>
    <cacheField name="Pay Start Date" numFmtId="14">
      <sharedItems containsSemiMixedTypes="0" containsNonDate="0" containsDate="1" containsString="0" minDate="2007-01-14T00:00:00" maxDate="2022-09-20T00:00:00" count="77">
        <d v="2007-01-14T00:00:00"/>
        <d v="2008-03-30T00:00:00"/>
        <d v="2008-06-15T00:00:00"/>
        <d v="2008-10-02T00:00:00"/>
        <d v="2008-10-04T00:00:00"/>
        <d v="2009-03-04T00:00:00"/>
        <d v="2009-09-08T00:00:00"/>
        <d v="2010-03-28T00:00:00"/>
        <d v="2011-07-16T00:00:00"/>
        <d v="2011-11-06T00:00:00"/>
        <d v="2012-02-19T00:00:00"/>
        <d v="2013-01-04T00:00:00"/>
        <d v="2013-07-07T00:00:00"/>
        <d v="2013-12-16T00:00:00"/>
        <d v="2014-01-06T00:00:00"/>
        <d v="2014-03-02T00:00:00"/>
        <d v="2014-05-04T00:00:00"/>
        <d v="2014-09-22T00:00:00"/>
        <d v="2014-11-09T00:00:00"/>
        <d v="2015-01-18T00:00:00"/>
        <d v="2015-05-03T00:00:00"/>
        <d v="2015-10-18T00:00:00"/>
        <d v="2016-02-28T00:00:00"/>
        <d v="2016-03-13T00:00:00"/>
        <d v="2016-04-10T00:00:00"/>
        <d v="2016-08-21T00:00:00"/>
        <d v="2016-10-09T00:00:00"/>
        <d v="2016-10-23T00:00:00"/>
        <d v="2016-11-20T00:00:00"/>
        <d v="2017-06-11T00:00:00"/>
        <d v="2017-07-02T00:00:00"/>
        <d v="2017-12-24T00:00:00"/>
        <d v="2018-04-16T00:00:00"/>
        <d v="2018-04-29T00:00:00"/>
        <d v="2018-06-10T00:00:00"/>
        <d v="2018-07-15T00:00:00"/>
        <d v="2018-07-29T00:00:00"/>
        <d v="2018-09-02T00:00:00"/>
        <d v="2018-09-16T00:00:00"/>
        <d v="2018-09-30T00:00:00"/>
        <d v="2018-10-21T00:00:00"/>
        <d v="2018-11-18T00:00:00"/>
        <d v="2018-11-25T00:00:00"/>
        <d v="2018-12-16T00:00:00"/>
        <d v="2018-12-23T00:00:00"/>
        <d v="2019-03-03T00:00:00"/>
        <d v="2019-04-14T00:00:00"/>
        <d v="2019-05-12T00:00:00"/>
        <d v="2019-07-14T00:00:00"/>
        <d v="2019-08-18T00:00:00"/>
        <d v="2019-10-13T00:00:00"/>
        <d v="2019-12-08T00:00:00"/>
        <d v="2021-02-14T00:00:00"/>
        <d v="2021-04-04T00:00:00"/>
        <d v="2021-08-15T00:00:00"/>
        <d v="2021-11-03T00:00:00"/>
        <d v="2021-11-07T00:00:00"/>
        <d v="2021-11-10T00:00:00"/>
        <d v="2021-11-21T00:00:00"/>
        <d v="2021-11-24T00:00:00"/>
        <d v="2021-12-26T00:00:00"/>
        <d v="2022-01-03T00:00:00"/>
        <d v="2022-01-11T00:00:00"/>
        <d v="2022-04-01T00:00:00"/>
        <d v="2022-04-18T00:00:00"/>
        <d v="2022-04-25T00:00:00"/>
        <d v="2022-05-02T00:00:00"/>
        <d v="2022-05-17T00:00:00"/>
        <d v="2022-05-30T00:00:00"/>
        <d v="2022-06-13T00:00:00"/>
        <d v="2022-06-20T00:00:00"/>
        <d v="2022-06-27T00:00:00"/>
        <d v="2022-07-04T00:00:00"/>
        <d v="2022-07-18T00:00:00"/>
        <d v="2022-08-01T00:00:00"/>
        <d v="2022-08-08T00:00:00"/>
        <d v="2022-09-19T00:00:00"/>
      </sharedItems>
      <fieldGroup par="22" base="9">
        <rangePr groupBy="months" startDate="2007-01-14T00:00:00" endDate="2022-09-20T00:00:00"/>
        <groupItems count="14">
          <s v="&lt;1/14/2007"/>
          <s v="Jan"/>
          <s v="Feb"/>
          <s v="Mar"/>
          <s v="Apr"/>
          <s v="May"/>
          <s v="Jun"/>
          <s v="Jul"/>
          <s v="Aug"/>
          <s v="Sep"/>
          <s v="Oct"/>
          <s v="Nov"/>
          <s v="Dec"/>
          <s v="&gt;9/20/2022"/>
        </groupItems>
      </fieldGroup>
    </cacheField>
    <cacheField name="Tenure in Months" numFmtId="1">
      <sharedItems containsSemiMixedTypes="0" containsString="0" containsNumber="1" containsInteger="1" minValue="0" maxValue="15" count="16">
        <n v="15"/>
        <n v="14"/>
        <n v="13"/>
        <n v="12"/>
        <n v="11"/>
        <n v="10"/>
        <n v="9"/>
        <n v="8"/>
        <n v="7"/>
        <n v="6"/>
        <n v="5"/>
        <n v="4"/>
        <n v="3"/>
        <n v="2"/>
        <n v="1"/>
        <n v="0"/>
      </sharedItems>
    </cacheField>
    <cacheField name="Pay Start month" numFmtId="14">
      <sharedItems/>
    </cacheField>
    <cacheField name="Pay start year" numFmtId="1">
      <sharedItems containsSemiMixedTypes="0" containsString="0" containsNumber="1" containsInteger="1" minValue="2007" maxValue="2022"/>
    </cacheField>
    <cacheField name="Unit Code" numFmtId="0">
      <sharedItems/>
    </cacheField>
    <cacheField name="Unit Name" numFmtId="0">
      <sharedItems count="9">
        <s v="CULINARY"/>
        <s v="PROCUREMENT"/>
        <s v="FLIGHT OPERATIONS"/>
        <s v="AIRPORT LOUNGES"/>
        <s v="SUPPLY CHAIN"/>
        <s v="FINANCE"/>
        <s v="HUMAN RESOURCE"/>
        <s v="MANAGEMENT"/>
        <s v="IT"/>
      </sharedItems>
    </cacheField>
    <cacheField name="Function Code" numFmtId="0">
      <sharedItems containsSemiMixedTypes="0" containsString="0" containsNumber="1" containsInteger="1" minValue="101" maxValue="121"/>
    </cacheField>
    <cacheField name="Function Name" numFmtId="0">
      <sharedItems count="21">
        <s v="PASTRY"/>
        <s v="PURCHASING"/>
        <s v="PREPARATION"/>
        <s v="CONCOURSE B"/>
        <s v="PACKING"/>
        <s v="CONCOURSE A"/>
        <s v="CONCOURSE C"/>
        <s v="ARABIAN"/>
        <s v="CONTINENTAL"/>
        <s v="NON FOOD STORES"/>
        <s v="REVENUE"/>
        <s v="FOOD STORES"/>
        <s v="AIRSIDE"/>
        <s v="TRANSPORT"/>
        <s v="FLIGHT CATERING"/>
        <s v="CORE HR"/>
        <s v="GM OFFICE"/>
        <s v="CORE ACCOUNTING"/>
        <s v="ASSEMBLY"/>
        <s v="VAT"/>
        <s v="IT SERVICES"/>
      </sharedItems>
    </cacheField>
    <cacheField name="Pay Status" numFmtId="0">
      <sharedItems count="2">
        <s v="Exit"/>
        <s v="Active"/>
      </sharedItems>
    </cacheField>
    <cacheField name="Date Termination" numFmtId="14">
      <sharedItems containsNonDate="0" containsDate="1" containsString="0" containsBlank="1" minDate="2019-01-01T00:00:00" maxDate="2022-08-02T00:00:00" count="33">
        <d v="2020-08-04T00:00:00"/>
        <m/>
        <d v="2020-08-31T00:00:00"/>
        <d v="2020-07-31T00:00:00"/>
        <d v="2019-09-10T00:00:00"/>
        <d v="2020-07-15T00:00:00"/>
        <d v="2022-08-01T00:00:00"/>
        <d v="2020-07-19T00:00:00"/>
        <d v="2022-07-28T00:00:00"/>
        <d v="2020-06-30T00:00:00"/>
        <d v="2020-06-01T00:00:00"/>
        <d v="2021-02-04T00:00:00"/>
        <d v="2022-04-01T00:00:00"/>
        <d v="2022-02-01T00:00:00"/>
        <d v="2022-07-16T00:00:00"/>
        <d v="2020-05-20T00:00:00"/>
        <d v="2021-07-04T00:00:00"/>
        <d v="2021-10-25T00:00:00"/>
        <d v="2020-09-15T00:00:00"/>
        <d v="2021-04-01T00:00:00"/>
        <d v="2019-02-01T00:00:00"/>
        <d v="2020-11-30T00:00:00"/>
        <d v="2020-03-01T00:00:00"/>
        <d v="2019-01-18T00:00:00"/>
        <d v="2019-01-28T00:00:00"/>
        <d v="2019-01-15T00:00:00"/>
        <d v="2019-01-01T00:00:00"/>
        <d v="2021-05-16T00:00:00"/>
        <d v="2020-02-10T00:00:00"/>
        <d v="2020-03-06T00:00:00"/>
        <d v="2020-02-01T00:00:00"/>
        <d v="2020-02-24T00:00:00"/>
        <d v="2020-03-05T00:00:00"/>
      </sharedItems>
      <fieldGroup par="24" base="18">
        <rangePr groupBy="months" startDate="2019-01-01T00:00:00" endDate="2022-08-02T00:00:00"/>
        <groupItems count="14">
          <s v="(blank)"/>
          <s v="Jan"/>
          <s v="Feb"/>
          <s v="Mar"/>
          <s v="Apr"/>
          <s v="May"/>
          <s v="Jun"/>
          <s v="Jul"/>
          <s v="Aug"/>
          <s v="Sep"/>
          <s v="Oct"/>
          <s v="Nov"/>
          <s v="Dec"/>
          <s v="&gt;8/2/2022"/>
        </groupItems>
      </fieldGroup>
    </cacheField>
    <cacheField name="Reason" numFmtId="0">
      <sharedItems containsBlank="1" count="8">
        <s v="Termination"/>
        <m/>
        <s v="Resignation"/>
        <s v="Org realignment-COVID"/>
        <s v="Retirement"/>
        <s v="Death in Service"/>
        <s v="Absconding"/>
        <s v="Probation Failure"/>
      </sharedItems>
    </cacheField>
    <cacheField name="Resignation Notice: LWD" numFmtId="14">
      <sharedItems containsNonDate="0" containsDate="1" containsString="0" containsBlank="1" minDate="2022-09-22T00:00:00" maxDate="2022-10-29T00:00:00"/>
    </cacheField>
    <cacheField name="Quarters" numFmtId="0" databaseField="0">
      <fieldGroup base="9">
        <rangePr groupBy="quarters" startDate="2007-01-14T00:00:00" endDate="2022-09-20T00:00:00"/>
        <groupItems count="6">
          <s v="&lt;1/14/2007"/>
          <s v="Qtr1"/>
          <s v="Qtr2"/>
          <s v="Qtr3"/>
          <s v="Qtr4"/>
          <s v="&gt;9/20/2022"/>
        </groupItems>
      </fieldGroup>
    </cacheField>
    <cacheField name="Years" numFmtId="0" databaseField="0">
      <fieldGroup base="9">
        <rangePr groupBy="years" startDate="2007-01-14T00:00:00" endDate="2022-09-20T00:00:00"/>
        <groupItems count="18">
          <s v="&lt;1/14/2007"/>
          <s v="2007"/>
          <s v="2008"/>
          <s v="2009"/>
          <s v="2010"/>
          <s v="2011"/>
          <s v="2012"/>
          <s v="2013"/>
          <s v="2014"/>
          <s v="2015"/>
          <s v="2016"/>
          <s v="2017"/>
          <s v="2018"/>
          <s v="2019"/>
          <s v="2020"/>
          <s v="2021"/>
          <s v="2022"/>
          <s v="&gt;9/20/2022"/>
        </groupItems>
      </fieldGroup>
    </cacheField>
    <cacheField name="Quarters2" numFmtId="0" databaseField="0">
      <fieldGroup base="18">
        <rangePr groupBy="quarters" startDate="2019-01-01T00:00:00" endDate="2022-08-02T00:00:00"/>
        <groupItems count="6">
          <s v="&lt;1/1/2019"/>
          <s v="Qtr1"/>
          <s v="Qtr2"/>
          <s v="Qtr3"/>
          <s v="Qtr4"/>
          <s v="&gt;8/2/2022"/>
        </groupItems>
      </fieldGroup>
    </cacheField>
    <cacheField name="Years2" numFmtId="0" databaseField="0">
      <fieldGroup base="18">
        <rangePr groupBy="years" startDate="2019-01-01T00:00:00" endDate="2022-08-02T00:00:00"/>
        <groupItems count="6">
          <s v="&lt;1/1/2019"/>
          <s v="2019"/>
          <s v="2020"/>
          <s v="2021"/>
          <s v="2022"/>
          <s v="&gt;8/2/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7">
  <r>
    <s v="APT"/>
    <x v="0"/>
    <n v="104"/>
    <s v="CONCOURSE A"/>
    <s v="APT503"/>
    <s v="ASSISTANT FnB MANAGER"/>
    <s v="EE07"/>
    <n v="1"/>
    <n v="0"/>
    <n v="1"/>
    <n v="0"/>
    <n v="2"/>
    <n v="0"/>
    <n v="0"/>
  </r>
  <r>
    <s v="APT"/>
    <x v="0"/>
    <n v="104"/>
    <s v="CONCOURSE A"/>
    <s v="APT516"/>
    <s v="F&amp;B MANAGER"/>
    <s v="EE09"/>
    <n v="1"/>
    <n v="1"/>
    <n v="0"/>
    <n v="0"/>
    <n v="0"/>
    <n v="1"/>
    <n v="0"/>
  </r>
  <r>
    <s v="APT"/>
    <x v="0"/>
    <n v="104"/>
    <s v="CONCOURSE A"/>
    <s v="APT527"/>
    <s v="HOUSEKEEPING SUPERVISOR"/>
    <s v="EE06"/>
    <n v="1"/>
    <n v="1"/>
    <n v="0"/>
    <n v="0"/>
    <n v="1"/>
    <n v="1"/>
    <n v="0"/>
  </r>
  <r>
    <s v="APT"/>
    <x v="0"/>
    <n v="104"/>
    <s v="CONCOURSE A"/>
    <s v="APT545"/>
    <s v="SENIOR WAITER"/>
    <s v="EE04"/>
    <n v="1"/>
    <n v="2"/>
    <n v="0"/>
    <n v="0"/>
    <n v="0"/>
    <n v="2"/>
    <n v="0"/>
  </r>
  <r>
    <s v="APT"/>
    <x v="0"/>
    <n v="104"/>
    <s v="CONCOURSE A"/>
    <s v="APT546"/>
    <s v="SENIOR WAITRESS"/>
    <s v="EE04"/>
    <n v="1"/>
    <n v="3"/>
    <n v="0"/>
    <n v="0"/>
    <n v="1"/>
    <n v="0"/>
    <n v="3"/>
  </r>
  <r>
    <s v="APT"/>
    <x v="0"/>
    <n v="104"/>
    <s v="CONCOURSE A"/>
    <s v="APT557"/>
    <s v="WAITER"/>
    <s v="EE03"/>
    <n v="3"/>
    <n v="3"/>
    <n v="0"/>
    <n v="0"/>
    <n v="1"/>
    <n v="3"/>
    <n v="0"/>
  </r>
  <r>
    <s v="APT"/>
    <x v="0"/>
    <n v="105"/>
    <s v="CONCOURSE B"/>
    <s v="APT503"/>
    <s v="ASSISTANT FnB MANAGER"/>
    <s v="EE07"/>
    <n v="1"/>
    <n v="0"/>
    <n v="1"/>
    <n v="0"/>
    <n v="2"/>
    <n v="0"/>
    <n v="0"/>
  </r>
  <r>
    <s v="APT"/>
    <x v="0"/>
    <n v="105"/>
    <s v="CONCOURSE B"/>
    <s v="APT504"/>
    <s v="ASSISTANT FnB SUPERVISOR"/>
    <s v="EE05"/>
    <n v="1"/>
    <n v="0"/>
    <n v="1"/>
    <n v="0"/>
    <n v="2"/>
    <n v="0"/>
    <n v="0"/>
  </r>
  <r>
    <s v="APT"/>
    <x v="0"/>
    <n v="105"/>
    <s v="CONCOURSE B"/>
    <s v="APT527"/>
    <s v="HOUSEKEEPING SUPERVISOR"/>
    <s v="EE06"/>
    <n v="1"/>
    <n v="1"/>
    <n v="0"/>
    <n v="0"/>
    <n v="1"/>
    <n v="1"/>
    <n v="0"/>
  </r>
  <r>
    <s v="APT"/>
    <x v="0"/>
    <n v="105"/>
    <s v="CONCOURSE B"/>
    <s v="APT545"/>
    <s v="SENIOR WAITER"/>
    <s v="EE04"/>
    <n v="1"/>
    <n v="2"/>
    <n v="0"/>
    <n v="0"/>
    <n v="0"/>
    <n v="2"/>
    <n v="0"/>
  </r>
  <r>
    <s v="APT"/>
    <x v="0"/>
    <n v="105"/>
    <s v="CONCOURSE B"/>
    <s v="APT546"/>
    <s v="SENIOR WAITRESS"/>
    <s v="EE04"/>
    <n v="1"/>
    <n v="3"/>
    <n v="0"/>
    <n v="0"/>
    <n v="1"/>
    <n v="0"/>
    <n v="3"/>
  </r>
  <r>
    <s v="APT"/>
    <x v="0"/>
    <n v="105"/>
    <s v="CONCOURSE B"/>
    <s v="APT558"/>
    <s v="WAITRESS"/>
    <s v="EE03"/>
    <n v="2"/>
    <n v="2"/>
    <n v="0"/>
    <n v="0"/>
    <n v="1"/>
    <n v="1"/>
    <n v="1"/>
  </r>
  <r>
    <s v="APT"/>
    <x v="0"/>
    <n v="106"/>
    <s v="CONCOURSE C"/>
    <s v="APT504"/>
    <s v="ASSISTANT FnB SUPERVISOR"/>
    <s v="EE05"/>
    <n v="1"/>
    <n v="0"/>
    <n v="1"/>
    <n v="0"/>
    <n v="2"/>
    <n v="0"/>
    <n v="0"/>
  </r>
  <r>
    <s v="APT"/>
    <x v="0"/>
    <n v="106"/>
    <s v="CONCOURSE C"/>
    <s v="APT517"/>
    <s v="F&amp;B SUPERVISOR"/>
    <s v="EE08"/>
    <n v="1"/>
    <n v="1"/>
    <n v="0"/>
    <n v="0"/>
    <n v="0"/>
    <n v="1"/>
    <n v="0"/>
  </r>
  <r>
    <s v="APT"/>
    <x v="0"/>
    <n v="106"/>
    <s v="CONCOURSE C"/>
    <s v="APT523"/>
    <s v="FnB SUPERVISOR"/>
    <s v="EE06"/>
    <n v="1"/>
    <n v="0"/>
    <n v="1"/>
    <n v="0"/>
    <n v="1"/>
    <n v="0"/>
    <n v="0"/>
  </r>
  <r>
    <s v="APT"/>
    <x v="0"/>
    <n v="106"/>
    <s v="CONCOURSE C"/>
    <s v="APT546"/>
    <s v="SENIOR WAITRESS"/>
    <s v="EE04"/>
    <n v="2"/>
    <n v="3"/>
    <n v="0"/>
    <n v="0"/>
    <n v="1"/>
    <n v="0"/>
    <n v="3"/>
  </r>
  <r>
    <s v="APT"/>
    <x v="0"/>
    <n v="106"/>
    <s v="CONCOURSE C"/>
    <s v="APT557"/>
    <s v="WAITER"/>
    <s v="EE03"/>
    <n v="1"/>
    <n v="3"/>
    <n v="0"/>
    <n v="0"/>
    <n v="1"/>
    <n v="3"/>
    <n v="0"/>
  </r>
  <r>
    <s v="APT"/>
    <x v="0"/>
    <n v="106"/>
    <s v="CONCOURSE C"/>
    <s v="APT558"/>
    <s v="WAITRESS"/>
    <s v="EE03"/>
    <n v="1"/>
    <n v="2"/>
    <n v="0"/>
    <n v="0"/>
    <n v="1"/>
    <n v="1"/>
    <n v="1"/>
  </r>
  <r>
    <s v="CUL"/>
    <x v="1"/>
    <n v="102"/>
    <s v="ARABIAN"/>
    <s v="CUL506"/>
    <s v="CHEF DE PARTIE"/>
    <s v="EE05"/>
    <n v="1"/>
    <n v="2"/>
    <n v="0"/>
    <n v="0"/>
    <n v="1"/>
    <n v="2"/>
    <n v="0"/>
  </r>
  <r>
    <s v="CUL"/>
    <x v="1"/>
    <n v="102"/>
    <s v="ARABIAN"/>
    <s v="CUL508"/>
    <s v="COMMIS I"/>
    <s v="EE03"/>
    <n v="2"/>
    <n v="7"/>
    <n v="0"/>
    <n v="3"/>
    <n v="3"/>
    <n v="6"/>
    <n v="1"/>
  </r>
  <r>
    <s v="CUL"/>
    <x v="1"/>
    <n v="102"/>
    <s v="ARABIAN"/>
    <s v="CUL509"/>
    <s v="COMMIS II"/>
    <s v="EE02"/>
    <n v="9"/>
    <n v="16"/>
    <n v="0"/>
    <n v="6"/>
    <n v="10"/>
    <n v="12"/>
    <n v="4"/>
  </r>
  <r>
    <s v="CUL"/>
    <x v="1"/>
    <n v="102"/>
    <s v="ARABIAN"/>
    <s v="CUL510"/>
    <s v="COMMIS III"/>
    <s v="EE01"/>
    <n v="9"/>
    <n v="28"/>
    <n v="0"/>
    <n v="1"/>
    <n v="9"/>
    <n v="22"/>
    <n v="6"/>
  </r>
  <r>
    <s v="CUL"/>
    <x v="1"/>
    <n v="102"/>
    <s v="ARABIAN"/>
    <s v="CUL511"/>
    <s v="DEMI CHEF"/>
    <s v="EE04"/>
    <n v="1"/>
    <n v="1"/>
    <n v="0"/>
    <n v="0"/>
    <n v="2"/>
    <n v="1"/>
    <n v="0"/>
  </r>
  <r>
    <s v="CUL"/>
    <x v="1"/>
    <n v="102"/>
    <s v="ARABIAN"/>
    <s v="CUL514"/>
    <s v="EXECUTIVE CHEF"/>
    <s v="EE09"/>
    <n v="1"/>
    <n v="1"/>
    <n v="0"/>
    <n v="1"/>
    <n v="2"/>
    <n v="1"/>
    <n v="0"/>
  </r>
  <r>
    <s v="CUL"/>
    <x v="1"/>
    <n v="102"/>
    <s v="ARABIAN"/>
    <s v="CUL547"/>
    <s v="SOUS CHEF"/>
    <s v="EE06"/>
    <n v="1"/>
    <n v="2"/>
    <n v="0"/>
    <n v="0"/>
    <n v="2"/>
    <n v="1"/>
    <n v="1"/>
  </r>
  <r>
    <s v="CUL"/>
    <x v="1"/>
    <n v="103"/>
    <s v="ASSEMBLY"/>
    <s v="CUL509"/>
    <s v="COMMIS II"/>
    <s v="EE02"/>
    <n v="4"/>
    <n v="16"/>
    <n v="0"/>
    <n v="6"/>
    <n v="10"/>
    <n v="12"/>
    <n v="4"/>
  </r>
  <r>
    <s v="CUL"/>
    <x v="1"/>
    <n v="107"/>
    <s v="CONTINENTAL"/>
    <s v="CUL506"/>
    <s v="CHEF DE PARTIE"/>
    <s v="EE05"/>
    <n v="1"/>
    <n v="2"/>
    <n v="0"/>
    <n v="0"/>
    <n v="1"/>
    <n v="2"/>
    <n v="0"/>
  </r>
  <r>
    <s v="CUL"/>
    <x v="1"/>
    <n v="107"/>
    <s v="CONTINENTAL"/>
    <s v="CUL508"/>
    <s v="COMMIS I"/>
    <s v="EE03"/>
    <n v="3"/>
    <n v="7"/>
    <n v="0"/>
    <n v="3"/>
    <n v="3"/>
    <n v="6"/>
    <n v="1"/>
  </r>
  <r>
    <s v="CUL"/>
    <x v="1"/>
    <n v="107"/>
    <s v="CONTINENTAL"/>
    <s v="CUL509"/>
    <s v="COMMIS II"/>
    <s v="EE02"/>
    <n v="6"/>
    <n v="16"/>
    <n v="0"/>
    <n v="6"/>
    <n v="10"/>
    <n v="12"/>
    <n v="4"/>
  </r>
  <r>
    <s v="CUL"/>
    <x v="1"/>
    <n v="107"/>
    <s v="CONTINENTAL"/>
    <s v="CUL510"/>
    <s v="COMMIS III"/>
    <s v="EE01"/>
    <n v="9"/>
    <n v="28"/>
    <n v="0"/>
    <n v="1"/>
    <n v="9"/>
    <n v="22"/>
    <n v="6"/>
  </r>
  <r>
    <s v="CUL"/>
    <x v="1"/>
    <n v="107"/>
    <s v="CONTINENTAL"/>
    <s v="CUL511"/>
    <s v="DEMI CHEF"/>
    <s v="EE04"/>
    <n v="1"/>
    <n v="1"/>
    <n v="0"/>
    <n v="0"/>
    <n v="2"/>
    <n v="1"/>
    <n v="0"/>
  </r>
  <r>
    <s v="CUL"/>
    <x v="1"/>
    <n v="107"/>
    <s v="CONTINENTAL"/>
    <s v="CUL514"/>
    <s v="EXECUTIVE CHEF"/>
    <s v="EE09"/>
    <n v="1"/>
    <n v="1"/>
    <n v="0"/>
    <n v="1"/>
    <n v="2"/>
    <n v="1"/>
    <n v="0"/>
  </r>
  <r>
    <s v="CUL"/>
    <x v="1"/>
    <n v="107"/>
    <s v="CONTINENTAL"/>
    <s v="CUL547"/>
    <s v="SOUS CHEF"/>
    <s v="EE06"/>
    <n v="1"/>
    <n v="2"/>
    <n v="0"/>
    <n v="0"/>
    <n v="2"/>
    <n v="1"/>
    <n v="1"/>
  </r>
  <r>
    <s v="CUL"/>
    <x v="1"/>
    <n v="116"/>
    <s v="PASTRY"/>
    <s v="CUL506"/>
    <s v="CHEF DE PARTIE"/>
    <s v="EE05"/>
    <n v="1"/>
    <n v="2"/>
    <n v="0"/>
    <n v="0"/>
    <n v="1"/>
    <n v="2"/>
    <n v="0"/>
  </r>
  <r>
    <s v="CUL"/>
    <x v="1"/>
    <n v="116"/>
    <s v="PASTRY"/>
    <s v="CUL508"/>
    <s v="COMMIS I"/>
    <s v="EE03"/>
    <n v="5"/>
    <n v="7"/>
    <n v="0"/>
    <n v="3"/>
    <n v="3"/>
    <n v="6"/>
    <n v="1"/>
  </r>
  <r>
    <s v="CUL"/>
    <x v="1"/>
    <n v="116"/>
    <s v="PASTRY"/>
    <s v="CUL509"/>
    <s v="COMMIS II"/>
    <s v="EE02"/>
    <n v="7"/>
    <n v="16"/>
    <n v="0"/>
    <n v="6"/>
    <n v="10"/>
    <n v="12"/>
    <n v="4"/>
  </r>
  <r>
    <s v="CUL"/>
    <x v="1"/>
    <n v="116"/>
    <s v="PASTRY"/>
    <s v="CUL510"/>
    <s v="COMMIS III"/>
    <s v="EE01"/>
    <n v="19"/>
    <n v="28"/>
    <n v="0"/>
    <n v="1"/>
    <n v="9"/>
    <n v="22"/>
    <n v="6"/>
  </r>
  <r>
    <s v="CUL"/>
    <x v="1"/>
    <n v="116"/>
    <s v="PASTRY"/>
    <s v="CUL511"/>
    <s v="DEMI CHEF"/>
    <s v="EE04"/>
    <n v="1"/>
    <n v="1"/>
    <n v="0"/>
    <n v="0"/>
    <n v="2"/>
    <n v="1"/>
    <n v="0"/>
  </r>
  <r>
    <s v="CUL"/>
    <x v="1"/>
    <n v="116"/>
    <s v="PASTRY"/>
    <s v="CUL514"/>
    <s v="EXECUTIVE CHEF"/>
    <s v="EE09"/>
    <n v="1"/>
    <n v="1"/>
    <n v="0"/>
    <n v="1"/>
    <n v="2"/>
    <n v="1"/>
    <n v="0"/>
  </r>
  <r>
    <s v="CUL"/>
    <x v="1"/>
    <n v="116"/>
    <s v="PASTRY"/>
    <s v="CUL515"/>
    <s v="EXECUTIVE SOUS CHEF"/>
    <s v="EE08"/>
    <n v="2"/>
    <n v="1"/>
    <n v="1"/>
    <n v="1"/>
    <n v="1"/>
    <n v="1"/>
    <n v="0"/>
  </r>
  <r>
    <s v="CUL"/>
    <x v="1"/>
    <n v="116"/>
    <s v="PASTRY"/>
    <s v="CUL547"/>
    <s v="SOUS CHEF"/>
    <s v="EE06"/>
    <n v="2"/>
    <n v="2"/>
    <n v="0"/>
    <n v="0"/>
    <n v="2"/>
    <n v="1"/>
    <n v="1"/>
  </r>
  <r>
    <s v="FIN"/>
    <x v="2"/>
    <n v="108"/>
    <s v="CORE ACCOUNTING"/>
    <s v="FIN500"/>
    <s v="ACCOUNTANT"/>
    <s v="EE07"/>
    <n v="2"/>
    <n v="2"/>
    <n v="0"/>
    <n v="0"/>
    <n v="0"/>
    <n v="1"/>
    <n v="1"/>
  </r>
  <r>
    <s v="FIN"/>
    <x v="2"/>
    <n v="108"/>
    <s v="CORE ACCOUNTING"/>
    <s v="FIN502"/>
    <s v="ASSISTANT ACCOUNTANT"/>
    <s v="EE04"/>
    <n v="1"/>
    <n v="2"/>
    <n v="0"/>
    <n v="0"/>
    <n v="0"/>
    <n v="2"/>
    <n v="0"/>
  </r>
  <r>
    <s v="FIN"/>
    <x v="2"/>
    <n v="108"/>
    <s v="CORE ACCOUNTING"/>
    <s v="FIN518"/>
    <s v="FINANCE MANAGER"/>
    <s v="EE09"/>
    <n v="1"/>
    <n v="1"/>
    <n v="0"/>
    <n v="0"/>
    <n v="0"/>
    <n v="0"/>
    <n v="1"/>
  </r>
  <r>
    <s v="FIN"/>
    <x v="2"/>
    <n v="108"/>
    <s v="CORE ACCOUNTING"/>
    <s v="FIN519"/>
    <s v="FINANCE SUPERVISOR"/>
    <s v="EE08"/>
    <n v="1"/>
    <n v="1"/>
    <n v="0"/>
    <n v="0"/>
    <n v="0"/>
    <n v="0"/>
    <n v="1"/>
  </r>
  <r>
    <s v="FIN"/>
    <x v="2"/>
    <n v="119"/>
    <s v="REVENUE"/>
    <s v="FIN544"/>
    <s v="REVENUE ANALYST"/>
    <s v="EE06"/>
    <n v="1"/>
    <n v="1"/>
    <n v="0"/>
    <n v="0"/>
    <n v="0"/>
    <n v="1"/>
    <n v="0"/>
  </r>
  <r>
    <s v="FIN"/>
    <x v="2"/>
    <n v="121"/>
    <s v="VAT"/>
    <s v="FIN502"/>
    <s v="ASSISTANT ACCOUNTANT"/>
    <s v="EE04"/>
    <n v="1"/>
    <n v="2"/>
    <n v="0"/>
    <n v="0"/>
    <n v="0"/>
    <n v="2"/>
    <n v="0"/>
  </r>
  <r>
    <s v="FOP"/>
    <x v="3"/>
    <n v="101"/>
    <s v="AIRSIDE"/>
    <s v="FOP524"/>
    <s v="GENERAL ASSISTANT"/>
    <s v="EE01"/>
    <n v="10"/>
    <n v="33"/>
    <n v="0"/>
    <n v="0"/>
    <n v="4"/>
    <n v="23"/>
    <n v="10"/>
  </r>
  <r>
    <s v="FOP"/>
    <x v="3"/>
    <n v="101"/>
    <s v="AIRSIDE"/>
    <s v="FOP537"/>
    <s v="LIGHT DUTY DRIVER"/>
    <s v="EE03"/>
    <n v="1"/>
    <n v="2"/>
    <n v="0"/>
    <n v="1"/>
    <n v="1"/>
    <n v="2"/>
    <n v="0"/>
  </r>
  <r>
    <s v="FOP"/>
    <x v="3"/>
    <n v="101"/>
    <s v="AIRSIDE"/>
    <s v="FOP542"/>
    <s v="RAMP COORDINATOR"/>
    <s v="EE06"/>
    <n v="1"/>
    <n v="1"/>
    <n v="0"/>
    <n v="0"/>
    <n v="0"/>
    <n v="1"/>
    <n v="0"/>
  </r>
  <r>
    <s v="FOP"/>
    <x v="3"/>
    <n v="101"/>
    <s v="AIRSIDE"/>
    <s v="FOP543"/>
    <s v="RAMP SAFETY COORDINATOR"/>
    <s v="EE05"/>
    <n v="2"/>
    <n v="0"/>
    <n v="2"/>
    <n v="0"/>
    <n v="2"/>
    <n v="0"/>
    <n v="0"/>
  </r>
  <r>
    <s v="FOP"/>
    <x v="3"/>
    <n v="101"/>
    <s v="AIRSIDE"/>
    <s v="FOP550"/>
    <s v="SR. TEAM MEMBER"/>
    <s v="EE03"/>
    <n v="1"/>
    <n v="2"/>
    <n v="0"/>
    <n v="1"/>
    <n v="3"/>
    <n v="2"/>
    <n v="0"/>
  </r>
  <r>
    <s v="FOP"/>
    <x v="3"/>
    <n v="101"/>
    <s v="AIRSIDE"/>
    <s v="FOP556"/>
    <s v="TEAM MEMBER"/>
    <s v="EE02"/>
    <n v="5"/>
    <n v="14"/>
    <n v="0"/>
    <n v="2"/>
    <n v="8"/>
    <n v="6"/>
    <n v="8"/>
  </r>
  <r>
    <s v="FOP"/>
    <x v="3"/>
    <n v="110"/>
    <s v="FLIGHT CATERING"/>
    <s v="FOP520"/>
    <s v="FLIGHT ADMINISTRATOR"/>
    <s v="EE05"/>
    <n v="1"/>
    <n v="1"/>
    <n v="0"/>
    <n v="0"/>
    <n v="0"/>
    <n v="1"/>
    <n v="0"/>
  </r>
  <r>
    <s v="FOP"/>
    <x v="3"/>
    <n v="110"/>
    <s v="FLIGHT CATERING"/>
    <s v="FOP521"/>
    <s v="FLIGHT SERVICE MANAGER"/>
    <s v="EE09"/>
    <n v="1"/>
    <n v="1"/>
    <n v="0"/>
    <n v="0"/>
    <n v="0"/>
    <n v="1"/>
    <n v="0"/>
  </r>
  <r>
    <s v="FOP"/>
    <x v="3"/>
    <n v="110"/>
    <s v="FLIGHT CATERING"/>
    <s v="FOP522"/>
    <s v="FLIGHT SERVICE SUPERVISOR"/>
    <s v="EE08"/>
    <n v="2"/>
    <n v="2"/>
    <n v="0"/>
    <n v="0"/>
    <n v="0"/>
    <n v="2"/>
    <n v="0"/>
  </r>
  <r>
    <s v="FOP"/>
    <x v="3"/>
    <n v="110"/>
    <s v="FLIGHT CATERING"/>
    <s v="FOP524"/>
    <s v="GENERAL ASSISTANT"/>
    <s v="EE01"/>
    <n v="9"/>
    <n v="33"/>
    <n v="0"/>
    <n v="0"/>
    <n v="4"/>
    <n v="23"/>
    <n v="10"/>
  </r>
  <r>
    <s v="FOP"/>
    <x v="3"/>
    <n v="110"/>
    <s v="FLIGHT CATERING"/>
    <s v="FOP538"/>
    <s v="OPERATIONS MANAGER"/>
    <s v="EE09"/>
    <n v="1"/>
    <n v="1"/>
    <n v="0"/>
    <n v="0"/>
    <n v="0"/>
    <n v="1"/>
    <n v="0"/>
  </r>
  <r>
    <s v="FOP"/>
    <x v="3"/>
    <n v="110"/>
    <s v="FLIGHT CATERING"/>
    <s v="FOP550"/>
    <s v="SR. TEAM MEMBER"/>
    <s v="EE03"/>
    <n v="2"/>
    <n v="2"/>
    <n v="0"/>
    <n v="1"/>
    <n v="3"/>
    <n v="2"/>
    <n v="0"/>
  </r>
  <r>
    <s v="FOP"/>
    <x v="3"/>
    <n v="110"/>
    <s v="FLIGHT CATERING"/>
    <s v="FOP556"/>
    <s v="TEAM MEMBER"/>
    <s v="EE02"/>
    <n v="6"/>
    <n v="14"/>
    <n v="0"/>
    <n v="2"/>
    <n v="8"/>
    <n v="6"/>
    <n v="8"/>
  </r>
  <r>
    <s v="FOP"/>
    <x v="3"/>
    <n v="115"/>
    <s v="PACKING"/>
    <s v="FOP513"/>
    <s v="DUTY OFFICER"/>
    <s v="EE07"/>
    <n v="2"/>
    <n v="0"/>
    <n v="2"/>
    <n v="0"/>
    <n v="2"/>
    <n v="0"/>
    <n v="0"/>
  </r>
  <r>
    <s v="FOP"/>
    <x v="3"/>
    <n v="115"/>
    <s v="PACKING"/>
    <s v="FOP524"/>
    <s v="GENERAL ASSISTANT"/>
    <s v="EE01"/>
    <n v="9"/>
    <n v="33"/>
    <n v="0"/>
    <n v="0"/>
    <n v="4"/>
    <n v="23"/>
    <n v="10"/>
  </r>
  <r>
    <s v="FOP"/>
    <x v="3"/>
    <n v="115"/>
    <s v="PACKING"/>
    <s v="FOP537"/>
    <s v="LIGHT DUTY DRIVER"/>
    <s v="EE03"/>
    <n v="1"/>
    <n v="2"/>
    <n v="0"/>
    <n v="1"/>
    <n v="1"/>
    <n v="2"/>
    <n v="0"/>
  </r>
  <r>
    <s v="FOP"/>
    <x v="3"/>
    <n v="115"/>
    <s v="PACKING"/>
    <s v="FOP550"/>
    <s v="SR. TEAM MEMBER"/>
    <s v="EE03"/>
    <n v="1"/>
    <n v="2"/>
    <n v="0"/>
    <n v="1"/>
    <n v="3"/>
    <n v="2"/>
    <n v="0"/>
  </r>
  <r>
    <s v="FOP"/>
    <x v="3"/>
    <n v="115"/>
    <s v="PACKING"/>
    <s v="FOP555"/>
    <s v="TEAM LEADER"/>
    <s v="EE04"/>
    <n v="2"/>
    <n v="2"/>
    <n v="0"/>
    <n v="0"/>
    <n v="0"/>
    <n v="2"/>
    <n v="0"/>
  </r>
  <r>
    <s v="FOP"/>
    <x v="3"/>
    <n v="115"/>
    <s v="PACKING"/>
    <s v="FOP556"/>
    <s v="TEAM MEMBER"/>
    <s v="EE02"/>
    <n v="6"/>
    <n v="14"/>
    <n v="0"/>
    <n v="2"/>
    <n v="8"/>
    <n v="6"/>
    <n v="8"/>
  </r>
  <r>
    <s v="FOP"/>
    <x v="3"/>
    <n v="117"/>
    <s v="PREPARATION"/>
    <s v="FOP501"/>
    <s v="ADMINISTRATION ASSISTANT"/>
    <s v="EE04"/>
    <n v="1"/>
    <n v="1"/>
    <n v="0"/>
    <n v="0"/>
    <n v="0"/>
    <n v="0"/>
    <n v="1"/>
  </r>
  <r>
    <s v="FOP"/>
    <x v="3"/>
    <n v="117"/>
    <s v="PREPARATION"/>
    <s v="FOP524"/>
    <s v="GENERAL ASSISTANT"/>
    <s v="EE01"/>
    <n v="9"/>
    <n v="33"/>
    <n v="0"/>
    <n v="0"/>
    <n v="4"/>
    <n v="23"/>
    <n v="10"/>
  </r>
  <r>
    <s v="FOP"/>
    <x v="3"/>
    <n v="117"/>
    <s v="PREPARATION"/>
    <s v="FOP537"/>
    <s v="LIGHT DUTY DRIVER"/>
    <s v="EE03"/>
    <n v="1"/>
    <n v="2"/>
    <n v="0"/>
    <n v="1"/>
    <n v="1"/>
    <n v="2"/>
    <n v="0"/>
  </r>
  <r>
    <s v="FOP"/>
    <x v="3"/>
    <n v="117"/>
    <s v="PREPARATION"/>
    <s v="FOP539"/>
    <s v="OPERATIONS SUPERVISOR"/>
    <s v="EE08"/>
    <n v="2"/>
    <n v="2"/>
    <n v="0"/>
    <n v="0"/>
    <n v="0"/>
    <n v="2"/>
    <n v="0"/>
  </r>
  <r>
    <s v="FOP"/>
    <x v="3"/>
    <n v="117"/>
    <s v="PREPARATION"/>
    <s v="FOP550"/>
    <s v="SR. TEAM MEMBER"/>
    <s v="EE03"/>
    <n v="1"/>
    <n v="2"/>
    <n v="0"/>
    <n v="1"/>
    <n v="3"/>
    <n v="2"/>
    <n v="0"/>
  </r>
  <r>
    <s v="FOP"/>
    <x v="3"/>
    <n v="117"/>
    <s v="PREPARATION"/>
    <s v="FOP556"/>
    <s v="TEAM MEMBER"/>
    <s v="EE02"/>
    <n v="5"/>
    <n v="14"/>
    <n v="0"/>
    <n v="2"/>
    <n v="8"/>
    <n v="6"/>
    <n v="8"/>
  </r>
  <r>
    <s v="FOP"/>
    <x v="3"/>
    <n v="120"/>
    <s v="TRANSPORT"/>
    <s v="FOP512"/>
    <s v="DRIVING INSTRUCTOR"/>
    <s v="EE06"/>
    <n v="1"/>
    <n v="1"/>
    <n v="0"/>
    <n v="0"/>
    <n v="0"/>
    <n v="1"/>
    <n v="0"/>
  </r>
  <r>
    <s v="FOP"/>
    <x v="3"/>
    <n v="120"/>
    <s v="TRANSPORT"/>
    <s v="FOP526"/>
    <s v="HEAVY DUTY DRIVER"/>
    <s v="EE04"/>
    <n v="6"/>
    <n v="5"/>
    <n v="1"/>
    <n v="1"/>
    <n v="1"/>
    <n v="5"/>
    <n v="0"/>
  </r>
  <r>
    <s v="HRD"/>
    <x v="4"/>
    <n v="109"/>
    <s v="CORE HR"/>
    <s v="HRD528"/>
    <s v="HR ANALYST"/>
    <s v="EE06"/>
    <n v="1"/>
    <n v="1"/>
    <n v="0"/>
    <n v="0"/>
    <n v="0"/>
    <n v="0"/>
    <n v="1"/>
  </r>
  <r>
    <s v="HRD"/>
    <x v="4"/>
    <n v="109"/>
    <s v="CORE HR"/>
    <s v="HRD529"/>
    <s v="HR ASSISTANT"/>
    <s v="EE04"/>
    <n v="2"/>
    <n v="2"/>
    <n v="0"/>
    <n v="0"/>
    <n v="0"/>
    <n v="1"/>
    <n v="1"/>
  </r>
  <r>
    <s v="HRD"/>
    <x v="4"/>
    <n v="109"/>
    <s v="CORE HR"/>
    <s v="HRD530"/>
    <s v="HUMAN RESOURCE MANAGER"/>
    <s v="EE09"/>
    <n v="2"/>
    <n v="2"/>
    <n v="0"/>
    <n v="0"/>
    <n v="0"/>
    <n v="1"/>
    <n v="1"/>
  </r>
  <r>
    <s v="HRD"/>
    <x v="4"/>
    <n v="109"/>
    <s v="CORE HR"/>
    <s v="HRD531"/>
    <s v="HUMAN RESOURCE SUPERVISOR"/>
    <s v="EE08"/>
    <n v="1"/>
    <n v="1"/>
    <n v="0"/>
    <n v="0"/>
    <n v="0"/>
    <n v="1"/>
    <n v="0"/>
  </r>
  <r>
    <s v="ITD"/>
    <x v="5"/>
    <n v="113"/>
    <s v="IT SERVICES"/>
    <s v="ITD534"/>
    <s v="IT ANALYST"/>
    <s v="EE06"/>
    <n v="1"/>
    <n v="1"/>
    <n v="0"/>
    <n v="0"/>
    <n v="0"/>
    <n v="1"/>
    <n v="0"/>
  </r>
  <r>
    <s v="ITD"/>
    <x v="5"/>
    <n v="113"/>
    <s v="IT SERVICES"/>
    <s v="ITD535"/>
    <s v="IT MANAGER"/>
    <s v="EE09"/>
    <n v="1"/>
    <n v="1"/>
    <n v="0"/>
    <n v="0"/>
    <n v="0"/>
    <n v="0"/>
    <n v="1"/>
  </r>
  <r>
    <s v="ITD"/>
    <x v="5"/>
    <n v="113"/>
    <s v="IT SERVICES"/>
    <s v="ITD536"/>
    <s v="IT SUPERVISOR"/>
    <s v="EE08"/>
    <n v="1"/>
    <n v="1"/>
    <n v="0"/>
    <n v="0"/>
    <n v="0"/>
    <n v="0"/>
    <n v="1"/>
  </r>
  <r>
    <s v="MGT"/>
    <x v="6"/>
    <n v="112"/>
    <s v="GM OFFICE"/>
    <s v="MGT507"/>
    <s v="CLERK"/>
    <s v="EE03"/>
    <n v="2"/>
    <n v="1"/>
    <n v="1"/>
    <n v="0"/>
    <n v="1"/>
    <n v="1"/>
    <n v="0"/>
  </r>
  <r>
    <s v="MGT"/>
    <x v="6"/>
    <n v="112"/>
    <s v="GM OFFICE"/>
    <s v="MGT525"/>
    <s v="GENERAL MANAGER"/>
    <s v="EE10"/>
    <n v="2"/>
    <n v="1"/>
    <n v="1"/>
    <n v="0"/>
    <n v="1"/>
    <n v="0"/>
    <n v="1"/>
  </r>
  <r>
    <s v="MGT"/>
    <x v="6"/>
    <n v="112"/>
    <s v="GM OFFICE"/>
    <s v="MGT548"/>
    <s v="SR. ADMINISTRATION ASSISTANT"/>
    <s v="EE05"/>
    <n v="1"/>
    <n v="1"/>
    <n v="0"/>
    <n v="0"/>
    <n v="0"/>
    <n v="0"/>
    <n v="1"/>
  </r>
  <r>
    <s v="PRT"/>
    <x v="7"/>
    <n v="118"/>
    <s v="PURCHASING"/>
    <s v="PRT505"/>
    <s v="BUYER"/>
    <s v="EE05"/>
    <n v="1"/>
    <n v="1"/>
    <n v="0"/>
    <n v="0"/>
    <n v="0"/>
    <n v="1"/>
    <n v="0"/>
  </r>
  <r>
    <s v="PRT"/>
    <x v="7"/>
    <n v="118"/>
    <s v="PURCHASING"/>
    <s v="PRT532"/>
    <s v="INTERN"/>
    <s v="EE04"/>
    <n v="2"/>
    <n v="0"/>
    <n v="2"/>
    <n v="0"/>
    <n v="2"/>
    <n v="0"/>
    <n v="0"/>
  </r>
  <r>
    <s v="PRT"/>
    <x v="7"/>
    <n v="118"/>
    <s v="PURCHASING"/>
    <s v="PRT540"/>
    <s v="PROCUREMENT MANAGER"/>
    <s v="EE09"/>
    <n v="1"/>
    <n v="1"/>
    <n v="0"/>
    <n v="0"/>
    <n v="0"/>
    <n v="1"/>
    <n v="0"/>
  </r>
  <r>
    <s v="PRT"/>
    <x v="7"/>
    <n v="118"/>
    <s v="PURCHASING"/>
    <s v="PRT541"/>
    <s v="PROCUREMENT SUPERVISOR"/>
    <s v="EE08"/>
    <n v="1"/>
    <n v="1"/>
    <n v="0"/>
    <n v="0"/>
    <n v="0"/>
    <n v="0"/>
    <n v="1"/>
  </r>
  <r>
    <s v="SCN"/>
    <x v="8"/>
    <n v="111"/>
    <s v="FOOD STORES"/>
    <s v="SCN533"/>
    <s v="INVENTORY OFFICER"/>
    <s v="EE06"/>
    <n v="1"/>
    <n v="1"/>
    <n v="0"/>
    <n v="0"/>
    <n v="0"/>
    <n v="1"/>
    <n v="0"/>
  </r>
  <r>
    <s v="SCN"/>
    <x v="8"/>
    <n v="111"/>
    <s v="FOOD STORES"/>
    <s v="SCN549"/>
    <s v="SR. FULFILLMENT ASSISTANT"/>
    <s v="EE05"/>
    <n v="1"/>
    <n v="2"/>
    <n v="0"/>
    <n v="0"/>
    <n v="0"/>
    <n v="1"/>
    <n v="1"/>
  </r>
  <r>
    <s v="SCN"/>
    <x v="8"/>
    <n v="111"/>
    <s v="FOOD STORES"/>
    <s v="SCN551"/>
    <s v="STORE KEEPER"/>
    <s v="EE04"/>
    <n v="2"/>
    <n v="1"/>
    <n v="1"/>
    <n v="2"/>
    <n v="3"/>
    <n v="1"/>
    <n v="0"/>
  </r>
  <r>
    <s v="SCN"/>
    <x v="8"/>
    <n v="111"/>
    <s v="FOOD STORES"/>
    <s v="SCN553"/>
    <s v="SUPPLY CHAIN MANAGER"/>
    <s v="EE09"/>
    <n v="1"/>
    <n v="1"/>
    <n v="0"/>
    <n v="0"/>
    <n v="0"/>
    <n v="0"/>
    <n v="1"/>
  </r>
  <r>
    <s v="SCN"/>
    <x v="8"/>
    <n v="111"/>
    <s v="FOOD STORES"/>
    <s v="SCN554"/>
    <s v="SUPPLY CHAIN SUPERVISOR"/>
    <s v="EE08"/>
    <n v="1"/>
    <n v="1"/>
    <n v="0"/>
    <n v="0"/>
    <n v="0"/>
    <n v="1"/>
    <n v="0"/>
  </r>
  <r>
    <s v="SCN"/>
    <x v="8"/>
    <n v="114"/>
    <s v="NON FOOD STORES"/>
    <s v="SCN549"/>
    <s v="SR. FULFILLMENT ASSISTANT"/>
    <s v="EE05"/>
    <n v="1"/>
    <n v="2"/>
    <n v="0"/>
    <n v="0"/>
    <n v="0"/>
    <n v="1"/>
    <n v="1"/>
  </r>
  <r>
    <s v="SCN"/>
    <x v="8"/>
    <n v="114"/>
    <s v="NON FOOD STORES"/>
    <s v="SCN551"/>
    <s v="STORE KEEPER"/>
    <s v="EE04"/>
    <n v="2"/>
    <n v="1"/>
    <n v="1"/>
    <n v="2"/>
    <n v="3"/>
    <n v="1"/>
    <n v="0"/>
  </r>
  <r>
    <s v="SCN"/>
    <x v="8"/>
    <n v="114"/>
    <s v="NON FOOD STORES"/>
    <s v="SCN552"/>
    <s v="STORES SUPERVISOR"/>
    <s v="EE06"/>
    <n v="1"/>
    <n v="0"/>
    <n v="1"/>
    <n v="0"/>
    <n v="1"/>
    <n v="0"/>
    <n v="0"/>
  </r>
  <r>
    <s v="SCN"/>
    <x v="8"/>
    <n v="114"/>
    <s v="NON FOOD STORES"/>
    <s v="SCN553"/>
    <s v="SUPPLY CHAIN MANAGER"/>
    <s v="EE08"/>
    <n v="1"/>
    <n v="0"/>
    <n v="1"/>
    <n v="1"/>
    <n v="1"/>
    <n v="0"/>
    <n v="0"/>
  </r>
</pivotCacheRecords>
</file>

<file path=xl/pivotCache/pivotCacheRecords2.xml><?xml version="1.0" encoding="utf-8"?>
<pivotCacheRecords xmlns="http://schemas.openxmlformats.org/spreadsheetml/2006/main" xmlns:r="http://schemas.openxmlformats.org/officeDocument/2006/relationships" count="236">
  <r>
    <x v="0"/>
    <s v="SOMPOP CHANG"/>
    <x v="0"/>
    <s v="CUL514"/>
    <x v="0"/>
    <x v="0"/>
    <d v="1981-10-18T00:00:00"/>
    <x v="0"/>
    <x v="0"/>
    <x v="0"/>
    <x v="0"/>
    <s v="January"/>
    <n v="2007"/>
    <s v="CUL"/>
    <x v="0"/>
    <n v="116"/>
    <x v="0"/>
    <x v="0"/>
    <x v="0"/>
    <x v="0"/>
    <m/>
  </r>
  <r>
    <x v="1"/>
    <s v="STEPHANIE CHANG"/>
    <x v="1"/>
    <s v="PRT540"/>
    <x v="1"/>
    <x v="0"/>
    <d v="1976-05-10T00:00:00"/>
    <x v="1"/>
    <x v="1"/>
    <x v="0"/>
    <x v="0"/>
    <s v="January"/>
    <n v="2007"/>
    <s v="PRT"/>
    <x v="1"/>
    <n v="118"/>
    <x v="1"/>
    <x v="1"/>
    <x v="1"/>
    <x v="1"/>
    <m/>
  </r>
  <r>
    <x v="2"/>
    <s v="YUNZHE AFONSO"/>
    <x v="1"/>
    <s v="CUL515"/>
    <x v="2"/>
    <x v="1"/>
    <d v="1955-08-06T00:00:00"/>
    <x v="2"/>
    <x v="2"/>
    <x v="0"/>
    <x v="0"/>
    <s v="January"/>
    <n v="2007"/>
    <s v="CUL"/>
    <x v="0"/>
    <n v="116"/>
    <x v="0"/>
    <x v="0"/>
    <x v="2"/>
    <x v="2"/>
    <m/>
  </r>
  <r>
    <x v="3"/>
    <s v="WON BARAKAT"/>
    <x v="1"/>
    <s v="FOP539"/>
    <x v="3"/>
    <x v="1"/>
    <d v="1972-10-25T00:00:00"/>
    <x v="3"/>
    <x v="2"/>
    <x v="0"/>
    <x v="0"/>
    <s v="January"/>
    <n v="2007"/>
    <s v="FOP"/>
    <x v="2"/>
    <n v="117"/>
    <x v="2"/>
    <x v="1"/>
    <x v="1"/>
    <x v="1"/>
    <m/>
  </r>
  <r>
    <x v="4"/>
    <s v="VIVEK BEISTEGUI"/>
    <x v="1"/>
    <s v="APT503"/>
    <x v="4"/>
    <x v="2"/>
    <d v="1962-04-19T00:00:00"/>
    <x v="4"/>
    <x v="2"/>
    <x v="0"/>
    <x v="0"/>
    <s v="January"/>
    <n v="2007"/>
    <s v="APT"/>
    <x v="3"/>
    <n v="105"/>
    <x v="3"/>
    <x v="0"/>
    <x v="3"/>
    <x v="3"/>
    <m/>
  </r>
  <r>
    <x v="5"/>
    <s v="YU AHN"/>
    <x v="1"/>
    <s v="FOP513"/>
    <x v="5"/>
    <x v="2"/>
    <d v="1962-03-29T00:00:00"/>
    <x v="4"/>
    <x v="2"/>
    <x v="0"/>
    <x v="0"/>
    <s v="January"/>
    <n v="2007"/>
    <s v="FOP"/>
    <x v="2"/>
    <n v="115"/>
    <x v="4"/>
    <x v="0"/>
    <x v="3"/>
    <x v="3"/>
    <m/>
  </r>
  <r>
    <x v="6"/>
    <s v="ZHEN ABU-ZAHRA"/>
    <x v="1"/>
    <s v="APT503"/>
    <x v="4"/>
    <x v="2"/>
    <d v="1954-09-10T00:00:00"/>
    <x v="5"/>
    <x v="3"/>
    <x v="0"/>
    <x v="0"/>
    <s v="January"/>
    <n v="2007"/>
    <s v="APT"/>
    <x v="3"/>
    <n v="104"/>
    <x v="5"/>
    <x v="0"/>
    <x v="4"/>
    <x v="4"/>
    <m/>
  </r>
  <r>
    <x v="7"/>
    <s v="YOOKYUNG ALEXANDER"/>
    <x v="1"/>
    <s v="APT523"/>
    <x v="6"/>
    <x v="3"/>
    <d v="1958-03-03T00:00:00"/>
    <x v="6"/>
    <x v="2"/>
    <x v="0"/>
    <x v="0"/>
    <s v="January"/>
    <n v="2007"/>
    <s v="APT"/>
    <x v="3"/>
    <n v="106"/>
    <x v="6"/>
    <x v="0"/>
    <x v="3"/>
    <x v="3"/>
    <m/>
  </r>
  <r>
    <x v="8"/>
    <s v="YI ARAMENDIA"/>
    <x v="1"/>
    <s v="CUL547"/>
    <x v="7"/>
    <x v="3"/>
    <d v="1968-05-11T00:00:00"/>
    <x v="7"/>
    <x v="2"/>
    <x v="0"/>
    <x v="0"/>
    <s v="January"/>
    <n v="2007"/>
    <s v="CUL"/>
    <x v="0"/>
    <n v="102"/>
    <x v="7"/>
    <x v="0"/>
    <x v="3"/>
    <x v="3"/>
    <m/>
  </r>
  <r>
    <x v="9"/>
    <s v="YI-SHIUAN ALSAMDAN"/>
    <x v="1"/>
    <s v="CUL547"/>
    <x v="7"/>
    <x v="3"/>
    <d v="1963-11-12T00:00:00"/>
    <x v="8"/>
    <x v="2"/>
    <x v="0"/>
    <x v="0"/>
    <s v="January"/>
    <n v="2007"/>
    <s v="CUL"/>
    <x v="0"/>
    <n v="107"/>
    <x v="8"/>
    <x v="0"/>
    <x v="3"/>
    <x v="3"/>
    <m/>
  </r>
  <r>
    <x v="10"/>
    <s v="YAT-LUN ATRI"/>
    <x v="1"/>
    <s v="SCN552"/>
    <x v="8"/>
    <x v="3"/>
    <d v="1964-03-09T00:00:00"/>
    <x v="8"/>
    <x v="2"/>
    <x v="0"/>
    <x v="0"/>
    <s v="January"/>
    <n v="2007"/>
    <s v="SCN"/>
    <x v="4"/>
    <n v="114"/>
    <x v="9"/>
    <x v="0"/>
    <x v="3"/>
    <x v="3"/>
    <m/>
  </r>
  <r>
    <x v="11"/>
    <s v="TRENT BLAKELY"/>
    <x v="1"/>
    <s v="FIN544"/>
    <x v="9"/>
    <x v="3"/>
    <d v="1962-06-01T00:00:00"/>
    <x v="4"/>
    <x v="2"/>
    <x v="0"/>
    <x v="0"/>
    <s v="January"/>
    <n v="2007"/>
    <s v="FIN"/>
    <x v="5"/>
    <n v="119"/>
    <x v="10"/>
    <x v="1"/>
    <x v="1"/>
    <x v="1"/>
    <m/>
  </r>
  <r>
    <x v="12"/>
    <s v="WILLEM BAXTER"/>
    <x v="1"/>
    <s v="SCN533"/>
    <x v="10"/>
    <x v="3"/>
    <d v="1960-09-18T00:00:00"/>
    <x v="9"/>
    <x v="2"/>
    <x v="0"/>
    <x v="0"/>
    <s v="January"/>
    <n v="2007"/>
    <s v="SCN"/>
    <x v="4"/>
    <n v="111"/>
    <x v="11"/>
    <x v="1"/>
    <x v="1"/>
    <x v="1"/>
    <m/>
  </r>
  <r>
    <x v="13"/>
    <s v="THANADTHA BROWN"/>
    <x v="1"/>
    <s v="CUL506"/>
    <x v="11"/>
    <x v="4"/>
    <d v="1971-03-02T00:00:00"/>
    <x v="10"/>
    <x v="2"/>
    <x v="0"/>
    <x v="0"/>
    <s v="January"/>
    <n v="2007"/>
    <s v="CUL"/>
    <x v="0"/>
    <n v="102"/>
    <x v="7"/>
    <x v="0"/>
    <x v="5"/>
    <x v="3"/>
    <m/>
  </r>
  <r>
    <x v="14"/>
    <s v="SUNG CASASAYAS"/>
    <x v="1"/>
    <s v="FOP543"/>
    <x v="12"/>
    <x v="4"/>
    <d v="1959-04-05T00:00:00"/>
    <x v="11"/>
    <x v="2"/>
    <x v="0"/>
    <x v="0"/>
    <s v="January"/>
    <n v="2007"/>
    <s v="FOP"/>
    <x v="2"/>
    <n v="101"/>
    <x v="12"/>
    <x v="0"/>
    <x v="5"/>
    <x v="3"/>
    <m/>
  </r>
  <r>
    <x v="15"/>
    <s v="STUTI CHA"/>
    <x v="1"/>
    <s v="FOP543"/>
    <x v="12"/>
    <x v="4"/>
    <d v="1981-03-20T00:00:00"/>
    <x v="12"/>
    <x v="2"/>
    <x v="0"/>
    <x v="0"/>
    <s v="January"/>
    <n v="2007"/>
    <s v="FOP"/>
    <x v="2"/>
    <n v="101"/>
    <x v="12"/>
    <x v="0"/>
    <x v="6"/>
    <x v="0"/>
    <m/>
  </r>
  <r>
    <x v="16"/>
    <s v="UROS BIRKHOFER"/>
    <x v="1"/>
    <s v="CUL506"/>
    <x v="11"/>
    <x v="4"/>
    <d v="1964-06-23T00:00:00"/>
    <x v="8"/>
    <x v="2"/>
    <x v="0"/>
    <x v="0"/>
    <s v="January"/>
    <n v="2007"/>
    <s v="CUL"/>
    <x v="0"/>
    <n v="107"/>
    <x v="8"/>
    <x v="1"/>
    <x v="1"/>
    <x v="1"/>
    <m/>
  </r>
  <r>
    <x v="17"/>
    <s v="STEVEN CHAN"/>
    <x v="1"/>
    <s v="PRT505"/>
    <x v="13"/>
    <x v="4"/>
    <d v="1978-04-06T00:00:00"/>
    <x v="13"/>
    <x v="2"/>
    <x v="0"/>
    <x v="0"/>
    <s v="January"/>
    <n v="2007"/>
    <s v="PRT"/>
    <x v="1"/>
    <n v="118"/>
    <x v="1"/>
    <x v="1"/>
    <x v="1"/>
    <x v="1"/>
    <m/>
  </r>
  <r>
    <x v="18"/>
    <s v="YINGDA ALTER"/>
    <x v="1"/>
    <s v="SCN551"/>
    <x v="14"/>
    <x v="5"/>
    <d v="1959-12-15T00:00:00"/>
    <x v="9"/>
    <x v="4"/>
    <x v="0"/>
    <x v="0"/>
    <s v="January"/>
    <n v="2007"/>
    <s v="SCN"/>
    <x v="4"/>
    <n v="114"/>
    <x v="9"/>
    <x v="0"/>
    <x v="7"/>
    <x v="3"/>
    <m/>
  </r>
  <r>
    <x v="19"/>
    <s v="STEPHEN CHAN"/>
    <x v="1"/>
    <s v="CUL511"/>
    <x v="15"/>
    <x v="5"/>
    <d v="1990-10-05T00:00:00"/>
    <x v="14"/>
    <x v="2"/>
    <x v="0"/>
    <x v="0"/>
    <s v="January"/>
    <n v="2007"/>
    <s v="CUL"/>
    <x v="0"/>
    <n v="107"/>
    <x v="8"/>
    <x v="1"/>
    <x v="1"/>
    <x v="1"/>
    <m/>
  </r>
  <r>
    <x v="20"/>
    <s v="SPENCER CHANG"/>
    <x v="1"/>
    <s v="CUL508"/>
    <x v="16"/>
    <x v="6"/>
    <d v="1965-04-10T00:00:00"/>
    <x v="15"/>
    <x v="5"/>
    <x v="0"/>
    <x v="0"/>
    <s v="January"/>
    <n v="2007"/>
    <s v="CUL"/>
    <x v="0"/>
    <n v="116"/>
    <x v="0"/>
    <x v="0"/>
    <x v="8"/>
    <x v="2"/>
    <m/>
  </r>
  <r>
    <x v="21"/>
    <s v="WEI BEATTY"/>
    <x v="1"/>
    <s v="CUL508"/>
    <x v="16"/>
    <x v="6"/>
    <d v="1963-05-07T00:00:00"/>
    <x v="16"/>
    <x v="2"/>
    <x v="0"/>
    <x v="0"/>
    <s v="January"/>
    <n v="2007"/>
    <s v="CUL"/>
    <x v="0"/>
    <n v="102"/>
    <x v="7"/>
    <x v="1"/>
    <x v="1"/>
    <x v="1"/>
    <d v="2022-10-07T00:00:00"/>
  </r>
  <r>
    <x v="22"/>
    <s v="THEODORE BRODSKY"/>
    <x v="1"/>
    <s v="CUL508"/>
    <x v="16"/>
    <x v="6"/>
    <d v="1960-02-19T00:00:00"/>
    <x v="9"/>
    <x v="2"/>
    <x v="0"/>
    <x v="0"/>
    <s v="January"/>
    <n v="2007"/>
    <s v="CUL"/>
    <x v="0"/>
    <n v="107"/>
    <x v="8"/>
    <x v="1"/>
    <x v="1"/>
    <x v="1"/>
    <m/>
  </r>
  <r>
    <x v="23"/>
    <s v="WILLIAM BARRETT"/>
    <x v="1"/>
    <s v="FOP550"/>
    <x v="17"/>
    <x v="6"/>
    <d v="1962-01-05T00:00:00"/>
    <x v="4"/>
    <x v="2"/>
    <x v="0"/>
    <x v="0"/>
    <s v="January"/>
    <n v="2007"/>
    <s v="FOP"/>
    <x v="2"/>
    <n v="117"/>
    <x v="2"/>
    <x v="1"/>
    <x v="1"/>
    <x v="1"/>
    <m/>
  </r>
  <r>
    <x v="24"/>
    <s v="TIMOTHY BOLTON"/>
    <x v="1"/>
    <s v="FOP513"/>
    <x v="5"/>
    <x v="2"/>
    <d v="1969-04-05T00:00:00"/>
    <x v="17"/>
    <x v="2"/>
    <x v="1"/>
    <x v="1"/>
    <s v="March"/>
    <n v="2008"/>
    <s v="FOP"/>
    <x v="2"/>
    <n v="115"/>
    <x v="4"/>
    <x v="0"/>
    <x v="9"/>
    <x v="3"/>
    <m/>
  </r>
  <r>
    <x v="25"/>
    <s v="VALLE BERKMAN"/>
    <x v="1"/>
    <s v="APT527"/>
    <x v="18"/>
    <x v="3"/>
    <d v="1959-01-16T00:00:00"/>
    <x v="11"/>
    <x v="2"/>
    <x v="1"/>
    <x v="1"/>
    <s v="March"/>
    <n v="2008"/>
    <s v="APT"/>
    <x v="3"/>
    <n v="105"/>
    <x v="3"/>
    <x v="0"/>
    <x v="10"/>
    <x v="3"/>
    <m/>
  </r>
  <r>
    <x v="26"/>
    <s v="ZHANETTA ADEYEYE"/>
    <x v="1"/>
    <s v="APT504"/>
    <x v="19"/>
    <x v="4"/>
    <d v="1956-12-10T00:00:00"/>
    <x v="18"/>
    <x v="2"/>
    <x v="1"/>
    <x v="1"/>
    <s v="March"/>
    <n v="2008"/>
    <s v="APT"/>
    <x v="3"/>
    <n v="106"/>
    <x v="6"/>
    <x v="0"/>
    <x v="5"/>
    <x v="3"/>
    <m/>
  </r>
  <r>
    <x v="27"/>
    <s v="SIMON CHAU"/>
    <x v="1"/>
    <s v="CUL506"/>
    <x v="11"/>
    <x v="4"/>
    <d v="1979-11-25T00:00:00"/>
    <x v="19"/>
    <x v="2"/>
    <x v="1"/>
    <x v="1"/>
    <s v="March"/>
    <n v="2008"/>
    <s v="CUL"/>
    <x v="0"/>
    <n v="116"/>
    <x v="0"/>
    <x v="1"/>
    <x v="1"/>
    <x v="1"/>
    <m/>
  </r>
  <r>
    <x v="28"/>
    <s v="SHIV CHAYET"/>
    <x v="0"/>
    <s v="SCN549"/>
    <x v="20"/>
    <x v="4"/>
    <d v="1981-04-16T00:00:00"/>
    <x v="12"/>
    <x v="6"/>
    <x v="1"/>
    <x v="1"/>
    <s v="March"/>
    <n v="2008"/>
    <s v="SCN"/>
    <x v="4"/>
    <n v="114"/>
    <x v="9"/>
    <x v="1"/>
    <x v="1"/>
    <x v="1"/>
    <m/>
  </r>
  <r>
    <x v="29"/>
    <s v="YANWEN AURORI"/>
    <x v="1"/>
    <s v="CUL511"/>
    <x v="15"/>
    <x v="5"/>
    <d v="1955-08-17T00:00:00"/>
    <x v="2"/>
    <x v="4"/>
    <x v="1"/>
    <x v="1"/>
    <s v="March"/>
    <n v="2008"/>
    <s v="CUL"/>
    <x v="0"/>
    <n v="116"/>
    <x v="0"/>
    <x v="0"/>
    <x v="5"/>
    <x v="3"/>
    <m/>
  </r>
  <r>
    <x v="30"/>
    <s v="WON BARNES"/>
    <x v="1"/>
    <s v="CUL511"/>
    <x v="15"/>
    <x v="5"/>
    <d v="1960-03-02T00:00:00"/>
    <x v="9"/>
    <x v="2"/>
    <x v="1"/>
    <x v="1"/>
    <s v="March"/>
    <n v="2008"/>
    <s v="CUL"/>
    <x v="0"/>
    <n v="102"/>
    <x v="7"/>
    <x v="0"/>
    <x v="9"/>
    <x v="3"/>
    <m/>
  </r>
  <r>
    <x v="31"/>
    <s v="YI-FENG ALVAREZ"/>
    <x v="1"/>
    <s v="FOP526"/>
    <x v="21"/>
    <x v="5"/>
    <d v="1955-01-21T00:00:00"/>
    <x v="2"/>
    <x v="4"/>
    <x v="1"/>
    <x v="1"/>
    <s v="March"/>
    <n v="2008"/>
    <s v="FOP"/>
    <x v="2"/>
    <n v="120"/>
    <x v="13"/>
    <x v="0"/>
    <x v="11"/>
    <x v="2"/>
    <m/>
  </r>
  <r>
    <x v="32"/>
    <s v="YASUHIRO AU"/>
    <x v="0"/>
    <s v="FOP550"/>
    <x v="17"/>
    <x v="6"/>
    <d v="1959-09-09T00:00:00"/>
    <x v="11"/>
    <x v="0"/>
    <x v="1"/>
    <x v="1"/>
    <s v="March"/>
    <n v="2008"/>
    <s v="FOP"/>
    <x v="2"/>
    <n v="101"/>
    <x v="12"/>
    <x v="0"/>
    <x v="5"/>
    <x v="3"/>
    <m/>
  </r>
  <r>
    <x v="33"/>
    <s v="THOMAS BRANDT"/>
    <x v="1"/>
    <s v="FOP550"/>
    <x v="17"/>
    <x v="6"/>
    <d v="1962-11-17T00:00:00"/>
    <x v="16"/>
    <x v="2"/>
    <x v="1"/>
    <x v="1"/>
    <s v="March"/>
    <n v="2008"/>
    <s v="FOP"/>
    <x v="2"/>
    <n v="115"/>
    <x v="4"/>
    <x v="0"/>
    <x v="5"/>
    <x v="3"/>
    <m/>
  </r>
  <r>
    <x v="34"/>
    <s v="TARA CANTROCK"/>
    <x v="1"/>
    <s v="CUL508"/>
    <x v="16"/>
    <x v="6"/>
    <d v="1967-05-07T00:00:00"/>
    <x v="20"/>
    <x v="5"/>
    <x v="1"/>
    <x v="1"/>
    <s v="March"/>
    <n v="2008"/>
    <s v="CUL"/>
    <x v="0"/>
    <n v="107"/>
    <x v="8"/>
    <x v="0"/>
    <x v="12"/>
    <x v="2"/>
    <m/>
  </r>
  <r>
    <x v="35"/>
    <s v="SIMOND CHAT"/>
    <x v="1"/>
    <s v="CUL508"/>
    <x v="16"/>
    <x v="6"/>
    <d v="1963-09-10T00:00:00"/>
    <x v="16"/>
    <x v="6"/>
    <x v="1"/>
    <x v="1"/>
    <s v="March"/>
    <n v="2008"/>
    <s v="CUL"/>
    <x v="0"/>
    <n v="116"/>
    <x v="0"/>
    <x v="0"/>
    <x v="13"/>
    <x v="2"/>
    <m/>
  </r>
  <r>
    <x v="36"/>
    <s v="YA-HAN BAGDAT"/>
    <x v="1"/>
    <s v="FOP537"/>
    <x v="22"/>
    <x v="6"/>
    <d v="1956-01-01T00:00:00"/>
    <x v="21"/>
    <x v="7"/>
    <x v="1"/>
    <x v="1"/>
    <s v="March"/>
    <n v="2008"/>
    <s v="FOP"/>
    <x v="2"/>
    <n v="115"/>
    <x v="4"/>
    <x v="0"/>
    <x v="14"/>
    <x v="2"/>
    <m/>
  </r>
  <r>
    <x v="37"/>
    <s v="YAEL BALA"/>
    <x v="0"/>
    <s v="FOP550"/>
    <x v="17"/>
    <x v="6"/>
    <d v="1966-12-15T00:00:00"/>
    <x v="20"/>
    <x v="0"/>
    <x v="1"/>
    <x v="1"/>
    <s v="March"/>
    <n v="2008"/>
    <s v="FOP"/>
    <x v="2"/>
    <n v="110"/>
    <x v="14"/>
    <x v="0"/>
    <x v="13"/>
    <x v="2"/>
    <m/>
  </r>
  <r>
    <x v="38"/>
    <s v="ZORINA ABREU"/>
    <x v="0"/>
    <s v="APT557"/>
    <x v="23"/>
    <x v="6"/>
    <d v="1955-05-20T00:00:00"/>
    <x v="2"/>
    <x v="0"/>
    <x v="1"/>
    <x v="1"/>
    <s v="March"/>
    <n v="2008"/>
    <s v="APT"/>
    <x v="3"/>
    <n v="104"/>
    <x v="5"/>
    <x v="0"/>
    <x v="15"/>
    <x v="4"/>
    <m/>
  </r>
  <r>
    <x v="39"/>
    <s v="SCOTT CHEN"/>
    <x v="1"/>
    <s v="APT557"/>
    <x v="23"/>
    <x v="6"/>
    <d v="1963-09-01T00:00:00"/>
    <x v="16"/>
    <x v="4"/>
    <x v="1"/>
    <x v="1"/>
    <s v="March"/>
    <n v="2008"/>
    <s v="APT"/>
    <x v="3"/>
    <n v="104"/>
    <x v="5"/>
    <x v="1"/>
    <x v="1"/>
    <x v="1"/>
    <m/>
  </r>
  <r>
    <x v="40"/>
    <s v="WILLIAM BAXTER"/>
    <x v="1"/>
    <s v="APT558"/>
    <x v="24"/>
    <x v="6"/>
    <d v="1961-05-10T00:00:00"/>
    <x v="22"/>
    <x v="2"/>
    <x v="1"/>
    <x v="1"/>
    <s v="March"/>
    <n v="2008"/>
    <s v="APT"/>
    <x v="3"/>
    <n v="105"/>
    <x v="3"/>
    <x v="1"/>
    <x v="1"/>
    <x v="1"/>
    <m/>
  </r>
  <r>
    <x v="41"/>
    <s v="SHANNON CHEESEBRO"/>
    <x v="1"/>
    <s v="APT557"/>
    <x v="23"/>
    <x v="6"/>
    <d v="1987-03-10T00:00:00"/>
    <x v="23"/>
    <x v="5"/>
    <x v="1"/>
    <x v="1"/>
    <s v="March"/>
    <n v="2008"/>
    <s v="APT"/>
    <x v="3"/>
    <n v="106"/>
    <x v="6"/>
    <x v="1"/>
    <x v="1"/>
    <x v="1"/>
    <m/>
  </r>
  <r>
    <x v="42"/>
    <s v="TIFFANIE BOSSON"/>
    <x v="1"/>
    <s v="CUL508"/>
    <x v="16"/>
    <x v="6"/>
    <d v="1985-03-07T00:00:00"/>
    <x v="24"/>
    <x v="2"/>
    <x v="1"/>
    <x v="1"/>
    <s v="March"/>
    <n v="2008"/>
    <s v="CUL"/>
    <x v="0"/>
    <n v="116"/>
    <x v="0"/>
    <x v="1"/>
    <x v="1"/>
    <x v="1"/>
    <m/>
  </r>
  <r>
    <x v="43"/>
    <s v="WUSHEN BANOVAC"/>
    <x v="0"/>
    <s v="CUL508"/>
    <x v="16"/>
    <x v="6"/>
    <d v="1962-07-16T00:00:00"/>
    <x v="4"/>
    <x v="0"/>
    <x v="1"/>
    <x v="1"/>
    <s v="March"/>
    <n v="2008"/>
    <s v="CUL"/>
    <x v="0"/>
    <n v="116"/>
    <x v="0"/>
    <x v="1"/>
    <x v="1"/>
    <x v="1"/>
    <m/>
  </r>
  <r>
    <x v="44"/>
    <s v="SE CHEN"/>
    <x v="0"/>
    <s v="HRD530"/>
    <x v="25"/>
    <x v="0"/>
    <d v="1971-09-05T00:00:00"/>
    <x v="10"/>
    <x v="0"/>
    <x v="2"/>
    <x v="1"/>
    <s v="June"/>
    <n v="2008"/>
    <s v="HRD"/>
    <x v="6"/>
    <n v="109"/>
    <x v="15"/>
    <x v="1"/>
    <x v="1"/>
    <x v="1"/>
    <m/>
  </r>
  <r>
    <x v="45"/>
    <s v="SEAN CHEN"/>
    <x v="1"/>
    <s v="APT558"/>
    <x v="24"/>
    <x v="6"/>
    <d v="1956-07-04T00:00:00"/>
    <x v="21"/>
    <x v="4"/>
    <x v="3"/>
    <x v="2"/>
    <s v="October"/>
    <n v="2008"/>
    <s v="APT"/>
    <x v="3"/>
    <n v="106"/>
    <x v="6"/>
    <x v="0"/>
    <x v="5"/>
    <x v="3"/>
    <m/>
  </r>
  <r>
    <x v="46"/>
    <s v="SETH CHEN"/>
    <x v="0"/>
    <s v="MGT525"/>
    <x v="26"/>
    <x v="7"/>
    <d v="1959-11-14T00:00:00"/>
    <x v="9"/>
    <x v="8"/>
    <x v="4"/>
    <x v="2"/>
    <s v="October"/>
    <n v="2008"/>
    <s v="MGT"/>
    <x v="7"/>
    <n v="112"/>
    <x v="16"/>
    <x v="0"/>
    <x v="12"/>
    <x v="0"/>
    <m/>
  </r>
  <r>
    <x v="47"/>
    <s v="SEVAG CHEN"/>
    <x v="1"/>
    <s v="FIN500"/>
    <x v="27"/>
    <x v="2"/>
    <d v="1987-04-25T00:00:00"/>
    <x v="23"/>
    <x v="3"/>
    <x v="5"/>
    <x v="2"/>
    <s v="March"/>
    <n v="2009"/>
    <s v="FIN"/>
    <x v="5"/>
    <n v="108"/>
    <x v="17"/>
    <x v="1"/>
    <x v="1"/>
    <x v="1"/>
    <m/>
  </r>
  <r>
    <x v="48"/>
    <s v="TED BROWN"/>
    <x v="1"/>
    <s v="SCN553"/>
    <x v="28"/>
    <x v="1"/>
    <d v="1977-10-03T00:00:00"/>
    <x v="13"/>
    <x v="2"/>
    <x v="6"/>
    <x v="2"/>
    <s v="September"/>
    <n v="2009"/>
    <s v="SCN"/>
    <x v="4"/>
    <n v="114"/>
    <x v="9"/>
    <x v="0"/>
    <x v="11"/>
    <x v="2"/>
    <m/>
  </r>
  <r>
    <x v="49"/>
    <s v="YING ALTMANN"/>
    <x v="1"/>
    <s v="CUL515"/>
    <x v="2"/>
    <x v="1"/>
    <d v="1962-05-13T00:00:00"/>
    <x v="4"/>
    <x v="2"/>
    <x v="6"/>
    <x v="2"/>
    <s v="September"/>
    <n v="2009"/>
    <s v="CUL"/>
    <x v="0"/>
    <n v="116"/>
    <x v="0"/>
    <x v="1"/>
    <x v="1"/>
    <x v="1"/>
    <m/>
  </r>
  <r>
    <x v="50"/>
    <s v="YAN AUSTIN"/>
    <x v="1"/>
    <s v="FOP522"/>
    <x v="29"/>
    <x v="1"/>
    <d v="1967-02-06T00:00:00"/>
    <x v="20"/>
    <x v="3"/>
    <x v="6"/>
    <x v="2"/>
    <s v="September"/>
    <n v="2009"/>
    <s v="FOP"/>
    <x v="2"/>
    <n v="110"/>
    <x v="14"/>
    <x v="1"/>
    <x v="1"/>
    <x v="1"/>
    <m/>
  </r>
  <r>
    <x v="51"/>
    <s v="YAYA ASHKENAZI"/>
    <x v="1"/>
    <s v="FOP539"/>
    <x v="3"/>
    <x v="1"/>
    <d v="1967-12-04T00:00:00"/>
    <x v="7"/>
    <x v="2"/>
    <x v="6"/>
    <x v="2"/>
    <s v="September"/>
    <n v="2009"/>
    <s v="FOP"/>
    <x v="2"/>
    <n v="117"/>
    <x v="2"/>
    <x v="1"/>
    <x v="1"/>
    <x v="1"/>
    <m/>
  </r>
  <r>
    <x v="52"/>
    <s v="YOON AKIN-ADERIBIGBE"/>
    <x v="1"/>
    <s v="FOP542"/>
    <x v="30"/>
    <x v="3"/>
    <d v="1962-06-30T00:00:00"/>
    <x v="4"/>
    <x v="2"/>
    <x v="6"/>
    <x v="2"/>
    <s v="September"/>
    <n v="2009"/>
    <s v="FOP"/>
    <x v="2"/>
    <n v="101"/>
    <x v="12"/>
    <x v="1"/>
    <x v="1"/>
    <x v="1"/>
    <d v="2022-10-19T00:00:00"/>
  </r>
  <r>
    <x v="53"/>
    <s v="THOMAS BRAUN"/>
    <x v="0"/>
    <s v="APT504"/>
    <x v="19"/>
    <x v="4"/>
    <d v="1971-12-19T00:00:00"/>
    <x v="25"/>
    <x v="6"/>
    <x v="6"/>
    <x v="2"/>
    <s v="September"/>
    <n v="2009"/>
    <s v="APT"/>
    <x v="3"/>
    <n v="105"/>
    <x v="3"/>
    <x v="0"/>
    <x v="16"/>
    <x v="0"/>
    <m/>
  </r>
  <r>
    <x v="54"/>
    <s v="VIACHESLAV BENCHIMOL"/>
    <x v="1"/>
    <s v="SCN551"/>
    <x v="14"/>
    <x v="5"/>
    <d v="1959-09-23T00:00:00"/>
    <x v="9"/>
    <x v="2"/>
    <x v="6"/>
    <x v="2"/>
    <s v="September"/>
    <n v="2009"/>
    <s v="SCN"/>
    <x v="4"/>
    <n v="111"/>
    <x v="11"/>
    <x v="0"/>
    <x v="17"/>
    <x v="2"/>
    <m/>
  </r>
  <r>
    <x v="55"/>
    <s v="YOUNGJIN AHN"/>
    <x v="1"/>
    <s v="SCN551"/>
    <x v="14"/>
    <x v="5"/>
    <d v="1955-11-01T00:00:00"/>
    <x v="21"/>
    <x v="4"/>
    <x v="6"/>
    <x v="2"/>
    <s v="September"/>
    <n v="2009"/>
    <s v="SCN"/>
    <x v="4"/>
    <n v="114"/>
    <x v="9"/>
    <x v="0"/>
    <x v="18"/>
    <x v="2"/>
    <m/>
  </r>
  <r>
    <x v="56"/>
    <s v="WAYNE BECHRAKIS"/>
    <x v="0"/>
    <s v="MGT507"/>
    <x v="31"/>
    <x v="6"/>
    <d v="1966-06-01T00:00:00"/>
    <x v="26"/>
    <x v="9"/>
    <x v="6"/>
    <x v="2"/>
    <s v="September"/>
    <n v="2009"/>
    <s v="MGT"/>
    <x v="7"/>
    <n v="112"/>
    <x v="16"/>
    <x v="0"/>
    <x v="19"/>
    <x v="0"/>
    <m/>
  </r>
  <r>
    <x v="57"/>
    <s v="SCOTT CHENG"/>
    <x v="0"/>
    <s v="APT558"/>
    <x v="24"/>
    <x v="6"/>
    <d v="1964-01-01T00:00:00"/>
    <x v="8"/>
    <x v="10"/>
    <x v="6"/>
    <x v="2"/>
    <s v="September"/>
    <n v="2009"/>
    <s v="APT"/>
    <x v="3"/>
    <n v="105"/>
    <x v="3"/>
    <x v="1"/>
    <x v="1"/>
    <x v="1"/>
    <m/>
  </r>
  <r>
    <x v="58"/>
    <s v="TANZEER CAO"/>
    <x v="1"/>
    <s v="CUL508"/>
    <x v="16"/>
    <x v="6"/>
    <d v="1993-03-01T00:00:00"/>
    <x v="27"/>
    <x v="5"/>
    <x v="6"/>
    <x v="2"/>
    <s v="September"/>
    <n v="2009"/>
    <s v="CUL"/>
    <x v="0"/>
    <n v="102"/>
    <x v="7"/>
    <x v="1"/>
    <x v="1"/>
    <x v="1"/>
    <m/>
  </r>
  <r>
    <x v="59"/>
    <s v="SUANNE CAUTERO"/>
    <x v="1"/>
    <s v="FOP521"/>
    <x v="32"/>
    <x v="0"/>
    <d v="1976-09-17T00:00:00"/>
    <x v="1"/>
    <x v="1"/>
    <x v="7"/>
    <x v="3"/>
    <s v="March"/>
    <n v="2010"/>
    <s v="FOP"/>
    <x v="2"/>
    <n v="110"/>
    <x v="14"/>
    <x v="1"/>
    <x v="1"/>
    <x v="1"/>
    <m/>
  </r>
  <r>
    <x v="60"/>
    <s v="TAE CARRILLO"/>
    <x v="1"/>
    <s v="HRD530"/>
    <x v="25"/>
    <x v="0"/>
    <d v="1970-01-22T00:00:00"/>
    <x v="28"/>
    <x v="3"/>
    <x v="7"/>
    <x v="3"/>
    <s v="March"/>
    <n v="2010"/>
    <s v="HRD"/>
    <x v="6"/>
    <n v="109"/>
    <x v="15"/>
    <x v="1"/>
    <x v="1"/>
    <x v="1"/>
    <m/>
  </r>
  <r>
    <x v="61"/>
    <s v="SATIYA CHEUNG"/>
    <x v="0"/>
    <s v="FIN500"/>
    <x v="27"/>
    <x v="2"/>
    <d v="1972-02-07T00:00:00"/>
    <x v="25"/>
    <x v="5"/>
    <x v="7"/>
    <x v="3"/>
    <s v="March"/>
    <n v="2010"/>
    <s v="FIN"/>
    <x v="5"/>
    <n v="108"/>
    <x v="17"/>
    <x v="1"/>
    <x v="1"/>
    <x v="1"/>
    <m/>
  </r>
  <r>
    <x v="62"/>
    <s v="TOBIAS BLATTMAN"/>
    <x v="1"/>
    <s v="FOP520"/>
    <x v="33"/>
    <x v="4"/>
    <d v="1964-03-26T00:00:00"/>
    <x v="8"/>
    <x v="2"/>
    <x v="7"/>
    <x v="3"/>
    <s v="March"/>
    <n v="2010"/>
    <s v="FOP"/>
    <x v="2"/>
    <n v="110"/>
    <x v="14"/>
    <x v="1"/>
    <x v="1"/>
    <x v="1"/>
    <m/>
  </r>
  <r>
    <x v="63"/>
    <s v="TAYLOR BUCKLEY"/>
    <x v="0"/>
    <s v="MGT548"/>
    <x v="34"/>
    <x v="4"/>
    <d v="1975-10-04T00:00:00"/>
    <x v="1"/>
    <x v="9"/>
    <x v="7"/>
    <x v="3"/>
    <s v="March"/>
    <n v="2010"/>
    <s v="MGT"/>
    <x v="7"/>
    <n v="112"/>
    <x v="16"/>
    <x v="1"/>
    <x v="1"/>
    <x v="1"/>
    <m/>
  </r>
  <r>
    <x v="64"/>
    <s v="TARYN CANAL"/>
    <x v="1"/>
    <s v="SCN549"/>
    <x v="20"/>
    <x v="4"/>
    <d v="1982-09-05T00:00:00"/>
    <x v="0"/>
    <x v="7"/>
    <x v="7"/>
    <x v="3"/>
    <s v="March"/>
    <n v="2010"/>
    <s v="SCN"/>
    <x v="4"/>
    <n v="111"/>
    <x v="11"/>
    <x v="1"/>
    <x v="1"/>
    <x v="1"/>
    <m/>
  </r>
  <r>
    <x v="65"/>
    <s v="THAVIN BROMBERG"/>
    <x v="1"/>
    <s v="FOP537"/>
    <x v="22"/>
    <x v="6"/>
    <d v="1959-08-27T00:00:00"/>
    <x v="11"/>
    <x v="2"/>
    <x v="7"/>
    <x v="3"/>
    <s v="March"/>
    <n v="2010"/>
    <s v="FOP"/>
    <x v="2"/>
    <n v="101"/>
    <x v="12"/>
    <x v="1"/>
    <x v="1"/>
    <x v="1"/>
    <m/>
  </r>
  <r>
    <x v="66"/>
    <s v="TADAMITSU CARROW"/>
    <x v="1"/>
    <s v="FOP537"/>
    <x v="22"/>
    <x v="6"/>
    <d v="1959-04-04T00:00:00"/>
    <x v="11"/>
    <x v="5"/>
    <x v="7"/>
    <x v="3"/>
    <s v="March"/>
    <n v="2010"/>
    <s v="FOP"/>
    <x v="2"/>
    <n v="117"/>
    <x v="2"/>
    <x v="1"/>
    <x v="1"/>
    <x v="1"/>
    <m/>
  </r>
  <r>
    <x v="67"/>
    <s v="RODRIGUEZ CRABTREE"/>
    <x v="1"/>
    <s v="APT517"/>
    <x v="35"/>
    <x v="1"/>
    <d v="1986-09-11T00:00:00"/>
    <x v="29"/>
    <x v="2"/>
    <x v="8"/>
    <x v="4"/>
    <s v="July"/>
    <n v="2011"/>
    <s v="APT"/>
    <x v="3"/>
    <n v="106"/>
    <x v="6"/>
    <x v="1"/>
    <x v="1"/>
    <x v="1"/>
    <m/>
  </r>
  <r>
    <x v="68"/>
    <s v="ROBERT CRUNELLE"/>
    <x v="0"/>
    <s v="FIN519"/>
    <x v="36"/>
    <x v="1"/>
    <d v="1967-01-25T00:00:00"/>
    <x v="20"/>
    <x v="11"/>
    <x v="8"/>
    <x v="4"/>
    <s v="July"/>
    <n v="2011"/>
    <s v="FIN"/>
    <x v="5"/>
    <n v="108"/>
    <x v="17"/>
    <x v="1"/>
    <x v="1"/>
    <x v="1"/>
    <m/>
  </r>
  <r>
    <x v="69"/>
    <s v="ROBERT DAVIDOWITZ"/>
    <x v="1"/>
    <s v="FOP512"/>
    <x v="37"/>
    <x v="3"/>
    <d v="1989-06-08T00:00:00"/>
    <x v="30"/>
    <x v="7"/>
    <x v="8"/>
    <x v="4"/>
    <s v="July"/>
    <n v="2011"/>
    <s v="FOP"/>
    <x v="2"/>
    <n v="120"/>
    <x v="13"/>
    <x v="1"/>
    <x v="1"/>
    <x v="1"/>
    <m/>
  </r>
  <r>
    <x v="70"/>
    <s v="ROGER COONEY"/>
    <x v="1"/>
    <s v="PRT532"/>
    <x v="38"/>
    <x v="5"/>
    <d v="2000-07-22T00:00:00"/>
    <x v="31"/>
    <x v="7"/>
    <x v="8"/>
    <x v="4"/>
    <s v="July"/>
    <n v="2011"/>
    <s v="PRT"/>
    <x v="1"/>
    <n v="118"/>
    <x v="1"/>
    <x v="0"/>
    <x v="8"/>
    <x v="0"/>
    <m/>
  </r>
  <r>
    <x v="71"/>
    <s v="ROBERT DARBY"/>
    <x v="1"/>
    <s v="FOP526"/>
    <x v="21"/>
    <x v="5"/>
    <d v="1996-08-14T00:00:00"/>
    <x v="32"/>
    <x v="2"/>
    <x v="8"/>
    <x v="4"/>
    <s v="July"/>
    <n v="2011"/>
    <s v="FOP"/>
    <x v="2"/>
    <n v="120"/>
    <x v="13"/>
    <x v="1"/>
    <x v="1"/>
    <x v="1"/>
    <m/>
  </r>
  <r>
    <x v="72"/>
    <s v="ROBERT CUSNIR"/>
    <x v="1"/>
    <s v="FOP526"/>
    <x v="21"/>
    <x v="5"/>
    <d v="2000-01-02T00:00:00"/>
    <x v="31"/>
    <x v="2"/>
    <x v="8"/>
    <x v="4"/>
    <s v="July"/>
    <n v="2011"/>
    <s v="FOP"/>
    <x v="2"/>
    <n v="120"/>
    <x v="13"/>
    <x v="1"/>
    <x v="1"/>
    <x v="1"/>
    <m/>
  </r>
  <r>
    <x v="73"/>
    <s v="SARAH CHIN"/>
    <x v="1"/>
    <s v="CUL508"/>
    <x v="16"/>
    <x v="6"/>
    <d v="1967-04-13T00:00:00"/>
    <x v="20"/>
    <x v="4"/>
    <x v="8"/>
    <x v="4"/>
    <s v="July"/>
    <n v="2011"/>
    <s v="CUL"/>
    <x v="0"/>
    <n v="107"/>
    <x v="8"/>
    <x v="1"/>
    <x v="1"/>
    <x v="1"/>
    <m/>
  </r>
  <r>
    <x v="74"/>
    <s v="ROBERT CRUSE"/>
    <x v="1"/>
    <s v="CUL509"/>
    <x v="39"/>
    <x v="8"/>
    <d v="1990-05-30T00:00:00"/>
    <x v="33"/>
    <x v="12"/>
    <x v="8"/>
    <x v="4"/>
    <s v="July"/>
    <n v="2011"/>
    <s v="CUL"/>
    <x v="0"/>
    <n v="102"/>
    <x v="7"/>
    <x v="1"/>
    <x v="1"/>
    <x v="1"/>
    <m/>
  </r>
  <r>
    <x v="75"/>
    <s v="RICHARD DEAN"/>
    <x v="1"/>
    <s v="FOP556"/>
    <x v="40"/>
    <x v="8"/>
    <d v="2001-04-27T00:00:00"/>
    <x v="34"/>
    <x v="13"/>
    <x v="8"/>
    <x v="4"/>
    <s v="July"/>
    <n v="2011"/>
    <s v="FOP"/>
    <x v="2"/>
    <n v="110"/>
    <x v="14"/>
    <x v="1"/>
    <x v="1"/>
    <x v="1"/>
    <m/>
  </r>
  <r>
    <x v="76"/>
    <s v="RAHUL DICKSTEIN"/>
    <x v="0"/>
    <s v="FOP556"/>
    <x v="40"/>
    <x v="8"/>
    <d v="1993-07-02T00:00:00"/>
    <x v="27"/>
    <x v="11"/>
    <x v="8"/>
    <x v="4"/>
    <s v="July"/>
    <n v="2011"/>
    <s v="FOP"/>
    <x v="2"/>
    <n v="115"/>
    <x v="4"/>
    <x v="1"/>
    <x v="1"/>
    <x v="1"/>
    <m/>
  </r>
  <r>
    <x v="77"/>
    <s v="RICHARD DEL"/>
    <x v="1"/>
    <s v="CUL510"/>
    <x v="41"/>
    <x v="9"/>
    <d v="1994-09-06T00:00:00"/>
    <x v="35"/>
    <x v="7"/>
    <x v="8"/>
    <x v="4"/>
    <s v="July"/>
    <n v="2011"/>
    <s v="CUL"/>
    <x v="0"/>
    <n v="116"/>
    <x v="0"/>
    <x v="1"/>
    <x v="1"/>
    <x v="1"/>
    <m/>
  </r>
  <r>
    <x v="78"/>
    <s v="ROBERT DAHMUBED"/>
    <x v="1"/>
    <s v="FOP524"/>
    <x v="42"/>
    <x v="9"/>
    <d v="1990-06-28T00:00:00"/>
    <x v="33"/>
    <x v="13"/>
    <x v="8"/>
    <x v="4"/>
    <s v="July"/>
    <n v="2011"/>
    <s v="FOP"/>
    <x v="2"/>
    <n v="117"/>
    <x v="2"/>
    <x v="1"/>
    <x v="1"/>
    <x v="1"/>
    <d v="2022-10-12T00:00:00"/>
  </r>
  <r>
    <x v="79"/>
    <s v="RUI COCKLE"/>
    <x v="1"/>
    <s v="FOP524"/>
    <x v="42"/>
    <x v="9"/>
    <d v="1991-12-17T00:00:00"/>
    <x v="36"/>
    <x v="13"/>
    <x v="8"/>
    <x v="4"/>
    <s v="July"/>
    <n v="2011"/>
    <s v="FOP"/>
    <x v="2"/>
    <n v="101"/>
    <x v="12"/>
    <x v="1"/>
    <x v="1"/>
    <x v="1"/>
    <m/>
  </r>
  <r>
    <x v="80"/>
    <s v="SARA CHOMITZ"/>
    <x v="1"/>
    <s v="CUL509"/>
    <x v="39"/>
    <x v="8"/>
    <d v="1981-04-01T00:00:00"/>
    <x v="12"/>
    <x v="3"/>
    <x v="9"/>
    <x v="5"/>
    <s v="November"/>
    <n v="2011"/>
    <s v="CUL"/>
    <x v="0"/>
    <n v="103"/>
    <x v="18"/>
    <x v="0"/>
    <x v="20"/>
    <x v="0"/>
    <m/>
  </r>
  <r>
    <x v="81"/>
    <s v="PETER ELIA"/>
    <x v="0"/>
    <s v="CUL509"/>
    <x v="39"/>
    <x v="8"/>
    <d v="1990-07-10T00:00:00"/>
    <x v="33"/>
    <x v="11"/>
    <x v="10"/>
    <x v="5"/>
    <s v="February"/>
    <n v="2012"/>
    <s v="CUL"/>
    <x v="0"/>
    <n v="116"/>
    <x v="0"/>
    <x v="1"/>
    <x v="1"/>
    <x v="1"/>
    <m/>
  </r>
  <r>
    <x v="82"/>
    <s v="PATINO FORSYTH"/>
    <x v="0"/>
    <s v="FOP556"/>
    <x v="40"/>
    <x v="8"/>
    <d v="1999-07-20T00:00:00"/>
    <x v="37"/>
    <x v="10"/>
    <x v="10"/>
    <x v="5"/>
    <s v="February"/>
    <n v="2012"/>
    <s v="FOP"/>
    <x v="2"/>
    <n v="101"/>
    <x v="12"/>
    <x v="1"/>
    <x v="1"/>
    <x v="1"/>
    <m/>
  </r>
  <r>
    <x v="83"/>
    <s v="OWEN FRANZONI"/>
    <x v="0"/>
    <s v="FOP556"/>
    <x v="40"/>
    <x v="8"/>
    <d v="1993-07-11T00:00:00"/>
    <x v="27"/>
    <x v="4"/>
    <x v="10"/>
    <x v="5"/>
    <s v="February"/>
    <n v="2012"/>
    <s v="FOP"/>
    <x v="2"/>
    <n v="110"/>
    <x v="14"/>
    <x v="1"/>
    <x v="1"/>
    <x v="1"/>
    <m/>
  </r>
  <r>
    <x v="84"/>
    <s v="PHILIP DUNCAN"/>
    <x v="0"/>
    <s v="FOP556"/>
    <x v="40"/>
    <x v="8"/>
    <d v="1999-06-05T00:00:00"/>
    <x v="37"/>
    <x v="11"/>
    <x v="10"/>
    <x v="5"/>
    <s v="February"/>
    <n v="2012"/>
    <s v="FOP"/>
    <x v="2"/>
    <n v="117"/>
    <x v="2"/>
    <x v="1"/>
    <x v="1"/>
    <x v="1"/>
    <m/>
  </r>
  <r>
    <x v="85"/>
    <s v="PHILIP DRUCKMAN"/>
    <x v="0"/>
    <s v="CUL510"/>
    <x v="41"/>
    <x v="9"/>
    <d v="1996-05-14T00:00:00"/>
    <x v="32"/>
    <x v="11"/>
    <x v="10"/>
    <x v="5"/>
    <s v="February"/>
    <n v="2012"/>
    <s v="CUL"/>
    <x v="0"/>
    <n v="116"/>
    <x v="0"/>
    <x v="0"/>
    <x v="5"/>
    <x v="3"/>
    <m/>
  </r>
  <r>
    <x v="86"/>
    <s v="PATRICK FIXLER"/>
    <x v="0"/>
    <s v="CUL510"/>
    <x v="41"/>
    <x v="9"/>
    <d v="1996-08-19T00:00:00"/>
    <x v="32"/>
    <x v="8"/>
    <x v="10"/>
    <x v="5"/>
    <s v="February"/>
    <n v="2012"/>
    <s v="CUL"/>
    <x v="0"/>
    <n v="116"/>
    <x v="0"/>
    <x v="0"/>
    <x v="5"/>
    <x v="3"/>
    <m/>
  </r>
  <r>
    <x v="87"/>
    <s v="OPHIR FRIEDMAN"/>
    <x v="0"/>
    <s v="FOP524"/>
    <x v="42"/>
    <x v="9"/>
    <d v="1995-08-04T00:00:00"/>
    <x v="38"/>
    <x v="10"/>
    <x v="10"/>
    <x v="5"/>
    <s v="February"/>
    <n v="2012"/>
    <s v="FOP"/>
    <x v="2"/>
    <n v="101"/>
    <x v="12"/>
    <x v="0"/>
    <x v="5"/>
    <x v="3"/>
    <m/>
  </r>
  <r>
    <x v="88"/>
    <s v="PRESTON DOOREY"/>
    <x v="1"/>
    <s v="FOP524"/>
    <x v="42"/>
    <x v="9"/>
    <d v="1995-04-19T00:00:00"/>
    <x v="38"/>
    <x v="3"/>
    <x v="10"/>
    <x v="5"/>
    <s v="February"/>
    <n v="2012"/>
    <s v="FOP"/>
    <x v="2"/>
    <n v="117"/>
    <x v="2"/>
    <x v="0"/>
    <x v="5"/>
    <x v="3"/>
    <m/>
  </r>
  <r>
    <x v="89"/>
    <s v="PETER ERICKSON"/>
    <x v="0"/>
    <s v="CUL510"/>
    <x v="41"/>
    <x v="9"/>
    <d v="1998-09-14T00:00:00"/>
    <x v="39"/>
    <x v="11"/>
    <x v="10"/>
    <x v="5"/>
    <s v="February"/>
    <n v="2012"/>
    <s v="CUL"/>
    <x v="0"/>
    <n v="102"/>
    <x v="7"/>
    <x v="1"/>
    <x v="1"/>
    <x v="1"/>
    <m/>
  </r>
  <r>
    <x v="90"/>
    <s v="PETER ESPINOSA"/>
    <x v="0"/>
    <s v="CUL510"/>
    <x v="41"/>
    <x v="9"/>
    <d v="1995-03-05T00:00:00"/>
    <x v="38"/>
    <x v="11"/>
    <x v="10"/>
    <x v="5"/>
    <s v="February"/>
    <n v="2012"/>
    <s v="CUL"/>
    <x v="0"/>
    <n v="107"/>
    <x v="8"/>
    <x v="1"/>
    <x v="1"/>
    <x v="1"/>
    <m/>
  </r>
  <r>
    <x v="91"/>
    <s v="PALLAVI FOX"/>
    <x v="0"/>
    <s v="CUL510"/>
    <x v="41"/>
    <x v="9"/>
    <d v="1994-07-06T00:00:00"/>
    <x v="35"/>
    <x v="10"/>
    <x v="10"/>
    <x v="5"/>
    <s v="February"/>
    <n v="2012"/>
    <s v="CUL"/>
    <x v="0"/>
    <n v="116"/>
    <x v="0"/>
    <x v="1"/>
    <x v="1"/>
    <x v="1"/>
    <m/>
  </r>
  <r>
    <x v="92"/>
    <s v="SAMUEL CHOU"/>
    <x v="0"/>
    <s v="FOP524"/>
    <x v="42"/>
    <x v="9"/>
    <d v="1990-01-05T00:00:00"/>
    <x v="33"/>
    <x v="10"/>
    <x v="10"/>
    <x v="5"/>
    <s v="February"/>
    <n v="2012"/>
    <s v="FOP"/>
    <x v="2"/>
    <n v="101"/>
    <x v="12"/>
    <x v="1"/>
    <x v="1"/>
    <x v="1"/>
    <m/>
  </r>
  <r>
    <x v="93"/>
    <s v="PHILL DOYLE"/>
    <x v="0"/>
    <s v="FOP524"/>
    <x v="42"/>
    <x v="9"/>
    <d v="1996-08-10T00:00:00"/>
    <x v="32"/>
    <x v="11"/>
    <x v="10"/>
    <x v="5"/>
    <s v="February"/>
    <n v="2012"/>
    <s v="FOP"/>
    <x v="2"/>
    <n v="110"/>
    <x v="14"/>
    <x v="1"/>
    <x v="1"/>
    <x v="1"/>
    <m/>
  </r>
  <r>
    <x v="94"/>
    <s v="PETER FERRERO"/>
    <x v="0"/>
    <s v="FOP524"/>
    <x v="42"/>
    <x v="9"/>
    <d v="1996-02-14T00:00:00"/>
    <x v="32"/>
    <x v="11"/>
    <x v="10"/>
    <x v="5"/>
    <s v="February"/>
    <n v="2012"/>
    <s v="FOP"/>
    <x v="2"/>
    <n v="115"/>
    <x v="4"/>
    <x v="1"/>
    <x v="1"/>
    <x v="1"/>
    <m/>
  </r>
  <r>
    <x v="95"/>
    <s v="SANG CHOU"/>
    <x v="1"/>
    <s v="FOP556"/>
    <x v="40"/>
    <x v="8"/>
    <d v="1955-05-20T00:00:00"/>
    <x v="2"/>
    <x v="6"/>
    <x v="11"/>
    <x v="6"/>
    <s v="January"/>
    <n v="2013"/>
    <s v="FOP"/>
    <x v="2"/>
    <n v="110"/>
    <x v="14"/>
    <x v="0"/>
    <x v="15"/>
    <x v="4"/>
    <m/>
  </r>
  <r>
    <x v="96"/>
    <s v="SANGJO CHOU"/>
    <x v="1"/>
    <s v="CUL514"/>
    <x v="0"/>
    <x v="0"/>
    <d v="1971-11-05T00:00:00"/>
    <x v="25"/>
    <x v="5"/>
    <x v="12"/>
    <x v="6"/>
    <s v="July"/>
    <n v="2013"/>
    <s v="CUL"/>
    <x v="0"/>
    <n v="107"/>
    <x v="8"/>
    <x v="1"/>
    <x v="1"/>
    <x v="1"/>
    <m/>
  </r>
  <r>
    <x v="97"/>
    <s v="SAMANEH CHUA"/>
    <x v="1"/>
    <s v="CUL509"/>
    <x v="39"/>
    <x v="8"/>
    <d v="1990-11-16T00:00:00"/>
    <x v="14"/>
    <x v="7"/>
    <x v="13"/>
    <x v="7"/>
    <s v="December"/>
    <n v="2013"/>
    <s v="CUL"/>
    <x v="0"/>
    <n v="102"/>
    <x v="7"/>
    <x v="1"/>
    <x v="1"/>
    <x v="1"/>
    <m/>
  </r>
  <r>
    <x v="98"/>
    <s v="SALAS CHUNG"/>
    <x v="0"/>
    <s v="FOP556"/>
    <x v="40"/>
    <x v="8"/>
    <d v="1975-04-18T00:00:00"/>
    <x v="40"/>
    <x v="6"/>
    <x v="14"/>
    <x v="7"/>
    <s v="January"/>
    <n v="2014"/>
    <s v="FOP"/>
    <x v="2"/>
    <n v="115"/>
    <x v="4"/>
    <x v="0"/>
    <x v="11"/>
    <x v="0"/>
    <m/>
  </r>
  <r>
    <x v="99"/>
    <s v="SAEED CILENTO"/>
    <x v="1"/>
    <s v="APT557"/>
    <x v="23"/>
    <x v="6"/>
    <d v="1966-12-30T00:00:00"/>
    <x v="20"/>
    <x v="7"/>
    <x v="15"/>
    <x v="7"/>
    <s v="March"/>
    <n v="2014"/>
    <s v="APT"/>
    <x v="3"/>
    <n v="104"/>
    <x v="5"/>
    <x v="1"/>
    <x v="1"/>
    <x v="1"/>
    <m/>
  </r>
  <r>
    <x v="100"/>
    <s v="SACHIE CLARK"/>
    <x v="0"/>
    <s v="CUL514"/>
    <x v="0"/>
    <x v="0"/>
    <d v="1970-09-22T00:00:00"/>
    <x v="10"/>
    <x v="9"/>
    <x v="16"/>
    <x v="7"/>
    <s v="May"/>
    <n v="2014"/>
    <s v="CUL"/>
    <x v="0"/>
    <n v="102"/>
    <x v="7"/>
    <x v="0"/>
    <x v="21"/>
    <x v="2"/>
    <m/>
  </r>
  <r>
    <x v="101"/>
    <s v="NATALIE GLENN"/>
    <x v="0"/>
    <s v="PRT532"/>
    <x v="38"/>
    <x v="5"/>
    <d v="1996-08-09T00:00:00"/>
    <x v="32"/>
    <x v="9"/>
    <x v="16"/>
    <x v="7"/>
    <s v="May"/>
    <n v="2014"/>
    <s v="PRT"/>
    <x v="1"/>
    <n v="118"/>
    <x v="1"/>
    <x v="0"/>
    <x v="6"/>
    <x v="0"/>
    <m/>
  </r>
  <r>
    <x v="102"/>
    <s v="NASHAT GOSWAMY"/>
    <x v="1"/>
    <s v="FIN502"/>
    <x v="43"/>
    <x v="5"/>
    <d v="1998-01-30T00:00:00"/>
    <x v="39"/>
    <x v="2"/>
    <x v="16"/>
    <x v="7"/>
    <s v="May"/>
    <n v="2014"/>
    <s v="FIN"/>
    <x v="5"/>
    <n v="121"/>
    <x v="19"/>
    <x v="1"/>
    <x v="1"/>
    <x v="1"/>
    <m/>
  </r>
  <r>
    <x v="103"/>
    <s v="NATHAN GIBB"/>
    <x v="0"/>
    <s v="FOP501"/>
    <x v="44"/>
    <x v="5"/>
    <d v="1998-04-24T00:00:00"/>
    <x v="39"/>
    <x v="6"/>
    <x v="16"/>
    <x v="7"/>
    <s v="May"/>
    <n v="2014"/>
    <s v="FOP"/>
    <x v="2"/>
    <n v="117"/>
    <x v="2"/>
    <x v="1"/>
    <x v="1"/>
    <x v="1"/>
    <m/>
  </r>
  <r>
    <x v="104"/>
    <s v="NICOLAS GAUTAM"/>
    <x v="1"/>
    <s v="FOP526"/>
    <x v="21"/>
    <x v="5"/>
    <d v="1999-04-15T00:00:00"/>
    <x v="37"/>
    <x v="2"/>
    <x v="16"/>
    <x v="7"/>
    <s v="May"/>
    <n v="2014"/>
    <s v="FOP"/>
    <x v="2"/>
    <n v="120"/>
    <x v="13"/>
    <x v="1"/>
    <x v="1"/>
    <x v="1"/>
    <m/>
  </r>
  <r>
    <x v="105"/>
    <s v="RYAN CLARK"/>
    <x v="0"/>
    <s v="FOP556"/>
    <x v="40"/>
    <x v="8"/>
    <d v="1975-02-14T00:00:00"/>
    <x v="40"/>
    <x v="6"/>
    <x v="16"/>
    <x v="7"/>
    <s v="May"/>
    <n v="2014"/>
    <s v="FOP"/>
    <x v="2"/>
    <n v="101"/>
    <x v="12"/>
    <x v="0"/>
    <x v="19"/>
    <x v="5"/>
    <m/>
  </r>
  <r>
    <x v="106"/>
    <s v="NANCY GOTO"/>
    <x v="0"/>
    <s v="FOP556"/>
    <x v="40"/>
    <x v="8"/>
    <d v="1993-08-03T00:00:00"/>
    <x v="27"/>
    <x v="10"/>
    <x v="16"/>
    <x v="7"/>
    <s v="May"/>
    <n v="2014"/>
    <s v="FOP"/>
    <x v="2"/>
    <n v="115"/>
    <x v="4"/>
    <x v="1"/>
    <x v="1"/>
    <x v="1"/>
    <m/>
  </r>
  <r>
    <x v="107"/>
    <s v="NEGRIN GEE"/>
    <x v="1"/>
    <s v="FOP524"/>
    <x v="42"/>
    <x v="9"/>
    <d v="1998-06-15T00:00:00"/>
    <x v="39"/>
    <x v="13"/>
    <x v="16"/>
    <x v="7"/>
    <s v="May"/>
    <n v="2014"/>
    <s v="FOP"/>
    <x v="2"/>
    <n v="110"/>
    <x v="14"/>
    <x v="1"/>
    <x v="1"/>
    <x v="1"/>
    <m/>
  </r>
  <r>
    <x v="108"/>
    <s v="NETO GAUTIER"/>
    <x v="1"/>
    <s v="FOP524"/>
    <x v="42"/>
    <x v="9"/>
    <d v="1996-09-30T00:00:00"/>
    <x v="41"/>
    <x v="13"/>
    <x v="16"/>
    <x v="7"/>
    <s v="May"/>
    <n v="2014"/>
    <s v="FOP"/>
    <x v="2"/>
    <n v="115"/>
    <x v="4"/>
    <x v="1"/>
    <x v="1"/>
    <x v="1"/>
    <m/>
  </r>
  <r>
    <x v="109"/>
    <s v="NAWAZ GEORGES"/>
    <x v="0"/>
    <s v="FOP524"/>
    <x v="42"/>
    <x v="9"/>
    <d v="1998-06-16T00:00:00"/>
    <x v="39"/>
    <x v="4"/>
    <x v="16"/>
    <x v="7"/>
    <s v="May"/>
    <n v="2014"/>
    <s v="FOP"/>
    <x v="2"/>
    <n v="117"/>
    <x v="2"/>
    <x v="1"/>
    <x v="1"/>
    <x v="1"/>
    <m/>
  </r>
  <r>
    <x v="110"/>
    <s v="RYAN CLOKE"/>
    <x v="1"/>
    <s v="FOP550"/>
    <x v="17"/>
    <x v="6"/>
    <d v="1966-02-02T00:00:00"/>
    <x v="26"/>
    <x v="4"/>
    <x v="17"/>
    <x v="8"/>
    <s v="September"/>
    <n v="2014"/>
    <s v="FOP"/>
    <x v="2"/>
    <n v="110"/>
    <x v="14"/>
    <x v="1"/>
    <x v="1"/>
    <x v="1"/>
    <m/>
  </r>
  <r>
    <x v="111"/>
    <s v="RUI COCKLE"/>
    <x v="1"/>
    <s v="CUL509"/>
    <x v="39"/>
    <x v="8"/>
    <d v="1984-08-25T00:00:00"/>
    <x v="42"/>
    <x v="12"/>
    <x v="18"/>
    <x v="8"/>
    <s v="November"/>
    <n v="2014"/>
    <s v="CUL"/>
    <x v="0"/>
    <n v="103"/>
    <x v="18"/>
    <x v="0"/>
    <x v="22"/>
    <x v="2"/>
    <m/>
  </r>
  <r>
    <x v="112"/>
    <s v="ROGER COONEY"/>
    <x v="1"/>
    <s v="CUL509"/>
    <x v="39"/>
    <x v="8"/>
    <d v="1982-10-06T00:00:00"/>
    <x v="43"/>
    <x v="6"/>
    <x v="19"/>
    <x v="8"/>
    <s v="January"/>
    <n v="2015"/>
    <s v="CUL"/>
    <x v="0"/>
    <n v="103"/>
    <x v="18"/>
    <x v="0"/>
    <x v="23"/>
    <x v="6"/>
    <m/>
  </r>
  <r>
    <x v="113"/>
    <s v="ROGER COYLE"/>
    <x v="1"/>
    <s v="CUL509"/>
    <x v="39"/>
    <x v="8"/>
    <d v="1995-11-15T00:00:00"/>
    <x v="32"/>
    <x v="9"/>
    <x v="20"/>
    <x v="8"/>
    <s v="May"/>
    <n v="2015"/>
    <s v="CUL"/>
    <x v="0"/>
    <n v="103"/>
    <x v="18"/>
    <x v="0"/>
    <x v="24"/>
    <x v="7"/>
    <m/>
  </r>
  <r>
    <x v="114"/>
    <s v="MATTHEW HERTZER"/>
    <x v="1"/>
    <s v="FOP555"/>
    <x v="45"/>
    <x v="5"/>
    <d v="1998-03-06T00:00:00"/>
    <x v="39"/>
    <x v="2"/>
    <x v="21"/>
    <x v="9"/>
    <s v="October"/>
    <n v="2015"/>
    <s v="FOP"/>
    <x v="2"/>
    <n v="115"/>
    <x v="4"/>
    <x v="1"/>
    <x v="1"/>
    <x v="1"/>
    <m/>
  </r>
  <r>
    <x v="115"/>
    <s v="RODRIGUEZ CRABTREE"/>
    <x v="1"/>
    <s v="FOP556"/>
    <x v="40"/>
    <x v="8"/>
    <d v="1979-04-16T00:00:00"/>
    <x v="44"/>
    <x v="6"/>
    <x v="21"/>
    <x v="9"/>
    <s v="October"/>
    <n v="2015"/>
    <s v="FOP"/>
    <x v="2"/>
    <n v="110"/>
    <x v="14"/>
    <x v="0"/>
    <x v="25"/>
    <x v="2"/>
    <m/>
  </r>
  <r>
    <x v="116"/>
    <s v="MATTHEW HERSOM"/>
    <x v="1"/>
    <s v="CUL509"/>
    <x v="39"/>
    <x v="8"/>
    <d v="1989-06-13T00:00:00"/>
    <x v="30"/>
    <x v="1"/>
    <x v="21"/>
    <x v="9"/>
    <s v="October"/>
    <n v="2015"/>
    <s v="CUL"/>
    <x v="0"/>
    <n v="107"/>
    <x v="8"/>
    <x v="1"/>
    <x v="1"/>
    <x v="1"/>
    <m/>
  </r>
  <r>
    <x v="117"/>
    <s v="MASAYOSHI HO"/>
    <x v="1"/>
    <s v="CUL509"/>
    <x v="39"/>
    <x v="8"/>
    <d v="1984-06-20T00:00:00"/>
    <x v="42"/>
    <x v="1"/>
    <x v="21"/>
    <x v="9"/>
    <s v="October"/>
    <n v="2015"/>
    <s v="CUL"/>
    <x v="0"/>
    <n v="116"/>
    <x v="0"/>
    <x v="1"/>
    <x v="1"/>
    <x v="1"/>
    <m/>
  </r>
  <r>
    <x v="118"/>
    <s v="MARIA HONG"/>
    <x v="1"/>
    <s v="FOP556"/>
    <x v="40"/>
    <x v="8"/>
    <d v="1992-10-29T00:00:00"/>
    <x v="27"/>
    <x v="12"/>
    <x v="21"/>
    <x v="9"/>
    <s v="October"/>
    <n v="2015"/>
    <s v="FOP"/>
    <x v="2"/>
    <n v="101"/>
    <x v="12"/>
    <x v="1"/>
    <x v="1"/>
    <x v="1"/>
    <d v="2022-10-28T00:00:00"/>
  </r>
  <r>
    <x v="119"/>
    <s v="MATTHEW HAWKINS"/>
    <x v="1"/>
    <s v="CUL510"/>
    <x v="41"/>
    <x v="9"/>
    <d v="1996-08-16T00:00:00"/>
    <x v="32"/>
    <x v="2"/>
    <x v="21"/>
    <x v="9"/>
    <s v="October"/>
    <n v="2015"/>
    <s v="CUL"/>
    <x v="0"/>
    <n v="102"/>
    <x v="7"/>
    <x v="0"/>
    <x v="5"/>
    <x v="3"/>
    <m/>
  </r>
  <r>
    <x v="120"/>
    <s v="MARTINA HOFSTEE"/>
    <x v="1"/>
    <s v="CUL510"/>
    <x v="41"/>
    <x v="9"/>
    <d v="1998-02-24T00:00:00"/>
    <x v="39"/>
    <x v="1"/>
    <x v="21"/>
    <x v="9"/>
    <s v="October"/>
    <n v="2015"/>
    <s v="CUL"/>
    <x v="0"/>
    <n v="102"/>
    <x v="7"/>
    <x v="1"/>
    <x v="1"/>
    <x v="1"/>
    <m/>
  </r>
  <r>
    <x v="121"/>
    <s v="MASSIMO HIMMELFARB"/>
    <x v="1"/>
    <s v="CUL510"/>
    <x v="41"/>
    <x v="9"/>
    <d v="1997-10-25T00:00:00"/>
    <x v="39"/>
    <x v="12"/>
    <x v="21"/>
    <x v="9"/>
    <s v="October"/>
    <n v="2015"/>
    <s v="CUL"/>
    <x v="0"/>
    <n v="107"/>
    <x v="8"/>
    <x v="1"/>
    <x v="1"/>
    <x v="1"/>
    <m/>
  </r>
  <r>
    <x v="122"/>
    <s v="MARISSA HOLZMAN"/>
    <x v="1"/>
    <s v="CUL510"/>
    <x v="41"/>
    <x v="9"/>
    <d v="1998-05-15T00:00:00"/>
    <x v="39"/>
    <x v="12"/>
    <x v="21"/>
    <x v="9"/>
    <s v="October"/>
    <n v="2015"/>
    <s v="CUL"/>
    <x v="0"/>
    <n v="116"/>
    <x v="0"/>
    <x v="1"/>
    <x v="1"/>
    <x v="1"/>
    <m/>
  </r>
  <r>
    <x v="123"/>
    <s v="MATT HESHMATPOUR"/>
    <x v="1"/>
    <s v="FOP524"/>
    <x v="42"/>
    <x v="9"/>
    <d v="1998-06-16T00:00:00"/>
    <x v="39"/>
    <x v="1"/>
    <x v="21"/>
    <x v="9"/>
    <s v="October"/>
    <n v="2015"/>
    <s v="FOP"/>
    <x v="2"/>
    <n v="101"/>
    <x v="12"/>
    <x v="1"/>
    <x v="1"/>
    <x v="1"/>
    <m/>
  </r>
  <r>
    <x v="124"/>
    <s v="MARTINEZ HOFMAN"/>
    <x v="1"/>
    <s v="FOP524"/>
    <x v="42"/>
    <x v="9"/>
    <d v="1996-05-01T00:00:00"/>
    <x v="32"/>
    <x v="1"/>
    <x v="21"/>
    <x v="9"/>
    <s v="October"/>
    <n v="2015"/>
    <s v="FOP"/>
    <x v="2"/>
    <n v="117"/>
    <x v="2"/>
    <x v="1"/>
    <x v="1"/>
    <x v="1"/>
    <m/>
  </r>
  <r>
    <x v="125"/>
    <s v="ROBERT CRUNELLE"/>
    <x v="1"/>
    <s v="FOP556"/>
    <x v="40"/>
    <x v="8"/>
    <d v="1989-06-04T00:00:00"/>
    <x v="30"/>
    <x v="12"/>
    <x v="22"/>
    <x v="9"/>
    <s v="February"/>
    <n v="2016"/>
    <s v="FOP"/>
    <x v="2"/>
    <n v="101"/>
    <x v="12"/>
    <x v="0"/>
    <x v="26"/>
    <x v="5"/>
    <m/>
  </r>
  <r>
    <x v="126"/>
    <s v="ROBERT CRUSE"/>
    <x v="0"/>
    <s v="FOP556"/>
    <x v="40"/>
    <x v="8"/>
    <d v="1986-10-15T00:00:00"/>
    <x v="23"/>
    <x v="11"/>
    <x v="23"/>
    <x v="9"/>
    <s v="March"/>
    <n v="2016"/>
    <s v="FOP"/>
    <x v="2"/>
    <n v="117"/>
    <x v="2"/>
    <x v="0"/>
    <x v="27"/>
    <x v="6"/>
    <m/>
  </r>
  <r>
    <x v="127"/>
    <s v="ROBERT CUSNIR"/>
    <x v="1"/>
    <s v="APT516"/>
    <x v="46"/>
    <x v="0"/>
    <d v="1983-09-25T00:00:00"/>
    <x v="42"/>
    <x v="5"/>
    <x v="24"/>
    <x v="9"/>
    <s v="April"/>
    <n v="2016"/>
    <s v="APT"/>
    <x v="3"/>
    <n v="104"/>
    <x v="5"/>
    <x v="1"/>
    <x v="1"/>
    <x v="1"/>
    <m/>
  </r>
  <r>
    <x v="128"/>
    <s v="ROBERT DAHMUBED"/>
    <x v="1"/>
    <s v="CUL509"/>
    <x v="39"/>
    <x v="8"/>
    <d v="1992-11-03T00:00:00"/>
    <x v="27"/>
    <x v="5"/>
    <x v="25"/>
    <x v="9"/>
    <s v="August"/>
    <n v="2016"/>
    <s v="CUL"/>
    <x v="0"/>
    <n v="107"/>
    <x v="8"/>
    <x v="0"/>
    <x v="22"/>
    <x v="2"/>
    <m/>
  </r>
  <r>
    <x v="129"/>
    <s v="ROBERT DARBY"/>
    <x v="1"/>
    <s v="CUL509"/>
    <x v="39"/>
    <x v="8"/>
    <d v="1994-07-04T00:00:00"/>
    <x v="35"/>
    <x v="5"/>
    <x v="26"/>
    <x v="10"/>
    <s v="October"/>
    <n v="2016"/>
    <s v="CUL"/>
    <x v="0"/>
    <n v="107"/>
    <x v="8"/>
    <x v="0"/>
    <x v="28"/>
    <x v="0"/>
    <m/>
  </r>
  <r>
    <x v="130"/>
    <s v="ROBERT DAVIDOWITZ"/>
    <x v="1"/>
    <s v="FOP538"/>
    <x v="47"/>
    <x v="0"/>
    <d v="1979-04-17T00:00:00"/>
    <x v="44"/>
    <x v="2"/>
    <x v="27"/>
    <x v="10"/>
    <s v="October"/>
    <n v="2016"/>
    <s v="FOP"/>
    <x v="2"/>
    <n v="110"/>
    <x v="14"/>
    <x v="1"/>
    <x v="1"/>
    <x v="1"/>
    <m/>
  </r>
  <r>
    <x v="131"/>
    <s v="MARIA HONG"/>
    <x v="1"/>
    <s v="CUL547"/>
    <x v="7"/>
    <x v="3"/>
    <d v="1979-09-04T00:00:00"/>
    <x v="44"/>
    <x v="2"/>
    <x v="27"/>
    <x v="10"/>
    <s v="October"/>
    <n v="2016"/>
    <s v="CUL"/>
    <x v="0"/>
    <n v="116"/>
    <x v="0"/>
    <x v="1"/>
    <x v="1"/>
    <x v="1"/>
    <m/>
  </r>
  <r>
    <x v="132"/>
    <s v="MATTHEW HANAN"/>
    <x v="1"/>
    <s v="FOP526"/>
    <x v="21"/>
    <x v="5"/>
    <d v="1996-09-08T00:00:00"/>
    <x v="32"/>
    <x v="2"/>
    <x v="27"/>
    <x v="10"/>
    <s v="October"/>
    <n v="2016"/>
    <s v="FOP"/>
    <x v="2"/>
    <n v="120"/>
    <x v="13"/>
    <x v="1"/>
    <x v="1"/>
    <x v="1"/>
    <m/>
  </r>
  <r>
    <x v="133"/>
    <s v="MARK HOLTZ"/>
    <x v="1"/>
    <s v="CUL509"/>
    <x v="39"/>
    <x v="8"/>
    <d v="1991-07-18T00:00:00"/>
    <x v="14"/>
    <x v="12"/>
    <x v="27"/>
    <x v="10"/>
    <s v="October"/>
    <n v="2016"/>
    <s v="CUL"/>
    <x v="0"/>
    <n v="116"/>
    <x v="0"/>
    <x v="1"/>
    <x v="1"/>
    <x v="1"/>
    <m/>
  </r>
  <r>
    <x v="134"/>
    <s v="MICHAEL GUERRA"/>
    <x v="0"/>
    <s v="FOP556"/>
    <x v="40"/>
    <x v="8"/>
    <d v="1993-08-15T00:00:00"/>
    <x v="27"/>
    <x v="2"/>
    <x v="27"/>
    <x v="10"/>
    <s v="October"/>
    <n v="2016"/>
    <s v="FOP"/>
    <x v="2"/>
    <n v="110"/>
    <x v="14"/>
    <x v="1"/>
    <x v="1"/>
    <x v="1"/>
    <m/>
  </r>
  <r>
    <x v="135"/>
    <s v="MICHELLE GRUSQ"/>
    <x v="0"/>
    <s v="FOP556"/>
    <x v="40"/>
    <x v="8"/>
    <d v="1999-10-25T00:00:00"/>
    <x v="31"/>
    <x v="8"/>
    <x v="27"/>
    <x v="10"/>
    <s v="October"/>
    <n v="2016"/>
    <s v="FOP"/>
    <x v="2"/>
    <n v="117"/>
    <x v="2"/>
    <x v="1"/>
    <x v="1"/>
    <x v="1"/>
    <m/>
  </r>
  <r>
    <x v="136"/>
    <s v="MOHTADI GREER"/>
    <x v="0"/>
    <s v="CUL510"/>
    <x v="41"/>
    <x v="9"/>
    <d v="1997-07-20T00:00:00"/>
    <x v="41"/>
    <x v="8"/>
    <x v="27"/>
    <x v="10"/>
    <s v="October"/>
    <n v="2016"/>
    <s v="CUL"/>
    <x v="0"/>
    <n v="102"/>
    <x v="7"/>
    <x v="0"/>
    <x v="5"/>
    <x v="3"/>
    <m/>
  </r>
  <r>
    <x v="137"/>
    <s v="MOHAMMED GRISI"/>
    <x v="0"/>
    <s v="CUL510"/>
    <x v="41"/>
    <x v="9"/>
    <d v="1997-04-30T00:00:00"/>
    <x v="41"/>
    <x v="8"/>
    <x v="27"/>
    <x v="10"/>
    <s v="October"/>
    <n v="2016"/>
    <s v="CUL"/>
    <x v="0"/>
    <n v="107"/>
    <x v="8"/>
    <x v="0"/>
    <x v="5"/>
    <x v="3"/>
    <m/>
  </r>
  <r>
    <x v="138"/>
    <s v="MUGE GRAVES"/>
    <x v="0"/>
    <s v="CUL510"/>
    <x v="41"/>
    <x v="9"/>
    <d v="1997-09-05T00:00:00"/>
    <x v="41"/>
    <x v="10"/>
    <x v="27"/>
    <x v="10"/>
    <s v="October"/>
    <n v="2016"/>
    <s v="CUL"/>
    <x v="0"/>
    <n v="116"/>
    <x v="0"/>
    <x v="0"/>
    <x v="5"/>
    <x v="3"/>
    <m/>
  </r>
  <r>
    <x v="139"/>
    <s v="MIHO GROBE"/>
    <x v="0"/>
    <s v="CUL510"/>
    <x v="41"/>
    <x v="9"/>
    <d v="1997-12-22T00:00:00"/>
    <x v="39"/>
    <x v="8"/>
    <x v="27"/>
    <x v="10"/>
    <s v="October"/>
    <n v="2016"/>
    <s v="CUL"/>
    <x v="0"/>
    <n v="116"/>
    <x v="0"/>
    <x v="0"/>
    <x v="5"/>
    <x v="3"/>
    <m/>
  </r>
  <r>
    <x v="140"/>
    <s v="MONTERO GREENE"/>
    <x v="0"/>
    <s v="CUL510"/>
    <x v="41"/>
    <x v="9"/>
    <d v="1998-06-02T00:00:00"/>
    <x v="39"/>
    <x v="10"/>
    <x v="27"/>
    <x v="10"/>
    <s v="October"/>
    <n v="2016"/>
    <s v="CUL"/>
    <x v="0"/>
    <n v="107"/>
    <x v="8"/>
    <x v="0"/>
    <x v="27"/>
    <x v="2"/>
    <m/>
  </r>
  <r>
    <x v="141"/>
    <s v="MARSHALL HOISINGTON"/>
    <x v="1"/>
    <s v="CUL510"/>
    <x v="41"/>
    <x v="9"/>
    <d v="1999-06-02T00:00:00"/>
    <x v="37"/>
    <x v="12"/>
    <x v="27"/>
    <x v="10"/>
    <s v="October"/>
    <n v="2016"/>
    <s v="CUL"/>
    <x v="0"/>
    <n v="116"/>
    <x v="0"/>
    <x v="1"/>
    <x v="1"/>
    <x v="1"/>
    <m/>
  </r>
  <r>
    <x v="142"/>
    <s v="MARISSA HOLZMAN"/>
    <x v="1"/>
    <s v="FOP524"/>
    <x v="42"/>
    <x v="9"/>
    <d v="2000-07-17T00:00:00"/>
    <x v="31"/>
    <x v="1"/>
    <x v="27"/>
    <x v="10"/>
    <s v="October"/>
    <n v="2016"/>
    <s v="FOP"/>
    <x v="2"/>
    <n v="110"/>
    <x v="14"/>
    <x v="1"/>
    <x v="1"/>
    <x v="1"/>
    <m/>
  </r>
  <r>
    <x v="143"/>
    <s v="MARSHALL HOISINGTON"/>
    <x v="1"/>
    <s v="FOP524"/>
    <x v="42"/>
    <x v="9"/>
    <d v="1996-11-14T00:00:00"/>
    <x v="41"/>
    <x v="1"/>
    <x v="27"/>
    <x v="10"/>
    <s v="October"/>
    <n v="2016"/>
    <s v="FOP"/>
    <x v="2"/>
    <n v="115"/>
    <x v="4"/>
    <x v="1"/>
    <x v="1"/>
    <x v="1"/>
    <m/>
  </r>
  <r>
    <x v="144"/>
    <s v="RICHARD DEAN"/>
    <x v="1"/>
    <s v="FOP555"/>
    <x v="45"/>
    <x v="5"/>
    <d v="1997-10-22T00:00:00"/>
    <x v="39"/>
    <x v="12"/>
    <x v="28"/>
    <x v="10"/>
    <s v="November"/>
    <n v="2016"/>
    <s v="FOP"/>
    <x v="2"/>
    <n v="115"/>
    <x v="4"/>
    <x v="1"/>
    <x v="1"/>
    <x v="1"/>
    <m/>
  </r>
  <r>
    <x v="145"/>
    <s v="RIKIN DAVIS"/>
    <x v="1"/>
    <s v="CUL509"/>
    <x v="39"/>
    <x v="8"/>
    <d v="1967-06-28T00:00:00"/>
    <x v="20"/>
    <x v="5"/>
    <x v="28"/>
    <x v="10"/>
    <s v="November"/>
    <n v="2016"/>
    <s v="CUL"/>
    <x v="0"/>
    <n v="102"/>
    <x v="7"/>
    <x v="1"/>
    <x v="1"/>
    <x v="1"/>
    <m/>
  </r>
  <r>
    <x v="146"/>
    <s v="RYAN CLOKE"/>
    <x v="0"/>
    <s v="SCN553"/>
    <x v="28"/>
    <x v="0"/>
    <d v="1982-02-09T00:00:00"/>
    <x v="0"/>
    <x v="0"/>
    <x v="29"/>
    <x v="10"/>
    <s v="June"/>
    <n v="2017"/>
    <s v="SCN"/>
    <x v="4"/>
    <n v="111"/>
    <x v="11"/>
    <x v="1"/>
    <x v="1"/>
    <x v="1"/>
    <m/>
  </r>
  <r>
    <x v="147"/>
    <s v="SAEED CILENTO"/>
    <x v="1"/>
    <s v="HRD531"/>
    <x v="48"/>
    <x v="1"/>
    <d v="1992-03-16T00:00:00"/>
    <x v="36"/>
    <x v="5"/>
    <x v="29"/>
    <x v="10"/>
    <s v="June"/>
    <n v="2017"/>
    <s v="HRD"/>
    <x v="6"/>
    <n v="109"/>
    <x v="15"/>
    <x v="1"/>
    <x v="1"/>
    <x v="1"/>
    <m/>
  </r>
  <r>
    <x v="148"/>
    <s v="SALAS CHUNG"/>
    <x v="0"/>
    <s v="ITD536"/>
    <x v="49"/>
    <x v="1"/>
    <d v="1972-01-03T00:00:00"/>
    <x v="25"/>
    <x v="0"/>
    <x v="29"/>
    <x v="10"/>
    <s v="June"/>
    <n v="2017"/>
    <s v="ITD"/>
    <x v="8"/>
    <n v="113"/>
    <x v="20"/>
    <x v="1"/>
    <x v="1"/>
    <x v="1"/>
    <m/>
  </r>
  <r>
    <x v="149"/>
    <s v="SARA CHOMITZ"/>
    <x v="1"/>
    <s v="FOP526"/>
    <x v="21"/>
    <x v="5"/>
    <d v="2000-11-01T00:00:00"/>
    <x v="34"/>
    <x v="2"/>
    <x v="29"/>
    <x v="10"/>
    <s v="June"/>
    <n v="2017"/>
    <s v="FOP"/>
    <x v="2"/>
    <n v="120"/>
    <x v="13"/>
    <x v="1"/>
    <x v="1"/>
    <x v="1"/>
    <m/>
  </r>
  <r>
    <x v="150"/>
    <s v="RICHARD DEL"/>
    <x v="1"/>
    <s v="SCN551"/>
    <x v="14"/>
    <x v="5"/>
    <d v="1997-02-28T00:00:00"/>
    <x v="41"/>
    <x v="2"/>
    <x v="29"/>
    <x v="10"/>
    <s v="June"/>
    <n v="2017"/>
    <s v="SCN"/>
    <x v="4"/>
    <n v="111"/>
    <x v="11"/>
    <x v="1"/>
    <x v="1"/>
    <x v="1"/>
    <m/>
  </r>
  <r>
    <x v="151"/>
    <s v="SATIYA CHEUNG"/>
    <x v="1"/>
    <s v="CUL509"/>
    <x v="39"/>
    <x v="8"/>
    <d v="1999-09-21T00:00:00"/>
    <x v="37"/>
    <x v="14"/>
    <x v="29"/>
    <x v="10"/>
    <s v="June"/>
    <n v="2017"/>
    <s v="CUL"/>
    <x v="0"/>
    <n v="107"/>
    <x v="8"/>
    <x v="1"/>
    <x v="1"/>
    <x v="1"/>
    <m/>
  </r>
  <r>
    <x v="152"/>
    <s v="SAMANEH CHUA"/>
    <x v="1"/>
    <s v="CUL509"/>
    <x v="39"/>
    <x v="8"/>
    <d v="1983-10-06T00:00:00"/>
    <x v="42"/>
    <x v="12"/>
    <x v="29"/>
    <x v="10"/>
    <s v="June"/>
    <n v="2017"/>
    <s v="CUL"/>
    <x v="0"/>
    <n v="116"/>
    <x v="0"/>
    <x v="1"/>
    <x v="1"/>
    <x v="1"/>
    <m/>
  </r>
  <r>
    <x v="153"/>
    <s v="SANGJO CHOU"/>
    <x v="1"/>
    <s v="CUL510"/>
    <x v="41"/>
    <x v="9"/>
    <d v="1996-10-07T00:00:00"/>
    <x v="41"/>
    <x v="14"/>
    <x v="29"/>
    <x v="10"/>
    <s v="June"/>
    <n v="2017"/>
    <s v="CUL"/>
    <x v="0"/>
    <n v="116"/>
    <x v="0"/>
    <x v="0"/>
    <x v="5"/>
    <x v="3"/>
    <m/>
  </r>
  <r>
    <x v="154"/>
    <s v="SARAH CHIN"/>
    <x v="0"/>
    <s v="FOP524"/>
    <x v="42"/>
    <x v="9"/>
    <d v="1995-05-04T00:00:00"/>
    <x v="38"/>
    <x v="11"/>
    <x v="29"/>
    <x v="10"/>
    <s v="June"/>
    <n v="2017"/>
    <s v="FOP"/>
    <x v="2"/>
    <n v="110"/>
    <x v="14"/>
    <x v="0"/>
    <x v="5"/>
    <x v="3"/>
    <m/>
  </r>
  <r>
    <x v="155"/>
    <s v="SAMUEL CHOU"/>
    <x v="1"/>
    <s v="CUL510"/>
    <x v="41"/>
    <x v="9"/>
    <d v="1996-07-12T00:00:00"/>
    <x v="32"/>
    <x v="9"/>
    <x v="29"/>
    <x v="10"/>
    <s v="June"/>
    <n v="2017"/>
    <s v="CUL"/>
    <x v="0"/>
    <n v="102"/>
    <x v="7"/>
    <x v="1"/>
    <x v="1"/>
    <x v="1"/>
    <m/>
  </r>
  <r>
    <x v="156"/>
    <s v="SANG CHOU"/>
    <x v="1"/>
    <s v="CUL510"/>
    <x v="41"/>
    <x v="9"/>
    <d v="1996-04-16T00:00:00"/>
    <x v="32"/>
    <x v="14"/>
    <x v="29"/>
    <x v="10"/>
    <s v="June"/>
    <n v="2017"/>
    <s v="CUL"/>
    <x v="0"/>
    <n v="107"/>
    <x v="8"/>
    <x v="1"/>
    <x v="1"/>
    <x v="1"/>
    <m/>
  </r>
  <r>
    <x v="157"/>
    <s v="SAMANTHA CHU"/>
    <x v="1"/>
    <s v="CUL510"/>
    <x v="41"/>
    <x v="9"/>
    <d v="1998-05-01T00:00:00"/>
    <x v="39"/>
    <x v="9"/>
    <x v="29"/>
    <x v="10"/>
    <s v="June"/>
    <n v="2017"/>
    <s v="CUL"/>
    <x v="0"/>
    <n v="116"/>
    <x v="0"/>
    <x v="1"/>
    <x v="1"/>
    <x v="1"/>
    <m/>
  </r>
  <r>
    <x v="158"/>
    <s v="REMY DEOMAMPO"/>
    <x v="1"/>
    <s v="FIN502"/>
    <x v="43"/>
    <x v="5"/>
    <d v="1997-12-18T00:00:00"/>
    <x v="39"/>
    <x v="7"/>
    <x v="30"/>
    <x v="10"/>
    <s v="July"/>
    <n v="2017"/>
    <s v="FIN"/>
    <x v="5"/>
    <n v="108"/>
    <x v="17"/>
    <x v="1"/>
    <x v="1"/>
    <x v="1"/>
    <m/>
  </r>
  <r>
    <x v="159"/>
    <s v="RAHUL DICKSTEIN"/>
    <x v="1"/>
    <s v="CUL509"/>
    <x v="39"/>
    <x v="8"/>
    <d v="1966-05-02T00:00:00"/>
    <x v="26"/>
    <x v="5"/>
    <x v="31"/>
    <x v="11"/>
    <s v="December"/>
    <n v="2017"/>
    <s v="CUL"/>
    <x v="0"/>
    <n v="102"/>
    <x v="7"/>
    <x v="1"/>
    <x v="1"/>
    <x v="1"/>
    <d v="2022-10-16T00:00:00"/>
  </r>
  <r>
    <x v="160"/>
    <s v="RADU DONAHUE"/>
    <x v="1"/>
    <s v="CUL509"/>
    <x v="39"/>
    <x v="8"/>
    <d v="1994-10-01T00:00:00"/>
    <x v="38"/>
    <x v="5"/>
    <x v="31"/>
    <x v="11"/>
    <s v="December"/>
    <n v="2017"/>
    <s v="CUL"/>
    <x v="0"/>
    <n v="116"/>
    <x v="0"/>
    <x v="1"/>
    <x v="1"/>
    <x v="1"/>
    <d v="2022-10-09T00:00:00"/>
  </r>
  <r>
    <x v="161"/>
    <s v="PRESTON DOOREY"/>
    <x v="1"/>
    <s v="HRD529"/>
    <x v="50"/>
    <x v="5"/>
    <d v="1996-10-09T00:00:00"/>
    <x v="41"/>
    <x v="2"/>
    <x v="32"/>
    <x v="11"/>
    <s v="April"/>
    <n v="2018"/>
    <s v="HRD"/>
    <x v="6"/>
    <n v="109"/>
    <x v="15"/>
    <x v="1"/>
    <x v="1"/>
    <x v="1"/>
    <d v="2022-10-04T00:00:00"/>
  </r>
  <r>
    <x v="162"/>
    <s v="PHILL DOYLE"/>
    <x v="0"/>
    <s v="APT546"/>
    <x v="51"/>
    <x v="5"/>
    <d v="1997-01-15T00:00:00"/>
    <x v="41"/>
    <x v="9"/>
    <x v="33"/>
    <x v="11"/>
    <s v="April"/>
    <n v="2018"/>
    <s v="APT"/>
    <x v="3"/>
    <n v="106"/>
    <x v="6"/>
    <x v="1"/>
    <x v="1"/>
    <x v="1"/>
    <m/>
  </r>
  <r>
    <x v="163"/>
    <s v="PHILIP DRUCKMAN"/>
    <x v="1"/>
    <s v="CUL509"/>
    <x v="39"/>
    <x v="8"/>
    <d v="1991-10-02T00:00:00"/>
    <x v="36"/>
    <x v="6"/>
    <x v="34"/>
    <x v="11"/>
    <s v="June"/>
    <n v="2018"/>
    <s v="CUL"/>
    <x v="0"/>
    <n v="102"/>
    <x v="7"/>
    <x v="0"/>
    <x v="29"/>
    <x v="2"/>
    <m/>
  </r>
  <r>
    <x v="164"/>
    <s v="PHILIP DUNCAN"/>
    <x v="0"/>
    <s v="APT546"/>
    <x v="51"/>
    <x v="5"/>
    <d v="1996-10-14T00:00:00"/>
    <x v="41"/>
    <x v="9"/>
    <x v="35"/>
    <x v="11"/>
    <s v="July"/>
    <n v="2018"/>
    <s v="APT"/>
    <x v="3"/>
    <n v="105"/>
    <x v="3"/>
    <x v="1"/>
    <x v="1"/>
    <x v="1"/>
    <m/>
  </r>
  <r>
    <x v="165"/>
    <s v="PETER ELIA"/>
    <x v="0"/>
    <s v="FOP556"/>
    <x v="40"/>
    <x v="8"/>
    <d v="1995-06-26T00:00:00"/>
    <x v="38"/>
    <x v="6"/>
    <x v="36"/>
    <x v="11"/>
    <s v="July"/>
    <n v="2018"/>
    <s v="FOP"/>
    <x v="2"/>
    <n v="115"/>
    <x v="4"/>
    <x v="0"/>
    <x v="16"/>
    <x v="2"/>
    <m/>
  </r>
  <r>
    <x v="166"/>
    <s v="PETER ERICKSON"/>
    <x v="1"/>
    <s v="CUL509"/>
    <x v="39"/>
    <x v="8"/>
    <d v="1994-09-16T00:00:00"/>
    <x v="35"/>
    <x v="5"/>
    <x v="37"/>
    <x v="11"/>
    <s v="September"/>
    <n v="2018"/>
    <s v="CUL"/>
    <x v="0"/>
    <n v="107"/>
    <x v="8"/>
    <x v="1"/>
    <x v="1"/>
    <x v="1"/>
    <m/>
  </r>
  <r>
    <x v="167"/>
    <s v="PETER ESPINOSA"/>
    <x v="1"/>
    <s v="CUL509"/>
    <x v="39"/>
    <x v="8"/>
    <d v="1990-11-29T00:00:00"/>
    <x v="14"/>
    <x v="2"/>
    <x v="38"/>
    <x v="11"/>
    <s v="September"/>
    <n v="2018"/>
    <s v="CUL"/>
    <x v="0"/>
    <n v="102"/>
    <x v="7"/>
    <x v="0"/>
    <x v="30"/>
    <x v="2"/>
    <m/>
  </r>
  <r>
    <x v="168"/>
    <s v="PEREZ FIGUEIREDO"/>
    <x v="0"/>
    <s v="CUL509"/>
    <x v="39"/>
    <x v="8"/>
    <d v="1988-12-19T00:00:00"/>
    <x v="30"/>
    <x v="0"/>
    <x v="39"/>
    <x v="12"/>
    <s v="September"/>
    <n v="2018"/>
    <s v="CUL"/>
    <x v="0"/>
    <n v="102"/>
    <x v="7"/>
    <x v="0"/>
    <x v="22"/>
    <x v="2"/>
    <m/>
  </r>
  <r>
    <x v="169"/>
    <s v="PETER FERRERO"/>
    <x v="0"/>
    <s v="CUL509"/>
    <x v="39"/>
    <x v="8"/>
    <d v="1995-06-14T00:00:00"/>
    <x v="38"/>
    <x v="0"/>
    <x v="39"/>
    <x v="12"/>
    <s v="September"/>
    <n v="2018"/>
    <s v="CUL"/>
    <x v="0"/>
    <n v="102"/>
    <x v="7"/>
    <x v="0"/>
    <x v="31"/>
    <x v="2"/>
    <m/>
  </r>
  <r>
    <x v="170"/>
    <s v="PATRICK FIXLER"/>
    <x v="0"/>
    <s v="FOP524"/>
    <x v="42"/>
    <x v="9"/>
    <d v="1994-02-28T00:00:00"/>
    <x v="35"/>
    <x v="9"/>
    <x v="40"/>
    <x v="12"/>
    <s v="October"/>
    <n v="2018"/>
    <s v="FOP"/>
    <x v="2"/>
    <n v="115"/>
    <x v="4"/>
    <x v="0"/>
    <x v="5"/>
    <x v="3"/>
    <m/>
  </r>
  <r>
    <x v="171"/>
    <s v="PATRICK FLEGAL"/>
    <x v="0"/>
    <s v="FOP556"/>
    <x v="40"/>
    <x v="8"/>
    <d v="1997-05-15T00:00:00"/>
    <x v="41"/>
    <x v="6"/>
    <x v="41"/>
    <x v="12"/>
    <s v="November"/>
    <n v="2018"/>
    <s v="FOP"/>
    <x v="2"/>
    <n v="117"/>
    <x v="2"/>
    <x v="0"/>
    <x v="32"/>
    <x v="0"/>
    <m/>
  </r>
  <r>
    <x v="172"/>
    <s v="PATINO FORSYTH"/>
    <x v="1"/>
    <s v="APT545"/>
    <x v="52"/>
    <x v="5"/>
    <d v="1997-01-21T00:00:00"/>
    <x v="41"/>
    <x v="6"/>
    <x v="42"/>
    <x v="12"/>
    <s v="November"/>
    <n v="2018"/>
    <s v="APT"/>
    <x v="3"/>
    <n v="104"/>
    <x v="5"/>
    <x v="1"/>
    <x v="1"/>
    <x v="1"/>
    <m/>
  </r>
  <r>
    <x v="173"/>
    <s v="PALLAVI FOX"/>
    <x v="0"/>
    <s v="CUL509"/>
    <x v="39"/>
    <x v="8"/>
    <d v="1992-09-29T00:00:00"/>
    <x v="27"/>
    <x v="0"/>
    <x v="43"/>
    <x v="12"/>
    <s v="December"/>
    <n v="2018"/>
    <s v="CUL"/>
    <x v="0"/>
    <n v="116"/>
    <x v="0"/>
    <x v="1"/>
    <x v="1"/>
    <x v="1"/>
    <m/>
  </r>
  <r>
    <x v="174"/>
    <s v="OWEN FRANZONI"/>
    <x v="0"/>
    <s v="CUL509"/>
    <x v="39"/>
    <x v="8"/>
    <d v="1998-02-02T00:00:00"/>
    <x v="39"/>
    <x v="0"/>
    <x v="44"/>
    <x v="12"/>
    <s v="December"/>
    <n v="2018"/>
    <s v="CUL"/>
    <x v="0"/>
    <n v="116"/>
    <x v="0"/>
    <x v="1"/>
    <x v="1"/>
    <x v="1"/>
    <m/>
  </r>
  <r>
    <x v="175"/>
    <s v="OPHIR FRIEDMAN"/>
    <x v="0"/>
    <s v="ITD535"/>
    <x v="53"/>
    <x v="0"/>
    <d v="1975-07-30T00:00:00"/>
    <x v="40"/>
    <x v="9"/>
    <x v="45"/>
    <x v="12"/>
    <s v="March"/>
    <n v="2019"/>
    <s v="ITD"/>
    <x v="8"/>
    <n v="113"/>
    <x v="20"/>
    <x v="1"/>
    <x v="1"/>
    <x v="1"/>
    <m/>
  </r>
  <r>
    <x v="176"/>
    <s v="OBAID FRIIS"/>
    <x v="0"/>
    <s v="APT546"/>
    <x v="51"/>
    <x v="5"/>
    <d v="1997-11-14T00:00:00"/>
    <x v="39"/>
    <x v="9"/>
    <x v="46"/>
    <x v="12"/>
    <s v="April"/>
    <n v="2019"/>
    <s v="APT"/>
    <x v="3"/>
    <n v="104"/>
    <x v="5"/>
    <x v="0"/>
    <x v="14"/>
    <x v="0"/>
    <m/>
  </r>
  <r>
    <x v="177"/>
    <s v="NOELLE FU"/>
    <x v="0"/>
    <s v="APT546"/>
    <x v="51"/>
    <x v="5"/>
    <d v="1997-10-15T00:00:00"/>
    <x v="39"/>
    <x v="9"/>
    <x v="47"/>
    <x v="12"/>
    <s v="May"/>
    <n v="2019"/>
    <s v="APT"/>
    <x v="3"/>
    <n v="106"/>
    <x v="6"/>
    <x v="1"/>
    <x v="1"/>
    <x v="1"/>
    <m/>
  </r>
  <r>
    <x v="178"/>
    <s v="NOEL GAMBINO"/>
    <x v="0"/>
    <s v="FIN518"/>
    <x v="54"/>
    <x v="0"/>
    <d v="1990-04-12T00:00:00"/>
    <x v="33"/>
    <x v="5"/>
    <x v="48"/>
    <x v="12"/>
    <s v="July"/>
    <n v="2019"/>
    <s v="FIN"/>
    <x v="5"/>
    <n v="108"/>
    <x v="17"/>
    <x v="1"/>
    <x v="1"/>
    <x v="1"/>
    <m/>
  </r>
  <r>
    <x v="179"/>
    <s v="NISHANT GAO"/>
    <x v="0"/>
    <s v="PRT541"/>
    <x v="55"/>
    <x v="1"/>
    <d v="1983-09-25T00:00:00"/>
    <x v="42"/>
    <x v="5"/>
    <x v="49"/>
    <x v="12"/>
    <s v="August"/>
    <n v="2019"/>
    <s v="PRT"/>
    <x v="1"/>
    <n v="118"/>
    <x v="1"/>
    <x v="1"/>
    <x v="1"/>
    <x v="1"/>
    <m/>
  </r>
  <r>
    <x v="180"/>
    <s v="NICOLE GAO"/>
    <x v="1"/>
    <s v="APT545"/>
    <x v="52"/>
    <x v="5"/>
    <d v="1996-10-22T00:00:00"/>
    <x v="41"/>
    <x v="2"/>
    <x v="49"/>
    <x v="12"/>
    <s v="August"/>
    <n v="2019"/>
    <s v="APT"/>
    <x v="3"/>
    <n v="105"/>
    <x v="3"/>
    <x v="1"/>
    <x v="1"/>
    <x v="1"/>
    <m/>
  </r>
  <r>
    <x v="181"/>
    <s v="NICOLE GARCIA"/>
    <x v="0"/>
    <s v="FOP524"/>
    <x v="42"/>
    <x v="9"/>
    <d v="1987-04-01T00:00:00"/>
    <x v="23"/>
    <x v="2"/>
    <x v="50"/>
    <x v="13"/>
    <s v="October"/>
    <n v="2019"/>
    <s v="FOP"/>
    <x v="2"/>
    <n v="101"/>
    <x v="12"/>
    <x v="1"/>
    <x v="1"/>
    <x v="1"/>
    <m/>
  </r>
  <r>
    <x v="182"/>
    <s v="NICOLAS GAUTAM"/>
    <x v="1"/>
    <s v="FOP522"/>
    <x v="29"/>
    <x v="1"/>
    <d v="1984-11-04T00:00:00"/>
    <x v="24"/>
    <x v="5"/>
    <x v="51"/>
    <x v="13"/>
    <s v="December"/>
    <n v="2019"/>
    <s v="FOP"/>
    <x v="2"/>
    <n v="110"/>
    <x v="14"/>
    <x v="1"/>
    <x v="1"/>
    <x v="1"/>
    <m/>
  </r>
  <r>
    <x v="183"/>
    <s v="NETO GAUTIER"/>
    <x v="1"/>
    <s v="FOP524"/>
    <x v="42"/>
    <x v="9"/>
    <d v="1996-03-12T00:00:00"/>
    <x v="32"/>
    <x v="13"/>
    <x v="52"/>
    <x v="14"/>
    <s v="February"/>
    <n v="2021"/>
    <s v="FOP"/>
    <x v="2"/>
    <n v="117"/>
    <x v="2"/>
    <x v="1"/>
    <x v="1"/>
    <x v="1"/>
    <d v="2022-10-14T00:00:00"/>
  </r>
  <r>
    <x v="184"/>
    <s v="NEGRIN GEE"/>
    <x v="1"/>
    <s v="FOP524"/>
    <x v="42"/>
    <x v="9"/>
    <d v="1995-02-24T00:00:00"/>
    <x v="38"/>
    <x v="2"/>
    <x v="53"/>
    <x v="14"/>
    <s v="April"/>
    <n v="2021"/>
    <s v="FOP"/>
    <x v="2"/>
    <n v="110"/>
    <x v="14"/>
    <x v="1"/>
    <x v="1"/>
    <x v="1"/>
    <m/>
  </r>
  <r>
    <x v="185"/>
    <s v="NAWAZ GEORGES"/>
    <x v="1"/>
    <s v="CUL508"/>
    <x v="16"/>
    <x v="6"/>
    <d v="1965-04-10T00:00:00"/>
    <x v="15"/>
    <x v="4"/>
    <x v="54"/>
    <x v="14"/>
    <s v="August"/>
    <n v="2021"/>
    <s v="CUL"/>
    <x v="0"/>
    <n v="116"/>
    <x v="0"/>
    <x v="1"/>
    <x v="1"/>
    <x v="1"/>
    <m/>
  </r>
  <r>
    <x v="186"/>
    <s v="NATALIE GLENN"/>
    <x v="1"/>
    <s v="FOP524"/>
    <x v="42"/>
    <x v="9"/>
    <d v="1999-10-21T00:00:00"/>
    <x v="31"/>
    <x v="2"/>
    <x v="55"/>
    <x v="15"/>
    <s v="November"/>
    <n v="2021"/>
    <s v="FOP"/>
    <x v="2"/>
    <n v="101"/>
    <x v="12"/>
    <x v="1"/>
    <x v="1"/>
    <x v="1"/>
    <m/>
  </r>
  <r>
    <x v="187"/>
    <s v="NATHAN GIBB"/>
    <x v="1"/>
    <s v="FOP524"/>
    <x v="42"/>
    <x v="9"/>
    <d v="2000-06-26T00:00:00"/>
    <x v="31"/>
    <x v="2"/>
    <x v="55"/>
    <x v="15"/>
    <s v="November"/>
    <n v="2021"/>
    <s v="FOP"/>
    <x v="2"/>
    <n v="115"/>
    <x v="4"/>
    <x v="1"/>
    <x v="1"/>
    <x v="1"/>
    <m/>
  </r>
  <r>
    <x v="188"/>
    <s v="NASHAT GOSWAMY"/>
    <x v="1"/>
    <s v="FOP524"/>
    <x v="42"/>
    <x v="9"/>
    <d v="1995-08-09T00:00:00"/>
    <x v="38"/>
    <x v="2"/>
    <x v="55"/>
    <x v="15"/>
    <s v="November"/>
    <n v="2021"/>
    <s v="FOP"/>
    <x v="2"/>
    <n v="117"/>
    <x v="2"/>
    <x v="1"/>
    <x v="1"/>
    <x v="1"/>
    <m/>
  </r>
  <r>
    <x v="189"/>
    <s v="NANCY GOTO"/>
    <x v="1"/>
    <s v="FOP524"/>
    <x v="42"/>
    <x v="9"/>
    <d v="1991-06-23T00:00:00"/>
    <x v="14"/>
    <x v="13"/>
    <x v="56"/>
    <x v="15"/>
    <s v="November"/>
    <n v="2021"/>
    <s v="FOP"/>
    <x v="2"/>
    <n v="110"/>
    <x v="14"/>
    <x v="1"/>
    <x v="1"/>
    <x v="1"/>
    <m/>
  </r>
  <r>
    <x v="190"/>
    <s v="MUGE GRAVES"/>
    <x v="1"/>
    <s v="FOP524"/>
    <x v="42"/>
    <x v="9"/>
    <d v="1996-10-27T00:00:00"/>
    <x v="41"/>
    <x v="2"/>
    <x v="57"/>
    <x v="15"/>
    <s v="November"/>
    <n v="2021"/>
    <s v="FOP"/>
    <x v="2"/>
    <n v="115"/>
    <x v="4"/>
    <x v="1"/>
    <x v="1"/>
    <x v="1"/>
    <m/>
  </r>
  <r>
    <x v="191"/>
    <s v="MONTERO GREENE"/>
    <x v="1"/>
    <s v="FOP524"/>
    <x v="42"/>
    <x v="9"/>
    <d v="1995-06-17T00:00:00"/>
    <x v="38"/>
    <x v="2"/>
    <x v="58"/>
    <x v="15"/>
    <s v="November"/>
    <n v="2021"/>
    <s v="FOP"/>
    <x v="2"/>
    <n v="101"/>
    <x v="12"/>
    <x v="1"/>
    <x v="1"/>
    <x v="1"/>
    <m/>
  </r>
  <r>
    <x v="192"/>
    <s v="MOHTADI GREER"/>
    <x v="1"/>
    <s v="FOP524"/>
    <x v="42"/>
    <x v="9"/>
    <d v="1988-06-10T00:00:00"/>
    <x v="45"/>
    <x v="2"/>
    <x v="59"/>
    <x v="15"/>
    <s v="November"/>
    <n v="2021"/>
    <s v="FOP"/>
    <x v="2"/>
    <n v="110"/>
    <x v="14"/>
    <x v="1"/>
    <x v="1"/>
    <x v="1"/>
    <m/>
  </r>
  <r>
    <x v="193"/>
    <s v="MOHAMMED GRISI"/>
    <x v="1"/>
    <s v="FOP524"/>
    <x v="42"/>
    <x v="9"/>
    <d v="1999-06-01T00:00:00"/>
    <x v="37"/>
    <x v="2"/>
    <x v="59"/>
    <x v="15"/>
    <s v="November"/>
    <n v="2021"/>
    <s v="FOP"/>
    <x v="2"/>
    <n v="117"/>
    <x v="2"/>
    <x v="1"/>
    <x v="1"/>
    <x v="1"/>
    <m/>
  </r>
  <r>
    <x v="194"/>
    <s v="MIHO GROBE"/>
    <x v="1"/>
    <s v="MGT507"/>
    <x v="31"/>
    <x v="6"/>
    <d v="1960-06-18T00:00:00"/>
    <x v="9"/>
    <x v="7"/>
    <x v="60"/>
    <x v="15"/>
    <s v="December"/>
    <n v="2021"/>
    <s v="MGT"/>
    <x v="7"/>
    <n v="112"/>
    <x v="16"/>
    <x v="1"/>
    <x v="1"/>
    <x v="1"/>
    <m/>
  </r>
  <r>
    <x v="195"/>
    <s v="MICHA GUPTA"/>
    <x v="1"/>
    <s v="CUL509"/>
    <x v="39"/>
    <x v="8"/>
    <d v="1991-09-23T00:00:00"/>
    <x v="36"/>
    <x v="12"/>
    <x v="61"/>
    <x v="15"/>
    <s v="January"/>
    <n v="2022"/>
    <s v="CUL"/>
    <x v="0"/>
    <n v="102"/>
    <x v="7"/>
    <x v="1"/>
    <x v="1"/>
    <x v="1"/>
    <m/>
  </r>
  <r>
    <x v="196"/>
    <s v="MICHAEL GUINN"/>
    <x v="0"/>
    <s v="CUL509"/>
    <x v="39"/>
    <x v="8"/>
    <d v="1989-05-31T00:00:00"/>
    <x v="30"/>
    <x v="12"/>
    <x v="61"/>
    <x v="15"/>
    <s v="January"/>
    <n v="2022"/>
    <s v="CUL"/>
    <x v="0"/>
    <n v="107"/>
    <x v="8"/>
    <x v="1"/>
    <x v="1"/>
    <x v="1"/>
    <m/>
  </r>
  <r>
    <x v="197"/>
    <s v="MICHAEL GUERRA"/>
    <x v="1"/>
    <s v="FOP556"/>
    <x v="40"/>
    <x v="8"/>
    <d v="1993-06-24T00:00:00"/>
    <x v="27"/>
    <x v="12"/>
    <x v="61"/>
    <x v="15"/>
    <s v="January"/>
    <n v="2022"/>
    <s v="FOP"/>
    <x v="2"/>
    <n v="101"/>
    <x v="12"/>
    <x v="1"/>
    <x v="1"/>
    <x v="1"/>
    <m/>
  </r>
  <r>
    <x v="198"/>
    <s v="MICHELLE GRUSQ"/>
    <x v="1"/>
    <s v="FOP556"/>
    <x v="40"/>
    <x v="8"/>
    <d v="1999-08-30T00:00:00"/>
    <x v="37"/>
    <x v="12"/>
    <x v="61"/>
    <x v="15"/>
    <s v="January"/>
    <n v="2022"/>
    <s v="FOP"/>
    <x v="2"/>
    <n v="115"/>
    <x v="4"/>
    <x v="1"/>
    <x v="1"/>
    <x v="1"/>
    <m/>
  </r>
  <r>
    <x v="199"/>
    <s v="MICHAEL GUILL"/>
    <x v="1"/>
    <s v="CUL510"/>
    <x v="41"/>
    <x v="9"/>
    <d v="1997-08-21T00:00:00"/>
    <x v="41"/>
    <x v="12"/>
    <x v="61"/>
    <x v="15"/>
    <s v="January"/>
    <n v="2022"/>
    <s v="CUL"/>
    <x v="0"/>
    <n v="102"/>
    <x v="7"/>
    <x v="1"/>
    <x v="1"/>
    <x v="1"/>
    <m/>
  </r>
  <r>
    <x v="200"/>
    <s v="MATTHEW HAGIWARA"/>
    <x v="1"/>
    <s v="CUL510"/>
    <x v="41"/>
    <x v="9"/>
    <d v="1992-07-26T00:00:00"/>
    <x v="36"/>
    <x v="12"/>
    <x v="61"/>
    <x v="15"/>
    <s v="January"/>
    <n v="2022"/>
    <s v="CUL"/>
    <x v="0"/>
    <n v="107"/>
    <x v="8"/>
    <x v="1"/>
    <x v="1"/>
    <x v="1"/>
    <m/>
  </r>
  <r>
    <x v="201"/>
    <s v="MAXWELL HA"/>
    <x v="1"/>
    <s v="CUL510"/>
    <x v="41"/>
    <x v="9"/>
    <d v="1998-05-07T00:00:00"/>
    <x v="39"/>
    <x v="12"/>
    <x v="61"/>
    <x v="15"/>
    <s v="January"/>
    <n v="2022"/>
    <s v="CUL"/>
    <x v="0"/>
    <n v="116"/>
    <x v="0"/>
    <x v="1"/>
    <x v="1"/>
    <x v="1"/>
    <m/>
  </r>
  <r>
    <x v="202"/>
    <s v="MICHAEL GUPTA"/>
    <x v="1"/>
    <s v="CUL510"/>
    <x v="41"/>
    <x v="9"/>
    <d v="1998-06-17T00:00:00"/>
    <x v="39"/>
    <x v="12"/>
    <x v="61"/>
    <x v="15"/>
    <s v="January"/>
    <n v="2022"/>
    <s v="CUL"/>
    <x v="0"/>
    <n v="116"/>
    <x v="0"/>
    <x v="1"/>
    <x v="1"/>
    <x v="1"/>
    <m/>
  </r>
  <r>
    <x v="203"/>
    <s v="MATTHEW HANAN"/>
    <x v="1"/>
    <s v="FOP524"/>
    <x v="42"/>
    <x v="9"/>
    <d v="1986-09-18T00:00:00"/>
    <x v="29"/>
    <x v="12"/>
    <x v="62"/>
    <x v="15"/>
    <s v="January"/>
    <n v="2022"/>
    <s v="FOP"/>
    <x v="2"/>
    <n v="115"/>
    <x v="4"/>
    <x v="1"/>
    <x v="1"/>
    <x v="1"/>
    <m/>
  </r>
  <r>
    <x v="204"/>
    <s v="SAMANTHA CHU"/>
    <x v="0"/>
    <s v="MGT525"/>
    <x v="26"/>
    <x v="7"/>
    <d v="1964-04-12T00:00:00"/>
    <x v="8"/>
    <x v="0"/>
    <x v="63"/>
    <x v="15"/>
    <s v="April"/>
    <n v="2022"/>
    <s v="MGT"/>
    <x v="7"/>
    <n v="112"/>
    <x v="16"/>
    <x v="1"/>
    <x v="1"/>
    <x v="1"/>
    <m/>
  </r>
  <r>
    <x v="205"/>
    <s v="MARK HOLTZ"/>
    <x v="1"/>
    <s v="ITD534"/>
    <x v="56"/>
    <x v="3"/>
    <d v="1993-08-23T00:00:00"/>
    <x v="27"/>
    <x v="7"/>
    <x v="64"/>
    <x v="15"/>
    <s v="April"/>
    <n v="2022"/>
    <s v="ITD"/>
    <x v="8"/>
    <n v="113"/>
    <x v="20"/>
    <x v="1"/>
    <x v="1"/>
    <x v="1"/>
    <m/>
  </r>
  <r>
    <x v="206"/>
    <s v="MARTINEZ HOFMAN"/>
    <x v="1"/>
    <s v="CUL510"/>
    <x v="41"/>
    <x v="9"/>
    <d v="1994-12-31T00:00:00"/>
    <x v="38"/>
    <x v="12"/>
    <x v="65"/>
    <x v="15"/>
    <s v="April"/>
    <n v="2022"/>
    <s v="CUL"/>
    <x v="0"/>
    <n v="116"/>
    <x v="0"/>
    <x v="1"/>
    <x v="1"/>
    <x v="1"/>
    <m/>
  </r>
  <r>
    <x v="207"/>
    <s v="MARTINA HOFSTEE"/>
    <x v="1"/>
    <s v="FOP524"/>
    <x v="42"/>
    <x v="9"/>
    <d v="1983-06-28T00:00:00"/>
    <x v="43"/>
    <x v="12"/>
    <x v="65"/>
    <x v="15"/>
    <s v="April"/>
    <n v="2022"/>
    <s v="FOP"/>
    <x v="2"/>
    <n v="101"/>
    <x v="12"/>
    <x v="1"/>
    <x v="1"/>
    <x v="1"/>
    <m/>
  </r>
  <r>
    <x v="208"/>
    <s v="MASAYOSHI HO"/>
    <x v="1"/>
    <s v="FOP556"/>
    <x v="40"/>
    <x v="8"/>
    <d v="2001-12-20T00:00:00"/>
    <x v="46"/>
    <x v="1"/>
    <x v="66"/>
    <x v="15"/>
    <s v="May"/>
    <n v="2022"/>
    <s v="FOP"/>
    <x v="2"/>
    <n v="117"/>
    <x v="2"/>
    <x v="1"/>
    <x v="1"/>
    <x v="1"/>
    <m/>
  </r>
  <r>
    <x v="209"/>
    <s v="MATTHEW HAGIWARA"/>
    <x v="1"/>
    <s v="SCN554"/>
    <x v="57"/>
    <x v="1"/>
    <d v="1984-02-17T00:00:00"/>
    <x v="42"/>
    <x v="2"/>
    <x v="67"/>
    <x v="15"/>
    <s v="May"/>
    <n v="2022"/>
    <s v="SCN"/>
    <x v="4"/>
    <n v="111"/>
    <x v="11"/>
    <x v="1"/>
    <x v="1"/>
    <x v="1"/>
    <m/>
  </r>
  <r>
    <x v="210"/>
    <s v="MASSIMO HIMMELFARB"/>
    <x v="0"/>
    <s v="HRD528"/>
    <x v="58"/>
    <x v="3"/>
    <d v="1981-09-24T00:00:00"/>
    <x v="0"/>
    <x v="6"/>
    <x v="67"/>
    <x v="15"/>
    <s v="May"/>
    <n v="2022"/>
    <s v="HRD"/>
    <x v="6"/>
    <n v="109"/>
    <x v="15"/>
    <x v="1"/>
    <x v="1"/>
    <x v="1"/>
    <m/>
  </r>
  <r>
    <x v="211"/>
    <s v="MATT HESHMATPOUR"/>
    <x v="1"/>
    <s v="FOP524"/>
    <x v="42"/>
    <x v="9"/>
    <d v="1999-03-30T00:00:00"/>
    <x v="37"/>
    <x v="7"/>
    <x v="67"/>
    <x v="15"/>
    <s v="May"/>
    <n v="2022"/>
    <s v="FOP"/>
    <x v="2"/>
    <n v="117"/>
    <x v="2"/>
    <x v="1"/>
    <x v="1"/>
    <x v="1"/>
    <m/>
  </r>
  <r>
    <x v="212"/>
    <s v="MICHAEL GUPTA"/>
    <x v="0"/>
    <s v="FOP556"/>
    <x v="40"/>
    <x v="8"/>
    <d v="2001-10-10T00:00:00"/>
    <x v="46"/>
    <x v="8"/>
    <x v="68"/>
    <x v="15"/>
    <s v="May"/>
    <n v="2022"/>
    <s v="FOP"/>
    <x v="2"/>
    <n v="110"/>
    <x v="14"/>
    <x v="1"/>
    <x v="1"/>
    <x v="1"/>
    <m/>
  </r>
  <r>
    <x v="213"/>
    <s v="MAXWELL HA"/>
    <x v="1"/>
    <s v="FOP556"/>
    <x v="40"/>
    <x v="8"/>
    <d v="1999-06-16T00:00:00"/>
    <x v="37"/>
    <x v="1"/>
    <x v="68"/>
    <x v="15"/>
    <s v="May"/>
    <n v="2022"/>
    <s v="FOP"/>
    <x v="2"/>
    <n v="115"/>
    <x v="4"/>
    <x v="1"/>
    <x v="1"/>
    <x v="1"/>
    <m/>
  </r>
  <r>
    <x v="214"/>
    <s v="MICHAEL GUILL"/>
    <x v="1"/>
    <s v="CUL510"/>
    <x v="41"/>
    <x v="9"/>
    <d v="1994-07-05T00:00:00"/>
    <x v="35"/>
    <x v="5"/>
    <x v="68"/>
    <x v="15"/>
    <s v="May"/>
    <n v="2022"/>
    <s v="CUL"/>
    <x v="0"/>
    <n v="102"/>
    <x v="7"/>
    <x v="1"/>
    <x v="1"/>
    <x v="1"/>
    <m/>
  </r>
  <r>
    <x v="215"/>
    <s v="MICHA GUPTA"/>
    <x v="1"/>
    <s v="CUL510"/>
    <x v="41"/>
    <x v="9"/>
    <d v="1998-01-17T00:00:00"/>
    <x v="39"/>
    <x v="1"/>
    <x v="68"/>
    <x v="15"/>
    <s v="May"/>
    <n v="2022"/>
    <s v="CUL"/>
    <x v="0"/>
    <n v="102"/>
    <x v="7"/>
    <x v="1"/>
    <x v="1"/>
    <x v="1"/>
    <m/>
  </r>
  <r>
    <x v="216"/>
    <s v="MICHAEL GUINN"/>
    <x v="0"/>
    <s v="CUL510"/>
    <x v="41"/>
    <x v="9"/>
    <d v="1997-04-01T00:00:00"/>
    <x v="41"/>
    <x v="8"/>
    <x v="68"/>
    <x v="15"/>
    <s v="May"/>
    <n v="2022"/>
    <s v="CUL"/>
    <x v="0"/>
    <n v="107"/>
    <x v="8"/>
    <x v="1"/>
    <x v="1"/>
    <x v="1"/>
    <m/>
  </r>
  <r>
    <x v="217"/>
    <s v="MATTHEW HERSOM"/>
    <x v="1"/>
    <s v="CUL510"/>
    <x v="41"/>
    <x v="9"/>
    <d v="1995-10-29T00:00:00"/>
    <x v="32"/>
    <x v="1"/>
    <x v="68"/>
    <x v="15"/>
    <s v="May"/>
    <n v="2022"/>
    <s v="CUL"/>
    <x v="0"/>
    <n v="116"/>
    <x v="0"/>
    <x v="1"/>
    <x v="1"/>
    <x v="1"/>
    <m/>
  </r>
  <r>
    <x v="218"/>
    <s v="MATTHEW HERTZER"/>
    <x v="1"/>
    <s v="CUL510"/>
    <x v="41"/>
    <x v="9"/>
    <d v="1996-10-25T00:00:00"/>
    <x v="41"/>
    <x v="1"/>
    <x v="68"/>
    <x v="15"/>
    <s v="May"/>
    <n v="2022"/>
    <s v="CUL"/>
    <x v="0"/>
    <n v="116"/>
    <x v="0"/>
    <x v="1"/>
    <x v="1"/>
    <x v="1"/>
    <m/>
  </r>
  <r>
    <x v="219"/>
    <s v="MATTHEW HAWKINS"/>
    <x v="1"/>
    <s v="CUL510"/>
    <x v="41"/>
    <x v="9"/>
    <d v="1998-01-31T00:00:00"/>
    <x v="39"/>
    <x v="1"/>
    <x v="68"/>
    <x v="15"/>
    <s v="May"/>
    <n v="2022"/>
    <s v="CUL"/>
    <x v="0"/>
    <n v="116"/>
    <x v="0"/>
    <x v="1"/>
    <x v="1"/>
    <x v="1"/>
    <m/>
  </r>
  <r>
    <x v="220"/>
    <s v="NICOLE GAO"/>
    <x v="0"/>
    <s v="FOP524"/>
    <x v="42"/>
    <x v="9"/>
    <d v="1983-11-11T00:00:00"/>
    <x v="42"/>
    <x v="10"/>
    <x v="69"/>
    <x v="15"/>
    <s v="June"/>
    <n v="2022"/>
    <s v="FOP"/>
    <x v="2"/>
    <n v="110"/>
    <x v="14"/>
    <x v="1"/>
    <x v="1"/>
    <x v="1"/>
    <m/>
  </r>
  <r>
    <x v="221"/>
    <s v="NICOLE GARCIA"/>
    <x v="0"/>
    <s v="CUL510"/>
    <x v="41"/>
    <x v="9"/>
    <d v="1995-10-15T00:00:00"/>
    <x v="32"/>
    <x v="10"/>
    <x v="70"/>
    <x v="15"/>
    <s v="June"/>
    <n v="2022"/>
    <s v="CUL"/>
    <x v="0"/>
    <n v="107"/>
    <x v="8"/>
    <x v="1"/>
    <x v="1"/>
    <x v="1"/>
    <m/>
  </r>
  <r>
    <x v="222"/>
    <s v="NOEL GAMBINO"/>
    <x v="1"/>
    <s v="FOP524"/>
    <x v="42"/>
    <x v="9"/>
    <d v="1999-10-27T00:00:00"/>
    <x v="31"/>
    <x v="7"/>
    <x v="70"/>
    <x v="15"/>
    <s v="June"/>
    <n v="2022"/>
    <s v="FOP"/>
    <x v="2"/>
    <n v="101"/>
    <x v="12"/>
    <x v="1"/>
    <x v="1"/>
    <x v="1"/>
    <d v="2022-09-27T00:00:00"/>
  </r>
  <r>
    <x v="223"/>
    <s v="NISHANT GAO"/>
    <x v="0"/>
    <s v="FOP524"/>
    <x v="42"/>
    <x v="9"/>
    <d v="2002-11-24T00:00:00"/>
    <x v="47"/>
    <x v="10"/>
    <x v="70"/>
    <x v="15"/>
    <s v="June"/>
    <n v="2022"/>
    <s v="FOP"/>
    <x v="2"/>
    <n v="115"/>
    <x v="4"/>
    <x v="1"/>
    <x v="1"/>
    <x v="1"/>
    <m/>
  </r>
  <r>
    <x v="224"/>
    <s v="NOELLE FU"/>
    <x v="0"/>
    <s v="FOP524"/>
    <x v="42"/>
    <x v="9"/>
    <d v="1998-06-05T00:00:00"/>
    <x v="39"/>
    <x v="10"/>
    <x v="70"/>
    <x v="15"/>
    <s v="June"/>
    <n v="2022"/>
    <s v="FOP"/>
    <x v="2"/>
    <n v="117"/>
    <x v="2"/>
    <x v="1"/>
    <x v="1"/>
    <x v="1"/>
    <m/>
  </r>
  <r>
    <x v="225"/>
    <s v="PEREZ FIGUEIREDO"/>
    <x v="1"/>
    <s v="CUL510"/>
    <x v="41"/>
    <x v="9"/>
    <d v="1994-02-25T00:00:00"/>
    <x v="35"/>
    <x v="5"/>
    <x v="71"/>
    <x v="15"/>
    <s v="June"/>
    <n v="2022"/>
    <s v="CUL"/>
    <x v="0"/>
    <n v="116"/>
    <x v="0"/>
    <x v="1"/>
    <x v="1"/>
    <x v="1"/>
    <m/>
  </r>
  <r>
    <x v="226"/>
    <s v="PATRICK FLEGAL"/>
    <x v="1"/>
    <s v="CUL510"/>
    <x v="41"/>
    <x v="9"/>
    <d v="1997-03-26T00:00:00"/>
    <x v="41"/>
    <x v="5"/>
    <x v="71"/>
    <x v="15"/>
    <s v="June"/>
    <n v="2022"/>
    <s v="CUL"/>
    <x v="0"/>
    <n v="116"/>
    <x v="0"/>
    <x v="1"/>
    <x v="1"/>
    <x v="1"/>
    <m/>
  </r>
  <r>
    <x v="227"/>
    <s v="OBAID FRIIS"/>
    <x v="1"/>
    <s v="FOP524"/>
    <x v="42"/>
    <x v="9"/>
    <d v="1990-08-13T00:00:00"/>
    <x v="33"/>
    <x v="13"/>
    <x v="71"/>
    <x v="15"/>
    <s v="June"/>
    <n v="2022"/>
    <s v="FOP"/>
    <x v="2"/>
    <n v="110"/>
    <x v="14"/>
    <x v="1"/>
    <x v="1"/>
    <x v="1"/>
    <m/>
  </r>
  <r>
    <x v="228"/>
    <s v="RADU DONAHUE"/>
    <x v="0"/>
    <s v="FOP524"/>
    <x v="42"/>
    <x v="9"/>
    <d v="1996-05-29T00:00:00"/>
    <x v="32"/>
    <x v="9"/>
    <x v="72"/>
    <x v="15"/>
    <s v="July"/>
    <n v="2022"/>
    <s v="FOP"/>
    <x v="2"/>
    <n v="115"/>
    <x v="4"/>
    <x v="1"/>
    <x v="1"/>
    <x v="1"/>
    <m/>
  </r>
  <r>
    <x v="229"/>
    <s v="REMY DEOMAMPO"/>
    <x v="1"/>
    <s v="CUL510"/>
    <x v="41"/>
    <x v="9"/>
    <d v="1998-03-13T00:00:00"/>
    <x v="39"/>
    <x v="14"/>
    <x v="73"/>
    <x v="15"/>
    <s v="July"/>
    <n v="2022"/>
    <s v="CUL"/>
    <x v="0"/>
    <n v="102"/>
    <x v="7"/>
    <x v="1"/>
    <x v="1"/>
    <x v="1"/>
    <m/>
  </r>
  <r>
    <x v="230"/>
    <s v="RIKIN DAVIS"/>
    <x v="0"/>
    <s v="CUL510"/>
    <x v="41"/>
    <x v="9"/>
    <d v="1997-02-25T00:00:00"/>
    <x v="41"/>
    <x v="13"/>
    <x v="73"/>
    <x v="15"/>
    <s v="July"/>
    <n v="2022"/>
    <s v="CUL"/>
    <x v="0"/>
    <n v="107"/>
    <x v="8"/>
    <x v="1"/>
    <x v="1"/>
    <x v="1"/>
    <m/>
  </r>
  <r>
    <x v="231"/>
    <s v="ROGER COYLE"/>
    <x v="1"/>
    <s v="APT527"/>
    <x v="18"/>
    <x v="3"/>
    <d v="1984-06-30T00:00:00"/>
    <x v="42"/>
    <x v="14"/>
    <x v="74"/>
    <x v="15"/>
    <s v="August"/>
    <n v="2022"/>
    <s v="APT"/>
    <x v="3"/>
    <n v="104"/>
    <x v="5"/>
    <x v="1"/>
    <x v="1"/>
    <x v="1"/>
    <m/>
  </r>
  <r>
    <x v="232"/>
    <s v="RYAN CLARK"/>
    <x v="0"/>
    <s v="FOP524"/>
    <x v="42"/>
    <x v="9"/>
    <d v="2000-05-01T00:00:00"/>
    <x v="31"/>
    <x v="11"/>
    <x v="74"/>
    <x v="15"/>
    <s v="August"/>
    <n v="2022"/>
    <s v="FOP"/>
    <x v="2"/>
    <n v="101"/>
    <x v="12"/>
    <x v="1"/>
    <x v="1"/>
    <x v="1"/>
    <d v="2022-09-22T00:00:00"/>
  </r>
  <r>
    <x v="233"/>
    <s v="SACHIE CLARK"/>
    <x v="1"/>
    <s v="CUL510"/>
    <x v="41"/>
    <x v="9"/>
    <d v="1997-03-21T00:00:00"/>
    <x v="41"/>
    <x v="7"/>
    <x v="75"/>
    <x v="15"/>
    <s v="August"/>
    <n v="2022"/>
    <s v="CUL"/>
    <x v="0"/>
    <n v="116"/>
    <x v="0"/>
    <x v="1"/>
    <x v="1"/>
    <x v="1"/>
    <m/>
  </r>
  <r>
    <x v="234"/>
    <s v="SCOTT CHENG"/>
    <x v="0"/>
    <s v="CUL547"/>
    <x v="7"/>
    <x v="3"/>
    <d v="1985-07-28T00:00:00"/>
    <x v="24"/>
    <x v="8"/>
    <x v="76"/>
    <x v="15"/>
    <s v="September"/>
    <n v="2022"/>
    <s v="CUL"/>
    <x v="0"/>
    <n v="116"/>
    <x v="0"/>
    <x v="1"/>
    <x v="1"/>
    <x v="1"/>
    <m/>
  </r>
  <r>
    <x v="235"/>
    <s v="SCOTT CHEN"/>
    <x v="0"/>
    <s v="HRD529"/>
    <x v="50"/>
    <x v="5"/>
    <d v="1996-12-10T00:00:00"/>
    <x v="41"/>
    <x v="8"/>
    <x v="76"/>
    <x v="15"/>
    <s v="September"/>
    <n v="2022"/>
    <s v="HRD"/>
    <x v="6"/>
    <n v="109"/>
    <x v="15"/>
    <x v="1"/>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9:A30" firstHeaderRow="1" firstDataRow="1" firstDataCol="0"/>
  <pivotFields count="14">
    <pivotField showAll="0"/>
    <pivotField showAll="0">
      <items count="10">
        <item x="0"/>
        <item h="1" x="1"/>
        <item h="1" x="2"/>
        <item h="1" x="3"/>
        <item h="1" x="4"/>
        <item h="1" x="5"/>
        <item h="1" x="6"/>
        <item h="1" x="7"/>
        <item h="1" x="8"/>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Active Employee Count (HC)" fld="8" baseField="0" baseItem="0"/>
  </dataFields>
  <chartFormats count="2">
    <chartFormat chart="12" format="12"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P67:Q69"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axis="axisRow" showAll="0">
      <items count="3">
        <item x="1"/>
        <item h="1" x="0"/>
        <item t="default"/>
      </items>
    </pivotField>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7"/>
  </rowFields>
  <rowItems count="2">
    <i>
      <x/>
    </i>
    <i t="grand">
      <x/>
    </i>
  </rowItems>
  <colItems count="1">
    <i/>
  </colItems>
  <dataFields count="1">
    <dataField name="Count of Employee Number"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2"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axis="axisRow" numFmtId="1" showAll="0">
      <items count="49">
        <item x="47"/>
        <item x="46"/>
        <item x="34"/>
        <item x="31"/>
        <item x="37"/>
        <item x="39"/>
        <item x="41"/>
        <item x="32"/>
        <item x="38"/>
        <item x="35"/>
        <item x="27"/>
        <item x="36"/>
        <item x="14"/>
        <item x="33"/>
        <item x="30"/>
        <item x="45"/>
        <item x="23"/>
        <item x="29"/>
        <item x="24"/>
        <item x="42"/>
        <item x="43"/>
        <item x="0"/>
        <item x="12"/>
        <item x="19"/>
        <item x="44"/>
        <item x="13"/>
        <item x="1"/>
        <item x="40"/>
        <item x="3"/>
        <item x="25"/>
        <item x="10"/>
        <item x="28"/>
        <item x="17"/>
        <item x="7"/>
        <item x="20"/>
        <item x="26"/>
        <item x="15"/>
        <item x="8"/>
        <item x="16"/>
        <item x="4"/>
        <item x="22"/>
        <item x="9"/>
        <item x="11"/>
        <item x="6"/>
        <item x="18"/>
        <item x="21"/>
        <item x="2"/>
        <item x="5"/>
        <item t="default"/>
      </items>
    </pivotField>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7"/>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Employee Number" fld="0" subtotal="count" baseField="7"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A3:AB20" firstHeaderRow="1" firstDataRow="1" firstDataCol="1" rowPageCount="1" colPageCount="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items count="11">
        <item x="9"/>
        <item x="8"/>
        <item x="6"/>
        <item x="5"/>
        <item x="4"/>
        <item x="3"/>
        <item x="2"/>
        <item x="1"/>
        <item x="0"/>
        <item x="7"/>
        <item t="default"/>
      </items>
    </pivotField>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axis="axisRow" numFmtId="1" showAll="0" defaultSubtotal="0">
      <items count="16">
        <item x="15"/>
        <item x="14"/>
        <item x="13"/>
        <item x="12"/>
        <item x="11"/>
        <item x="10"/>
        <item x="9"/>
        <item x="8"/>
        <item x="7"/>
        <item x="6"/>
        <item x="5"/>
        <item x="4"/>
        <item x="3"/>
        <item x="2"/>
        <item x="1"/>
        <item x="0"/>
      </items>
    </pivotField>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axis="axisPage" multipleItemSelectionAllowed="1" showAll="0">
      <items count="3">
        <item x="1"/>
        <item h="1" x="0"/>
        <item t="default"/>
      </items>
    </pivotField>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0"/>
  </rowFields>
  <rowItems count="17">
    <i>
      <x/>
    </i>
    <i>
      <x v="1"/>
    </i>
    <i>
      <x v="2"/>
    </i>
    <i>
      <x v="3"/>
    </i>
    <i>
      <x v="4"/>
    </i>
    <i>
      <x v="5"/>
    </i>
    <i>
      <x v="6"/>
    </i>
    <i>
      <x v="7"/>
    </i>
    <i>
      <x v="8"/>
    </i>
    <i>
      <x v="9"/>
    </i>
    <i>
      <x v="10"/>
    </i>
    <i>
      <x v="11"/>
    </i>
    <i>
      <x v="12"/>
    </i>
    <i>
      <x v="13"/>
    </i>
    <i>
      <x v="14"/>
    </i>
    <i>
      <x v="15"/>
    </i>
    <i t="grand">
      <x/>
    </i>
  </rowItems>
  <colItems count="1">
    <i/>
  </colItems>
  <pageFields count="1">
    <pageField fld="17" hier="-1"/>
  </pageFields>
  <dataFields count="1">
    <dataField name="Count of Employee Number" fld="0" subtotal="count" baseField="5" baseItem="0"/>
  </dataFields>
  <chartFormats count="7">
    <chartFormat chart="8"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P72:Q309" firstHeaderRow="1" firstDataRow="1" firstDataCol="1"/>
  <pivotFields count="25">
    <pivotField axis="axisRow" showAll="0">
      <items count="237">
        <item x="38"/>
        <item x="6"/>
        <item x="26"/>
        <item x="2"/>
        <item x="55"/>
        <item x="5"/>
        <item x="52"/>
        <item x="7"/>
        <item x="9"/>
        <item x="18"/>
        <item x="49"/>
        <item x="31"/>
        <item x="8"/>
        <item x="51"/>
        <item x="10"/>
        <item x="32"/>
        <item x="29"/>
        <item x="50"/>
        <item x="36"/>
        <item x="37"/>
        <item x="43"/>
        <item x="3"/>
        <item x="30"/>
        <item x="23"/>
        <item x="12"/>
        <item x="40"/>
        <item x="21"/>
        <item x="56"/>
        <item x="4"/>
        <item x="54"/>
        <item x="25"/>
        <item x="16"/>
        <item x="11"/>
        <item x="62"/>
        <item x="24"/>
        <item x="42"/>
        <item x="33"/>
        <item x="53"/>
        <item x="22"/>
        <item x="65"/>
        <item x="48"/>
        <item x="13"/>
        <item x="63"/>
        <item x="64"/>
        <item x="34"/>
        <item x="58"/>
        <item x="60"/>
        <item x="66"/>
        <item x="14"/>
        <item x="59"/>
        <item x="15"/>
        <item x="19"/>
        <item x="17"/>
        <item x="0"/>
        <item x="20"/>
        <item x="1"/>
        <item x="35"/>
        <item x="27"/>
        <item x="28"/>
        <item x="41"/>
        <item x="39"/>
        <item x="44"/>
        <item x="45"/>
        <item x="46"/>
        <item x="47"/>
        <item x="57"/>
        <item x="61"/>
        <item x="73"/>
        <item x="80"/>
        <item x="92"/>
        <item x="95"/>
        <item x="96"/>
        <item x="204"/>
        <item x="97"/>
        <item x="98"/>
        <item x="99"/>
        <item x="105"/>
        <item x="100"/>
        <item x="110"/>
        <item x="111"/>
        <item x="112"/>
        <item x="113"/>
        <item x="115"/>
        <item x="125"/>
        <item x="126"/>
        <item x="127"/>
        <item x="128"/>
        <item x="129"/>
        <item x="130"/>
        <item x="145"/>
        <item x="144"/>
        <item x="150"/>
        <item x="158"/>
        <item x="159"/>
        <item x="160"/>
        <item x="161"/>
        <item x="162"/>
        <item x="163"/>
        <item x="164"/>
        <item x="165"/>
        <item x="166"/>
        <item x="167"/>
        <item x="169"/>
        <item x="168"/>
        <item x="170"/>
        <item x="171"/>
        <item x="172"/>
        <item x="173"/>
        <item x="174"/>
        <item x="175"/>
        <item x="176"/>
        <item x="177"/>
        <item x="178"/>
        <item x="180"/>
        <item x="179"/>
        <item x="181"/>
        <item x="182"/>
        <item x="183"/>
        <item x="184"/>
        <item x="185"/>
        <item x="187"/>
        <item x="186"/>
        <item x="188"/>
        <item x="189"/>
        <item x="190"/>
        <item x="191"/>
        <item x="192"/>
        <item x="193"/>
        <item x="194"/>
        <item x="198"/>
        <item x="197"/>
        <item x="199"/>
        <item x="196"/>
        <item x="195"/>
        <item x="202"/>
        <item x="201"/>
        <item x="200"/>
        <item x="203"/>
        <item x="119"/>
        <item x="116"/>
        <item x="114"/>
        <item x="123"/>
        <item x="121"/>
        <item x="117"/>
        <item x="124"/>
        <item x="120"/>
        <item x="141"/>
        <item x="133"/>
        <item x="122"/>
        <item x="118"/>
        <item x="131"/>
        <item x="142"/>
        <item x="205"/>
        <item x="143"/>
        <item x="207"/>
        <item x="206"/>
        <item x="208"/>
        <item x="210"/>
        <item x="211"/>
        <item x="209"/>
        <item x="132"/>
        <item x="219"/>
        <item x="217"/>
        <item x="218"/>
        <item x="213"/>
        <item x="215"/>
        <item x="134"/>
        <item x="214"/>
        <item x="216"/>
        <item x="212"/>
        <item x="135"/>
        <item x="139"/>
        <item x="137"/>
        <item x="136"/>
        <item x="140"/>
        <item x="138"/>
        <item x="106"/>
        <item x="102"/>
        <item x="101"/>
        <item x="103"/>
        <item x="109"/>
        <item x="107"/>
        <item x="108"/>
        <item x="104"/>
        <item x="220"/>
        <item x="221"/>
        <item x="223"/>
        <item x="222"/>
        <item x="224"/>
        <item x="227"/>
        <item x="87"/>
        <item x="83"/>
        <item x="91"/>
        <item x="82"/>
        <item x="86"/>
        <item x="226"/>
        <item x="225"/>
        <item x="81"/>
        <item x="89"/>
        <item x="90"/>
        <item x="94"/>
        <item x="85"/>
        <item x="84"/>
        <item x="93"/>
        <item x="88"/>
        <item x="228"/>
        <item x="76"/>
        <item x="229"/>
        <item x="75"/>
        <item x="77"/>
        <item x="230"/>
        <item x="68"/>
        <item x="74"/>
        <item x="72"/>
        <item x="78"/>
        <item x="71"/>
        <item x="69"/>
        <item x="67"/>
        <item x="70"/>
        <item x="231"/>
        <item x="79"/>
        <item x="232"/>
        <item x="146"/>
        <item x="233"/>
        <item x="147"/>
        <item x="148"/>
        <item x="152"/>
        <item x="157"/>
        <item x="155"/>
        <item x="156"/>
        <item x="153"/>
        <item x="149"/>
        <item x="154"/>
        <item x="151"/>
        <item x="235"/>
        <item x="234"/>
        <item t="default"/>
      </items>
    </pivotField>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dataField="1"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0"/>
  </rowFields>
  <rowItems count="2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t="grand">
      <x/>
    </i>
  </rowItems>
  <colItems count="1">
    <i/>
  </colItems>
  <dataFields count="1">
    <dataField name="Average of Ag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P3:Q13"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axis="axisRow"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4"/>
  </rowFields>
  <rowItems count="10">
    <i>
      <x/>
    </i>
    <i>
      <x v="1"/>
    </i>
    <i>
      <x v="2"/>
    </i>
    <i>
      <x v="3"/>
    </i>
    <i>
      <x v="4"/>
    </i>
    <i>
      <x v="5"/>
    </i>
    <i>
      <x v="6"/>
    </i>
    <i>
      <x v="7"/>
    </i>
    <i>
      <x v="8"/>
    </i>
    <i t="grand">
      <x/>
    </i>
  </rowItems>
  <colItems count="1">
    <i/>
  </colItems>
  <dataFields count="1">
    <dataField name="Count of Employee Number" fld="0" subtotal="count" baseField="5"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P42:Q45"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7"/>
  </rowFields>
  <rowItems count="3">
    <i>
      <x/>
    </i>
    <i>
      <x v="1"/>
    </i>
    <i t="grand">
      <x/>
    </i>
  </rowItems>
  <colItems count="1">
    <i/>
  </colItems>
  <dataFields count="1">
    <dataField name="Count of Employee Number" fld="0" subtotal="count" baseField="0" baseItem="0"/>
  </dataFields>
  <chartFormats count="6">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7" count="1" selected="0">
            <x v="0"/>
          </reference>
        </references>
      </pivotArea>
    </chartFormat>
    <chartFormat chart="16" format="6">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V3:W14"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axis="axisRow" showAll="0">
      <items count="11">
        <item x="9"/>
        <item x="8"/>
        <item x="6"/>
        <item x="5"/>
        <item x="4"/>
        <item x="3"/>
        <item x="2"/>
        <item x="1"/>
        <item x="0"/>
        <item x="7"/>
        <item t="default"/>
      </items>
    </pivotField>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1">
    <i>
      <x/>
    </i>
    <i>
      <x v="1"/>
    </i>
    <i>
      <x v="2"/>
    </i>
    <i>
      <x v="3"/>
    </i>
    <i>
      <x v="4"/>
    </i>
    <i>
      <x v="5"/>
    </i>
    <i>
      <x v="6"/>
    </i>
    <i>
      <x v="7"/>
    </i>
    <i>
      <x v="8"/>
    </i>
    <i>
      <x v="9"/>
    </i>
    <i t="grand">
      <x/>
    </i>
  </rowItems>
  <colItems count="1">
    <i/>
  </colItems>
  <dataFields count="1">
    <dataField name="Count of Employee Number" fld="0" subtotal="count" baseField="5" baseItem="0"/>
  </dataFields>
  <chartFormats count="13">
    <chartFormat chart="8"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5" count="1" selected="0">
            <x v="0"/>
          </reference>
        </references>
      </pivotArea>
    </chartFormat>
    <chartFormat chart="12" format="26">
      <pivotArea type="data" outline="0" fieldPosition="0">
        <references count="2">
          <reference field="4294967294" count="1" selected="0">
            <x v="0"/>
          </reference>
          <reference field="5" count="1" selected="0">
            <x v="1"/>
          </reference>
        </references>
      </pivotArea>
    </chartFormat>
    <chartFormat chart="12" format="27">
      <pivotArea type="data" outline="0" fieldPosition="0">
        <references count="2">
          <reference field="4294967294" count="1" selected="0">
            <x v="0"/>
          </reference>
          <reference field="5" count="1" selected="0">
            <x v="2"/>
          </reference>
        </references>
      </pivotArea>
    </chartFormat>
    <chartFormat chart="12" format="28">
      <pivotArea type="data" outline="0" fieldPosition="0">
        <references count="2">
          <reference field="4294967294" count="1" selected="0">
            <x v="0"/>
          </reference>
          <reference field="5" count="1" selected="0">
            <x v="3"/>
          </reference>
        </references>
      </pivotArea>
    </chartFormat>
    <chartFormat chart="12" format="29">
      <pivotArea type="data" outline="0" fieldPosition="0">
        <references count="2">
          <reference field="4294967294" count="1" selected="0">
            <x v="0"/>
          </reference>
          <reference field="5" count="1" selected="0">
            <x v="4"/>
          </reference>
        </references>
      </pivotArea>
    </chartFormat>
    <chartFormat chart="12" format="30">
      <pivotArea type="data" outline="0" fieldPosition="0">
        <references count="2">
          <reference field="4294967294" count="1" selected="0">
            <x v="0"/>
          </reference>
          <reference field="5" count="1" selected="0">
            <x v="5"/>
          </reference>
        </references>
      </pivotArea>
    </chartFormat>
    <chartFormat chart="12" format="31">
      <pivotArea type="data" outline="0" fieldPosition="0">
        <references count="2">
          <reference field="4294967294" count="1" selected="0">
            <x v="0"/>
          </reference>
          <reference field="5" count="1" selected="0">
            <x v="6"/>
          </reference>
        </references>
      </pivotArea>
    </chartFormat>
    <chartFormat chart="12" format="32">
      <pivotArea type="data" outline="0" fieldPosition="0">
        <references count="2">
          <reference field="4294967294" count="1" selected="0">
            <x v="0"/>
          </reference>
          <reference field="5" count="1" selected="0">
            <x v="7"/>
          </reference>
        </references>
      </pivotArea>
    </chartFormat>
    <chartFormat chart="12" format="33">
      <pivotArea type="data" outline="0" fieldPosition="0">
        <references count="2">
          <reference field="4294967294" count="1" selected="0">
            <x v="0"/>
          </reference>
          <reference field="5" count="1" selected="0">
            <x v="8"/>
          </reference>
        </references>
      </pivotArea>
    </chartFormat>
    <chartFormat chart="12" format="34">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J68:K70"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axis="axisRow" showAll="0">
      <items count="3">
        <item h="1" x="1"/>
        <item x="0"/>
        <item t="default"/>
      </items>
    </pivotField>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7"/>
  </rowFields>
  <rowItems count="2">
    <i>
      <x v="1"/>
    </i>
    <i t="grand">
      <x/>
    </i>
  </rowItems>
  <colItems count="1">
    <i/>
  </colItems>
  <dataFields count="1">
    <dataField name="Count of Employee Number"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P54:Q62"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axis="axisRow" showAll="0">
      <items count="9">
        <item x="6"/>
        <item x="5"/>
        <item x="3"/>
        <item x="7"/>
        <item x="2"/>
        <item x="4"/>
        <item x="0"/>
        <item h="1" x="1"/>
        <item t="default"/>
      </items>
    </pivotField>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9"/>
  </rowFields>
  <rowItems count="8">
    <i>
      <x/>
    </i>
    <i>
      <x v="1"/>
    </i>
    <i>
      <x v="2"/>
    </i>
    <i>
      <x v="3"/>
    </i>
    <i>
      <x v="4"/>
    </i>
    <i>
      <x v="5"/>
    </i>
    <i>
      <x v="6"/>
    </i>
    <i t="grand">
      <x/>
    </i>
  </rowItems>
  <colItems count="1">
    <i/>
  </colItems>
  <dataFields count="1">
    <dataField name="Count of Employee Number" fld="0" subtotal="count" baseField="0" baseItem="0"/>
  </dataFields>
  <chartFormats count="5">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56:H63" firstHeaderRow="1" firstDataRow="1" firstDataCol="1" rowPageCount="1" colPageCount="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axis="axisRow"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axis="axisPage" multipleItemSelectionAllowed="1" showAll="0">
      <items count="9">
        <item x="6"/>
        <item x="5"/>
        <item x="3"/>
        <item x="7"/>
        <item x="2"/>
        <item x="4"/>
        <item x="0"/>
        <item h="1" x="1"/>
        <item t="default"/>
      </items>
    </pivotField>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4"/>
  </rowFields>
  <rowItems count="7">
    <i>
      <x/>
    </i>
    <i>
      <x v="1"/>
    </i>
    <i>
      <x v="3"/>
    </i>
    <i>
      <x v="6"/>
    </i>
    <i>
      <x v="7"/>
    </i>
    <i>
      <x v="8"/>
    </i>
    <i t="grand">
      <x/>
    </i>
  </rowItems>
  <colItems count="1">
    <i/>
  </colItems>
  <pageFields count="1">
    <pageField fld="19" hier="-1"/>
  </pageFields>
  <dataFields count="1">
    <dataField name="Count of Employee Number" fld="0" subtotal="count" baseField="13" baseItem="0"/>
  </dataFields>
  <chartFormats count="4">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29:D30" firstHeaderRow="1" firstDataRow="1" firstDataCol="0"/>
  <pivotFields count="14">
    <pivotField showAll="0"/>
    <pivotField showAll="0">
      <items count="10">
        <item x="0"/>
        <item h="1" x="1"/>
        <item h="1" x="2"/>
        <item h="1" x="3"/>
        <item h="1" x="4"/>
        <item h="1" x="5"/>
        <item h="1" x="6"/>
        <item h="1" x="7"/>
        <item h="1" x="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Vacanci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45:E46" firstHeaderRow="0" firstDataRow="1" firstDataCol="0"/>
  <pivotFields count="14">
    <pivotField showAll="0"/>
    <pivotField showAll="0">
      <items count="10">
        <item x="0"/>
        <item h="1" x="1"/>
        <item h="1" x="2"/>
        <item h="1" x="3"/>
        <item h="1" x="4"/>
        <item h="1" x="5"/>
        <item h="1" x="6"/>
        <item h="1" x="7"/>
        <item h="1" x="8"/>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Count of Active Male" fld="12" baseField="0" baseItem="0"/>
    <dataField name="Sum of Count of Active Femal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60:C62" firstHeaderRow="0" firstDataRow="1" firstDataCol="1"/>
  <pivotFields count="14">
    <pivotField showAll="0"/>
    <pivotField axis="axisRow" showAll="0">
      <items count="10">
        <item x="0"/>
        <item h="1" x="1"/>
        <item h="1" x="2"/>
        <item h="1" x="3"/>
        <item h="1" x="4"/>
        <item h="1" x="5"/>
        <item h="1" x="6"/>
        <item h="1" x="7"/>
        <item h="1" x="8"/>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1"/>
  </rowFields>
  <rowItems count="2">
    <i>
      <x/>
    </i>
    <i t="grand">
      <x/>
    </i>
  </rowItems>
  <colFields count="1">
    <field x="-2"/>
  </colFields>
  <colItems count="2">
    <i>
      <x/>
    </i>
    <i i="1">
      <x v="1"/>
    </i>
  </colItems>
  <dataFields count="2">
    <dataField name="Sum of Active Employee Count (HC)" fld="8" baseField="0" baseItem="0"/>
    <dataField name="Sum of Vacanci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5:A46" firstHeaderRow="1" firstDataRow="1" firstDataCol="0"/>
  <pivotFields count="14">
    <pivotField showAll="0"/>
    <pivotField showAll="0">
      <items count="10">
        <item x="0"/>
        <item h="1" x="1"/>
        <item h="1" x="2"/>
        <item h="1" x="3"/>
        <item h="1" x="4"/>
        <item h="1" x="5"/>
        <item h="1" x="6"/>
        <item h="1" x="7"/>
        <item h="1" x="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Manpower Budge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M3:O5" firstHeaderRow="0" firstDataRow="1" firstDataCol="1"/>
  <pivotFields count="14">
    <pivotField showAll="0"/>
    <pivotField axis="axisRow" showAll="0">
      <items count="10">
        <item x="0"/>
        <item h="1" x="1"/>
        <item h="1" x="2"/>
        <item h="1" x="3"/>
        <item h="1" x="4"/>
        <item h="1" x="5"/>
        <item h="1" x="6"/>
        <item h="1" x="7"/>
        <item h="1" x="8"/>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s>
  <rowFields count="1">
    <field x="1"/>
  </rowFields>
  <rowItems count="2">
    <i>
      <x/>
    </i>
    <i t="grand">
      <x/>
    </i>
  </rowItems>
  <colFields count="1">
    <field x="-2"/>
  </colFields>
  <colItems count="2">
    <i>
      <x/>
    </i>
    <i i="1">
      <x v="1"/>
    </i>
  </colItems>
  <dataFields count="2">
    <dataField name="Sum of Manpower Budget" fld="7" baseField="0" baseItem="0"/>
    <dataField name="Sum of Vacancies" fld="9" baseField="0" baseItem="0"/>
  </dataFields>
  <chartFormats count="6">
    <chartFormat chart="12"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C5" firstHeaderRow="0" firstDataRow="1" firstDataCol="1"/>
  <pivotFields count="14">
    <pivotField showAll="0"/>
    <pivotField axis="axisRow" showAll="0">
      <items count="10">
        <item x="0"/>
        <item h="1" x="1"/>
        <item h="1" x="2"/>
        <item h="1" x="3"/>
        <item h="1" x="4"/>
        <item h="1" x="5"/>
        <item h="1" x="6"/>
        <item h="1" x="7"/>
        <item h="1" x="8"/>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1"/>
  </rowFields>
  <rowItems count="2">
    <i>
      <x/>
    </i>
    <i t="grand">
      <x/>
    </i>
  </rowItems>
  <colFields count="1">
    <field x="-2"/>
  </colFields>
  <colItems count="2">
    <i>
      <x/>
    </i>
    <i i="1">
      <x v="1"/>
    </i>
  </colItems>
  <dataFields count="2">
    <dataField name="Sum of Active Employee Count (HC)" fld="8" baseField="0" baseItem="0"/>
    <dataField name="Sum of Manpower Budget" fld="7" baseField="0" baseItem="0"/>
  </dataFields>
  <chartFormats count="2">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P20:Q23" firstHeaderRow="1" firstDataRow="1" firstDataCol="1"/>
  <pivotFields count="25">
    <pivotField dataField="1" showAll="0"/>
    <pivotField showAll="0"/>
    <pivotField axis="axisRow" showAll="0">
      <items count="3">
        <item x="0"/>
        <item x="1"/>
        <item t="default"/>
      </items>
    </pivotField>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3">
    <i>
      <x/>
    </i>
    <i>
      <x v="1"/>
    </i>
    <i t="grand">
      <x/>
    </i>
  </rowItems>
  <colItems count="1">
    <i/>
  </colItems>
  <dataFields count="1">
    <dataField name="Count of Employee Number" fld="0" subtotal="count" baseField="0" baseItem="0"/>
  </dataFields>
  <chartFormats count="3">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2" count="1" selected="0">
            <x v="0"/>
          </reference>
        </references>
      </pivotArea>
    </chartFormat>
    <chartFormat chart="12"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P31:Q34" firstHeaderRow="1" firstDataRow="1" firstDataCol="1"/>
  <pivotFields count="25">
    <pivotField dataField="1" showAll="0"/>
    <pivotField showAll="0"/>
    <pivotField showAll="0"/>
    <pivotField showAll="0"/>
    <pivotField showAll="0">
      <items count="60">
        <item x="27"/>
        <item x="44"/>
        <item x="43"/>
        <item x="4"/>
        <item x="19"/>
        <item x="13"/>
        <item x="11"/>
        <item x="31"/>
        <item x="16"/>
        <item x="39"/>
        <item x="41"/>
        <item x="15"/>
        <item x="37"/>
        <item x="5"/>
        <item x="0"/>
        <item x="2"/>
        <item x="46"/>
        <item x="35"/>
        <item x="54"/>
        <item x="36"/>
        <item x="33"/>
        <item x="32"/>
        <item x="29"/>
        <item x="6"/>
        <item x="42"/>
        <item x="26"/>
        <item x="21"/>
        <item x="18"/>
        <item x="58"/>
        <item x="50"/>
        <item x="25"/>
        <item x="48"/>
        <item x="38"/>
        <item x="10"/>
        <item x="56"/>
        <item x="53"/>
        <item x="49"/>
        <item x="22"/>
        <item x="47"/>
        <item x="3"/>
        <item x="1"/>
        <item x="55"/>
        <item x="30"/>
        <item x="12"/>
        <item x="9"/>
        <item x="52"/>
        <item x="51"/>
        <item x="7"/>
        <item x="34"/>
        <item x="20"/>
        <item x="17"/>
        <item x="14"/>
        <item x="8"/>
        <item x="28"/>
        <item x="57"/>
        <item x="45"/>
        <item x="40"/>
        <item x="23"/>
        <item x="24"/>
        <item t="default"/>
      </items>
    </pivotField>
    <pivotField showAll="0"/>
    <pivotField numFmtId="14" showAll="0"/>
    <pivotField numFmtId="1" showAll="0"/>
    <pivotField showAll="0">
      <items count="16">
        <item x="8"/>
        <item x="10"/>
        <item x="4"/>
        <item x="9"/>
        <item x="11"/>
        <item x="0"/>
        <item x="2"/>
        <item x="3"/>
        <item x="12"/>
        <item x="7"/>
        <item x="6"/>
        <item x="14"/>
        <item x="13"/>
        <item x="5"/>
        <item x="1"/>
        <item t="default"/>
      </items>
    </pivotField>
    <pivotField numFmtId="14" showAll="0">
      <items count="15">
        <item x="0"/>
        <item x="1"/>
        <item x="2"/>
        <item x="3"/>
        <item x="4"/>
        <item x="5"/>
        <item x="6"/>
        <item x="7"/>
        <item x="8"/>
        <item x="9"/>
        <item x="10"/>
        <item x="11"/>
        <item x="12"/>
        <item x="13"/>
        <item t="default"/>
      </items>
    </pivotField>
    <pivotField numFmtId="1" showAll="0" defaultSubtotal="0"/>
    <pivotField showAll="0" defaultSubtotal="0"/>
    <pivotField numFmtId="1" showAll="0" defaultSubtotal="0"/>
    <pivotField showAll="0"/>
    <pivotField showAll="0">
      <items count="10">
        <item x="3"/>
        <item x="0"/>
        <item x="5"/>
        <item x="2"/>
        <item x="6"/>
        <item x="8"/>
        <item x="7"/>
        <item x="1"/>
        <item x="4"/>
        <item t="default"/>
      </items>
    </pivotField>
    <pivotField showAll="0"/>
    <pivotField showAll="0">
      <items count="22">
        <item x="12"/>
        <item x="7"/>
        <item x="18"/>
        <item x="5"/>
        <item x="3"/>
        <item x="6"/>
        <item x="8"/>
        <item x="17"/>
        <item x="15"/>
        <item x="14"/>
        <item x="11"/>
        <item x="16"/>
        <item x="20"/>
        <item x="9"/>
        <item x="4"/>
        <item x="0"/>
        <item x="2"/>
        <item x="1"/>
        <item x="10"/>
        <item x="13"/>
        <item x="19"/>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17"/>
  </rowFields>
  <rowItems count="3">
    <i>
      <x/>
    </i>
    <i>
      <x v="1"/>
    </i>
    <i t="grand">
      <x/>
    </i>
  </rowItems>
  <colItems count="1">
    <i/>
  </colItems>
  <dataFields count="1">
    <dataField name="Count of Employee Number" fld="0" subtotal="count" baseField="0" baseItem="0"/>
  </dataFields>
  <chartFormats count="6">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7" count="1" selected="0">
            <x v="0"/>
          </reference>
        </references>
      </pivotArea>
    </chartFormat>
    <chartFormat chart="16" format="9">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nit_Name" sourceName="Unit Name">
  <pivotTables>
    <pivotTable tabId="20" name="PivotTable1"/>
    <pivotTable tabId="20" name="PivotTable3"/>
    <pivotTable tabId="20" name="PivotTable4"/>
    <pivotTable tabId="20" name="PivotTable2"/>
    <pivotTable tabId="20" name="PivotTable5"/>
    <pivotTable tabId="20" name="PivotTable6"/>
    <pivotTable tabId="20" name="PivotTable7"/>
  </pivotTables>
  <data>
    <tabular pivotCacheId="1">
      <items count="9">
        <i x="0" s="1"/>
        <i x="1"/>
        <i x="2"/>
        <i x="3"/>
        <i x="4"/>
        <i x="5"/>
        <i x="6"/>
        <i x="7"/>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tionality" sourceName="Nationality">
  <pivotTables>
    <pivotTable tabId="24" name="PivotTable2"/>
    <pivotTable tabId="24" name="PivotTable3"/>
    <pivotTable tabId="24" name="PivotTable5"/>
    <pivotTable tabId="24" name="PivotTable6"/>
    <pivotTable tabId="24" name="PivotTable7"/>
    <pivotTable tabId="24" name="PivotTable1"/>
    <pivotTable tabId="24" name="PivotTable15"/>
    <pivotTable tabId="24" name="PivotTable16"/>
    <pivotTable tabId="24" name="PivotTable17"/>
    <pivotTable tabId="24" name="PivotTable18"/>
    <pivotTable tabId="24" name="PivotTable20"/>
    <pivotTable tabId="24" name="PivotTable21"/>
  </pivotTables>
  <data>
    <tabular pivotCacheId="2">
      <items count="15">
        <i x="8" s="1"/>
        <i x="10" s="1"/>
        <i x="4" s="1"/>
        <i x="9" s="1"/>
        <i x="11" s="1"/>
        <i x="0" s="1"/>
        <i x="2" s="1"/>
        <i x="3" s="1"/>
        <i x="12" s="1"/>
        <i x="7" s="1"/>
        <i x="6" s="1"/>
        <i x="14" s="1"/>
        <i x="1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nit_Name1" sourceName="Unit Name">
  <pivotTables>
    <pivotTable tabId="24" name="PivotTable2"/>
    <pivotTable tabId="24" name="PivotTable3"/>
    <pivotTable tabId="24" name="PivotTable5"/>
    <pivotTable tabId="24" name="PivotTable6"/>
    <pivotTable tabId="24" name="PivotTable7"/>
    <pivotTable tabId="24" name="PivotTable1"/>
    <pivotTable tabId="24" name="PivotTable15"/>
    <pivotTable tabId="24" name="PivotTable16"/>
    <pivotTable tabId="24" name="PivotTable17"/>
    <pivotTable tabId="24" name="PivotTable18"/>
    <pivotTable tabId="24" name="PivotTable20"/>
    <pivotTable tabId="24" name="PivotTable21"/>
  </pivotTables>
  <data>
    <tabular pivotCacheId="2">
      <items count="9">
        <i x="3" s="1"/>
        <i x="0" s="1"/>
        <i x="5" s="1"/>
        <i x="2" s="1"/>
        <i x="6" s="1"/>
        <i x="8" s="1"/>
        <i x="7"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unction_Name" sourceName="Function Name">
  <pivotTables>
    <pivotTable tabId="24" name="PivotTable15"/>
    <pivotTable tabId="24" name="PivotTable1"/>
    <pivotTable tabId="24" name="PivotTable2"/>
    <pivotTable tabId="24" name="PivotTable3"/>
    <pivotTable tabId="24" name="PivotTable5"/>
    <pivotTable tabId="24" name="PivotTable6"/>
    <pivotTable tabId="24" name="PivotTable7"/>
    <pivotTable tabId="24" name="PivotTable16"/>
    <pivotTable tabId="24" name="PivotTable17"/>
    <pivotTable tabId="24" name="PivotTable18"/>
    <pivotTable tabId="24" name="PivotTable20"/>
    <pivotTable tabId="24" name="PivotTable21"/>
  </pivotTables>
  <data>
    <tabular pivotCacheId="2">
      <items count="21">
        <i x="12" s="1"/>
        <i x="7" s="1"/>
        <i x="18" s="1"/>
        <i x="5" s="1"/>
        <i x="3" s="1"/>
        <i x="6" s="1"/>
        <i x="8" s="1"/>
        <i x="17" s="1"/>
        <i x="15" s="1"/>
        <i x="14" s="1"/>
        <i x="11" s="1"/>
        <i x="16" s="1"/>
        <i x="20" s="1"/>
        <i x="9" s="1"/>
        <i x="4" s="1"/>
        <i x="0" s="1"/>
        <i x="2" s="1"/>
        <i x="1" s="1"/>
        <i x="10" s="1"/>
        <i x="13"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_Description" sourceName="Job Description">
  <pivotTables>
    <pivotTable tabId="24" name="PivotTable2"/>
    <pivotTable tabId="24" name="PivotTable1"/>
    <pivotTable tabId="24" name="PivotTable15"/>
    <pivotTable tabId="24" name="PivotTable16"/>
    <pivotTable tabId="24" name="PivotTable17"/>
    <pivotTable tabId="24" name="PivotTable18"/>
    <pivotTable tabId="24" name="PivotTable3"/>
    <pivotTable tabId="24" name="PivotTable5"/>
    <pivotTable tabId="24" name="PivotTable6"/>
    <pivotTable tabId="24" name="PivotTable7"/>
    <pivotTable tabId="24" name="PivotTable20"/>
    <pivotTable tabId="24" name="PivotTable21"/>
  </pivotTables>
  <data>
    <tabular pivotCacheId="2">
      <items count="59">
        <i x="27" s="1"/>
        <i x="44" s="1"/>
        <i x="43" s="1"/>
        <i x="4" s="1"/>
        <i x="19" s="1"/>
        <i x="13" s="1"/>
        <i x="11" s="1"/>
        <i x="31" s="1"/>
        <i x="16" s="1"/>
        <i x="39" s="1"/>
        <i x="41" s="1"/>
        <i x="15" s="1"/>
        <i x="37" s="1"/>
        <i x="5" s="1"/>
        <i x="0" s="1"/>
        <i x="2" s="1"/>
        <i x="46" s="1"/>
        <i x="35" s="1"/>
        <i x="54" s="1"/>
        <i x="36" s="1"/>
        <i x="33" s="1"/>
        <i x="32" s="1"/>
        <i x="29" s="1"/>
        <i x="6" s="1"/>
        <i x="42" s="1"/>
        <i x="26" s="1"/>
        <i x="21" s="1"/>
        <i x="18" s="1"/>
        <i x="58" s="1"/>
        <i x="50" s="1"/>
        <i x="25" s="1"/>
        <i x="48" s="1"/>
        <i x="38" s="1"/>
        <i x="10" s="1"/>
        <i x="56" s="1"/>
        <i x="53" s="1"/>
        <i x="49" s="1"/>
        <i x="22" s="1"/>
        <i x="47" s="1"/>
        <i x="3" s="1"/>
        <i x="1" s="1"/>
        <i x="55" s="1"/>
        <i x="30" s="1"/>
        <i x="12" s="1"/>
        <i x="9" s="1"/>
        <i x="52" s="1"/>
        <i x="51" s="1"/>
        <i x="7" s="1"/>
        <i x="34" s="1"/>
        <i x="20" s="1"/>
        <i x="17" s="1"/>
        <i x="14" s="1"/>
        <i x="8" s="1"/>
        <i x="28" s="1"/>
        <i x="57" s="1"/>
        <i x="45" s="1"/>
        <i x="40"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t Name" cache="Slicer_Unit_Name" caption="Unit Nam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tionality 1" cache="Slicer_Nationality" caption="Nationality" style="SlicerStyleLight4" rowHeight="241300"/>
  <slicer name="Unit Name 2" cache="Slicer_Unit_Name1" caption="Unit Name" columnCount="3" style="SlicerStyleLight4" rowHeight="241300"/>
  <slicer name="Function Name 1" cache="Slicer_Function_Name" caption="Function Name" style="SlicerStyleLight4" rowHeight="241300"/>
  <slicer name="Job Description 1" cache="Slicer_Job_Description" caption="Job Description" style="SlicerStyleLight4" rowHeight="241300"/>
</slicers>
</file>

<file path=xl/tables/table1.xml><?xml version="1.0" encoding="utf-8"?>
<table xmlns="http://schemas.openxmlformats.org/spreadsheetml/2006/main" id="7" name="Table7" displayName="Table7" ref="A1:N98" totalsRowShown="0" headerRowDxfId="73" dataDxfId="71" headerRowBorderDxfId="72" tableBorderDxfId="70" totalsRowBorderDxfId="69">
  <tableColumns count="14">
    <tableColumn id="1" name="Unit Code" dataDxfId="68"/>
    <tableColumn id="2" name="Unit Name" dataDxfId="67"/>
    <tableColumn id="3" name="Function Code" dataDxfId="66"/>
    <tableColumn id="4" name="Function Name" dataDxfId="65"/>
    <tableColumn id="5" name="Position ID" dataDxfId="64"/>
    <tableColumn id="6" name="Job Description" dataDxfId="63"/>
    <tableColumn id="7" name="Pay Grade" dataDxfId="62"/>
    <tableColumn id="8" name="Manpower Budget" dataDxfId="61"/>
    <tableColumn id="9" name="Active Employee Count (HC)" dataDxfId="60">
      <calculatedColumnFormula>COUNTIFS('B Employee List'!D:D,Table7[[#This Row],[Position ID]],'B Employee List'!F:F,Table7[[#This Row],[Pay Grade]],'B Employee List'!N:N,"Active")</calculatedColumnFormula>
    </tableColumn>
    <tableColumn id="10" name="Vacancies" dataDxfId="59">
      <calculatedColumnFormula>IF(Table7[[#This Row],[Active Employee Count (HC)]]&gt;=Table7[[#This Row],[Manpower Budget]],0,Table7[[#This Row],[Manpower Budget]]-Table7[[#This Row],[Active Employee Count (HC)]])</calculatedColumnFormula>
    </tableColumn>
    <tableColumn id="11" name="Resignation Notice Count" dataDxfId="58">
      <calculatedColumnFormula>COUNTIFS('B Employee List'!D:D,Table7[[#This Row],[Position ID]],'B Employee List'!F:F,Table7[[#This Row],[Pay Grade]],'B Employee List'!N:N,"Exit",'B Employee List'!P:P,"Resignation")</calculatedColumnFormula>
    </tableColumn>
    <tableColumn id="12" name="Total Exit Count" dataDxfId="57">
      <calculatedColumnFormula>COUNTIFS('B Employee List'!D:D,Table7[[#This Row],[Position ID]],'B Employee List'!F:F,Table7[[#This Row],[Pay Grade]],'B Employee List'!N:N,"Exit")</calculatedColumnFormula>
    </tableColumn>
    <tableColumn id="13" name="Count of Active Male" dataDxfId="56">
      <calculatedColumnFormula>COUNTIFS('B Employee List'!D:D,Table7[[#This Row],[Position ID]],'B Employee List'!F:F,Table7[[#This Row],[Pay Grade]],'B Employee List'!N:N,"Active",'B Employee List'!C:C,"M")</calculatedColumnFormula>
    </tableColumn>
    <tableColumn id="14" name="Count of Active Female" dataDxfId="55">
      <calculatedColumnFormula>COUNTIFS('B Employee List'!D:D,Table7[[#This Row],[Position ID]],'B Employee List'!F:F,Table7[[#This Row],[Pay Grade]],'B Employee List'!N:N,"Active",'B Employee List'!C:C,"F")</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Q237" totalsRowShown="0" headerRowDxfId="53" dataDxfId="52">
  <autoFilter ref="A1:Q237"/>
  <tableColumns count="17">
    <tableColumn id="1" name="Employee Number" dataDxfId="51"/>
    <tableColumn id="2" name="Employee Name" dataDxfId="50"/>
    <tableColumn id="4" name="Gender" dataDxfId="49"/>
    <tableColumn id="24" name="Position ID" dataDxfId="48"/>
    <tableColumn id="5" name="Job Description" dataDxfId="47"/>
    <tableColumn id="6" name="Pay Grade" dataDxfId="46"/>
    <tableColumn id="7" name="Birth Date" dataDxfId="45"/>
    <tableColumn id="8" name="Nationality" dataDxfId="44"/>
    <tableColumn id="9" name="Pay Start Date" dataDxfId="43"/>
    <tableColumn id="20" name="Unit Code" dataDxfId="42"/>
    <tableColumn id="10" name="Unit Name" dataDxfId="41"/>
    <tableColumn id="22" name="Function Code" dataDxfId="40"/>
    <tableColumn id="21" name="Function Name" dataDxfId="39"/>
    <tableColumn id="26" name="Pay Status" dataDxfId="38"/>
    <tableColumn id="11" name="Date Termination" dataDxfId="37"/>
    <tableColumn id="15" name="Reason" dataDxfId="36"/>
    <tableColumn id="25" name="Resignation Notice: LWD" dataDxfId="35"/>
  </tableColumns>
  <tableStyleInfo name="TableStyleLight11" showFirstColumn="0" showLastColumn="0" showRowStripes="1" showColumnStripes="0"/>
</table>
</file>

<file path=xl/tables/table3.xml><?xml version="1.0" encoding="utf-8"?>
<table xmlns="http://schemas.openxmlformats.org/spreadsheetml/2006/main" id="2" name="Table2" displayName="Table2" ref="A2:F6" totalsRowShown="0" headerRowDxfId="34" dataDxfId="32" headerRowBorderDxfId="33" tableBorderDxfId="31" totalsRowBorderDxfId="30">
  <tableColumns count="6">
    <tableColumn id="1" name="SR." dataDxfId="29"/>
    <tableColumn id="2" name="Assessment Task" dataDxfId="28"/>
    <tableColumn id="3" name="Hint" dataDxfId="27"/>
    <tableColumn id="4" name="MS Excel" dataDxfId="26"/>
    <tableColumn id="5" name="Power BI" dataDxfId="25"/>
    <tableColumn id="6" name="Other BI Tools" dataDxfId="24"/>
  </tableColumns>
  <tableStyleInfo name="TableStyleLight12" showFirstColumn="0" showLastColumn="0" showRowStripes="1" showColumnStripes="0"/>
</table>
</file>

<file path=xl/tables/table4.xml><?xml version="1.0" encoding="utf-8"?>
<table xmlns="http://schemas.openxmlformats.org/spreadsheetml/2006/main" id="3" name="Table14" displayName="Table14" ref="A1:U237" totalsRowShown="0" headerRowDxfId="22" dataDxfId="21">
  <autoFilter ref="A1:U237"/>
  <tableColumns count="21">
    <tableColumn id="1" name="Employee Number" dataDxfId="20"/>
    <tableColumn id="2" name="Employee Name" dataDxfId="19"/>
    <tableColumn id="4" name="Gender" dataDxfId="18"/>
    <tableColumn id="24" name="Position ID" dataDxfId="17"/>
    <tableColumn id="5" name="Job Description" dataDxfId="16"/>
    <tableColumn id="6" name="Pay Grade" dataDxfId="15"/>
    <tableColumn id="7" name="Birth Date" dataDxfId="14"/>
    <tableColumn id="12" name="Age" dataDxfId="13">
      <calculatedColumnFormula>ROUNDDOWN(YEARFRAC(G2, TODAY(), 1), 0)</calculatedColumnFormula>
    </tableColumn>
    <tableColumn id="8" name="Nationality" dataDxfId="12"/>
    <tableColumn id="9" name="Pay Start Date" dataDxfId="11"/>
    <tableColumn id="3" name="Tenure in Months" dataDxfId="10">
      <calculatedColumnFormula>ROUNDDOWN(YEARFRAC(J2, TODAY(), 1), 0)</calculatedColumnFormula>
    </tableColumn>
    <tableColumn id="14" name="Pay Start month" dataDxfId="9">
      <calculatedColumnFormula>TEXT(Table14[[#This Row],[Pay Start Date]],"mmmm")</calculatedColumnFormula>
    </tableColumn>
    <tableColumn id="13" name="Pay start year" dataDxfId="8">
      <calculatedColumnFormula>YEAR(Table14[[#This Row],[Pay Start Date]])</calculatedColumnFormula>
    </tableColumn>
    <tableColumn id="20" name="Unit Code" dataDxfId="7"/>
    <tableColumn id="10" name="Unit Name" dataDxfId="6"/>
    <tableColumn id="22" name="Function Code" dataDxfId="5"/>
    <tableColumn id="21" name="Function Name" dataDxfId="4"/>
    <tableColumn id="26" name="Pay Status" dataDxfId="3"/>
    <tableColumn id="11" name="Date Termination" dataDxfId="2"/>
    <tableColumn id="15" name="Reason" dataDxfId="1"/>
    <tableColumn id="25" name="Resignation Notice: LWD"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N100"/>
  <sheetViews>
    <sheetView tabSelected="1" topLeftCell="A70" workbookViewId="0">
      <selection activeCell="G100" sqref="G100"/>
    </sheetView>
  </sheetViews>
  <sheetFormatPr defaultRowHeight="15" x14ac:dyDescent="0.25"/>
  <cols>
    <col min="1" max="1" width="7.5703125" style="7" customWidth="1"/>
    <col min="2" max="2" width="15.85546875" style="13" customWidth="1"/>
    <col min="3" max="3" width="8.7109375" style="7" customWidth="1"/>
    <col min="4" max="4" width="17.140625" style="13" customWidth="1"/>
    <col min="5" max="5" width="7.85546875" style="7" customWidth="1"/>
    <col min="6" max="6" width="25.140625" style="13" customWidth="1"/>
    <col min="7" max="7" width="6.85546875" style="7" customWidth="1"/>
    <col min="8" max="9" width="9.42578125" style="7" customWidth="1"/>
    <col min="10" max="10" width="9.140625" style="7"/>
    <col min="11" max="11" width="11.5703125" style="7" customWidth="1"/>
    <col min="12" max="12" width="9.140625" style="7"/>
    <col min="13" max="13" width="10.28515625" style="7" customWidth="1"/>
    <col min="14" max="14" width="13" style="7" customWidth="1"/>
  </cols>
  <sheetData>
    <row r="1" spans="1:14" s="3" customFormat="1" ht="33.75" x14ac:dyDescent="0.25">
      <c r="A1" s="26" t="s">
        <v>272</v>
      </c>
      <c r="B1" s="27" t="s">
        <v>273</v>
      </c>
      <c r="C1" s="28" t="s">
        <v>274</v>
      </c>
      <c r="D1" s="27" t="s">
        <v>275</v>
      </c>
      <c r="E1" s="28" t="s">
        <v>355</v>
      </c>
      <c r="F1" s="27" t="s">
        <v>1</v>
      </c>
      <c r="G1" s="29" t="s">
        <v>2</v>
      </c>
      <c r="H1" s="37" t="s">
        <v>357</v>
      </c>
      <c r="I1" s="35" t="s">
        <v>371</v>
      </c>
      <c r="J1" s="18" t="s">
        <v>360</v>
      </c>
      <c r="K1" s="18" t="s">
        <v>361</v>
      </c>
      <c r="L1" s="18" t="s">
        <v>362</v>
      </c>
      <c r="M1" s="18" t="s">
        <v>363</v>
      </c>
      <c r="N1" s="18" t="s">
        <v>364</v>
      </c>
    </row>
    <row r="2" spans="1:14" x14ac:dyDescent="0.25">
      <c r="A2" s="16" t="s">
        <v>263</v>
      </c>
      <c r="B2" s="11" t="s">
        <v>259</v>
      </c>
      <c r="C2" s="14">
        <v>104</v>
      </c>
      <c r="D2" s="11" t="s">
        <v>276</v>
      </c>
      <c r="E2" s="14" t="s">
        <v>313</v>
      </c>
      <c r="F2" s="11" t="s">
        <v>18</v>
      </c>
      <c r="G2" s="8" t="s">
        <v>238</v>
      </c>
      <c r="H2" s="38">
        <v>1</v>
      </c>
      <c r="I2" s="10">
        <f>COUNTIFS('B Employee List'!D:D,Table7[[#This Row],[Position ID]],'B Employee List'!F:F,Table7[[#This Row],[Pay Grade]],'B Employee List'!N:N,"Active")</f>
        <v>0</v>
      </c>
      <c r="J2" s="10">
        <f>IF(Table7[[#This Row],[Active Employee Count (HC)]]&gt;=Table7[[#This Row],[Manpower Budget]],0,Table7[[#This Row],[Manpower Budget]]-Table7[[#This Row],[Active Employee Count (HC)]])</f>
        <v>1</v>
      </c>
      <c r="K2" s="10">
        <f>COUNTIFS('B Employee List'!D:D,Table7[[#This Row],[Position ID]],'B Employee List'!F:F,Table7[[#This Row],[Pay Grade]],'B Employee List'!N:N,"Exit",'B Employee List'!P:P,"Resignation")</f>
        <v>0</v>
      </c>
      <c r="L2" s="10">
        <f>COUNTIFS('B Employee List'!D:D,Table7[[#This Row],[Position ID]],'B Employee List'!F:F,Table7[[#This Row],[Pay Grade]],'B Employee List'!N:N,"Exit")</f>
        <v>2</v>
      </c>
      <c r="M2" s="10">
        <f>COUNTIFS('B Employee List'!D:D,Table7[[#This Row],[Position ID]],'B Employee List'!F:F,Table7[[#This Row],[Pay Grade]],'B Employee List'!N:N,"Active",'B Employee List'!C:C,"M")</f>
        <v>0</v>
      </c>
      <c r="N2" s="10">
        <f>COUNTIFS('B Employee List'!D:D,Table7[[#This Row],[Position ID]],'B Employee List'!F:F,Table7[[#This Row],[Pay Grade]],'B Employee List'!N:N,"Active",'B Employee List'!C:C,"F")</f>
        <v>0</v>
      </c>
    </row>
    <row r="3" spans="1:14" x14ac:dyDescent="0.25">
      <c r="A3" s="16" t="s">
        <v>263</v>
      </c>
      <c r="B3" s="11" t="s">
        <v>259</v>
      </c>
      <c r="C3" s="14">
        <v>104</v>
      </c>
      <c r="D3" s="11" t="s">
        <v>276</v>
      </c>
      <c r="E3" s="14" t="s">
        <v>314</v>
      </c>
      <c r="F3" s="11" t="s">
        <v>244</v>
      </c>
      <c r="G3" s="8" t="s">
        <v>240</v>
      </c>
      <c r="H3" s="38">
        <v>1</v>
      </c>
      <c r="I3" s="10">
        <f>COUNTIFS('B Employee List'!D:D,Table7[[#This Row],[Position ID]],'B Employee List'!F:F,Table7[[#This Row],[Pay Grade]],'B Employee List'!N:N,"Active")</f>
        <v>1</v>
      </c>
      <c r="J3" s="10">
        <f>IF(Table7[[#This Row],[Active Employee Count (HC)]]&gt;=Table7[[#This Row],[Manpower Budget]],0,Table7[[#This Row],[Manpower Budget]]-Table7[[#This Row],[Active Employee Count (HC)]])</f>
        <v>0</v>
      </c>
      <c r="K3" s="10">
        <f>COUNTIFS('B Employee List'!D:D,Table7[[#This Row],[Position ID]],'B Employee List'!F:F,Table7[[#This Row],[Pay Grade]],'B Employee List'!N:N,"Exit",'B Employee List'!P:P,"Resignation")</f>
        <v>0</v>
      </c>
      <c r="L3" s="10">
        <f>COUNTIFS('B Employee List'!D:D,Table7[[#This Row],[Position ID]],'B Employee List'!F:F,Table7[[#This Row],[Pay Grade]],'B Employee List'!N:N,"Exit")</f>
        <v>0</v>
      </c>
      <c r="M3" s="10">
        <f>COUNTIFS('B Employee List'!D:D,Table7[[#This Row],[Position ID]],'B Employee List'!F:F,Table7[[#This Row],[Pay Grade]],'B Employee List'!N:N,"Active",'B Employee List'!C:C,"M")</f>
        <v>1</v>
      </c>
      <c r="N3" s="10">
        <f>COUNTIFS('B Employee List'!D:D,Table7[[#This Row],[Position ID]],'B Employee List'!F:F,Table7[[#This Row],[Pay Grade]],'B Employee List'!N:N,"Active",'B Employee List'!C:C,"F")</f>
        <v>0</v>
      </c>
    </row>
    <row r="4" spans="1:14" x14ac:dyDescent="0.25">
      <c r="A4" s="16" t="s">
        <v>263</v>
      </c>
      <c r="B4" s="11" t="s">
        <v>259</v>
      </c>
      <c r="C4" s="14">
        <v>104</v>
      </c>
      <c r="D4" s="11" t="s">
        <v>276</v>
      </c>
      <c r="E4" s="14" t="s">
        <v>312</v>
      </c>
      <c r="F4" s="11" t="s">
        <v>52</v>
      </c>
      <c r="G4" s="8" t="s">
        <v>237</v>
      </c>
      <c r="H4" s="38">
        <v>1</v>
      </c>
      <c r="I4" s="10">
        <f>COUNTIFS('B Employee List'!D:D,Table7[[#This Row],[Position ID]],'B Employee List'!F:F,Table7[[#This Row],[Pay Grade]],'B Employee List'!N:N,"Active")</f>
        <v>1</v>
      </c>
      <c r="J4" s="10">
        <f>IF(Table7[[#This Row],[Active Employee Count (HC)]]&gt;=Table7[[#This Row],[Manpower Budget]],0,Table7[[#This Row],[Manpower Budget]]-Table7[[#This Row],[Active Employee Count (HC)]])</f>
        <v>0</v>
      </c>
      <c r="K4" s="10">
        <f>COUNTIFS('B Employee List'!D:D,Table7[[#This Row],[Position ID]],'B Employee List'!F:F,Table7[[#This Row],[Pay Grade]],'B Employee List'!N:N,"Exit",'B Employee List'!P:P,"Resignation")</f>
        <v>0</v>
      </c>
      <c r="L4" s="10">
        <f>COUNTIFS('B Employee List'!D:D,Table7[[#This Row],[Position ID]],'B Employee List'!F:F,Table7[[#This Row],[Pay Grade]],'B Employee List'!N:N,"Exit")</f>
        <v>1</v>
      </c>
      <c r="M4" s="10">
        <f>COUNTIFS('B Employee List'!D:D,Table7[[#This Row],[Position ID]],'B Employee List'!F:F,Table7[[#This Row],[Pay Grade]],'B Employee List'!N:N,"Active",'B Employee List'!C:C,"M")</f>
        <v>1</v>
      </c>
      <c r="N4" s="10">
        <f>COUNTIFS('B Employee List'!D:D,Table7[[#This Row],[Position ID]],'B Employee List'!F:F,Table7[[#This Row],[Pay Grade]],'B Employee List'!N:N,"Active",'B Employee List'!C:C,"F")</f>
        <v>0</v>
      </c>
    </row>
    <row r="5" spans="1:14" x14ac:dyDescent="0.25">
      <c r="A5" s="16" t="s">
        <v>263</v>
      </c>
      <c r="B5" s="11" t="s">
        <v>259</v>
      </c>
      <c r="C5" s="14">
        <v>104</v>
      </c>
      <c r="D5" s="11" t="s">
        <v>276</v>
      </c>
      <c r="E5" s="14" t="s">
        <v>310</v>
      </c>
      <c r="F5" s="11" t="s">
        <v>43</v>
      </c>
      <c r="G5" s="8" t="s">
        <v>235</v>
      </c>
      <c r="H5" s="38">
        <v>1</v>
      </c>
      <c r="I5" s="10">
        <f>COUNTIFS('B Employee List'!D:D,Table7[[#This Row],[Position ID]],'B Employee List'!F:F,Table7[[#This Row],[Pay Grade]],'B Employee List'!N:N,"Active")</f>
        <v>2</v>
      </c>
      <c r="J5" s="10">
        <f>IF(Table7[[#This Row],[Active Employee Count (HC)]]&gt;=Table7[[#This Row],[Manpower Budget]],0,Table7[[#This Row],[Manpower Budget]]-Table7[[#This Row],[Active Employee Count (HC)]])</f>
        <v>0</v>
      </c>
      <c r="K5" s="10">
        <f>COUNTIFS('B Employee List'!D:D,Table7[[#This Row],[Position ID]],'B Employee List'!F:F,Table7[[#This Row],[Pay Grade]],'B Employee List'!N:N,"Exit",'B Employee List'!P:P,"Resignation")</f>
        <v>0</v>
      </c>
      <c r="L5" s="10">
        <f>COUNTIFS('B Employee List'!D:D,Table7[[#This Row],[Position ID]],'B Employee List'!F:F,Table7[[#This Row],[Pay Grade]],'B Employee List'!N:N,"Exit")</f>
        <v>0</v>
      </c>
      <c r="M5" s="10">
        <f>COUNTIFS('B Employee List'!D:D,Table7[[#This Row],[Position ID]],'B Employee List'!F:F,Table7[[#This Row],[Pay Grade]],'B Employee List'!N:N,"Active",'B Employee List'!C:C,"M")</f>
        <v>2</v>
      </c>
      <c r="N5" s="10">
        <f>COUNTIFS('B Employee List'!D:D,Table7[[#This Row],[Position ID]],'B Employee List'!F:F,Table7[[#This Row],[Pay Grade]],'B Employee List'!N:N,"Active",'B Employee List'!C:C,"F")</f>
        <v>0</v>
      </c>
    </row>
    <row r="6" spans="1:14" x14ac:dyDescent="0.25">
      <c r="A6" s="16" t="s">
        <v>263</v>
      </c>
      <c r="B6" s="11" t="s">
        <v>259</v>
      </c>
      <c r="C6" s="14">
        <v>104</v>
      </c>
      <c r="D6" s="11" t="s">
        <v>276</v>
      </c>
      <c r="E6" s="14" t="s">
        <v>311</v>
      </c>
      <c r="F6" s="11" t="s">
        <v>55</v>
      </c>
      <c r="G6" s="8" t="s">
        <v>235</v>
      </c>
      <c r="H6" s="38">
        <v>1</v>
      </c>
      <c r="I6" s="10">
        <f>COUNTIFS('B Employee List'!D:D,Table7[[#This Row],[Position ID]],'B Employee List'!F:F,Table7[[#This Row],[Pay Grade]],'B Employee List'!N:N,"Active")</f>
        <v>3</v>
      </c>
      <c r="J6" s="10">
        <f>IF(Table7[[#This Row],[Active Employee Count (HC)]]&gt;=Table7[[#This Row],[Manpower Budget]],0,Table7[[#This Row],[Manpower Budget]]-Table7[[#This Row],[Active Employee Count (HC)]])</f>
        <v>0</v>
      </c>
      <c r="K6" s="10">
        <f>COUNTIFS('B Employee List'!D:D,Table7[[#This Row],[Position ID]],'B Employee List'!F:F,Table7[[#This Row],[Pay Grade]],'B Employee List'!N:N,"Exit",'B Employee List'!P:P,"Resignation")</f>
        <v>0</v>
      </c>
      <c r="L6" s="10">
        <f>COUNTIFS('B Employee List'!D:D,Table7[[#This Row],[Position ID]],'B Employee List'!F:F,Table7[[#This Row],[Pay Grade]],'B Employee List'!N:N,"Exit")</f>
        <v>1</v>
      </c>
      <c r="M6" s="10">
        <f>COUNTIFS('B Employee List'!D:D,Table7[[#This Row],[Position ID]],'B Employee List'!F:F,Table7[[#This Row],[Pay Grade]],'B Employee List'!N:N,"Active",'B Employee List'!C:C,"M")</f>
        <v>0</v>
      </c>
      <c r="N6" s="10">
        <f>COUNTIFS('B Employee List'!D:D,Table7[[#This Row],[Position ID]],'B Employee List'!F:F,Table7[[#This Row],[Pay Grade]],'B Employee List'!N:N,"Active",'B Employee List'!C:C,"F")</f>
        <v>3</v>
      </c>
    </row>
    <row r="7" spans="1:14" x14ac:dyDescent="0.25">
      <c r="A7" s="16" t="s">
        <v>263</v>
      </c>
      <c r="B7" s="11" t="s">
        <v>259</v>
      </c>
      <c r="C7" s="14">
        <v>104</v>
      </c>
      <c r="D7" s="11" t="s">
        <v>276</v>
      </c>
      <c r="E7" s="14" t="s">
        <v>309</v>
      </c>
      <c r="F7" s="11" t="s">
        <v>59</v>
      </c>
      <c r="G7" s="8" t="s">
        <v>234</v>
      </c>
      <c r="H7" s="38">
        <v>3</v>
      </c>
      <c r="I7" s="10">
        <f>COUNTIFS('B Employee List'!D:D,Table7[[#This Row],[Position ID]],'B Employee List'!F:F,Table7[[#This Row],[Pay Grade]],'B Employee List'!N:N,"Active")</f>
        <v>3</v>
      </c>
      <c r="J7" s="10">
        <f>IF(Table7[[#This Row],[Active Employee Count (HC)]]&gt;=Table7[[#This Row],[Manpower Budget]],0,Table7[[#This Row],[Manpower Budget]]-Table7[[#This Row],[Active Employee Count (HC)]])</f>
        <v>0</v>
      </c>
      <c r="K7" s="10">
        <f>COUNTIFS('B Employee List'!D:D,Table7[[#This Row],[Position ID]],'B Employee List'!F:F,Table7[[#This Row],[Pay Grade]],'B Employee List'!N:N,"Exit",'B Employee List'!P:P,"Resignation")</f>
        <v>0</v>
      </c>
      <c r="L7" s="10">
        <f>COUNTIFS('B Employee List'!D:D,Table7[[#This Row],[Position ID]],'B Employee List'!F:F,Table7[[#This Row],[Pay Grade]],'B Employee List'!N:N,"Exit")</f>
        <v>1</v>
      </c>
      <c r="M7" s="10">
        <f>COUNTIFS('B Employee List'!D:D,Table7[[#This Row],[Position ID]],'B Employee List'!F:F,Table7[[#This Row],[Pay Grade]],'B Employee List'!N:N,"Active",'B Employee List'!C:C,"M")</f>
        <v>3</v>
      </c>
      <c r="N7" s="10">
        <f>COUNTIFS('B Employee List'!D:D,Table7[[#This Row],[Position ID]],'B Employee List'!F:F,Table7[[#This Row],[Pay Grade]],'B Employee List'!N:N,"Active",'B Employee List'!C:C,"F")</f>
        <v>0</v>
      </c>
    </row>
    <row r="8" spans="1:14" x14ac:dyDescent="0.25">
      <c r="A8" s="16" t="s">
        <v>263</v>
      </c>
      <c r="B8" s="11" t="s">
        <v>259</v>
      </c>
      <c r="C8" s="14">
        <v>105</v>
      </c>
      <c r="D8" s="11" t="s">
        <v>277</v>
      </c>
      <c r="E8" s="14" t="s">
        <v>313</v>
      </c>
      <c r="F8" s="11" t="s">
        <v>18</v>
      </c>
      <c r="G8" s="8" t="s">
        <v>238</v>
      </c>
      <c r="H8" s="38">
        <v>1</v>
      </c>
      <c r="I8" s="10">
        <f>COUNTIFS('B Employee List'!D:D,Table7[[#This Row],[Position ID]],'B Employee List'!F:F,Table7[[#This Row],[Pay Grade]],'B Employee List'!N:N,"Active")</f>
        <v>0</v>
      </c>
      <c r="J8" s="10">
        <f>IF(Table7[[#This Row],[Active Employee Count (HC)]]&gt;=Table7[[#This Row],[Manpower Budget]],0,Table7[[#This Row],[Manpower Budget]]-Table7[[#This Row],[Active Employee Count (HC)]])</f>
        <v>1</v>
      </c>
      <c r="K8" s="10">
        <f>COUNTIFS('B Employee List'!D:D,Table7[[#This Row],[Position ID]],'B Employee List'!F:F,Table7[[#This Row],[Pay Grade]],'B Employee List'!N:N,"Exit",'B Employee List'!P:P,"Resignation")</f>
        <v>0</v>
      </c>
      <c r="L8" s="10">
        <f>COUNTIFS('B Employee List'!D:D,Table7[[#This Row],[Position ID]],'B Employee List'!F:F,Table7[[#This Row],[Pay Grade]],'B Employee List'!N:N,"Exit")</f>
        <v>2</v>
      </c>
      <c r="M8" s="10">
        <f>COUNTIFS('B Employee List'!D:D,Table7[[#This Row],[Position ID]],'B Employee List'!F:F,Table7[[#This Row],[Pay Grade]],'B Employee List'!N:N,"Active",'B Employee List'!C:C,"M")</f>
        <v>0</v>
      </c>
      <c r="N8" s="10">
        <f>COUNTIFS('B Employee List'!D:D,Table7[[#This Row],[Position ID]],'B Employee List'!F:F,Table7[[#This Row],[Pay Grade]],'B Employee List'!N:N,"Active",'B Employee List'!C:C,"F")</f>
        <v>0</v>
      </c>
    </row>
    <row r="9" spans="1:14" x14ac:dyDescent="0.25">
      <c r="A9" s="16" t="s">
        <v>263</v>
      </c>
      <c r="B9" s="11" t="s">
        <v>259</v>
      </c>
      <c r="C9" s="14">
        <v>105</v>
      </c>
      <c r="D9" s="11" t="s">
        <v>277</v>
      </c>
      <c r="E9" s="14" t="s">
        <v>316</v>
      </c>
      <c r="F9" s="11" t="s">
        <v>15</v>
      </c>
      <c r="G9" s="8" t="s">
        <v>236</v>
      </c>
      <c r="H9" s="38">
        <v>1</v>
      </c>
      <c r="I9" s="10">
        <f>COUNTIFS('B Employee List'!D:D,Table7[[#This Row],[Position ID]],'B Employee List'!F:F,Table7[[#This Row],[Pay Grade]],'B Employee List'!N:N,"Active")</f>
        <v>0</v>
      </c>
      <c r="J9" s="10">
        <f>IF(Table7[[#This Row],[Active Employee Count (HC)]]&gt;=Table7[[#This Row],[Manpower Budget]],0,Table7[[#This Row],[Manpower Budget]]-Table7[[#This Row],[Active Employee Count (HC)]])</f>
        <v>1</v>
      </c>
      <c r="K9" s="10">
        <f>COUNTIFS('B Employee List'!D:D,Table7[[#This Row],[Position ID]],'B Employee List'!F:F,Table7[[#This Row],[Pay Grade]],'B Employee List'!N:N,"Exit",'B Employee List'!P:P,"Resignation")</f>
        <v>0</v>
      </c>
      <c r="L9" s="10">
        <f>COUNTIFS('B Employee List'!D:D,Table7[[#This Row],[Position ID]],'B Employee List'!F:F,Table7[[#This Row],[Pay Grade]],'B Employee List'!N:N,"Exit")</f>
        <v>2</v>
      </c>
      <c r="M9" s="10">
        <f>COUNTIFS('B Employee List'!D:D,Table7[[#This Row],[Position ID]],'B Employee List'!F:F,Table7[[#This Row],[Pay Grade]],'B Employee List'!N:N,"Active",'B Employee List'!C:C,"M")</f>
        <v>0</v>
      </c>
      <c r="N9" s="10">
        <f>COUNTIFS('B Employee List'!D:D,Table7[[#This Row],[Position ID]],'B Employee List'!F:F,Table7[[#This Row],[Pay Grade]],'B Employee List'!N:N,"Active",'B Employee List'!C:C,"F")</f>
        <v>0</v>
      </c>
    </row>
    <row r="10" spans="1:14" x14ac:dyDescent="0.25">
      <c r="A10" s="16" t="s">
        <v>263</v>
      </c>
      <c r="B10" s="11" t="s">
        <v>259</v>
      </c>
      <c r="C10" s="14">
        <v>105</v>
      </c>
      <c r="D10" s="11" t="s">
        <v>277</v>
      </c>
      <c r="E10" s="14" t="s">
        <v>312</v>
      </c>
      <c r="F10" s="11" t="s">
        <v>52</v>
      </c>
      <c r="G10" s="8" t="s">
        <v>237</v>
      </c>
      <c r="H10" s="38">
        <v>1</v>
      </c>
      <c r="I10" s="10">
        <f>COUNTIFS('B Employee List'!D:D,Table7[[#This Row],[Position ID]],'B Employee List'!F:F,Table7[[#This Row],[Pay Grade]],'B Employee List'!N:N,"Active")</f>
        <v>1</v>
      </c>
      <c r="J10" s="10">
        <f>IF(Table7[[#This Row],[Active Employee Count (HC)]]&gt;=Table7[[#This Row],[Manpower Budget]],0,Table7[[#This Row],[Manpower Budget]]-Table7[[#This Row],[Active Employee Count (HC)]])</f>
        <v>0</v>
      </c>
      <c r="K10" s="10">
        <f>COUNTIFS('B Employee List'!D:D,Table7[[#This Row],[Position ID]],'B Employee List'!F:F,Table7[[#This Row],[Pay Grade]],'B Employee List'!N:N,"Exit",'B Employee List'!P:P,"Resignation")</f>
        <v>0</v>
      </c>
      <c r="L10" s="10">
        <f>COUNTIFS('B Employee List'!D:D,Table7[[#This Row],[Position ID]],'B Employee List'!F:F,Table7[[#This Row],[Pay Grade]],'B Employee List'!N:N,"Exit")</f>
        <v>1</v>
      </c>
      <c r="M10" s="10">
        <f>COUNTIFS('B Employee List'!D:D,Table7[[#This Row],[Position ID]],'B Employee List'!F:F,Table7[[#This Row],[Pay Grade]],'B Employee List'!N:N,"Active",'B Employee List'!C:C,"M")</f>
        <v>1</v>
      </c>
      <c r="N10" s="10">
        <f>COUNTIFS('B Employee List'!D:D,Table7[[#This Row],[Position ID]],'B Employee List'!F:F,Table7[[#This Row],[Pay Grade]],'B Employee List'!N:N,"Active",'B Employee List'!C:C,"F")</f>
        <v>0</v>
      </c>
    </row>
    <row r="11" spans="1:14" x14ac:dyDescent="0.25">
      <c r="A11" s="16" t="s">
        <v>263</v>
      </c>
      <c r="B11" s="11" t="s">
        <v>259</v>
      </c>
      <c r="C11" s="14">
        <v>105</v>
      </c>
      <c r="D11" s="11" t="s">
        <v>277</v>
      </c>
      <c r="E11" s="14" t="s">
        <v>310</v>
      </c>
      <c r="F11" s="11" t="s">
        <v>43</v>
      </c>
      <c r="G11" s="8" t="s">
        <v>235</v>
      </c>
      <c r="H11" s="38">
        <v>1</v>
      </c>
      <c r="I11" s="10">
        <f>COUNTIFS('B Employee List'!D:D,Table7[[#This Row],[Position ID]],'B Employee List'!F:F,Table7[[#This Row],[Pay Grade]],'B Employee List'!N:N,"Active")</f>
        <v>2</v>
      </c>
      <c r="J11" s="10">
        <f>IF(Table7[[#This Row],[Active Employee Count (HC)]]&gt;=Table7[[#This Row],[Manpower Budget]],0,Table7[[#This Row],[Manpower Budget]]-Table7[[#This Row],[Active Employee Count (HC)]])</f>
        <v>0</v>
      </c>
      <c r="K11" s="10">
        <f>COUNTIFS('B Employee List'!D:D,Table7[[#This Row],[Position ID]],'B Employee List'!F:F,Table7[[#This Row],[Pay Grade]],'B Employee List'!N:N,"Exit",'B Employee List'!P:P,"Resignation")</f>
        <v>0</v>
      </c>
      <c r="L11" s="10">
        <f>COUNTIFS('B Employee List'!D:D,Table7[[#This Row],[Position ID]],'B Employee List'!F:F,Table7[[#This Row],[Pay Grade]],'B Employee List'!N:N,"Exit")</f>
        <v>0</v>
      </c>
      <c r="M11" s="10">
        <f>COUNTIFS('B Employee List'!D:D,Table7[[#This Row],[Position ID]],'B Employee List'!F:F,Table7[[#This Row],[Pay Grade]],'B Employee List'!N:N,"Active",'B Employee List'!C:C,"M")</f>
        <v>2</v>
      </c>
      <c r="N11" s="10">
        <f>COUNTIFS('B Employee List'!D:D,Table7[[#This Row],[Position ID]],'B Employee List'!F:F,Table7[[#This Row],[Pay Grade]],'B Employee List'!N:N,"Active",'B Employee List'!C:C,"F")</f>
        <v>0</v>
      </c>
    </row>
    <row r="12" spans="1:14" x14ac:dyDescent="0.25">
      <c r="A12" s="16" t="s">
        <v>263</v>
      </c>
      <c r="B12" s="11" t="s">
        <v>259</v>
      </c>
      <c r="C12" s="14">
        <v>105</v>
      </c>
      <c r="D12" s="11" t="s">
        <v>277</v>
      </c>
      <c r="E12" s="14" t="s">
        <v>311</v>
      </c>
      <c r="F12" s="11" t="s">
        <v>55</v>
      </c>
      <c r="G12" s="8" t="s">
        <v>235</v>
      </c>
      <c r="H12" s="38">
        <v>1</v>
      </c>
      <c r="I12" s="10">
        <f>COUNTIFS('B Employee List'!D:D,Table7[[#This Row],[Position ID]],'B Employee List'!F:F,Table7[[#This Row],[Pay Grade]],'B Employee List'!N:N,"Active")</f>
        <v>3</v>
      </c>
      <c r="J12" s="10">
        <f>IF(Table7[[#This Row],[Active Employee Count (HC)]]&gt;=Table7[[#This Row],[Manpower Budget]],0,Table7[[#This Row],[Manpower Budget]]-Table7[[#This Row],[Active Employee Count (HC)]])</f>
        <v>0</v>
      </c>
      <c r="K12" s="10">
        <f>COUNTIFS('B Employee List'!D:D,Table7[[#This Row],[Position ID]],'B Employee List'!F:F,Table7[[#This Row],[Pay Grade]],'B Employee List'!N:N,"Exit",'B Employee List'!P:P,"Resignation")</f>
        <v>0</v>
      </c>
      <c r="L12" s="10">
        <f>COUNTIFS('B Employee List'!D:D,Table7[[#This Row],[Position ID]],'B Employee List'!F:F,Table7[[#This Row],[Pay Grade]],'B Employee List'!N:N,"Exit")</f>
        <v>1</v>
      </c>
      <c r="M12" s="10">
        <f>COUNTIFS('B Employee List'!D:D,Table7[[#This Row],[Position ID]],'B Employee List'!F:F,Table7[[#This Row],[Pay Grade]],'B Employee List'!N:N,"Active",'B Employee List'!C:C,"M")</f>
        <v>0</v>
      </c>
      <c r="N12" s="10">
        <f>COUNTIFS('B Employee List'!D:D,Table7[[#This Row],[Position ID]],'B Employee List'!F:F,Table7[[#This Row],[Pay Grade]],'B Employee List'!N:N,"Active",'B Employee List'!C:C,"F")</f>
        <v>3</v>
      </c>
    </row>
    <row r="13" spans="1:14" x14ac:dyDescent="0.25">
      <c r="A13" s="16" t="s">
        <v>263</v>
      </c>
      <c r="B13" s="11" t="s">
        <v>259</v>
      </c>
      <c r="C13" s="14">
        <v>105</v>
      </c>
      <c r="D13" s="11" t="s">
        <v>277</v>
      </c>
      <c r="E13" s="14" t="s">
        <v>315</v>
      </c>
      <c r="F13" s="11" t="s">
        <v>54</v>
      </c>
      <c r="G13" s="8" t="s">
        <v>234</v>
      </c>
      <c r="H13" s="38">
        <v>2</v>
      </c>
      <c r="I13" s="10">
        <f>COUNTIFS('B Employee List'!D:D,Table7[[#This Row],[Position ID]],'B Employee List'!F:F,Table7[[#This Row],[Pay Grade]],'B Employee List'!N:N,"Active")</f>
        <v>2</v>
      </c>
      <c r="J13" s="10">
        <f>IF(Table7[[#This Row],[Active Employee Count (HC)]]&gt;=Table7[[#This Row],[Manpower Budget]],0,Table7[[#This Row],[Manpower Budget]]-Table7[[#This Row],[Active Employee Count (HC)]])</f>
        <v>0</v>
      </c>
      <c r="K13" s="10">
        <f>COUNTIFS('B Employee List'!D:D,Table7[[#This Row],[Position ID]],'B Employee List'!F:F,Table7[[#This Row],[Pay Grade]],'B Employee List'!N:N,"Exit",'B Employee List'!P:P,"Resignation")</f>
        <v>0</v>
      </c>
      <c r="L13" s="10">
        <f>COUNTIFS('B Employee List'!D:D,Table7[[#This Row],[Position ID]],'B Employee List'!F:F,Table7[[#This Row],[Pay Grade]],'B Employee List'!N:N,"Exit")</f>
        <v>1</v>
      </c>
      <c r="M13" s="10">
        <f>COUNTIFS('B Employee List'!D:D,Table7[[#This Row],[Position ID]],'B Employee List'!F:F,Table7[[#This Row],[Pay Grade]],'B Employee List'!N:N,"Active",'B Employee List'!C:C,"M")</f>
        <v>1</v>
      </c>
      <c r="N13" s="10">
        <f>COUNTIFS('B Employee List'!D:D,Table7[[#This Row],[Position ID]],'B Employee List'!F:F,Table7[[#This Row],[Pay Grade]],'B Employee List'!N:N,"Active",'B Employee List'!C:C,"F")</f>
        <v>1</v>
      </c>
    </row>
    <row r="14" spans="1:14" x14ac:dyDescent="0.25">
      <c r="A14" s="16" t="s">
        <v>263</v>
      </c>
      <c r="B14" s="11" t="s">
        <v>259</v>
      </c>
      <c r="C14" s="14">
        <v>106</v>
      </c>
      <c r="D14" s="11" t="s">
        <v>278</v>
      </c>
      <c r="E14" s="14" t="s">
        <v>316</v>
      </c>
      <c r="F14" s="11" t="s">
        <v>15</v>
      </c>
      <c r="G14" s="8" t="s">
        <v>236</v>
      </c>
      <c r="H14" s="38">
        <v>1</v>
      </c>
      <c r="I14" s="10">
        <f>COUNTIFS('B Employee List'!D:D,Table7[[#This Row],[Position ID]],'B Employee List'!F:F,Table7[[#This Row],[Pay Grade]],'B Employee List'!N:N,"Active")</f>
        <v>0</v>
      </c>
      <c r="J14" s="10">
        <f>IF(Table7[[#This Row],[Active Employee Count (HC)]]&gt;=Table7[[#This Row],[Manpower Budget]],0,Table7[[#This Row],[Manpower Budget]]-Table7[[#This Row],[Active Employee Count (HC)]])</f>
        <v>1</v>
      </c>
      <c r="K14" s="10">
        <f>COUNTIFS('B Employee List'!D:D,Table7[[#This Row],[Position ID]],'B Employee List'!F:F,Table7[[#This Row],[Pay Grade]],'B Employee List'!N:N,"Exit",'B Employee List'!P:P,"Resignation")</f>
        <v>0</v>
      </c>
      <c r="L14" s="10">
        <f>COUNTIFS('B Employee List'!D:D,Table7[[#This Row],[Position ID]],'B Employee List'!F:F,Table7[[#This Row],[Pay Grade]],'B Employee List'!N:N,"Exit")</f>
        <v>2</v>
      </c>
      <c r="M14" s="10">
        <f>COUNTIFS('B Employee List'!D:D,Table7[[#This Row],[Position ID]],'B Employee List'!F:F,Table7[[#This Row],[Pay Grade]],'B Employee List'!N:N,"Active",'B Employee List'!C:C,"M")</f>
        <v>0</v>
      </c>
      <c r="N14" s="10">
        <f>COUNTIFS('B Employee List'!D:D,Table7[[#This Row],[Position ID]],'B Employee List'!F:F,Table7[[#This Row],[Pay Grade]],'B Employee List'!N:N,"Active",'B Employee List'!C:C,"F")</f>
        <v>0</v>
      </c>
    </row>
    <row r="15" spans="1:14" x14ac:dyDescent="0.25">
      <c r="A15" s="16" t="s">
        <v>263</v>
      </c>
      <c r="B15" s="11" t="s">
        <v>259</v>
      </c>
      <c r="C15" s="14">
        <v>106</v>
      </c>
      <c r="D15" s="11" t="s">
        <v>278</v>
      </c>
      <c r="E15" s="14" t="s">
        <v>318</v>
      </c>
      <c r="F15" s="11" t="s">
        <v>249</v>
      </c>
      <c r="G15" s="8" t="s">
        <v>239</v>
      </c>
      <c r="H15" s="38">
        <v>1</v>
      </c>
      <c r="I15" s="10">
        <f>COUNTIFS('B Employee List'!D:D,Table7[[#This Row],[Position ID]],'B Employee List'!F:F,Table7[[#This Row],[Pay Grade]],'B Employee List'!N:N,"Active")</f>
        <v>1</v>
      </c>
      <c r="J15" s="10">
        <f>IF(Table7[[#This Row],[Active Employee Count (HC)]]&gt;=Table7[[#This Row],[Manpower Budget]],0,Table7[[#This Row],[Manpower Budget]]-Table7[[#This Row],[Active Employee Count (HC)]])</f>
        <v>0</v>
      </c>
      <c r="K15" s="10">
        <f>COUNTIFS('B Employee List'!D:D,Table7[[#This Row],[Position ID]],'B Employee List'!F:F,Table7[[#This Row],[Pay Grade]],'B Employee List'!N:N,"Exit",'B Employee List'!P:P,"Resignation")</f>
        <v>0</v>
      </c>
      <c r="L15" s="10">
        <f>COUNTIFS('B Employee List'!D:D,Table7[[#This Row],[Position ID]],'B Employee List'!F:F,Table7[[#This Row],[Pay Grade]],'B Employee List'!N:N,"Exit")</f>
        <v>0</v>
      </c>
      <c r="M15" s="10">
        <f>COUNTIFS('B Employee List'!D:D,Table7[[#This Row],[Position ID]],'B Employee List'!F:F,Table7[[#This Row],[Pay Grade]],'B Employee List'!N:N,"Active",'B Employee List'!C:C,"M")</f>
        <v>1</v>
      </c>
      <c r="N15" s="10">
        <f>COUNTIFS('B Employee List'!D:D,Table7[[#This Row],[Position ID]],'B Employee List'!F:F,Table7[[#This Row],[Pay Grade]],'B Employee List'!N:N,"Active",'B Employee List'!C:C,"F")</f>
        <v>0</v>
      </c>
    </row>
    <row r="16" spans="1:14" x14ac:dyDescent="0.25">
      <c r="A16" s="16" t="s">
        <v>263</v>
      </c>
      <c r="B16" s="11" t="s">
        <v>259</v>
      </c>
      <c r="C16" s="14">
        <v>106</v>
      </c>
      <c r="D16" s="11" t="s">
        <v>278</v>
      </c>
      <c r="E16" s="14" t="s">
        <v>317</v>
      </c>
      <c r="F16" s="11" t="s">
        <v>27</v>
      </c>
      <c r="G16" s="8" t="s">
        <v>237</v>
      </c>
      <c r="H16" s="38">
        <v>1</v>
      </c>
      <c r="I16" s="10">
        <f>COUNTIFS('B Employee List'!D:D,Table7[[#This Row],[Position ID]],'B Employee List'!F:F,Table7[[#This Row],[Pay Grade]],'B Employee List'!N:N,"Active")</f>
        <v>0</v>
      </c>
      <c r="J16" s="10">
        <f>IF(Table7[[#This Row],[Active Employee Count (HC)]]&gt;=Table7[[#This Row],[Manpower Budget]],0,Table7[[#This Row],[Manpower Budget]]-Table7[[#This Row],[Active Employee Count (HC)]])</f>
        <v>1</v>
      </c>
      <c r="K16" s="10">
        <f>COUNTIFS('B Employee List'!D:D,Table7[[#This Row],[Position ID]],'B Employee List'!F:F,Table7[[#This Row],[Pay Grade]],'B Employee List'!N:N,"Exit",'B Employee List'!P:P,"Resignation")</f>
        <v>0</v>
      </c>
      <c r="L16" s="10">
        <f>COUNTIFS('B Employee List'!D:D,Table7[[#This Row],[Position ID]],'B Employee List'!F:F,Table7[[#This Row],[Pay Grade]],'B Employee List'!N:N,"Exit")</f>
        <v>1</v>
      </c>
      <c r="M16" s="10">
        <f>COUNTIFS('B Employee List'!D:D,Table7[[#This Row],[Position ID]],'B Employee List'!F:F,Table7[[#This Row],[Pay Grade]],'B Employee List'!N:N,"Active",'B Employee List'!C:C,"M")</f>
        <v>0</v>
      </c>
      <c r="N16" s="10">
        <f>COUNTIFS('B Employee List'!D:D,Table7[[#This Row],[Position ID]],'B Employee List'!F:F,Table7[[#This Row],[Pay Grade]],'B Employee List'!N:N,"Active",'B Employee List'!C:C,"F")</f>
        <v>0</v>
      </c>
    </row>
    <row r="17" spans="1:14" x14ac:dyDescent="0.25">
      <c r="A17" s="16" t="s">
        <v>263</v>
      </c>
      <c r="B17" s="11" t="s">
        <v>259</v>
      </c>
      <c r="C17" s="14">
        <v>106</v>
      </c>
      <c r="D17" s="11" t="s">
        <v>278</v>
      </c>
      <c r="E17" s="14" t="s">
        <v>311</v>
      </c>
      <c r="F17" s="11" t="s">
        <v>55</v>
      </c>
      <c r="G17" s="8" t="s">
        <v>235</v>
      </c>
      <c r="H17" s="38">
        <v>2</v>
      </c>
      <c r="I17" s="10">
        <f>COUNTIFS('B Employee List'!D:D,Table7[[#This Row],[Position ID]],'B Employee List'!F:F,Table7[[#This Row],[Pay Grade]],'B Employee List'!N:N,"Active")</f>
        <v>3</v>
      </c>
      <c r="J17" s="10">
        <f>IF(Table7[[#This Row],[Active Employee Count (HC)]]&gt;=Table7[[#This Row],[Manpower Budget]],0,Table7[[#This Row],[Manpower Budget]]-Table7[[#This Row],[Active Employee Count (HC)]])</f>
        <v>0</v>
      </c>
      <c r="K17" s="10">
        <f>COUNTIFS('B Employee List'!D:D,Table7[[#This Row],[Position ID]],'B Employee List'!F:F,Table7[[#This Row],[Pay Grade]],'B Employee List'!N:N,"Exit",'B Employee List'!P:P,"Resignation")</f>
        <v>0</v>
      </c>
      <c r="L17" s="10">
        <f>COUNTIFS('B Employee List'!D:D,Table7[[#This Row],[Position ID]],'B Employee List'!F:F,Table7[[#This Row],[Pay Grade]],'B Employee List'!N:N,"Exit")</f>
        <v>1</v>
      </c>
      <c r="M17" s="10">
        <f>COUNTIFS('B Employee List'!D:D,Table7[[#This Row],[Position ID]],'B Employee List'!F:F,Table7[[#This Row],[Pay Grade]],'B Employee List'!N:N,"Active",'B Employee List'!C:C,"M")</f>
        <v>0</v>
      </c>
      <c r="N17" s="10">
        <f>COUNTIFS('B Employee List'!D:D,Table7[[#This Row],[Position ID]],'B Employee List'!F:F,Table7[[#This Row],[Pay Grade]],'B Employee List'!N:N,"Active",'B Employee List'!C:C,"F")</f>
        <v>3</v>
      </c>
    </row>
    <row r="18" spans="1:14" x14ac:dyDescent="0.25">
      <c r="A18" s="16" t="s">
        <v>263</v>
      </c>
      <c r="B18" s="11" t="s">
        <v>259</v>
      </c>
      <c r="C18" s="14">
        <v>106</v>
      </c>
      <c r="D18" s="11" t="s">
        <v>278</v>
      </c>
      <c r="E18" s="14" t="s">
        <v>309</v>
      </c>
      <c r="F18" s="11" t="s">
        <v>59</v>
      </c>
      <c r="G18" s="8" t="s">
        <v>234</v>
      </c>
      <c r="H18" s="38">
        <v>1</v>
      </c>
      <c r="I18" s="10">
        <f>COUNTIFS('B Employee List'!D:D,Table7[[#This Row],[Position ID]],'B Employee List'!F:F,Table7[[#This Row],[Pay Grade]],'B Employee List'!N:N,"Active")</f>
        <v>3</v>
      </c>
      <c r="J18" s="10">
        <f>IF(Table7[[#This Row],[Active Employee Count (HC)]]&gt;=Table7[[#This Row],[Manpower Budget]],0,Table7[[#This Row],[Manpower Budget]]-Table7[[#This Row],[Active Employee Count (HC)]])</f>
        <v>0</v>
      </c>
      <c r="K18" s="10">
        <f>COUNTIFS('B Employee List'!D:D,Table7[[#This Row],[Position ID]],'B Employee List'!F:F,Table7[[#This Row],[Pay Grade]],'B Employee List'!N:N,"Exit",'B Employee List'!P:P,"Resignation")</f>
        <v>0</v>
      </c>
      <c r="L18" s="10">
        <f>COUNTIFS('B Employee List'!D:D,Table7[[#This Row],[Position ID]],'B Employee List'!F:F,Table7[[#This Row],[Pay Grade]],'B Employee List'!N:N,"Exit")</f>
        <v>1</v>
      </c>
      <c r="M18" s="10">
        <f>COUNTIFS('B Employee List'!D:D,Table7[[#This Row],[Position ID]],'B Employee List'!F:F,Table7[[#This Row],[Pay Grade]],'B Employee List'!N:N,"Active",'B Employee List'!C:C,"M")</f>
        <v>3</v>
      </c>
      <c r="N18" s="10">
        <f>COUNTIFS('B Employee List'!D:D,Table7[[#This Row],[Position ID]],'B Employee List'!F:F,Table7[[#This Row],[Pay Grade]],'B Employee List'!N:N,"Active",'B Employee List'!C:C,"F")</f>
        <v>0</v>
      </c>
    </row>
    <row r="19" spans="1:14" x14ac:dyDescent="0.25">
      <c r="A19" s="16" t="s">
        <v>263</v>
      </c>
      <c r="B19" s="11" t="s">
        <v>259</v>
      </c>
      <c r="C19" s="14">
        <v>106</v>
      </c>
      <c r="D19" s="11" t="s">
        <v>278</v>
      </c>
      <c r="E19" s="14" t="s">
        <v>315</v>
      </c>
      <c r="F19" s="11" t="s">
        <v>54</v>
      </c>
      <c r="G19" s="8" t="s">
        <v>234</v>
      </c>
      <c r="H19" s="38">
        <v>1</v>
      </c>
      <c r="I19" s="10">
        <f>COUNTIFS('B Employee List'!D:D,Table7[[#This Row],[Position ID]],'B Employee List'!F:F,Table7[[#This Row],[Pay Grade]],'B Employee List'!N:N,"Active")</f>
        <v>2</v>
      </c>
      <c r="J19" s="10">
        <f>IF(Table7[[#This Row],[Active Employee Count (HC)]]&gt;=Table7[[#This Row],[Manpower Budget]],0,Table7[[#This Row],[Manpower Budget]]-Table7[[#This Row],[Active Employee Count (HC)]])</f>
        <v>0</v>
      </c>
      <c r="K19" s="10">
        <f>COUNTIFS('B Employee List'!D:D,Table7[[#This Row],[Position ID]],'B Employee List'!F:F,Table7[[#This Row],[Pay Grade]],'B Employee List'!N:N,"Exit",'B Employee List'!P:P,"Resignation")</f>
        <v>0</v>
      </c>
      <c r="L19" s="10">
        <f>COUNTIFS('B Employee List'!D:D,Table7[[#This Row],[Position ID]],'B Employee List'!F:F,Table7[[#This Row],[Pay Grade]],'B Employee List'!N:N,"Exit")</f>
        <v>1</v>
      </c>
      <c r="M19" s="10">
        <f>COUNTIFS('B Employee List'!D:D,Table7[[#This Row],[Position ID]],'B Employee List'!F:F,Table7[[#This Row],[Pay Grade]],'B Employee List'!N:N,"Active",'B Employee List'!C:C,"M")</f>
        <v>1</v>
      </c>
      <c r="N19" s="10">
        <f>COUNTIFS('B Employee List'!D:D,Table7[[#This Row],[Position ID]],'B Employee List'!F:F,Table7[[#This Row],[Pay Grade]],'B Employee List'!N:N,"Active",'B Employee List'!C:C,"F")</f>
        <v>1</v>
      </c>
    </row>
    <row r="20" spans="1:14" x14ac:dyDescent="0.25">
      <c r="A20" s="16" t="s">
        <v>264</v>
      </c>
      <c r="B20" s="11" t="s">
        <v>260</v>
      </c>
      <c r="C20" s="14">
        <v>102</v>
      </c>
      <c r="D20" s="11" t="s">
        <v>282</v>
      </c>
      <c r="E20" s="14" t="s">
        <v>306</v>
      </c>
      <c r="F20" s="11" t="s">
        <v>53</v>
      </c>
      <c r="G20" s="8" t="s">
        <v>236</v>
      </c>
      <c r="H20" s="38">
        <v>1</v>
      </c>
      <c r="I20" s="10">
        <f>COUNTIFS('B Employee List'!D:D,Table7[[#This Row],[Position ID]],'B Employee List'!F:F,Table7[[#This Row],[Pay Grade]],'B Employee List'!N:N,"Active")</f>
        <v>2</v>
      </c>
      <c r="J20" s="10">
        <f>IF(Table7[[#This Row],[Active Employee Count (HC)]]&gt;=Table7[[#This Row],[Manpower Budget]],0,Table7[[#This Row],[Manpower Budget]]-Table7[[#This Row],[Active Employee Count (HC)]])</f>
        <v>0</v>
      </c>
      <c r="K20" s="10">
        <f>COUNTIFS('B Employee List'!D:D,Table7[[#This Row],[Position ID]],'B Employee List'!F:F,Table7[[#This Row],[Pay Grade]],'B Employee List'!N:N,"Exit",'B Employee List'!P:P,"Resignation")</f>
        <v>0</v>
      </c>
      <c r="L20" s="10">
        <f>COUNTIFS('B Employee List'!D:D,Table7[[#This Row],[Position ID]],'B Employee List'!F:F,Table7[[#This Row],[Pay Grade]],'B Employee List'!N:N,"Exit")</f>
        <v>1</v>
      </c>
      <c r="M20" s="10">
        <f>COUNTIFS('B Employee List'!D:D,Table7[[#This Row],[Position ID]],'B Employee List'!F:F,Table7[[#This Row],[Pay Grade]],'B Employee List'!N:N,"Active",'B Employee List'!C:C,"M")</f>
        <v>2</v>
      </c>
      <c r="N20" s="10">
        <f>COUNTIFS('B Employee List'!D:D,Table7[[#This Row],[Position ID]],'B Employee List'!F:F,Table7[[#This Row],[Pay Grade]],'B Employee List'!N:N,"Active",'B Employee List'!C:C,"F")</f>
        <v>0</v>
      </c>
    </row>
    <row r="21" spans="1:14" x14ac:dyDescent="0.25">
      <c r="A21" s="16" t="s">
        <v>264</v>
      </c>
      <c r="B21" s="11" t="s">
        <v>260</v>
      </c>
      <c r="C21" s="14">
        <v>102</v>
      </c>
      <c r="D21" s="11" t="s">
        <v>282</v>
      </c>
      <c r="E21" s="14" t="s">
        <v>304</v>
      </c>
      <c r="F21" s="11" t="s">
        <v>46</v>
      </c>
      <c r="G21" s="8" t="s">
        <v>234</v>
      </c>
      <c r="H21" s="38">
        <v>2</v>
      </c>
      <c r="I21" s="10">
        <f>COUNTIFS('B Employee List'!D:D,Table7[[#This Row],[Position ID]],'B Employee List'!F:F,Table7[[#This Row],[Pay Grade]],'B Employee List'!N:N,"Active")</f>
        <v>7</v>
      </c>
      <c r="J21" s="10">
        <f>IF(Table7[[#This Row],[Active Employee Count (HC)]]&gt;=Table7[[#This Row],[Manpower Budget]],0,Table7[[#This Row],[Manpower Budget]]-Table7[[#This Row],[Active Employee Count (HC)]])</f>
        <v>0</v>
      </c>
      <c r="K21" s="10">
        <f>COUNTIFS('B Employee List'!D:D,Table7[[#This Row],[Position ID]],'B Employee List'!F:F,Table7[[#This Row],[Pay Grade]],'B Employee List'!N:N,"Exit",'B Employee List'!P:P,"Resignation")</f>
        <v>3</v>
      </c>
      <c r="L21" s="10">
        <f>COUNTIFS('B Employee List'!D:D,Table7[[#This Row],[Position ID]],'B Employee List'!F:F,Table7[[#This Row],[Pay Grade]],'B Employee List'!N:N,"Exit")</f>
        <v>3</v>
      </c>
      <c r="M21" s="10">
        <f>COUNTIFS('B Employee List'!D:D,Table7[[#This Row],[Position ID]],'B Employee List'!F:F,Table7[[#This Row],[Pay Grade]],'B Employee List'!N:N,"Active",'B Employee List'!C:C,"M")</f>
        <v>6</v>
      </c>
      <c r="N21" s="10">
        <f>COUNTIFS('B Employee List'!D:D,Table7[[#This Row],[Position ID]],'B Employee List'!F:F,Table7[[#This Row],[Pay Grade]],'B Employee List'!N:N,"Active",'B Employee List'!C:C,"F")</f>
        <v>1</v>
      </c>
    </row>
    <row r="22" spans="1:14" x14ac:dyDescent="0.25">
      <c r="A22" s="16" t="s">
        <v>264</v>
      </c>
      <c r="B22" s="11" t="s">
        <v>260</v>
      </c>
      <c r="C22" s="14">
        <v>102</v>
      </c>
      <c r="D22" s="11" t="s">
        <v>282</v>
      </c>
      <c r="E22" s="14" t="s">
        <v>303</v>
      </c>
      <c r="F22" s="11" t="s">
        <v>61</v>
      </c>
      <c r="G22" s="8" t="s">
        <v>233</v>
      </c>
      <c r="H22" s="38">
        <v>9</v>
      </c>
      <c r="I22" s="10">
        <f>COUNTIFS('B Employee List'!D:D,Table7[[#This Row],[Position ID]],'B Employee List'!F:F,Table7[[#This Row],[Pay Grade]],'B Employee List'!N:N,"Active")</f>
        <v>16</v>
      </c>
      <c r="J22" s="10">
        <f>IF(Table7[[#This Row],[Active Employee Count (HC)]]&gt;=Table7[[#This Row],[Manpower Budget]],0,Table7[[#This Row],[Manpower Budget]]-Table7[[#This Row],[Active Employee Count (HC)]])</f>
        <v>0</v>
      </c>
      <c r="K22" s="10">
        <f>COUNTIFS('B Employee List'!D:D,Table7[[#This Row],[Position ID]],'B Employee List'!F:F,Table7[[#This Row],[Pay Grade]],'B Employee List'!N:N,"Exit",'B Employee List'!P:P,"Resignation")</f>
        <v>6</v>
      </c>
      <c r="L22" s="10">
        <f>COUNTIFS('B Employee List'!D:D,Table7[[#This Row],[Position ID]],'B Employee List'!F:F,Table7[[#This Row],[Pay Grade]],'B Employee List'!N:N,"Exit")</f>
        <v>10</v>
      </c>
      <c r="M22" s="10">
        <f>COUNTIFS('B Employee List'!D:D,Table7[[#This Row],[Position ID]],'B Employee List'!F:F,Table7[[#This Row],[Pay Grade]],'B Employee List'!N:N,"Active",'B Employee List'!C:C,"M")</f>
        <v>12</v>
      </c>
      <c r="N22" s="10">
        <f>COUNTIFS('B Employee List'!D:D,Table7[[#This Row],[Position ID]],'B Employee List'!F:F,Table7[[#This Row],[Pay Grade]],'B Employee List'!N:N,"Active",'B Employee List'!C:C,"F")</f>
        <v>4</v>
      </c>
    </row>
    <row r="23" spans="1:14" x14ac:dyDescent="0.25">
      <c r="A23" s="16" t="s">
        <v>264</v>
      </c>
      <c r="B23" s="11" t="s">
        <v>260</v>
      </c>
      <c r="C23" s="14">
        <v>102</v>
      </c>
      <c r="D23" s="11" t="s">
        <v>282</v>
      </c>
      <c r="E23" s="14" t="s">
        <v>302</v>
      </c>
      <c r="F23" s="11" t="s">
        <v>71</v>
      </c>
      <c r="G23" s="8" t="s">
        <v>232</v>
      </c>
      <c r="H23" s="38">
        <v>9</v>
      </c>
      <c r="I23" s="10">
        <f>COUNTIFS('B Employee List'!D:D,Table7[[#This Row],[Position ID]],'B Employee List'!F:F,Table7[[#This Row],[Pay Grade]],'B Employee List'!N:N,"Active")</f>
        <v>28</v>
      </c>
      <c r="J23" s="10">
        <f>IF(Table7[[#This Row],[Active Employee Count (HC)]]&gt;=Table7[[#This Row],[Manpower Budget]],0,Table7[[#This Row],[Manpower Budget]]-Table7[[#This Row],[Active Employee Count (HC)]])</f>
        <v>0</v>
      </c>
      <c r="K23" s="10">
        <f>COUNTIFS('B Employee List'!D:D,Table7[[#This Row],[Position ID]],'B Employee List'!F:F,Table7[[#This Row],[Pay Grade]],'B Employee List'!N:N,"Exit",'B Employee List'!P:P,"Resignation")</f>
        <v>1</v>
      </c>
      <c r="L23" s="10">
        <f>COUNTIFS('B Employee List'!D:D,Table7[[#This Row],[Position ID]],'B Employee List'!F:F,Table7[[#This Row],[Pay Grade]],'B Employee List'!N:N,"Exit")</f>
        <v>9</v>
      </c>
      <c r="M23" s="10">
        <f>COUNTIFS('B Employee List'!D:D,Table7[[#This Row],[Position ID]],'B Employee List'!F:F,Table7[[#This Row],[Pay Grade]],'B Employee List'!N:N,"Active",'B Employee List'!C:C,"M")</f>
        <v>22</v>
      </c>
      <c r="N23" s="10">
        <f>COUNTIFS('B Employee List'!D:D,Table7[[#This Row],[Position ID]],'B Employee List'!F:F,Table7[[#This Row],[Pay Grade]],'B Employee List'!N:N,"Active",'B Employee List'!C:C,"F")</f>
        <v>6</v>
      </c>
    </row>
    <row r="24" spans="1:14" x14ac:dyDescent="0.25">
      <c r="A24" s="16" t="s">
        <v>264</v>
      </c>
      <c r="B24" s="11" t="s">
        <v>260</v>
      </c>
      <c r="C24" s="14">
        <v>102</v>
      </c>
      <c r="D24" s="11" t="s">
        <v>282</v>
      </c>
      <c r="E24" s="14" t="s">
        <v>305</v>
      </c>
      <c r="F24" s="11" t="s">
        <v>25</v>
      </c>
      <c r="G24" s="8" t="s">
        <v>235</v>
      </c>
      <c r="H24" s="38">
        <v>1</v>
      </c>
      <c r="I24" s="10">
        <f>COUNTIFS('B Employee List'!D:D,Table7[[#This Row],[Position ID]],'B Employee List'!F:F,Table7[[#This Row],[Pay Grade]],'B Employee List'!N:N,"Active")</f>
        <v>1</v>
      </c>
      <c r="J24" s="10">
        <f>IF(Table7[[#This Row],[Active Employee Count (HC)]]&gt;=Table7[[#This Row],[Manpower Budget]],0,Table7[[#This Row],[Manpower Budget]]-Table7[[#This Row],[Active Employee Count (HC)]])</f>
        <v>0</v>
      </c>
      <c r="K24" s="10">
        <f>COUNTIFS('B Employee List'!D:D,Table7[[#This Row],[Position ID]],'B Employee List'!F:F,Table7[[#This Row],[Pay Grade]],'B Employee List'!N:N,"Exit",'B Employee List'!P:P,"Resignation")</f>
        <v>0</v>
      </c>
      <c r="L24" s="10">
        <f>COUNTIFS('B Employee List'!D:D,Table7[[#This Row],[Position ID]],'B Employee List'!F:F,Table7[[#This Row],[Pay Grade]],'B Employee List'!N:N,"Exit")</f>
        <v>2</v>
      </c>
      <c r="M24" s="10">
        <f>COUNTIFS('B Employee List'!D:D,Table7[[#This Row],[Position ID]],'B Employee List'!F:F,Table7[[#This Row],[Pay Grade]],'B Employee List'!N:N,"Active",'B Employee List'!C:C,"M")</f>
        <v>1</v>
      </c>
      <c r="N24" s="10">
        <f>COUNTIFS('B Employee List'!D:D,Table7[[#This Row],[Position ID]],'B Employee List'!F:F,Table7[[#This Row],[Pay Grade]],'B Employee List'!N:N,"Active",'B Employee List'!C:C,"F")</f>
        <v>0</v>
      </c>
    </row>
    <row r="25" spans="1:14" x14ac:dyDescent="0.25">
      <c r="A25" s="16" t="s">
        <v>264</v>
      </c>
      <c r="B25" s="11" t="s">
        <v>260</v>
      </c>
      <c r="C25" s="14">
        <v>102</v>
      </c>
      <c r="D25" s="11" t="s">
        <v>282</v>
      </c>
      <c r="E25" s="14" t="s">
        <v>308</v>
      </c>
      <c r="F25" s="11" t="s">
        <v>47</v>
      </c>
      <c r="G25" s="8" t="s">
        <v>240</v>
      </c>
      <c r="H25" s="38">
        <v>1</v>
      </c>
      <c r="I25" s="10">
        <f>COUNTIFS('B Employee List'!D:D,Table7[[#This Row],[Position ID]],'B Employee List'!F:F,Table7[[#This Row],[Pay Grade]],'B Employee List'!N:N,"Active")</f>
        <v>1</v>
      </c>
      <c r="J25" s="10">
        <f>IF(Table7[[#This Row],[Active Employee Count (HC)]]&gt;=Table7[[#This Row],[Manpower Budget]],0,Table7[[#This Row],[Manpower Budget]]-Table7[[#This Row],[Active Employee Count (HC)]])</f>
        <v>0</v>
      </c>
      <c r="K25" s="10">
        <f>COUNTIFS('B Employee List'!D:D,Table7[[#This Row],[Position ID]],'B Employee List'!F:F,Table7[[#This Row],[Pay Grade]],'B Employee List'!N:N,"Exit",'B Employee List'!P:P,"Resignation")</f>
        <v>1</v>
      </c>
      <c r="L25" s="10">
        <f>COUNTIFS('B Employee List'!D:D,Table7[[#This Row],[Position ID]],'B Employee List'!F:F,Table7[[#This Row],[Pay Grade]],'B Employee List'!N:N,"Exit")</f>
        <v>2</v>
      </c>
      <c r="M25" s="10">
        <f>COUNTIFS('B Employee List'!D:D,Table7[[#This Row],[Position ID]],'B Employee List'!F:F,Table7[[#This Row],[Pay Grade]],'B Employee List'!N:N,"Active",'B Employee List'!C:C,"M")</f>
        <v>1</v>
      </c>
      <c r="N25" s="10">
        <f>COUNTIFS('B Employee List'!D:D,Table7[[#This Row],[Position ID]],'B Employee List'!F:F,Table7[[#This Row],[Pay Grade]],'B Employee List'!N:N,"Active",'B Employee List'!C:C,"F")</f>
        <v>0</v>
      </c>
    </row>
    <row r="26" spans="1:14" x14ac:dyDescent="0.25">
      <c r="A26" s="16" t="s">
        <v>264</v>
      </c>
      <c r="B26" s="11" t="s">
        <v>260</v>
      </c>
      <c r="C26" s="14">
        <v>102</v>
      </c>
      <c r="D26" s="11" t="s">
        <v>282</v>
      </c>
      <c r="E26" s="14" t="s">
        <v>307</v>
      </c>
      <c r="F26" s="11" t="s">
        <v>22</v>
      </c>
      <c r="G26" s="8" t="s">
        <v>237</v>
      </c>
      <c r="H26" s="38">
        <v>1</v>
      </c>
      <c r="I26" s="10">
        <f>COUNTIFS('B Employee List'!D:D,Table7[[#This Row],[Position ID]],'B Employee List'!F:F,Table7[[#This Row],[Pay Grade]],'B Employee List'!N:N,"Active")</f>
        <v>2</v>
      </c>
      <c r="J26" s="10">
        <f>IF(Table7[[#This Row],[Active Employee Count (HC)]]&gt;=Table7[[#This Row],[Manpower Budget]],0,Table7[[#This Row],[Manpower Budget]]-Table7[[#This Row],[Active Employee Count (HC)]])</f>
        <v>0</v>
      </c>
      <c r="K26" s="10">
        <f>COUNTIFS('B Employee List'!D:D,Table7[[#This Row],[Position ID]],'B Employee List'!F:F,Table7[[#This Row],[Pay Grade]],'B Employee List'!N:N,"Exit",'B Employee List'!P:P,"Resignation")</f>
        <v>0</v>
      </c>
      <c r="L26" s="10">
        <f>COUNTIFS('B Employee List'!D:D,Table7[[#This Row],[Position ID]],'B Employee List'!F:F,Table7[[#This Row],[Pay Grade]],'B Employee List'!N:N,"Exit")</f>
        <v>2</v>
      </c>
      <c r="M26" s="10">
        <f>COUNTIFS('B Employee List'!D:D,Table7[[#This Row],[Position ID]],'B Employee List'!F:F,Table7[[#This Row],[Pay Grade]],'B Employee List'!N:N,"Active",'B Employee List'!C:C,"M")</f>
        <v>1</v>
      </c>
      <c r="N26" s="10">
        <f>COUNTIFS('B Employee List'!D:D,Table7[[#This Row],[Position ID]],'B Employee List'!F:F,Table7[[#This Row],[Pay Grade]],'B Employee List'!N:N,"Active",'B Employee List'!C:C,"F")</f>
        <v>1</v>
      </c>
    </row>
    <row r="27" spans="1:14" x14ac:dyDescent="0.25">
      <c r="A27" s="16" t="s">
        <v>264</v>
      </c>
      <c r="B27" s="11" t="s">
        <v>260</v>
      </c>
      <c r="C27" s="14">
        <v>103</v>
      </c>
      <c r="D27" s="11" t="s">
        <v>280</v>
      </c>
      <c r="E27" s="14" t="s">
        <v>303</v>
      </c>
      <c r="F27" s="11" t="s">
        <v>61</v>
      </c>
      <c r="G27" s="8" t="s">
        <v>233</v>
      </c>
      <c r="H27" s="38">
        <v>4</v>
      </c>
      <c r="I27" s="10">
        <f>COUNTIFS('B Employee List'!D:D,Table7[[#This Row],[Position ID]],'B Employee List'!F:F,Table7[[#This Row],[Pay Grade]],'B Employee List'!N:N,"Active")</f>
        <v>16</v>
      </c>
      <c r="J27" s="10">
        <f>IF(Table7[[#This Row],[Active Employee Count (HC)]]&gt;=Table7[[#This Row],[Manpower Budget]],0,Table7[[#This Row],[Manpower Budget]]-Table7[[#This Row],[Active Employee Count (HC)]])</f>
        <v>0</v>
      </c>
      <c r="K27" s="10">
        <f>COUNTIFS('B Employee List'!D:D,Table7[[#This Row],[Position ID]],'B Employee List'!F:F,Table7[[#This Row],[Pay Grade]],'B Employee List'!N:N,"Exit",'B Employee List'!P:P,"Resignation")</f>
        <v>6</v>
      </c>
      <c r="L27" s="10">
        <f>COUNTIFS('B Employee List'!D:D,Table7[[#This Row],[Position ID]],'B Employee List'!F:F,Table7[[#This Row],[Pay Grade]],'B Employee List'!N:N,"Exit")</f>
        <v>10</v>
      </c>
      <c r="M27" s="10">
        <f>COUNTIFS('B Employee List'!D:D,Table7[[#This Row],[Position ID]],'B Employee List'!F:F,Table7[[#This Row],[Pay Grade]],'B Employee List'!N:N,"Active",'B Employee List'!C:C,"M")</f>
        <v>12</v>
      </c>
      <c r="N27" s="10">
        <f>COUNTIFS('B Employee List'!D:D,Table7[[#This Row],[Position ID]],'B Employee List'!F:F,Table7[[#This Row],[Pay Grade]],'B Employee List'!N:N,"Active",'B Employee List'!C:C,"F")</f>
        <v>4</v>
      </c>
    </row>
    <row r="28" spans="1:14" x14ac:dyDescent="0.25">
      <c r="A28" s="16" t="s">
        <v>264</v>
      </c>
      <c r="B28" s="11" t="s">
        <v>260</v>
      </c>
      <c r="C28" s="14">
        <v>107</v>
      </c>
      <c r="D28" s="11" t="s">
        <v>281</v>
      </c>
      <c r="E28" s="14" t="s">
        <v>306</v>
      </c>
      <c r="F28" s="11" t="s">
        <v>53</v>
      </c>
      <c r="G28" s="8" t="s">
        <v>236</v>
      </c>
      <c r="H28" s="38">
        <v>1</v>
      </c>
      <c r="I28" s="10">
        <f>COUNTIFS('B Employee List'!D:D,Table7[[#This Row],[Position ID]],'B Employee List'!F:F,Table7[[#This Row],[Pay Grade]],'B Employee List'!N:N,"Active")</f>
        <v>2</v>
      </c>
      <c r="J28" s="10">
        <f>IF(Table7[[#This Row],[Active Employee Count (HC)]]&gt;=Table7[[#This Row],[Manpower Budget]],0,Table7[[#This Row],[Manpower Budget]]-Table7[[#This Row],[Active Employee Count (HC)]])</f>
        <v>0</v>
      </c>
      <c r="K28" s="10">
        <f>COUNTIFS('B Employee List'!D:D,Table7[[#This Row],[Position ID]],'B Employee List'!F:F,Table7[[#This Row],[Pay Grade]],'B Employee List'!N:N,"Exit",'B Employee List'!P:P,"Resignation")</f>
        <v>0</v>
      </c>
      <c r="L28" s="10">
        <f>COUNTIFS('B Employee List'!D:D,Table7[[#This Row],[Position ID]],'B Employee List'!F:F,Table7[[#This Row],[Pay Grade]],'B Employee List'!N:N,"Exit")</f>
        <v>1</v>
      </c>
      <c r="M28" s="10">
        <f>COUNTIFS('B Employee List'!D:D,Table7[[#This Row],[Position ID]],'B Employee List'!F:F,Table7[[#This Row],[Pay Grade]],'B Employee List'!N:N,"Active",'B Employee List'!C:C,"M")</f>
        <v>2</v>
      </c>
      <c r="N28" s="10">
        <f>COUNTIFS('B Employee List'!D:D,Table7[[#This Row],[Position ID]],'B Employee List'!F:F,Table7[[#This Row],[Pay Grade]],'B Employee List'!N:N,"Active",'B Employee List'!C:C,"F")</f>
        <v>0</v>
      </c>
    </row>
    <row r="29" spans="1:14" x14ac:dyDescent="0.25">
      <c r="A29" s="16" t="s">
        <v>264</v>
      </c>
      <c r="B29" s="11" t="s">
        <v>260</v>
      </c>
      <c r="C29" s="14">
        <v>107</v>
      </c>
      <c r="D29" s="11" t="s">
        <v>281</v>
      </c>
      <c r="E29" s="14" t="s">
        <v>304</v>
      </c>
      <c r="F29" s="11" t="s">
        <v>46</v>
      </c>
      <c r="G29" s="8" t="s">
        <v>234</v>
      </c>
      <c r="H29" s="38">
        <v>3</v>
      </c>
      <c r="I29" s="10">
        <f>COUNTIFS('B Employee List'!D:D,Table7[[#This Row],[Position ID]],'B Employee List'!F:F,Table7[[#This Row],[Pay Grade]],'B Employee List'!N:N,"Active")</f>
        <v>7</v>
      </c>
      <c r="J29" s="10">
        <f>IF(Table7[[#This Row],[Active Employee Count (HC)]]&gt;=Table7[[#This Row],[Manpower Budget]],0,Table7[[#This Row],[Manpower Budget]]-Table7[[#This Row],[Active Employee Count (HC)]])</f>
        <v>0</v>
      </c>
      <c r="K29" s="10">
        <f>COUNTIFS('B Employee List'!D:D,Table7[[#This Row],[Position ID]],'B Employee List'!F:F,Table7[[#This Row],[Pay Grade]],'B Employee List'!N:N,"Exit",'B Employee List'!P:P,"Resignation")</f>
        <v>3</v>
      </c>
      <c r="L29" s="10">
        <f>COUNTIFS('B Employee List'!D:D,Table7[[#This Row],[Position ID]],'B Employee List'!F:F,Table7[[#This Row],[Pay Grade]],'B Employee List'!N:N,"Exit")</f>
        <v>3</v>
      </c>
      <c r="M29" s="10">
        <f>COUNTIFS('B Employee List'!D:D,Table7[[#This Row],[Position ID]],'B Employee List'!F:F,Table7[[#This Row],[Pay Grade]],'B Employee List'!N:N,"Active",'B Employee List'!C:C,"M")</f>
        <v>6</v>
      </c>
      <c r="N29" s="10">
        <f>COUNTIFS('B Employee List'!D:D,Table7[[#This Row],[Position ID]],'B Employee List'!F:F,Table7[[#This Row],[Pay Grade]],'B Employee List'!N:N,"Active",'B Employee List'!C:C,"F")</f>
        <v>1</v>
      </c>
    </row>
    <row r="30" spans="1:14" x14ac:dyDescent="0.25">
      <c r="A30" s="16" t="s">
        <v>264</v>
      </c>
      <c r="B30" s="11" t="s">
        <v>260</v>
      </c>
      <c r="C30" s="14">
        <v>107</v>
      </c>
      <c r="D30" s="11" t="s">
        <v>281</v>
      </c>
      <c r="E30" s="14" t="s">
        <v>303</v>
      </c>
      <c r="F30" s="11" t="s">
        <v>61</v>
      </c>
      <c r="G30" s="8" t="s">
        <v>233</v>
      </c>
      <c r="H30" s="38">
        <v>6</v>
      </c>
      <c r="I30" s="10">
        <f>COUNTIFS('B Employee List'!D:D,Table7[[#This Row],[Position ID]],'B Employee List'!F:F,Table7[[#This Row],[Pay Grade]],'B Employee List'!N:N,"Active")</f>
        <v>16</v>
      </c>
      <c r="J30" s="10">
        <f>IF(Table7[[#This Row],[Active Employee Count (HC)]]&gt;=Table7[[#This Row],[Manpower Budget]],0,Table7[[#This Row],[Manpower Budget]]-Table7[[#This Row],[Active Employee Count (HC)]])</f>
        <v>0</v>
      </c>
      <c r="K30" s="10">
        <f>COUNTIFS('B Employee List'!D:D,Table7[[#This Row],[Position ID]],'B Employee List'!F:F,Table7[[#This Row],[Pay Grade]],'B Employee List'!N:N,"Exit",'B Employee List'!P:P,"Resignation")</f>
        <v>6</v>
      </c>
      <c r="L30" s="10">
        <f>COUNTIFS('B Employee List'!D:D,Table7[[#This Row],[Position ID]],'B Employee List'!F:F,Table7[[#This Row],[Pay Grade]],'B Employee List'!N:N,"Exit")</f>
        <v>10</v>
      </c>
      <c r="M30" s="10">
        <f>COUNTIFS('B Employee List'!D:D,Table7[[#This Row],[Position ID]],'B Employee List'!F:F,Table7[[#This Row],[Pay Grade]],'B Employee List'!N:N,"Active",'B Employee List'!C:C,"M")</f>
        <v>12</v>
      </c>
      <c r="N30" s="10">
        <f>COUNTIFS('B Employee List'!D:D,Table7[[#This Row],[Position ID]],'B Employee List'!F:F,Table7[[#This Row],[Pay Grade]],'B Employee List'!N:N,"Active",'B Employee List'!C:C,"F")</f>
        <v>4</v>
      </c>
    </row>
    <row r="31" spans="1:14" x14ac:dyDescent="0.25">
      <c r="A31" s="16" t="s">
        <v>264</v>
      </c>
      <c r="B31" s="11" t="s">
        <v>260</v>
      </c>
      <c r="C31" s="14">
        <v>107</v>
      </c>
      <c r="D31" s="11" t="s">
        <v>281</v>
      </c>
      <c r="E31" s="14" t="s">
        <v>302</v>
      </c>
      <c r="F31" s="11" t="s">
        <v>71</v>
      </c>
      <c r="G31" s="8" t="s">
        <v>232</v>
      </c>
      <c r="H31" s="38">
        <v>9</v>
      </c>
      <c r="I31" s="10">
        <f>COUNTIFS('B Employee List'!D:D,Table7[[#This Row],[Position ID]],'B Employee List'!F:F,Table7[[#This Row],[Pay Grade]],'B Employee List'!N:N,"Active")</f>
        <v>28</v>
      </c>
      <c r="J31" s="10">
        <f>IF(Table7[[#This Row],[Active Employee Count (HC)]]&gt;=Table7[[#This Row],[Manpower Budget]],0,Table7[[#This Row],[Manpower Budget]]-Table7[[#This Row],[Active Employee Count (HC)]])</f>
        <v>0</v>
      </c>
      <c r="K31" s="10">
        <f>COUNTIFS('B Employee List'!D:D,Table7[[#This Row],[Position ID]],'B Employee List'!F:F,Table7[[#This Row],[Pay Grade]],'B Employee List'!N:N,"Exit",'B Employee List'!P:P,"Resignation")</f>
        <v>1</v>
      </c>
      <c r="L31" s="10">
        <f>COUNTIFS('B Employee List'!D:D,Table7[[#This Row],[Position ID]],'B Employee List'!F:F,Table7[[#This Row],[Pay Grade]],'B Employee List'!N:N,"Exit")</f>
        <v>9</v>
      </c>
      <c r="M31" s="10">
        <f>COUNTIFS('B Employee List'!D:D,Table7[[#This Row],[Position ID]],'B Employee List'!F:F,Table7[[#This Row],[Pay Grade]],'B Employee List'!N:N,"Active",'B Employee List'!C:C,"M")</f>
        <v>22</v>
      </c>
      <c r="N31" s="10">
        <f>COUNTIFS('B Employee List'!D:D,Table7[[#This Row],[Position ID]],'B Employee List'!F:F,Table7[[#This Row],[Pay Grade]],'B Employee List'!N:N,"Active",'B Employee List'!C:C,"F")</f>
        <v>6</v>
      </c>
    </row>
    <row r="32" spans="1:14" x14ac:dyDescent="0.25">
      <c r="A32" s="16" t="s">
        <v>264</v>
      </c>
      <c r="B32" s="11" t="s">
        <v>260</v>
      </c>
      <c r="C32" s="14">
        <v>107</v>
      </c>
      <c r="D32" s="11" t="s">
        <v>281</v>
      </c>
      <c r="E32" s="14" t="s">
        <v>305</v>
      </c>
      <c r="F32" s="11" t="s">
        <v>25</v>
      </c>
      <c r="G32" s="8" t="s">
        <v>235</v>
      </c>
      <c r="H32" s="38">
        <v>1</v>
      </c>
      <c r="I32" s="10">
        <f>COUNTIFS('B Employee List'!D:D,Table7[[#This Row],[Position ID]],'B Employee List'!F:F,Table7[[#This Row],[Pay Grade]],'B Employee List'!N:N,"Active")</f>
        <v>1</v>
      </c>
      <c r="J32" s="10">
        <f>IF(Table7[[#This Row],[Active Employee Count (HC)]]&gt;=Table7[[#This Row],[Manpower Budget]],0,Table7[[#This Row],[Manpower Budget]]-Table7[[#This Row],[Active Employee Count (HC)]])</f>
        <v>0</v>
      </c>
      <c r="K32" s="10">
        <f>COUNTIFS('B Employee List'!D:D,Table7[[#This Row],[Position ID]],'B Employee List'!F:F,Table7[[#This Row],[Pay Grade]],'B Employee List'!N:N,"Exit",'B Employee List'!P:P,"Resignation")</f>
        <v>0</v>
      </c>
      <c r="L32" s="10">
        <f>COUNTIFS('B Employee List'!D:D,Table7[[#This Row],[Position ID]],'B Employee List'!F:F,Table7[[#This Row],[Pay Grade]],'B Employee List'!N:N,"Exit")</f>
        <v>2</v>
      </c>
      <c r="M32" s="10">
        <f>COUNTIFS('B Employee List'!D:D,Table7[[#This Row],[Position ID]],'B Employee List'!F:F,Table7[[#This Row],[Pay Grade]],'B Employee List'!N:N,"Active",'B Employee List'!C:C,"M")</f>
        <v>1</v>
      </c>
      <c r="N32" s="10">
        <f>COUNTIFS('B Employee List'!D:D,Table7[[#This Row],[Position ID]],'B Employee List'!F:F,Table7[[#This Row],[Pay Grade]],'B Employee List'!N:N,"Active",'B Employee List'!C:C,"F")</f>
        <v>0</v>
      </c>
    </row>
    <row r="33" spans="1:14" x14ac:dyDescent="0.25">
      <c r="A33" s="16" t="s">
        <v>264</v>
      </c>
      <c r="B33" s="11" t="s">
        <v>260</v>
      </c>
      <c r="C33" s="14">
        <v>107</v>
      </c>
      <c r="D33" s="11" t="s">
        <v>281</v>
      </c>
      <c r="E33" s="14" t="s">
        <v>308</v>
      </c>
      <c r="F33" s="11" t="s">
        <v>47</v>
      </c>
      <c r="G33" s="8" t="s">
        <v>240</v>
      </c>
      <c r="H33" s="38">
        <v>1</v>
      </c>
      <c r="I33" s="10">
        <f>COUNTIFS('B Employee List'!D:D,Table7[[#This Row],[Position ID]],'B Employee List'!F:F,Table7[[#This Row],[Pay Grade]],'B Employee List'!N:N,"Active")</f>
        <v>1</v>
      </c>
      <c r="J33" s="10">
        <f>IF(Table7[[#This Row],[Active Employee Count (HC)]]&gt;=Table7[[#This Row],[Manpower Budget]],0,Table7[[#This Row],[Manpower Budget]]-Table7[[#This Row],[Active Employee Count (HC)]])</f>
        <v>0</v>
      </c>
      <c r="K33" s="10">
        <f>COUNTIFS('B Employee List'!D:D,Table7[[#This Row],[Position ID]],'B Employee List'!F:F,Table7[[#This Row],[Pay Grade]],'B Employee List'!N:N,"Exit",'B Employee List'!P:P,"Resignation")</f>
        <v>1</v>
      </c>
      <c r="L33" s="10">
        <f>COUNTIFS('B Employee List'!D:D,Table7[[#This Row],[Position ID]],'B Employee List'!F:F,Table7[[#This Row],[Pay Grade]],'B Employee List'!N:N,"Exit")</f>
        <v>2</v>
      </c>
      <c r="M33" s="10">
        <f>COUNTIFS('B Employee List'!D:D,Table7[[#This Row],[Position ID]],'B Employee List'!F:F,Table7[[#This Row],[Pay Grade]],'B Employee List'!N:N,"Active",'B Employee List'!C:C,"M")</f>
        <v>1</v>
      </c>
      <c r="N33" s="10">
        <f>COUNTIFS('B Employee List'!D:D,Table7[[#This Row],[Position ID]],'B Employee List'!F:F,Table7[[#This Row],[Pay Grade]],'B Employee List'!N:N,"Active",'B Employee List'!C:C,"F")</f>
        <v>0</v>
      </c>
    </row>
    <row r="34" spans="1:14" x14ac:dyDescent="0.25">
      <c r="A34" s="16" t="s">
        <v>264</v>
      </c>
      <c r="B34" s="11" t="s">
        <v>260</v>
      </c>
      <c r="C34" s="14">
        <v>107</v>
      </c>
      <c r="D34" s="11" t="s">
        <v>281</v>
      </c>
      <c r="E34" s="14" t="s">
        <v>307</v>
      </c>
      <c r="F34" s="11" t="s">
        <v>22</v>
      </c>
      <c r="G34" s="8" t="s">
        <v>237</v>
      </c>
      <c r="H34" s="38">
        <v>1</v>
      </c>
      <c r="I34" s="10">
        <f>COUNTIFS('B Employee List'!D:D,Table7[[#This Row],[Position ID]],'B Employee List'!F:F,Table7[[#This Row],[Pay Grade]],'B Employee List'!N:N,"Active")</f>
        <v>2</v>
      </c>
      <c r="J34" s="10">
        <f>IF(Table7[[#This Row],[Active Employee Count (HC)]]&gt;=Table7[[#This Row],[Manpower Budget]],0,Table7[[#This Row],[Manpower Budget]]-Table7[[#This Row],[Active Employee Count (HC)]])</f>
        <v>0</v>
      </c>
      <c r="K34" s="10">
        <f>COUNTIFS('B Employee List'!D:D,Table7[[#This Row],[Position ID]],'B Employee List'!F:F,Table7[[#This Row],[Pay Grade]],'B Employee List'!N:N,"Exit",'B Employee List'!P:P,"Resignation")</f>
        <v>0</v>
      </c>
      <c r="L34" s="10">
        <f>COUNTIFS('B Employee List'!D:D,Table7[[#This Row],[Position ID]],'B Employee List'!F:F,Table7[[#This Row],[Pay Grade]],'B Employee List'!N:N,"Exit")</f>
        <v>2</v>
      </c>
      <c r="M34" s="10">
        <f>COUNTIFS('B Employee List'!D:D,Table7[[#This Row],[Position ID]],'B Employee List'!F:F,Table7[[#This Row],[Pay Grade]],'B Employee List'!N:N,"Active",'B Employee List'!C:C,"M")</f>
        <v>1</v>
      </c>
      <c r="N34" s="10">
        <f>COUNTIFS('B Employee List'!D:D,Table7[[#This Row],[Position ID]],'B Employee List'!F:F,Table7[[#This Row],[Pay Grade]],'B Employee List'!N:N,"Active",'B Employee List'!C:C,"F")</f>
        <v>1</v>
      </c>
    </row>
    <row r="35" spans="1:14" x14ac:dyDescent="0.25">
      <c r="A35" s="16" t="s">
        <v>264</v>
      </c>
      <c r="B35" s="11" t="s">
        <v>260</v>
      </c>
      <c r="C35" s="14">
        <v>116</v>
      </c>
      <c r="D35" s="11" t="s">
        <v>279</v>
      </c>
      <c r="E35" s="14" t="s">
        <v>306</v>
      </c>
      <c r="F35" s="11" t="s">
        <v>53</v>
      </c>
      <c r="G35" s="8" t="s">
        <v>236</v>
      </c>
      <c r="H35" s="38">
        <v>1</v>
      </c>
      <c r="I35" s="10">
        <f>COUNTIFS('B Employee List'!D:D,Table7[[#This Row],[Position ID]],'B Employee List'!F:F,Table7[[#This Row],[Pay Grade]],'B Employee List'!N:N,"Active")</f>
        <v>2</v>
      </c>
      <c r="J35" s="10">
        <f>IF(Table7[[#This Row],[Active Employee Count (HC)]]&gt;=Table7[[#This Row],[Manpower Budget]],0,Table7[[#This Row],[Manpower Budget]]-Table7[[#This Row],[Active Employee Count (HC)]])</f>
        <v>0</v>
      </c>
      <c r="K35" s="10">
        <f>COUNTIFS('B Employee List'!D:D,Table7[[#This Row],[Position ID]],'B Employee List'!F:F,Table7[[#This Row],[Pay Grade]],'B Employee List'!N:N,"Exit",'B Employee List'!P:P,"Resignation")</f>
        <v>0</v>
      </c>
      <c r="L35" s="10">
        <f>COUNTIFS('B Employee List'!D:D,Table7[[#This Row],[Position ID]],'B Employee List'!F:F,Table7[[#This Row],[Pay Grade]],'B Employee List'!N:N,"Exit")</f>
        <v>1</v>
      </c>
      <c r="M35" s="10">
        <f>COUNTIFS('B Employee List'!D:D,Table7[[#This Row],[Position ID]],'B Employee List'!F:F,Table7[[#This Row],[Pay Grade]],'B Employee List'!N:N,"Active",'B Employee List'!C:C,"M")</f>
        <v>2</v>
      </c>
      <c r="N35" s="10">
        <f>COUNTIFS('B Employee List'!D:D,Table7[[#This Row],[Position ID]],'B Employee List'!F:F,Table7[[#This Row],[Pay Grade]],'B Employee List'!N:N,"Active",'B Employee List'!C:C,"F")</f>
        <v>0</v>
      </c>
    </row>
    <row r="36" spans="1:14" x14ac:dyDescent="0.25">
      <c r="A36" s="16" t="s">
        <v>264</v>
      </c>
      <c r="B36" s="11" t="s">
        <v>260</v>
      </c>
      <c r="C36" s="14">
        <v>116</v>
      </c>
      <c r="D36" s="11" t="s">
        <v>279</v>
      </c>
      <c r="E36" s="14" t="s">
        <v>304</v>
      </c>
      <c r="F36" s="11" t="s">
        <v>46</v>
      </c>
      <c r="G36" s="8" t="s">
        <v>234</v>
      </c>
      <c r="H36" s="38">
        <v>5</v>
      </c>
      <c r="I36" s="10">
        <f>COUNTIFS('B Employee List'!D:D,Table7[[#This Row],[Position ID]],'B Employee List'!F:F,Table7[[#This Row],[Pay Grade]],'B Employee List'!N:N,"Active")</f>
        <v>7</v>
      </c>
      <c r="J36" s="10">
        <f>IF(Table7[[#This Row],[Active Employee Count (HC)]]&gt;=Table7[[#This Row],[Manpower Budget]],0,Table7[[#This Row],[Manpower Budget]]-Table7[[#This Row],[Active Employee Count (HC)]])</f>
        <v>0</v>
      </c>
      <c r="K36" s="10">
        <f>COUNTIFS('B Employee List'!D:D,Table7[[#This Row],[Position ID]],'B Employee List'!F:F,Table7[[#This Row],[Pay Grade]],'B Employee List'!N:N,"Exit",'B Employee List'!P:P,"Resignation")</f>
        <v>3</v>
      </c>
      <c r="L36" s="10">
        <f>COUNTIFS('B Employee List'!D:D,Table7[[#This Row],[Position ID]],'B Employee List'!F:F,Table7[[#This Row],[Pay Grade]],'B Employee List'!N:N,"Exit")</f>
        <v>3</v>
      </c>
      <c r="M36" s="10">
        <f>COUNTIFS('B Employee List'!D:D,Table7[[#This Row],[Position ID]],'B Employee List'!F:F,Table7[[#This Row],[Pay Grade]],'B Employee List'!N:N,"Active",'B Employee List'!C:C,"M")</f>
        <v>6</v>
      </c>
      <c r="N36" s="10">
        <f>COUNTIFS('B Employee List'!D:D,Table7[[#This Row],[Position ID]],'B Employee List'!F:F,Table7[[#This Row],[Pay Grade]],'B Employee List'!N:N,"Active",'B Employee List'!C:C,"F")</f>
        <v>1</v>
      </c>
    </row>
    <row r="37" spans="1:14" x14ac:dyDescent="0.25">
      <c r="A37" s="16" t="s">
        <v>264</v>
      </c>
      <c r="B37" s="11" t="s">
        <v>260</v>
      </c>
      <c r="C37" s="14">
        <v>116</v>
      </c>
      <c r="D37" s="11" t="s">
        <v>279</v>
      </c>
      <c r="E37" s="14" t="s">
        <v>303</v>
      </c>
      <c r="F37" s="11" t="s">
        <v>61</v>
      </c>
      <c r="G37" s="8" t="s">
        <v>233</v>
      </c>
      <c r="H37" s="38">
        <v>7</v>
      </c>
      <c r="I37" s="10">
        <f>COUNTIFS('B Employee List'!D:D,Table7[[#This Row],[Position ID]],'B Employee List'!F:F,Table7[[#This Row],[Pay Grade]],'B Employee List'!N:N,"Active")</f>
        <v>16</v>
      </c>
      <c r="J37" s="10">
        <f>IF(Table7[[#This Row],[Active Employee Count (HC)]]&gt;=Table7[[#This Row],[Manpower Budget]],0,Table7[[#This Row],[Manpower Budget]]-Table7[[#This Row],[Active Employee Count (HC)]])</f>
        <v>0</v>
      </c>
      <c r="K37" s="10">
        <f>COUNTIFS('B Employee List'!D:D,Table7[[#This Row],[Position ID]],'B Employee List'!F:F,Table7[[#This Row],[Pay Grade]],'B Employee List'!N:N,"Exit",'B Employee List'!P:P,"Resignation")</f>
        <v>6</v>
      </c>
      <c r="L37" s="10">
        <f>COUNTIFS('B Employee List'!D:D,Table7[[#This Row],[Position ID]],'B Employee List'!F:F,Table7[[#This Row],[Pay Grade]],'B Employee List'!N:N,"Exit")</f>
        <v>10</v>
      </c>
      <c r="M37" s="10">
        <f>COUNTIFS('B Employee List'!D:D,Table7[[#This Row],[Position ID]],'B Employee List'!F:F,Table7[[#This Row],[Pay Grade]],'B Employee List'!N:N,"Active",'B Employee List'!C:C,"M")</f>
        <v>12</v>
      </c>
      <c r="N37" s="10">
        <f>COUNTIFS('B Employee List'!D:D,Table7[[#This Row],[Position ID]],'B Employee List'!F:F,Table7[[#This Row],[Pay Grade]],'B Employee List'!N:N,"Active",'B Employee List'!C:C,"F")</f>
        <v>4</v>
      </c>
    </row>
    <row r="38" spans="1:14" x14ac:dyDescent="0.25">
      <c r="A38" s="16" t="s">
        <v>264</v>
      </c>
      <c r="B38" s="11" t="s">
        <v>260</v>
      </c>
      <c r="C38" s="14">
        <v>116</v>
      </c>
      <c r="D38" s="11" t="s">
        <v>279</v>
      </c>
      <c r="E38" s="14" t="s">
        <v>302</v>
      </c>
      <c r="F38" s="11" t="s">
        <v>71</v>
      </c>
      <c r="G38" s="8" t="s">
        <v>232</v>
      </c>
      <c r="H38" s="38">
        <v>19</v>
      </c>
      <c r="I38" s="10">
        <f>COUNTIFS('B Employee List'!D:D,Table7[[#This Row],[Position ID]],'B Employee List'!F:F,Table7[[#This Row],[Pay Grade]],'B Employee List'!N:N,"Active")</f>
        <v>28</v>
      </c>
      <c r="J38" s="10">
        <f>IF(Table7[[#This Row],[Active Employee Count (HC)]]&gt;=Table7[[#This Row],[Manpower Budget]],0,Table7[[#This Row],[Manpower Budget]]-Table7[[#This Row],[Active Employee Count (HC)]])</f>
        <v>0</v>
      </c>
      <c r="K38" s="10">
        <f>COUNTIFS('B Employee List'!D:D,Table7[[#This Row],[Position ID]],'B Employee List'!F:F,Table7[[#This Row],[Pay Grade]],'B Employee List'!N:N,"Exit",'B Employee List'!P:P,"Resignation")</f>
        <v>1</v>
      </c>
      <c r="L38" s="10">
        <f>COUNTIFS('B Employee List'!D:D,Table7[[#This Row],[Position ID]],'B Employee List'!F:F,Table7[[#This Row],[Pay Grade]],'B Employee List'!N:N,"Exit")</f>
        <v>9</v>
      </c>
      <c r="M38" s="10">
        <f>COUNTIFS('B Employee List'!D:D,Table7[[#This Row],[Position ID]],'B Employee List'!F:F,Table7[[#This Row],[Pay Grade]],'B Employee List'!N:N,"Active",'B Employee List'!C:C,"M")</f>
        <v>22</v>
      </c>
      <c r="N38" s="10">
        <f>COUNTIFS('B Employee List'!D:D,Table7[[#This Row],[Position ID]],'B Employee List'!F:F,Table7[[#This Row],[Pay Grade]],'B Employee List'!N:N,"Active",'B Employee List'!C:C,"F")</f>
        <v>6</v>
      </c>
    </row>
    <row r="39" spans="1:14" x14ac:dyDescent="0.25">
      <c r="A39" s="16" t="s">
        <v>264</v>
      </c>
      <c r="B39" s="11" t="s">
        <v>260</v>
      </c>
      <c r="C39" s="14">
        <v>116</v>
      </c>
      <c r="D39" s="11" t="s">
        <v>279</v>
      </c>
      <c r="E39" s="14" t="s">
        <v>305</v>
      </c>
      <c r="F39" s="11" t="s">
        <v>25</v>
      </c>
      <c r="G39" s="8" t="s">
        <v>235</v>
      </c>
      <c r="H39" s="38">
        <v>1</v>
      </c>
      <c r="I39" s="10">
        <f>COUNTIFS('B Employee List'!D:D,Table7[[#This Row],[Position ID]],'B Employee List'!F:F,Table7[[#This Row],[Pay Grade]],'B Employee List'!N:N,"Active")</f>
        <v>1</v>
      </c>
      <c r="J39" s="10">
        <f>IF(Table7[[#This Row],[Active Employee Count (HC)]]&gt;=Table7[[#This Row],[Manpower Budget]],0,Table7[[#This Row],[Manpower Budget]]-Table7[[#This Row],[Active Employee Count (HC)]])</f>
        <v>0</v>
      </c>
      <c r="K39" s="10">
        <f>COUNTIFS('B Employee List'!D:D,Table7[[#This Row],[Position ID]],'B Employee List'!F:F,Table7[[#This Row],[Pay Grade]],'B Employee List'!N:N,"Exit",'B Employee List'!P:P,"Resignation")</f>
        <v>0</v>
      </c>
      <c r="L39" s="10">
        <f>COUNTIFS('B Employee List'!D:D,Table7[[#This Row],[Position ID]],'B Employee List'!F:F,Table7[[#This Row],[Pay Grade]],'B Employee List'!N:N,"Exit")</f>
        <v>2</v>
      </c>
      <c r="M39" s="10">
        <f>COUNTIFS('B Employee List'!D:D,Table7[[#This Row],[Position ID]],'B Employee List'!F:F,Table7[[#This Row],[Pay Grade]],'B Employee List'!N:N,"Active",'B Employee List'!C:C,"M")</f>
        <v>1</v>
      </c>
      <c r="N39" s="10">
        <f>COUNTIFS('B Employee List'!D:D,Table7[[#This Row],[Position ID]],'B Employee List'!F:F,Table7[[#This Row],[Pay Grade]],'B Employee List'!N:N,"Active",'B Employee List'!C:C,"F")</f>
        <v>0</v>
      </c>
    </row>
    <row r="40" spans="1:14" x14ac:dyDescent="0.25">
      <c r="A40" s="16" t="s">
        <v>264</v>
      </c>
      <c r="B40" s="11" t="s">
        <v>260</v>
      </c>
      <c r="C40" s="14">
        <v>116</v>
      </c>
      <c r="D40" s="11" t="s">
        <v>279</v>
      </c>
      <c r="E40" s="14" t="s">
        <v>308</v>
      </c>
      <c r="F40" s="11" t="s">
        <v>47</v>
      </c>
      <c r="G40" s="8" t="s">
        <v>240</v>
      </c>
      <c r="H40" s="38">
        <v>1</v>
      </c>
      <c r="I40" s="10">
        <f>COUNTIFS('B Employee List'!D:D,Table7[[#This Row],[Position ID]],'B Employee List'!F:F,Table7[[#This Row],[Pay Grade]],'B Employee List'!N:N,"Active")</f>
        <v>1</v>
      </c>
      <c r="J40" s="10">
        <f>IF(Table7[[#This Row],[Active Employee Count (HC)]]&gt;=Table7[[#This Row],[Manpower Budget]],0,Table7[[#This Row],[Manpower Budget]]-Table7[[#This Row],[Active Employee Count (HC)]])</f>
        <v>0</v>
      </c>
      <c r="K40" s="10">
        <f>COUNTIFS('B Employee List'!D:D,Table7[[#This Row],[Position ID]],'B Employee List'!F:F,Table7[[#This Row],[Pay Grade]],'B Employee List'!N:N,"Exit",'B Employee List'!P:P,"Resignation")</f>
        <v>1</v>
      </c>
      <c r="L40" s="10">
        <f>COUNTIFS('B Employee List'!D:D,Table7[[#This Row],[Position ID]],'B Employee List'!F:F,Table7[[#This Row],[Pay Grade]],'B Employee List'!N:N,"Exit")</f>
        <v>2</v>
      </c>
      <c r="M40" s="10">
        <f>COUNTIFS('B Employee List'!D:D,Table7[[#This Row],[Position ID]],'B Employee List'!F:F,Table7[[#This Row],[Pay Grade]],'B Employee List'!N:N,"Active",'B Employee List'!C:C,"M")</f>
        <v>1</v>
      </c>
      <c r="N40" s="10">
        <f>COUNTIFS('B Employee List'!D:D,Table7[[#This Row],[Position ID]],'B Employee List'!F:F,Table7[[#This Row],[Pay Grade]],'B Employee List'!N:N,"Active",'B Employee List'!C:C,"F")</f>
        <v>0</v>
      </c>
    </row>
    <row r="41" spans="1:14" x14ac:dyDescent="0.25">
      <c r="A41" s="16" t="s">
        <v>264</v>
      </c>
      <c r="B41" s="11" t="s">
        <v>260</v>
      </c>
      <c r="C41" s="14">
        <v>116</v>
      </c>
      <c r="D41" s="11" t="s">
        <v>279</v>
      </c>
      <c r="E41" s="14" t="s">
        <v>345</v>
      </c>
      <c r="F41" s="11" t="s">
        <v>24</v>
      </c>
      <c r="G41" s="8" t="s">
        <v>239</v>
      </c>
      <c r="H41" s="38">
        <v>2</v>
      </c>
      <c r="I41" s="10">
        <f>COUNTIFS('B Employee List'!D:D,Table7[[#This Row],[Position ID]],'B Employee List'!F:F,Table7[[#This Row],[Pay Grade]],'B Employee List'!N:N,"Active")</f>
        <v>1</v>
      </c>
      <c r="J41" s="10">
        <f>IF(Table7[[#This Row],[Active Employee Count (HC)]]&gt;=Table7[[#This Row],[Manpower Budget]],0,Table7[[#This Row],[Manpower Budget]]-Table7[[#This Row],[Active Employee Count (HC)]])</f>
        <v>1</v>
      </c>
      <c r="K41" s="10">
        <f>COUNTIFS('B Employee List'!D:D,Table7[[#This Row],[Position ID]],'B Employee List'!F:F,Table7[[#This Row],[Pay Grade]],'B Employee List'!N:N,"Exit",'B Employee List'!P:P,"Resignation")</f>
        <v>1</v>
      </c>
      <c r="L41" s="10">
        <f>COUNTIFS('B Employee List'!D:D,Table7[[#This Row],[Position ID]],'B Employee List'!F:F,Table7[[#This Row],[Pay Grade]],'B Employee List'!N:N,"Exit")</f>
        <v>1</v>
      </c>
      <c r="M41" s="10">
        <f>COUNTIFS('B Employee List'!D:D,Table7[[#This Row],[Position ID]],'B Employee List'!F:F,Table7[[#This Row],[Pay Grade]],'B Employee List'!N:N,"Active",'B Employee List'!C:C,"M")</f>
        <v>1</v>
      </c>
      <c r="N41" s="10">
        <f>COUNTIFS('B Employee List'!D:D,Table7[[#This Row],[Position ID]],'B Employee List'!F:F,Table7[[#This Row],[Pay Grade]],'B Employee List'!N:N,"Active",'B Employee List'!C:C,"F")</f>
        <v>0</v>
      </c>
    </row>
    <row r="42" spans="1:14" x14ac:dyDescent="0.25">
      <c r="A42" s="16" t="s">
        <v>264</v>
      </c>
      <c r="B42" s="11" t="s">
        <v>260</v>
      </c>
      <c r="C42" s="14">
        <v>116</v>
      </c>
      <c r="D42" s="11" t="s">
        <v>279</v>
      </c>
      <c r="E42" s="14" t="s">
        <v>307</v>
      </c>
      <c r="F42" s="11" t="s">
        <v>22</v>
      </c>
      <c r="G42" s="8" t="s">
        <v>237</v>
      </c>
      <c r="H42" s="38">
        <v>2</v>
      </c>
      <c r="I42" s="10">
        <f>COUNTIFS('B Employee List'!D:D,Table7[[#This Row],[Position ID]],'B Employee List'!F:F,Table7[[#This Row],[Pay Grade]],'B Employee List'!N:N,"Active")</f>
        <v>2</v>
      </c>
      <c r="J42" s="10">
        <f>IF(Table7[[#This Row],[Active Employee Count (HC)]]&gt;=Table7[[#This Row],[Manpower Budget]],0,Table7[[#This Row],[Manpower Budget]]-Table7[[#This Row],[Active Employee Count (HC)]])</f>
        <v>0</v>
      </c>
      <c r="K42" s="10">
        <f>COUNTIFS('B Employee List'!D:D,Table7[[#This Row],[Position ID]],'B Employee List'!F:F,Table7[[#This Row],[Pay Grade]],'B Employee List'!N:N,"Exit",'B Employee List'!P:P,"Resignation")</f>
        <v>0</v>
      </c>
      <c r="L42" s="10">
        <f>COUNTIFS('B Employee List'!D:D,Table7[[#This Row],[Position ID]],'B Employee List'!F:F,Table7[[#This Row],[Pay Grade]],'B Employee List'!N:N,"Exit")</f>
        <v>2</v>
      </c>
      <c r="M42" s="10">
        <f>COUNTIFS('B Employee List'!D:D,Table7[[#This Row],[Position ID]],'B Employee List'!F:F,Table7[[#This Row],[Pay Grade]],'B Employee List'!N:N,"Active",'B Employee List'!C:C,"M")</f>
        <v>1</v>
      </c>
      <c r="N42" s="10">
        <f>COUNTIFS('B Employee List'!D:D,Table7[[#This Row],[Position ID]],'B Employee List'!F:F,Table7[[#This Row],[Pay Grade]],'B Employee List'!N:N,"Active",'B Employee List'!C:C,"F")</f>
        <v>1</v>
      </c>
    </row>
    <row r="43" spans="1:14" x14ac:dyDescent="0.25">
      <c r="A43" s="16" t="s">
        <v>265</v>
      </c>
      <c r="B43" s="11" t="s">
        <v>12</v>
      </c>
      <c r="C43" s="14">
        <v>108</v>
      </c>
      <c r="D43" s="11" t="s">
        <v>283</v>
      </c>
      <c r="E43" s="14" t="s">
        <v>320</v>
      </c>
      <c r="F43" s="11" t="s">
        <v>74</v>
      </c>
      <c r="G43" s="8" t="s">
        <v>238</v>
      </c>
      <c r="H43" s="38">
        <v>2</v>
      </c>
      <c r="I43" s="10">
        <f>COUNTIFS('B Employee List'!D:D,Table7[[#This Row],[Position ID]],'B Employee List'!F:F,Table7[[#This Row],[Pay Grade]],'B Employee List'!N:N,"Active")</f>
        <v>2</v>
      </c>
      <c r="J43" s="10">
        <f>IF(Table7[[#This Row],[Active Employee Count (HC)]]&gt;=Table7[[#This Row],[Manpower Budget]],0,Table7[[#This Row],[Manpower Budget]]-Table7[[#This Row],[Active Employee Count (HC)]])</f>
        <v>0</v>
      </c>
      <c r="K43" s="10">
        <f>COUNTIFS('B Employee List'!D:D,Table7[[#This Row],[Position ID]],'B Employee List'!F:F,Table7[[#This Row],[Pay Grade]],'B Employee List'!N:N,"Exit",'B Employee List'!P:P,"Resignation")</f>
        <v>0</v>
      </c>
      <c r="L43" s="10">
        <f>COUNTIFS('B Employee List'!D:D,Table7[[#This Row],[Position ID]],'B Employee List'!F:F,Table7[[#This Row],[Pay Grade]],'B Employee List'!N:N,"Exit")</f>
        <v>0</v>
      </c>
      <c r="M43" s="10">
        <f>COUNTIFS('B Employee List'!D:D,Table7[[#This Row],[Position ID]],'B Employee List'!F:F,Table7[[#This Row],[Pay Grade]],'B Employee List'!N:N,"Active",'B Employee List'!C:C,"M")</f>
        <v>1</v>
      </c>
      <c r="N43" s="10">
        <f>COUNTIFS('B Employee List'!D:D,Table7[[#This Row],[Position ID]],'B Employee List'!F:F,Table7[[#This Row],[Pay Grade]],'B Employee List'!N:N,"Active",'B Employee List'!C:C,"F")</f>
        <v>1</v>
      </c>
    </row>
    <row r="44" spans="1:14" x14ac:dyDescent="0.25">
      <c r="A44" s="16" t="s">
        <v>265</v>
      </c>
      <c r="B44" s="11" t="s">
        <v>12</v>
      </c>
      <c r="C44" s="14">
        <v>108</v>
      </c>
      <c r="D44" s="11" t="s">
        <v>283</v>
      </c>
      <c r="E44" s="14" t="s">
        <v>319</v>
      </c>
      <c r="F44" s="11" t="s">
        <v>257</v>
      </c>
      <c r="G44" s="8" t="s">
        <v>235</v>
      </c>
      <c r="H44" s="38">
        <v>1</v>
      </c>
      <c r="I44" s="10">
        <f>COUNTIFS('B Employee List'!D:D,Table7[[#This Row],[Position ID]],'B Employee List'!F:F,Table7[[#This Row],[Pay Grade]],'B Employee List'!N:N,"Active")</f>
        <v>2</v>
      </c>
      <c r="J44" s="10">
        <f>IF(Table7[[#This Row],[Active Employee Count (HC)]]&gt;=Table7[[#This Row],[Manpower Budget]],0,Table7[[#This Row],[Manpower Budget]]-Table7[[#This Row],[Active Employee Count (HC)]])</f>
        <v>0</v>
      </c>
      <c r="K44" s="10">
        <f>COUNTIFS('B Employee List'!D:D,Table7[[#This Row],[Position ID]],'B Employee List'!F:F,Table7[[#This Row],[Pay Grade]],'B Employee List'!N:N,"Exit",'B Employee List'!P:P,"Resignation")</f>
        <v>0</v>
      </c>
      <c r="L44" s="10">
        <f>COUNTIFS('B Employee List'!D:D,Table7[[#This Row],[Position ID]],'B Employee List'!F:F,Table7[[#This Row],[Pay Grade]],'B Employee List'!N:N,"Exit")</f>
        <v>0</v>
      </c>
      <c r="M44" s="10">
        <f>COUNTIFS('B Employee List'!D:D,Table7[[#This Row],[Position ID]],'B Employee List'!F:F,Table7[[#This Row],[Pay Grade]],'B Employee List'!N:N,"Active",'B Employee List'!C:C,"M")</f>
        <v>2</v>
      </c>
      <c r="N44" s="10">
        <f>COUNTIFS('B Employee List'!D:D,Table7[[#This Row],[Position ID]],'B Employee List'!F:F,Table7[[#This Row],[Pay Grade]],'B Employee List'!N:N,"Active",'B Employee List'!C:C,"F")</f>
        <v>0</v>
      </c>
    </row>
    <row r="45" spans="1:14" x14ac:dyDescent="0.25">
      <c r="A45" s="16" t="s">
        <v>265</v>
      </c>
      <c r="B45" s="11" t="s">
        <v>12</v>
      </c>
      <c r="C45" s="14">
        <v>108</v>
      </c>
      <c r="D45" s="11" t="s">
        <v>283</v>
      </c>
      <c r="E45" s="14" t="s">
        <v>322</v>
      </c>
      <c r="F45" s="11" t="s">
        <v>70</v>
      </c>
      <c r="G45" s="8" t="s">
        <v>240</v>
      </c>
      <c r="H45" s="38">
        <v>1</v>
      </c>
      <c r="I45" s="10">
        <f>COUNTIFS('B Employee List'!D:D,Table7[[#This Row],[Position ID]],'B Employee List'!F:F,Table7[[#This Row],[Pay Grade]],'B Employee List'!N:N,"Active")</f>
        <v>1</v>
      </c>
      <c r="J45" s="10">
        <f>IF(Table7[[#This Row],[Active Employee Count (HC)]]&gt;=Table7[[#This Row],[Manpower Budget]],0,Table7[[#This Row],[Manpower Budget]]-Table7[[#This Row],[Active Employee Count (HC)]])</f>
        <v>0</v>
      </c>
      <c r="K45" s="10">
        <f>COUNTIFS('B Employee List'!D:D,Table7[[#This Row],[Position ID]],'B Employee List'!F:F,Table7[[#This Row],[Pay Grade]],'B Employee List'!N:N,"Exit",'B Employee List'!P:P,"Resignation")</f>
        <v>0</v>
      </c>
      <c r="L45" s="10">
        <f>COUNTIFS('B Employee List'!D:D,Table7[[#This Row],[Position ID]],'B Employee List'!F:F,Table7[[#This Row],[Pay Grade]],'B Employee List'!N:N,"Exit")</f>
        <v>0</v>
      </c>
      <c r="M45" s="10">
        <f>COUNTIFS('B Employee List'!D:D,Table7[[#This Row],[Position ID]],'B Employee List'!F:F,Table7[[#This Row],[Pay Grade]],'B Employee List'!N:N,"Active",'B Employee List'!C:C,"M")</f>
        <v>0</v>
      </c>
      <c r="N45" s="10">
        <f>COUNTIFS('B Employee List'!D:D,Table7[[#This Row],[Position ID]],'B Employee List'!F:F,Table7[[#This Row],[Pay Grade]],'B Employee List'!N:N,"Active",'B Employee List'!C:C,"F")</f>
        <v>1</v>
      </c>
    </row>
    <row r="46" spans="1:14" x14ac:dyDescent="0.25">
      <c r="A46" s="16" t="s">
        <v>265</v>
      </c>
      <c r="B46" s="11" t="s">
        <v>12</v>
      </c>
      <c r="C46" s="14">
        <v>108</v>
      </c>
      <c r="D46" s="11" t="s">
        <v>283</v>
      </c>
      <c r="E46" s="14" t="s">
        <v>321</v>
      </c>
      <c r="F46" s="11" t="s">
        <v>252</v>
      </c>
      <c r="G46" s="8" t="s">
        <v>239</v>
      </c>
      <c r="H46" s="38">
        <v>1</v>
      </c>
      <c r="I46" s="10">
        <f>COUNTIFS('B Employee List'!D:D,Table7[[#This Row],[Position ID]],'B Employee List'!F:F,Table7[[#This Row],[Pay Grade]],'B Employee List'!N:N,"Active")</f>
        <v>1</v>
      </c>
      <c r="J46" s="10">
        <f>IF(Table7[[#This Row],[Active Employee Count (HC)]]&gt;=Table7[[#This Row],[Manpower Budget]],0,Table7[[#This Row],[Manpower Budget]]-Table7[[#This Row],[Active Employee Count (HC)]])</f>
        <v>0</v>
      </c>
      <c r="K46" s="10">
        <f>COUNTIFS('B Employee List'!D:D,Table7[[#This Row],[Position ID]],'B Employee List'!F:F,Table7[[#This Row],[Pay Grade]],'B Employee List'!N:N,"Exit",'B Employee List'!P:P,"Resignation")</f>
        <v>0</v>
      </c>
      <c r="L46" s="10">
        <f>COUNTIFS('B Employee List'!D:D,Table7[[#This Row],[Position ID]],'B Employee List'!F:F,Table7[[#This Row],[Pay Grade]],'B Employee List'!N:N,"Exit")</f>
        <v>0</v>
      </c>
      <c r="M46" s="10">
        <f>COUNTIFS('B Employee List'!D:D,Table7[[#This Row],[Position ID]],'B Employee List'!F:F,Table7[[#This Row],[Pay Grade]],'B Employee List'!N:N,"Active",'B Employee List'!C:C,"M")</f>
        <v>0</v>
      </c>
      <c r="N46" s="10">
        <f>COUNTIFS('B Employee List'!D:D,Table7[[#This Row],[Position ID]],'B Employee List'!F:F,Table7[[#This Row],[Pay Grade]],'B Employee List'!N:N,"Active",'B Employee List'!C:C,"F")</f>
        <v>1</v>
      </c>
    </row>
    <row r="47" spans="1:14" x14ac:dyDescent="0.25">
      <c r="A47" s="16" t="s">
        <v>265</v>
      </c>
      <c r="B47" s="11" t="s">
        <v>12</v>
      </c>
      <c r="C47" s="14">
        <v>119</v>
      </c>
      <c r="D47" s="11" t="s">
        <v>17</v>
      </c>
      <c r="E47" s="14" t="s">
        <v>352</v>
      </c>
      <c r="F47" s="11" t="s">
        <v>253</v>
      </c>
      <c r="G47" s="8" t="s">
        <v>237</v>
      </c>
      <c r="H47" s="38">
        <v>1</v>
      </c>
      <c r="I47" s="10">
        <f>COUNTIFS('B Employee List'!D:D,Table7[[#This Row],[Position ID]],'B Employee List'!F:F,Table7[[#This Row],[Pay Grade]],'B Employee List'!N:N,"Active")</f>
        <v>1</v>
      </c>
      <c r="J47" s="10">
        <f>IF(Table7[[#This Row],[Active Employee Count (HC)]]&gt;=Table7[[#This Row],[Manpower Budget]],0,Table7[[#This Row],[Manpower Budget]]-Table7[[#This Row],[Active Employee Count (HC)]])</f>
        <v>0</v>
      </c>
      <c r="K47" s="10">
        <f>COUNTIFS('B Employee List'!D:D,Table7[[#This Row],[Position ID]],'B Employee List'!F:F,Table7[[#This Row],[Pay Grade]],'B Employee List'!N:N,"Exit",'B Employee List'!P:P,"Resignation")</f>
        <v>0</v>
      </c>
      <c r="L47" s="10">
        <f>COUNTIFS('B Employee List'!D:D,Table7[[#This Row],[Position ID]],'B Employee List'!F:F,Table7[[#This Row],[Pay Grade]],'B Employee List'!N:N,"Exit")</f>
        <v>0</v>
      </c>
      <c r="M47" s="10">
        <f>COUNTIFS('B Employee List'!D:D,Table7[[#This Row],[Position ID]],'B Employee List'!F:F,Table7[[#This Row],[Pay Grade]],'B Employee List'!N:N,"Active",'B Employee List'!C:C,"M")</f>
        <v>1</v>
      </c>
      <c r="N47" s="10">
        <f>COUNTIFS('B Employee List'!D:D,Table7[[#This Row],[Position ID]],'B Employee List'!F:F,Table7[[#This Row],[Pay Grade]],'B Employee List'!N:N,"Active",'B Employee List'!C:C,"F")</f>
        <v>0</v>
      </c>
    </row>
    <row r="48" spans="1:14" x14ac:dyDescent="0.25">
      <c r="A48" s="16" t="s">
        <v>265</v>
      </c>
      <c r="B48" s="11" t="s">
        <v>12</v>
      </c>
      <c r="C48" s="14">
        <v>121</v>
      </c>
      <c r="D48" s="11" t="s">
        <v>284</v>
      </c>
      <c r="E48" s="14" t="s">
        <v>319</v>
      </c>
      <c r="F48" s="11" t="s">
        <v>257</v>
      </c>
      <c r="G48" s="8" t="s">
        <v>235</v>
      </c>
      <c r="H48" s="38">
        <v>1</v>
      </c>
      <c r="I48" s="10">
        <f>COUNTIFS('B Employee List'!D:D,Table7[[#This Row],[Position ID]],'B Employee List'!F:F,Table7[[#This Row],[Pay Grade]],'B Employee List'!N:N,"Active")</f>
        <v>2</v>
      </c>
      <c r="J48" s="10">
        <f>IF(Table7[[#This Row],[Active Employee Count (HC)]]&gt;=Table7[[#This Row],[Manpower Budget]],0,Table7[[#This Row],[Manpower Budget]]-Table7[[#This Row],[Active Employee Count (HC)]])</f>
        <v>0</v>
      </c>
      <c r="K48" s="10">
        <f>COUNTIFS('B Employee List'!D:D,Table7[[#This Row],[Position ID]],'B Employee List'!F:F,Table7[[#This Row],[Pay Grade]],'B Employee List'!N:N,"Exit",'B Employee List'!P:P,"Resignation")</f>
        <v>0</v>
      </c>
      <c r="L48" s="10">
        <f>COUNTIFS('B Employee List'!D:D,Table7[[#This Row],[Position ID]],'B Employee List'!F:F,Table7[[#This Row],[Pay Grade]],'B Employee List'!N:N,"Exit")</f>
        <v>0</v>
      </c>
      <c r="M48" s="10">
        <f>COUNTIFS('B Employee List'!D:D,Table7[[#This Row],[Position ID]],'B Employee List'!F:F,Table7[[#This Row],[Pay Grade]],'B Employee List'!N:N,"Active",'B Employee List'!C:C,"M")</f>
        <v>2</v>
      </c>
      <c r="N48" s="10">
        <f>COUNTIFS('B Employee List'!D:D,Table7[[#This Row],[Position ID]],'B Employee List'!F:F,Table7[[#This Row],[Pay Grade]],'B Employee List'!N:N,"Active",'B Employee List'!C:C,"F")</f>
        <v>0</v>
      </c>
    </row>
    <row r="49" spans="1:14" x14ac:dyDescent="0.25">
      <c r="A49" s="16" t="s">
        <v>266</v>
      </c>
      <c r="B49" s="11" t="s">
        <v>258</v>
      </c>
      <c r="C49" s="14">
        <v>101</v>
      </c>
      <c r="D49" s="11" t="s">
        <v>288</v>
      </c>
      <c r="E49" s="14" t="s">
        <v>296</v>
      </c>
      <c r="F49" s="11" t="s">
        <v>36</v>
      </c>
      <c r="G49" s="8" t="s">
        <v>232</v>
      </c>
      <c r="H49" s="38">
        <v>10</v>
      </c>
      <c r="I49" s="10">
        <f>COUNTIFS('B Employee List'!D:D,Table7[[#This Row],[Position ID]],'B Employee List'!F:F,Table7[[#This Row],[Pay Grade]],'B Employee List'!N:N,"Active")</f>
        <v>33</v>
      </c>
      <c r="J49" s="10">
        <f>IF(Table7[[#This Row],[Active Employee Count (HC)]]&gt;=Table7[[#This Row],[Manpower Budget]],0,Table7[[#This Row],[Manpower Budget]]-Table7[[#This Row],[Active Employee Count (HC)]])</f>
        <v>0</v>
      </c>
      <c r="K49" s="10">
        <f>COUNTIFS('B Employee List'!D:D,Table7[[#This Row],[Position ID]],'B Employee List'!F:F,Table7[[#This Row],[Pay Grade]],'B Employee List'!N:N,"Exit",'B Employee List'!P:P,"Resignation")</f>
        <v>0</v>
      </c>
      <c r="L49" s="10">
        <f>COUNTIFS('B Employee List'!D:D,Table7[[#This Row],[Position ID]],'B Employee List'!F:F,Table7[[#This Row],[Pay Grade]],'B Employee List'!N:N,"Exit")</f>
        <v>4</v>
      </c>
      <c r="M49" s="10">
        <f>COUNTIFS('B Employee List'!D:D,Table7[[#This Row],[Position ID]],'B Employee List'!F:F,Table7[[#This Row],[Pay Grade]],'B Employee List'!N:N,"Active",'B Employee List'!C:C,"M")</f>
        <v>23</v>
      </c>
      <c r="N49" s="10">
        <f>COUNTIFS('B Employee List'!D:D,Table7[[#This Row],[Position ID]],'B Employee List'!F:F,Table7[[#This Row],[Pay Grade]],'B Employee List'!N:N,"Active",'B Employee List'!C:C,"F")</f>
        <v>10</v>
      </c>
    </row>
    <row r="50" spans="1:14" x14ac:dyDescent="0.25">
      <c r="A50" s="16" t="s">
        <v>266</v>
      </c>
      <c r="B50" s="11" t="s">
        <v>258</v>
      </c>
      <c r="C50" s="14">
        <v>101</v>
      </c>
      <c r="D50" s="11" t="s">
        <v>288</v>
      </c>
      <c r="E50" s="14" t="s">
        <v>298</v>
      </c>
      <c r="F50" s="11" t="s">
        <v>26</v>
      </c>
      <c r="G50" s="8" t="s">
        <v>234</v>
      </c>
      <c r="H50" s="38">
        <v>1</v>
      </c>
      <c r="I50" s="10">
        <f>COUNTIFS('B Employee List'!D:D,Table7[[#This Row],[Position ID]],'B Employee List'!F:F,Table7[[#This Row],[Pay Grade]],'B Employee List'!N:N,"Active")</f>
        <v>2</v>
      </c>
      <c r="J50" s="10">
        <f>IF(Table7[[#This Row],[Active Employee Count (HC)]]&gt;=Table7[[#This Row],[Manpower Budget]],0,Table7[[#This Row],[Manpower Budget]]-Table7[[#This Row],[Active Employee Count (HC)]])</f>
        <v>0</v>
      </c>
      <c r="K50" s="10">
        <f>COUNTIFS('B Employee List'!D:D,Table7[[#This Row],[Position ID]],'B Employee List'!F:F,Table7[[#This Row],[Pay Grade]],'B Employee List'!N:N,"Exit",'B Employee List'!P:P,"Resignation")</f>
        <v>1</v>
      </c>
      <c r="L50" s="10">
        <f>COUNTIFS('B Employee List'!D:D,Table7[[#This Row],[Position ID]],'B Employee List'!F:F,Table7[[#This Row],[Pay Grade]],'B Employee List'!N:N,"Exit")</f>
        <v>1</v>
      </c>
      <c r="M50" s="10">
        <f>COUNTIFS('B Employee List'!D:D,Table7[[#This Row],[Position ID]],'B Employee List'!F:F,Table7[[#This Row],[Pay Grade]],'B Employee List'!N:N,"Active",'B Employee List'!C:C,"M")</f>
        <v>2</v>
      </c>
      <c r="N50" s="10">
        <f>COUNTIFS('B Employee List'!D:D,Table7[[#This Row],[Position ID]],'B Employee List'!F:F,Table7[[#This Row],[Pay Grade]],'B Employee List'!N:N,"Active",'B Employee List'!C:C,"F")</f>
        <v>0</v>
      </c>
    </row>
    <row r="51" spans="1:14" x14ac:dyDescent="0.25">
      <c r="A51" s="16" t="s">
        <v>266</v>
      </c>
      <c r="B51" s="11" t="s">
        <v>258</v>
      </c>
      <c r="C51" s="14">
        <v>101</v>
      </c>
      <c r="D51" s="11" t="s">
        <v>288</v>
      </c>
      <c r="E51" s="14" t="s">
        <v>301</v>
      </c>
      <c r="F51" s="11" t="s">
        <v>42</v>
      </c>
      <c r="G51" s="8" t="s">
        <v>237</v>
      </c>
      <c r="H51" s="38">
        <v>1</v>
      </c>
      <c r="I51" s="10">
        <f>COUNTIFS('B Employee List'!D:D,Table7[[#This Row],[Position ID]],'B Employee List'!F:F,Table7[[#This Row],[Pay Grade]],'B Employee List'!N:N,"Active")</f>
        <v>1</v>
      </c>
      <c r="J51" s="10">
        <f>IF(Table7[[#This Row],[Active Employee Count (HC)]]&gt;=Table7[[#This Row],[Manpower Budget]],0,Table7[[#This Row],[Manpower Budget]]-Table7[[#This Row],[Active Employee Count (HC)]])</f>
        <v>0</v>
      </c>
      <c r="K51" s="10">
        <f>COUNTIFS('B Employee List'!D:D,Table7[[#This Row],[Position ID]],'B Employee List'!F:F,Table7[[#This Row],[Pay Grade]],'B Employee List'!N:N,"Exit",'B Employee List'!P:P,"Resignation")</f>
        <v>0</v>
      </c>
      <c r="L51" s="10">
        <f>COUNTIFS('B Employee List'!D:D,Table7[[#This Row],[Position ID]],'B Employee List'!F:F,Table7[[#This Row],[Pay Grade]],'B Employee List'!N:N,"Exit")</f>
        <v>0</v>
      </c>
      <c r="M51" s="10">
        <f>COUNTIFS('B Employee List'!D:D,Table7[[#This Row],[Position ID]],'B Employee List'!F:F,Table7[[#This Row],[Pay Grade]],'B Employee List'!N:N,"Active",'B Employee List'!C:C,"M")</f>
        <v>1</v>
      </c>
      <c r="N51" s="10">
        <f>COUNTIFS('B Employee List'!D:D,Table7[[#This Row],[Position ID]],'B Employee List'!F:F,Table7[[#This Row],[Pay Grade]],'B Employee List'!N:N,"Active",'B Employee List'!C:C,"F")</f>
        <v>0</v>
      </c>
    </row>
    <row r="52" spans="1:14" x14ac:dyDescent="0.25">
      <c r="A52" s="16" t="s">
        <v>266</v>
      </c>
      <c r="B52" s="11" t="s">
        <v>258</v>
      </c>
      <c r="C52" s="14">
        <v>101</v>
      </c>
      <c r="D52" s="11" t="s">
        <v>288</v>
      </c>
      <c r="E52" s="14" t="s">
        <v>300</v>
      </c>
      <c r="F52" s="11" t="s">
        <v>50</v>
      </c>
      <c r="G52" s="8" t="s">
        <v>236</v>
      </c>
      <c r="H52" s="38">
        <v>2</v>
      </c>
      <c r="I52" s="10">
        <f>COUNTIFS('B Employee List'!D:D,Table7[[#This Row],[Position ID]],'B Employee List'!F:F,Table7[[#This Row],[Pay Grade]],'B Employee List'!N:N,"Active")</f>
        <v>0</v>
      </c>
      <c r="J52" s="10">
        <f>IF(Table7[[#This Row],[Active Employee Count (HC)]]&gt;=Table7[[#This Row],[Manpower Budget]],0,Table7[[#This Row],[Manpower Budget]]-Table7[[#This Row],[Active Employee Count (HC)]])</f>
        <v>2</v>
      </c>
      <c r="K52" s="10">
        <f>COUNTIFS('B Employee List'!D:D,Table7[[#This Row],[Position ID]],'B Employee List'!F:F,Table7[[#This Row],[Pay Grade]],'B Employee List'!N:N,"Exit",'B Employee List'!P:P,"Resignation")</f>
        <v>0</v>
      </c>
      <c r="L52" s="10">
        <f>COUNTIFS('B Employee List'!D:D,Table7[[#This Row],[Position ID]],'B Employee List'!F:F,Table7[[#This Row],[Pay Grade]],'B Employee List'!N:N,"Exit")</f>
        <v>2</v>
      </c>
      <c r="M52" s="10">
        <f>COUNTIFS('B Employee List'!D:D,Table7[[#This Row],[Position ID]],'B Employee List'!F:F,Table7[[#This Row],[Pay Grade]],'B Employee List'!N:N,"Active",'B Employee List'!C:C,"M")</f>
        <v>0</v>
      </c>
      <c r="N52" s="10">
        <f>COUNTIFS('B Employee List'!D:D,Table7[[#This Row],[Position ID]],'B Employee List'!F:F,Table7[[#This Row],[Pay Grade]],'B Employee List'!N:N,"Active",'B Employee List'!C:C,"F")</f>
        <v>0</v>
      </c>
    </row>
    <row r="53" spans="1:14" x14ac:dyDescent="0.25">
      <c r="A53" s="16" t="s">
        <v>266</v>
      </c>
      <c r="B53" s="11" t="s">
        <v>258</v>
      </c>
      <c r="C53" s="14">
        <v>101</v>
      </c>
      <c r="D53" s="11" t="s">
        <v>288</v>
      </c>
      <c r="E53" s="14" t="s">
        <v>299</v>
      </c>
      <c r="F53" s="11" t="s">
        <v>13</v>
      </c>
      <c r="G53" s="8" t="s">
        <v>234</v>
      </c>
      <c r="H53" s="38">
        <v>1</v>
      </c>
      <c r="I53" s="10">
        <f>COUNTIFS('B Employee List'!D:D,Table7[[#This Row],[Position ID]],'B Employee List'!F:F,Table7[[#This Row],[Pay Grade]],'B Employee List'!N:N,"Active")</f>
        <v>2</v>
      </c>
      <c r="J53" s="10">
        <f>IF(Table7[[#This Row],[Active Employee Count (HC)]]&gt;=Table7[[#This Row],[Manpower Budget]],0,Table7[[#This Row],[Manpower Budget]]-Table7[[#This Row],[Active Employee Count (HC)]])</f>
        <v>0</v>
      </c>
      <c r="K53" s="10">
        <f>COUNTIFS('B Employee List'!D:D,Table7[[#This Row],[Position ID]],'B Employee List'!F:F,Table7[[#This Row],[Pay Grade]],'B Employee List'!N:N,"Exit",'B Employee List'!P:P,"Resignation")</f>
        <v>1</v>
      </c>
      <c r="L53" s="10">
        <f>COUNTIFS('B Employee List'!D:D,Table7[[#This Row],[Position ID]],'B Employee List'!F:F,Table7[[#This Row],[Pay Grade]],'B Employee List'!N:N,"Exit")</f>
        <v>3</v>
      </c>
      <c r="M53" s="10">
        <f>COUNTIFS('B Employee List'!D:D,Table7[[#This Row],[Position ID]],'B Employee List'!F:F,Table7[[#This Row],[Pay Grade]],'B Employee List'!N:N,"Active",'B Employee List'!C:C,"M")</f>
        <v>2</v>
      </c>
      <c r="N53" s="10">
        <f>COUNTIFS('B Employee List'!D:D,Table7[[#This Row],[Position ID]],'B Employee List'!F:F,Table7[[#This Row],[Pay Grade]],'B Employee List'!N:N,"Active",'B Employee List'!C:C,"F")</f>
        <v>0</v>
      </c>
    </row>
    <row r="54" spans="1:14" x14ac:dyDescent="0.25">
      <c r="A54" s="16" t="s">
        <v>266</v>
      </c>
      <c r="B54" s="11" t="s">
        <v>258</v>
      </c>
      <c r="C54" s="14">
        <v>101</v>
      </c>
      <c r="D54" s="11" t="s">
        <v>288</v>
      </c>
      <c r="E54" s="14" t="s">
        <v>297</v>
      </c>
      <c r="F54" s="11" t="s">
        <v>37</v>
      </c>
      <c r="G54" s="8" t="s">
        <v>233</v>
      </c>
      <c r="H54" s="38">
        <v>5</v>
      </c>
      <c r="I54" s="10">
        <f>COUNTIFS('B Employee List'!D:D,Table7[[#This Row],[Position ID]],'B Employee List'!F:F,Table7[[#This Row],[Pay Grade]],'B Employee List'!N:N,"Active")</f>
        <v>14</v>
      </c>
      <c r="J54" s="10">
        <f>IF(Table7[[#This Row],[Active Employee Count (HC)]]&gt;=Table7[[#This Row],[Manpower Budget]],0,Table7[[#This Row],[Manpower Budget]]-Table7[[#This Row],[Active Employee Count (HC)]])</f>
        <v>0</v>
      </c>
      <c r="K54" s="10">
        <f>COUNTIFS('B Employee List'!D:D,Table7[[#This Row],[Position ID]],'B Employee List'!F:F,Table7[[#This Row],[Pay Grade]],'B Employee List'!N:N,"Exit",'B Employee List'!P:P,"Resignation")</f>
        <v>2</v>
      </c>
      <c r="L54" s="10">
        <f>COUNTIFS('B Employee List'!D:D,Table7[[#This Row],[Position ID]],'B Employee List'!F:F,Table7[[#This Row],[Pay Grade]],'B Employee List'!N:N,"Exit")</f>
        <v>8</v>
      </c>
      <c r="M54" s="10">
        <f>COUNTIFS('B Employee List'!D:D,Table7[[#This Row],[Position ID]],'B Employee List'!F:F,Table7[[#This Row],[Pay Grade]],'B Employee List'!N:N,"Active",'B Employee List'!C:C,"M")</f>
        <v>6</v>
      </c>
      <c r="N54" s="10">
        <f>COUNTIFS('B Employee List'!D:D,Table7[[#This Row],[Position ID]],'B Employee List'!F:F,Table7[[#This Row],[Pay Grade]],'B Employee List'!N:N,"Active",'B Employee List'!C:C,"F")</f>
        <v>8</v>
      </c>
    </row>
    <row r="55" spans="1:14" x14ac:dyDescent="0.25">
      <c r="A55" s="16" t="s">
        <v>266</v>
      </c>
      <c r="B55" s="11" t="s">
        <v>258</v>
      </c>
      <c r="C55" s="14">
        <v>110</v>
      </c>
      <c r="D55" s="11" t="s">
        <v>287</v>
      </c>
      <c r="E55" s="14" t="s">
        <v>327</v>
      </c>
      <c r="F55" s="11" t="s">
        <v>256</v>
      </c>
      <c r="G55" s="8" t="s">
        <v>236</v>
      </c>
      <c r="H55" s="38">
        <v>1</v>
      </c>
      <c r="I55" s="10">
        <f>COUNTIFS('B Employee List'!D:D,Table7[[#This Row],[Position ID]],'B Employee List'!F:F,Table7[[#This Row],[Pay Grade]],'B Employee List'!N:N,"Active")</f>
        <v>1</v>
      </c>
      <c r="J55" s="10">
        <f>IF(Table7[[#This Row],[Active Employee Count (HC)]]&gt;=Table7[[#This Row],[Manpower Budget]],0,Table7[[#This Row],[Manpower Budget]]-Table7[[#This Row],[Active Employee Count (HC)]])</f>
        <v>0</v>
      </c>
      <c r="K55" s="10">
        <f>COUNTIFS('B Employee List'!D:D,Table7[[#This Row],[Position ID]],'B Employee List'!F:F,Table7[[#This Row],[Pay Grade]],'B Employee List'!N:N,"Exit",'B Employee List'!P:P,"Resignation")</f>
        <v>0</v>
      </c>
      <c r="L55" s="10">
        <f>COUNTIFS('B Employee List'!D:D,Table7[[#This Row],[Position ID]],'B Employee List'!F:F,Table7[[#This Row],[Pay Grade]],'B Employee List'!N:N,"Exit")</f>
        <v>0</v>
      </c>
      <c r="M55" s="10">
        <f>COUNTIFS('B Employee List'!D:D,Table7[[#This Row],[Position ID]],'B Employee List'!F:F,Table7[[#This Row],[Pay Grade]],'B Employee List'!N:N,"Active",'B Employee List'!C:C,"M")</f>
        <v>1</v>
      </c>
      <c r="N55" s="10">
        <f>COUNTIFS('B Employee List'!D:D,Table7[[#This Row],[Position ID]],'B Employee List'!F:F,Table7[[#This Row],[Pay Grade]],'B Employee List'!N:N,"Active",'B Employee List'!C:C,"F")</f>
        <v>0</v>
      </c>
    </row>
    <row r="56" spans="1:14" x14ac:dyDescent="0.25">
      <c r="A56" s="16" t="s">
        <v>266</v>
      </c>
      <c r="B56" s="11" t="s">
        <v>258</v>
      </c>
      <c r="C56" s="14">
        <v>110</v>
      </c>
      <c r="D56" s="11" t="s">
        <v>287</v>
      </c>
      <c r="E56" s="14" t="s">
        <v>329</v>
      </c>
      <c r="F56" s="11" t="s">
        <v>245</v>
      </c>
      <c r="G56" s="8" t="s">
        <v>240</v>
      </c>
      <c r="H56" s="38">
        <v>1</v>
      </c>
      <c r="I56" s="10">
        <f>COUNTIFS('B Employee List'!D:D,Table7[[#This Row],[Position ID]],'B Employee List'!F:F,Table7[[#This Row],[Pay Grade]],'B Employee List'!N:N,"Active")</f>
        <v>1</v>
      </c>
      <c r="J56" s="10">
        <f>IF(Table7[[#This Row],[Active Employee Count (HC)]]&gt;=Table7[[#This Row],[Manpower Budget]],0,Table7[[#This Row],[Manpower Budget]]-Table7[[#This Row],[Active Employee Count (HC)]])</f>
        <v>0</v>
      </c>
      <c r="K56" s="10">
        <f>COUNTIFS('B Employee List'!D:D,Table7[[#This Row],[Position ID]],'B Employee List'!F:F,Table7[[#This Row],[Pay Grade]],'B Employee List'!N:N,"Exit",'B Employee List'!P:P,"Resignation")</f>
        <v>0</v>
      </c>
      <c r="L56" s="10">
        <f>COUNTIFS('B Employee List'!D:D,Table7[[#This Row],[Position ID]],'B Employee List'!F:F,Table7[[#This Row],[Pay Grade]],'B Employee List'!N:N,"Exit")</f>
        <v>0</v>
      </c>
      <c r="M56" s="10">
        <f>COUNTIFS('B Employee List'!D:D,Table7[[#This Row],[Position ID]],'B Employee List'!F:F,Table7[[#This Row],[Pay Grade]],'B Employee List'!N:N,"Active",'B Employee List'!C:C,"M")</f>
        <v>1</v>
      </c>
      <c r="N56" s="10">
        <f>COUNTIFS('B Employee List'!D:D,Table7[[#This Row],[Position ID]],'B Employee List'!F:F,Table7[[#This Row],[Pay Grade]],'B Employee List'!N:N,"Active",'B Employee List'!C:C,"F")</f>
        <v>0</v>
      </c>
    </row>
    <row r="57" spans="1:14" x14ac:dyDescent="0.25">
      <c r="A57" s="16" t="s">
        <v>266</v>
      </c>
      <c r="B57" s="11" t="s">
        <v>258</v>
      </c>
      <c r="C57" s="14">
        <v>110</v>
      </c>
      <c r="D57" s="11" t="s">
        <v>287</v>
      </c>
      <c r="E57" s="14" t="s">
        <v>328</v>
      </c>
      <c r="F57" s="11" t="s">
        <v>250</v>
      </c>
      <c r="G57" s="8" t="s">
        <v>239</v>
      </c>
      <c r="H57" s="38">
        <v>2</v>
      </c>
      <c r="I57" s="10">
        <f>COUNTIFS('B Employee List'!D:D,Table7[[#This Row],[Position ID]],'B Employee List'!F:F,Table7[[#This Row],[Pay Grade]],'B Employee List'!N:N,"Active")</f>
        <v>2</v>
      </c>
      <c r="J57" s="10">
        <f>IF(Table7[[#This Row],[Active Employee Count (HC)]]&gt;=Table7[[#This Row],[Manpower Budget]],0,Table7[[#This Row],[Manpower Budget]]-Table7[[#This Row],[Active Employee Count (HC)]])</f>
        <v>0</v>
      </c>
      <c r="K57" s="10">
        <f>COUNTIFS('B Employee List'!D:D,Table7[[#This Row],[Position ID]],'B Employee List'!F:F,Table7[[#This Row],[Pay Grade]],'B Employee List'!N:N,"Exit",'B Employee List'!P:P,"Resignation")</f>
        <v>0</v>
      </c>
      <c r="L57" s="10">
        <f>COUNTIFS('B Employee List'!D:D,Table7[[#This Row],[Position ID]],'B Employee List'!F:F,Table7[[#This Row],[Pay Grade]],'B Employee List'!N:N,"Exit")</f>
        <v>0</v>
      </c>
      <c r="M57" s="10">
        <f>COUNTIFS('B Employee List'!D:D,Table7[[#This Row],[Position ID]],'B Employee List'!F:F,Table7[[#This Row],[Pay Grade]],'B Employee List'!N:N,"Active",'B Employee List'!C:C,"M")</f>
        <v>2</v>
      </c>
      <c r="N57" s="10">
        <f>COUNTIFS('B Employee List'!D:D,Table7[[#This Row],[Position ID]],'B Employee List'!F:F,Table7[[#This Row],[Pay Grade]],'B Employee List'!N:N,"Active",'B Employee List'!C:C,"F")</f>
        <v>0</v>
      </c>
    </row>
    <row r="58" spans="1:14" x14ac:dyDescent="0.25">
      <c r="A58" s="16" t="s">
        <v>266</v>
      </c>
      <c r="B58" s="11" t="s">
        <v>258</v>
      </c>
      <c r="C58" s="14">
        <v>110</v>
      </c>
      <c r="D58" s="11" t="s">
        <v>287</v>
      </c>
      <c r="E58" s="14" t="s">
        <v>296</v>
      </c>
      <c r="F58" s="11" t="s">
        <v>36</v>
      </c>
      <c r="G58" s="8" t="s">
        <v>232</v>
      </c>
      <c r="H58" s="38">
        <v>9</v>
      </c>
      <c r="I58" s="10">
        <f>COUNTIFS('B Employee List'!D:D,Table7[[#This Row],[Position ID]],'B Employee List'!F:F,Table7[[#This Row],[Pay Grade]],'B Employee List'!N:N,"Active")</f>
        <v>33</v>
      </c>
      <c r="J58" s="10">
        <f>IF(Table7[[#This Row],[Active Employee Count (HC)]]&gt;=Table7[[#This Row],[Manpower Budget]],0,Table7[[#This Row],[Manpower Budget]]-Table7[[#This Row],[Active Employee Count (HC)]])</f>
        <v>0</v>
      </c>
      <c r="K58" s="10">
        <f>COUNTIFS('B Employee List'!D:D,Table7[[#This Row],[Position ID]],'B Employee List'!F:F,Table7[[#This Row],[Pay Grade]],'B Employee List'!N:N,"Exit",'B Employee List'!P:P,"Resignation")</f>
        <v>0</v>
      </c>
      <c r="L58" s="10">
        <f>COUNTIFS('B Employee List'!D:D,Table7[[#This Row],[Position ID]],'B Employee List'!F:F,Table7[[#This Row],[Pay Grade]],'B Employee List'!N:N,"Exit")</f>
        <v>4</v>
      </c>
      <c r="M58" s="10">
        <f>COUNTIFS('B Employee List'!D:D,Table7[[#This Row],[Position ID]],'B Employee List'!F:F,Table7[[#This Row],[Pay Grade]],'B Employee List'!N:N,"Active",'B Employee List'!C:C,"M")</f>
        <v>23</v>
      </c>
      <c r="N58" s="10">
        <f>COUNTIFS('B Employee List'!D:D,Table7[[#This Row],[Position ID]],'B Employee List'!F:F,Table7[[#This Row],[Pay Grade]],'B Employee List'!N:N,"Active",'B Employee List'!C:C,"F")</f>
        <v>10</v>
      </c>
    </row>
    <row r="59" spans="1:14" x14ac:dyDescent="0.25">
      <c r="A59" s="16" t="s">
        <v>266</v>
      </c>
      <c r="B59" s="11" t="s">
        <v>258</v>
      </c>
      <c r="C59" s="14">
        <v>110</v>
      </c>
      <c r="D59" s="11" t="s">
        <v>287</v>
      </c>
      <c r="E59" s="14" t="s">
        <v>330</v>
      </c>
      <c r="F59" s="11" t="s">
        <v>29</v>
      </c>
      <c r="G59" s="8" t="s">
        <v>240</v>
      </c>
      <c r="H59" s="38">
        <v>1</v>
      </c>
      <c r="I59" s="10">
        <f>COUNTIFS('B Employee List'!D:D,Table7[[#This Row],[Position ID]],'B Employee List'!F:F,Table7[[#This Row],[Pay Grade]],'B Employee List'!N:N,"Active")</f>
        <v>1</v>
      </c>
      <c r="J59" s="10">
        <f>IF(Table7[[#This Row],[Active Employee Count (HC)]]&gt;=Table7[[#This Row],[Manpower Budget]],0,Table7[[#This Row],[Manpower Budget]]-Table7[[#This Row],[Active Employee Count (HC)]])</f>
        <v>0</v>
      </c>
      <c r="K59" s="10">
        <f>COUNTIFS('B Employee List'!D:D,Table7[[#This Row],[Position ID]],'B Employee List'!F:F,Table7[[#This Row],[Pay Grade]],'B Employee List'!N:N,"Exit",'B Employee List'!P:P,"Resignation")</f>
        <v>0</v>
      </c>
      <c r="L59" s="10">
        <f>COUNTIFS('B Employee List'!D:D,Table7[[#This Row],[Position ID]],'B Employee List'!F:F,Table7[[#This Row],[Pay Grade]],'B Employee List'!N:N,"Exit")</f>
        <v>0</v>
      </c>
      <c r="M59" s="10">
        <f>COUNTIFS('B Employee List'!D:D,Table7[[#This Row],[Position ID]],'B Employee List'!F:F,Table7[[#This Row],[Pay Grade]],'B Employee List'!N:N,"Active",'B Employee List'!C:C,"M")</f>
        <v>1</v>
      </c>
      <c r="N59" s="10">
        <f>COUNTIFS('B Employee List'!D:D,Table7[[#This Row],[Position ID]],'B Employee List'!F:F,Table7[[#This Row],[Pay Grade]],'B Employee List'!N:N,"Active",'B Employee List'!C:C,"F")</f>
        <v>0</v>
      </c>
    </row>
    <row r="60" spans="1:14" x14ac:dyDescent="0.25">
      <c r="A60" s="16" t="s">
        <v>266</v>
      </c>
      <c r="B60" s="11" t="s">
        <v>258</v>
      </c>
      <c r="C60" s="14">
        <v>110</v>
      </c>
      <c r="D60" s="11" t="s">
        <v>287</v>
      </c>
      <c r="E60" s="14" t="s">
        <v>299</v>
      </c>
      <c r="F60" s="11" t="s">
        <v>13</v>
      </c>
      <c r="G60" s="8" t="s">
        <v>234</v>
      </c>
      <c r="H60" s="38">
        <v>2</v>
      </c>
      <c r="I60" s="10">
        <f>COUNTIFS('B Employee List'!D:D,Table7[[#This Row],[Position ID]],'B Employee List'!F:F,Table7[[#This Row],[Pay Grade]],'B Employee List'!N:N,"Active")</f>
        <v>2</v>
      </c>
      <c r="J60" s="10">
        <f>IF(Table7[[#This Row],[Active Employee Count (HC)]]&gt;=Table7[[#This Row],[Manpower Budget]],0,Table7[[#This Row],[Manpower Budget]]-Table7[[#This Row],[Active Employee Count (HC)]])</f>
        <v>0</v>
      </c>
      <c r="K60" s="10">
        <f>COUNTIFS('B Employee List'!D:D,Table7[[#This Row],[Position ID]],'B Employee List'!F:F,Table7[[#This Row],[Pay Grade]],'B Employee List'!N:N,"Exit",'B Employee List'!P:P,"Resignation")</f>
        <v>1</v>
      </c>
      <c r="L60" s="10">
        <f>COUNTIFS('B Employee List'!D:D,Table7[[#This Row],[Position ID]],'B Employee List'!F:F,Table7[[#This Row],[Pay Grade]],'B Employee List'!N:N,"Exit")</f>
        <v>3</v>
      </c>
      <c r="M60" s="10">
        <f>COUNTIFS('B Employee List'!D:D,Table7[[#This Row],[Position ID]],'B Employee List'!F:F,Table7[[#This Row],[Pay Grade]],'B Employee List'!N:N,"Active",'B Employee List'!C:C,"M")</f>
        <v>2</v>
      </c>
      <c r="N60" s="10">
        <f>COUNTIFS('B Employee List'!D:D,Table7[[#This Row],[Position ID]],'B Employee List'!F:F,Table7[[#This Row],[Pay Grade]],'B Employee List'!N:N,"Active",'B Employee List'!C:C,"F")</f>
        <v>0</v>
      </c>
    </row>
    <row r="61" spans="1:14" x14ac:dyDescent="0.25">
      <c r="A61" s="16" t="s">
        <v>266</v>
      </c>
      <c r="B61" s="11" t="s">
        <v>258</v>
      </c>
      <c r="C61" s="14">
        <v>110</v>
      </c>
      <c r="D61" s="11" t="s">
        <v>287</v>
      </c>
      <c r="E61" s="14" t="s">
        <v>297</v>
      </c>
      <c r="F61" s="11" t="s">
        <v>37</v>
      </c>
      <c r="G61" s="8" t="s">
        <v>233</v>
      </c>
      <c r="H61" s="38">
        <v>6</v>
      </c>
      <c r="I61" s="10">
        <f>COUNTIFS('B Employee List'!D:D,Table7[[#This Row],[Position ID]],'B Employee List'!F:F,Table7[[#This Row],[Pay Grade]],'B Employee List'!N:N,"Active")</f>
        <v>14</v>
      </c>
      <c r="J61" s="10">
        <f>IF(Table7[[#This Row],[Active Employee Count (HC)]]&gt;=Table7[[#This Row],[Manpower Budget]],0,Table7[[#This Row],[Manpower Budget]]-Table7[[#This Row],[Active Employee Count (HC)]])</f>
        <v>0</v>
      </c>
      <c r="K61" s="10">
        <f>COUNTIFS('B Employee List'!D:D,Table7[[#This Row],[Position ID]],'B Employee List'!F:F,Table7[[#This Row],[Pay Grade]],'B Employee List'!N:N,"Exit",'B Employee List'!P:P,"Resignation")</f>
        <v>2</v>
      </c>
      <c r="L61" s="10">
        <f>COUNTIFS('B Employee List'!D:D,Table7[[#This Row],[Position ID]],'B Employee List'!F:F,Table7[[#This Row],[Pay Grade]],'B Employee List'!N:N,"Exit")</f>
        <v>8</v>
      </c>
      <c r="M61" s="10">
        <f>COUNTIFS('B Employee List'!D:D,Table7[[#This Row],[Position ID]],'B Employee List'!F:F,Table7[[#This Row],[Pay Grade]],'B Employee List'!N:N,"Active",'B Employee List'!C:C,"M")</f>
        <v>6</v>
      </c>
      <c r="N61" s="10">
        <f>COUNTIFS('B Employee List'!D:D,Table7[[#This Row],[Position ID]],'B Employee List'!F:F,Table7[[#This Row],[Pay Grade]],'B Employee List'!N:N,"Active",'B Employee List'!C:C,"F")</f>
        <v>8</v>
      </c>
    </row>
    <row r="62" spans="1:14" x14ac:dyDescent="0.25">
      <c r="A62" s="16" t="s">
        <v>266</v>
      </c>
      <c r="B62" s="11" t="s">
        <v>258</v>
      </c>
      <c r="C62" s="14">
        <v>115</v>
      </c>
      <c r="D62" s="11" t="s">
        <v>286</v>
      </c>
      <c r="E62" s="14" t="s">
        <v>344</v>
      </c>
      <c r="F62" s="11" t="s">
        <v>10</v>
      </c>
      <c r="G62" s="8" t="s">
        <v>238</v>
      </c>
      <c r="H62" s="38">
        <v>2</v>
      </c>
      <c r="I62" s="10">
        <f>COUNTIFS('B Employee List'!D:D,Table7[[#This Row],[Position ID]],'B Employee List'!F:F,Table7[[#This Row],[Pay Grade]],'B Employee List'!N:N,"Active")</f>
        <v>0</v>
      </c>
      <c r="J62" s="10">
        <f>IF(Table7[[#This Row],[Active Employee Count (HC)]]&gt;=Table7[[#This Row],[Manpower Budget]],0,Table7[[#This Row],[Manpower Budget]]-Table7[[#This Row],[Active Employee Count (HC)]])</f>
        <v>2</v>
      </c>
      <c r="K62" s="10">
        <f>COUNTIFS('B Employee List'!D:D,Table7[[#This Row],[Position ID]],'B Employee List'!F:F,Table7[[#This Row],[Pay Grade]],'B Employee List'!N:N,"Exit",'B Employee List'!P:P,"Resignation")</f>
        <v>0</v>
      </c>
      <c r="L62" s="10">
        <f>COUNTIFS('B Employee List'!D:D,Table7[[#This Row],[Position ID]],'B Employee List'!F:F,Table7[[#This Row],[Pay Grade]],'B Employee List'!N:N,"Exit")</f>
        <v>2</v>
      </c>
      <c r="M62" s="10">
        <f>COUNTIFS('B Employee List'!D:D,Table7[[#This Row],[Position ID]],'B Employee List'!F:F,Table7[[#This Row],[Pay Grade]],'B Employee List'!N:N,"Active",'B Employee List'!C:C,"M")</f>
        <v>0</v>
      </c>
      <c r="N62" s="10">
        <f>COUNTIFS('B Employee List'!D:D,Table7[[#This Row],[Position ID]],'B Employee List'!F:F,Table7[[#This Row],[Pay Grade]],'B Employee List'!N:N,"Active",'B Employee List'!C:C,"F")</f>
        <v>0</v>
      </c>
    </row>
    <row r="63" spans="1:14" x14ac:dyDescent="0.25">
      <c r="A63" s="16" t="s">
        <v>266</v>
      </c>
      <c r="B63" s="11" t="s">
        <v>258</v>
      </c>
      <c r="C63" s="14">
        <v>115</v>
      </c>
      <c r="D63" s="11" t="s">
        <v>286</v>
      </c>
      <c r="E63" s="14" t="s">
        <v>296</v>
      </c>
      <c r="F63" s="11" t="s">
        <v>36</v>
      </c>
      <c r="G63" s="8" t="s">
        <v>232</v>
      </c>
      <c r="H63" s="38">
        <v>9</v>
      </c>
      <c r="I63" s="10">
        <f>COUNTIFS('B Employee List'!D:D,Table7[[#This Row],[Position ID]],'B Employee List'!F:F,Table7[[#This Row],[Pay Grade]],'B Employee List'!N:N,"Active")</f>
        <v>33</v>
      </c>
      <c r="J63" s="10">
        <f>IF(Table7[[#This Row],[Active Employee Count (HC)]]&gt;=Table7[[#This Row],[Manpower Budget]],0,Table7[[#This Row],[Manpower Budget]]-Table7[[#This Row],[Active Employee Count (HC)]])</f>
        <v>0</v>
      </c>
      <c r="K63" s="10">
        <f>COUNTIFS('B Employee List'!D:D,Table7[[#This Row],[Position ID]],'B Employee List'!F:F,Table7[[#This Row],[Pay Grade]],'B Employee List'!N:N,"Exit",'B Employee List'!P:P,"Resignation")</f>
        <v>0</v>
      </c>
      <c r="L63" s="10">
        <f>COUNTIFS('B Employee List'!D:D,Table7[[#This Row],[Position ID]],'B Employee List'!F:F,Table7[[#This Row],[Pay Grade]],'B Employee List'!N:N,"Exit")</f>
        <v>4</v>
      </c>
      <c r="M63" s="10">
        <f>COUNTIFS('B Employee List'!D:D,Table7[[#This Row],[Position ID]],'B Employee List'!F:F,Table7[[#This Row],[Pay Grade]],'B Employee List'!N:N,"Active",'B Employee List'!C:C,"M")</f>
        <v>23</v>
      </c>
      <c r="N63" s="10">
        <f>COUNTIFS('B Employee List'!D:D,Table7[[#This Row],[Position ID]],'B Employee List'!F:F,Table7[[#This Row],[Pay Grade]],'B Employee List'!N:N,"Active",'B Employee List'!C:C,"F")</f>
        <v>10</v>
      </c>
    </row>
    <row r="64" spans="1:14" x14ac:dyDescent="0.25">
      <c r="A64" s="16" t="s">
        <v>266</v>
      </c>
      <c r="B64" s="11" t="s">
        <v>258</v>
      </c>
      <c r="C64" s="14">
        <v>115</v>
      </c>
      <c r="D64" s="11" t="s">
        <v>286</v>
      </c>
      <c r="E64" s="14" t="s">
        <v>298</v>
      </c>
      <c r="F64" s="11" t="s">
        <v>26</v>
      </c>
      <c r="G64" s="8" t="s">
        <v>234</v>
      </c>
      <c r="H64" s="38">
        <v>1</v>
      </c>
      <c r="I64" s="10">
        <f>COUNTIFS('B Employee List'!D:D,Table7[[#This Row],[Position ID]],'B Employee List'!F:F,Table7[[#This Row],[Pay Grade]],'B Employee List'!N:N,"Active")</f>
        <v>2</v>
      </c>
      <c r="J64" s="10">
        <f>IF(Table7[[#This Row],[Active Employee Count (HC)]]&gt;=Table7[[#This Row],[Manpower Budget]],0,Table7[[#This Row],[Manpower Budget]]-Table7[[#This Row],[Active Employee Count (HC)]])</f>
        <v>0</v>
      </c>
      <c r="K64" s="10">
        <f>COUNTIFS('B Employee List'!D:D,Table7[[#This Row],[Position ID]],'B Employee List'!F:F,Table7[[#This Row],[Pay Grade]],'B Employee List'!N:N,"Exit",'B Employee List'!P:P,"Resignation")</f>
        <v>1</v>
      </c>
      <c r="L64" s="10">
        <f>COUNTIFS('B Employee List'!D:D,Table7[[#This Row],[Position ID]],'B Employee List'!F:F,Table7[[#This Row],[Pay Grade]],'B Employee List'!N:N,"Exit")</f>
        <v>1</v>
      </c>
      <c r="M64" s="10">
        <f>COUNTIFS('B Employee List'!D:D,Table7[[#This Row],[Position ID]],'B Employee List'!F:F,Table7[[#This Row],[Pay Grade]],'B Employee List'!N:N,"Active",'B Employee List'!C:C,"M")</f>
        <v>2</v>
      </c>
      <c r="N64" s="10">
        <f>COUNTIFS('B Employee List'!D:D,Table7[[#This Row],[Position ID]],'B Employee List'!F:F,Table7[[#This Row],[Pay Grade]],'B Employee List'!N:N,"Active",'B Employee List'!C:C,"F")</f>
        <v>0</v>
      </c>
    </row>
    <row r="65" spans="1:14" x14ac:dyDescent="0.25">
      <c r="A65" s="16" t="s">
        <v>266</v>
      </c>
      <c r="B65" s="11" t="s">
        <v>258</v>
      </c>
      <c r="C65" s="14">
        <v>115</v>
      </c>
      <c r="D65" s="11" t="s">
        <v>286</v>
      </c>
      <c r="E65" s="14" t="s">
        <v>299</v>
      </c>
      <c r="F65" s="11" t="s">
        <v>13</v>
      </c>
      <c r="G65" s="8" t="s">
        <v>234</v>
      </c>
      <c r="H65" s="38">
        <v>1</v>
      </c>
      <c r="I65" s="10">
        <f>COUNTIFS('B Employee List'!D:D,Table7[[#This Row],[Position ID]],'B Employee List'!F:F,Table7[[#This Row],[Pay Grade]],'B Employee List'!N:N,"Active")</f>
        <v>2</v>
      </c>
      <c r="J65" s="10">
        <f>IF(Table7[[#This Row],[Active Employee Count (HC)]]&gt;=Table7[[#This Row],[Manpower Budget]],0,Table7[[#This Row],[Manpower Budget]]-Table7[[#This Row],[Active Employee Count (HC)]])</f>
        <v>0</v>
      </c>
      <c r="K65" s="10">
        <f>COUNTIFS('B Employee List'!D:D,Table7[[#This Row],[Position ID]],'B Employee List'!F:F,Table7[[#This Row],[Pay Grade]],'B Employee List'!N:N,"Exit",'B Employee List'!P:P,"Resignation")</f>
        <v>1</v>
      </c>
      <c r="L65" s="10">
        <f>COUNTIFS('B Employee List'!D:D,Table7[[#This Row],[Position ID]],'B Employee List'!F:F,Table7[[#This Row],[Pay Grade]],'B Employee List'!N:N,"Exit")</f>
        <v>3</v>
      </c>
      <c r="M65" s="10">
        <f>COUNTIFS('B Employee List'!D:D,Table7[[#This Row],[Position ID]],'B Employee List'!F:F,Table7[[#This Row],[Pay Grade]],'B Employee List'!N:N,"Active",'B Employee List'!C:C,"M")</f>
        <v>2</v>
      </c>
      <c r="N65" s="10">
        <f>COUNTIFS('B Employee List'!D:D,Table7[[#This Row],[Position ID]],'B Employee List'!F:F,Table7[[#This Row],[Pay Grade]],'B Employee List'!N:N,"Active",'B Employee List'!C:C,"F")</f>
        <v>0</v>
      </c>
    </row>
    <row r="66" spans="1:14" x14ac:dyDescent="0.25">
      <c r="A66" s="16" t="s">
        <v>266</v>
      </c>
      <c r="B66" s="11" t="s">
        <v>258</v>
      </c>
      <c r="C66" s="14">
        <v>115</v>
      </c>
      <c r="D66" s="11" t="s">
        <v>286</v>
      </c>
      <c r="E66" s="14" t="s">
        <v>343</v>
      </c>
      <c r="F66" s="11" t="s">
        <v>16</v>
      </c>
      <c r="G66" s="8" t="s">
        <v>235</v>
      </c>
      <c r="H66" s="38">
        <v>2</v>
      </c>
      <c r="I66" s="10">
        <f>COUNTIFS('B Employee List'!D:D,Table7[[#This Row],[Position ID]],'B Employee List'!F:F,Table7[[#This Row],[Pay Grade]],'B Employee List'!N:N,"Active")</f>
        <v>2</v>
      </c>
      <c r="J66" s="10">
        <f>IF(Table7[[#This Row],[Active Employee Count (HC)]]&gt;=Table7[[#This Row],[Manpower Budget]],0,Table7[[#This Row],[Manpower Budget]]-Table7[[#This Row],[Active Employee Count (HC)]])</f>
        <v>0</v>
      </c>
      <c r="K66" s="10">
        <f>COUNTIFS('B Employee List'!D:D,Table7[[#This Row],[Position ID]],'B Employee List'!F:F,Table7[[#This Row],[Pay Grade]],'B Employee List'!N:N,"Exit",'B Employee List'!P:P,"Resignation")</f>
        <v>0</v>
      </c>
      <c r="L66" s="10">
        <f>COUNTIFS('B Employee List'!D:D,Table7[[#This Row],[Position ID]],'B Employee List'!F:F,Table7[[#This Row],[Pay Grade]],'B Employee List'!N:N,"Exit")</f>
        <v>0</v>
      </c>
      <c r="M66" s="10">
        <f>COUNTIFS('B Employee List'!D:D,Table7[[#This Row],[Position ID]],'B Employee List'!F:F,Table7[[#This Row],[Pay Grade]],'B Employee List'!N:N,"Active",'B Employee List'!C:C,"M")</f>
        <v>2</v>
      </c>
      <c r="N66" s="10">
        <f>COUNTIFS('B Employee List'!D:D,Table7[[#This Row],[Position ID]],'B Employee List'!F:F,Table7[[#This Row],[Pay Grade]],'B Employee List'!N:N,"Active",'B Employee List'!C:C,"F")</f>
        <v>0</v>
      </c>
    </row>
    <row r="67" spans="1:14" x14ac:dyDescent="0.25">
      <c r="A67" s="16" t="s">
        <v>266</v>
      </c>
      <c r="B67" s="11" t="s">
        <v>258</v>
      </c>
      <c r="C67" s="14">
        <v>115</v>
      </c>
      <c r="D67" s="11" t="s">
        <v>286</v>
      </c>
      <c r="E67" s="14" t="s">
        <v>297</v>
      </c>
      <c r="F67" s="11" t="s">
        <v>37</v>
      </c>
      <c r="G67" s="8" t="s">
        <v>233</v>
      </c>
      <c r="H67" s="38">
        <v>6</v>
      </c>
      <c r="I67" s="10">
        <f>COUNTIFS('B Employee List'!D:D,Table7[[#This Row],[Position ID]],'B Employee List'!F:F,Table7[[#This Row],[Pay Grade]],'B Employee List'!N:N,"Active")</f>
        <v>14</v>
      </c>
      <c r="J67" s="10">
        <f>IF(Table7[[#This Row],[Active Employee Count (HC)]]&gt;=Table7[[#This Row],[Manpower Budget]],0,Table7[[#This Row],[Manpower Budget]]-Table7[[#This Row],[Active Employee Count (HC)]])</f>
        <v>0</v>
      </c>
      <c r="K67" s="10">
        <f>COUNTIFS('B Employee List'!D:D,Table7[[#This Row],[Position ID]],'B Employee List'!F:F,Table7[[#This Row],[Pay Grade]],'B Employee List'!N:N,"Exit",'B Employee List'!P:P,"Resignation")</f>
        <v>2</v>
      </c>
      <c r="L67" s="10">
        <f>COUNTIFS('B Employee List'!D:D,Table7[[#This Row],[Position ID]],'B Employee List'!F:F,Table7[[#This Row],[Pay Grade]],'B Employee List'!N:N,"Exit")</f>
        <v>8</v>
      </c>
      <c r="M67" s="10">
        <f>COUNTIFS('B Employee List'!D:D,Table7[[#This Row],[Position ID]],'B Employee List'!F:F,Table7[[#This Row],[Pay Grade]],'B Employee List'!N:N,"Active",'B Employee List'!C:C,"M")</f>
        <v>6</v>
      </c>
      <c r="N67" s="10">
        <f>COUNTIFS('B Employee List'!D:D,Table7[[#This Row],[Position ID]],'B Employee List'!F:F,Table7[[#This Row],[Pay Grade]],'B Employee List'!N:N,"Active",'B Employee List'!C:C,"F")</f>
        <v>8</v>
      </c>
    </row>
    <row r="68" spans="1:14" x14ac:dyDescent="0.25">
      <c r="A68" s="16" t="s">
        <v>266</v>
      </c>
      <c r="B68" s="11" t="s">
        <v>258</v>
      </c>
      <c r="C68" s="14">
        <v>117</v>
      </c>
      <c r="D68" s="11" t="s">
        <v>289</v>
      </c>
      <c r="E68" s="14" t="s">
        <v>346</v>
      </c>
      <c r="F68" s="11" t="s">
        <v>38</v>
      </c>
      <c r="G68" s="8" t="s">
        <v>235</v>
      </c>
      <c r="H68" s="38">
        <v>1</v>
      </c>
      <c r="I68" s="10">
        <f>COUNTIFS('B Employee List'!D:D,Table7[[#This Row],[Position ID]],'B Employee List'!F:F,Table7[[#This Row],[Pay Grade]],'B Employee List'!N:N,"Active")</f>
        <v>1</v>
      </c>
      <c r="J68" s="10">
        <f>IF(Table7[[#This Row],[Active Employee Count (HC)]]&gt;=Table7[[#This Row],[Manpower Budget]],0,Table7[[#This Row],[Manpower Budget]]-Table7[[#This Row],[Active Employee Count (HC)]])</f>
        <v>0</v>
      </c>
      <c r="K68" s="10">
        <f>COUNTIFS('B Employee List'!D:D,Table7[[#This Row],[Position ID]],'B Employee List'!F:F,Table7[[#This Row],[Pay Grade]],'B Employee List'!N:N,"Exit",'B Employee List'!P:P,"Resignation")</f>
        <v>0</v>
      </c>
      <c r="L68" s="10">
        <f>COUNTIFS('B Employee List'!D:D,Table7[[#This Row],[Position ID]],'B Employee List'!F:F,Table7[[#This Row],[Pay Grade]],'B Employee List'!N:N,"Exit")</f>
        <v>0</v>
      </c>
      <c r="M68" s="10">
        <f>COUNTIFS('B Employee List'!D:D,Table7[[#This Row],[Position ID]],'B Employee List'!F:F,Table7[[#This Row],[Pay Grade]],'B Employee List'!N:N,"Active",'B Employee List'!C:C,"M")</f>
        <v>0</v>
      </c>
      <c r="N68" s="10">
        <f>COUNTIFS('B Employee List'!D:D,Table7[[#This Row],[Position ID]],'B Employee List'!F:F,Table7[[#This Row],[Pay Grade]],'B Employee List'!N:N,"Active",'B Employee List'!C:C,"F")</f>
        <v>1</v>
      </c>
    </row>
    <row r="69" spans="1:14" x14ac:dyDescent="0.25">
      <c r="A69" s="16" t="s">
        <v>266</v>
      </c>
      <c r="B69" s="11" t="s">
        <v>258</v>
      </c>
      <c r="C69" s="14">
        <v>117</v>
      </c>
      <c r="D69" s="11" t="s">
        <v>289</v>
      </c>
      <c r="E69" s="14" t="s">
        <v>296</v>
      </c>
      <c r="F69" s="11" t="s">
        <v>36</v>
      </c>
      <c r="G69" s="8" t="s">
        <v>232</v>
      </c>
      <c r="H69" s="38">
        <v>9</v>
      </c>
      <c r="I69" s="10">
        <f>COUNTIFS('B Employee List'!D:D,Table7[[#This Row],[Position ID]],'B Employee List'!F:F,Table7[[#This Row],[Pay Grade]],'B Employee List'!N:N,"Active")</f>
        <v>33</v>
      </c>
      <c r="J69" s="10">
        <f>IF(Table7[[#This Row],[Active Employee Count (HC)]]&gt;=Table7[[#This Row],[Manpower Budget]],0,Table7[[#This Row],[Manpower Budget]]-Table7[[#This Row],[Active Employee Count (HC)]])</f>
        <v>0</v>
      </c>
      <c r="K69" s="10">
        <f>COUNTIFS('B Employee List'!D:D,Table7[[#This Row],[Position ID]],'B Employee List'!F:F,Table7[[#This Row],[Pay Grade]],'B Employee List'!N:N,"Exit",'B Employee List'!P:P,"Resignation")</f>
        <v>0</v>
      </c>
      <c r="L69" s="10">
        <f>COUNTIFS('B Employee List'!D:D,Table7[[#This Row],[Position ID]],'B Employee List'!F:F,Table7[[#This Row],[Pay Grade]],'B Employee List'!N:N,"Exit")</f>
        <v>4</v>
      </c>
      <c r="M69" s="10">
        <f>COUNTIFS('B Employee List'!D:D,Table7[[#This Row],[Position ID]],'B Employee List'!F:F,Table7[[#This Row],[Pay Grade]],'B Employee List'!N:N,"Active",'B Employee List'!C:C,"M")</f>
        <v>23</v>
      </c>
      <c r="N69" s="10">
        <f>COUNTIFS('B Employee List'!D:D,Table7[[#This Row],[Position ID]],'B Employee List'!F:F,Table7[[#This Row],[Pay Grade]],'B Employee List'!N:N,"Active",'B Employee List'!C:C,"F")</f>
        <v>10</v>
      </c>
    </row>
    <row r="70" spans="1:14" x14ac:dyDescent="0.25">
      <c r="A70" s="16" t="s">
        <v>266</v>
      </c>
      <c r="B70" s="11" t="s">
        <v>258</v>
      </c>
      <c r="C70" s="14">
        <v>117</v>
      </c>
      <c r="D70" s="11" t="s">
        <v>289</v>
      </c>
      <c r="E70" s="14" t="s">
        <v>298</v>
      </c>
      <c r="F70" s="11" t="s">
        <v>26</v>
      </c>
      <c r="G70" s="8" t="s">
        <v>234</v>
      </c>
      <c r="H70" s="38">
        <v>1</v>
      </c>
      <c r="I70" s="10">
        <f>COUNTIFS('B Employee List'!D:D,Table7[[#This Row],[Position ID]],'B Employee List'!F:F,Table7[[#This Row],[Pay Grade]],'B Employee List'!N:N,"Active")</f>
        <v>2</v>
      </c>
      <c r="J70" s="10">
        <f>IF(Table7[[#This Row],[Active Employee Count (HC)]]&gt;=Table7[[#This Row],[Manpower Budget]],0,Table7[[#This Row],[Manpower Budget]]-Table7[[#This Row],[Active Employee Count (HC)]])</f>
        <v>0</v>
      </c>
      <c r="K70" s="10">
        <f>COUNTIFS('B Employee List'!D:D,Table7[[#This Row],[Position ID]],'B Employee List'!F:F,Table7[[#This Row],[Pay Grade]],'B Employee List'!N:N,"Exit",'B Employee List'!P:P,"Resignation")</f>
        <v>1</v>
      </c>
      <c r="L70" s="10">
        <f>COUNTIFS('B Employee List'!D:D,Table7[[#This Row],[Position ID]],'B Employee List'!F:F,Table7[[#This Row],[Pay Grade]],'B Employee List'!N:N,"Exit")</f>
        <v>1</v>
      </c>
      <c r="M70" s="10">
        <f>COUNTIFS('B Employee List'!D:D,Table7[[#This Row],[Position ID]],'B Employee List'!F:F,Table7[[#This Row],[Pay Grade]],'B Employee List'!N:N,"Active",'B Employee List'!C:C,"M")</f>
        <v>2</v>
      </c>
      <c r="N70" s="10">
        <f>COUNTIFS('B Employee List'!D:D,Table7[[#This Row],[Position ID]],'B Employee List'!F:F,Table7[[#This Row],[Pay Grade]],'B Employee List'!N:N,"Active",'B Employee List'!C:C,"F")</f>
        <v>0</v>
      </c>
    </row>
    <row r="71" spans="1:14" x14ac:dyDescent="0.25">
      <c r="A71" s="16" t="s">
        <v>266</v>
      </c>
      <c r="B71" s="11" t="s">
        <v>258</v>
      </c>
      <c r="C71" s="14">
        <v>117</v>
      </c>
      <c r="D71" s="11" t="s">
        <v>289</v>
      </c>
      <c r="E71" s="14" t="s">
        <v>347</v>
      </c>
      <c r="F71" s="11" t="s">
        <v>51</v>
      </c>
      <c r="G71" s="8" t="s">
        <v>239</v>
      </c>
      <c r="H71" s="38">
        <v>2</v>
      </c>
      <c r="I71" s="10">
        <f>COUNTIFS('B Employee List'!D:D,Table7[[#This Row],[Position ID]],'B Employee List'!F:F,Table7[[#This Row],[Pay Grade]],'B Employee List'!N:N,"Active")</f>
        <v>2</v>
      </c>
      <c r="J71" s="10">
        <f>IF(Table7[[#This Row],[Active Employee Count (HC)]]&gt;=Table7[[#This Row],[Manpower Budget]],0,Table7[[#This Row],[Manpower Budget]]-Table7[[#This Row],[Active Employee Count (HC)]])</f>
        <v>0</v>
      </c>
      <c r="K71" s="10">
        <f>COUNTIFS('B Employee List'!D:D,Table7[[#This Row],[Position ID]],'B Employee List'!F:F,Table7[[#This Row],[Pay Grade]],'B Employee List'!N:N,"Exit",'B Employee List'!P:P,"Resignation")</f>
        <v>0</v>
      </c>
      <c r="L71" s="10">
        <f>COUNTIFS('B Employee List'!D:D,Table7[[#This Row],[Position ID]],'B Employee List'!F:F,Table7[[#This Row],[Pay Grade]],'B Employee List'!N:N,"Exit")</f>
        <v>0</v>
      </c>
      <c r="M71" s="10">
        <f>COUNTIFS('B Employee List'!D:D,Table7[[#This Row],[Position ID]],'B Employee List'!F:F,Table7[[#This Row],[Pay Grade]],'B Employee List'!N:N,"Active",'B Employee List'!C:C,"M")</f>
        <v>2</v>
      </c>
      <c r="N71" s="10">
        <f>COUNTIFS('B Employee List'!D:D,Table7[[#This Row],[Position ID]],'B Employee List'!F:F,Table7[[#This Row],[Pay Grade]],'B Employee List'!N:N,"Active",'B Employee List'!C:C,"F")</f>
        <v>0</v>
      </c>
    </row>
    <row r="72" spans="1:14" x14ac:dyDescent="0.25">
      <c r="A72" s="16" t="s">
        <v>266</v>
      </c>
      <c r="B72" s="11" t="s">
        <v>258</v>
      </c>
      <c r="C72" s="14">
        <v>117</v>
      </c>
      <c r="D72" s="11" t="s">
        <v>289</v>
      </c>
      <c r="E72" s="14" t="s">
        <v>299</v>
      </c>
      <c r="F72" s="11" t="s">
        <v>13</v>
      </c>
      <c r="G72" s="8" t="s">
        <v>234</v>
      </c>
      <c r="H72" s="38">
        <v>1</v>
      </c>
      <c r="I72" s="10">
        <f>COUNTIFS('B Employee List'!D:D,Table7[[#This Row],[Position ID]],'B Employee List'!F:F,Table7[[#This Row],[Pay Grade]],'B Employee List'!N:N,"Active")</f>
        <v>2</v>
      </c>
      <c r="J72" s="10">
        <f>IF(Table7[[#This Row],[Active Employee Count (HC)]]&gt;=Table7[[#This Row],[Manpower Budget]],0,Table7[[#This Row],[Manpower Budget]]-Table7[[#This Row],[Active Employee Count (HC)]])</f>
        <v>0</v>
      </c>
      <c r="K72" s="10">
        <f>COUNTIFS('B Employee List'!D:D,Table7[[#This Row],[Position ID]],'B Employee List'!F:F,Table7[[#This Row],[Pay Grade]],'B Employee List'!N:N,"Exit",'B Employee List'!P:P,"Resignation")</f>
        <v>1</v>
      </c>
      <c r="L72" s="10">
        <f>COUNTIFS('B Employee List'!D:D,Table7[[#This Row],[Position ID]],'B Employee List'!F:F,Table7[[#This Row],[Pay Grade]],'B Employee List'!N:N,"Exit")</f>
        <v>3</v>
      </c>
      <c r="M72" s="10">
        <f>COUNTIFS('B Employee List'!D:D,Table7[[#This Row],[Position ID]],'B Employee List'!F:F,Table7[[#This Row],[Pay Grade]],'B Employee List'!N:N,"Active",'B Employee List'!C:C,"M")</f>
        <v>2</v>
      </c>
      <c r="N72" s="10">
        <f>COUNTIFS('B Employee List'!D:D,Table7[[#This Row],[Position ID]],'B Employee List'!F:F,Table7[[#This Row],[Pay Grade]],'B Employee List'!N:N,"Active",'B Employee List'!C:C,"F")</f>
        <v>0</v>
      </c>
    </row>
    <row r="73" spans="1:14" x14ac:dyDescent="0.25">
      <c r="A73" s="16" t="s">
        <v>266</v>
      </c>
      <c r="B73" s="11" t="s">
        <v>258</v>
      </c>
      <c r="C73" s="14">
        <v>117</v>
      </c>
      <c r="D73" s="11" t="s">
        <v>289</v>
      </c>
      <c r="E73" s="14" t="s">
        <v>297</v>
      </c>
      <c r="F73" s="11" t="s">
        <v>37</v>
      </c>
      <c r="G73" s="8" t="s">
        <v>233</v>
      </c>
      <c r="H73" s="38">
        <v>5</v>
      </c>
      <c r="I73" s="10">
        <f>COUNTIFS('B Employee List'!D:D,Table7[[#This Row],[Position ID]],'B Employee List'!F:F,Table7[[#This Row],[Pay Grade]],'B Employee List'!N:N,"Active")</f>
        <v>14</v>
      </c>
      <c r="J73" s="10">
        <f>IF(Table7[[#This Row],[Active Employee Count (HC)]]&gt;=Table7[[#This Row],[Manpower Budget]],0,Table7[[#This Row],[Manpower Budget]]-Table7[[#This Row],[Active Employee Count (HC)]])</f>
        <v>0</v>
      </c>
      <c r="K73" s="10">
        <f>COUNTIFS('B Employee List'!D:D,Table7[[#This Row],[Position ID]],'B Employee List'!F:F,Table7[[#This Row],[Pay Grade]],'B Employee List'!N:N,"Exit",'B Employee List'!P:P,"Resignation")</f>
        <v>2</v>
      </c>
      <c r="L73" s="10">
        <f>COUNTIFS('B Employee List'!D:D,Table7[[#This Row],[Position ID]],'B Employee List'!F:F,Table7[[#This Row],[Pay Grade]],'B Employee List'!N:N,"Exit")</f>
        <v>8</v>
      </c>
      <c r="M73" s="10">
        <f>COUNTIFS('B Employee List'!D:D,Table7[[#This Row],[Position ID]],'B Employee List'!F:F,Table7[[#This Row],[Pay Grade]],'B Employee List'!N:N,"Active",'B Employee List'!C:C,"M")</f>
        <v>6</v>
      </c>
      <c r="N73" s="10">
        <f>COUNTIFS('B Employee List'!D:D,Table7[[#This Row],[Position ID]],'B Employee List'!F:F,Table7[[#This Row],[Pay Grade]],'B Employee List'!N:N,"Active",'B Employee List'!C:C,"F")</f>
        <v>8</v>
      </c>
    </row>
    <row r="74" spans="1:14" x14ac:dyDescent="0.25">
      <c r="A74" s="16" t="s">
        <v>266</v>
      </c>
      <c r="B74" s="11" t="s">
        <v>258</v>
      </c>
      <c r="C74" s="14">
        <v>120</v>
      </c>
      <c r="D74" s="11" t="s">
        <v>285</v>
      </c>
      <c r="E74" s="14" t="s">
        <v>354</v>
      </c>
      <c r="F74" s="11" t="s">
        <v>76</v>
      </c>
      <c r="G74" s="8" t="s">
        <v>237</v>
      </c>
      <c r="H74" s="38">
        <v>1</v>
      </c>
      <c r="I74" s="10">
        <f>COUNTIFS('B Employee List'!D:D,Table7[[#This Row],[Position ID]],'B Employee List'!F:F,Table7[[#This Row],[Pay Grade]],'B Employee List'!N:N,"Active")</f>
        <v>1</v>
      </c>
      <c r="J74" s="10">
        <f>IF(Table7[[#This Row],[Active Employee Count (HC)]]&gt;=Table7[[#This Row],[Manpower Budget]],0,Table7[[#This Row],[Manpower Budget]]-Table7[[#This Row],[Active Employee Count (HC)]])</f>
        <v>0</v>
      </c>
      <c r="K74" s="10">
        <f>COUNTIFS('B Employee List'!D:D,Table7[[#This Row],[Position ID]],'B Employee List'!F:F,Table7[[#This Row],[Pay Grade]],'B Employee List'!N:N,"Exit",'B Employee List'!P:P,"Resignation")</f>
        <v>0</v>
      </c>
      <c r="L74" s="10">
        <f>COUNTIFS('B Employee List'!D:D,Table7[[#This Row],[Position ID]],'B Employee List'!F:F,Table7[[#This Row],[Pay Grade]],'B Employee List'!N:N,"Exit")</f>
        <v>0</v>
      </c>
      <c r="M74" s="10">
        <f>COUNTIFS('B Employee List'!D:D,Table7[[#This Row],[Position ID]],'B Employee List'!F:F,Table7[[#This Row],[Pay Grade]],'B Employee List'!N:N,"Active",'B Employee List'!C:C,"M")</f>
        <v>1</v>
      </c>
      <c r="N74" s="10">
        <f>COUNTIFS('B Employee List'!D:D,Table7[[#This Row],[Position ID]],'B Employee List'!F:F,Table7[[#This Row],[Pay Grade]],'B Employee List'!N:N,"Active",'B Employee List'!C:C,"F")</f>
        <v>0</v>
      </c>
    </row>
    <row r="75" spans="1:14" x14ac:dyDescent="0.25">
      <c r="A75" s="16" t="s">
        <v>266</v>
      </c>
      <c r="B75" s="11" t="s">
        <v>258</v>
      </c>
      <c r="C75" s="14">
        <v>120</v>
      </c>
      <c r="D75" s="11" t="s">
        <v>285</v>
      </c>
      <c r="E75" s="14" t="s">
        <v>353</v>
      </c>
      <c r="F75" s="11" t="s">
        <v>30</v>
      </c>
      <c r="G75" s="8" t="s">
        <v>235</v>
      </c>
      <c r="H75" s="38">
        <v>6</v>
      </c>
      <c r="I75" s="10">
        <f>COUNTIFS('B Employee List'!D:D,Table7[[#This Row],[Position ID]],'B Employee List'!F:F,Table7[[#This Row],[Pay Grade]],'B Employee List'!N:N,"Active")</f>
        <v>5</v>
      </c>
      <c r="J75" s="10">
        <f>IF(Table7[[#This Row],[Active Employee Count (HC)]]&gt;=Table7[[#This Row],[Manpower Budget]],0,Table7[[#This Row],[Manpower Budget]]-Table7[[#This Row],[Active Employee Count (HC)]])</f>
        <v>1</v>
      </c>
      <c r="K75" s="10">
        <f>COUNTIFS('B Employee List'!D:D,Table7[[#This Row],[Position ID]],'B Employee List'!F:F,Table7[[#This Row],[Pay Grade]],'B Employee List'!N:N,"Exit",'B Employee List'!P:P,"Resignation")</f>
        <v>1</v>
      </c>
      <c r="L75" s="10">
        <f>COUNTIFS('B Employee List'!D:D,Table7[[#This Row],[Position ID]],'B Employee List'!F:F,Table7[[#This Row],[Pay Grade]],'B Employee List'!N:N,"Exit")</f>
        <v>1</v>
      </c>
      <c r="M75" s="10">
        <f>COUNTIFS('B Employee List'!D:D,Table7[[#This Row],[Position ID]],'B Employee List'!F:F,Table7[[#This Row],[Pay Grade]],'B Employee List'!N:N,"Active",'B Employee List'!C:C,"M")</f>
        <v>5</v>
      </c>
      <c r="N75" s="10">
        <f>COUNTIFS('B Employee List'!D:D,Table7[[#This Row],[Position ID]],'B Employee List'!F:F,Table7[[#This Row],[Pay Grade]],'B Employee List'!N:N,"Active",'B Employee List'!C:C,"F")</f>
        <v>0</v>
      </c>
    </row>
    <row r="76" spans="1:14" x14ac:dyDescent="0.25">
      <c r="A76" s="16" t="s">
        <v>267</v>
      </c>
      <c r="B76" s="11" t="s">
        <v>262</v>
      </c>
      <c r="C76" s="14">
        <v>109</v>
      </c>
      <c r="D76" s="11" t="s">
        <v>290</v>
      </c>
      <c r="E76" s="14" t="s">
        <v>324</v>
      </c>
      <c r="F76" s="11" t="s">
        <v>75</v>
      </c>
      <c r="G76" s="8" t="s">
        <v>237</v>
      </c>
      <c r="H76" s="38">
        <v>1</v>
      </c>
      <c r="I76" s="10">
        <f>COUNTIFS('B Employee List'!D:D,Table7[[#This Row],[Position ID]],'B Employee List'!F:F,Table7[[#This Row],[Pay Grade]],'B Employee List'!N:N,"Active")</f>
        <v>1</v>
      </c>
      <c r="J76" s="10">
        <f>IF(Table7[[#This Row],[Active Employee Count (HC)]]&gt;=Table7[[#This Row],[Manpower Budget]],0,Table7[[#This Row],[Manpower Budget]]-Table7[[#This Row],[Active Employee Count (HC)]])</f>
        <v>0</v>
      </c>
      <c r="K76" s="10">
        <f>COUNTIFS('B Employee List'!D:D,Table7[[#This Row],[Position ID]],'B Employee List'!F:F,Table7[[#This Row],[Pay Grade]],'B Employee List'!N:N,"Exit",'B Employee List'!P:P,"Resignation")</f>
        <v>0</v>
      </c>
      <c r="L76" s="10">
        <f>COUNTIFS('B Employee List'!D:D,Table7[[#This Row],[Position ID]],'B Employee List'!F:F,Table7[[#This Row],[Pay Grade]],'B Employee List'!N:N,"Exit")</f>
        <v>0</v>
      </c>
      <c r="M76" s="10">
        <f>COUNTIFS('B Employee List'!D:D,Table7[[#This Row],[Position ID]],'B Employee List'!F:F,Table7[[#This Row],[Pay Grade]],'B Employee List'!N:N,"Active",'B Employee List'!C:C,"M")</f>
        <v>0</v>
      </c>
      <c r="N76" s="10">
        <f>COUNTIFS('B Employee List'!D:D,Table7[[#This Row],[Position ID]],'B Employee List'!F:F,Table7[[#This Row],[Pay Grade]],'B Employee List'!N:N,"Active",'B Employee List'!C:C,"F")</f>
        <v>1</v>
      </c>
    </row>
    <row r="77" spans="1:14" x14ac:dyDescent="0.25">
      <c r="A77" s="16" t="s">
        <v>267</v>
      </c>
      <c r="B77" s="11" t="s">
        <v>262</v>
      </c>
      <c r="C77" s="14">
        <v>109</v>
      </c>
      <c r="D77" s="11" t="s">
        <v>290</v>
      </c>
      <c r="E77" s="14" t="s">
        <v>323</v>
      </c>
      <c r="F77" s="11" t="s">
        <v>44</v>
      </c>
      <c r="G77" s="8" t="s">
        <v>235</v>
      </c>
      <c r="H77" s="38">
        <v>2</v>
      </c>
      <c r="I77" s="10">
        <f>COUNTIFS('B Employee List'!D:D,Table7[[#This Row],[Position ID]],'B Employee List'!F:F,Table7[[#This Row],[Pay Grade]],'B Employee List'!N:N,"Active")</f>
        <v>2</v>
      </c>
      <c r="J77" s="10">
        <f>IF(Table7[[#This Row],[Active Employee Count (HC)]]&gt;=Table7[[#This Row],[Manpower Budget]],0,Table7[[#This Row],[Manpower Budget]]-Table7[[#This Row],[Active Employee Count (HC)]])</f>
        <v>0</v>
      </c>
      <c r="K77" s="10">
        <f>COUNTIFS('B Employee List'!D:D,Table7[[#This Row],[Position ID]],'B Employee List'!F:F,Table7[[#This Row],[Pay Grade]],'B Employee List'!N:N,"Exit",'B Employee List'!P:P,"Resignation")</f>
        <v>0</v>
      </c>
      <c r="L77" s="10">
        <f>COUNTIFS('B Employee List'!D:D,Table7[[#This Row],[Position ID]],'B Employee List'!F:F,Table7[[#This Row],[Pay Grade]],'B Employee List'!N:N,"Exit")</f>
        <v>0</v>
      </c>
      <c r="M77" s="10">
        <f>COUNTIFS('B Employee List'!D:D,Table7[[#This Row],[Position ID]],'B Employee List'!F:F,Table7[[#This Row],[Pay Grade]],'B Employee List'!N:N,"Active",'B Employee List'!C:C,"M")</f>
        <v>1</v>
      </c>
      <c r="N77" s="10">
        <f>COUNTIFS('B Employee List'!D:D,Table7[[#This Row],[Position ID]],'B Employee List'!F:F,Table7[[#This Row],[Pay Grade]],'B Employee List'!N:N,"Active",'B Employee List'!C:C,"F")</f>
        <v>1</v>
      </c>
    </row>
    <row r="78" spans="1:14" x14ac:dyDescent="0.25">
      <c r="A78" s="16" t="s">
        <v>267</v>
      </c>
      <c r="B78" s="11" t="s">
        <v>262</v>
      </c>
      <c r="C78" s="14">
        <v>109</v>
      </c>
      <c r="D78" s="11" t="s">
        <v>290</v>
      </c>
      <c r="E78" s="14" t="s">
        <v>326</v>
      </c>
      <c r="F78" s="11" t="s">
        <v>241</v>
      </c>
      <c r="G78" s="8" t="s">
        <v>240</v>
      </c>
      <c r="H78" s="38">
        <v>2</v>
      </c>
      <c r="I78" s="10">
        <f>COUNTIFS('B Employee List'!D:D,Table7[[#This Row],[Position ID]],'B Employee List'!F:F,Table7[[#This Row],[Pay Grade]],'B Employee List'!N:N,"Active")</f>
        <v>2</v>
      </c>
      <c r="J78" s="10">
        <f>IF(Table7[[#This Row],[Active Employee Count (HC)]]&gt;=Table7[[#This Row],[Manpower Budget]],0,Table7[[#This Row],[Manpower Budget]]-Table7[[#This Row],[Active Employee Count (HC)]])</f>
        <v>0</v>
      </c>
      <c r="K78" s="10">
        <f>COUNTIFS('B Employee List'!D:D,Table7[[#This Row],[Position ID]],'B Employee List'!F:F,Table7[[#This Row],[Pay Grade]],'B Employee List'!N:N,"Exit",'B Employee List'!P:P,"Resignation")</f>
        <v>0</v>
      </c>
      <c r="L78" s="10">
        <f>COUNTIFS('B Employee List'!D:D,Table7[[#This Row],[Position ID]],'B Employee List'!F:F,Table7[[#This Row],[Pay Grade]],'B Employee List'!N:N,"Exit")</f>
        <v>0</v>
      </c>
      <c r="M78" s="10">
        <f>COUNTIFS('B Employee List'!D:D,Table7[[#This Row],[Position ID]],'B Employee List'!F:F,Table7[[#This Row],[Pay Grade]],'B Employee List'!N:N,"Active",'B Employee List'!C:C,"M")</f>
        <v>1</v>
      </c>
      <c r="N78" s="10">
        <f>COUNTIFS('B Employee List'!D:D,Table7[[#This Row],[Position ID]],'B Employee List'!F:F,Table7[[#This Row],[Pay Grade]],'B Employee List'!N:N,"Active",'B Employee List'!C:C,"F")</f>
        <v>1</v>
      </c>
    </row>
    <row r="79" spans="1:14" x14ac:dyDescent="0.25">
      <c r="A79" s="16" t="s">
        <v>267</v>
      </c>
      <c r="B79" s="11" t="s">
        <v>262</v>
      </c>
      <c r="C79" s="14">
        <v>109</v>
      </c>
      <c r="D79" s="11" t="s">
        <v>290</v>
      </c>
      <c r="E79" s="14" t="s">
        <v>325</v>
      </c>
      <c r="F79" s="11" t="s">
        <v>246</v>
      </c>
      <c r="G79" s="8" t="s">
        <v>239</v>
      </c>
      <c r="H79" s="38">
        <v>1</v>
      </c>
      <c r="I79" s="10">
        <f>COUNTIFS('B Employee List'!D:D,Table7[[#This Row],[Position ID]],'B Employee List'!F:F,Table7[[#This Row],[Pay Grade]],'B Employee List'!N:N,"Active")</f>
        <v>1</v>
      </c>
      <c r="J79" s="10">
        <f>IF(Table7[[#This Row],[Active Employee Count (HC)]]&gt;=Table7[[#This Row],[Manpower Budget]],0,Table7[[#This Row],[Manpower Budget]]-Table7[[#This Row],[Active Employee Count (HC)]])</f>
        <v>0</v>
      </c>
      <c r="K79" s="10">
        <f>COUNTIFS('B Employee List'!D:D,Table7[[#This Row],[Position ID]],'B Employee List'!F:F,Table7[[#This Row],[Pay Grade]],'B Employee List'!N:N,"Exit",'B Employee List'!P:P,"Resignation")</f>
        <v>0</v>
      </c>
      <c r="L79" s="10">
        <f>COUNTIFS('B Employee List'!D:D,Table7[[#This Row],[Position ID]],'B Employee List'!F:F,Table7[[#This Row],[Pay Grade]],'B Employee List'!N:N,"Exit")</f>
        <v>0</v>
      </c>
      <c r="M79" s="10">
        <f>COUNTIFS('B Employee List'!D:D,Table7[[#This Row],[Position ID]],'B Employee List'!F:F,Table7[[#This Row],[Pay Grade]],'B Employee List'!N:N,"Active",'B Employee List'!C:C,"M")</f>
        <v>1</v>
      </c>
      <c r="N79" s="10">
        <f>COUNTIFS('B Employee List'!D:D,Table7[[#This Row],[Position ID]],'B Employee List'!F:F,Table7[[#This Row],[Pay Grade]],'B Employee List'!N:N,"Active",'B Employee List'!C:C,"F")</f>
        <v>0</v>
      </c>
    </row>
    <row r="80" spans="1:14" x14ac:dyDescent="0.25">
      <c r="A80" s="16" t="s">
        <v>268</v>
      </c>
      <c r="B80" s="11" t="s">
        <v>48</v>
      </c>
      <c r="C80" s="14">
        <v>113</v>
      </c>
      <c r="D80" s="11" t="s">
        <v>291</v>
      </c>
      <c r="E80" s="14" t="s">
        <v>339</v>
      </c>
      <c r="F80" s="11" t="s">
        <v>254</v>
      </c>
      <c r="G80" s="8" t="s">
        <v>237</v>
      </c>
      <c r="H80" s="38">
        <v>1</v>
      </c>
      <c r="I80" s="10">
        <f>COUNTIFS('B Employee List'!D:D,Table7[[#This Row],[Position ID]],'B Employee List'!F:F,Table7[[#This Row],[Pay Grade]],'B Employee List'!N:N,"Active")</f>
        <v>1</v>
      </c>
      <c r="J80" s="10">
        <f>IF(Table7[[#This Row],[Active Employee Count (HC)]]&gt;=Table7[[#This Row],[Manpower Budget]],0,Table7[[#This Row],[Manpower Budget]]-Table7[[#This Row],[Active Employee Count (HC)]])</f>
        <v>0</v>
      </c>
      <c r="K80" s="10">
        <f>COUNTIFS('B Employee List'!D:D,Table7[[#This Row],[Position ID]],'B Employee List'!F:F,Table7[[#This Row],[Pay Grade]],'B Employee List'!N:N,"Exit",'B Employee List'!P:P,"Resignation")</f>
        <v>0</v>
      </c>
      <c r="L80" s="10">
        <f>COUNTIFS('B Employee List'!D:D,Table7[[#This Row],[Position ID]],'B Employee List'!F:F,Table7[[#This Row],[Pay Grade]],'B Employee List'!N:N,"Exit")</f>
        <v>0</v>
      </c>
      <c r="M80" s="10">
        <f>COUNTIFS('B Employee List'!D:D,Table7[[#This Row],[Position ID]],'B Employee List'!F:F,Table7[[#This Row],[Pay Grade]],'B Employee List'!N:N,"Active",'B Employee List'!C:C,"M")</f>
        <v>1</v>
      </c>
      <c r="N80" s="10">
        <f>COUNTIFS('B Employee List'!D:D,Table7[[#This Row],[Position ID]],'B Employee List'!F:F,Table7[[#This Row],[Pay Grade]],'B Employee List'!N:N,"Active",'B Employee List'!C:C,"F")</f>
        <v>0</v>
      </c>
    </row>
    <row r="81" spans="1:14" x14ac:dyDescent="0.25">
      <c r="A81" s="16" t="s">
        <v>268</v>
      </c>
      <c r="B81" s="11" t="s">
        <v>48</v>
      </c>
      <c r="C81" s="14">
        <v>113</v>
      </c>
      <c r="D81" s="11" t="s">
        <v>291</v>
      </c>
      <c r="E81" s="14" t="s">
        <v>340</v>
      </c>
      <c r="F81" s="11" t="s">
        <v>242</v>
      </c>
      <c r="G81" s="8" t="s">
        <v>240</v>
      </c>
      <c r="H81" s="38">
        <v>1</v>
      </c>
      <c r="I81" s="10">
        <f>COUNTIFS('B Employee List'!D:D,Table7[[#This Row],[Position ID]],'B Employee List'!F:F,Table7[[#This Row],[Pay Grade]],'B Employee List'!N:N,"Active")</f>
        <v>1</v>
      </c>
      <c r="J81" s="10">
        <f>IF(Table7[[#This Row],[Active Employee Count (HC)]]&gt;=Table7[[#This Row],[Manpower Budget]],0,Table7[[#This Row],[Manpower Budget]]-Table7[[#This Row],[Active Employee Count (HC)]])</f>
        <v>0</v>
      </c>
      <c r="K81" s="10">
        <f>COUNTIFS('B Employee List'!D:D,Table7[[#This Row],[Position ID]],'B Employee List'!F:F,Table7[[#This Row],[Pay Grade]],'B Employee List'!N:N,"Exit",'B Employee List'!P:P,"Resignation")</f>
        <v>0</v>
      </c>
      <c r="L81" s="10">
        <f>COUNTIFS('B Employee List'!D:D,Table7[[#This Row],[Position ID]],'B Employee List'!F:F,Table7[[#This Row],[Pay Grade]],'B Employee List'!N:N,"Exit")</f>
        <v>0</v>
      </c>
      <c r="M81" s="10">
        <f>COUNTIFS('B Employee List'!D:D,Table7[[#This Row],[Position ID]],'B Employee List'!F:F,Table7[[#This Row],[Pay Grade]],'B Employee List'!N:N,"Active",'B Employee List'!C:C,"M")</f>
        <v>0</v>
      </c>
      <c r="N81" s="10">
        <f>COUNTIFS('B Employee List'!D:D,Table7[[#This Row],[Position ID]],'B Employee List'!F:F,Table7[[#This Row],[Pay Grade]],'B Employee List'!N:N,"Active",'B Employee List'!C:C,"F")</f>
        <v>1</v>
      </c>
    </row>
    <row r="82" spans="1:14" x14ac:dyDescent="0.25">
      <c r="A82" s="16" t="s">
        <v>268</v>
      </c>
      <c r="B82" s="11" t="s">
        <v>48</v>
      </c>
      <c r="C82" s="14">
        <v>113</v>
      </c>
      <c r="D82" s="11" t="s">
        <v>291</v>
      </c>
      <c r="E82" s="14" t="s">
        <v>341</v>
      </c>
      <c r="F82" s="11" t="s">
        <v>247</v>
      </c>
      <c r="G82" s="8" t="s">
        <v>239</v>
      </c>
      <c r="H82" s="38">
        <v>1</v>
      </c>
      <c r="I82" s="10">
        <f>COUNTIFS('B Employee List'!D:D,Table7[[#This Row],[Position ID]],'B Employee List'!F:F,Table7[[#This Row],[Pay Grade]],'B Employee List'!N:N,"Active")</f>
        <v>1</v>
      </c>
      <c r="J82" s="10">
        <f>IF(Table7[[#This Row],[Active Employee Count (HC)]]&gt;=Table7[[#This Row],[Manpower Budget]],0,Table7[[#This Row],[Manpower Budget]]-Table7[[#This Row],[Active Employee Count (HC)]])</f>
        <v>0</v>
      </c>
      <c r="K82" s="10">
        <f>COUNTIFS('B Employee List'!D:D,Table7[[#This Row],[Position ID]],'B Employee List'!F:F,Table7[[#This Row],[Pay Grade]],'B Employee List'!N:N,"Exit",'B Employee List'!P:P,"Resignation")</f>
        <v>0</v>
      </c>
      <c r="L82" s="10">
        <f>COUNTIFS('B Employee List'!D:D,Table7[[#This Row],[Position ID]],'B Employee List'!F:F,Table7[[#This Row],[Pay Grade]],'B Employee List'!N:N,"Exit")</f>
        <v>0</v>
      </c>
      <c r="M82" s="10">
        <f>COUNTIFS('B Employee List'!D:D,Table7[[#This Row],[Position ID]],'B Employee List'!F:F,Table7[[#This Row],[Pay Grade]],'B Employee List'!N:N,"Active",'B Employee List'!C:C,"M")</f>
        <v>0</v>
      </c>
      <c r="N82" s="10">
        <f>COUNTIFS('B Employee List'!D:D,Table7[[#This Row],[Position ID]],'B Employee List'!F:F,Table7[[#This Row],[Pay Grade]],'B Employee List'!N:N,"Active",'B Employee List'!C:C,"F")</f>
        <v>1</v>
      </c>
    </row>
    <row r="83" spans="1:14" x14ac:dyDescent="0.25">
      <c r="A83" s="16" t="s">
        <v>269</v>
      </c>
      <c r="B83" s="11" t="s">
        <v>21</v>
      </c>
      <c r="C83" s="14">
        <v>112</v>
      </c>
      <c r="D83" s="11" t="s">
        <v>292</v>
      </c>
      <c r="E83" s="14" t="s">
        <v>337</v>
      </c>
      <c r="F83" s="11" t="s">
        <v>28</v>
      </c>
      <c r="G83" s="8" t="s">
        <v>234</v>
      </c>
      <c r="H83" s="38">
        <v>2</v>
      </c>
      <c r="I83" s="10">
        <f>COUNTIFS('B Employee List'!D:D,Table7[[#This Row],[Position ID]],'B Employee List'!F:F,Table7[[#This Row],[Pay Grade]],'B Employee List'!N:N,"Active")</f>
        <v>1</v>
      </c>
      <c r="J83" s="10">
        <f>IF(Table7[[#This Row],[Active Employee Count (HC)]]&gt;=Table7[[#This Row],[Manpower Budget]],0,Table7[[#This Row],[Manpower Budget]]-Table7[[#This Row],[Active Employee Count (HC)]])</f>
        <v>1</v>
      </c>
      <c r="K83" s="10">
        <f>COUNTIFS('B Employee List'!D:D,Table7[[#This Row],[Position ID]],'B Employee List'!F:F,Table7[[#This Row],[Pay Grade]],'B Employee List'!N:N,"Exit",'B Employee List'!P:P,"Resignation")</f>
        <v>0</v>
      </c>
      <c r="L83" s="10">
        <f>COUNTIFS('B Employee List'!D:D,Table7[[#This Row],[Position ID]],'B Employee List'!F:F,Table7[[#This Row],[Pay Grade]],'B Employee List'!N:N,"Exit")</f>
        <v>1</v>
      </c>
      <c r="M83" s="10">
        <f>COUNTIFS('B Employee List'!D:D,Table7[[#This Row],[Position ID]],'B Employee List'!F:F,Table7[[#This Row],[Pay Grade]],'B Employee List'!N:N,"Active",'B Employee List'!C:C,"M")</f>
        <v>1</v>
      </c>
      <c r="N83" s="10">
        <f>COUNTIFS('B Employee List'!D:D,Table7[[#This Row],[Position ID]],'B Employee List'!F:F,Table7[[#This Row],[Pay Grade]],'B Employee List'!N:N,"Active",'B Employee List'!C:C,"F")</f>
        <v>0</v>
      </c>
    </row>
    <row r="84" spans="1:14" x14ac:dyDescent="0.25">
      <c r="A84" s="16" t="s">
        <v>269</v>
      </c>
      <c r="B84" s="11" t="s">
        <v>21</v>
      </c>
      <c r="C84" s="14">
        <v>112</v>
      </c>
      <c r="D84" s="11" t="s">
        <v>292</v>
      </c>
      <c r="E84" s="14" t="s">
        <v>336</v>
      </c>
      <c r="F84" s="11" t="s">
        <v>73</v>
      </c>
      <c r="G84" s="8" t="s">
        <v>231</v>
      </c>
      <c r="H84" s="38">
        <v>2</v>
      </c>
      <c r="I84" s="10">
        <f>COUNTIFS('B Employee List'!D:D,Table7[[#This Row],[Position ID]],'B Employee List'!F:F,Table7[[#This Row],[Pay Grade]],'B Employee List'!N:N,"Active")</f>
        <v>1</v>
      </c>
      <c r="J84" s="10">
        <f>IF(Table7[[#This Row],[Active Employee Count (HC)]]&gt;=Table7[[#This Row],[Manpower Budget]],0,Table7[[#This Row],[Manpower Budget]]-Table7[[#This Row],[Active Employee Count (HC)]])</f>
        <v>1</v>
      </c>
      <c r="K84" s="10">
        <f>COUNTIFS('B Employee List'!D:D,Table7[[#This Row],[Position ID]],'B Employee List'!F:F,Table7[[#This Row],[Pay Grade]],'B Employee List'!N:N,"Exit",'B Employee List'!P:P,"Resignation")</f>
        <v>0</v>
      </c>
      <c r="L84" s="10">
        <f>COUNTIFS('B Employee List'!D:D,Table7[[#This Row],[Position ID]],'B Employee List'!F:F,Table7[[#This Row],[Pay Grade]],'B Employee List'!N:N,"Exit")</f>
        <v>1</v>
      </c>
      <c r="M84" s="10">
        <f>COUNTIFS('B Employee List'!D:D,Table7[[#This Row],[Position ID]],'B Employee List'!F:F,Table7[[#This Row],[Pay Grade]],'B Employee List'!N:N,"Active",'B Employee List'!C:C,"M")</f>
        <v>0</v>
      </c>
      <c r="N84" s="10">
        <f>COUNTIFS('B Employee List'!D:D,Table7[[#This Row],[Position ID]],'B Employee List'!F:F,Table7[[#This Row],[Pay Grade]],'B Employee List'!N:N,"Active",'B Employee List'!C:C,"F")</f>
        <v>1</v>
      </c>
    </row>
    <row r="85" spans="1:14" x14ac:dyDescent="0.25">
      <c r="A85" s="16" t="s">
        <v>269</v>
      </c>
      <c r="B85" s="11" t="s">
        <v>21</v>
      </c>
      <c r="C85" s="14">
        <v>112</v>
      </c>
      <c r="D85" s="11" t="s">
        <v>292</v>
      </c>
      <c r="E85" s="14" t="s">
        <v>338</v>
      </c>
      <c r="F85" s="11" t="s">
        <v>64</v>
      </c>
      <c r="G85" s="8" t="s">
        <v>236</v>
      </c>
      <c r="H85" s="38">
        <v>1</v>
      </c>
      <c r="I85" s="10">
        <f>COUNTIFS('B Employee List'!D:D,Table7[[#This Row],[Position ID]],'B Employee List'!F:F,Table7[[#This Row],[Pay Grade]],'B Employee List'!N:N,"Active")</f>
        <v>1</v>
      </c>
      <c r="J85" s="10">
        <f>IF(Table7[[#This Row],[Active Employee Count (HC)]]&gt;=Table7[[#This Row],[Manpower Budget]],0,Table7[[#This Row],[Manpower Budget]]-Table7[[#This Row],[Active Employee Count (HC)]])</f>
        <v>0</v>
      </c>
      <c r="K85" s="10">
        <f>COUNTIFS('B Employee List'!D:D,Table7[[#This Row],[Position ID]],'B Employee List'!F:F,Table7[[#This Row],[Pay Grade]],'B Employee List'!N:N,"Exit",'B Employee List'!P:P,"Resignation")</f>
        <v>0</v>
      </c>
      <c r="L85" s="10">
        <f>COUNTIFS('B Employee List'!D:D,Table7[[#This Row],[Position ID]],'B Employee List'!F:F,Table7[[#This Row],[Pay Grade]],'B Employee List'!N:N,"Exit")</f>
        <v>0</v>
      </c>
      <c r="M85" s="10">
        <f>COUNTIFS('B Employee List'!D:D,Table7[[#This Row],[Position ID]],'B Employee List'!F:F,Table7[[#This Row],[Pay Grade]],'B Employee List'!N:N,"Active",'B Employee List'!C:C,"M")</f>
        <v>0</v>
      </c>
      <c r="N85" s="10">
        <f>COUNTIFS('B Employee List'!D:D,Table7[[#This Row],[Position ID]],'B Employee List'!F:F,Table7[[#This Row],[Pay Grade]],'B Employee List'!N:N,"Active",'B Employee List'!C:C,"F")</f>
        <v>1</v>
      </c>
    </row>
    <row r="86" spans="1:14" x14ac:dyDescent="0.25">
      <c r="A86" s="16" t="s">
        <v>270</v>
      </c>
      <c r="B86" s="11" t="s">
        <v>34</v>
      </c>
      <c r="C86" s="14">
        <v>118</v>
      </c>
      <c r="D86" s="11" t="s">
        <v>293</v>
      </c>
      <c r="E86" s="14" t="s">
        <v>350</v>
      </c>
      <c r="F86" s="11" t="s">
        <v>69</v>
      </c>
      <c r="G86" s="8" t="s">
        <v>236</v>
      </c>
      <c r="H86" s="38">
        <v>1</v>
      </c>
      <c r="I86" s="10">
        <f>COUNTIFS('B Employee List'!D:D,Table7[[#This Row],[Position ID]],'B Employee List'!F:F,Table7[[#This Row],[Pay Grade]],'B Employee List'!N:N,"Active")</f>
        <v>1</v>
      </c>
      <c r="J86" s="10">
        <f>IF(Table7[[#This Row],[Active Employee Count (HC)]]&gt;=Table7[[#This Row],[Manpower Budget]],0,Table7[[#This Row],[Manpower Budget]]-Table7[[#This Row],[Active Employee Count (HC)]])</f>
        <v>0</v>
      </c>
      <c r="K86" s="10">
        <f>COUNTIFS('B Employee List'!D:D,Table7[[#This Row],[Position ID]],'B Employee List'!F:F,Table7[[#This Row],[Pay Grade]],'B Employee List'!N:N,"Exit",'B Employee List'!P:P,"Resignation")</f>
        <v>0</v>
      </c>
      <c r="L86" s="10">
        <f>COUNTIFS('B Employee List'!D:D,Table7[[#This Row],[Position ID]],'B Employee List'!F:F,Table7[[#This Row],[Pay Grade]],'B Employee List'!N:N,"Exit")</f>
        <v>0</v>
      </c>
      <c r="M86" s="10">
        <f>COUNTIFS('B Employee List'!D:D,Table7[[#This Row],[Position ID]],'B Employee List'!F:F,Table7[[#This Row],[Pay Grade]],'B Employee List'!N:N,"Active",'B Employee List'!C:C,"M")</f>
        <v>1</v>
      </c>
      <c r="N86" s="10">
        <f>COUNTIFS('B Employee List'!D:D,Table7[[#This Row],[Position ID]],'B Employee List'!F:F,Table7[[#This Row],[Pay Grade]],'B Employee List'!N:N,"Active",'B Employee List'!C:C,"F")</f>
        <v>0</v>
      </c>
    </row>
    <row r="87" spans="1:14" x14ac:dyDescent="0.25">
      <c r="A87" s="16" t="s">
        <v>270</v>
      </c>
      <c r="B87" s="11" t="s">
        <v>34</v>
      </c>
      <c r="C87" s="14">
        <v>118</v>
      </c>
      <c r="D87" s="11" t="s">
        <v>293</v>
      </c>
      <c r="E87" s="14" t="s">
        <v>351</v>
      </c>
      <c r="F87" s="11" t="s">
        <v>72</v>
      </c>
      <c r="G87" s="8" t="s">
        <v>235</v>
      </c>
      <c r="H87" s="38">
        <v>2</v>
      </c>
      <c r="I87" s="10">
        <f>COUNTIFS('B Employee List'!D:D,Table7[[#This Row],[Position ID]],'B Employee List'!F:F,Table7[[#This Row],[Pay Grade]],'B Employee List'!N:N,"Active")</f>
        <v>0</v>
      </c>
      <c r="J87" s="10">
        <f>IF(Table7[[#This Row],[Active Employee Count (HC)]]&gt;=Table7[[#This Row],[Manpower Budget]],0,Table7[[#This Row],[Manpower Budget]]-Table7[[#This Row],[Active Employee Count (HC)]])</f>
        <v>2</v>
      </c>
      <c r="K87" s="10">
        <f>COUNTIFS('B Employee List'!D:D,Table7[[#This Row],[Position ID]],'B Employee List'!F:F,Table7[[#This Row],[Pay Grade]],'B Employee List'!N:N,"Exit",'B Employee List'!P:P,"Resignation")</f>
        <v>0</v>
      </c>
      <c r="L87" s="10">
        <f>COUNTIFS('B Employee List'!D:D,Table7[[#This Row],[Position ID]],'B Employee List'!F:F,Table7[[#This Row],[Pay Grade]],'B Employee List'!N:N,"Exit")</f>
        <v>2</v>
      </c>
      <c r="M87" s="10">
        <f>COUNTIFS('B Employee List'!D:D,Table7[[#This Row],[Position ID]],'B Employee List'!F:F,Table7[[#This Row],[Pay Grade]],'B Employee List'!N:N,"Active",'B Employee List'!C:C,"M")</f>
        <v>0</v>
      </c>
      <c r="N87" s="10">
        <f>COUNTIFS('B Employee List'!D:D,Table7[[#This Row],[Position ID]],'B Employee List'!F:F,Table7[[#This Row],[Pay Grade]],'B Employee List'!N:N,"Active",'B Employee List'!C:C,"F")</f>
        <v>0</v>
      </c>
    </row>
    <row r="88" spans="1:14" x14ac:dyDescent="0.25">
      <c r="A88" s="16" t="s">
        <v>270</v>
      </c>
      <c r="B88" s="11" t="s">
        <v>34</v>
      </c>
      <c r="C88" s="14">
        <v>118</v>
      </c>
      <c r="D88" s="11" t="s">
        <v>293</v>
      </c>
      <c r="E88" s="14" t="s">
        <v>349</v>
      </c>
      <c r="F88" s="11" t="s">
        <v>243</v>
      </c>
      <c r="G88" s="8" t="s">
        <v>240</v>
      </c>
      <c r="H88" s="38">
        <v>1</v>
      </c>
      <c r="I88" s="10">
        <f>COUNTIFS('B Employee List'!D:D,Table7[[#This Row],[Position ID]],'B Employee List'!F:F,Table7[[#This Row],[Pay Grade]],'B Employee List'!N:N,"Active")</f>
        <v>1</v>
      </c>
      <c r="J88" s="10">
        <f>IF(Table7[[#This Row],[Active Employee Count (HC)]]&gt;=Table7[[#This Row],[Manpower Budget]],0,Table7[[#This Row],[Manpower Budget]]-Table7[[#This Row],[Active Employee Count (HC)]])</f>
        <v>0</v>
      </c>
      <c r="K88" s="10">
        <f>COUNTIFS('B Employee List'!D:D,Table7[[#This Row],[Position ID]],'B Employee List'!F:F,Table7[[#This Row],[Pay Grade]],'B Employee List'!N:N,"Exit",'B Employee List'!P:P,"Resignation")</f>
        <v>0</v>
      </c>
      <c r="L88" s="10">
        <f>COUNTIFS('B Employee List'!D:D,Table7[[#This Row],[Position ID]],'B Employee List'!F:F,Table7[[#This Row],[Pay Grade]],'B Employee List'!N:N,"Exit")</f>
        <v>0</v>
      </c>
      <c r="M88" s="10">
        <f>COUNTIFS('B Employee List'!D:D,Table7[[#This Row],[Position ID]],'B Employee List'!F:F,Table7[[#This Row],[Pay Grade]],'B Employee List'!N:N,"Active",'B Employee List'!C:C,"M")</f>
        <v>1</v>
      </c>
      <c r="N88" s="10">
        <f>COUNTIFS('B Employee List'!D:D,Table7[[#This Row],[Position ID]],'B Employee List'!F:F,Table7[[#This Row],[Pay Grade]],'B Employee List'!N:N,"Active",'B Employee List'!C:C,"F")</f>
        <v>0</v>
      </c>
    </row>
    <row r="89" spans="1:14" x14ac:dyDescent="0.25">
      <c r="A89" s="16" t="s">
        <v>270</v>
      </c>
      <c r="B89" s="11" t="s">
        <v>34</v>
      </c>
      <c r="C89" s="14">
        <v>118</v>
      </c>
      <c r="D89" s="11" t="s">
        <v>293</v>
      </c>
      <c r="E89" s="14" t="s">
        <v>348</v>
      </c>
      <c r="F89" s="11" t="s">
        <v>248</v>
      </c>
      <c r="G89" s="8" t="s">
        <v>239</v>
      </c>
      <c r="H89" s="38">
        <v>1</v>
      </c>
      <c r="I89" s="10">
        <f>COUNTIFS('B Employee List'!D:D,Table7[[#This Row],[Position ID]],'B Employee List'!F:F,Table7[[#This Row],[Pay Grade]],'B Employee List'!N:N,"Active")</f>
        <v>1</v>
      </c>
      <c r="J89" s="10">
        <f>IF(Table7[[#This Row],[Active Employee Count (HC)]]&gt;=Table7[[#This Row],[Manpower Budget]],0,Table7[[#This Row],[Manpower Budget]]-Table7[[#This Row],[Active Employee Count (HC)]])</f>
        <v>0</v>
      </c>
      <c r="K89" s="10">
        <f>COUNTIFS('B Employee List'!D:D,Table7[[#This Row],[Position ID]],'B Employee List'!F:F,Table7[[#This Row],[Pay Grade]],'B Employee List'!N:N,"Exit",'B Employee List'!P:P,"Resignation")</f>
        <v>0</v>
      </c>
      <c r="L89" s="10">
        <f>COUNTIFS('B Employee List'!D:D,Table7[[#This Row],[Position ID]],'B Employee List'!F:F,Table7[[#This Row],[Pay Grade]],'B Employee List'!N:N,"Exit")</f>
        <v>0</v>
      </c>
      <c r="M89" s="10">
        <f>COUNTIFS('B Employee List'!D:D,Table7[[#This Row],[Position ID]],'B Employee List'!F:F,Table7[[#This Row],[Pay Grade]],'B Employee List'!N:N,"Active",'B Employee List'!C:C,"M")</f>
        <v>0</v>
      </c>
      <c r="N89" s="10">
        <f>COUNTIFS('B Employee List'!D:D,Table7[[#This Row],[Position ID]],'B Employee List'!F:F,Table7[[#This Row],[Pay Grade]],'B Employee List'!N:N,"Active",'B Employee List'!C:C,"F")</f>
        <v>1</v>
      </c>
    </row>
    <row r="90" spans="1:14" x14ac:dyDescent="0.25">
      <c r="A90" s="16" t="s">
        <v>271</v>
      </c>
      <c r="B90" s="11" t="s">
        <v>261</v>
      </c>
      <c r="C90" s="14">
        <v>111</v>
      </c>
      <c r="D90" s="11" t="s">
        <v>294</v>
      </c>
      <c r="E90" s="14" t="s">
        <v>333</v>
      </c>
      <c r="F90" s="11" t="s">
        <v>255</v>
      </c>
      <c r="G90" s="8" t="s">
        <v>237</v>
      </c>
      <c r="H90" s="38">
        <v>1</v>
      </c>
      <c r="I90" s="10">
        <f>COUNTIFS('B Employee List'!D:D,Table7[[#This Row],[Position ID]],'B Employee List'!F:F,Table7[[#This Row],[Pay Grade]],'B Employee List'!N:N,"Active")</f>
        <v>1</v>
      </c>
      <c r="J90" s="10">
        <f>IF(Table7[[#This Row],[Active Employee Count (HC)]]&gt;=Table7[[#This Row],[Manpower Budget]],0,Table7[[#This Row],[Manpower Budget]]-Table7[[#This Row],[Active Employee Count (HC)]])</f>
        <v>0</v>
      </c>
      <c r="K90" s="10">
        <f>COUNTIFS('B Employee List'!D:D,Table7[[#This Row],[Position ID]],'B Employee List'!F:F,Table7[[#This Row],[Pay Grade]],'B Employee List'!N:N,"Exit",'B Employee List'!P:P,"Resignation")</f>
        <v>0</v>
      </c>
      <c r="L90" s="10">
        <f>COUNTIFS('B Employee List'!D:D,Table7[[#This Row],[Position ID]],'B Employee List'!F:F,Table7[[#This Row],[Pay Grade]],'B Employee List'!N:N,"Exit")</f>
        <v>0</v>
      </c>
      <c r="M90" s="10">
        <f>COUNTIFS('B Employee List'!D:D,Table7[[#This Row],[Position ID]],'B Employee List'!F:F,Table7[[#This Row],[Pay Grade]],'B Employee List'!N:N,"Active",'B Employee List'!C:C,"M")</f>
        <v>1</v>
      </c>
      <c r="N90" s="10">
        <f>COUNTIFS('B Employee List'!D:D,Table7[[#This Row],[Position ID]],'B Employee List'!F:F,Table7[[#This Row],[Pay Grade]],'B Employee List'!N:N,"Active",'B Employee List'!C:C,"F")</f>
        <v>0</v>
      </c>
    </row>
    <row r="91" spans="1:14" x14ac:dyDescent="0.25">
      <c r="A91" s="16" t="s">
        <v>271</v>
      </c>
      <c r="B91" s="11" t="s">
        <v>261</v>
      </c>
      <c r="C91" s="14">
        <v>111</v>
      </c>
      <c r="D91" s="11" t="s">
        <v>294</v>
      </c>
      <c r="E91" s="14" t="s">
        <v>332</v>
      </c>
      <c r="F91" s="11" t="s">
        <v>65</v>
      </c>
      <c r="G91" s="8" t="s">
        <v>236</v>
      </c>
      <c r="H91" s="38">
        <v>1</v>
      </c>
      <c r="I91" s="10">
        <f>COUNTIFS('B Employee List'!D:D,Table7[[#This Row],[Position ID]],'B Employee List'!F:F,Table7[[#This Row],[Pay Grade]],'B Employee List'!N:N,"Active")</f>
        <v>2</v>
      </c>
      <c r="J91" s="10">
        <f>IF(Table7[[#This Row],[Active Employee Count (HC)]]&gt;=Table7[[#This Row],[Manpower Budget]],0,Table7[[#This Row],[Manpower Budget]]-Table7[[#This Row],[Active Employee Count (HC)]])</f>
        <v>0</v>
      </c>
      <c r="K91" s="10">
        <f>COUNTIFS('B Employee List'!D:D,Table7[[#This Row],[Position ID]],'B Employee List'!F:F,Table7[[#This Row],[Pay Grade]],'B Employee List'!N:N,"Exit",'B Employee List'!P:P,"Resignation")</f>
        <v>0</v>
      </c>
      <c r="L91" s="10">
        <f>COUNTIFS('B Employee List'!D:D,Table7[[#This Row],[Position ID]],'B Employee List'!F:F,Table7[[#This Row],[Pay Grade]],'B Employee List'!N:N,"Exit")</f>
        <v>0</v>
      </c>
      <c r="M91" s="10">
        <f>COUNTIFS('B Employee List'!D:D,Table7[[#This Row],[Position ID]],'B Employee List'!F:F,Table7[[#This Row],[Pay Grade]],'B Employee List'!N:N,"Active",'B Employee List'!C:C,"M")</f>
        <v>1</v>
      </c>
      <c r="N91" s="10">
        <f>COUNTIFS('B Employee List'!D:D,Table7[[#This Row],[Position ID]],'B Employee List'!F:F,Table7[[#This Row],[Pay Grade]],'B Employee List'!N:N,"Active",'B Employee List'!C:C,"F")</f>
        <v>1</v>
      </c>
    </row>
    <row r="92" spans="1:14" x14ac:dyDescent="0.25">
      <c r="A92" s="16" t="s">
        <v>271</v>
      </c>
      <c r="B92" s="11" t="s">
        <v>261</v>
      </c>
      <c r="C92" s="14">
        <v>111</v>
      </c>
      <c r="D92" s="11" t="s">
        <v>294</v>
      </c>
      <c r="E92" s="14" t="s">
        <v>331</v>
      </c>
      <c r="F92" s="11" t="s">
        <v>35</v>
      </c>
      <c r="G92" s="8" t="s">
        <v>235</v>
      </c>
      <c r="H92" s="38">
        <v>2</v>
      </c>
      <c r="I92" s="10">
        <f>COUNTIFS('B Employee List'!D:D,Table7[[#This Row],[Position ID]],'B Employee List'!F:F,Table7[[#This Row],[Pay Grade]],'B Employee List'!N:N,"Active")</f>
        <v>1</v>
      </c>
      <c r="J92" s="10">
        <f>IF(Table7[[#This Row],[Active Employee Count (HC)]]&gt;=Table7[[#This Row],[Manpower Budget]],0,Table7[[#This Row],[Manpower Budget]]-Table7[[#This Row],[Active Employee Count (HC)]])</f>
        <v>1</v>
      </c>
      <c r="K92" s="10">
        <f>COUNTIFS('B Employee List'!D:D,Table7[[#This Row],[Position ID]],'B Employee List'!F:F,Table7[[#This Row],[Pay Grade]],'B Employee List'!N:N,"Exit",'B Employee List'!P:P,"Resignation")</f>
        <v>2</v>
      </c>
      <c r="L92" s="10">
        <f>COUNTIFS('B Employee List'!D:D,Table7[[#This Row],[Position ID]],'B Employee List'!F:F,Table7[[#This Row],[Pay Grade]],'B Employee List'!N:N,"Exit")</f>
        <v>3</v>
      </c>
      <c r="M92" s="10">
        <f>COUNTIFS('B Employee List'!D:D,Table7[[#This Row],[Position ID]],'B Employee List'!F:F,Table7[[#This Row],[Pay Grade]],'B Employee List'!N:N,"Active",'B Employee List'!C:C,"M")</f>
        <v>1</v>
      </c>
      <c r="N92" s="10">
        <f>COUNTIFS('B Employee List'!D:D,Table7[[#This Row],[Position ID]],'B Employee List'!F:F,Table7[[#This Row],[Pay Grade]],'B Employee List'!N:N,"Active",'B Employee List'!C:C,"F")</f>
        <v>0</v>
      </c>
    </row>
    <row r="93" spans="1:14" x14ac:dyDescent="0.25">
      <c r="A93" s="16" t="s">
        <v>271</v>
      </c>
      <c r="B93" s="11" t="s">
        <v>261</v>
      </c>
      <c r="C93" s="14">
        <v>111</v>
      </c>
      <c r="D93" s="11" t="s">
        <v>294</v>
      </c>
      <c r="E93" s="14" t="s">
        <v>335</v>
      </c>
      <c r="F93" s="11" t="s">
        <v>63</v>
      </c>
      <c r="G93" s="8" t="s">
        <v>240</v>
      </c>
      <c r="H93" s="38">
        <v>1</v>
      </c>
      <c r="I93" s="10">
        <f>COUNTIFS('B Employee List'!D:D,Table7[[#This Row],[Position ID]],'B Employee List'!F:F,Table7[[#This Row],[Pay Grade]],'B Employee List'!N:N,"Active")</f>
        <v>1</v>
      </c>
      <c r="J93" s="10">
        <f>IF(Table7[[#This Row],[Active Employee Count (HC)]]&gt;=Table7[[#This Row],[Manpower Budget]],0,Table7[[#This Row],[Manpower Budget]]-Table7[[#This Row],[Active Employee Count (HC)]])</f>
        <v>0</v>
      </c>
      <c r="K93" s="10">
        <f>COUNTIFS('B Employee List'!D:D,Table7[[#This Row],[Position ID]],'B Employee List'!F:F,Table7[[#This Row],[Pay Grade]],'B Employee List'!N:N,"Exit",'B Employee List'!P:P,"Resignation")</f>
        <v>0</v>
      </c>
      <c r="L93" s="10">
        <f>COUNTIFS('B Employee List'!D:D,Table7[[#This Row],[Position ID]],'B Employee List'!F:F,Table7[[#This Row],[Pay Grade]],'B Employee List'!N:N,"Exit")</f>
        <v>0</v>
      </c>
      <c r="M93" s="10">
        <f>COUNTIFS('B Employee List'!D:D,Table7[[#This Row],[Position ID]],'B Employee List'!F:F,Table7[[#This Row],[Pay Grade]],'B Employee List'!N:N,"Active",'B Employee List'!C:C,"M")</f>
        <v>0</v>
      </c>
      <c r="N93" s="10">
        <f>COUNTIFS('B Employee List'!D:D,Table7[[#This Row],[Position ID]],'B Employee List'!F:F,Table7[[#This Row],[Pay Grade]],'B Employee List'!N:N,"Active",'B Employee List'!C:C,"F")</f>
        <v>1</v>
      </c>
    </row>
    <row r="94" spans="1:14" x14ac:dyDescent="0.25">
      <c r="A94" s="16" t="s">
        <v>271</v>
      </c>
      <c r="B94" s="11" t="s">
        <v>261</v>
      </c>
      <c r="C94" s="14">
        <v>111</v>
      </c>
      <c r="D94" s="11" t="s">
        <v>294</v>
      </c>
      <c r="E94" s="14" t="s">
        <v>334</v>
      </c>
      <c r="F94" s="11" t="s">
        <v>251</v>
      </c>
      <c r="G94" s="8" t="s">
        <v>239</v>
      </c>
      <c r="H94" s="38">
        <v>1</v>
      </c>
      <c r="I94" s="10">
        <f>COUNTIFS('B Employee List'!D:D,Table7[[#This Row],[Position ID]],'B Employee List'!F:F,Table7[[#This Row],[Pay Grade]],'B Employee List'!N:N,"Active")</f>
        <v>1</v>
      </c>
      <c r="J94" s="10">
        <f>IF(Table7[[#This Row],[Active Employee Count (HC)]]&gt;=Table7[[#This Row],[Manpower Budget]],0,Table7[[#This Row],[Manpower Budget]]-Table7[[#This Row],[Active Employee Count (HC)]])</f>
        <v>0</v>
      </c>
      <c r="K94" s="10">
        <f>COUNTIFS('B Employee List'!D:D,Table7[[#This Row],[Position ID]],'B Employee List'!F:F,Table7[[#This Row],[Pay Grade]],'B Employee List'!N:N,"Exit",'B Employee List'!P:P,"Resignation")</f>
        <v>0</v>
      </c>
      <c r="L94" s="10">
        <f>COUNTIFS('B Employee List'!D:D,Table7[[#This Row],[Position ID]],'B Employee List'!F:F,Table7[[#This Row],[Pay Grade]],'B Employee List'!N:N,"Exit")</f>
        <v>0</v>
      </c>
      <c r="M94" s="10">
        <f>COUNTIFS('B Employee List'!D:D,Table7[[#This Row],[Position ID]],'B Employee List'!F:F,Table7[[#This Row],[Pay Grade]],'B Employee List'!N:N,"Active",'B Employee List'!C:C,"M")</f>
        <v>1</v>
      </c>
      <c r="N94" s="10">
        <f>COUNTIFS('B Employee List'!D:D,Table7[[#This Row],[Position ID]],'B Employee List'!F:F,Table7[[#This Row],[Pay Grade]],'B Employee List'!N:N,"Active",'B Employee List'!C:C,"F")</f>
        <v>0</v>
      </c>
    </row>
    <row r="95" spans="1:14" x14ac:dyDescent="0.25">
      <c r="A95" s="16" t="s">
        <v>271</v>
      </c>
      <c r="B95" s="11" t="s">
        <v>261</v>
      </c>
      <c r="C95" s="14">
        <v>114</v>
      </c>
      <c r="D95" s="11" t="s">
        <v>295</v>
      </c>
      <c r="E95" s="14" t="s">
        <v>332</v>
      </c>
      <c r="F95" s="11" t="s">
        <v>65</v>
      </c>
      <c r="G95" s="8" t="s">
        <v>236</v>
      </c>
      <c r="H95" s="38">
        <v>1</v>
      </c>
      <c r="I95" s="10">
        <f>COUNTIFS('B Employee List'!D:D,Table7[[#This Row],[Position ID]],'B Employee List'!F:F,Table7[[#This Row],[Pay Grade]],'B Employee List'!N:N,"Active")</f>
        <v>2</v>
      </c>
      <c r="J95" s="10">
        <f>IF(Table7[[#This Row],[Active Employee Count (HC)]]&gt;=Table7[[#This Row],[Manpower Budget]],0,Table7[[#This Row],[Manpower Budget]]-Table7[[#This Row],[Active Employee Count (HC)]])</f>
        <v>0</v>
      </c>
      <c r="K95" s="10">
        <f>COUNTIFS('B Employee List'!D:D,Table7[[#This Row],[Position ID]],'B Employee List'!F:F,Table7[[#This Row],[Pay Grade]],'B Employee List'!N:N,"Exit",'B Employee List'!P:P,"Resignation")</f>
        <v>0</v>
      </c>
      <c r="L95" s="10">
        <f>COUNTIFS('B Employee List'!D:D,Table7[[#This Row],[Position ID]],'B Employee List'!F:F,Table7[[#This Row],[Pay Grade]],'B Employee List'!N:N,"Exit")</f>
        <v>0</v>
      </c>
      <c r="M95" s="10">
        <f>COUNTIFS('B Employee List'!D:D,Table7[[#This Row],[Position ID]],'B Employee List'!F:F,Table7[[#This Row],[Pay Grade]],'B Employee List'!N:N,"Active",'B Employee List'!C:C,"M")</f>
        <v>1</v>
      </c>
      <c r="N95" s="10">
        <f>COUNTIFS('B Employee List'!D:D,Table7[[#This Row],[Position ID]],'B Employee List'!F:F,Table7[[#This Row],[Pay Grade]],'B Employee List'!N:N,"Active",'B Employee List'!C:C,"F")</f>
        <v>1</v>
      </c>
    </row>
    <row r="96" spans="1:14" x14ac:dyDescent="0.25">
      <c r="A96" s="16" t="s">
        <v>271</v>
      </c>
      <c r="B96" s="11" t="s">
        <v>261</v>
      </c>
      <c r="C96" s="14">
        <v>114</v>
      </c>
      <c r="D96" s="11" t="s">
        <v>295</v>
      </c>
      <c r="E96" s="14" t="s">
        <v>331</v>
      </c>
      <c r="F96" s="11" t="s">
        <v>35</v>
      </c>
      <c r="G96" s="8" t="s">
        <v>235</v>
      </c>
      <c r="H96" s="38">
        <v>2</v>
      </c>
      <c r="I96" s="10">
        <f>COUNTIFS('B Employee List'!D:D,Table7[[#This Row],[Position ID]],'B Employee List'!F:F,Table7[[#This Row],[Pay Grade]],'B Employee List'!N:N,"Active")</f>
        <v>1</v>
      </c>
      <c r="J96" s="10">
        <f>IF(Table7[[#This Row],[Active Employee Count (HC)]]&gt;=Table7[[#This Row],[Manpower Budget]],0,Table7[[#This Row],[Manpower Budget]]-Table7[[#This Row],[Active Employee Count (HC)]])</f>
        <v>1</v>
      </c>
      <c r="K96" s="10">
        <f>COUNTIFS('B Employee List'!D:D,Table7[[#This Row],[Position ID]],'B Employee List'!F:F,Table7[[#This Row],[Pay Grade]],'B Employee List'!N:N,"Exit",'B Employee List'!P:P,"Resignation")</f>
        <v>2</v>
      </c>
      <c r="L96" s="10">
        <f>COUNTIFS('B Employee List'!D:D,Table7[[#This Row],[Position ID]],'B Employee List'!F:F,Table7[[#This Row],[Pay Grade]],'B Employee List'!N:N,"Exit")</f>
        <v>3</v>
      </c>
      <c r="M96" s="10">
        <f>COUNTIFS('B Employee List'!D:D,Table7[[#This Row],[Position ID]],'B Employee List'!F:F,Table7[[#This Row],[Pay Grade]],'B Employee List'!N:N,"Active",'B Employee List'!C:C,"M")</f>
        <v>1</v>
      </c>
      <c r="N96" s="10">
        <f>COUNTIFS('B Employee List'!D:D,Table7[[#This Row],[Position ID]],'B Employee List'!F:F,Table7[[#This Row],[Pay Grade]],'B Employee List'!N:N,"Active",'B Employee List'!C:C,"F")</f>
        <v>0</v>
      </c>
    </row>
    <row r="97" spans="1:14" x14ac:dyDescent="0.25">
      <c r="A97" s="16" t="s">
        <v>271</v>
      </c>
      <c r="B97" s="11" t="s">
        <v>261</v>
      </c>
      <c r="C97" s="14">
        <v>114</v>
      </c>
      <c r="D97" s="11" t="s">
        <v>295</v>
      </c>
      <c r="E97" s="14" t="s">
        <v>342</v>
      </c>
      <c r="F97" s="11" t="s">
        <v>23</v>
      </c>
      <c r="G97" s="8" t="s">
        <v>237</v>
      </c>
      <c r="H97" s="38">
        <v>1</v>
      </c>
      <c r="I97" s="10">
        <f>COUNTIFS('B Employee List'!D:D,Table7[[#This Row],[Position ID]],'B Employee List'!F:F,Table7[[#This Row],[Pay Grade]],'B Employee List'!N:N,"Active")</f>
        <v>0</v>
      </c>
      <c r="J97" s="10">
        <f>IF(Table7[[#This Row],[Active Employee Count (HC)]]&gt;=Table7[[#This Row],[Manpower Budget]],0,Table7[[#This Row],[Manpower Budget]]-Table7[[#This Row],[Active Employee Count (HC)]])</f>
        <v>1</v>
      </c>
      <c r="K97" s="10">
        <f>COUNTIFS('B Employee List'!D:D,Table7[[#This Row],[Position ID]],'B Employee List'!F:F,Table7[[#This Row],[Pay Grade]],'B Employee List'!N:N,"Exit",'B Employee List'!P:P,"Resignation")</f>
        <v>0</v>
      </c>
      <c r="L97" s="10">
        <f>COUNTIFS('B Employee List'!D:D,Table7[[#This Row],[Position ID]],'B Employee List'!F:F,Table7[[#This Row],[Pay Grade]],'B Employee List'!N:N,"Exit")</f>
        <v>1</v>
      </c>
      <c r="M97" s="10">
        <f>COUNTIFS('B Employee List'!D:D,Table7[[#This Row],[Position ID]],'B Employee List'!F:F,Table7[[#This Row],[Pay Grade]],'B Employee List'!N:N,"Active",'B Employee List'!C:C,"M")</f>
        <v>0</v>
      </c>
      <c r="N97" s="10">
        <f>COUNTIFS('B Employee List'!D:D,Table7[[#This Row],[Position ID]],'B Employee List'!F:F,Table7[[#This Row],[Pay Grade]],'B Employee List'!N:N,"Active",'B Employee List'!C:C,"F")</f>
        <v>0</v>
      </c>
    </row>
    <row r="98" spans="1:14" x14ac:dyDescent="0.25">
      <c r="A98" s="17" t="s">
        <v>271</v>
      </c>
      <c r="B98" s="12" t="s">
        <v>261</v>
      </c>
      <c r="C98" s="15">
        <v>114</v>
      </c>
      <c r="D98" s="12" t="s">
        <v>295</v>
      </c>
      <c r="E98" s="15" t="s">
        <v>335</v>
      </c>
      <c r="F98" s="12" t="s">
        <v>63</v>
      </c>
      <c r="G98" s="9" t="s">
        <v>239</v>
      </c>
      <c r="H98" s="38">
        <v>1</v>
      </c>
      <c r="I98" s="10">
        <f>COUNTIFS('B Employee List'!D:D,Table7[[#This Row],[Position ID]],'B Employee List'!F:F,Table7[[#This Row],[Pay Grade]],'B Employee List'!N:N,"Active")</f>
        <v>0</v>
      </c>
      <c r="J98" s="10">
        <f>IF(Table7[[#This Row],[Active Employee Count (HC)]]&gt;=Table7[[#This Row],[Manpower Budget]],0,Table7[[#This Row],[Manpower Budget]]-Table7[[#This Row],[Active Employee Count (HC)]])</f>
        <v>1</v>
      </c>
      <c r="K98" s="10">
        <f>COUNTIFS('B Employee List'!D:D,Table7[[#This Row],[Position ID]],'B Employee List'!F:F,Table7[[#This Row],[Pay Grade]],'B Employee List'!N:N,"Exit",'B Employee List'!P:P,"Resignation")</f>
        <v>1</v>
      </c>
      <c r="L98" s="10">
        <f>COUNTIFS('B Employee List'!D:D,Table7[[#This Row],[Position ID]],'B Employee List'!F:F,Table7[[#This Row],[Pay Grade]],'B Employee List'!N:N,"Exit")</f>
        <v>1</v>
      </c>
      <c r="M98" s="10">
        <f>COUNTIFS('B Employee List'!D:D,Table7[[#This Row],[Position ID]],'B Employee List'!F:F,Table7[[#This Row],[Pay Grade]],'B Employee List'!N:N,"Active",'B Employee List'!C:C,"M")</f>
        <v>0</v>
      </c>
      <c r="N98" s="10">
        <f>COUNTIFS('B Employee List'!D:D,Table7[[#This Row],[Position ID]],'B Employee List'!F:F,Table7[[#This Row],[Pay Grade]],'B Employee List'!N:N,"Active",'B Employee List'!C:C,"F")</f>
        <v>0</v>
      </c>
    </row>
    <row r="99" spans="1:14" ht="15.75" thickBot="1" x14ac:dyDescent="0.3">
      <c r="H99" s="39"/>
    </row>
    <row r="100" spans="1:14" s="19" customFormat="1" ht="16.5" customHeight="1" thickBot="1" x14ac:dyDescent="0.3">
      <c r="A100" s="20"/>
      <c r="B100" s="22"/>
      <c r="C100" s="21"/>
      <c r="D100" s="22"/>
      <c r="E100" s="21"/>
      <c r="F100" s="22" t="s">
        <v>401</v>
      </c>
      <c r="G100" s="23"/>
      <c r="H100" s="40">
        <f>SUBTOTAL(109,Table7[Manpower Budget])</f>
        <v>236</v>
      </c>
      <c r="I100" s="36">
        <f>SUBTOTAL(109,Table7[Active Employee Count (HC)])</f>
        <v>467</v>
      </c>
      <c r="J100" s="24">
        <f>SUBTOTAL(109,Table7[Vacancies])</f>
        <v>19</v>
      </c>
      <c r="K100" s="24">
        <f>SUBTOTAL(109,Table7[Resignation Notice Count])</f>
        <v>61</v>
      </c>
      <c r="L100" s="24">
        <f>SUBTOTAL(109,Table7[Total Exit Count])</f>
        <v>196</v>
      </c>
      <c r="M100" s="24">
        <f>SUBTOTAL(109,Table7[Count of Active Male])</f>
        <v>329</v>
      </c>
      <c r="N100" s="25">
        <f>SUBTOTAL(109,Table7[Count of Active Female])</f>
        <v>138</v>
      </c>
    </row>
  </sheetData>
  <pageMargins left="0.7" right="0.7" top="0.75" bottom="0.75" header="0.3" footer="0.3"/>
  <pageSetup orientation="portrait" r:id="rId1"/>
  <headerFooter>
    <oddFooter>&amp;L&amp;1#&amp;"Calibri"&amp;10&amp;K000000BUSINESS INFORMATION - This information is intended for general Business use and must be distributed to intended recipients only.</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237"/>
  <sheetViews>
    <sheetView workbookViewId="0"/>
  </sheetViews>
  <sheetFormatPr defaultRowHeight="15" x14ac:dyDescent="0.25"/>
  <cols>
    <col min="1" max="1" width="12.28515625" style="2" customWidth="1"/>
    <col min="2" max="2" width="19.42578125" customWidth="1"/>
    <col min="3" max="3" width="9.140625" style="1" customWidth="1"/>
    <col min="4" max="4" width="13.140625" style="1" customWidth="1"/>
    <col min="5" max="5" width="24.85546875" customWidth="1"/>
    <col min="6" max="6" width="12.85546875" style="1" customWidth="1"/>
    <col min="7" max="7" width="12.5703125" style="1" customWidth="1"/>
    <col min="8" max="8" width="19.5703125" customWidth="1"/>
    <col min="9" max="9" width="15.7109375" style="1" customWidth="1"/>
    <col min="10" max="10" width="12.42578125" style="1" customWidth="1"/>
    <col min="11" max="11" width="15.85546875" customWidth="1"/>
    <col min="12" max="12" width="15.85546875" style="1" customWidth="1"/>
    <col min="13" max="13" width="15.140625" customWidth="1"/>
    <col min="14" max="14" width="13.140625" style="1" customWidth="1"/>
    <col min="15" max="15" width="17.5703125" style="1" customWidth="1"/>
    <col min="16" max="16" width="16.7109375" customWidth="1"/>
    <col min="17" max="17" width="14.42578125" style="4" customWidth="1"/>
    <col min="18" max="18" width="22.28515625" customWidth="1"/>
  </cols>
  <sheetData>
    <row r="1" spans="1:17" ht="22.5" x14ac:dyDescent="0.25">
      <c r="A1" s="5" t="s">
        <v>77</v>
      </c>
      <c r="B1" s="6" t="s">
        <v>0</v>
      </c>
      <c r="C1" s="67" t="s">
        <v>372</v>
      </c>
      <c r="D1" s="5" t="s">
        <v>355</v>
      </c>
      <c r="E1" s="6" t="s">
        <v>1</v>
      </c>
      <c r="F1" s="5" t="s">
        <v>2</v>
      </c>
      <c r="G1" s="5" t="s">
        <v>3</v>
      </c>
      <c r="H1" s="6" t="s">
        <v>4</v>
      </c>
      <c r="I1" s="5" t="s">
        <v>5</v>
      </c>
      <c r="J1" s="5" t="s">
        <v>272</v>
      </c>
      <c r="K1" s="6" t="s">
        <v>273</v>
      </c>
      <c r="L1" s="5" t="s">
        <v>274</v>
      </c>
      <c r="M1" s="6" t="s">
        <v>275</v>
      </c>
      <c r="N1" s="5" t="s">
        <v>6</v>
      </c>
      <c r="O1" s="5" t="s">
        <v>7</v>
      </c>
      <c r="P1" s="6" t="s">
        <v>228</v>
      </c>
      <c r="Q1" s="5" t="s">
        <v>356</v>
      </c>
    </row>
    <row r="2" spans="1:17" s="66" customFormat="1" x14ac:dyDescent="0.25">
      <c r="A2" s="63">
        <v>50053</v>
      </c>
      <c r="B2" s="64" t="s">
        <v>224</v>
      </c>
      <c r="C2" s="68" t="s">
        <v>40</v>
      </c>
      <c r="D2" s="63" t="s">
        <v>308</v>
      </c>
      <c r="E2" s="64" t="s">
        <v>47</v>
      </c>
      <c r="F2" s="63" t="s">
        <v>240</v>
      </c>
      <c r="G2" s="65">
        <v>29877</v>
      </c>
      <c r="H2" s="64" t="s">
        <v>68</v>
      </c>
      <c r="I2" s="65">
        <v>39096</v>
      </c>
      <c r="J2" s="63" t="s">
        <v>264</v>
      </c>
      <c r="K2" s="64" t="s">
        <v>260</v>
      </c>
      <c r="L2" s="63">
        <v>116</v>
      </c>
      <c r="M2" s="64" t="s">
        <v>279</v>
      </c>
      <c r="N2" s="63" t="s">
        <v>358</v>
      </c>
      <c r="O2" s="65">
        <v>44047</v>
      </c>
      <c r="P2" s="64" t="s">
        <v>20</v>
      </c>
      <c r="Q2" s="65"/>
    </row>
    <row r="3" spans="1:17" s="66" customFormat="1" x14ac:dyDescent="0.25">
      <c r="A3" s="63">
        <v>50055</v>
      </c>
      <c r="B3" s="64" t="s">
        <v>225</v>
      </c>
      <c r="C3" s="68" t="s">
        <v>8</v>
      </c>
      <c r="D3" s="63" t="s">
        <v>349</v>
      </c>
      <c r="E3" s="64" t="s">
        <v>243</v>
      </c>
      <c r="F3" s="63" t="s">
        <v>240</v>
      </c>
      <c r="G3" s="65">
        <v>27890</v>
      </c>
      <c r="H3" s="64" t="s">
        <v>39</v>
      </c>
      <c r="I3" s="65">
        <v>39096</v>
      </c>
      <c r="J3" s="63" t="s">
        <v>270</v>
      </c>
      <c r="K3" s="64" t="s">
        <v>34</v>
      </c>
      <c r="L3" s="63">
        <v>118</v>
      </c>
      <c r="M3" s="64" t="s">
        <v>293</v>
      </c>
      <c r="N3" s="63" t="s">
        <v>359</v>
      </c>
      <c r="O3" s="65"/>
      <c r="P3" s="64"/>
      <c r="Q3" s="65"/>
    </row>
    <row r="4" spans="1:17" s="66" customFormat="1" x14ac:dyDescent="0.25">
      <c r="A4" s="63">
        <v>50003</v>
      </c>
      <c r="B4" s="64" t="s">
        <v>219</v>
      </c>
      <c r="C4" s="68" t="s">
        <v>8</v>
      </c>
      <c r="D4" s="63" t="s">
        <v>345</v>
      </c>
      <c r="E4" s="64" t="s">
        <v>24</v>
      </c>
      <c r="F4" s="63" t="s">
        <v>239</v>
      </c>
      <c r="G4" s="65">
        <v>20307</v>
      </c>
      <c r="H4" s="64" t="s">
        <v>11</v>
      </c>
      <c r="I4" s="65">
        <v>39096</v>
      </c>
      <c r="J4" s="63" t="s">
        <v>264</v>
      </c>
      <c r="K4" s="64" t="s">
        <v>260</v>
      </c>
      <c r="L4" s="63">
        <v>116</v>
      </c>
      <c r="M4" s="64" t="s">
        <v>279</v>
      </c>
      <c r="N4" s="63" t="s">
        <v>358</v>
      </c>
      <c r="O4" s="65">
        <v>44074</v>
      </c>
      <c r="P4" s="64" t="s">
        <v>9</v>
      </c>
      <c r="Q4" s="65"/>
    </row>
    <row r="5" spans="1:17" s="66" customFormat="1" x14ac:dyDescent="0.25">
      <c r="A5" s="63">
        <v>50021</v>
      </c>
      <c r="B5" s="64" t="s">
        <v>215</v>
      </c>
      <c r="C5" s="68" t="s">
        <v>8</v>
      </c>
      <c r="D5" s="63" t="s">
        <v>347</v>
      </c>
      <c r="E5" s="64" t="s">
        <v>51</v>
      </c>
      <c r="F5" s="63" t="s">
        <v>239</v>
      </c>
      <c r="G5" s="65">
        <v>26597</v>
      </c>
      <c r="H5" s="64" t="s">
        <v>11</v>
      </c>
      <c r="I5" s="65">
        <v>39096</v>
      </c>
      <c r="J5" s="63" t="s">
        <v>266</v>
      </c>
      <c r="K5" s="64" t="s">
        <v>258</v>
      </c>
      <c r="L5" s="63">
        <v>117</v>
      </c>
      <c r="M5" s="64" t="s">
        <v>289</v>
      </c>
      <c r="N5" s="63" t="s">
        <v>359</v>
      </c>
      <c r="O5" s="65"/>
      <c r="P5" s="64"/>
      <c r="Q5" s="65"/>
    </row>
    <row r="6" spans="1:17" s="66" customFormat="1" x14ac:dyDescent="0.25">
      <c r="A6" s="63">
        <v>50028</v>
      </c>
      <c r="B6" s="64" t="s">
        <v>216</v>
      </c>
      <c r="C6" s="68" t="s">
        <v>8</v>
      </c>
      <c r="D6" s="63" t="s">
        <v>313</v>
      </c>
      <c r="E6" s="64" t="s">
        <v>18</v>
      </c>
      <c r="F6" s="63" t="s">
        <v>238</v>
      </c>
      <c r="G6" s="65">
        <v>22755</v>
      </c>
      <c r="H6" s="64" t="s">
        <v>11</v>
      </c>
      <c r="I6" s="65">
        <v>39096</v>
      </c>
      <c r="J6" s="63" t="s">
        <v>263</v>
      </c>
      <c r="K6" s="64" t="s">
        <v>259</v>
      </c>
      <c r="L6" s="63">
        <v>105</v>
      </c>
      <c r="M6" s="64" t="s">
        <v>277</v>
      </c>
      <c r="N6" s="63" t="s">
        <v>358</v>
      </c>
      <c r="O6" s="65">
        <v>44043</v>
      </c>
      <c r="P6" s="64" t="s">
        <v>230</v>
      </c>
      <c r="Q6" s="65"/>
    </row>
    <row r="7" spans="1:17" s="66" customFormat="1" x14ac:dyDescent="0.25">
      <c r="A7" s="63">
        <v>50005</v>
      </c>
      <c r="B7" s="64" t="s">
        <v>211</v>
      </c>
      <c r="C7" s="68" t="s">
        <v>8</v>
      </c>
      <c r="D7" s="63" t="s">
        <v>344</v>
      </c>
      <c r="E7" s="64" t="s">
        <v>10</v>
      </c>
      <c r="F7" s="63" t="s">
        <v>238</v>
      </c>
      <c r="G7" s="65">
        <v>22734</v>
      </c>
      <c r="H7" s="64" t="s">
        <v>11</v>
      </c>
      <c r="I7" s="65">
        <v>39096</v>
      </c>
      <c r="J7" s="63" t="s">
        <v>266</v>
      </c>
      <c r="K7" s="64" t="s">
        <v>258</v>
      </c>
      <c r="L7" s="63">
        <v>115</v>
      </c>
      <c r="M7" s="64" t="s">
        <v>286</v>
      </c>
      <c r="N7" s="63" t="s">
        <v>358</v>
      </c>
      <c r="O7" s="65">
        <v>44043</v>
      </c>
      <c r="P7" s="64" t="s">
        <v>230</v>
      </c>
      <c r="Q7" s="65"/>
    </row>
    <row r="8" spans="1:17" s="66" customFormat="1" x14ac:dyDescent="0.25">
      <c r="A8" s="63">
        <v>50001</v>
      </c>
      <c r="B8" s="64" t="s">
        <v>210</v>
      </c>
      <c r="C8" s="68" t="s">
        <v>8</v>
      </c>
      <c r="D8" s="63" t="s">
        <v>313</v>
      </c>
      <c r="E8" s="64" t="s">
        <v>18</v>
      </c>
      <c r="F8" s="63" t="s">
        <v>238</v>
      </c>
      <c r="G8" s="65">
        <v>19977</v>
      </c>
      <c r="H8" s="64" t="s">
        <v>19</v>
      </c>
      <c r="I8" s="65">
        <v>39096</v>
      </c>
      <c r="J8" s="63" t="s">
        <v>263</v>
      </c>
      <c r="K8" s="64" t="s">
        <v>259</v>
      </c>
      <c r="L8" s="63">
        <v>104</v>
      </c>
      <c r="M8" s="64" t="s">
        <v>276</v>
      </c>
      <c r="N8" s="63" t="s">
        <v>358</v>
      </c>
      <c r="O8" s="65">
        <v>43718</v>
      </c>
      <c r="P8" s="64" t="s">
        <v>14</v>
      </c>
      <c r="Q8" s="65"/>
    </row>
    <row r="9" spans="1:17" s="66" customFormat="1" x14ac:dyDescent="0.25">
      <c r="A9" s="63">
        <v>50007</v>
      </c>
      <c r="B9" s="64" t="s">
        <v>203</v>
      </c>
      <c r="C9" s="68" t="s">
        <v>8</v>
      </c>
      <c r="D9" s="63" t="s">
        <v>317</v>
      </c>
      <c r="E9" s="64" t="s">
        <v>27</v>
      </c>
      <c r="F9" s="63" t="s">
        <v>237</v>
      </c>
      <c r="G9" s="65">
        <v>21247</v>
      </c>
      <c r="H9" s="64" t="s">
        <v>11</v>
      </c>
      <c r="I9" s="65">
        <v>39096</v>
      </c>
      <c r="J9" s="63" t="s">
        <v>263</v>
      </c>
      <c r="K9" s="64" t="s">
        <v>259</v>
      </c>
      <c r="L9" s="63">
        <v>106</v>
      </c>
      <c r="M9" s="64" t="s">
        <v>278</v>
      </c>
      <c r="N9" s="63" t="s">
        <v>358</v>
      </c>
      <c r="O9" s="65">
        <v>44043</v>
      </c>
      <c r="P9" s="64" t="s">
        <v>230</v>
      </c>
      <c r="Q9" s="65"/>
    </row>
    <row r="10" spans="1:17" s="66" customFormat="1" x14ac:dyDescent="0.25">
      <c r="A10" s="63">
        <v>50012</v>
      </c>
      <c r="B10" s="64" t="s">
        <v>205</v>
      </c>
      <c r="C10" s="68" t="s">
        <v>8</v>
      </c>
      <c r="D10" s="63" t="s">
        <v>307</v>
      </c>
      <c r="E10" s="64" t="s">
        <v>22</v>
      </c>
      <c r="F10" s="63" t="s">
        <v>237</v>
      </c>
      <c r="G10" s="65">
        <v>24969</v>
      </c>
      <c r="H10" s="64" t="s">
        <v>11</v>
      </c>
      <c r="I10" s="65">
        <v>39096</v>
      </c>
      <c r="J10" s="63" t="s">
        <v>264</v>
      </c>
      <c r="K10" s="64" t="s">
        <v>260</v>
      </c>
      <c r="L10" s="63">
        <v>102</v>
      </c>
      <c r="M10" s="64" t="s">
        <v>282</v>
      </c>
      <c r="N10" s="63" t="s">
        <v>358</v>
      </c>
      <c r="O10" s="65">
        <v>44043</v>
      </c>
      <c r="P10" s="64" t="s">
        <v>230</v>
      </c>
      <c r="Q10" s="65"/>
    </row>
    <row r="11" spans="1:17" s="66" customFormat="1" x14ac:dyDescent="0.25">
      <c r="A11" s="63">
        <v>50008</v>
      </c>
      <c r="B11" s="64" t="s">
        <v>204</v>
      </c>
      <c r="C11" s="68" t="s">
        <v>8</v>
      </c>
      <c r="D11" s="63" t="s">
        <v>307</v>
      </c>
      <c r="E11" s="64" t="s">
        <v>22</v>
      </c>
      <c r="F11" s="63" t="s">
        <v>237</v>
      </c>
      <c r="G11" s="65">
        <v>23327</v>
      </c>
      <c r="H11" s="64" t="s">
        <v>11</v>
      </c>
      <c r="I11" s="65">
        <v>39096</v>
      </c>
      <c r="J11" s="63" t="s">
        <v>264</v>
      </c>
      <c r="K11" s="64" t="s">
        <v>260</v>
      </c>
      <c r="L11" s="63">
        <v>107</v>
      </c>
      <c r="M11" s="64" t="s">
        <v>281</v>
      </c>
      <c r="N11" s="63" t="s">
        <v>358</v>
      </c>
      <c r="O11" s="65">
        <v>44043</v>
      </c>
      <c r="P11" s="64" t="s">
        <v>230</v>
      </c>
      <c r="Q11" s="65"/>
    </row>
    <row r="12" spans="1:17" s="66" customFormat="1" x14ac:dyDescent="0.25">
      <c r="A12" s="63">
        <v>50014</v>
      </c>
      <c r="B12" s="64" t="s">
        <v>206</v>
      </c>
      <c r="C12" s="68" t="s">
        <v>8</v>
      </c>
      <c r="D12" s="63" t="s">
        <v>342</v>
      </c>
      <c r="E12" s="64" t="s">
        <v>23</v>
      </c>
      <c r="F12" s="63" t="s">
        <v>237</v>
      </c>
      <c r="G12" s="65">
        <v>23445</v>
      </c>
      <c r="H12" s="64" t="s">
        <v>11</v>
      </c>
      <c r="I12" s="65">
        <v>39096</v>
      </c>
      <c r="J12" s="63" t="s">
        <v>271</v>
      </c>
      <c r="K12" s="64" t="s">
        <v>261</v>
      </c>
      <c r="L12" s="63">
        <v>114</v>
      </c>
      <c r="M12" s="64" t="s">
        <v>295</v>
      </c>
      <c r="N12" s="63" t="s">
        <v>358</v>
      </c>
      <c r="O12" s="65">
        <v>44043</v>
      </c>
      <c r="P12" s="64" t="s">
        <v>230</v>
      </c>
      <c r="Q12" s="65"/>
    </row>
    <row r="13" spans="1:17" s="66" customFormat="1" x14ac:dyDescent="0.25">
      <c r="A13" s="63">
        <v>50032</v>
      </c>
      <c r="B13" s="64" t="s">
        <v>217</v>
      </c>
      <c r="C13" s="68" t="s">
        <v>8</v>
      </c>
      <c r="D13" s="63" t="s">
        <v>352</v>
      </c>
      <c r="E13" s="64" t="s">
        <v>253</v>
      </c>
      <c r="F13" s="63" t="s">
        <v>237</v>
      </c>
      <c r="G13" s="65">
        <v>22798</v>
      </c>
      <c r="H13" s="64" t="s">
        <v>11</v>
      </c>
      <c r="I13" s="65">
        <v>39096</v>
      </c>
      <c r="J13" s="63" t="s">
        <v>265</v>
      </c>
      <c r="K13" s="64" t="s">
        <v>12</v>
      </c>
      <c r="L13" s="63">
        <v>119</v>
      </c>
      <c r="M13" s="64" t="s">
        <v>17</v>
      </c>
      <c r="N13" s="63" t="s">
        <v>359</v>
      </c>
      <c r="O13" s="65"/>
      <c r="P13" s="64"/>
      <c r="Q13" s="65"/>
    </row>
    <row r="14" spans="1:17" s="66" customFormat="1" x14ac:dyDescent="0.25">
      <c r="A14" s="63">
        <v>50024</v>
      </c>
      <c r="B14" s="64" t="s">
        <v>207</v>
      </c>
      <c r="C14" s="68" t="s">
        <v>8</v>
      </c>
      <c r="D14" s="63" t="s">
        <v>333</v>
      </c>
      <c r="E14" s="64" t="s">
        <v>255</v>
      </c>
      <c r="F14" s="63" t="s">
        <v>237</v>
      </c>
      <c r="G14" s="65">
        <v>22177</v>
      </c>
      <c r="H14" s="64" t="s">
        <v>11</v>
      </c>
      <c r="I14" s="65">
        <v>39096</v>
      </c>
      <c r="J14" s="63" t="s">
        <v>271</v>
      </c>
      <c r="K14" s="64" t="s">
        <v>261</v>
      </c>
      <c r="L14" s="63">
        <v>111</v>
      </c>
      <c r="M14" s="64" t="s">
        <v>294</v>
      </c>
      <c r="N14" s="63" t="s">
        <v>359</v>
      </c>
      <c r="O14" s="65"/>
      <c r="P14" s="64"/>
      <c r="Q14" s="65"/>
    </row>
    <row r="15" spans="1:17" s="66" customFormat="1" x14ac:dyDescent="0.25">
      <c r="A15" s="63">
        <v>50041</v>
      </c>
      <c r="B15" s="64" t="s">
        <v>194</v>
      </c>
      <c r="C15" s="68" t="s">
        <v>8</v>
      </c>
      <c r="D15" s="63" t="s">
        <v>306</v>
      </c>
      <c r="E15" s="64" t="s">
        <v>53</v>
      </c>
      <c r="F15" s="63" t="s">
        <v>236</v>
      </c>
      <c r="G15" s="65">
        <v>25994</v>
      </c>
      <c r="H15" s="64" t="s">
        <v>11</v>
      </c>
      <c r="I15" s="65">
        <v>39096</v>
      </c>
      <c r="J15" s="63" t="s">
        <v>264</v>
      </c>
      <c r="K15" s="64" t="s">
        <v>260</v>
      </c>
      <c r="L15" s="63">
        <v>102</v>
      </c>
      <c r="M15" s="64" t="s">
        <v>282</v>
      </c>
      <c r="N15" s="63" t="s">
        <v>358</v>
      </c>
      <c r="O15" s="65">
        <v>44027</v>
      </c>
      <c r="P15" s="64" t="s">
        <v>230</v>
      </c>
      <c r="Q15" s="65"/>
    </row>
    <row r="16" spans="1:17" s="66" customFormat="1" x14ac:dyDescent="0.25">
      <c r="A16" s="63">
        <v>50048</v>
      </c>
      <c r="B16" s="64" t="s">
        <v>197</v>
      </c>
      <c r="C16" s="68" t="s">
        <v>8</v>
      </c>
      <c r="D16" s="63" t="s">
        <v>300</v>
      </c>
      <c r="E16" s="64" t="s">
        <v>50</v>
      </c>
      <c r="F16" s="63" t="s">
        <v>236</v>
      </c>
      <c r="G16" s="65">
        <v>21645</v>
      </c>
      <c r="H16" s="64" t="s">
        <v>11</v>
      </c>
      <c r="I16" s="65">
        <v>39096</v>
      </c>
      <c r="J16" s="63" t="s">
        <v>266</v>
      </c>
      <c r="K16" s="64" t="s">
        <v>258</v>
      </c>
      <c r="L16" s="63">
        <v>101</v>
      </c>
      <c r="M16" s="64" t="s">
        <v>288</v>
      </c>
      <c r="N16" s="63" t="s">
        <v>358</v>
      </c>
      <c r="O16" s="65">
        <v>44027</v>
      </c>
      <c r="P16" s="64" t="s">
        <v>230</v>
      </c>
      <c r="Q16" s="65"/>
    </row>
    <row r="17" spans="1:17" s="66" customFormat="1" x14ac:dyDescent="0.25">
      <c r="A17" s="63">
        <v>50050</v>
      </c>
      <c r="B17" s="64" t="s">
        <v>198</v>
      </c>
      <c r="C17" s="68" t="s">
        <v>8</v>
      </c>
      <c r="D17" s="63" t="s">
        <v>300</v>
      </c>
      <c r="E17" s="64" t="s">
        <v>50</v>
      </c>
      <c r="F17" s="63" t="s">
        <v>236</v>
      </c>
      <c r="G17" s="65">
        <v>29665</v>
      </c>
      <c r="H17" s="64" t="s">
        <v>11</v>
      </c>
      <c r="I17" s="65">
        <v>39096</v>
      </c>
      <c r="J17" s="63" t="s">
        <v>266</v>
      </c>
      <c r="K17" s="64" t="s">
        <v>258</v>
      </c>
      <c r="L17" s="63">
        <v>101</v>
      </c>
      <c r="M17" s="64" t="s">
        <v>288</v>
      </c>
      <c r="N17" s="63" t="s">
        <v>358</v>
      </c>
      <c r="O17" s="65">
        <v>44774</v>
      </c>
      <c r="P17" s="64" t="s">
        <v>20</v>
      </c>
      <c r="Q17" s="65"/>
    </row>
    <row r="18" spans="1:17" s="66" customFormat="1" x14ac:dyDescent="0.25">
      <c r="A18" s="63">
        <v>50031</v>
      </c>
      <c r="B18" s="64" t="s">
        <v>191</v>
      </c>
      <c r="C18" s="68" t="s">
        <v>8</v>
      </c>
      <c r="D18" s="63" t="s">
        <v>306</v>
      </c>
      <c r="E18" s="64" t="s">
        <v>53</v>
      </c>
      <c r="F18" s="63" t="s">
        <v>236</v>
      </c>
      <c r="G18" s="65">
        <v>23551</v>
      </c>
      <c r="H18" s="64" t="s">
        <v>11</v>
      </c>
      <c r="I18" s="65">
        <v>39096</v>
      </c>
      <c r="J18" s="63" t="s">
        <v>264</v>
      </c>
      <c r="K18" s="64" t="s">
        <v>260</v>
      </c>
      <c r="L18" s="63">
        <v>107</v>
      </c>
      <c r="M18" s="64" t="s">
        <v>281</v>
      </c>
      <c r="N18" s="63" t="s">
        <v>359</v>
      </c>
      <c r="O18" s="65"/>
      <c r="P18" s="64"/>
      <c r="Q18" s="65"/>
    </row>
    <row r="19" spans="1:17" s="66" customFormat="1" x14ac:dyDescent="0.25">
      <c r="A19" s="63">
        <v>50052</v>
      </c>
      <c r="B19" s="64" t="s">
        <v>199</v>
      </c>
      <c r="C19" s="68" t="s">
        <v>8</v>
      </c>
      <c r="D19" s="63" t="s">
        <v>350</v>
      </c>
      <c r="E19" s="64" t="s">
        <v>69</v>
      </c>
      <c r="F19" s="63" t="s">
        <v>236</v>
      </c>
      <c r="G19" s="65">
        <v>28586</v>
      </c>
      <c r="H19" s="64" t="s">
        <v>11</v>
      </c>
      <c r="I19" s="65">
        <v>39096</v>
      </c>
      <c r="J19" s="63" t="s">
        <v>270</v>
      </c>
      <c r="K19" s="64" t="s">
        <v>34</v>
      </c>
      <c r="L19" s="63">
        <v>118</v>
      </c>
      <c r="M19" s="64" t="s">
        <v>293</v>
      </c>
      <c r="N19" s="63" t="s">
        <v>359</v>
      </c>
      <c r="O19" s="65"/>
      <c r="P19" s="64"/>
      <c r="Q19" s="65"/>
    </row>
    <row r="20" spans="1:17" s="66" customFormat="1" x14ac:dyDescent="0.25">
      <c r="A20" s="63">
        <v>50009</v>
      </c>
      <c r="B20" s="64" t="s">
        <v>182</v>
      </c>
      <c r="C20" s="68" t="s">
        <v>8</v>
      </c>
      <c r="D20" s="63" t="s">
        <v>331</v>
      </c>
      <c r="E20" s="64" t="s">
        <v>35</v>
      </c>
      <c r="F20" s="63" t="s">
        <v>235</v>
      </c>
      <c r="G20" s="65">
        <v>21899</v>
      </c>
      <c r="H20" s="64" t="s">
        <v>66</v>
      </c>
      <c r="I20" s="65">
        <v>39096</v>
      </c>
      <c r="J20" s="63" t="s">
        <v>271</v>
      </c>
      <c r="K20" s="64" t="s">
        <v>261</v>
      </c>
      <c r="L20" s="63">
        <v>114</v>
      </c>
      <c r="M20" s="64" t="s">
        <v>295</v>
      </c>
      <c r="N20" s="63" t="s">
        <v>358</v>
      </c>
      <c r="O20" s="65">
        <v>44031</v>
      </c>
      <c r="P20" s="64" t="s">
        <v>230</v>
      </c>
      <c r="Q20" s="65"/>
    </row>
    <row r="21" spans="1:17" s="66" customFormat="1" x14ac:dyDescent="0.25">
      <c r="A21" s="63">
        <v>50051</v>
      </c>
      <c r="B21" s="64" t="s">
        <v>187</v>
      </c>
      <c r="C21" s="68" t="s">
        <v>8</v>
      </c>
      <c r="D21" s="63" t="s">
        <v>305</v>
      </c>
      <c r="E21" s="64" t="s">
        <v>25</v>
      </c>
      <c r="F21" s="63" t="s">
        <v>235</v>
      </c>
      <c r="G21" s="65">
        <v>33151</v>
      </c>
      <c r="H21" s="64" t="s">
        <v>11</v>
      </c>
      <c r="I21" s="65">
        <v>39096</v>
      </c>
      <c r="J21" s="63" t="s">
        <v>264</v>
      </c>
      <c r="K21" s="64" t="s">
        <v>260</v>
      </c>
      <c r="L21" s="63">
        <v>107</v>
      </c>
      <c r="M21" s="64" t="s">
        <v>281</v>
      </c>
      <c r="N21" s="63" t="s">
        <v>359</v>
      </c>
      <c r="O21" s="65"/>
      <c r="P21" s="64"/>
      <c r="Q21" s="65"/>
    </row>
    <row r="22" spans="1:17" s="66" customFormat="1" x14ac:dyDescent="0.25">
      <c r="A22" s="63">
        <v>50054</v>
      </c>
      <c r="B22" s="64" t="s">
        <v>173</v>
      </c>
      <c r="C22" s="68" t="s">
        <v>8</v>
      </c>
      <c r="D22" s="63" t="s">
        <v>304</v>
      </c>
      <c r="E22" s="64" t="s">
        <v>46</v>
      </c>
      <c r="F22" s="63" t="s">
        <v>234</v>
      </c>
      <c r="G22" s="65">
        <v>23842</v>
      </c>
      <c r="H22" s="64" t="s">
        <v>45</v>
      </c>
      <c r="I22" s="65">
        <v>39096</v>
      </c>
      <c r="J22" s="63" t="s">
        <v>264</v>
      </c>
      <c r="K22" s="64" t="s">
        <v>260</v>
      </c>
      <c r="L22" s="63">
        <v>116</v>
      </c>
      <c r="M22" s="64" t="s">
        <v>279</v>
      </c>
      <c r="N22" s="63" t="s">
        <v>358</v>
      </c>
      <c r="O22" s="65">
        <v>44770</v>
      </c>
      <c r="P22" s="64" t="s">
        <v>9</v>
      </c>
      <c r="Q22" s="65"/>
    </row>
    <row r="23" spans="1:17" s="66" customFormat="1" x14ac:dyDescent="0.25">
      <c r="A23" s="63">
        <v>50026</v>
      </c>
      <c r="B23" s="64" t="s">
        <v>164</v>
      </c>
      <c r="C23" s="68" t="s">
        <v>8</v>
      </c>
      <c r="D23" s="63" t="s">
        <v>304</v>
      </c>
      <c r="E23" s="64" t="s">
        <v>46</v>
      </c>
      <c r="F23" s="63" t="s">
        <v>234</v>
      </c>
      <c r="G23" s="65">
        <v>23138</v>
      </c>
      <c r="H23" s="64" t="s">
        <v>11</v>
      </c>
      <c r="I23" s="65">
        <v>39096</v>
      </c>
      <c r="J23" s="63" t="s">
        <v>264</v>
      </c>
      <c r="K23" s="64" t="s">
        <v>260</v>
      </c>
      <c r="L23" s="63">
        <v>102</v>
      </c>
      <c r="M23" s="64" t="s">
        <v>282</v>
      </c>
      <c r="N23" s="63" t="s">
        <v>359</v>
      </c>
      <c r="O23" s="65"/>
      <c r="P23" s="64"/>
      <c r="Q23" s="65">
        <v>44841</v>
      </c>
    </row>
    <row r="24" spans="1:17" s="66" customFormat="1" x14ac:dyDescent="0.25">
      <c r="A24" s="63">
        <v>50038</v>
      </c>
      <c r="B24" s="64" t="s">
        <v>168</v>
      </c>
      <c r="C24" s="68" t="s">
        <v>8</v>
      </c>
      <c r="D24" s="63" t="s">
        <v>304</v>
      </c>
      <c r="E24" s="64" t="s">
        <v>46</v>
      </c>
      <c r="F24" s="63" t="s">
        <v>234</v>
      </c>
      <c r="G24" s="65">
        <v>21965</v>
      </c>
      <c r="H24" s="64" t="s">
        <v>11</v>
      </c>
      <c r="I24" s="65">
        <v>39096</v>
      </c>
      <c r="J24" s="63" t="s">
        <v>264</v>
      </c>
      <c r="K24" s="64" t="s">
        <v>260</v>
      </c>
      <c r="L24" s="63">
        <v>107</v>
      </c>
      <c r="M24" s="64" t="s">
        <v>281</v>
      </c>
      <c r="N24" s="63" t="s">
        <v>359</v>
      </c>
      <c r="O24" s="65"/>
      <c r="P24" s="64"/>
      <c r="Q24" s="65"/>
    </row>
    <row r="25" spans="1:17" s="66" customFormat="1" x14ac:dyDescent="0.25">
      <c r="A25" s="63">
        <v>50023</v>
      </c>
      <c r="B25" s="64" t="s">
        <v>162</v>
      </c>
      <c r="C25" s="68" t="s">
        <v>8</v>
      </c>
      <c r="D25" s="63" t="s">
        <v>299</v>
      </c>
      <c r="E25" s="64" t="s">
        <v>13</v>
      </c>
      <c r="F25" s="63" t="s">
        <v>234</v>
      </c>
      <c r="G25" s="65">
        <v>22651</v>
      </c>
      <c r="H25" s="64" t="s">
        <v>11</v>
      </c>
      <c r="I25" s="65">
        <v>39096</v>
      </c>
      <c r="J25" s="63" t="s">
        <v>266</v>
      </c>
      <c r="K25" s="64" t="s">
        <v>258</v>
      </c>
      <c r="L25" s="63">
        <v>117</v>
      </c>
      <c r="M25" s="64" t="s">
        <v>289</v>
      </c>
      <c r="N25" s="63" t="s">
        <v>359</v>
      </c>
      <c r="O25" s="65"/>
      <c r="P25" s="64"/>
      <c r="Q25" s="65"/>
    </row>
    <row r="26" spans="1:17" s="66" customFormat="1" x14ac:dyDescent="0.25">
      <c r="A26" s="63">
        <v>50034</v>
      </c>
      <c r="B26" s="64" t="s">
        <v>218</v>
      </c>
      <c r="C26" s="68" t="s">
        <v>8</v>
      </c>
      <c r="D26" s="63" t="s">
        <v>344</v>
      </c>
      <c r="E26" s="64" t="s">
        <v>10</v>
      </c>
      <c r="F26" s="63" t="s">
        <v>238</v>
      </c>
      <c r="G26" s="65">
        <v>25298</v>
      </c>
      <c r="H26" s="64" t="s">
        <v>11</v>
      </c>
      <c r="I26" s="65">
        <v>39537</v>
      </c>
      <c r="J26" s="63" t="s">
        <v>266</v>
      </c>
      <c r="K26" s="64" t="s">
        <v>258</v>
      </c>
      <c r="L26" s="63">
        <v>115</v>
      </c>
      <c r="M26" s="64" t="s">
        <v>286</v>
      </c>
      <c r="N26" s="63" t="s">
        <v>358</v>
      </c>
      <c r="O26" s="65">
        <v>44012</v>
      </c>
      <c r="P26" s="64" t="s">
        <v>230</v>
      </c>
      <c r="Q26" s="65"/>
    </row>
    <row r="27" spans="1:17" s="66" customFormat="1" x14ac:dyDescent="0.25">
      <c r="A27" s="63">
        <v>50030</v>
      </c>
      <c r="B27" s="64" t="s">
        <v>208</v>
      </c>
      <c r="C27" s="68" t="s">
        <v>8</v>
      </c>
      <c r="D27" s="63" t="s">
        <v>312</v>
      </c>
      <c r="E27" s="64" t="s">
        <v>52</v>
      </c>
      <c r="F27" s="63" t="s">
        <v>237</v>
      </c>
      <c r="G27" s="65">
        <v>21566</v>
      </c>
      <c r="H27" s="64" t="s">
        <v>11</v>
      </c>
      <c r="I27" s="65">
        <v>39537</v>
      </c>
      <c r="J27" s="63" t="s">
        <v>263</v>
      </c>
      <c r="K27" s="64" t="s">
        <v>259</v>
      </c>
      <c r="L27" s="63">
        <v>105</v>
      </c>
      <c r="M27" s="64" t="s">
        <v>277</v>
      </c>
      <c r="N27" s="63" t="s">
        <v>358</v>
      </c>
      <c r="O27" s="65">
        <v>43983</v>
      </c>
      <c r="P27" s="64" t="s">
        <v>230</v>
      </c>
      <c r="Q27" s="65"/>
    </row>
    <row r="28" spans="1:17" s="66" customFormat="1" x14ac:dyDescent="0.25">
      <c r="A28" s="63">
        <v>50002</v>
      </c>
      <c r="B28" s="64" t="s">
        <v>190</v>
      </c>
      <c r="C28" s="68" t="s">
        <v>8</v>
      </c>
      <c r="D28" s="63" t="s">
        <v>316</v>
      </c>
      <c r="E28" s="64" t="s">
        <v>15</v>
      </c>
      <c r="F28" s="63" t="s">
        <v>236</v>
      </c>
      <c r="G28" s="65">
        <v>20799</v>
      </c>
      <c r="H28" s="64" t="s">
        <v>11</v>
      </c>
      <c r="I28" s="65">
        <v>39537</v>
      </c>
      <c r="J28" s="63" t="s">
        <v>263</v>
      </c>
      <c r="K28" s="64" t="s">
        <v>259</v>
      </c>
      <c r="L28" s="63">
        <v>106</v>
      </c>
      <c r="M28" s="64" t="s">
        <v>278</v>
      </c>
      <c r="N28" s="63" t="s">
        <v>358</v>
      </c>
      <c r="O28" s="65">
        <v>44027</v>
      </c>
      <c r="P28" s="64" t="s">
        <v>230</v>
      </c>
      <c r="Q28" s="65"/>
    </row>
    <row r="29" spans="1:17" s="66" customFormat="1" x14ac:dyDescent="0.25">
      <c r="A29" s="63">
        <v>50057</v>
      </c>
      <c r="B29" s="64" t="s">
        <v>200</v>
      </c>
      <c r="C29" s="68" t="s">
        <v>8</v>
      </c>
      <c r="D29" s="63" t="s">
        <v>306</v>
      </c>
      <c r="E29" s="64" t="s">
        <v>53</v>
      </c>
      <c r="F29" s="63" t="s">
        <v>236</v>
      </c>
      <c r="G29" s="65">
        <v>29184</v>
      </c>
      <c r="H29" s="64" t="s">
        <v>11</v>
      </c>
      <c r="I29" s="65">
        <v>39537</v>
      </c>
      <c r="J29" s="63" t="s">
        <v>264</v>
      </c>
      <c r="K29" s="64" t="s">
        <v>260</v>
      </c>
      <c r="L29" s="63">
        <v>116</v>
      </c>
      <c r="M29" s="64" t="s">
        <v>279</v>
      </c>
      <c r="N29" s="63" t="s">
        <v>359</v>
      </c>
      <c r="O29" s="65"/>
      <c r="P29" s="64"/>
      <c r="Q29" s="65"/>
    </row>
    <row r="30" spans="1:17" s="66" customFormat="1" x14ac:dyDescent="0.25">
      <c r="A30" s="63">
        <v>50058</v>
      </c>
      <c r="B30" s="64" t="s">
        <v>201</v>
      </c>
      <c r="C30" s="68" t="s">
        <v>40</v>
      </c>
      <c r="D30" s="63" t="s">
        <v>332</v>
      </c>
      <c r="E30" s="64" t="s">
        <v>65</v>
      </c>
      <c r="F30" s="63" t="s">
        <v>236</v>
      </c>
      <c r="G30" s="65">
        <v>29692</v>
      </c>
      <c r="H30" s="64" t="s">
        <v>41</v>
      </c>
      <c r="I30" s="65">
        <v>39537</v>
      </c>
      <c r="J30" s="63" t="s">
        <v>271</v>
      </c>
      <c r="K30" s="64" t="s">
        <v>261</v>
      </c>
      <c r="L30" s="63">
        <v>114</v>
      </c>
      <c r="M30" s="64" t="s">
        <v>295</v>
      </c>
      <c r="N30" s="63" t="s">
        <v>359</v>
      </c>
      <c r="O30" s="65"/>
      <c r="P30" s="64"/>
      <c r="Q30" s="65"/>
    </row>
    <row r="31" spans="1:17" s="66" customFormat="1" x14ac:dyDescent="0.25">
      <c r="A31" s="63">
        <v>50016</v>
      </c>
      <c r="B31" s="64" t="s">
        <v>184</v>
      </c>
      <c r="C31" s="68" t="s">
        <v>8</v>
      </c>
      <c r="D31" s="63" t="s">
        <v>305</v>
      </c>
      <c r="E31" s="64" t="s">
        <v>25</v>
      </c>
      <c r="F31" s="63" t="s">
        <v>235</v>
      </c>
      <c r="G31" s="65">
        <v>20318</v>
      </c>
      <c r="H31" s="64" t="s">
        <v>66</v>
      </c>
      <c r="I31" s="65">
        <v>39537</v>
      </c>
      <c r="J31" s="63" t="s">
        <v>264</v>
      </c>
      <c r="K31" s="64" t="s">
        <v>260</v>
      </c>
      <c r="L31" s="63">
        <v>116</v>
      </c>
      <c r="M31" s="64" t="s">
        <v>279</v>
      </c>
      <c r="N31" s="63" t="s">
        <v>358</v>
      </c>
      <c r="O31" s="65">
        <v>44027</v>
      </c>
      <c r="P31" s="64" t="s">
        <v>230</v>
      </c>
      <c r="Q31" s="65"/>
    </row>
    <row r="32" spans="1:17" s="66" customFormat="1" x14ac:dyDescent="0.25">
      <c r="A32" s="63">
        <v>50022</v>
      </c>
      <c r="B32" s="64" t="s">
        <v>185</v>
      </c>
      <c r="C32" s="68" t="s">
        <v>8</v>
      </c>
      <c r="D32" s="63" t="s">
        <v>305</v>
      </c>
      <c r="E32" s="64" t="s">
        <v>25</v>
      </c>
      <c r="F32" s="63" t="s">
        <v>235</v>
      </c>
      <c r="G32" s="65">
        <v>21977</v>
      </c>
      <c r="H32" s="64" t="s">
        <v>11</v>
      </c>
      <c r="I32" s="65">
        <v>39537</v>
      </c>
      <c r="J32" s="63" t="s">
        <v>264</v>
      </c>
      <c r="K32" s="64" t="s">
        <v>260</v>
      </c>
      <c r="L32" s="63">
        <v>102</v>
      </c>
      <c r="M32" s="64" t="s">
        <v>282</v>
      </c>
      <c r="N32" s="63" t="s">
        <v>358</v>
      </c>
      <c r="O32" s="65">
        <v>44012</v>
      </c>
      <c r="P32" s="64" t="s">
        <v>230</v>
      </c>
      <c r="Q32" s="65"/>
    </row>
    <row r="33" spans="1:17" s="66" customFormat="1" x14ac:dyDescent="0.25">
      <c r="A33" s="63">
        <v>50011</v>
      </c>
      <c r="B33" s="64" t="s">
        <v>183</v>
      </c>
      <c r="C33" s="68" t="s">
        <v>8</v>
      </c>
      <c r="D33" s="63" t="s">
        <v>353</v>
      </c>
      <c r="E33" s="64" t="s">
        <v>30</v>
      </c>
      <c r="F33" s="63" t="s">
        <v>235</v>
      </c>
      <c r="G33" s="65">
        <v>20110</v>
      </c>
      <c r="H33" s="64" t="s">
        <v>66</v>
      </c>
      <c r="I33" s="65">
        <v>39537</v>
      </c>
      <c r="J33" s="63" t="s">
        <v>266</v>
      </c>
      <c r="K33" s="64" t="s">
        <v>258</v>
      </c>
      <c r="L33" s="63">
        <v>120</v>
      </c>
      <c r="M33" s="64" t="s">
        <v>285</v>
      </c>
      <c r="N33" s="63" t="s">
        <v>358</v>
      </c>
      <c r="O33" s="65">
        <v>44231</v>
      </c>
      <c r="P33" s="64" t="s">
        <v>9</v>
      </c>
      <c r="Q33" s="65"/>
    </row>
    <row r="34" spans="1:17" s="66" customFormat="1" x14ac:dyDescent="0.25">
      <c r="A34" s="63">
        <v>50015</v>
      </c>
      <c r="B34" s="64" t="s">
        <v>158</v>
      </c>
      <c r="C34" s="68" t="s">
        <v>40</v>
      </c>
      <c r="D34" s="63" t="s">
        <v>299</v>
      </c>
      <c r="E34" s="64" t="s">
        <v>13</v>
      </c>
      <c r="F34" s="63" t="s">
        <v>234</v>
      </c>
      <c r="G34" s="65">
        <v>21802</v>
      </c>
      <c r="H34" s="64" t="s">
        <v>68</v>
      </c>
      <c r="I34" s="65">
        <v>39537</v>
      </c>
      <c r="J34" s="63" t="s">
        <v>266</v>
      </c>
      <c r="K34" s="64" t="s">
        <v>258</v>
      </c>
      <c r="L34" s="63">
        <v>101</v>
      </c>
      <c r="M34" s="64" t="s">
        <v>288</v>
      </c>
      <c r="N34" s="63" t="s">
        <v>358</v>
      </c>
      <c r="O34" s="65">
        <v>44027</v>
      </c>
      <c r="P34" s="64" t="s">
        <v>230</v>
      </c>
      <c r="Q34" s="65"/>
    </row>
    <row r="35" spans="1:17" s="66" customFormat="1" x14ac:dyDescent="0.25">
      <c r="A35" s="63">
        <v>50036</v>
      </c>
      <c r="B35" s="64" t="s">
        <v>167</v>
      </c>
      <c r="C35" s="68" t="s">
        <v>8</v>
      </c>
      <c r="D35" s="63" t="s">
        <v>299</v>
      </c>
      <c r="E35" s="64" t="s">
        <v>13</v>
      </c>
      <c r="F35" s="63" t="s">
        <v>234</v>
      </c>
      <c r="G35" s="65">
        <v>22967</v>
      </c>
      <c r="H35" s="64" t="s">
        <v>11</v>
      </c>
      <c r="I35" s="65">
        <v>39537</v>
      </c>
      <c r="J35" s="63" t="s">
        <v>266</v>
      </c>
      <c r="K35" s="64" t="s">
        <v>258</v>
      </c>
      <c r="L35" s="63">
        <v>115</v>
      </c>
      <c r="M35" s="64" t="s">
        <v>286</v>
      </c>
      <c r="N35" s="63" t="s">
        <v>358</v>
      </c>
      <c r="O35" s="65">
        <v>44027</v>
      </c>
      <c r="P35" s="64" t="s">
        <v>230</v>
      </c>
      <c r="Q35" s="65"/>
    </row>
    <row r="36" spans="1:17" s="66" customFormat="1" x14ac:dyDescent="0.25">
      <c r="A36" s="63">
        <v>50044</v>
      </c>
      <c r="B36" s="64" t="s">
        <v>170</v>
      </c>
      <c r="C36" s="68" t="s">
        <v>8</v>
      </c>
      <c r="D36" s="63" t="s">
        <v>304</v>
      </c>
      <c r="E36" s="64" t="s">
        <v>46</v>
      </c>
      <c r="F36" s="63" t="s">
        <v>234</v>
      </c>
      <c r="G36" s="65">
        <v>24599</v>
      </c>
      <c r="H36" s="64" t="s">
        <v>45</v>
      </c>
      <c r="I36" s="65">
        <v>39537</v>
      </c>
      <c r="J36" s="63" t="s">
        <v>264</v>
      </c>
      <c r="K36" s="64" t="s">
        <v>260</v>
      </c>
      <c r="L36" s="63">
        <v>107</v>
      </c>
      <c r="M36" s="64" t="s">
        <v>281</v>
      </c>
      <c r="N36" s="63" t="s">
        <v>358</v>
      </c>
      <c r="O36" s="65">
        <v>44652</v>
      </c>
      <c r="P36" s="64" t="s">
        <v>9</v>
      </c>
      <c r="Q36" s="65"/>
    </row>
    <row r="37" spans="1:17" s="66" customFormat="1" x14ac:dyDescent="0.25">
      <c r="A37" s="63">
        <v>50056</v>
      </c>
      <c r="B37" s="64" t="s">
        <v>174</v>
      </c>
      <c r="C37" s="68" t="s">
        <v>8</v>
      </c>
      <c r="D37" s="63" t="s">
        <v>304</v>
      </c>
      <c r="E37" s="64" t="s">
        <v>46</v>
      </c>
      <c r="F37" s="63" t="s">
        <v>234</v>
      </c>
      <c r="G37" s="65">
        <v>23264</v>
      </c>
      <c r="H37" s="64" t="s">
        <v>41</v>
      </c>
      <c r="I37" s="65">
        <v>39537</v>
      </c>
      <c r="J37" s="63" t="s">
        <v>264</v>
      </c>
      <c r="K37" s="64" t="s">
        <v>260</v>
      </c>
      <c r="L37" s="63">
        <v>116</v>
      </c>
      <c r="M37" s="64" t="s">
        <v>279</v>
      </c>
      <c r="N37" s="63" t="s">
        <v>358</v>
      </c>
      <c r="O37" s="65">
        <v>44593</v>
      </c>
      <c r="P37" s="64" t="s">
        <v>9</v>
      </c>
      <c r="Q37" s="65"/>
    </row>
    <row r="38" spans="1:17" s="66" customFormat="1" x14ac:dyDescent="0.25">
      <c r="A38" s="63">
        <v>50018</v>
      </c>
      <c r="B38" s="64" t="s">
        <v>159</v>
      </c>
      <c r="C38" s="68" t="s">
        <v>8</v>
      </c>
      <c r="D38" s="63" t="s">
        <v>298</v>
      </c>
      <c r="E38" s="64" t="s">
        <v>26</v>
      </c>
      <c r="F38" s="63" t="s">
        <v>234</v>
      </c>
      <c r="G38" s="65">
        <v>20455</v>
      </c>
      <c r="H38" s="64" t="s">
        <v>33</v>
      </c>
      <c r="I38" s="65">
        <v>39537</v>
      </c>
      <c r="J38" s="63" t="s">
        <v>266</v>
      </c>
      <c r="K38" s="64" t="s">
        <v>258</v>
      </c>
      <c r="L38" s="63">
        <v>115</v>
      </c>
      <c r="M38" s="64" t="s">
        <v>286</v>
      </c>
      <c r="N38" s="63" t="s">
        <v>358</v>
      </c>
      <c r="O38" s="65">
        <v>44758</v>
      </c>
      <c r="P38" s="64" t="s">
        <v>9</v>
      </c>
      <c r="Q38" s="65"/>
    </row>
    <row r="39" spans="1:17" s="66" customFormat="1" x14ac:dyDescent="0.25">
      <c r="A39" s="63">
        <v>50019</v>
      </c>
      <c r="B39" s="64" t="s">
        <v>160</v>
      </c>
      <c r="C39" s="68" t="s">
        <v>40</v>
      </c>
      <c r="D39" s="63" t="s">
        <v>299</v>
      </c>
      <c r="E39" s="64" t="s">
        <v>13</v>
      </c>
      <c r="F39" s="63" t="s">
        <v>234</v>
      </c>
      <c r="G39" s="65">
        <v>24456</v>
      </c>
      <c r="H39" s="64" t="s">
        <v>68</v>
      </c>
      <c r="I39" s="65">
        <v>39537</v>
      </c>
      <c r="J39" s="63" t="s">
        <v>266</v>
      </c>
      <c r="K39" s="64" t="s">
        <v>258</v>
      </c>
      <c r="L39" s="63">
        <v>110</v>
      </c>
      <c r="M39" s="64" t="s">
        <v>287</v>
      </c>
      <c r="N39" s="63" t="s">
        <v>358</v>
      </c>
      <c r="O39" s="65">
        <v>44593</v>
      </c>
      <c r="P39" s="64" t="s">
        <v>9</v>
      </c>
      <c r="Q39" s="65"/>
    </row>
    <row r="40" spans="1:17" s="66" customFormat="1" x14ac:dyDescent="0.25">
      <c r="A40" s="63">
        <v>50000</v>
      </c>
      <c r="B40" s="64" t="s">
        <v>157</v>
      </c>
      <c r="C40" s="68" t="s">
        <v>40</v>
      </c>
      <c r="D40" s="63" t="s">
        <v>309</v>
      </c>
      <c r="E40" s="64" t="s">
        <v>59</v>
      </c>
      <c r="F40" s="63" t="s">
        <v>234</v>
      </c>
      <c r="G40" s="65">
        <v>20229</v>
      </c>
      <c r="H40" s="64" t="s">
        <v>68</v>
      </c>
      <c r="I40" s="65">
        <v>39537</v>
      </c>
      <c r="J40" s="63" t="s">
        <v>263</v>
      </c>
      <c r="K40" s="64" t="s">
        <v>259</v>
      </c>
      <c r="L40" s="63">
        <v>104</v>
      </c>
      <c r="M40" s="64" t="s">
        <v>276</v>
      </c>
      <c r="N40" s="63" t="s">
        <v>358</v>
      </c>
      <c r="O40" s="65">
        <v>43971</v>
      </c>
      <c r="P40" s="64" t="s">
        <v>14</v>
      </c>
      <c r="Q40" s="65"/>
    </row>
    <row r="41" spans="1:17" s="66" customFormat="1" x14ac:dyDescent="0.25">
      <c r="A41" s="63">
        <v>50060</v>
      </c>
      <c r="B41" s="64" t="s">
        <v>176</v>
      </c>
      <c r="C41" s="68" t="s">
        <v>8</v>
      </c>
      <c r="D41" s="63" t="s">
        <v>309</v>
      </c>
      <c r="E41" s="64" t="s">
        <v>59</v>
      </c>
      <c r="F41" s="63" t="s">
        <v>234</v>
      </c>
      <c r="G41" s="65">
        <v>23255</v>
      </c>
      <c r="H41" s="64" t="s">
        <v>66</v>
      </c>
      <c r="I41" s="65">
        <v>39537</v>
      </c>
      <c r="J41" s="63" t="s">
        <v>263</v>
      </c>
      <c r="K41" s="64" t="s">
        <v>259</v>
      </c>
      <c r="L41" s="63">
        <v>104</v>
      </c>
      <c r="M41" s="64" t="s">
        <v>276</v>
      </c>
      <c r="N41" s="63" t="s">
        <v>359</v>
      </c>
      <c r="O41" s="65"/>
      <c r="P41" s="64"/>
      <c r="Q41" s="65"/>
    </row>
    <row r="42" spans="1:17" s="66" customFormat="1" x14ac:dyDescent="0.25">
      <c r="A42" s="63">
        <v>50025</v>
      </c>
      <c r="B42" s="64" t="s">
        <v>163</v>
      </c>
      <c r="C42" s="68" t="s">
        <v>8</v>
      </c>
      <c r="D42" s="63" t="s">
        <v>315</v>
      </c>
      <c r="E42" s="64" t="s">
        <v>54</v>
      </c>
      <c r="F42" s="63" t="s">
        <v>234</v>
      </c>
      <c r="G42" s="65">
        <v>22411</v>
      </c>
      <c r="H42" s="64" t="s">
        <v>11</v>
      </c>
      <c r="I42" s="65">
        <v>39537</v>
      </c>
      <c r="J42" s="63" t="s">
        <v>263</v>
      </c>
      <c r="K42" s="64" t="s">
        <v>259</v>
      </c>
      <c r="L42" s="63">
        <v>105</v>
      </c>
      <c r="M42" s="64" t="s">
        <v>277</v>
      </c>
      <c r="N42" s="63" t="s">
        <v>359</v>
      </c>
      <c r="O42" s="65"/>
      <c r="P42" s="64"/>
      <c r="Q42" s="65"/>
    </row>
    <row r="43" spans="1:17" s="66" customFormat="1" x14ac:dyDescent="0.25">
      <c r="A43" s="63">
        <v>50059</v>
      </c>
      <c r="B43" s="64" t="s">
        <v>175</v>
      </c>
      <c r="C43" s="68" t="s">
        <v>8</v>
      </c>
      <c r="D43" s="63" t="s">
        <v>309</v>
      </c>
      <c r="E43" s="64" t="s">
        <v>59</v>
      </c>
      <c r="F43" s="63" t="s">
        <v>234</v>
      </c>
      <c r="G43" s="65">
        <v>31846</v>
      </c>
      <c r="H43" s="64" t="s">
        <v>45</v>
      </c>
      <c r="I43" s="65">
        <v>39537</v>
      </c>
      <c r="J43" s="63" t="s">
        <v>263</v>
      </c>
      <c r="K43" s="64" t="s">
        <v>259</v>
      </c>
      <c r="L43" s="63">
        <v>106</v>
      </c>
      <c r="M43" s="64" t="s">
        <v>278</v>
      </c>
      <c r="N43" s="63" t="s">
        <v>359</v>
      </c>
      <c r="O43" s="65"/>
      <c r="P43" s="64"/>
      <c r="Q43" s="65"/>
    </row>
    <row r="44" spans="1:17" s="66" customFormat="1" x14ac:dyDescent="0.25">
      <c r="A44" s="63">
        <v>50035</v>
      </c>
      <c r="B44" s="64" t="s">
        <v>166</v>
      </c>
      <c r="C44" s="68" t="s">
        <v>8</v>
      </c>
      <c r="D44" s="63" t="s">
        <v>304</v>
      </c>
      <c r="E44" s="64" t="s">
        <v>46</v>
      </c>
      <c r="F44" s="63" t="s">
        <v>234</v>
      </c>
      <c r="G44" s="65">
        <v>31113</v>
      </c>
      <c r="H44" s="64" t="s">
        <v>11</v>
      </c>
      <c r="I44" s="65">
        <v>39537</v>
      </c>
      <c r="J44" s="63" t="s">
        <v>264</v>
      </c>
      <c r="K44" s="64" t="s">
        <v>260</v>
      </c>
      <c r="L44" s="63">
        <v>116</v>
      </c>
      <c r="M44" s="64" t="s">
        <v>279</v>
      </c>
      <c r="N44" s="63" t="s">
        <v>359</v>
      </c>
      <c r="O44" s="65"/>
      <c r="P44" s="64"/>
      <c r="Q44" s="65"/>
    </row>
    <row r="45" spans="1:17" s="66" customFormat="1" x14ac:dyDescent="0.25">
      <c r="A45" s="63">
        <v>50020</v>
      </c>
      <c r="B45" s="64" t="s">
        <v>161</v>
      </c>
      <c r="C45" s="68" t="s">
        <v>40</v>
      </c>
      <c r="D45" s="63" t="s">
        <v>304</v>
      </c>
      <c r="E45" s="64" t="s">
        <v>46</v>
      </c>
      <c r="F45" s="63" t="s">
        <v>234</v>
      </c>
      <c r="G45" s="65">
        <v>22843</v>
      </c>
      <c r="H45" s="64" t="s">
        <v>68</v>
      </c>
      <c r="I45" s="65">
        <v>39537</v>
      </c>
      <c r="J45" s="63" t="s">
        <v>264</v>
      </c>
      <c r="K45" s="64" t="s">
        <v>260</v>
      </c>
      <c r="L45" s="63">
        <v>116</v>
      </c>
      <c r="M45" s="64" t="s">
        <v>279</v>
      </c>
      <c r="N45" s="63" t="s">
        <v>359</v>
      </c>
      <c r="O45" s="65"/>
      <c r="P45" s="64"/>
      <c r="Q45" s="65"/>
    </row>
    <row r="46" spans="1:17" s="66" customFormat="1" x14ac:dyDescent="0.25">
      <c r="A46" s="63">
        <v>50061</v>
      </c>
      <c r="B46" s="64" t="s">
        <v>226</v>
      </c>
      <c r="C46" s="68" t="s">
        <v>40</v>
      </c>
      <c r="D46" s="63" t="s">
        <v>326</v>
      </c>
      <c r="E46" s="64" t="s">
        <v>241</v>
      </c>
      <c r="F46" s="63" t="s">
        <v>240</v>
      </c>
      <c r="G46" s="65">
        <v>26181</v>
      </c>
      <c r="H46" s="64" t="s">
        <v>68</v>
      </c>
      <c r="I46" s="65">
        <v>39614</v>
      </c>
      <c r="J46" s="63" t="s">
        <v>267</v>
      </c>
      <c r="K46" s="64" t="s">
        <v>262</v>
      </c>
      <c r="L46" s="63">
        <v>109</v>
      </c>
      <c r="M46" s="64" t="s">
        <v>290</v>
      </c>
      <c r="N46" s="63" t="s">
        <v>359</v>
      </c>
      <c r="O46" s="65"/>
      <c r="P46" s="64"/>
      <c r="Q46" s="65"/>
    </row>
    <row r="47" spans="1:17" s="66" customFormat="1" x14ac:dyDescent="0.25">
      <c r="A47" s="63">
        <v>50062</v>
      </c>
      <c r="B47" s="64" t="s">
        <v>177</v>
      </c>
      <c r="C47" s="68" t="s">
        <v>8</v>
      </c>
      <c r="D47" s="63" t="s">
        <v>315</v>
      </c>
      <c r="E47" s="64" t="s">
        <v>54</v>
      </c>
      <c r="F47" s="63" t="s">
        <v>234</v>
      </c>
      <c r="G47" s="65">
        <v>20640</v>
      </c>
      <c r="H47" s="64" t="s">
        <v>66</v>
      </c>
      <c r="I47" s="65">
        <v>39723</v>
      </c>
      <c r="J47" s="63" t="s">
        <v>263</v>
      </c>
      <c r="K47" s="64" t="s">
        <v>259</v>
      </c>
      <c r="L47" s="63">
        <v>106</v>
      </c>
      <c r="M47" s="64" t="s">
        <v>278</v>
      </c>
      <c r="N47" s="63" t="s">
        <v>358</v>
      </c>
      <c r="O47" s="65">
        <v>44027</v>
      </c>
      <c r="P47" s="64" t="s">
        <v>230</v>
      </c>
      <c r="Q47" s="65"/>
    </row>
    <row r="48" spans="1:17" s="66" customFormat="1" x14ac:dyDescent="0.25">
      <c r="A48" s="63">
        <v>50063</v>
      </c>
      <c r="B48" s="64" t="s">
        <v>227</v>
      </c>
      <c r="C48" s="68" t="s">
        <v>40</v>
      </c>
      <c r="D48" s="63" t="s">
        <v>336</v>
      </c>
      <c r="E48" s="64" t="s">
        <v>73</v>
      </c>
      <c r="F48" s="63" t="s">
        <v>231</v>
      </c>
      <c r="G48" s="65">
        <v>21868</v>
      </c>
      <c r="H48" s="64" t="s">
        <v>62</v>
      </c>
      <c r="I48" s="65">
        <v>39725</v>
      </c>
      <c r="J48" s="63" t="s">
        <v>269</v>
      </c>
      <c r="K48" s="64" t="s">
        <v>21</v>
      </c>
      <c r="L48" s="63">
        <v>112</v>
      </c>
      <c r="M48" s="64" t="s">
        <v>292</v>
      </c>
      <c r="N48" s="63" t="s">
        <v>358</v>
      </c>
      <c r="O48" s="65">
        <v>44652</v>
      </c>
      <c r="P48" s="64" t="s">
        <v>20</v>
      </c>
      <c r="Q48" s="65"/>
    </row>
    <row r="49" spans="1:17" s="66" customFormat="1" x14ac:dyDescent="0.25">
      <c r="A49" s="63">
        <v>50064</v>
      </c>
      <c r="B49" s="64" t="s">
        <v>221</v>
      </c>
      <c r="C49" s="68" t="s">
        <v>8</v>
      </c>
      <c r="D49" s="63" t="s">
        <v>320</v>
      </c>
      <c r="E49" s="64" t="s">
        <v>74</v>
      </c>
      <c r="F49" s="63" t="s">
        <v>238</v>
      </c>
      <c r="G49" s="65">
        <v>31892</v>
      </c>
      <c r="H49" s="64" t="s">
        <v>19</v>
      </c>
      <c r="I49" s="65">
        <v>39876</v>
      </c>
      <c r="J49" s="63" t="s">
        <v>265</v>
      </c>
      <c r="K49" s="64" t="s">
        <v>12</v>
      </c>
      <c r="L49" s="63">
        <v>108</v>
      </c>
      <c r="M49" s="64" t="s">
        <v>283</v>
      </c>
      <c r="N49" s="63" t="s">
        <v>359</v>
      </c>
      <c r="O49" s="65"/>
      <c r="P49" s="64"/>
      <c r="Q49" s="65"/>
    </row>
    <row r="50" spans="1:17" s="66" customFormat="1" x14ac:dyDescent="0.25">
      <c r="A50" s="63">
        <v>50040</v>
      </c>
      <c r="B50" s="64" t="s">
        <v>220</v>
      </c>
      <c r="C50" s="68" t="s">
        <v>8</v>
      </c>
      <c r="D50" s="63" t="s">
        <v>335</v>
      </c>
      <c r="E50" s="64" t="s">
        <v>63</v>
      </c>
      <c r="F50" s="63" t="s">
        <v>239</v>
      </c>
      <c r="G50" s="65">
        <v>28401</v>
      </c>
      <c r="H50" s="64" t="s">
        <v>11</v>
      </c>
      <c r="I50" s="65">
        <v>40064</v>
      </c>
      <c r="J50" s="63" t="s">
        <v>271</v>
      </c>
      <c r="K50" s="64" t="s">
        <v>261</v>
      </c>
      <c r="L50" s="63">
        <v>114</v>
      </c>
      <c r="M50" s="64" t="s">
        <v>295</v>
      </c>
      <c r="N50" s="63" t="s">
        <v>358</v>
      </c>
      <c r="O50" s="65">
        <v>44231</v>
      </c>
      <c r="P50" s="64" t="s">
        <v>9</v>
      </c>
      <c r="Q50" s="65"/>
    </row>
    <row r="51" spans="1:17" s="66" customFormat="1" x14ac:dyDescent="0.25">
      <c r="A51" s="63">
        <v>50010</v>
      </c>
      <c r="B51" s="64" t="s">
        <v>212</v>
      </c>
      <c r="C51" s="68" t="s">
        <v>8</v>
      </c>
      <c r="D51" s="63" t="s">
        <v>345</v>
      </c>
      <c r="E51" s="64" t="s">
        <v>24</v>
      </c>
      <c r="F51" s="63" t="s">
        <v>239</v>
      </c>
      <c r="G51" s="65">
        <v>22779</v>
      </c>
      <c r="H51" s="64" t="s">
        <v>11</v>
      </c>
      <c r="I51" s="65">
        <v>40064</v>
      </c>
      <c r="J51" s="63" t="s">
        <v>264</v>
      </c>
      <c r="K51" s="64" t="s">
        <v>260</v>
      </c>
      <c r="L51" s="63">
        <v>116</v>
      </c>
      <c r="M51" s="64" t="s">
        <v>279</v>
      </c>
      <c r="N51" s="63" t="s">
        <v>359</v>
      </c>
      <c r="O51" s="65"/>
      <c r="P51" s="64"/>
      <c r="Q51" s="65"/>
    </row>
    <row r="52" spans="1:17" s="66" customFormat="1" x14ac:dyDescent="0.25">
      <c r="A52" s="63">
        <v>50017</v>
      </c>
      <c r="B52" s="64" t="s">
        <v>214</v>
      </c>
      <c r="C52" s="68" t="s">
        <v>8</v>
      </c>
      <c r="D52" s="63" t="s">
        <v>328</v>
      </c>
      <c r="E52" s="64" t="s">
        <v>250</v>
      </c>
      <c r="F52" s="63" t="s">
        <v>239</v>
      </c>
      <c r="G52" s="65">
        <v>24509</v>
      </c>
      <c r="H52" s="64" t="s">
        <v>19</v>
      </c>
      <c r="I52" s="65">
        <v>40064</v>
      </c>
      <c r="J52" s="63" t="s">
        <v>266</v>
      </c>
      <c r="K52" s="64" t="s">
        <v>258</v>
      </c>
      <c r="L52" s="63">
        <v>110</v>
      </c>
      <c r="M52" s="64" t="s">
        <v>287</v>
      </c>
      <c r="N52" s="63" t="s">
        <v>359</v>
      </c>
      <c r="O52" s="65"/>
      <c r="P52" s="64"/>
      <c r="Q52" s="65"/>
    </row>
    <row r="53" spans="1:17" s="66" customFormat="1" x14ac:dyDescent="0.25">
      <c r="A53" s="63">
        <v>50013</v>
      </c>
      <c r="B53" s="64" t="s">
        <v>213</v>
      </c>
      <c r="C53" s="68" t="s">
        <v>8</v>
      </c>
      <c r="D53" s="63" t="s">
        <v>347</v>
      </c>
      <c r="E53" s="64" t="s">
        <v>51</v>
      </c>
      <c r="F53" s="63" t="s">
        <v>239</v>
      </c>
      <c r="G53" s="65">
        <v>24810</v>
      </c>
      <c r="H53" s="64" t="s">
        <v>11</v>
      </c>
      <c r="I53" s="65">
        <v>40064</v>
      </c>
      <c r="J53" s="63" t="s">
        <v>266</v>
      </c>
      <c r="K53" s="64" t="s">
        <v>258</v>
      </c>
      <c r="L53" s="63">
        <v>117</v>
      </c>
      <c r="M53" s="64" t="s">
        <v>289</v>
      </c>
      <c r="N53" s="63" t="s">
        <v>359</v>
      </c>
      <c r="O53" s="65"/>
      <c r="P53" s="64"/>
      <c r="Q53" s="65"/>
    </row>
    <row r="54" spans="1:17" s="66" customFormat="1" x14ac:dyDescent="0.25">
      <c r="A54" s="63">
        <v>50006</v>
      </c>
      <c r="B54" s="64" t="s">
        <v>202</v>
      </c>
      <c r="C54" s="68" t="s">
        <v>8</v>
      </c>
      <c r="D54" s="63" t="s">
        <v>301</v>
      </c>
      <c r="E54" s="64" t="s">
        <v>42</v>
      </c>
      <c r="F54" s="63" t="s">
        <v>237</v>
      </c>
      <c r="G54" s="65">
        <v>22827</v>
      </c>
      <c r="H54" s="64" t="s">
        <v>11</v>
      </c>
      <c r="I54" s="65">
        <v>40064</v>
      </c>
      <c r="J54" s="63" t="s">
        <v>266</v>
      </c>
      <c r="K54" s="64" t="s">
        <v>258</v>
      </c>
      <c r="L54" s="63">
        <v>101</v>
      </c>
      <c r="M54" s="64" t="s">
        <v>288</v>
      </c>
      <c r="N54" s="63" t="s">
        <v>359</v>
      </c>
      <c r="O54" s="65"/>
      <c r="P54" s="64"/>
      <c r="Q54" s="65">
        <v>44853</v>
      </c>
    </row>
    <row r="55" spans="1:17" s="66" customFormat="1" x14ac:dyDescent="0.25">
      <c r="A55" s="63">
        <v>50037</v>
      </c>
      <c r="B55" s="64" t="s">
        <v>193</v>
      </c>
      <c r="C55" s="68" t="s">
        <v>40</v>
      </c>
      <c r="D55" s="63" t="s">
        <v>316</v>
      </c>
      <c r="E55" s="64" t="s">
        <v>15</v>
      </c>
      <c r="F55" s="63" t="s">
        <v>236</v>
      </c>
      <c r="G55" s="65">
        <v>26286</v>
      </c>
      <c r="H55" s="64" t="s">
        <v>41</v>
      </c>
      <c r="I55" s="65">
        <v>40064</v>
      </c>
      <c r="J55" s="63" t="s">
        <v>263</v>
      </c>
      <c r="K55" s="64" t="s">
        <v>259</v>
      </c>
      <c r="L55" s="63">
        <v>105</v>
      </c>
      <c r="M55" s="64" t="s">
        <v>277</v>
      </c>
      <c r="N55" s="63" t="s">
        <v>358</v>
      </c>
      <c r="O55" s="65">
        <v>44381</v>
      </c>
      <c r="P55" s="64" t="s">
        <v>20</v>
      </c>
      <c r="Q55" s="65"/>
    </row>
    <row r="56" spans="1:17" s="66" customFormat="1" x14ac:dyDescent="0.25">
      <c r="A56" s="63">
        <v>50029</v>
      </c>
      <c r="B56" s="64" t="s">
        <v>186</v>
      </c>
      <c r="C56" s="68" t="s">
        <v>8</v>
      </c>
      <c r="D56" s="63" t="s">
        <v>331</v>
      </c>
      <c r="E56" s="64" t="s">
        <v>35</v>
      </c>
      <c r="F56" s="63" t="s">
        <v>235</v>
      </c>
      <c r="G56" s="65">
        <v>21816</v>
      </c>
      <c r="H56" s="64" t="s">
        <v>11</v>
      </c>
      <c r="I56" s="65">
        <v>40064</v>
      </c>
      <c r="J56" s="63" t="s">
        <v>271</v>
      </c>
      <c r="K56" s="64" t="s">
        <v>261</v>
      </c>
      <c r="L56" s="63">
        <v>111</v>
      </c>
      <c r="M56" s="64" t="s">
        <v>294</v>
      </c>
      <c r="N56" s="63" t="s">
        <v>358</v>
      </c>
      <c r="O56" s="65">
        <v>44494</v>
      </c>
      <c r="P56" s="64" t="s">
        <v>9</v>
      </c>
      <c r="Q56" s="65"/>
    </row>
    <row r="57" spans="1:17" s="66" customFormat="1" x14ac:dyDescent="0.25">
      <c r="A57" s="63">
        <v>50004</v>
      </c>
      <c r="B57" s="64" t="s">
        <v>181</v>
      </c>
      <c r="C57" s="68" t="s">
        <v>8</v>
      </c>
      <c r="D57" s="63" t="s">
        <v>331</v>
      </c>
      <c r="E57" s="64" t="s">
        <v>35</v>
      </c>
      <c r="F57" s="63" t="s">
        <v>235</v>
      </c>
      <c r="G57" s="65">
        <v>20394</v>
      </c>
      <c r="H57" s="64" t="s">
        <v>66</v>
      </c>
      <c r="I57" s="65">
        <v>40064</v>
      </c>
      <c r="J57" s="63" t="s">
        <v>271</v>
      </c>
      <c r="K57" s="64" t="s">
        <v>261</v>
      </c>
      <c r="L57" s="63">
        <v>114</v>
      </c>
      <c r="M57" s="64" t="s">
        <v>295</v>
      </c>
      <c r="N57" s="63" t="s">
        <v>358</v>
      </c>
      <c r="O57" s="65">
        <v>44089</v>
      </c>
      <c r="P57" s="64" t="s">
        <v>9</v>
      </c>
      <c r="Q57" s="65"/>
    </row>
    <row r="58" spans="1:17" s="66" customFormat="1" x14ac:dyDescent="0.25">
      <c r="A58" s="63">
        <v>50027</v>
      </c>
      <c r="B58" s="64" t="s">
        <v>165</v>
      </c>
      <c r="C58" s="68" t="s">
        <v>40</v>
      </c>
      <c r="D58" s="63" t="s">
        <v>337</v>
      </c>
      <c r="E58" s="64" t="s">
        <v>28</v>
      </c>
      <c r="F58" s="63" t="s">
        <v>234</v>
      </c>
      <c r="G58" s="65">
        <v>24259</v>
      </c>
      <c r="H58" s="64" t="s">
        <v>58</v>
      </c>
      <c r="I58" s="65">
        <v>40064</v>
      </c>
      <c r="J58" s="63" t="s">
        <v>269</v>
      </c>
      <c r="K58" s="64" t="s">
        <v>21</v>
      </c>
      <c r="L58" s="63">
        <v>112</v>
      </c>
      <c r="M58" s="64" t="s">
        <v>292</v>
      </c>
      <c r="N58" s="63" t="s">
        <v>358</v>
      </c>
      <c r="O58" s="65">
        <v>44287</v>
      </c>
      <c r="P58" s="64" t="s">
        <v>20</v>
      </c>
      <c r="Q58" s="65"/>
    </row>
    <row r="59" spans="1:17" s="66" customFormat="1" x14ac:dyDescent="0.25">
      <c r="A59" s="63">
        <v>50065</v>
      </c>
      <c r="B59" s="64" t="s">
        <v>178</v>
      </c>
      <c r="C59" s="68" t="s">
        <v>40</v>
      </c>
      <c r="D59" s="63" t="s">
        <v>315</v>
      </c>
      <c r="E59" s="64" t="s">
        <v>54</v>
      </c>
      <c r="F59" s="63" t="s">
        <v>234</v>
      </c>
      <c r="G59" s="65">
        <v>23377</v>
      </c>
      <c r="H59" s="64" t="s">
        <v>31</v>
      </c>
      <c r="I59" s="65">
        <v>40064</v>
      </c>
      <c r="J59" s="63" t="s">
        <v>263</v>
      </c>
      <c r="K59" s="64" t="s">
        <v>259</v>
      </c>
      <c r="L59" s="63">
        <v>105</v>
      </c>
      <c r="M59" s="64" t="s">
        <v>277</v>
      </c>
      <c r="N59" s="63" t="s">
        <v>359</v>
      </c>
      <c r="O59" s="65"/>
      <c r="P59" s="64"/>
      <c r="Q59" s="65"/>
    </row>
    <row r="60" spans="1:17" s="66" customFormat="1" x14ac:dyDescent="0.25">
      <c r="A60" s="63">
        <v>50045</v>
      </c>
      <c r="B60" s="64" t="s">
        <v>171</v>
      </c>
      <c r="C60" s="68" t="s">
        <v>8</v>
      </c>
      <c r="D60" s="63" t="s">
        <v>304</v>
      </c>
      <c r="E60" s="64" t="s">
        <v>46</v>
      </c>
      <c r="F60" s="63" t="s">
        <v>234</v>
      </c>
      <c r="G60" s="65">
        <v>34029</v>
      </c>
      <c r="H60" s="64" t="s">
        <v>45</v>
      </c>
      <c r="I60" s="65">
        <v>40064</v>
      </c>
      <c r="J60" s="63" t="s">
        <v>264</v>
      </c>
      <c r="K60" s="64" t="s">
        <v>260</v>
      </c>
      <c r="L60" s="63">
        <v>102</v>
      </c>
      <c r="M60" s="64" t="s">
        <v>282</v>
      </c>
      <c r="N60" s="63" t="s">
        <v>359</v>
      </c>
      <c r="O60" s="65"/>
      <c r="P60" s="64"/>
      <c r="Q60" s="65"/>
    </row>
    <row r="61" spans="1:17" s="66" customFormat="1" x14ac:dyDescent="0.25">
      <c r="A61" s="63">
        <v>50049</v>
      </c>
      <c r="B61" s="64" t="s">
        <v>223</v>
      </c>
      <c r="C61" s="68" t="s">
        <v>8</v>
      </c>
      <c r="D61" s="63" t="s">
        <v>329</v>
      </c>
      <c r="E61" s="64" t="s">
        <v>245</v>
      </c>
      <c r="F61" s="63" t="s">
        <v>240</v>
      </c>
      <c r="G61" s="65">
        <v>28020</v>
      </c>
      <c r="H61" s="64" t="s">
        <v>39</v>
      </c>
      <c r="I61" s="65">
        <v>40265</v>
      </c>
      <c r="J61" s="63" t="s">
        <v>266</v>
      </c>
      <c r="K61" s="64" t="s">
        <v>258</v>
      </c>
      <c r="L61" s="63">
        <v>110</v>
      </c>
      <c r="M61" s="64" t="s">
        <v>287</v>
      </c>
      <c r="N61" s="63" t="s">
        <v>359</v>
      </c>
      <c r="O61" s="65"/>
      <c r="P61" s="64"/>
      <c r="Q61" s="65"/>
    </row>
    <row r="62" spans="1:17" s="66" customFormat="1" x14ac:dyDescent="0.25">
      <c r="A62" s="63">
        <v>50046</v>
      </c>
      <c r="B62" s="64" t="s">
        <v>222</v>
      </c>
      <c r="C62" s="68" t="s">
        <v>8</v>
      </c>
      <c r="D62" s="63" t="s">
        <v>326</v>
      </c>
      <c r="E62" s="64" t="s">
        <v>241</v>
      </c>
      <c r="F62" s="63" t="s">
        <v>240</v>
      </c>
      <c r="G62" s="65">
        <v>25590</v>
      </c>
      <c r="H62" s="64" t="s">
        <v>19</v>
      </c>
      <c r="I62" s="65">
        <v>40265</v>
      </c>
      <c r="J62" s="63" t="s">
        <v>267</v>
      </c>
      <c r="K62" s="64" t="s">
        <v>262</v>
      </c>
      <c r="L62" s="63">
        <v>109</v>
      </c>
      <c r="M62" s="64" t="s">
        <v>290</v>
      </c>
      <c r="N62" s="63" t="s">
        <v>359</v>
      </c>
      <c r="O62" s="65"/>
      <c r="P62" s="64"/>
      <c r="Q62" s="65"/>
    </row>
    <row r="63" spans="1:17" s="66" customFormat="1" x14ac:dyDescent="0.25">
      <c r="A63" s="63">
        <v>50066</v>
      </c>
      <c r="B63" s="64" t="s">
        <v>149</v>
      </c>
      <c r="C63" s="68" t="s">
        <v>40</v>
      </c>
      <c r="D63" s="63" t="s">
        <v>320</v>
      </c>
      <c r="E63" s="64" t="s">
        <v>74</v>
      </c>
      <c r="F63" s="63" t="s">
        <v>238</v>
      </c>
      <c r="G63" s="65">
        <v>26336</v>
      </c>
      <c r="H63" s="64" t="s">
        <v>45</v>
      </c>
      <c r="I63" s="65">
        <v>40265</v>
      </c>
      <c r="J63" s="63" t="s">
        <v>265</v>
      </c>
      <c r="K63" s="64" t="s">
        <v>12</v>
      </c>
      <c r="L63" s="63">
        <v>108</v>
      </c>
      <c r="M63" s="64" t="s">
        <v>283</v>
      </c>
      <c r="N63" s="63" t="s">
        <v>359</v>
      </c>
      <c r="O63" s="65"/>
      <c r="P63" s="64"/>
      <c r="Q63" s="65"/>
    </row>
    <row r="64" spans="1:17" s="66" customFormat="1" x14ac:dyDescent="0.25">
      <c r="A64" s="63">
        <v>50033</v>
      </c>
      <c r="B64" s="64" t="s">
        <v>192</v>
      </c>
      <c r="C64" s="68" t="s">
        <v>8</v>
      </c>
      <c r="D64" s="63" t="s">
        <v>327</v>
      </c>
      <c r="E64" s="64" t="s">
        <v>256</v>
      </c>
      <c r="F64" s="63" t="s">
        <v>236</v>
      </c>
      <c r="G64" s="65">
        <v>23462</v>
      </c>
      <c r="H64" s="64" t="s">
        <v>11</v>
      </c>
      <c r="I64" s="65">
        <v>40265</v>
      </c>
      <c r="J64" s="63" t="s">
        <v>266</v>
      </c>
      <c r="K64" s="64" t="s">
        <v>258</v>
      </c>
      <c r="L64" s="63">
        <v>110</v>
      </c>
      <c r="M64" s="64" t="s">
        <v>287</v>
      </c>
      <c r="N64" s="63" t="s">
        <v>359</v>
      </c>
      <c r="O64" s="65"/>
      <c r="P64" s="64"/>
      <c r="Q64" s="65"/>
    </row>
    <row r="65" spans="1:17" s="66" customFormat="1" x14ac:dyDescent="0.25">
      <c r="A65" s="63">
        <v>50042</v>
      </c>
      <c r="B65" s="64" t="s">
        <v>195</v>
      </c>
      <c r="C65" s="68" t="s">
        <v>40</v>
      </c>
      <c r="D65" s="63" t="s">
        <v>338</v>
      </c>
      <c r="E65" s="64" t="s">
        <v>64</v>
      </c>
      <c r="F65" s="63" t="s">
        <v>236</v>
      </c>
      <c r="G65" s="65">
        <v>27671</v>
      </c>
      <c r="H65" s="64" t="s">
        <v>58</v>
      </c>
      <c r="I65" s="65">
        <v>40265</v>
      </c>
      <c r="J65" s="63" t="s">
        <v>269</v>
      </c>
      <c r="K65" s="64" t="s">
        <v>21</v>
      </c>
      <c r="L65" s="63">
        <v>112</v>
      </c>
      <c r="M65" s="64" t="s">
        <v>292</v>
      </c>
      <c r="N65" s="63" t="s">
        <v>359</v>
      </c>
      <c r="O65" s="65"/>
      <c r="P65" s="64"/>
      <c r="Q65" s="65"/>
    </row>
    <row r="66" spans="1:17" s="66" customFormat="1" x14ac:dyDescent="0.25">
      <c r="A66" s="63">
        <v>50043</v>
      </c>
      <c r="B66" s="64" t="s">
        <v>196</v>
      </c>
      <c r="C66" s="68" t="s">
        <v>8</v>
      </c>
      <c r="D66" s="63" t="s">
        <v>332</v>
      </c>
      <c r="E66" s="64" t="s">
        <v>65</v>
      </c>
      <c r="F66" s="63" t="s">
        <v>236</v>
      </c>
      <c r="G66" s="65">
        <v>30199</v>
      </c>
      <c r="H66" s="64" t="s">
        <v>33</v>
      </c>
      <c r="I66" s="65">
        <v>40265</v>
      </c>
      <c r="J66" s="63" t="s">
        <v>271</v>
      </c>
      <c r="K66" s="64" t="s">
        <v>261</v>
      </c>
      <c r="L66" s="63">
        <v>111</v>
      </c>
      <c r="M66" s="64" t="s">
        <v>294</v>
      </c>
      <c r="N66" s="63" t="s">
        <v>359</v>
      </c>
      <c r="O66" s="65"/>
      <c r="P66" s="64"/>
      <c r="Q66" s="65"/>
    </row>
    <row r="67" spans="1:17" s="66" customFormat="1" x14ac:dyDescent="0.25">
      <c r="A67" s="63">
        <v>50039</v>
      </c>
      <c r="B67" s="64" t="s">
        <v>169</v>
      </c>
      <c r="C67" s="68" t="s">
        <v>8</v>
      </c>
      <c r="D67" s="63" t="s">
        <v>298</v>
      </c>
      <c r="E67" s="64" t="s">
        <v>26</v>
      </c>
      <c r="F67" s="63" t="s">
        <v>234</v>
      </c>
      <c r="G67" s="65">
        <v>21789</v>
      </c>
      <c r="H67" s="64" t="s">
        <v>11</v>
      </c>
      <c r="I67" s="65">
        <v>40265</v>
      </c>
      <c r="J67" s="63" t="s">
        <v>266</v>
      </c>
      <c r="K67" s="64" t="s">
        <v>258</v>
      </c>
      <c r="L67" s="63">
        <v>101</v>
      </c>
      <c r="M67" s="64" t="s">
        <v>288</v>
      </c>
      <c r="N67" s="63" t="s">
        <v>359</v>
      </c>
      <c r="O67" s="65"/>
      <c r="P67" s="64"/>
      <c r="Q67" s="65"/>
    </row>
    <row r="68" spans="1:17" s="66" customFormat="1" x14ac:dyDescent="0.25">
      <c r="A68" s="63">
        <v>50047</v>
      </c>
      <c r="B68" s="64" t="s">
        <v>172</v>
      </c>
      <c r="C68" s="68" t="s">
        <v>8</v>
      </c>
      <c r="D68" s="63" t="s">
        <v>298</v>
      </c>
      <c r="E68" s="64" t="s">
        <v>26</v>
      </c>
      <c r="F68" s="63" t="s">
        <v>234</v>
      </c>
      <c r="G68" s="65">
        <v>21644</v>
      </c>
      <c r="H68" s="64" t="s">
        <v>45</v>
      </c>
      <c r="I68" s="65">
        <v>40265</v>
      </c>
      <c r="J68" s="63" t="s">
        <v>266</v>
      </c>
      <c r="K68" s="64" t="s">
        <v>258</v>
      </c>
      <c r="L68" s="63">
        <v>117</v>
      </c>
      <c r="M68" s="64" t="s">
        <v>289</v>
      </c>
      <c r="N68" s="63" t="s">
        <v>359</v>
      </c>
      <c r="O68" s="65"/>
      <c r="P68" s="64"/>
      <c r="Q68" s="65"/>
    </row>
    <row r="69" spans="1:17" s="66" customFormat="1" x14ac:dyDescent="0.25">
      <c r="A69" s="63">
        <v>50217</v>
      </c>
      <c r="B69" s="64" t="s">
        <v>154</v>
      </c>
      <c r="C69" s="68" t="s">
        <v>8</v>
      </c>
      <c r="D69" s="63" t="s">
        <v>318</v>
      </c>
      <c r="E69" s="64" t="s">
        <v>249</v>
      </c>
      <c r="F69" s="63" t="s">
        <v>239</v>
      </c>
      <c r="G69" s="65">
        <v>31666</v>
      </c>
      <c r="H69" s="64" t="s">
        <v>11</v>
      </c>
      <c r="I69" s="65">
        <v>40740</v>
      </c>
      <c r="J69" s="63" t="s">
        <v>263</v>
      </c>
      <c r="K69" s="64" t="s">
        <v>259</v>
      </c>
      <c r="L69" s="63">
        <v>106</v>
      </c>
      <c r="M69" s="64" t="s">
        <v>278</v>
      </c>
      <c r="N69" s="63" t="s">
        <v>359</v>
      </c>
      <c r="O69" s="65"/>
      <c r="P69" s="64"/>
      <c r="Q69" s="65"/>
    </row>
    <row r="70" spans="1:17" s="66" customFormat="1" x14ac:dyDescent="0.25">
      <c r="A70" s="63">
        <v>50211</v>
      </c>
      <c r="B70" s="64" t="s">
        <v>155</v>
      </c>
      <c r="C70" s="68" t="s">
        <v>40</v>
      </c>
      <c r="D70" s="63" t="s">
        <v>321</v>
      </c>
      <c r="E70" s="64" t="s">
        <v>252</v>
      </c>
      <c r="F70" s="63" t="s">
        <v>239</v>
      </c>
      <c r="G70" s="65">
        <v>24497</v>
      </c>
      <c r="H70" s="64" t="s">
        <v>56</v>
      </c>
      <c r="I70" s="65">
        <v>40740</v>
      </c>
      <c r="J70" s="63" t="s">
        <v>265</v>
      </c>
      <c r="K70" s="64" t="s">
        <v>12</v>
      </c>
      <c r="L70" s="63">
        <v>108</v>
      </c>
      <c r="M70" s="64" t="s">
        <v>283</v>
      </c>
      <c r="N70" s="63" t="s">
        <v>359</v>
      </c>
      <c r="O70" s="65"/>
      <c r="P70" s="64"/>
      <c r="Q70" s="65"/>
    </row>
    <row r="71" spans="1:17" s="66" customFormat="1" x14ac:dyDescent="0.25">
      <c r="A71" s="63">
        <v>50216</v>
      </c>
      <c r="B71" s="64" t="s">
        <v>209</v>
      </c>
      <c r="C71" s="68" t="s">
        <v>8</v>
      </c>
      <c r="D71" s="63" t="s">
        <v>354</v>
      </c>
      <c r="E71" s="64" t="s">
        <v>76</v>
      </c>
      <c r="F71" s="63" t="s">
        <v>237</v>
      </c>
      <c r="G71" s="65">
        <v>32667</v>
      </c>
      <c r="H71" s="64" t="s">
        <v>33</v>
      </c>
      <c r="I71" s="65">
        <v>40740</v>
      </c>
      <c r="J71" s="63" t="s">
        <v>266</v>
      </c>
      <c r="K71" s="64" t="s">
        <v>258</v>
      </c>
      <c r="L71" s="63">
        <v>120</v>
      </c>
      <c r="M71" s="64" t="s">
        <v>285</v>
      </c>
      <c r="N71" s="63" t="s">
        <v>359</v>
      </c>
      <c r="O71" s="65"/>
      <c r="P71" s="64"/>
      <c r="Q71" s="65"/>
    </row>
    <row r="72" spans="1:17" s="66" customFormat="1" x14ac:dyDescent="0.25">
      <c r="A72" s="63">
        <v>50218</v>
      </c>
      <c r="B72" s="64" t="s">
        <v>152</v>
      </c>
      <c r="C72" s="68" t="s">
        <v>8</v>
      </c>
      <c r="D72" s="63" t="s">
        <v>351</v>
      </c>
      <c r="E72" s="64" t="s">
        <v>72</v>
      </c>
      <c r="F72" s="63" t="s">
        <v>235</v>
      </c>
      <c r="G72" s="65">
        <v>36729</v>
      </c>
      <c r="H72" s="64" t="s">
        <v>33</v>
      </c>
      <c r="I72" s="65">
        <v>40740</v>
      </c>
      <c r="J72" s="63" t="s">
        <v>270</v>
      </c>
      <c r="K72" s="64" t="s">
        <v>34</v>
      </c>
      <c r="L72" s="63">
        <v>118</v>
      </c>
      <c r="M72" s="64" t="s">
        <v>293</v>
      </c>
      <c r="N72" s="63" t="s">
        <v>358</v>
      </c>
      <c r="O72" s="65">
        <v>44770</v>
      </c>
      <c r="P72" s="64" t="s">
        <v>20</v>
      </c>
      <c r="Q72" s="65"/>
    </row>
    <row r="73" spans="1:17" s="66" customFormat="1" x14ac:dyDescent="0.25">
      <c r="A73" s="63">
        <v>50215</v>
      </c>
      <c r="B73" s="64" t="s">
        <v>156</v>
      </c>
      <c r="C73" s="68" t="s">
        <v>8</v>
      </c>
      <c r="D73" s="63" t="s">
        <v>353</v>
      </c>
      <c r="E73" s="64" t="s">
        <v>30</v>
      </c>
      <c r="F73" s="63" t="s">
        <v>235</v>
      </c>
      <c r="G73" s="65">
        <v>35291</v>
      </c>
      <c r="H73" s="64" t="s">
        <v>11</v>
      </c>
      <c r="I73" s="65">
        <v>40740</v>
      </c>
      <c r="J73" s="63" t="s">
        <v>266</v>
      </c>
      <c r="K73" s="64" t="s">
        <v>258</v>
      </c>
      <c r="L73" s="63">
        <v>120</v>
      </c>
      <c r="M73" s="64" t="s">
        <v>285</v>
      </c>
      <c r="N73" s="63" t="s">
        <v>359</v>
      </c>
      <c r="O73" s="65"/>
      <c r="P73" s="64"/>
      <c r="Q73" s="65"/>
    </row>
    <row r="74" spans="1:17" s="66" customFormat="1" x14ac:dyDescent="0.25">
      <c r="A74" s="63">
        <v>50213</v>
      </c>
      <c r="B74" s="64" t="s">
        <v>189</v>
      </c>
      <c r="C74" s="68" t="s">
        <v>8</v>
      </c>
      <c r="D74" s="63" t="s">
        <v>353</v>
      </c>
      <c r="E74" s="64" t="s">
        <v>30</v>
      </c>
      <c r="F74" s="63" t="s">
        <v>235</v>
      </c>
      <c r="G74" s="65">
        <v>36527</v>
      </c>
      <c r="H74" s="64" t="s">
        <v>11</v>
      </c>
      <c r="I74" s="65">
        <v>40740</v>
      </c>
      <c r="J74" s="63" t="s">
        <v>266</v>
      </c>
      <c r="K74" s="64" t="s">
        <v>258</v>
      </c>
      <c r="L74" s="63">
        <v>120</v>
      </c>
      <c r="M74" s="64" t="s">
        <v>285</v>
      </c>
      <c r="N74" s="63" t="s">
        <v>359</v>
      </c>
      <c r="O74" s="65"/>
      <c r="P74" s="64"/>
      <c r="Q74" s="65"/>
    </row>
    <row r="75" spans="1:17" s="66" customFormat="1" x14ac:dyDescent="0.25">
      <c r="A75" s="63">
        <v>50067</v>
      </c>
      <c r="B75" s="64" t="s">
        <v>148</v>
      </c>
      <c r="C75" s="68" t="s">
        <v>8</v>
      </c>
      <c r="D75" s="63" t="s">
        <v>304</v>
      </c>
      <c r="E75" s="64" t="s">
        <v>46</v>
      </c>
      <c r="F75" s="63" t="s">
        <v>234</v>
      </c>
      <c r="G75" s="65">
        <v>24575</v>
      </c>
      <c r="H75" s="64" t="s">
        <v>66</v>
      </c>
      <c r="I75" s="65">
        <v>40740</v>
      </c>
      <c r="J75" s="63" t="s">
        <v>264</v>
      </c>
      <c r="K75" s="64" t="s">
        <v>260</v>
      </c>
      <c r="L75" s="63">
        <v>107</v>
      </c>
      <c r="M75" s="64" t="s">
        <v>281</v>
      </c>
      <c r="N75" s="63" t="s">
        <v>359</v>
      </c>
      <c r="O75" s="65"/>
      <c r="P75" s="64"/>
      <c r="Q75" s="65"/>
    </row>
    <row r="76" spans="1:17" s="66" customFormat="1" x14ac:dyDescent="0.25">
      <c r="A76" s="63">
        <v>50212</v>
      </c>
      <c r="B76" s="64" t="s">
        <v>139</v>
      </c>
      <c r="C76" s="68" t="s">
        <v>8</v>
      </c>
      <c r="D76" s="63" t="s">
        <v>303</v>
      </c>
      <c r="E76" s="64" t="s">
        <v>61</v>
      </c>
      <c r="F76" s="63" t="s">
        <v>233</v>
      </c>
      <c r="G76" s="65">
        <v>33023</v>
      </c>
      <c r="H76" s="64" t="s">
        <v>49</v>
      </c>
      <c r="I76" s="65">
        <v>40740</v>
      </c>
      <c r="J76" s="63" t="s">
        <v>264</v>
      </c>
      <c r="K76" s="64" t="s">
        <v>260</v>
      </c>
      <c r="L76" s="63">
        <v>102</v>
      </c>
      <c r="M76" s="64" t="s">
        <v>282</v>
      </c>
      <c r="N76" s="63" t="s">
        <v>359</v>
      </c>
      <c r="O76" s="65"/>
      <c r="P76" s="64"/>
      <c r="Q76" s="65"/>
    </row>
    <row r="77" spans="1:17" s="66" customFormat="1" x14ac:dyDescent="0.25">
      <c r="A77" s="63">
        <v>50208</v>
      </c>
      <c r="B77" s="64" t="s">
        <v>136</v>
      </c>
      <c r="C77" s="68" t="s">
        <v>8</v>
      </c>
      <c r="D77" s="63" t="s">
        <v>297</v>
      </c>
      <c r="E77" s="64" t="s">
        <v>37</v>
      </c>
      <c r="F77" s="63" t="s">
        <v>233</v>
      </c>
      <c r="G77" s="65">
        <v>37008</v>
      </c>
      <c r="H77" s="64" t="s">
        <v>67</v>
      </c>
      <c r="I77" s="65">
        <v>40740</v>
      </c>
      <c r="J77" s="63" t="s">
        <v>266</v>
      </c>
      <c r="K77" s="64" t="s">
        <v>258</v>
      </c>
      <c r="L77" s="63">
        <v>110</v>
      </c>
      <c r="M77" s="64" t="s">
        <v>287</v>
      </c>
      <c r="N77" s="63" t="s">
        <v>359</v>
      </c>
      <c r="O77" s="65"/>
      <c r="P77" s="64"/>
      <c r="Q77" s="65"/>
    </row>
    <row r="78" spans="1:17" s="66" customFormat="1" x14ac:dyDescent="0.25">
      <c r="A78" s="63">
        <v>50206</v>
      </c>
      <c r="B78" s="64" t="s">
        <v>134</v>
      </c>
      <c r="C78" s="68" t="s">
        <v>40</v>
      </c>
      <c r="D78" s="63" t="s">
        <v>297</v>
      </c>
      <c r="E78" s="64" t="s">
        <v>37</v>
      </c>
      <c r="F78" s="63" t="s">
        <v>233</v>
      </c>
      <c r="G78" s="65">
        <v>34152</v>
      </c>
      <c r="H78" s="64" t="s">
        <v>56</v>
      </c>
      <c r="I78" s="65">
        <v>40740</v>
      </c>
      <c r="J78" s="63" t="s">
        <v>266</v>
      </c>
      <c r="K78" s="64" t="s">
        <v>258</v>
      </c>
      <c r="L78" s="63">
        <v>115</v>
      </c>
      <c r="M78" s="64" t="s">
        <v>286</v>
      </c>
      <c r="N78" s="63" t="s">
        <v>359</v>
      </c>
      <c r="O78" s="65"/>
      <c r="P78" s="64"/>
      <c r="Q78" s="65"/>
    </row>
    <row r="79" spans="1:17" s="66" customFormat="1" x14ac:dyDescent="0.25">
      <c r="A79" s="63">
        <v>50209</v>
      </c>
      <c r="B79" s="64" t="s">
        <v>137</v>
      </c>
      <c r="C79" s="68" t="s">
        <v>8</v>
      </c>
      <c r="D79" s="63" t="s">
        <v>302</v>
      </c>
      <c r="E79" s="64" t="s">
        <v>71</v>
      </c>
      <c r="F79" s="63" t="s">
        <v>232</v>
      </c>
      <c r="G79" s="65">
        <v>34583</v>
      </c>
      <c r="H79" s="64" t="s">
        <v>33</v>
      </c>
      <c r="I79" s="65">
        <v>40740</v>
      </c>
      <c r="J79" s="63" t="s">
        <v>264</v>
      </c>
      <c r="K79" s="64" t="s">
        <v>260</v>
      </c>
      <c r="L79" s="63">
        <v>116</v>
      </c>
      <c r="M79" s="64" t="s">
        <v>279</v>
      </c>
      <c r="N79" s="63" t="s">
        <v>359</v>
      </c>
      <c r="O79" s="65"/>
      <c r="P79" s="64"/>
      <c r="Q79" s="65"/>
    </row>
    <row r="80" spans="1:17" s="66" customFormat="1" x14ac:dyDescent="0.25">
      <c r="A80" s="63">
        <v>50214</v>
      </c>
      <c r="B80" s="64" t="s">
        <v>140</v>
      </c>
      <c r="C80" s="68" t="s">
        <v>8</v>
      </c>
      <c r="D80" s="63" t="s">
        <v>296</v>
      </c>
      <c r="E80" s="64" t="s">
        <v>36</v>
      </c>
      <c r="F80" s="63" t="s">
        <v>232</v>
      </c>
      <c r="G80" s="65">
        <v>33052</v>
      </c>
      <c r="H80" s="64" t="s">
        <v>67</v>
      </c>
      <c r="I80" s="65">
        <v>40740</v>
      </c>
      <c r="J80" s="63" t="s">
        <v>266</v>
      </c>
      <c r="K80" s="64" t="s">
        <v>258</v>
      </c>
      <c r="L80" s="63">
        <v>117</v>
      </c>
      <c r="M80" s="64" t="s">
        <v>289</v>
      </c>
      <c r="N80" s="63" t="s">
        <v>359</v>
      </c>
      <c r="O80" s="65"/>
      <c r="P80" s="64"/>
      <c r="Q80" s="65">
        <v>44846</v>
      </c>
    </row>
    <row r="81" spans="1:17" s="66" customFormat="1" x14ac:dyDescent="0.25">
      <c r="A81" s="63">
        <v>50220</v>
      </c>
      <c r="B81" s="64" t="s">
        <v>141</v>
      </c>
      <c r="C81" s="68" t="s">
        <v>8</v>
      </c>
      <c r="D81" s="63" t="s">
        <v>296</v>
      </c>
      <c r="E81" s="64" t="s">
        <v>36</v>
      </c>
      <c r="F81" s="63" t="s">
        <v>232</v>
      </c>
      <c r="G81" s="65">
        <v>33589</v>
      </c>
      <c r="H81" s="64" t="s">
        <v>67</v>
      </c>
      <c r="I81" s="65">
        <v>40740</v>
      </c>
      <c r="J81" s="63" t="s">
        <v>266</v>
      </c>
      <c r="K81" s="64" t="s">
        <v>258</v>
      </c>
      <c r="L81" s="63">
        <v>101</v>
      </c>
      <c r="M81" s="64" t="s">
        <v>288</v>
      </c>
      <c r="N81" s="63" t="s">
        <v>359</v>
      </c>
      <c r="O81" s="65"/>
      <c r="P81" s="64"/>
      <c r="Q81" s="65"/>
    </row>
    <row r="82" spans="1:17" s="66" customFormat="1" x14ac:dyDescent="0.25">
      <c r="A82" s="63">
        <v>50068</v>
      </c>
      <c r="B82" s="64" t="s">
        <v>150</v>
      </c>
      <c r="C82" s="68" t="s">
        <v>8</v>
      </c>
      <c r="D82" s="63" t="s">
        <v>303</v>
      </c>
      <c r="E82" s="64" t="s">
        <v>61</v>
      </c>
      <c r="F82" s="63" t="s">
        <v>233</v>
      </c>
      <c r="G82" s="65">
        <v>29677</v>
      </c>
      <c r="H82" s="64" t="s">
        <v>19</v>
      </c>
      <c r="I82" s="65">
        <v>40853</v>
      </c>
      <c r="J82" s="63" t="s">
        <v>264</v>
      </c>
      <c r="K82" s="64" t="s">
        <v>260</v>
      </c>
      <c r="L82" s="63">
        <v>103</v>
      </c>
      <c r="M82" s="64" t="s">
        <v>280</v>
      </c>
      <c r="N82" s="63" t="s">
        <v>358</v>
      </c>
      <c r="O82" s="65">
        <v>43497</v>
      </c>
      <c r="P82" s="64" t="s">
        <v>20</v>
      </c>
      <c r="Q82" s="65"/>
    </row>
    <row r="83" spans="1:17" s="66" customFormat="1" x14ac:dyDescent="0.25">
      <c r="A83" s="63">
        <v>50197</v>
      </c>
      <c r="B83" s="64" t="s">
        <v>125</v>
      </c>
      <c r="C83" s="68" t="s">
        <v>40</v>
      </c>
      <c r="D83" s="63" t="s">
        <v>303</v>
      </c>
      <c r="E83" s="64" t="s">
        <v>61</v>
      </c>
      <c r="F83" s="63" t="s">
        <v>233</v>
      </c>
      <c r="G83" s="65">
        <v>33064</v>
      </c>
      <c r="H83" s="64" t="s">
        <v>56</v>
      </c>
      <c r="I83" s="65">
        <v>40958</v>
      </c>
      <c r="J83" s="63" t="s">
        <v>264</v>
      </c>
      <c r="K83" s="64" t="s">
        <v>260</v>
      </c>
      <c r="L83" s="63">
        <v>116</v>
      </c>
      <c r="M83" s="64" t="s">
        <v>279</v>
      </c>
      <c r="N83" s="63" t="s">
        <v>359</v>
      </c>
      <c r="O83" s="65"/>
      <c r="P83" s="64"/>
      <c r="Q83" s="65"/>
    </row>
    <row r="84" spans="1:17" s="66" customFormat="1" x14ac:dyDescent="0.25">
      <c r="A84" s="63">
        <v>50193</v>
      </c>
      <c r="B84" s="64" t="s">
        <v>122</v>
      </c>
      <c r="C84" s="68" t="s">
        <v>40</v>
      </c>
      <c r="D84" s="63" t="s">
        <v>297</v>
      </c>
      <c r="E84" s="64" t="s">
        <v>37</v>
      </c>
      <c r="F84" s="63" t="s">
        <v>233</v>
      </c>
      <c r="G84" s="65">
        <v>36361</v>
      </c>
      <c r="H84" s="64" t="s">
        <v>31</v>
      </c>
      <c r="I84" s="65">
        <v>40958</v>
      </c>
      <c r="J84" s="63" t="s">
        <v>266</v>
      </c>
      <c r="K84" s="64" t="s">
        <v>258</v>
      </c>
      <c r="L84" s="63">
        <v>101</v>
      </c>
      <c r="M84" s="64" t="s">
        <v>288</v>
      </c>
      <c r="N84" s="63" t="s">
        <v>359</v>
      </c>
      <c r="O84" s="65"/>
      <c r="P84" s="64"/>
      <c r="Q84" s="65"/>
    </row>
    <row r="85" spans="1:17" s="66" customFormat="1" x14ac:dyDescent="0.25">
      <c r="A85" s="63">
        <v>50191</v>
      </c>
      <c r="B85" s="64" t="s">
        <v>120</v>
      </c>
      <c r="C85" s="68" t="s">
        <v>40</v>
      </c>
      <c r="D85" s="63" t="s">
        <v>297</v>
      </c>
      <c r="E85" s="64" t="s">
        <v>37</v>
      </c>
      <c r="F85" s="63" t="s">
        <v>233</v>
      </c>
      <c r="G85" s="65">
        <v>34161</v>
      </c>
      <c r="H85" s="64" t="s">
        <v>66</v>
      </c>
      <c r="I85" s="65">
        <v>40958</v>
      </c>
      <c r="J85" s="63" t="s">
        <v>266</v>
      </c>
      <c r="K85" s="64" t="s">
        <v>258</v>
      </c>
      <c r="L85" s="63">
        <v>110</v>
      </c>
      <c r="M85" s="64" t="s">
        <v>287</v>
      </c>
      <c r="N85" s="63" t="s">
        <v>359</v>
      </c>
      <c r="O85" s="65"/>
      <c r="P85" s="64"/>
      <c r="Q85" s="65"/>
    </row>
    <row r="86" spans="1:17" s="66" customFormat="1" x14ac:dyDescent="0.25">
      <c r="A86" s="63">
        <v>50202</v>
      </c>
      <c r="B86" s="64" t="s">
        <v>130</v>
      </c>
      <c r="C86" s="68" t="s">
        <v>40</v>
      </c>
      <c r="D86" s="63" t="s">
        <v>297</v>
      </c>
      <c r="E86" s="64" t="s">
        <v>37</v>
      </c>
      <c r="F86" s="63" t="s">
        <v>233</v>
      </c>
      <c r="G86" s="65">
        <v>36316</v>
      </c>
      <c r="H86" s="64" t="s">
        <v>56</v>
      </c>
      <c r="I86" s="65">
        <v>40958</v>
      </c>
      <c r="J86" s="63" t="s">
        <v>266</v>
      </c>
      <c r="K86" s="64" t="s">
        <v>258</v>
      </c>
      <c r="L86" s="63">
        <v>117</v>
      </c>
      <c r="M86" s="64" t="s">
        <v>289</v>
      </c>
      <c r="N86" s="63" t="s">
        <v>359</v>
      </c>
      <c r="O86" s="65"/>
      <c r="P86" s="64"/>
      <c r="Q86" s="65"/>
    </row>
    <row r="87" spans="1:17" s="66" customFormat="1" x14ac:dyDescent="0.25">
      <c r="A87" s="63">
        <v>50201</v>
      </c>
      <c r="B87" s="64" t="s">
        <v>129</v>
      </c>
      <c r="C87" s="68" t="s">
        <v>40</v>
      </c>
      <c r="D87" s="63" t="s">
        <v>302</v>
      </c>
      <c r="E87" s="64" t="s">
        <v>71</v>
      </c>
      <c r="F87" s="63" t="s">
        <v>232</v>
      </c>
      <c r="G87" s="65">
        <v>35199</v>
      </c>
      <c r="H87" s="64" t="s">
        <v>56</v>
      </c>
      <c r="I87" s="65">
        <v>40958</v>
      </c>
      <c r="J87" s="63" t="s">
        <v>264</v>
      </c>
      <c r="K87" s="64" t="s">
        <v>260</v>
      </c>
      <c r="L87" s="63">
        <v>116</v>
      </c>
      <c r="M87" s="64" t="s">
        <v>279</v>
      </c>
      <c r="N87" s="63" t="s">
        <v>358</v>
      </c>
      <c r="O87" s="65">
        <v>44027</v>
      </c>
      <c r="P87" s="64" t="s">
        <v>230</v>
      </c>
      <c r="Q87" s="65"/>
    </row>
    <row r="88" spans="1:17" s="66" customFormat="1" x14ac:dyDescent="0.25">
      <c r="A88" s="63">
        <v>50194</v>
      </c>
      <c r="B88" s="64" t="s">
        <v>79</v>
      </c>
      <c r="C88" s="68" t="s">
        <v>40</v>
      </c>
      <c r="D88" s="63" t="s">
        <v>302</v>
      </c>
      <c r="E88" s="64" t="s">
        <v>71</v>
      </c>
      <c r="F88" s="63" t="s">
        <v>232</v>
      </c>
      <c r="G88" s="65">
        <v>35296</v>
      </c>
      <c r="H88" s="64" t="s">
        <v>62</v>
      </c>
      <c r="I88" s="65">
        <v>40958</v>
      </c>
      <c r="J88" s="63" t="s">
        <v>264</v>
      </c>
      <c r="K88" s="64" t="s">
        <v>260</v>
      </c>
      <c r="L88" s="63">
        <v>116</v>
      </c>
      <c r="M88" s="64" t="s">
        <v>279</v>
      </c>
      <c r="N88" s="63" t="s">
        <v>358</v>
      </c>
      <c r="O88" s="65">
        <v>44027</v>
      </c>
      <c r="P88" s="64" t="s">
        <v>230</v>
      </c>
      <c r="Q88" s="65"/>
    </row>
    <row r="89" spans="1:17" s="66" customFormat="1" x14ac:dyDescent="0.25">
      <c r="A89" s="63">
        <v>50190</v>
      </c>
      <c r="B89" s="64" t="s">
        <v>119</v>
      </c>
      <c r="C89" s="68" t="s">
        <v>40</v>
      </c>
      <c r="D89" s="63" t="s">
        <v>296</v>
      </c>
      <c r="E89" s="64" t="s">
        <v>36</v>
      </c>
      <c r="F89" s="63" t="s">
        <v>232</v>
      </c>
      <c r="G89" s="65">
        <v>34915</v>
      </c>
      <c r="H89" s="64" t="s">
        <v>31</v>
      </c>
      <c r="I89" s="65">
        <v>40958</v>
      </c>
      <c r="J89" s="63" t="s">
        <v>266</v>
      </c>
      <c r="K89" s="64" t="s">
        <v>258</v>
      </c>
      <c r="L89" s="63">
        <v>101</v>
      </c>
      <c r="M89" s="64" t="s">
        <v>288</v>
      </c>
      <c r="N89" s="63" t="s">
        <v>358</v>
      </c>
      <c r="O89" s="65">
        <v>44027</v>
      </c>
      <c r="P89" s="64" t="s">
        <v>230</v>
      </c>
      <c r="Q89" s="65"/>
    </row>
    <row r="90" spans="1:17" s="66" customFormat="1" x14ac:dyDescent="0.25">
      <c r="A90" s="63">
        <v>50204</v>
      </c>
      <c r="B90" s="64" t="s">
        <v>132</v>
      </c>
      <c r="C90" s="68" t="s">
        <v>8</v>
      </c>
      <c r="D90" s="63" t="s">
        <v>296</v>
      </c>
      <c r="E90" s="64" t="s">
        <v>36</v>
      </c>
      <c r="F90" s="63" t="s">
        <v>232</v>
      </c>
      <c r="G90" s="65">
        <v>34808</v>
      </c>
      <c r="H90" s="64" t="s">
        <v>19</v>
      </c>
      <c r="I90" s="65">
        <v>40958</v>
      </c>
      <c r="J90" s="63" t="s">
        <v>266</v>
      </c>
      <c r="K90" s="64" t="s">
        <v>258</v>
      </c>
      <c r="L90" s="63">
        <v>117</v>
      </c>
      <c r="M90" s="64" t="s">
        <v>289</v>
      </c>
      <c r="N90" s="63" t="s">
        <v>358</v>
      </c>
      <c r="O90" s="65">
        <v>44027</v>
      </c>
      <c r="P90" s="64" t="s">
        <v>230</v>
      </c>
      <c r="Q90" s="65"/>
    </row>
    <row r="91" spans="1:17" s="66" customFormat="1" x14ac:dyDescent="0.25">
      <c r="A91" s="63">
        <v>50198</v>
      </c>
      <c r="B91" s="64" t="s">
        <v>126</v>
      </c>
      <c r="C91" s="68" t="s">
        <v>40</v>
      </c>
      <c r="D91" s="63" t="s">
        <v>302</v>
      </c>
      <c r="E91" s="64" t="s">
        <v>71</v>
      </c>
      <c r="F91" s="63" t="s">
        <v>232</v>
      </c>
      <c r="G91" s="65">
        <v>36052</v>
      </c>
      <c r="H91" s="64" t="s">
        <v>56</v>
      </c>
      <c r="I91" s="65">
        <v>40958</v>
      </c>
      <c r="J91" s="63" t="s">
        <v>264</v>
      </c>
      <c r="K91" s="64" t="s">
        <v>260</v>
      </c>
      <c r="L91" s="63">
        <v>102</v>
      </c>
      <c r="M91" s="64" t="s">
        <v>282</v>
      </c>
      <c r="N91" s="63" t="s">
        <v>359</v>
      </c>
      <c r="O91" s="65"/>
      <c r="P91" s="64"/>
      <c r="Q91" s="65"/>
    </row>
    <row r="92" spans="1:17" s="66" customFormat="1" x14ac:dyDescent="0.25">
      <c r="A92" s="63">
        <v>50199</v>
      </c>
      <c r="B92" s="64" t="s">
        <v>127</v>
      </c>
      <c r="C92" s="68" t="s">
        <v>40</v>
      </c>
      <c r="D92" s="63" t="s">
        <v>302</v>
      </c>
      <c r="E92" s="64" t="s">
        <v>71</v>
      </c>
      <c r="F92" s="63" t="s">
        <v>232</v>
      </c>
      <c r="G92" s="65">
        <v>34763</v>
      </c>
      <c r="H92" s="64" t="s">
        <v>56</v>
      </c>
      <c r="I92" s="65">
        <v>40958</v>
      </c>
      <c r="J92" s="63" t="s">
        <v>264</v>
      </c>
      <c r="K92" s="64" t="s">
        <v>260</v>
      </c>
      <c r="L92" s="63">
        <v>107</v>
      </c>
      <c r="M92" s="64" t="s">
        <v>281</v>
      </c>
      <c r="N92" s="63" t="s">
        <v>359</v>
      </c>
      <c r="O92" s="65"/>
      <c r="P92" s="64"/>
      <c r="Q92" s="65"/>
    </row>
    <row r="93" spans="1:17" s="66" customFormat="1" x14ac:dyDescent="0.25">
      <c r="A93" s="63">
        <v>50192</v>
      </c>
      <c r="B93" s="64" t="s">
        <v>121</v>
      </c>
      <c r="C93" s="68" t="s">
        <v>40</v>
      </c>
      <c r="D93" s="63" t="s">
        <v>302</v>
      </c>
      <c r="E93" s="64" t="s">
        <v>71</v>
      </c>
      <c r="F93" s="63" t="s">
        <v>232</v>
      </c>
      <c r="G93" s="65">
        <v>34521</v>
      </c>
      <c r="H93" s="64" t="s">
        <v>31</v>
      </c>
      <c r="I93" s="65">
        <v>40958</v>
      </c>
      <c r="J93" s="63" t="s">
        <v>264</v>
      </c>
      <c r="K93" s="64" t="s">
        <v>260</v>
      </c>
      <c r="L93" s="63">
        <v>116</v>
      </c>
      <c r="M93" s="64" t="s">
        <v>279</v>
      </c>
      <c r="N93" s="63" t="s">
        <v>359</v>
      </c>
      <c r="O93" s="65"/>
      <c r="P93" s="64"/>
      <c r="Q93" s="65"/>
    </row>
    <row r="94" spans="1:17" s="66" customFormat="1" x14ac:dyDescent="0.25">
      <c r="A94" s="63">
        <v>50069</v>
      </c>
      <c r="B94" s="64" t="s">
        <v>78</v>
      </c>
      <c r="C94" s="68" t="s">
        <v>40</v>
      </c>
      <c r="D94" s="63" t="s">
        <v>296</v>
      </c>
      <c r="E94" s="64" t="s">
        <v>36</v>
      </c>
      <c r="F94" s="63" t="s">
        <v>232</v>
      </c>
      <c r="G94" s="65">
        <v>32878</v>
      </c>
      <c r="H94" s="64" t="s">
        <v>31</v>
      </c>
      <c r="I94" s="65">
        <v>40958</v>
      </c>
      <c r="J94" s="63" t="s">
        <v>266</v>
      </c>
      <c r="K94" s="64" t="s">
        <v>258</v>
      </c>
      <c r="L94" s="63">
        <v>101</v>
      </c>
      <c r="M94" s="64" t="s">
        <v>288</v>
      </c>
      <c r="N94" s="63" t="s">
        <v>359</v>
      </c>
      <c r="O94" s="65"/>
      <c r="P94" s="64"/>
      <c r="Q94" s="65"/>
    </row>
    <row r="95" spans="1:17" s="66" customFormat="1" x14ac:dyDescent="0.25">
      <c r="A95" s="63">
        <v>50203</v>
      </c>
      <c r="B95" s="64" t="s">
        <v>131</v>
      </c>
      <c r="C95" s="68" t="s">
        <v>40</v>
      </c>
      <c r="D95" s="63" t="s">
        <v>296</v>
      </c>
      <c r="E95" s="64" t="s">
        <v>36</v>
      </c>
      <c r="F95" s="63" t="s">
        <v>232</v>
      </c>
      <c r="G95" s="65">
        <v>35287</v>
      </c>
      <c r="H95" s="64" t="s">
        <v>56</v>
      </c>
      <c r="I95" s="65">
        <v>40958</v>
      </c>
      <c r="J95" s="63" t="s">
        <v>266</v>
      </c>
      <c r="K95" s="64" t="s">
        <v>258</v>
      </c>
      <c r="L95" s="63">
        <v>110</v>
      </c>
      <c r="M95" s="64" t="s">
        <v>287</v>
      </c>
      <c r="N95" s="63" t="s">
        <v>359</v>
      </c>
      <c r="O95" s="65"/>
      <c r="P95" s="64"/>
      <c r="Q95" s="65"/>
    </row>
    <row r="96" spans="1:17" s="66" customFormat="1" x14ac:dyDescent="0.25">
      <c r="A96" s="63">
        <v>50200</v>
      </c>
      <c r="B96" s="64" t="s">
        <v>128</v>
      </c>
      <c r="C96" s="68" t="s">
        <v>40</v>
      </c>
      <c r="D96" s="63" t="s">
        <v>296</v>
      </c>
      <c r="E96" s="64" t="s">
        <v>36</v>
      </c>
      <c r="F96" s="63" t="s">
        <v>232</v>
      </c>
      <c r="G96" s="65">
        <v>35109</v>
      </c>
      <c r="H96" s="64" t="s">
        <v>56</v>
      </c>
      <c r="I96" s="65">
        <v>40958</v>
      </c>
      <c r="J96" s="63" t="s">
        <v>266</v>
      </c>
      <c r="K96" s="64" t="s">
        <v>258</v>
      </c>
      <c r="L96" s="63">
        <v>115</v>
      </c>
      <c r="M96" s="64" t="s">
        <v>286</v>
      </c>
      <c r="N96" s="63" t="s">
        <v>359</v>
      </c>
      <c r="O96" s="65"/>
      <c r="P96" s="64"/>
      <c r="Q96" s="65"/>
    </row>
    <row r="97" spans="1:17" s="66" customFormat="1" x14ac:dyDescent="0.25">
      <c r="A97" s="63">
        <v>50070</v>
      </c>
      <c r="B97" s="64" t="s">
        <v>146</v>
      </c>
      <c r="C97" s="68" t="s">
        <v>8</v>
      </c>
      <c r="D97" s="63" t="s">
        <v>297</v>
      </c>
      <c r="E97" s="64" t="s">
        <v>37</v>
      </c>
      <c r="F97" s="63" t="s">
        <v>233</v>
      </c>
      <c r="G97" s="65">
        <v>20229</v>
      </c>
      <c r="H97" s="64" t="s">
        <v>41</v>
      </c>
      <c r="I97" s="65">
        <v>41278</v>
      </c>
      <c r="J97" s="63" t="s">
        <v>266</v>
      </c>
      <c r="K97" s="64" t="s">
        <v>258</v>
      </c>
      <c r="L97" s="63">
        <v>110</v>
      </c>
      <c r="M97" s="64" t="s">
        <v>287</v>
      </c>
      <c r="N97" s="63" t="s">
        <v>358</v>
      </c>
      <c r="O97" s="65">
        <v>43971</v>
      </c>
      <c r="P97" s="64" t="s">
        <v>14</v>
      </c>
      <c r="Q97" s="65"/>
    </row>
    <row r="98" spans="1:17" s="66" customFormat="1" x14ac:dyDescent="0.25">
      <c r="A98" s="63">
        <v>50071</v>
      </c>
      <c r="B98" s="64" t="s">
        <v>147</v>
      </c>
      <c r="C98" s="68" t="s">
        <v>8</v>
      </c>
      <c r="D98" s="63" t="s">
        <v>308</v>
      </c>
      <c r="E98" s="64" t="s">
        <v>47</v>
      </c>
      <c r="F98" s="63" t="s">
        <v>240</v>
      </c>
      <c r="G98" s="65">
        <v>26242</v>
      </c>
      <c r="H98" s="64" t="s">
        <v>45</v>
      </c>
      <c r="I98" s="65">
        <v>41462</v>
      </c>
      <c r="J98" s="63" t="s">
        <v>264</v>
      </c>
      <c r="K98" s="64" t="s">
        <v>260</v>
      </c>
      <c r="L98" s="63">
        <v>107</v>
      </c>
      <c r="M98" s="64" t="s">
        <v>281</v>
      </c>
      <c r="N98" s="63" t="s">
        <v>359</v>
      </c>
      <c r="O98" s="65"/>
      <c r="P98" s="64"/>
      <c r="Q98" s="65"/>
    </row>
    <row r="99" spans="1:17" s="66" customFormat="1" x14ac:dyDescent="0.25">
      <c r="A99" s="63">
        <v>50073</v>
      </c>
      <c r="B99" s="64" t="s">
        <v>144</v>
      </c>
      <c r="C99" s="68" t="s">
        <v>8</v>
      </c>
      <c r="D99" s="63" t="s">
        <v>303</v>
      </c>
      <c r="E99" s="64" t="s">
        <v>61</v>
      </c>
      <c r="F99" s="63" t="s">
        <v>233</v>
      </c>
      <c r="G99" s="65">
        <v>33193</v>
      </c>
      <c r="H99" s="64" t="s">
        <v>33</v>
      </c>
      <c r="I99" s="65">
        <v>41624</v>
      </c>
      <c r="J99" s="63" t="s">
        <v>264</v>
      </c>
      <c r="K99" s="64" t="s">
        <v>260</v>
      </c>
      <c r="L99" s="63">
        <v>102</v>
      </c>
      <c r="M99" s="64" t="s">
        <v>282</v>
      </c>
      <c r="N99" s="63" t="s">
        <v>359</v>
      </c>
      <c r="O99" s="65"/>
      <c r="P99" s="64"/>
      <c r="Q99" s="65"/>
    </row>
    <row r="100" spans="1:17" s="66" customFormat="1" x14ac:dyDescent="0.25">
      <c r="A100" s="63">
        <v>50074</v>
      </c>
      <c r="B100" s="64" t="s">
        <v>151</v>
      </c>
      <c r="C100" s="68" t="s">
        <v>40</v>
      </c>
      <c r="D100" s="63" t="s">
        <v>297</v>
      </c>
      <c r="E100" s="64" t="s">
        <v>37</v>
      </c>
      <c r="F100" s="63" t="s">
        <v>233</v>
      </c>
      <c r="G100" s="65">
        <v>27502</v>
      </c>
      <c r="H100" s="64" t="s">
        <v>41</v>
      </c>
      <c r="I100" s="65">
        <v>41645</v>
      </c>
      <c r="J100" s="63" t="s">
        <v>266</v>
      </c>
      <c r="K100" s="64" t="s">
        <v>258</v>
      </c>
      <c r="L100" s="63">
        <v>115</v>
      </c>
      <c r="M100" s="64" t="s">
        <v>286</v>
      </c>
      <c r="N100" s="63" t="s">
        <v>358</v>
      </c>
      <c r="O100" s="65">
        <v>44231</v>
      </c>
      <c r="P100" s="64" t="s">
        <v>20</v>
      </c>
      <c r="Q100" s="65"/>
    </row>
    <row r="101" spans="1:17" s="66" customFormat="1" x14ac:dyDescent="0.25">
      <c r="A101" s="63">
        <v>50075</v>
      </c>
      <c r="B101" s="64" t="s">
        <v>179</v>
      </c>
      <c r="C101" s="68" t="s">
        <v>8</v>
      </c>
      <c r="D101" s="63" t="s">
        <v>309</v>
      </c>
      <c r="E101" s="64" t="s">
        <v>59</v>
      </c>
      <c r="F101" s="63" t="s">
        <v>234</v>
      </c>
      <c r="G101" s="65">
        <v>24471</v>
      </c>
      <c r="H101" s="64" t="s">
        <v>33</v>
      </c>
      <c r="I101" s="65">
        <v>41700</v>
      </c>
      <c r="J101" s="63" t="s">
        <v>263</v>
      </c>
      <c r="K101" s="64" t="s">
        <v>259</v>
      </c>
      <c r="L101" s="63">
        <v>104</v>
      </c>
      <c r="M101" s="64" t="s">
        <v>276</v>
      </c>
      <c r="N101" s="63" t="s">
        <v>359</v>
      </c>
      <c r="O101" s="65"/>
      <c r="P101" s="64"/>
      <c r="Q101" s="65"/>
    </row>
    <row r="102" spans="1:17" s="66" customFormat="1" x14ac:dyDescent="0.25">
      <c r="A102" s="63">
        <v>50077</v>
      </c>
      <c r="B102" s="64" t="s">
        <v>143</v>
      </c>
      <c r="C102" s="68" t="s">
        <v>40</v>
      </c>
      <c r="D102" s="63" t="s">
        <v>308</v>
      </c>
      <c r="E102" s="64" t="s">
        <v>47</v>
      </c>
      <c r="F102" s="63" t="s">
        <v>240</v>
      </c>
      <c r="G102" s="65">
        <v>25833</v>
      </c>
      <c r="H102" s="64" t="s">
        <v>58</v>
      </c>
      <c r="I102" s="65">
        <v>41763</v>
      </c>
      <c r="J102" s="63" t="s">
        <v>264</v>
      </c>
      <c r="K102" s="64" t="s">
        <v>260</v>
      </c>
      <c r="L102" s="63">
        <v>102</v>
      </c>
      <c r="M102" s="64" t="s">
        <v>282</v>
      </c>
      <c r="N102" s="63" t="s">
        <v>358</v>
      </c>
      <c r="O102" s="65">
        <v>44165</v>
      </c>
      <c r="P102" s="64" t="s">
        <v>9</v>
      </c>
      <c r="Q102" s="65"/>
    </row>
    <row r="103" spans="1:17" s="66" customFormat="1" x14ac:dyDescent="0.25">
      <c r="A103" s="63">
        <v>50178</v>
      </c>
      <c r="B103" s="64" t="s">
        <v>84</v>
      </c>
      <c r="C103" s="68" t="s">
        <v>40</v>
      </c>
      <c r="D103" s="63" t="s">
        <v>351</v>
      </c>
      <c r="E103" s="64" t="s">
        <v>72</v>
      </c>
      <c r="F103" s="63" t="s">
        <v>235</v>
      </c>
      <c r="G103" s="65">
        <v>35286</v>
      </c>
      <c r="H103" s="64" t="s">
        <v>58</v>
      </c>
      <c r="I103" s="65">
        <v>41763</v>
      </c>
      <c r="J103" s="63" t="s">
        <v>270</v>
      </c>
      <c r="K103" s="64" t="s">
        <v>34</v>
      </c>
      <c r="L103" s="63">
        <v>118</v>
      </c>
      <c r="M103" s="64" t="s">
        <v>293</v>
      </c>
      <c r="N103" s="63" t="s">
        <v>358</v>
      </c>
      <c r="O103" s="65">
        <v>44774</v>
      </c>
      <c r="P103" s="64" t="s">
        <v>20</v>
      </c>
      <c r="Q103" s="65"/>
    </row>
    <row r="104" spans="1:17" s="66" customFormat="1" x14ac:dyDescent="0.25">
      <c r="A104" s="63">
        <v>50177</v>
      </c>
      <c r="B104" s="64" t="s">
        <v>85</v>
      </c>
      <c r="C104" s="68" t="s">
        <v>8</v>
      </c>
      <c r="D104" s="63" t="s">
        <v>319</v>
      </c>
      <c r="E104" s="64" t="s">
        <v>257</v>
      </c>
      <c r="F104" s="63" t="s">
        <v>235</v>
      </c>
      <c r="G104" s="65">
        <v>35825</v>
      </c>
      <c r="H104" s="64" t="s">
        <v>11</v>
      </c>
      <c r="I104" s="65">
        <v>41763</v>
      </c>
      <c r="J104" s="63" t="s">
        <v>265</v>
      </c>
      <c r="K104" s="64" t="s">
        <v>12</v>
      </c>
      <c r="L104" s="63">
        <v>121</v>
      </c>
      <c r="M104" s="64" t="s">
        <v>284</v>
      </c>
      <c r="N104" s="63" t="s">
        <v>359</v>
      </c>
      <c r="O104" s="65"/>
      <c r="P104" s="64"/>
      <c r="Q104" s="65"/>
    </row>
    <row r="105" spans="1:17" s="66" customFormat="1" x14ac:dyDescent="0.25">
      <c r="A105" s="63">
        <v>50179</v>
      </c>
      <c r="B105" s="64" t="s">
        <v>83</v>
      </c>
      <c r="C105" s="68" t="s">
        <v>40</v>
      </c>
      <c r="D105" s="63" t="s">
        <v>346</v>
      </c>
      <c r="E105" s="64" t="s">
        <v>38</v>
      </c>
      <c r="F105" s="63" t="s">
        <v>235</v>
      </c>
      <c r="G105" s="65">
        <v>35909</v>
      </c>
      <c r="H105" s="64" t="s">
        <v>41</v>
      </c>
      <c r="I105" s="65">
        <v>41763</v>
      </c>
      <c r="J105" s="63" t="s">
        <v>266</v>
      </c>
      <c r="K105" s="64" t="s">
        <v>258</v>
      </c>
      <c r="L105" s="63">
        <v>117</v>
      </c>
      <c r="M105" s="64" t="s">
        <v>289</v>
      </c>
      <c r="N105" s="63" t="s">
        <v>359</v>
      </c>
      <c r="O105" s="65"/>
      <c r="P105" s="64"/>
      <c r="Q105" s="65"/>
    </row>
    <row r="106" spans="1:17" s="66" customFormat="1" x14ac:dyDescent="0.25">
      <c r="A106" s="63">
        <v>50183</v>
      </c>
      <c r="B106" s="64" t="s">
        <v>188</v>
      </c>
      <c r="C106" s="68" t="s">
        <v>8</v>
      </c>
      <c r="D106" s="63" t="s">
        <v>353</v>
      </c>
      <c r="E106" s="64" t="s">
        <v>30</v>
      </c>
      <c r="F106" s="63" t="s">
        <v>235</v>
      </c>
      <c r="G106" s="65">
        <v>36265</v>
      </c>
      <c r="H106" s="64" t="s">
        <v>11</v>
      </c>
      <c r="I106" s="65">
        <v>41763</v>
      </c>
      <c r="J106" s="63" t="s">
        <v>266</v>
      </c>
      <c r="K106" s="64" t="s">
        <v>258</v>
      </c>
      <c r="L106" s="63">
        <v>120</v>
      </c>
      <c r="M106" s="64" t="s">
        <v>285</v>
      </c>
      <c r="N106" s="63" t="s">
        <v>359</v>
      </c>
      <c r="O106" s="65"/>
      <c r="P106" s="64"/>
      <c r="Q106" s="65"/>
    </row>
    <row r="107" spans="1:17" s="66" customFormat="1" x14ac:dyDescent="0.25">
      <c r="A107" s="63">
        <v>50076</v>
      </c>
      <c r="B107" s="64" t="s">
        <v>142</v>
      </c>
      <c r="C107" s="68" t="s">
        <v>40</v>
      </c>
      <c r="D107" s="63" t="s">
        <v>297</v>
      </c>
      <c r="E107" s="64" t="s">
        <v>37</v>
      </c>
      <c r="F107" s="63" t="s">
        <v>233</v>
      </c>
      <c r="G107" s="65">
        <v>27439</v>
      </c>
      <c r="H107" s="64" t="s">
        <v>41</v>
      </c>
      <c r="I107" s="65">
        <v>41763</v>
      </c>
      <c r="J107" s="63" t="s">
        <v>266</v>
      </c>
      <c r="K107" s="64" t="s">
        <v>258</v>
      </c>
      <c r="L107" s="63">
        <v>101</v>
      </c>
      <c r="M107" s="64" t="s">
        <v>288</v>
      </c>
      <c r="N107" s="63" t="s">
        <v>358</v>
      </c>
      <c r="O107" s="65">
        <v>44287</v>
      </c>
      <c r="P107" s="64" t="s">
        <v>57</v>
      </c>
      <c r="Q107" s="65"/>
    </row>
    <row r="108" spans="1:17" s="66" customFormat="1" x14ac:dyDescent="0.25">
      <c r="A108" s="63">
        <v>50176</v>
      </c>
      <c r="B108" s="64" t="s">
        <v>86</v>
      </c>
      <c r="C108" s="68" t="s">
        <v>40</v>
      </c>
      <c r="D108" s="63" t="s">
        <v>297</v>
      </c>
      <c r="E108" s="64" t="s">
        <v>37</v>
      </c>
      <c r="F108" s="63" t="s">
        <v>233</v>
      </c>
      <c r="G108" s="65">
        <v>34184</v>
      </c>
      <c r="H108" s="64" t="s">
        <v>31</v>
      </c>
      <c r="I108" s="65">
        <v>41763</v>
      </c>
      <c r="J108" s="63" t="s">
        <v>266</v>
      </c>
      <c r="K108" s="64" t="s">
        <v>258</v>
      </c>
      <c r="L108" s="63">
        <v>115</v>
      </c>
      <c r="M108" s="64" t="s">
        <v>286</v>
      </c>
      <c r="N108" s="63" t="s">
        <v>359</v>
      </c>
      <c r="O108" s="65"/>
      <c r="P108" s="64"/>
      <c r="Q108" s="65"/>
    </row>
    <row r="109" spans="1:17" s="66" customFormat="1" x14ac:dyDescent="0.25">
      <c r="A109" s="63">
        <v>50181</v>
      </c>
      <c r="B109" s="64" t="s">
        <v>82</v>
      </c>
      <c r="C109" s="68" t="s">
        <v>8</v>
      </c>
      <c r="D109" s="63" t="s">
        <v>296</v>
      </c>
      <c r="E109" s="64" t="s">
        <v>36</v>
      </c>
      <c r="F109" s="63" t="s">
        <v>232</v>
      </c>
      <c r="G109" s="65">
        <v>35961</v>
      </c>
      <c r="H109" s="64" t="s">
        <v>67</v>
      </c>
      <c r="I109" s="65">
        <v>41763</v>
      </c>
      <c r="J109" s="63" t="s">
        <v>266</v>
      </c>
      <c r="K109" s="64" t="s">
        <v>258</v>
      </c>
      <c r="L109" s="63">
        <v>110</v>
      </c>
      <c r="M109" s="64" t="s">
        <v>287</v>
      </c>
      <c r="N109" s="63" t="s">
        <v>359</v>
      </c>
      <c r="O109" s="65"/>
      <c r="P109" s="64"/>
      <c r="Q109" s="65"/>
    </row>
    <row r="110" spans="1:17" s="66" customFormat="1" x14ac:dyDescent="0.25">
      <c r="A110" s="63">
        <v>50182</v>
      </c>
      <c r="B110" s="64" t="s">
        <v>81</v>
      </c>
      <c r="C110" s="68" t="s">
        <v>8</v>
      </c>
      <c r="D110" s="63" t="s">
        <v>296</v>
      </c>
      <c r="E110" s="64" t="s">
        <v>36</v>
      </c>
      <c r="F110" s="63" t="s">
        <v>232</v>
      </c>
      <c r="G110" s="65">
        <v>35338</v>
      </c>
      <c r="H110" s="64" t="s">
        <v>67</v>
      </c>
      <c r="I110" s="65">
        <v>41763</v>
      </c>
      <c r="J110" s="63" t="s">
        <v>266</v>
      </c>
      <c r="K110" s="64" t="s">
        <v>258</v>
      </c>
      <c r="L110" s="63">
        <v>115</v>
      </c>
      <c r="M110" s="64" t="s">
        <v>286</v>
      </c>
      <c r="N110" s="63" t="s">
        <v>359</v>
      </c>
      <c r="O110" s="65"/>
      <c r="P110" s="64"/>
      <c r="Q110" s="65"/>
    </row>
    <row r="111" spans="1:17" s="66" customFormat="1" x14ac:dyDescent="0.25">
      <c r="A111" s="63">
        <v>50180</v>
      </c>
      <c r="B111" s="64" t="s">
        <v>113</v>
      </c>
      <c r="C111" s="68" t="s">
        <v>40</v>
      </c>
      <c r="D111" s="63" t="s">
        <v>296</v>
      </c>
      <c r="E111" s="64" t="s">
        <v>36</v>
      </c>
      <c r="F111" s="63" t="s">
        <v>232</v>
      </c>
      <c r="G111" s="65">
        <v>35962</v>
      </c>
      <c r="H111" s="64" t="s">
        <v>66</v>
      </c>
      <c r="I111" s="65">
        <v>41763</v>
      </c>
      <c r="J111" s="63" t="s">
        <v>266</v>
      </c>
      <c r="K111" s="64" t="s">
        <v>258</v>
      </c>
      <c r="L111" s="63">
        <v>117</v>
      </c>
      <c r="M111" s="64" t="s">
        <v>289</v>
      </c>
      <c r="N111" s="63" t="s">
        <v>359</v>
      </c>
      <c r="O111" s="65"/>
      <c r="P111" s="64"/>
      <c r="Q111" s="65"/>
    </row>
    <row r="112" spans="1:17" s="66" customFormat="1" x14ac:dyDescent="0.25">
      <c r="A112" s="63">
        <v>50078</v>
      </c>
      <c r="B112" s="64" t="s">
        <v>180</v>
      </c>
      <c r="C112" s="68" t="s">
        <v>8</v>
      </c>
      <c r="D112" s="63" t="s">
        <v>299</v>
      </c>
      <c r="E112" s="64" t="s">
        <v>13</v>
      </c>
      <c r="F112" s="63" t="s">
        <v>234</v>
      </c>
      <c r="G112" s="65">
        <v>24140</v>
      </c>
      <c r="H112" s="64" t="s">
        <v>66</v>
      </c>
      <c r="I112" s="65">
        <v>41904</v>
      </c>
      <c r="J112" s="63" t="s">
        <v>266</v>
      </c>
      <c r="K112" s="64" t="s">
        <v>258</v>
      </c>
      <c r="L112" s="63">
        <v>110</v>
      </c>
      <c r="M112" s="64" t="s">
        <v>287</v>
      </c>
      <c r="N112" s="63" t="s">
        <v>359</v>
      </c>
      <c r="O112" s="65"/>
      <c r="P112" s="64"/>
      <c r="Q112" s="65"/>
    </row>
    <row r="113" spans="1:17" s="66" customFormat="1" x14ac:dyDescent="0.25">
      <c r="A113" s="63">
        <v>50079</v>
      </c>
      <c r="B113" s="64" t="s">
        <v>141</v>
      </c>
      <c r="C113" s="68" t="s">
        <v>8</v>
      </c>
      <c r="D113" s="63" t="s">
        <v>303</v>
      </c>
      <c r="E113" s="64" t="s">
        <v>61</v>
      </c>
      <c r="F113" s="63" t="s">
        <v>233</v>
      </c>
      <c r="G113" s="65">
        <v>30919</v>
      </c>
      <c r="H113" s="64" t="s">
        <v>49</v>
      </c>
      <c r="I113" s="65">
        <v>41952</v>
      </c>
      <c r="J113" s="63" t="s">
        <v>264</v>
      </c>
      <c r="K113" s="64" t="s">
        <v>260</v>
      </c>
      <c r="L113" s="63">
        <v>103</v>
      </c>
      <c r="M113" s="64" t="s">
        <v>280</v>
      </c>
      <c r="N113" s="63" t="s">
        <v>358</v>
      </c>
      <c r="O113" s="65">
        <v>43891</v>
      </c>
      <c r="P113" s="64" t="s">
        <v>9</v>
      </c>
      <c r="Q113" s="65"/>
    </row>
    <row r="114" spans="1:17" s="66" customFormat="1" x14ac:dyDescent="0.25">
      <c r="A114" s="63">
        <v>50080</v>
      </c>
      <c r="B114" s="64" t="s">
        <v>152</v>
      </c>
      <c r="C114" s="68" t="s">
        <v>8</v>
      </c>
      <c r="D114" s="63" t="s">
        <v>303</v>
      </c>
      <c r="E114" s="64" t="s">
        <v>61</v>
      </c>
      <c r="F114" s="63" t="s">
        <v>233</v>
      </c>
      <c r="G114" s="65">
        <v>30230</v>
      </c>
      <c r="H114" s="64" t="s">
        <v>41</v>
      </c>
      <c r="I114" s="65">
        <v>42022</v>
      </c>
      <c r="J114" s="63" t="s">
        <v>264</v>
      </c>
      <c r="K114" s="64" t="s">
        <v>260</v>
      </c>
      <c r="L114" s="63">
        <v>103</v>
      </c>
      <c r="M114" s="64" t="s">
        <v>280</v>
      </c>
      <c r="N114" s="63" t="s">
        <v>358</v>
      </c>
      <c r="O114" s="65">
        <v>43483</v>
      </c>
      <c r="P114" s="64" t="s">
        <v>60</v>
      </c>
      <c r="Q114" s="65"/>
    </row>
    <row r="115" spans="1:17" s="66" customFormat="1" x14ac:dyDescent="0.25">
      <c r="A115" s="63">
        <v>50081</v>
      </c>
      <c r="B115" s="64" t="s">
        <v>153</v>
      </c>
      <c r="C115" s="68" t="s">
        <v>8</v>
      </c>
      <c r="D115" s="63" t="s">
        <v>303</v>
      </c>
      <c r="E115" s="64" t="s">
        <v>61</v>
      </c>
      <c r="F115" s="63" t="s">
        <v>233</v>
      </c>
      <c r="G115" s="65">
        <v>35018</v>
      </c>
      <c r="H115" s="64" t="s">
        <v>58</v>
      </c>
      <c r="I115" s="65">
        <v>42127</v>
      </c>
      <c r="J115" s="63" t="s">
        <v>264</v>
      </c>
      <c r="K115" s="64" t="s">
        <v>260</v>
      </c>
      <c r="L115" s="63">
        <v>103</v>
      </c>
      <c r="M115" s="64" t="s">
        <v>280</v>
      </c>
      <c r="N115" s="63" t="s">
        <v>358</v>
      </c>
      <c r="O115" s="65">
        <v>43493</v>
      </c>
      <c r="P115" s="64" t="s">
        <v>229</v>
      </c>
      <c r="Q115" s="65"/>
    </row>
    <row r="116" spans="1:17" s="66" customFormat="1" x14ac:dyDescent="0.25">
      <c r="A116" s="63">
        <v>50140</v>
      </c>
      <c r="B116" s="64" t="s">
        <v>111</v>
      </c>
      <c r="C116" s="68" t="s">
        <v>8</v>
      </c>
      <c r="D116" s="63" t="s">
        <v>343</v>
      </c>
      <c r="E116" s="64" t="s">
        <v>16</v>
      </c>
      <c r="F116" s="63" t="s">
        <v>235</v>
      </c>
      <c r="G116" s="65">
        <v>35860</v>
      </c>
      <c r="H116" s="64" t="s">
        <v>11</v>
      </c>
      <c r="I116" s="65">
        <v>42295</v>
      </c>
      <c r="J116" s="63" t="s">
        <v>266</v>
      </c>
      <c r="K116" s="64" t="s">
        <v>258</v>
      </c>
      <c r="L116" s="63">
        <v>115</v>
      </c>
      <c r="M116" s="64" t="s">
        <v>286</v>
      </c>
      <c r="N116" s="63" t="s">
        <v>359</v>
      </c>
      <c r="O116" s="65"/>
      <c r="P116" s="64"/>
      <c r="Q116" s="65"/>
    </row>
    <row r="117" spans="1:17" s="66" customFormat="1" x14ac:dyDescent="0.25">
      <c r="A117" s="63">
        <v>50082</v>
      </c>
      <c r="B117" s="64" t="s">
        <v>154</v>
      </c>
      <c r="C117" s="68" t="s">
        <v>8</v>
      </c>
      <c r="D117" s="63" t="s">
        <v>297</v>
      </c>
      <c r="E117" s="64" t="s">
        <v>37</v>
      </c>
      <c r="F117" s="63" t="s">
        <v>233</v>
      </c>
      <c r="G117" s="65">
        <v>28961</v>
      </c>
      <c r="H117" s="64" t="s">
        <v>41</v>
      </c>
      <c r="I117" s="65">
        <v>42295</v>
      </c>
      <c r="J117" s="63" t="s">
        <v>266</v>
      </c>
      <c r="K117" s="64" t="s">
        <v>258</v>
      </c>
      <c r="L117" s="63">
        <v>110</v>
      </c>
      <c r="M117" s="64" t="s">
        <v>287</v>
      </c>
      <c r="N117" s="63" t="s">
        <v>358</v>
      </c>
      <c r="O117" s="65">
        <v>43480</v>
      </c>
      <c r="P117" s="64" t="s">
        <v>9</v>
      </c>
      <c r="Q117" s="65"/>
    </row>
    <row r="118" spans="1:17" s="66" customFormat="1" x14ac:dyDescent="0.25">
      <c r="A118" s="63">
        <v>50139</v>
      </c>
      <c r="B118" s="64" t="s">
        <v>101</v>
      </c>
      <c r="C118" s="68" t="s">
        <v>8</v>
      </c>
      <c r="D118" s="63" t="s">
        <v>303</v>
      </c>
      <c r="E118" s="64" t="s">
        <v>61</v>
      </c>
      <c r="F118" s="63" t="s">
        <v>233</v>
      </c>
      <c r="G118" s="65">
        <v>32672</v>
      </c>
      <c r="H118" s="64" t="s">
        <v>39</v>
      </c>
      <c r="I118" s="65">
        <v>42295</v>
      </c>
      <c r="J118" s="63" t="s">
        <v>264</v>
      </c>
      <c r="K118" s="64" t="s">
        <v>260</v>
      </c>
      <c r="L118" s="63">
        <v>107</v>
      </c>
      <c r="M118" s="64" t="s">
        <v>281</v>
      </c>
      <c r="N118" s="63" t="s">
        <v>359</v>
      </c>
      <c r="O118" s="65"/>
      <c r="P118" s="64"/>
      <c r="Q118" s="65"/>
    </row>
    <row r="119" spans="1:17" s="66" customFormat="1" x14ac:dyDescent="0.25">
      <c r="A119" s="63">
        <v>50143</v>
      </c>
      <c r="B119" s="64" t="s">
        <v>104</v>
      </c>
      <c r="C119" s="68" t="s">
        <v>8</v>
      </c>
      <c r="D119" s="63" t="s">
        <v>303</v>
      </c>
      <c r="E119" s="64" t="s">
        <v>61</v>
      </c>
      <c r="F119" s="63" t="s">
        <v>233</v>
      </c>
      <c r="G119" s="65">
        <v>30853</v>
      </c>
      <c r="H119" s="64" t="s">
        <v>39</v>
      </c>
      <c r="I119" s="65">
        <v>42295</v>
      </c>
      <c r="J119" s="63" t="s">
        <v>264</v>
      </c>
      <c r="K119" s="64" t="s">
        <v>260</v>
      </c>
      <c r="L119" s="63">
        <v>116</v>
      </c>
      <c r="M119" s="64" t="s">
        <v>279</v>
      </c>
      <c r="N119" s="63" t="s">
        <v>359</v>
      </c>
      <c r="O119" s="65"/>
      <c r="P119" s="64"/>
      <c r="Q119" s="65"/>
    </row>
    <row r="120" spans="1:17" s="66" customFormat="1" x14ac:dyDescent="0.25">
      <c r="A120" s="63">
        <v>50149</v>
      </c>
      <c r="B120" s="64" t="s">
        <v>110</v>
      </c>
      <c r="C120" s="68" t="s">
        <v>8</v>
      </c>
      <c r="D120" s="63" t="s">
        <v>297</v>
      </c>
      <c r="E120" s="64" t="s">
        <v>37</v>
      </c>
      <c r="F120" s="63" t="s">
        <v>233</v>
      </c>
      <c r="G120" s="65">
        <v>33906</v>
      </c>
      <c r="H120" s="64" t="s">
        <v>49</v>
      </c>
      <c r="I120" s="65">
        <v>42295</v>
      </c>
      <c r="J120" s="63" t="s">
        <v>266</v>
      </c>
      <c r="K120" s="64" t="s">
        <v>258</v>
      </c>
      <c r="L120" s="63">
        <v>101</v>
      </c>
      <c r="M120" s="64" t="s">
        <v>288</v>
      </c>
      <c r="N120" s="63" t="s">
        <v>359</v>
      </c>
      <c r="O120" s="65"/>
      <c r="P120" s="64"/>
      <c r="Q120" s="65">
        <v>44862</v>
      </c>
    </row>
    <row r="121" spans="1:17" s="66" customFormat="1" x14ac:dyDescent="0.25">
      <c r="A121" s="63">
        <v>50138</v>
      </c>
      <c r="B121" s="64" t="s">
        <v>100</v>
      </c>
      <c r="C121" s="68" t="s">
        <v>8</v>
      </c>
      <c r="D121" s="63" t="s">
        <v>302</v>
      </c>
      <c r="E121" s="64" t="s">
        <v>71</v>
      </c>
      <c r="F121" s="63" t="s">
        <v>232</v>
      </c>
      <c r="G121" s="65">
        <v>35293</v>
      </c>
      <c r="H121" s="64" t="s">
        <v>11</v>
      </c>
      <c r="I121" s="65">
        <v>42295</v>
      </c>
      <c r="J121" s="63" t="s">
        <v>264</v>
      </c>
      <c r="K121" s="64" t="s">
        <v>260</v>
      </c>
      <c r="L121" s="63">
        <v>102</v>
      </c>
      <c r="M121" s="64" t="s">
        <v>282</v>
      </c>
      <c r="N121" s="63" t="s">
        <v>358</v>
      </c>
      <c r="O121" s="65">
        <v>44027</v>
      </c>
      <c r="P121" s="64" t="s">
        <v>230</v>
      </c>
      <c r="Q121" s="65"/>
    </row>
    <row r="122" spans="1:17" s="66" customFormat="1" x14ac:dyDescent="0.25">
      <c r="A122" s="63">
        <v>50145</v>
      </c>
      <c r="B122" s="64" t="s">
        <v>106</v>
      </c>
      <c r="C122" s="68" t="s">
        <v>8</v>
      </c>
      <c r="D122" s="63" t="s">
        <v>302</v>
      </c>
      <c r="E122" s="64" t="s">
        <v>71</v>
      </c>
      <c r="F122" s="63" t="s">
        <v>232</v>
      </c>
      <c r="G122" s="65">
        <v>35850</v>
      </c>
      <c r="H122" s="64" t="s">
        <v>39</v>
      </c>
      <c r="I122" s="65">
        <v>42295</v>
      </c>
      <c r="J122" s="63" t="s">
        <v>264</v>
      </c>
      <c r="K122" s="64" t="s">
        <v>260</v>
      </c>
      <c r="L122" s="63">
        <v>102</v>
      </c>
      <c r="M122" s="64" t="s">
        <v>282</v>
      </c>
      <c r="N122" s="63" t="s">
        <v>359</v>
      </c>
      <c r="O122" s="65"/>
      <c r="P122" s="64"/>
      <c r="Q122" s="65"/>
    </row>
    <row r="123" spans="1:17" s="66" customFormat="1" x14ac:dyDescent="0.25">
      <c r="A123" s="63">
        <v>50142</v>
      </c>
      <c r="B123" s="64" t="s">
        <v>103</v>
      </c>
      <c r="C123" s="68" t="s">
        <v>8</v>
      </c>
      <c r="D123" s="63" t="s">
        <v>302</v>
      </c>
      <c r="E123" s="64" t="s">
        <v>71</v>
      </c>
      <c r="F123" s="63" t="s">
        <v>232</v>
      </c>
      <c r="G123" s="65">
        <v>35728</v>
      </c>
      <c r="H123" s="64" t="s">
        <v>49</v>
      </c>
      <c r="I123" s="65">
        <v>42295</v>
      </c>
      <c r="J123" s="63" t="s">
        <v>264</v>
      </c>
      <c r="K123" s="64" t="s">
        <v>260</v>
      </c>
      <c r="L123" s="63">
        <v>107</v>
      </c>
      <c r="M123" s="64" t="s">
        <v>281</v>
      </c>
      <c r="N123" s="63" t="s">
        <v>359</v>
      </c>
      <c r="O123" s="65"/>
      <c r="P123" s="64"/>
      <c r="Q123" s="65"/>
    </row>
    <row r="124" spans="1:17" s="66" customFormat="1" x14ac:dyDescent="0.25">
      <c r="A124" s="63">
        <v>50148</v>
      </c>
      <c r="B124" s="64" t="s">
        <v>109</v>
      </c>
      <c r="C124" s="68" t="s">
        <v>8</v>
      </c>
      <c r="D124" s="63" t="s">
        <v>302</v>
      </c>
      <c r="E124" s="64" t="s">
        <v>71</v>
      </c>
      <c r="F124" s="63" t="s">
        <v>232</v>
      </c>
      <c r="G124" s="65">
        <v>35930</v>
      </c>
      <c r="H124" s="64" t="s">
        <v>49</v>
      </c>
      <c r="I124" s="65">
        <v>42295</v>
      </c>
      <c r="J124" s="63" t="s">
        <v>264</v>
      </c>
      <c r="K124" s="64" t="s">
        <v>260</v>
      </c>
      <c r="L124" s="63">
        <v>116</v>
      </c>
      <c r="M124" s="64" t="s">
        <v>279</v>
      </c>
      <c r="N124" s="63" t="s">
        <v>359</v>
      </c>
      <c r="O124" s="65"/>
      <c r="P124" s="64"/>
      <c r="Q124" s="65"/>
    </row>
    <row r="125" spans="1:17" s="66" customFormat="1" x14ac:dyDescent="0.25">
      <c r="A125" s="63">
        <v>50141</v>
      </c>
      <c r="B125" s="64" t="s">
        <v>102</v>
      </c>
      <c r="C125" s="68" t="s">
        <v>8</v>
      </c>
      <c r="D125" s="63" t="s">
        <v>296</v>
      </c>
      <c r="E125" s="64" t="s">
        <v>36</v>
      </c>
      <c r="F125" s="63" t="s">
        <v>232</v>
      </c>
      <c r="G125" s="65">
        <v>35962</v>
      </c>
      <c r="H125" s="64" t="s">
        <v>39</v>
      </c>
      <c r="I125" s="65">
        <v>42295</v>
      </c>
      <c r="J125" s="63" t="s">
        <v>266</v>
      </c>
      <c r="K125" s="64" t="s">
        <v>258</v>
      </c>
      <c r="L125" s="63">
        <v>101</v>
      </c>
      <c r="M125" s="64" t="s">
        <v>288</v>
      </c>
      <c r="N125" s="63" t="s">
        <v>359</v>
      </c>
      <c r="O125" s="65"/>
      <c r="P125" s="64"/>
      <c r="Q125" s="65"/>
    </row>
    <row r="126" spans="1:17" s="66" customFormat="1" x14ac:dyDescent="0.25">
      <c r="A126" s="63">
        <v>50144</v>
      </c>
      <c r="B126" s="64" t="s">
        <v>105</v>
      </c>
      <c r="C126" s="68" t="s">
        <v>8</v>
      </c>
      <c r="D126" s="63" t="s">
        <v>296</v>
      </c>
      <c r="E126" s="64" t="s">
        <v>36</v>
      </c>
      <c r="F126" s="63" t="s">
        <v>232</v>
      </c>
      <c r="G126" s="65">
        <v>35186</v>
      </c>
      <c r="H126" s="64" t="s">
        <v>39</v>
      </c>
      <c r="I126" s="65">
        <v>42295</v>
      </c>
      <c r="J126" s="63" t="s">
        <v>266</v>
      </c>
      <c r="K126" s="64" t="s">
        <v>258</v>
      </c>
      <c r="L126" s="63">
        <v>117</v>
      </c>
      <c r="M126" s="64" t="s">
        <v>289</v>
      </c>
      <c r="N126" s="63" t="s">
        <v>359</v>
      </c>
      <c r="O126" s="65"/>
      <c r="P126" s="64"/>
      <c r="Q126" s="65"/>
    </row>
    <row r="127" spans="1:17" s="66" customFormat="1" x14ac:dyDescent="0.25">
      <c r="A127" s="63">
        <v>50083</v>
      </c>
      <c r="B127" s="64" t="s">
        <v>155</v>
      </c>
      <c r="C127" s="68" t="s">
        <v>8</v>
      </c>
      <c r="D127" s="63" t="s">
        <v>297</v>
      </c>
      <c r="E127" s="64" t="s">
        <v>37</v>
      </c>
      <c r="F127" s="63" t="s">
        <v>233</v>
      </c>
      <c r="G127" s="65">
        <v>32663</v>
      </c>
      <c r="H127" s="64" t="s">
        <v>49</v>
      </c>
      <c r="I127" s="65">
        <v>42428</v>
      </c>
      <c r="J127" s="63" t="s">
        <v>266</v>
      </c>
      <c r="K127" s="64" t="s">
        <v>258</v>
      </c>
      <c r="L127" s="63">
        <v>101</v>
      </c>
      <c r="M127" s="64" t="s">
        <v>288</v>
      </c>
      <c r="N127" s="63" t="s">
        <v>358</v>
      </c>
      <c r="O127" s="65">
        <v>43466</v>
      </c>
      <c r="P127" s="64" t="s">
        <v>57</v>
      </c>
      <c r="Q127" s="65"/>
    </row>
    <row r="128" spans="1:17" s="66" customFormat="1" x14ac:dyDescent="0.25">
      <c r="A128" s="63">
        <v>50084</v>
      </c>
      <c r="B128" s="64" t="s">
        <v>139</v>
      </c>
      <c r="C128" s="68" t="s">
        <v>40</v>
      </c>
      <c r="D128" s="63" t="s">
        <v>297</v>
      </c>
      <c r="E128" s="64" t="s">
        <v>37</v>
      </c>
      <c r="F128" s="63" t="s">
        <v>233</v>
      </c>
      <c r="G128" s="65">
        <v>31700</v>
      </c>
      <c r="H128" s="64" t="s">
        <v>56</v>
      </c>
      <c r="I128" s="65">
        <v>42442</v>
      </c>
      <c r="J128" s="63" t="s">
        <v>266</v>
      </c>
      <c r="K128" s="64" t="s">
        <v>258</v>
      </c>
      <c r="L128" s="63">
        <v>117</v>
      </c>
      <c r="M128" s="64" t="s">
        <v>289</v>
      </c>
      <c r="N128" s="63" t="s">
        <v>358</v>
      </c>
      <c r="O128" s="65">
        <v>44332</v>
      </c>
      <c r="P128" s="64" t="s">
        <v>60</v>
      </c>
      <c r="Q128" s="65"/>
    </row>
    <row r="129" spans="1:17" s="66" customFormat="1" x14ac:dyDescent="0.25">
      <c r="A129" s="63">
        <v>50085</v>
      </c>
      <c r="B129" s="64" t="s">
        <v>189</v>
      </c>
      <c r="C129" s="68" t="s">
        <v>8</v>
      </c>
      <c r="D129" s="63" t="s">
        <v>314</v>
      </c>
      <c r="E129" s="64" t="s">
        <v>244</v>
      </c>
      <c r="F129" s="63" t="s">
        <v>240</v>
      </c>
      <c r="G129" s="65">
        <v>30584</v>
      </c>
      <c r="H129" s="64" t="s">
        <v>45</v>
      </c>
      <c r="I129" s="65">
        <v>42470</v>
      </c>
      <c r="J129" s="63" t="s">
        <v>263</v>
      </c>
      <c r="K129" s="64" t="s">
        <v>259</v>
      </c>
      <c r="L129" s="63">
        <v>104</v>
      </c>
      <c r="M129" s="64" t="s">
        <v>276</v>
      </c>
      <c r="N129" s="63" t="s">
        <v>359</v>
      </c>
      <c r="O129" s="65"/>
      <c r="P129" s="64"/>
      <c r="Q129" s="65"/>
    </row>
    <row r="130" spans="1:17" s="66" customFormat="1" x14ac:dyDescent="0.25">
      <c r="A130" s="63">
        <v>50086</v>
      </c>
      <c r="B130" s="64" t="s">
        <v>140</v>
      </c>
      <c r="C130" s="68" t="s">
        <v>8</v>
      </c>
      <c r="D130" s="63" t="s">
        <v>303</v>
      </c>
      <c r="E130" s="64" t="s">
        <v>61</v>
      </c>
      <c r="F130" s="63" t="s">
        <v>233</v>
      </c>
      <c r="G130" s="65">
        <v>33911</v>
      </c>
      <c r="H130" s="64" t="s">
        <v>45</v>
      </c>
      <c r="I130" s="65">
        <v>42603</v>
      </c>
      <c r="J130" s="63" t="s">
        <v>264</v>
      </c>
      <c r="K130" s="64" t="s">
        <v>260</v>
      </c>
      <c r="L130" s="63">
        <v>107</v>
      </c>
      <c r="M130" s="64" t="s">
        <v>281</v>
      </c>
      <c r="N130" s="63" t="s">
        <v>358</v>
      </c>
      <c r="O130" s="65">
        <v>43891</v>
      </c>
      <c r="P130" s="64" t="s">
        <v>9</v>
      </c>
      <c r="Q130" s="65"/>
    </row>
    <row r="131" spans="1:17" s="66" customFormat="1" x14ac:dyDescent="0.25">
      <c r="A131" s="63">
        <v>50087</v>
      </c>
      <c r="B131" s="64" t="s">
        <v>156</v>
      </c>
      <c r="C131" s="68" t="s">
        <v>8</v>
      </c>
      <c r="D131" s="63" t="s">
        <v>303</v>
      </c>
      <c r="E131" s="64" t="s">
        <v>61</v>
      </c>
      <c r="F131" s="63" t="s">
        <v>233</v>
      </c>
      <c r="G131" s="65">
        <v>34519</v>
      </c>
      <c r="H131" s="64" t="s">
        <v>45</v>
      </c>
      <c r="I131" s="65">
        <v>42652</v>
      </c>
      <c r="J131" s="63" t="s">
        <v>264</v>
      </c>
      <c r="K131" s="64" t="s">
        <v>260</v>
      </c>
      <c r="L131" s="63">
        <v>107</v>
      </c>
      <c r="M131" s="64" t="s">
        <v>281</v>
      </c>
      <c r="N131" s="63" t="s">
        <v>358</v>
      </c>
      <c r="O131" s="65">
        <v>43871</v>
      </c>
      <c r="P131" s="64" t="s">
        <v>20</v>
      </c>
      <c r="Q131" s="65"/>
    </row>
    <row r="132" spans="1:17" s="66" customFormat="1" x14ac:dyDescent="0.25">
      <c r="A132" s="63">
        <v>50088</v>
      </c>
      <c r="B132" s="64" t="s">
        <v>209</v>
      </c>
      <c r="C132" s="68" t="s">
        <v>8</v>
      </c>
      <c r="D132" s="63" t="s">
        <v>330</v>
      </c>
      <c r="E132" s="64" t="s">
        <v>29</v>
      </c>
      <c r="F132" s="63" t="s">
        <v>240</v>
      </c>
      <c r="G132" s="65">
        <v>28962</v>
      </c>
      <c r="H132" s="64" t="s">
        <v>11</v>
      </c>
      <c r="I132" s="65">
        <v>42666</v>
      </c>
      <c r="J132" s="63" t="s">
        <v>266</v>
      </c>
      <c r="K132" s="64" t="s">
        <v>258</v>
      </c>
      <c r="L132" s="63">
        <v>110</v>
      </c>
      <c r="M132" s="64" t="s">
        <v>287</v>
      </c>
      <c r="N132" s="63" t="s">
        <v>359</v>
      </c>
      <c r="O132" s="65"/>
      <c r="P132" s="64"/>
      <c r="Q132" s="65"/>
    </row>
    <row r="133" spans="1:17" s="66" customFormat="1" x14ac:dyDescent="0.25">
      <c r="A133" s="63">
        <v>50150</v>
      </c>
      <c r="B133" s="64" t="s">
        <v>110</v>
      </c>
      <c r="C133" s="68" t="s">
        <v>8</v>
      </c>
      <c r="D133" s="63" t="s">
        <v>307</v>
      </c>
      <c r="E133" s="64" t="s">
        <v>22</v>
      </c>
      <c r="F133" s="63" t="s">
        <v>237</v>
      </c>
      <c r="G133" s="65">
        <v>29102</v>
      </c>
      <c r="H133" s="64" t="s">
        <v>11</v>
      </c>
      <c r="I133" s="65">
        <v>42666</v>
      </c>
      <c r="J133" s="63" t="s">
        <v>264</v>
      </c>
      <c r="K133" s="64" t="s">
        <v>260</v>
      </c>
      <c r="L133" s="63">
        <v>116</v>
      </c>
      <c r="M133" s="64" t="s">
        <v>279</v>
      </c>
      <c r="N133" s="63" t="s">
        <v>359</v>
      </c>
      <c r="O133" s="65"/>
      <c r="P133" s="64"/>
      <c r="Q133" s="65"/>
    </row>
    <row r="134" spans="1:17" s="66" customFormat="1" x14ac:dyDescent="0.25">
      <c r="A134" s="63">
        <v>50160</v>
      </c>
      <c r="B134" s="64" t="s">
        <v>99</v>
      </c>
      <c r="C134" s="68" t="s">
        <v>8</v>
      </c>
      <c r="D134" s="63" t="s">
        <v>353</v>
      </c>
      <c r="E134" s="64" t="s">
        <v>30</v>
      </c>
      <c r="F134" s="63" t="s">
        <v>235</v>
      </c>
      <c r="G134" s="65">
        <v>35316</v>
      </c>
      <c r="H134" s="64" t="s">
        <v>11</v>
      </c>
      <c r="I134" s="65">
        <v>42666</v>
      </c>
      <c r="J134" s="63" t="s">
        <v>266</v>
      </c>
      <c r="K134" s="64" t="s">
        <v>258</v>
      </c>
      <c r="L134" s="63">
        <v>120</v>
      </c>
      <c r="M134" s="64" t="s">
        <v>285</v>
      </c>
      <c r="N134" s="63" t="s">
        <v>359</v>
      </c>
      <c r="O134" s="65"/>
      <c r="P134" s="64"/>
      <c r="Q134" s="65"/>
    </row>
    <row r="135" spans="1:17" s="66" customFormat="1" x14ac:dyDescent="0.25">
      <c r="A135" s="63">
        <v>50147</v>
      </c>
      <c r="B135" s="64" t="s">
        <v>108</v>
      </c>
      <c r="C135" s="68" t="s">
        <v>8</v>
      </c>
      <c r="D135" s="63" t="s">
        <v>303</v>
      </c>
      <c r="E135" s="64" t="s">
        <v>61</v>
      </c>
      <c r="F135" s="63" t="s">
        <v>233</v>
      </c>
      <c r="G135" s="65">
        <v>33437</v>
      </c>
      <c r="H135" s="64" t="s">
        <v>49</v>
      </c>
      <c r="I135" s="65">
        <v>42666</v>
      </c>
      <c r="J135" s="63" t="s">
        <v>264</v>
      </c>
      <c r="K135" s="64" t="s">
        <v>260</v>
      </c>
      <c r="L135" s="63">
        <v>116</v>
      </c>
      <c r="M135" s="64" t="s">
        <v>279</v>
      </c>
      <c r="N135" s="63" t="s">
        <v>359</v>
      </c>
      <c r="O135" s="65"/>
      <c r="P135" s="64"/>
      <c r="Q135" s="65"/>
    </row>
    <row r="136" spans="1:17" s="66" customFormat="1" x14ac:dyDescent="0.25">
      <c r="A136" s="63">
        <v>50166</v>
      </c>
      <c r="B136" s="64" t="s">
        <v>92</v>
      </c>
      <c r="C136" s="68" t="s">
        <v>40</v>
      </c>
      <c r="D136" s="63" t="s">
        <v>297</v>
      </c>
      <c r="E136" s="64" t="s">
        <v>37</v>
      </c>
      <c r="F136" s="63" t="s">
        <v>233</v>
      </c>
      <c r="G136" s="65">
        <v>34196</v>
      </c>
      <c r="H136" s="64" t="s">
        <v>11</v>
      </c>
      <c r="I136" s="65">
        <v>42666</v>
      </c>
      <c r="J136" s="63" t="s">
        <v>266</v>
      </c>
      <c r="K136" s="64" t="s">
        <v>258</v>
      </c>
      <c r="L136" s="63">
        <v>110</v>
      </c>
      <c r="M136" s="64" t="s">
        <v>287</v>
      </c>
      <c r="N136" s="63" t="s">
        <v>359</v>
      </c>
      <c r="O136" s="65"/>
      <c r="P136" s="64"/>
      <c r="Q136" s="65"/>
    </row>
    <row r="137" spans="1:17" s="66" customFormat="1" x14ac:dyDescent="0.25">
      <c r="A137" s="63">
        <v>50170</v>
      </c>
      <c r="B137" s="64" t="s">
        <v>91</v>
      </c>
      <c r="C137" s="68" t="s">
        <v>40</v>
      </c>
      <c r="D137" s="63" t="s">
        <v>297</v>
      </c>
      <c r="E137" s="64" t="s">
        <v>37</v>
      </c>
      <c r="F137" s="63" t="s">
        <v>233</v>
      </c>
      <c r="G137" s="65">
        <v>36458</v>
      </c>
      <c r="H137" s="64" t="s">
        <v>62</v>
      </c>
      <c r="I137" s="65">
        <v>42666</v>
      </c>
      <c r="J137" s="63" t="s">
        <v>266</v>
      </c>
      <c r="K137" s="64" t="s">
        <v>258</v>
      </c>
      <c r="L137" s="63">
        <v>117</v>
      </c>
      <c r="M137" s="64" t="s">
        <v>289</v>
      </c>
      <c r="N137" s="63" t="s">
        <v>359</v>
      </c>
      <c r="O137" s="65"/>
      <c r="P137" s="64"/>
      <c r="Q137" s="65"/>
    </row>
    <row r="138" spans="1:17" s="66" customFormat="1" x14ac:dyDescent="0.25">
      <c r="A138" s="63">
        <v>50173</v>
      </c>
      <c r="B138" s="64" t="s">
        <v>89</v>
      </c>
      <c r="C138" s="68" t="s">
        <v>40</v>
      </c>
      <c r="D138" s="63" t="s">
        <v>302</v>
      </c>
      <c r="E138" s="64" t="s">
        <v>71</v>
      </c>
      <c r="F138" s="63" t="s">
        <v>232</v>
      </c>
      <c r="G138" s="65">
        <v>35631</v>
      </c>
      <c r="H138" s="64" t="s">
        <v>62</v>
      </c>
      <c r="I138" s="65">
        <v>42666</v>
      </c>
      <c r="J138" s="63" t="s">
        <v>264</v>
      </c>
      <c r="K138" s="64" t="s">
        <v>260</v>
      </c>
      <c r="L138" s="63">
        <v>102</v>
      </c>
      <c r="M138" s="64" t="s">
        <v>282</v>
      </c>
      <c r="N138" s="63" t="s">
        <v>358</v>
      </c>
      <c r="O138" s="65">
        <v>44027</v>
      </c>
      <c r="P138" s="64" t="s">
        <v>230</v>
      </c>
      <c r="Q138" s="65"/>
    </row>
    <row r="139" spans="1:17" s="66" customFormat="1" x14ac:dyDescent="0.25">
      <c r="A139" s="63">
        <v>50172</v>
      </c>
      <c r="B139" s="64" t="s">
        <v>90</v>
      </c>
      <c r="C139" s="68" t="s">
        <v>40</v>
      </c>
      <c r="D139" s="63" t="s">
        <v>302</v>
      </c>
      <c r="E139" s="64" t="s">
        <v>71</v>
      </c>
      <c r="F139" s="63" t="s">
        <v>232</v>
      </c>
      <c r="G139" s="65">
        <v>35550</v>
      </c>
      <c r="H139" s="64" t="s">
        <v>62</v>
      </c>
      <c r="I139" s="65">
        <v>42666</v>
      </c>
      <c r="J139" s="63" t="s">
        <v>264</v>
      </c>
      <c r="K139" s="64" t="s">
        <v>260</v>
      </c>
      <c r="L139" s="63">
        <v>107</v>
      </c>
      <c r="M139" s="64" t="s">
        <v>281</v>
      </c>
      <c r="N139" s="63" t="s">
        <v>358</v>
      </c>
      <c r="O139" s="65">
        <v>44027</v>
      </c>
      <c r="P139" s="64" t="s">
        <v>230</v>
      </c>
      <c r="Q139" s="65"/>
    </row>
    <row r="140" spans="1:17" s="66" customFormat="1" x14ac:dyDescent="0.25">
      <c r="A140" s="63">
        <v>50175</v>
      </c>
      <c r="B140" s="64" t="s">
        <v>87</v>
      </c>
      <c r="C140" s="68" t="s">
        <v>40</v>
      </c>
      <c r="D140" s="63" t="s">
        <v>302</v>
      </c>
      <c r="E140" s="64" t="s">
        <v>71</v>
      </c>
      <c r="F140" s="63" t="s">
        <v>232</v>
      </c>
      <c r="G140" s="65">
        <v>35678</v>
      </c>
      <c r="H140" s="64" t="s">
        <v>31</v>
      </c>
      <c r="I140" s="65">
        <v>42666</v>
      </c>
      <c r="J140" s="63" t="s">
        <v>264</v>
      </c>
      <c r="K140" s="64" t="s">
        <v>260</v>
      </c>
      <c r="L140" s="63">
        <v>116</v>
      </c>
      <c r="M140" s="64" t="s">
        <v>279</v>
      </c>
      <c r="N140" s="63" t="s">
        <v>358</v>
      </c>
      <c r="O140" s="65">
        <v>44027</v>
      </c>
      <c r="P140" s="64" t="s">
        <v>230</v>
      </c>
      <c r="Q140" s="65"/>
    </row>
    <row r="141" spans="1:17" s="66" customFormat="1" x14ac:dyDescent="0.25">
      <c r="A141" s="63">
        <v>50171</v>
      </c>
      <c r="B141" s="64" t="s">
        <v>112</v>
      </c>
      <c r="C141" s="68" t="s">
        <v>40</v>
      </c>
      <c r="D141" s="63" t="s">
        <v>302</v>
      </c>
      <c r="E141" s="64" t="s">
        <v>71</v>
      </c>
      <c r="F141" s="63" t="s">
        <v>232</v>
      </c>
      <c r="G141" s="65">
        <v>35786</v>
      </c>
      <c r="H141" s="64" t="s">
        <v>62</v>
      </c>
      <c r="I141" s="65">
        <v>42666</v>
      </c>
      <c r="J141" s="63" t="s">
        <v>264</v>
      </c>
      <c r="K141" s="64" t="s">
        <v>260</v>
      </c>
      <c r="L141" s="63">
        <v>116</v>
      </c>
      <c r="M141" s="64" t="s">
        <v>279</v>
      </c>
      <c r="N141" s="63" t="s">
        <v>358</v>
      </c>
      <c r="O141" s="65">
        <v>44027</v>
      </c>
      <c r="P141" s="64" t="s">
        <v>230</v>
      </c>
      <c r="Q141" s="65"/>
    </row>
    <row r="142" spans="1:17" s="66" customFormat="1" x14ac:dyDescent="0.25">
      <c r="A142" s="63">
        <v>50174</v>
      </c>
      <c r="B142" s="64" t="s">
        <v>88</v>
      </c>
      <c r="C142" s="68" t="s">
        <v>40</v>
      </c>
      <c r="D142" s="63" t="s">
        <v>302</v>
      </c>
      <c r="E142" s="64" t="s">
        <v>71</v>
      </c>
      <c r="F142" s="63" t="s">
        <v>232</v>
      </c>
      <c r="G142" s="65">
        <v>35948</v>
      </c>
      <c r="H142" s="64" t="s">
        <v>31</v>
      </c>
      <c r="I142" s="65">
        <v>42666</v>
      </c>
      <c r="J142" s="63" t="s">
        <v>264</v>
      </c>
      <c r="K142" s="64" t="s">
        <v>260</v>
      </c>
      <c r="L142" s="63">
        <v>107</v>
      </c>
      <c r="M142" s="64" t="s">
        <v>281</v>
      </c>
      <c r="N142" s="63" t="s">
        <v>358</v>
      </c>
      <c r="O142" s="65">
        <v>44332</v>
      </c>
      <c r="P142" s="64" t="s">
        <v>9</v>
      </c>
      <c r="Q142" s="65"/>
    </row>
    <row r="143" spans="1:17" s="66" customFormat="1" x14ac:dyDescent="0.25">
      <c r="A143" s="63">
        <v>50146</v>
      </c>
      <c r="B143" s="64" t="s">
        <v>107</v>
      </c>
      <c r="C143" s="68" t="s">
        <v>8</v>
      </c>
      <c r="D143" s="63" t="s">
        <v>302</v>
      </c>
      <c r="E143" s="64" t="s">
        <v>71</v>
      </c>
      <c r="F143" s="63" t="s">
        <v>232</v>
      </c>
      <c r="G143" s="65">
        <v>36313</v>
      </c>
      <c r="H143" s="64" t="s">
        <v>49</v>
      </c>
      <c r="I143" s="65">
        <v>42666</v>
      </c>
      <c r="J143" s="63" t="s">
        <v>264</v>
      </c>
      <c r="K143" s="64" t="s">
        <v>260</v>
      </c>
      <c r="L143" s="63">
        <v>116</v>
      </c>
      <c r="M143" s="64" t="s">
        <v>279</v>
      </c>
      <c r="N143" s="63" t="s">
        <v>359</v>
      </c>
      <c r="O143" s="65"/>
      <c r="P143" s="64"/>
      <c r="Q143" s="65"/>
    </row>
    <row r="144" spans="1:17" s="66" customFormat="1" x14ac:dyDescent="0.25">
      <c r="A144" s="63">
        <v>50151</v>
      </c>
      <c r="B144" s="64" t="s">
        <v>109</v>
      </c>
      <c r="C144" s="68" t="s">
        <v>8</v>
      </c>
      <c r="D144" s="63" t="s">
        <v>296</v>
      </c>
      <c r="E144" s="64" t="s">
        <v>36</v>
      </c>
      <c r="F144" s="63" t="s">
        <v>232</v>
      </c>
      <c r="G144" s="65">
        <v>36724</v>
      </c>
      <c r="H144" s="64" t="s">
        <v>39</v>
      </c>
      <c r="I144" s="65">
        <v>42666</v>
      </c>
      <c r="J144" s="63" t="s">
        <v>266</v>
      </c>
      <c r="K144" s="64" t="s">
        <v>258</v>
      </c>
      <c r="L144" s="63">
        <v>110</v>
      </c>
      <c r="M144" s="64" t="s">
        <v>287</v>
      </c>
      <c r="N144" s="63" t="s">
        <v>359</v>
      </c>
      <c r="O144" s="65"/>
      <c r="P144" s="64"/>
      <c r="Q144" s="65"/>
    </row>
    <row r="145" spans="1:17" s="66" customFormat="1" x14ac:dyDescent="0.25">
      <c r="A145" s="63">
        <v>50153</v>
      </c>
      <c r="B145" s="64" t="s">
        <v>107</v>
      </c>
      <c r="C145" s="68" t="s">
        <v>8</v>
      </c>
      <c r="D145" s="63" t="s">
        <v>296</v>
      </c>
      <c r="E145" s="64" t="s">
        <v>36</v>
      </c>
      <c r="F145" s="63" t="s">
        <v>232</v>
      </c>
      <c r="G145" s="65">
        <v>35383</v>
      </c>
      <c r="H145" s="64" t="s">
        <v>39</v>
      </c>
      <c r="I145" s="65">
        <v>42666</v>
      </c>
      <c r="J145" s="63" t="s">
        <v>266</v>
      </c>
      <c r="K145" s="64" t="s">
        <v>258</v>
      </c>
      <c r="L145" s="63">
        <v>115</v>
      </c>
      <c r="M145" s="64" t="s">
        <v>286</v>
      </c>
      <c r="N145" s="63" t="s">
        <v>359</v>
      </c>
      <c r="O145" s="65"/>
      <c r="P145" s="64"/>
      <c r="Q145" s="65"/>
    </row>
    <row r="146" spans="1:17" s="66" customFormat="1" x14ac:dyDescent="0.25">
      <c r="A146" s="63">
        <v>50090</v>
      </c>
      <c r="B146" s="64" t="s">
        <v>136</v>
      </c>
      <c r="C146" s="68" t="s">
        <v>8</v>
      </c>
      <c r="D146" s="63" t="s">
        <v>343</v>
      </c>
      <c r="E146" s="64" t="s">
        <v>16</v>
      </c>
      <c r="F146" s="63" t="s">
        <v>235</v>
      </c>
      <c r="G146" s="65">
        <v>35725</v>
      </c>
      <c r="H146" s="64" t="s">
        <v>49</v>
      </c>
      <c r="I146" s="65">
        <v>42694</v>
      </c>
      <c r="J146" s="63" t="s">
        <v>266</v>
      </c>
      <c r="K146" s="64" t="s">
        <v>258</v>
      </c>
      <c r="L146" s="63">
        <v>115</v>
      </c>
      <c r="M146" s="64" t="s">
        <v>286</v>
      </c>
      <c r="N146" s="63" t="s">
        <v>359</v>
      </c>
      <c r="O146" s="65"/>
      <c r="P146" s="64"/>
      <c r="Q146" s="65"/>
    </row>
    <row r="147" spans="1:17" s="66" customFormat="1" x14ac:dyDescent="0.25">
      <c r="A147" s="63">
        <v>50089</v>
      </c>
      <c r="B147" s="64" t="s">
        <v>138</v>
      </c>
      <c r="C147" s="68" t="s">
        <v>8</v>
      </c>
      <c r="D147" s="63" t="s">
        <v>303</v>
      </c>
      <c r="E147" s="64" t="s">
        <v>61</v>
      </c>
      <c r="F147" s="63" t="s">
        <v>233</v>
      </c>
      <c r="G147" s="65">
        <v>24651</v>
      </c>
      <c r="H147" s="64" t="s">
        <v>45</v>
      </c>
      <c r="I147" s="65">
        <v>42694</v>
      </c>
      <c r="J147" s="63" t="s">
        <v>264</v>
      </c>
      <c r="K147" s="64" t="s">
        <v>260</v>
      </c>
      <c r="L147" s="63">
        <v>102</v>
      </c>
      <c r="M147" s="64" t="s">
        <v>282</v>
      </c>
      <c r="N147" s="63" t="s">
        <v>359</v>
      </c>
      <c r="O147" s="65"/>
      <c r="P147" s="64"/>
      <c r="Q147" s="65"/>
    </row>
    <row r="148" spans="1:17" s="66" customFormat="1" x14ac:dyDescent="0.25">
      <c r="A148" s="63">
        <v>50222</v>
      </c>
      <c r="B148" s="64" t="s">
        <v>180</v>
      </c>
      <c r="C148" s="68" t="s">
        <v>40</v>
      </c>
      <c r="D148" s="63" t="s">
        <v>335</v>
      </c>
      <c r="E148" s="64" t="s">
        <v>63</v>
      </c>
      <c r="F148" s="63" t="s">
        <v>240</v>
      </c>
      <c r="G148" s="65">
        <v>29991</v>
      </c>
      <c r="H148" s="64" t="s">
        <v>68</v>
      </c>
      <c r="I148" s="65">
        <v>42897</v>
      </c>
      <c r="J148" s="63" t="s">
        <v>271</v>
      </c>
      <c r="K148" s="64" t="s">
        <v>261</v>
      </c>
      <c r="L148" s="63">
        <v>111</v>
      </c>
      <c r="M148" s="64" t="s">
        <v>294</v>
      </c>
      <c r="N148" s="63" t="s">
        <v>359</v>
      </c>
      <c r="O148" s="65"/>
      <c r="P148" s="64"/>
      <c r="Q148" s="65"/>
    </row>
    <row r="149" spans="1:17" s="66" customFormat="1" x14ac:dyDescent="0.25">
      <c r="A149" s="63">
        <v>50224</v>
      </c>
      <c r="B149" s="64" t="s">
        <v>179</v>
      </c>
      <c r="C149" s="68" t="s">
        <v>8</v>
      </c>
      <c r="D149" s="63" t="s">
        <v>325</v>
      </c>
      <c r="E149" s="64" t="s">
        <v>246</v>
      </c>
      <c r="F149" s="63" t="s">
        <v>239</v>
      </c>
      <c r="G149" s="65">
        <v>33679</v>
      </c>
      <c r="H149" s="64" t="s">
        <v>45</v>
      </c>
      <c r="I149" s="65">
        <v>42897</v>
      </c>
      <c r="J149" s="63" t="s">
        <v>267</v>
      </c>
      <c r="K149" s="64" t="s">
        <v>262</v>
      </c>
      <c r="L149" s="63">
        <v>109</v>
      </c>
      <c r="M149" s="64" t="s">
        <v>290</v>
      </c>
      <c r="N149" s="63" t="s">
        <v>359</v>
      </c>
      <c r="O149" s="65"/>
      <c r="P149" s="64"/>
      <c r="Q149" s="65"/>
    </row>
    <row r="150" spans="1:17" s="66" customFormat="1" x14ac:dyDescent="0.25">
      <c r="A150" s="63">
        <v>50225</v>
      </c>
      <c r="B150" s="64" t="s">
        <v>151</v>
      </c>
      <c r="C150" s="68" t="s">
        <v>40</v>
      </c>
      <c r="D150" s="63" t="s">
        <v>341</v>
      </c>
      <c r="E150" s="64" t="s">
        <v>247</v>
      </c>
      <c r="F150" s="63" t="s">
        <v>239</v>
      </c>
      <c r="G150" s="65">
        <v>26301</v>
      </c>
      <c r="H150" s="64" t="s">
        <v>68</v>
      </c>
      <c r="I150" s="65">
        <v>42897</v>
      </c>
      <c r="J150" s="63" t="s">
        <v>268</v>
      </c>
      <c r="K150" s="64" t="s">
        <v>48</v>
      </c>
      <c r="L150" s="63">
        <v>113</v>
      </c>
      <c r="M150" s="64" t="s">
        <v>291</v>
      </c>
      <c r="N150" s="63" t="s">
        <v>359</v>
      </c>
      <c r="O150" s="65"/>
      <c r="P150" s="64"/>
      <c r="Q150" s="65"/>
    </row>
    <row r="151" spans="1:17" s="66" customFormat="1" x14ac:dyDescent="0.25">
      <c r="A151" s="63">
        <v>50231</v>
      </c>
      <c r="B151" s="64" t="s">
        <v>150</v>
      </c>
      <c r="C151" s="68" t="s">
        <v>8</v>
      </c>
      <c r="D151" s="63" t="s">
        <v>353</v>
      </c>
      <c r="E151" s="64" t="s">
        <v>30</v>
      </c>
      <c r="F151" s="63" t="s">
        <v>235</v>
      </c>
      <c r="G151" s="65">
        <v>36831</v>
      </c>
      <c r="H151" s="64" t="s">
        <v>11</v>
      </c>
      <c r="I151" s="65">
        <v>42897</v>
      </c>
      <c r="J151" s="63" t="s">
        <v>266</v>
      </c>
      <c r="K151" s="64" t="s">
        <v>258</v>
      </c>
      <c r="L151" s="63">
        <v>120</v>
      </c>
      <c r="M151" s="64" t="s">
        <v>285</v>
      </c>
      <c r="N151" s="63" t="s">
        <v>359</v>
      </c>
      <c r="O151" s="65"/>
      <c r="P151" s="64"/>
      <c r="Q151" s="65"/>
    </row>
    <row r="152" spans="1:17" s="66" customFormat="1" x14ac:dyDescent="0.25">
      <c r="A152" s="63">
        <v>50091</v>
      </c>
      <c r="B152" s="64" t="s">
        <v>137</v>
      </c>
      <c r="C152" s="68" t="s">
        <v>8</v>
      </c>
      <c r="D152" s="63" t="s">
        <v>331</v>
      </c>
      <c r="E152" s="64" t="s">
        <v>35</v>
      </c>
      <c r="F152" s="63" t="s">
        <v>235</v>
      </c>
      <c r="G152" s="65">
        <v>35489</v>
      </c>
      <c r="H152" s="64" t="s">
        <v>11</v>
      </c>
      <c r="I152" s="65">
        <v>42897</v>
      </c>
      <c r="J152" s="63" t="s">
        <v>271</v>
      </c>
      <c r="K152" s="64" t="s">
        <v>261</v>
      </c>
      <c r="L152" s="63">
        <v>111</v>
      </c>
      <c r="M152" s="64" t="s">
        <v>294</v>
      </c>
      <c r="N152" s="63" t="s">
        <v>359</v>
      </c>
      <c r="O152" s="65"/>
      <c r="P152" s="64"/>
      <c r="Q152" s="65"/>
    </row>
    <row r="153" spans="1:17" s="66" customFormat="1" x14ac:dyDescent="0.25">
      <c r="A153" s="63">
        <v>50233</v>
      </c>
      <c r="B153" s="64" t="s">
        <v>149</v>
      </c>
      <c r="C153" s="68" t="s">
        <v>8</v>
      </c>
      <c r="D153" s="63" t="s">
        <v>303</v>
      </c>
      <c r="E153" s="64" t="s">
        <v>61</v>
      </c>
      <c r="F153" s="63" t="s">
        <v>233</v>
      </c>
      <c r="G153" s="65">
        <v>36424</v>
      </c>
      <c r="H153" s="64" t="s">
        <v>32</v>
      </c>
      <c r="I153" s="65">
        <v>42897</v>
      </c>
      <c r="J153" s="63" t="s">
        <v>264</v>
      </c>
      <c r="K153" s="64" t="s">
        <v>260</v>
      </c>
      <c r="L153" s="63">
        <v>107</v>
      </c>
      <c r="M153" s="64" t="s">
        <v>281</v>
      </c>
      <c r="N153" s="63" t="s">
        <v>359</v>
      </c>
      <c r="O153" s="65"/>
      <c r="P153" s="64"/>
      <c r="Q153" s="65"/>
    </row>
    <row r="154" spans="1:17" s="66" customFormat="1" x14ac:dyDescent="0.25">
      <c r="A154" s="63">
        <v>50226</v>
      </c>
      <c r="B154" s="64" t="s">
        <v>144</v>
      </c>
      <c r="C154" s="68" t="s">
        <v>8</v>
      </c>
      <c r="D154" s="63" t="s">
        <v>303</v>
      </c>
      <c r="E154" s="64" t="s">
        <v>61</v>
      </c>
      <c r="F154" s="63" t="s">
        <v>233</v>
      </c>
      <c r="G154" s="65">
        <v>30595</v>
      </c>
      <c r="H154" s="64" t="s">
        <v>49</v>
      </c>
      <c r="I154" s="65">
        <v>42897</v>
      </c>
      <c r="J154" s="63" t="s">
        <v>264</v>
      </c>
      <c r="K154" s="64" t="s">
        <v>260</v>
      </c>
      <c r="L154" s="63">
        <v>116</v>
      </c>
      <c r="M154" s="64" t="s">
        <v>279</v>
      </c>
      <c r="N154" s="63" t="s">
        <v>359</v>
      </c>
      <c r="O154" s="65"/>
      <c r="P154" s="64"/>
      <c r="Q154" s="65"/>
    </row>
    <row r="155" spans="1:17" s="66" customFormat="1" x14ac:dyDescent="0.25">
      <c r="A155" s="63">
        <v>50230</v>
      </c>
      <c r="B155" s="64" t="s">
        <v>147</v>
      </c>
      <c r="C155" s="68" t="s">
        <v>8</v>
      </c>
      <c r="D155" s="63" t="s">
        <v>302</v>
      </c>
      <c r="E155" s="64" t="s">
        <v>71</v>
      </c>
      <c r="F155" s="63" t="s">
        <v>232</v>
      </c>
      <c r="G155" s="65">
        <v>35345</v>
      </c>
      <c r="H155" s="64" t="s">
        <v>32</v>
      </c>
      <c r="I155" s="65">
        <v>42897</v>
      </c>
      <c r="J155" s="63" t="s">
        <v>264</v>
      </c>
      <c r="K155" s="64" t="s">
        <v>260</v>
      </c>
      <c r="L155" s="63">
        <v>116</v>
      </c>
      <c r="M155" s="64" t="s">
        <v>279</v>
      </c>
      <c r="N155" s="63" t="s">
        <v>358</v>
      </c>
      <c r="O155" s="65">
        <v>44027</v>
      </c>
      <c r="P155" s="64" t="s">
        <v>230</v>
      </c>
      <c r="Q155" s="65"/>
    </row>
    <row r="156" spans="1:17" s="66" customFormat="1" ht="14.25" customHeight="1" x14ac:dyDescent="0.25">
      <c r="A156" s="63">
        <v>50232</v>
      </c>
      <c r="B156" s="64" t="s">
        <v>148</v>
      </c>
      <c r="C156" s="68" t="s">
        <v>40</v>
      </c>
      <c r="D156" s="63" t="s">
        <v>296</v>
      </c>
      <c r="E156" s="64" t="s">
        <v>36</v>
      </c>
      <c r="F156" s="63" t="s">
        <v>232</v>
      </c>
      <c r="G156" s="65">
        <v>34823</v>
      </c>
      <c r="H156" s="64" t="s">
        <v>56</v>
      </c>
      <c r="I156" s="65">
        <v>42897</v>
      </c>
      <c r="J156" s="63" t="s">
        <v>266</v>
      </c>
      <c r="K156" s="64" t="s">
        <v>258</v>
      </c>
      <c r="L156" s="63">
        <v>110</v>
      </c>
      <c r="M156" s="64" t="s">
        <v>287</v>
      </c>
      <c r="N156" s="63" t="s">
        <v>358</v>
      </c>
      <c r="O156" s="65">
        <v>44027</v>
      </c>
      <c r="P156" s="64" t="s">
        <v>230</v>
      </c>
      <c r="Q156" s="65"/>
    </row>
    <row r="157" spans="1:17" s="66" customFormat="1" x14ac:dyDescent="0.25">
      <c r="A157" s="63">
        <v>50228</v>
      </c>
      <c r="B157" s="64" t="s">
        <v>78</v>
      </c>
      <c r="C157" s="68" t="s">
        <v>8</v>
      </c>
      <c r="D157" s="63" t="s">
        <v>302</v>
      </c>
      <c r="E157" s="64" t="s">
        <v>71</v>
      </c>
      <c r="F157" s="63" t="s">
        <v>232</v>
      </c>
      <c r="G157" s="65">
        <v>35258</v>
      </c>
      <c r="H157" s="64" t="s">
        <v>58</v>
      </c>
      <c r="I157" s="65">
        <v>42897</v>
      </c>
      <c r="J157" s="63" t="s">
        <v>264</v>
      </c>
      <c r="K157" s="64" t="s">
        <v>260</v>
      </c>
      <c r="L157" s="63">
        <v>102</v>
      </c>
      <c r="M157" s="64" t="s">
        <v>282</v>
      </c>
      <c r="N157" s="63" t="s">
        <v>359</v>
      </c>
      <c r="O157" s="65"/>
      <c r="P157" s="64"/>
      <c r="Q157" s="65"/>
    </row>
    <row r="158" spans="1:17" s="66" customFormat="1" x14ac:dyDescent="0.25">
      <c r="A158" s="63">
        <v>50229</v>
      </c>
      <c r="B158" s="64" t="s">
        <v>146</v>
      </c>
      <c r="C158" s="68" t="s">
        <v>8</v>
      </c>
      <c r="D158" s="63" t="s">
        <v>302</v>
      </c>
      <c r="E158" s="64" t="s">
        <v>71</v>
      </c>
      <c r="F158" s="63" t="s">
        <v>232</v>
      </c>
      <c r="G158" s="65">
        <v>35171</v>
      </c>
      <c r="H158" s="64" t="s">
        <v>32</v>
      </c>
      <c r="I158" s="65">
        <v>42897</v>
      </c>
      <c r="J158" s="63" t="s">
        <v>264</v>
      </c>
      <c r="K158" s="64" t="s">
        <v>260</v>
      </c>
      <c r="L158" s="63">
        <v>107</v>
      </c>
      <c r="M158" s="64" t="s">
        <v>281</v>
      </c>
      <c r="N158" s="63" t="s">
        <v>359</v>
      </c>
      <c r="O158" s="65"/>
      <c r="P158" s="64"/>
      <c r="Q158" s="65"/>
    </row>
    <row r="159" spans="1:17" s="66" customFormat="1" x14ac:dyDescent="0.25">
      <c r="A159" s="63">
        <v>50227</v>
      </c>
      <c r="B159" s="64" t="s">
        <v>145</v>
      </c>
      <c r="C159" s="68" t="s">
        <v>8</v>
      </c>
      <c r="D159" s="63" t="s">
        <v>302</v>
      </c>
      <c r="E159" s="64" t="s">
        <v>71</v>
      </c>
      <c r="F159" s="63" t="s">
        <v>232</v>
      </c>
      <c r="G159" s="65">
        <v>35916</v>
      </c>
      <c r="H159" s="64" t="s">
        <v>58</v>
      </c>
      <c r="I159" s="65">
        <v>42897</v>
      </c>
      <c r="J159" s="63" t="s">
        <v>264</v>
      </c>
      <c r="K159" s="64" t="s">
        <v>260</v>
      </c>
      <c r="L159" s="63">
        <v>116</v>
      </c>
      <c r="M159" s="64" t="s">
        <v>279</v>
      </c>
      <c r="N159" s="63" t="s">
        <v>359</v>
      </c>
      <c r="O159" s="65"/>
      <c r="P159" s="64"/>
      <c r="Q159" s="65"/>
    </row>
    <row r="160" spans="1:17" s="66" customFormat="1" x14ac:dyDescent="0.25">
      <c r="A160" s="63">
        <v>50092</v>
      </c>
      <c r="B160" s="64" t="s">
        <v>135</v>
      </c>
      <c r="C160" s="68" t="s">
        <v>8</v>
      </c>
      <c r="D160" s="63" t="s">
        <v>319</v>
      </c>
      <c r="E160" s="64" t="s">
        <v>257</v>
      </c>
      <c r="F160" s="63" t="s">
        <v>235</v>
      </c>
      <c r="G160" s="65">
        <v>35782</v>
      </c>
      <c r="H160" s="64" t="s">
        <v>33</v>
      </c>
      <c r="I160" s="65">
        <v>42918</v>
      </c>
      <c r="J160" s="63" t="s">
        <v>265</v>
      </c>
      <c r="K160" s="64" t="s">
        <v>12</v>
      </c>
      <c r="L160" s="63">
        <v>108</v>
      </c>
      <c r="M160" s="64" t="s">
        <v>283</v>
      </c>
      <c r="N160" s="63" t="s">
        <v>359</v>
      </c>
      <c r="O160" s="65"/>
      <c r="P160" s="64"/>
      <c r="Q160" s="65"/>
    </row>
    <row r="161" spans="1:17" s="66" customFormat="1" x14ac:dyDescent="0.25">
      <c r="A161" s="63">
        <v>50093</v>
      </c>
      <c r="B161" s="64" t="s">
        <v>134</v>
      </c>
      <c r="C161" s="68" t="s">
        <v>8</v>
      </c>
      <c r="D161" s="63" t="s">
        <v>303</v>
      </c>
      <c r="E161" s="64" t="s">
        <v>61</v>
      </c>
      <c r="F161" s="63" t="s">
        <v>233</v>
      </c>
      <c r="G161" s="65">
        <v>24229</v>
      </c>
      <c r="H161" s="64" t="s">
        <v>45</v>
      </c>
      <c r="I161" s="65">
        <v>43093</v>
      </c>
      <c r="J161" s="63" t="s">
        <v>264</v>
      </c>
      <c r="K161" s="64" t="s">
        <v>260</v>
      </c>
      <c r="L161" s="63">
        <v>102</v>
      </c>
      <c r="M161" s="64" t="s">
        <v>282</v>
      </c>
      <c r="N161" s="63" t="s">
        <v>359</v>
      </c>
      <c r="O161" s="65"/>
      <c r="P161" s="64"/>
      <c r="Q161" s="65">
        <v>44850</v>
      </c>
    </row>
    <row r="162" spans="1:17" s="66" customFormat="1" x14ac:dyDescent="0.25">
      <c r="A162" s="63">
        <v>50094</v>
      </c>
      <c r="B162" s="64" t="s">
        <v>133</v>
      </c>
      <c r="C162" s="68" t="s">
        <v>8</v>
      </c>
      <c r="D162" s="63" t="s">
        <v>303</v>
      </c>
      <c r="E162" s="64" t="s">
        <v>61</v>
      </c>
      <c r="F162" s="63" t="s">
        <v>233</v>
      </c>
      <c r="G162" s="65">
        <v>34608</v>
      </c>
      <c r="H162" s="64" t="s">
        <v>45</v>
      </c>
      <c r="I162" s="65">
        <v>43093</v>
      </c>
      <c r="J162" s="63" t="s">
        <v>264</v>
      </c>
      <c r="K162" s="64" t="s">
        <v>260</v>
      </c>
      <c r="L162" s="63">
        <v>116</v>
      </c>
      <c r="M162" s="64" t="s">
        <v>279</v>
      </c>
      <c r="N162" s="63" t="s">
        <v>359</v>
      </c>
      <c r="O162" s="65"/>
      <c r="P162" s="64"/>
      <c r="Q162" s="65">
        <v>44843</v>
      </c>
    </row>
    <row r="163" spans="1:17" s="66" customFormat="1" x14ac:dyDescent="0.25">
      <c r="A163" s="63">
        <v>50095</v>
      </c>
      <c r="B163" s="64" t="s">
        <v>132</v>
      </c>
      <c r="C163" s="68" t="s">
        <v>8</v>
      </c>
      <c r="D163" s="63" t="s">
        <v>323</v>
      </c>
      <c r="E163" s="64" t="s">
        <v>44</v>
      </c>
      <c r="F163" s="63" t="s">
        <v>235</v>
      </c>
      <c r="G163" s="65">
        <v>35347</v>
      </c>
      <c r="H163" s="64" t="s">
        <v>11</v>
      </c>
      <c r="I163" s="65">
        <v>43206</v>
      </c>
      <c r="J163" s="63" t="s">
        <v>267</v>
      </c>
      <c r="K163" s="64" t="s">
        <v>262</v>
      </c>
      <c r="L163" s="63">
        <v>109</v>
      </c>
      <c r="M163" s="64" t="s">
        <v>290</v>
      </c>
      <c r="N163" s="63" t="s">
        <v>359</v>
      </c>
      <c r="O163" s="65"/>
      <c r="P163" s="64"/>
      <c r="Q163" s="65">
        <v>44838</v>
      </c>
    </row>
    <row r="164" spans="1:17" s="66" customFormat="1" x14ac:dyDescent="0.25">
      <c r="A164" s="63">
        <v>50096</v>
      </c>
      <c r="B164" s="64" t="s">
        <v>131</v>
      </c>
      <c r="C164" s="68" t="s">
        <v>40</v>
      </c>
      <c r="D164" s="63" t="s">
        <v>311</v>
      </c>
      <c r="E164" s="64" t="s">
        <v>55</v>
      </c>
      <c r="F164" s="63" t="s">
        <v>235</v>
      </c>
      <c r="G164" s="65">
        <v>35445</v>
      </c>
      <c r="H164" s="64" t="s">
        <v>58</v>
      </c>
      <c r="I164" s="65">
        <v>43219</v>
      </c>
      <c r="J164" s="63" t="s">
        <v>263</v>
      </c>
      <c r="K164" s="64" t="s">
        <v>259</v>
      </c>
      <c r="L164" s="63">
        <v>106</v>
      </c>
      <c r="M164" s="64" t="s">
        <v>278</v>
      </c>
      <c r="N164" s="63" t="s">
        <v>359</v>
      </c>
      <c r="O164" s="65"/>
      <c r="P164" s="64"/>
      <c r="Q164" s="65"/>
    </row>
    <row r="165" spans="1:17" s="66" customFormat="1" x14ac:dyDescent="0.25">
      <c r="A165" s="63">
        <v>50097</v>
      </c>
      <c r="B165" s="64" t="s">
        <v>129</v>
      </c>
      <c r="C165" s="68" t="s">
        <v>8</v>
      </c>
      <c r="D165" s="63" t="s">
        <v>303</v>
      </c>
      <c r="E165" s="64" t="s">
        <v>61</v>
      </c>
      <c r="F165" s="63" t="s">
        <v>233</v>
      </c>
      <c r="G165" s="65">
        <v>33513</v>
      </c>
      <c r="H165" s="64" t="s">
        <v>41</v>
      </c>
      <c r="I165" s="65">
        <v>43261</v>
      </c>
      <c r="J165" s="63" t="s">
        <v>264</v>
      </c>
      <c r="K165" s="64" t="s">
        <v>260</v>
      </c>
      <c r="L165" s="63">
        <v>102</v>
      </c>
      <c r="M165" s="64" t="s">
        <v>282</v>
      </c>
      <c r="N165" s="63" t="s">
        <v>358</v>
      </c>
      <c r="O165" s="65">
        <v>43896</v>
      </c>
      <c r="P165" s="64" t="s">
        <v>9</v>
      </c>
      <c r="Q165" s="65"/>
    </row>
    <row r="166" spans="1:17" s="66" customFormat="1" x14ac:dyDescent="0.25">
      <c r="A166" s="63">
        <v>50098</v>
      </c>
      <c r="B166" s="64" t="s">
        <v>130</v>
      </c>
      <c r="C166" s="68" t="s">
        <v>40</v>
      </c>
      <c r="D166" s="63" t="s">
        <v>311</v>
      </c>
      <c r="E166" s="64" t="s">
        <v>55</v>
      </c>
      <c r="F166" s="63" t="s">
        <v>235</v>
      </c>
      <c r="G166" s="65">
        <v>35352</v>
      </c>
      <c r="H166" s="64" t="s">
        <v>58</v>
      </c>
      <c r="I166" s="65">
        <v>43296</v>
      </c>
      <c r="J166" s="63" t="s">
        <v>263</v>
      </c>
      <c r="K166" s="64" t="s">
        <v>259</v>
      </c>
      <c r="L166" s="63">
        <v>105</v>
      </c>
      <c r="M166" s="64" t="s">
        <v>277</v>
      </c>
      <c r="N166" s="63" t="s">
        <v>359</v>
      </c>
      <c r="O166" s="65"/>
      <c r="P166" s="64"/>
      <c r="Q166" s="65"/>
    </row>
    <row r="167" spans="1:17" s="66" customFormat="1" x14ac:dyDescent="0.25">
      <c r="A167" s="63">
        <v>50099</v>
      </c>
      <c r="B167" s="64" t="s">
        <v>125</v>
      </c>
      <c r="C167" s="68" t="s">
        <v>40</v>
      </c>
      <c r="D167" s="63" t="s">
        <v>297</v>
      </c>
      <c r="E167" s="64" t="s">
        <v>37</v>
      </c>
      <c r="F167" s="63" t="s">
        <v>233</v>
      </c>
      <c r="G167" s="65">
        <v>34876</v>
      </c>
      <c r="H167" s="64" t="s">
        <v>41</v>
      </c>
      <c r="I167" s="65">
        <v>43310</v>
      </c>
      <c r="J167" s="63" t="s">
        <v>266</v>
      </c>
      <c r="K167" s="64" t="s">
        <v>258</v>
      </c>
      <c r="L167" s="63">
        <v>115</v>
      </c>
      <c r="M167" s="64" t="s">
        <v>286</v>
      </c>
      <c r="N167" s="63" t="s">
        <v>358</v>
      </c>
      <c r="O167" s="65">
        <v>44381</v>
      </c>
      <c r="P167" s="64" t="s">
        <v>9</v>
      </c>
      <c r="Q167" s="65"/>
    </row>
    <row r="168" spans="1:17" s="66" customFormat="1" x14ac:dyDescent="0.25">
      <c r="A168" s="63">
        <v>50100</v>
      </c>
      <c r="B168" s="64" t="s">
        <v>126</v>
      </c>
      <c r="C168" s="68" t="s">
        <v>8</v>
      </c>
      <c r="D168" s="63" t="s">
        <v>303</v>
      </c>
      <c r="E168" s="64" t="s">
        <v>61</v>
      </c>
      <c r="F168" s="63" t="s">
        <v>233</v>
      </c>
      <c r="G168" s="65">
        <v>34593</v>
      </c>
      <c r="H168" s="64" t="s">
        <v>45</v>
      </c>
      <c r="I168" s="65">
        <v>43345</v>
      </c>
      <c r="J168" s="63" t="s">
        <v>264</v>
      </c>
      <c r="K168" s="64" t="s">
        <v>260</v>
      </c>
      <c r="L168" s="63">
        <v>107</v>
      </c>
      <c r="M168" s="64" t="s">
        <v>281</v>
      </c>
      <c r="N168" s="63" t="s">
        <v>359</v>
      </c>
      <c r="O168" s="65"/>
      <c r="P168" s="64"/>
      <c r="Q168" s="65"/>
    </row>
    <row r="169" spans="1:17" s="66" customFormat="1" x14ac:dyDescent="0.25">
      <c r="A169" s="63">
        <v>50101</v>
      </c>
      <c r="B169" s="64" t="s">
        <v>127</v>
      </c>
      <c r="C169" s="68" t="s">
        <v>8</v>
      </c>
      <c r="D169" s="63" t="s">
        <v>303</v>
      </c>
      <c r="E169" s="64" t="s">
        <v>61</v>
      </c>
      <c r="F169" s="63" t="s">
        <v>233</v>
      </c>
      <c r="G169" s="65">
        <v>33206</v>
      </c>
      <c r="H169" s="64" t="s">
        <v>11</v>
      </c>
      <c r="I169" s="65">
        <v>43359</v>
      </c>
      <c r="J169" s="63" t="s">
        <v>264</v>
      </c>
      <c r="K169" s="64" t="s">
        <v>260</v>
      </c>
      <c r="L169" s="63">
        <v>102</v>
      </c>
      <c r="M169" s="64" t="s">
        <v>282</v>
      </c>
      <c r="N169" s="63" t="s">
        <v>358</v>
      </c>
      <c r="O169" s="65">
        <v>43862</v>
      </c>
      <c r="P169" s="64" t="s">
        <v>9</v>
      </c>
      <c r="Q169" s="65"/>
    </row>
    <row r="170" spans="1:17" s="66" customFormat="1" x14ac:dyDescent="0.25">
      <c r="A170" s="63">
        <v>50103</v>
      </c>
      <c r="B170" s="64" t="s">
        <v>124</v>
      </c>
      <c r="C170" s="68" t="s">
        <v>40</v>
      </c>
      <c r="D170" s="63" t="s">
        <v>303</v>
      </c>
      <c r="E170" s="64" t="s">
        <v>61</v>
      </c>
      <c r="F170" s="63" t="s">
        <v>233</v>
      </c>
      <c r="G170" s="65">
        <v>32496</v>
      </c>
      <c r="H170" s="64" t="s">
        <v>68</v>
      </c>
      <c r="I170" s="65">
        <v>43373</v>
      </c>
      <c r="J170" s="63" t="s">
        <v>264</v>
      </c>
      <c r="K170" s="64" t="s">
        <v>260</v>
      </c>
      <c r="L170" s="63">
        <v>102</v>
      </c>
      <c r="M170" s="64" t="s">
        <v>282</v>
      </c>
      <c r="N170" s="63" t="s">
        <v>358</v>
      </c>
      <c r="O170" s="65">
        <v>43891</v>
      </c>
      <c r="P170" s="64" t="s">
        <v>9</v>
      </c>
      <c r="Q170" s="65"/>
    </row>
    <row r="171" spans="1:17" s="66" customFormat="1" x14ac:dyDescent="0.25">
      <c r="A171" s="63">
        <v>50102</v>
      </c>
      <c r="B171" s="64" t="s">
        <v>128</v>
      </c>
      <c r="C171" s="68" t="s">
        <v>40</v>
      </c>
      <c r="D171" s="63" t="s">
        <v>303</v>
      </c>
      <c r="E171" s="64" t="s">
        <v>61</v>
      </c>
      <c r="F171" s="63" t="s">
        <v>233</v>
      </c>
      <c r="G171" s="65">
        <v>34864</v>
      </c>
      <c r="H171" s="64" t="s">
        <v>68</v>
      </c>
      <c r="I171" s="65">
        <v>43373</v>
      </c>
      <c r="J171" s="63" t="s">
        <v>264</v>
      </c>
      <c r="K171" s="64" t="s">
        <v>260</v>
      </c>
      <c r="L171" s="63">
        <v>102</v>
      </c>
      <c r="M171" s="64" t="s">
        <v>282</v>
      </c>
      <c r="N171" s="63" t="s">
        <v>358</v>
      </c>
      <c r="O171" s="65">
        <v>43885</v>
      </c>
      <c r="P171" s="64" t="s">
        <v>9</v>
      </c>
      <c r="Q171" s="65"/>
    </row>
    <row r="172" spans="1:17" s="66" customFormat="1" x14ac:dyDescent="0.25">
      <c r="A172" s="63">
        <v>50104</v>
      </c>
      <c r="B172" s="64" t="s">
        <v>79</v>
      </c>
      <c r="C172" s="68" t="s">
        <v>40</v>
      </c>
      <c r="D172" s="63" t="s">
        <v>296</v>
      </c>
      <c r="E172" s="64" t="s">
        <v>36</v>
      </c>
      <c r="F172" s="63" t="s">
        <v>232</v>
      </c>
      <c r="G172" s="65">
        <v>34393</v>
      </c>
      <c r="H172" s="64" t="s">
        <v>58</v>
      </c>
      <c r="I172" s="65">
        <v>43394</v>
      </c>
      <c r="J172" s="63" t="s">
        <v>266</v>
      </c>
      <c r="K172" s="64" t="s">
        <v>258</v>
      </c>
      <c r="L172" s="63">
        <v>115</v>
      </c>
      <c r="M172" s="64" t="s">
        <v>286</v>
      </c>
      <c r="N172" s="63" t="s">
        <v>358</v>
      </c>
      <c r="O172" s="65">
        <v>44027</v>
      </c>
      <c r="P172" s="64" t="s">
        <v>230</v>
      </c>
      <c r="Q172" s="65"/>
    </row>
    <row r="173" spans="1:17" s="66" customFormat="1" x14ac:dyDescent="0.25">
      <c r="A173" s="63">
        <v>50105</v>
      </c>
      <c r="B173" s="64" t="s">
        <v>123</v>
      </c>
      <c r="C173" s="68" t="s">
        <v>40</v>
      </c>
      <c r="D173" s="63" t="s">
        <v>297</v>
      </c>
      <c r="E173" s="64" t="s">
        <v>37</v>
      </c>
      <c r="F173" s="63" t="s">
        <v>233</v>
      </c>
      <c r="G173" s="65">
        <v>35565</v>
      </c>
      <c r="H173" s="64" t="s">
        <v>41</v>
      </c>
      <c r="I173" s="65">
        <v>43422</v>
      </c>
      <c r="J173" s="63" t="s">
        <v>266</v>
      </c>
      <c r="K173" s="64" t="s">
        <v>258</v>
      </c>
      <c r="L173" s="63">
        <v>117</v>
      </c>
      <c r="M173" s="64" t="s">
        <v>289</v>
      </c>
      <c r="N173" s="63" t="s">
        <v>358</v>
      </c>
      <c r="O173" s="65">
        <v>43895</v>
      </c>
      <c r="P173" s="64" t="s">
        <v>20</v>
      </c>
      <c r="Q173" s="65"/>
    </row>
    <row r="174" spans="1:17" s="66" customFormat="1" x14ac:dyDescent="0.25">
      <c r="A174" s="63">
        <v>50106</v>
      </c>
      <c r="B174" s="64" t="s">
        <v>122</v>
      </c>
      <c r="C174" s="68" t="s">
        <v>8</v>
      </c>
      <c r="D174" s="63" t="s">
        <v>310</v>
      </c>
      <c r="E174" s="64" t="s">
        <v>43</v>
      </c>
      <c r="F174" s="63" t="s">
        <v>235</v>
      </c>
      <c r="G174" s="65">
        <v>35451</v>
      </c>
      <c r="H174" s="64" t="s">
        <v>41</v>
      </c>
      <c r="I174" s="65">
        <v>43429</v>
      </c>
      <c r="J174" s="63" t="s">
        <v>263</v>
      </c>
      <c r="K174" s="64" t="s">
        <v>259</v>
      </c>
      <c r="L174" s="63">
        <v>104</v>
      </c>
      <c r="M174" s="64" t="s">
        <v>276</v>
      </c>
      <c r="N174" s="63" t="s">
        <v>359</v>
      </c>
      <c r="O174" s="65"/>
      <c r="P174" s="64"/>
      <c r="Q174" s="65"/>
    </row>
    <row r="175" spans="1:17" s="66" customFormat="1" x14ac:dyDescent="0.25">
      <c r="A175" s="63">
        <v>50107</v>
      </c>
      <c r="B175" s="64" t="s">
        <v>121</v>
      </c>
      <c r="C175" s="68" t="s">
        <v>40</v>
      </c>
      <c r="D175" s="63" t="s">
        <v>303</v>
      </c>
      <c r="E175" s="64" t="s">
        <v>61</v>
      </c>
      <c r="F175" s="63" t="s">
        <v>233</v>
      </c>
      <c r="G175" s="65">
        <v>33876</v>
      </c>
      <c r="H175" s="64" t="s">
        <v>68</v>
      </c>
      <c r="I175" s="65">
        <v>43450</v>
      </c>
      <c r="J175" s="63" t="s">
        <v>264</v>
      </c>
      <c r="K175" s="64" t="s">
        <v>260</v>
      </c>
      <c r="L175" s="63">
        <v>116</v>
      </c>
      <c r="M175" s="64" t="s">
        <v>279</v>
      </c>
      <c r="N175" s="63" t="s">
        <v>359</v>
      </c>
      <c r="O175" s="65"/>
      <c r="P175" s="64"/>
      <c r="Q175" s="65"/>
    </row>
    <row r="176" spans="1:17" s="66" customFormat="1" x14ac:dyDescent="0.25">
      <c r="A176" s="63">
        <v>50108</v>
      </c>
      <c r="B176" s="64" t="s">
        <v>120</v>
      </c>
      <c r="C176" s="68" t="s">
        <v>40</v>
      </c>
      <c r="D176" s="63" t="s">
        <v>303</v>
      </c>
      <c r="E176" s="64" t="s">
        <v>61</v>
      </c>
      <c r="F176" s="63" t="s">
        <v>233</v>
      </c>
      <c r="G176" s="65">
        <v>35828</v>
      </c>
      <c r="H176" s="64" t="s">
        <v>68</v>
      </c>
      <c r="I176" s="65">
        <v>43457</v>
      </c>
      <c r="J176" s="63" t="s">
        <v>264</v>
      </c>
      <c r="K176" s="64" t="s">
        <v>260</v>
      </c>
      <c r="L176" s="63">
        <v>116</v>
      </c>
      <c r="M176" s="64" t="s">
        <v>279</v>
      </c>
      <c r="N176" s="63" t="s">
        <v>359</v>
      </c>
      <c r="O176" s="65"/>
      <c r="P176" s="64"/>
      <c r="Q176" s="65"/>
    </row>
    <row r="177" spans="1:17" s="66" customFormat="1" x14ac:dyDescent="0.25">
      <c r="A177" s="63">
        <v>50109</v>
      </c>
      <c r="B177" s="64" t="s">
        <v>119</v>
      </c>
      <c r="C177" s="68" t="s">
        <v>40</v>
      </c>
      <c r="D177" s="63" t="s">
        <v>340</v>
      </c>
      <c r="E177" s="64" t="s">
        <v>242</v>
      </c>
      <c r="F177" s="63" t="s">
        <v>240</v>
      </c>
      <c r="G177" s="65">
        <v>27605</v>
      </c>
      <c r="H177" s="64" t="s">
        <v>58</v>
      </c>
      <c r="I177" s="65">
        <v>43527</v>
      </c>
      <c r="J177" s="63" t="s">
        <v>268</v>
      </c>
      <c r="K177" s="64" t="s">
        <v>48</v>
      </c>
      <c r="L177" s="63">
        <v>113</v>
      </c>
      <c r="M177" s="64" t="s">
        <v>291</v>
      </c>
      <c r="N177" s="63" t="s">
        <v>359</v>
      </c>
      <c r="O177" s="65"/>
      <c r="P177" s="64"/>
      <c r="Q177" s="65"/>
    </row>
    <row r="178" spans="1:17" s="66" customFormat="1" x14ac:dyDescent="0.25">
      <c r="A178" s="63">
        <v>50110</v>
      </c>
      <c r="B178" s="64" t="s">
        <v>118</v>
      </c>
      <c r="C178" s="68" t="s">
        <v>40</v>
      </c>
      <c r="D178" s="63" t="s">
        <v>311</v>
      </c>
      <c r="E178" s="64" t="s">
        <v>55</v>
      </c>
      <c r="F178" s="63" t="s">
        <v>235</v>
      </c>
      <c r="G178" s="65">
        <v>35748</v>
      </c>
      <c r="H178" s="64" t="s">
        <v>58</v>
      </c>
      <c r="I178" s="65">
        <v>43569</v>
      </c>
      <c r="J178" s="63" t="s">
        <v>263</v>
      </c>
      <c r="K178" s="64" t="s">
        <v>259</v>
      </c>
      <c r="L178" s="63">
        <v>104</v>
      </c>
      <c r="M178" s="64" t="s">
        <v>276</v>
      </c>
      <c r="N178" s="63" t="s">
        <v>358</v>
      </c>
      <c r="O178" s="65">
        <v>44758</v>
      </c>
      <c r="P178" s="64" t="s">
        <v>20</v>
      </c>
      <c r="Q178" s="65"/>
    </row>
    <row r="179" spans="1:17" s="66" customFormat="1" x14ac:dyDescent="0.25">
      <c r="A179" s="63">
        <v>50111</v>
      </c>
      <c r="B179" s="64" t="s">
        <v>117</v>
      </c>
      <c r="C179" s="68" t="s">
        <v>40</v>
      </c>
      <c r="D179" s="63" t="s">
        <v>311</v>
      </c>
      <c r="E179" s="64" t="s">
        <v>55</v>
      </c>
      <c r="F179" s="63" t="s">
        <v>235</v>
      </c>
      <c r="G179" s="65">
        <v>35718</v>
      </c>
      <c r="H179" s="64" t="s">
        <v>58</v>
      </c>
      <c r="I179" s="65">
        <v>43597</v>
      </c>
      <c r="J179" s="63" t="s">
        <v>263</v>
      </c>
      <c r="K179" s="64" t="s">
        <v>259</v>
      </c>
      <c r="L179" s="63">
        <v>106</v>
      </c>
      <c r="M179" s="64" t="s">
        <v>278</v>
      </c>
      <c r="N179" s="63" t="s">
        <v>359</v>
      </c>
      <c r="O179" s="65"/>
      <c r="P179" s="64"/>
      <c r="Q179" s="65"/>
    </row>
    <row r="180" spans="1:17" s="66" customFormat="1" x14ac:dyDescent="0.25">
      <c r="A180" s="63">
        <v>50112</v>
      </c>
      <c r="B180" s="64" t="s">
        <v>116</v>
      </c>
      <c r="C180" s="68" t="s">
        <v>40</v>
      </c>
      <c r="D180" s="63" t="s">
        <v>322</v>
      </c>
      <c r="E180" s="64" t="s">
        <v>70</v>
      </c>
      <c r="F180" s="63" t="s">
        <v>240</v>
      </c>
      <c r="G180" s="65">
        <v>32975</v>
      </c>
      <c r="H180" s="64" t="s">
        <v>45</v>
      </c>
      <c r="I180" s="65">
        <v>43660</v>
      </c>
      <c r="J180" s="63" t="s">
        <v>265</v>
      </c>
      <c r="K180" s="64" t="s">
        <v>12</v>
      </c>
      <c r="L180" s="63">
        <v>108</v>
      </c>
      <c r="M180" s="64" t="s">
        <v>283</v>
      </c>
      <c r="N180" s="63" t="s">
        <v>359</v>
      </c>
      <c r="O180" s="65"/>
      <c r="P180" s="64"/>
      <c r="Q180" s="65"/>
    </row>
    <row r="181" spans="1:17" s="66" customFormat="1" x14ac:dyDescent="0.25">
      <c r="A181" s="63">
        <v>50114</v>
      </c>
      <c r="B181" s="64" t="s">
        <v>115</v>
      </c>
      <c r="C181" s="68" t="s">
        <v>40</v>
      </c>
      <c r="D181" s="63" t="s">
        <v>348</v>
      </c>
      <c r="E181" s="64" t="s">
        <v>248</v>
      </c>
      <c r="F181" s="63" t="s">
        <v>239</v>
      </c>
      <c r="G181" s="65">
        <v>30584</v>
      </c>
      <c r="H181" s="64" t="s">
        <v>45</v>
      </c>
      <c r="I181" s="65">
        <v>43695</v>
      </c>
      <c r="J181" s="63" t="s">
        <v>270</v>
      </c>
      <c r="K181" s="64" t="s">
        <v>34</v>
      </c>
      <c r="L181" s="63">
        <v>118</v>
      </c>
      <c r="M181" s="64" t="s">
        <v>293</v>
      </c>
      <c r="N181" s="63" t="s">
        <v>359</v>
      </c>
      <c r="O181" s="65"/>
      <c r="P181" s="64"/>
      <c r="Q181" s="65"/>
    </row>
    <row r="182" spans="1:17" s="66" customFormat="1" x14ac:dyDescent="0.25">
      <c r="A182" s="63">
        <v>50113</v>
      </c>
      <c r="B182" s="64" t="s">
        <v>114</v>
      </c>
      <c r="C182" s="68" t="s">
        <v>8</v>
      </c>
      <c r="D182" s="63" t="s">
        <v>310</v>
      </c>
      <c r="E182" s="64" t="s">
        <v>43</v>
      </c>
      <c r="F182" s="63" t="s">
        <v>235</v>
      </c>
      <c r="G182" s="65">
        <v>35360</v>
      </c>
      <c r="H182" s="64" t="s">
        <v>11</v>
      </c>
      <c r="I182" s="65">
        <v>43695</v>
      </c>
      <c r="J182" s="63" t="s">
        <v>263</v>
      </c>
      <c r="K182" s="64" t="s">
        <v>259</v>
      </c>
      <c r="L182" s="63">
        <v>105</v>
      </c>
      <c r="M182" s="64" t="s">
        <v>277</v>
      </c>
      <c r="N182" s="63" t="s">
        <v>359</v>
      </c>
      <c r="O182" s="65"/>
      <c r="P182" s="64"/>
      <c r="Q182" s="65"/>
    </row>
    <row r="183" spans="1:17" s="66" customFormat="1" x14ac:dyDescent="0.25">
      <c r="A183" s="63">
        <v>50115</v>
      </c>
      <c r="B183" s="64" t="s">
        <v>80</v>
      </c>
      <c r="C183" s="68" t="s">
        <v>40</v>
      </c>
      <c r="D183" s="63" t="s">
        <v>296</v>
      </c>
      <c r="E183" s="64" t="s">
        <v>36</v>
      </c>
      <c r="F183" s="63" t="s">
        <v>232</v>
      </c>
      <c r="G183" s="65">
        <v>31868</v>
      </c>
      <c r="H183" s="64" t="s">
        <v>11</v>
      </c>
      <c r="I183" s="65">
        <v>43751</v>
      </c>
      <c r="J183" s="63" t="s">
        <v>266</v>
      </c>
      <c r="K183" s="64" t="s">
        <v>258</v>
      </c>
      <c r="L183" s="63">
        <v>101</v>
      </c>
      <c r="M183" s="64" t="s">
        <v>288</v>
      </c>
      <c r="N183" s="63" t="s">
        <v>359</v>
      </c>
      <c r="O183" s="65"/>
      <c r="P183" s="64"/>
      <c r="Q183" s="65"/>
    </row>
    <row r="184" spans="1:17" s="66" customFormat="1" x14ac:dyDescent="0.25">
      <c r="A184" s="63">
        <v>50116</v>
      </c>
      <c r="B184" s="64" t="s">
        <v>188</v>
      </c>
      <c r="C184" s="68" t="s">
        <v>8</v>
      </c>
      <c r="D184" s="63" t="s">
        <v>328</v>
      </c>
      <c r="E184" s="64" t="s">
        <v>250</v>
      </c>
      <c r="F184" s="63" t="s">
        <v>239</v>
      </c>
      <c r="G184" s="65">
        <v>30990</v>
      </c>
      <c r="H184" s="64" t="s">
        <v>45</v>
      </c>
      <c r="I184" s="65">
        <v>43807</v>
      </c>
      <c r="J184" s="63" t="s">
        <v>266</v>
      </c>
      <c r="K184" s="64" t="s">
        <v>258</v>
      </c>
      <c r="L184" s="63">
        <v>110</v>
      </c>
      <c r="M184" s="64" t="s">
        <v>287</v>
      </c>
      <c r="N184" s="63" t="s">
        <v>359</v>
      </c>
      <c r="O184" s="65"/>
      <c r="P184" s="64"/>
      <c r="Q184" s="65"/>
    </row>
    <row r="185" spans="1:17" s="66" customFormat="1" x14ac:dyDescent="0.25">
      <c r="A185" s="63">
        <v>50117</v>
      </c>
      <c r="B185" s="64" t="s">
        <v>81</v>
      </c>
      <c r="C185" s="68" t="s">
        <v>8</v>
      </c>
      <c r="D185" s="63" t="s">
        <v>296</v>
      </c>
      <c r="E185" s="64" t="s">
        <v>36</v>
      </c>
      <c r="F185" s="63" t="s">
        <v>232</v>
      </c>
      <c r="G185" s="65">
        <v>35136</v>
      </c>
      <c r="H185" s="64" t="s">
        <v>67</v>
      </c>
      <c r="I185" s="65">
        <v>44241</v>
      </c>
      <c r="J185" s="63" t="s">
        <v>266</v>
      </c>
      <c r="K185" s="64" t="s">
        <v>258</v>
      </c>
      <c r="L185" s="63">
        <v>117</v>
      </c>
      <c r="M185" s="64" t="s">
        <v>289</v>
      </c>
      <c r="N185" s="63" t="s">
        <v>359</v>
      </c>
      <c r="O185" s="65"/>
      <c r="P185" s="64"/>
      <c r="Q185" s="65">
        <v>44848</v>
      </c>
    </row>
    <row r="186" spans="1:17" s="66" customFormat="1" x14ac:dyDescent="0.25">
      <c r="A186" s="63">
        <v>50118</v>
      </c>
      <c r="B186" s="64" t="s">
        <v>82</v>
      </c>
      <c r="C186" s="68" t="s">
        <v>8</v>
      </c>
      <c r="D186" s="63" t="s">
        <v>296</v>
      </c>
      <c r="E186" s="64" t="s">
        <v>36</v>
      </c>
      <c r="F186" s="63" t="s">
        <v>232</v>
      </c>
      <c r="G186" s="65">
        <v>34754</v>
      </c>
      <c r="H186" s="64" t="s">
        <v>11</v>
      </c>
      <c r="I186" s="65">
        <v>44290</v>
      </c>
      <c r="J186" s="63" t="s">
        <v>266</v>
      </c>
      <c r="K186" s="64" t="s">
        <v>258</v>
      </c>
      <c r="L186" s="63">
        <v>110</v>
      </c>
      <c r="M186" s="64" t="s">
        <v>287</v>
      </c>
      <c r="N186" s="63" t="s">
        <v>359</v>
      </c>
      <c r="O186" s="65"/>
      <c r="P186" s="64"/>
      <c r="Q186" s="65"/>
    </row>
    <row r="187" spans="1:17" s="66" customFormat="1" x14ac:dyDescent="0.25">
      <c r="A187" s="63">
        <v>50119</v>
      </c>
      <c r="B187" s="64" t="s">
        <v>113</v>
      </c>
      <c r="C187" s="68" t="s">
        <v>8</v>
      </c>
      <c r="D187" s="63" t="s">
        <v>304</v>
      </c>
      <c r="E187" s="64" t="s">
        <v>46</v>
      </c>
      <c r="F187" s="63" t="s">
        <v>234</v>
      </c>
      <c r="G187" s="65">
        <v>23842</v>
      </c>
      <c r="H187" s="64" t="s">
        <v>66</v>
      </c>
      <c r="I187" s="65">
        <v>44423</v>
      </c>
      <c r="J187" s="63" t="s">
        <v>264</v>
      </c>
      <c r="K187" s="64" t="s">
        <v>260</v>
      </c>
      <c r="L187" s="63">
        <v>116</v>
      </c>
      <c r="M187" s="64" t="s">
        <v>279</v>
      </c>
      <c r="N187" s="63" t="s">
        <v>359</v>
      </c>
      <c r="O187" s="65"/>
      <c r="P187" s="64"/>
      <c r="Q187" s="65"/>
    </row>
    <row r="188" spans="1:17" s="66" customFormat="1" x14ac:dyDescent="0.25">
      <c r="A188" s="63">
        <v>50121</v>
      </c>
      <c r="B188" s="64" t="s">
        <v>84</v>
      </c>
      <c r="C188" s="68" t="s">
        <v>8</v>
      </c>
      <c r="D188" s="63" t="s">
        <v>296</v>
      </c>
      <c r="E188" s="64" t="s">
        <v>36</v>
      </c>
      <c r="F188" s="63" t="s">
        <v>232</v>
      </c>
      <c r="G188" s="65">
        <v>36454</v>
      </c>
      <c r="H188" s="64" t="s">
        <v>11</v>
      </c>
      <c r="I188" s="65">
        <v>44503</v>
      </c>
      <c r="J188" s="63" t="s">
        <v>266</v>
      </c>
      <c r="K188" s="64" t="s">
        <v>258</v>
      </c>
      <c r="L188" s="63">
        <v>101</v>
      </c>
      <c r="M188" s="64" t="s">
        <v>288</v>
      </c>
      <c r="N188" s="63" t="s">
        <v>359</v>
      </c>
      <c r="O188" s="65"/>
      <c r="P188" s="64"/>
      <c r="Q188" s="65"/>
    </row>
    <row r="189" spans="1:17" s="66" customFormat="1" x14ac:dyDescent="0.25">
      <c r="A189" s="63">
        <v>50120</v>
      </c>
      <c r="B189" s="64" t="s">
        <v>83</v>
      </c>
      <c r="C189" s="68" t="s">
        <v>8</v>
      </c>
      <c r="D189" s="63" t="s">
        <v>296</v>
      </c>
      <c r="E189" s="64" t="s">
        <v>36</v>
      </c>
      <c r="F189" s="63" t="s">
        <v>232</v>
      </c>
      <c r="G189" s="65">
        <v>36703</v>
      </c>
      <c r="H189" s="64" t="s">
        <v>11</v>
      </c>
      <c r="I189" s="65">
        <v>44503</v>
      </c>
      <c r="J189" s="63" t="s">
        <v>266</v>
      </c>
      <c r="K189" s="64" t="s">
        <v>258</v>
      </c>
      <c r="L189" s="63">
        <v>115</v>
      </c>
      <c r="M189" s="64" t="s">
        <v>286</v>
      </c>
      <c r="N189" s="63" t="s">
        <v>359</v>
      </c>
      <c r="O189" s="65"/>
      <c r="P189" s="64"/>
      <c r="Q189" s="65"/>
    </row>
    <row r="190" spans="1:17" s="66" customFormat="1" x14ac:dyDescent="0.25">
      <c r="A190" s="63">
        <v>50122</v>
      </c>
      <c r="B190" s="64" t="s">
        <v>85</v>
      </c>
      <c r="C190" s="68" t="s">
        <v>8</v>
      </c>
      <c r="D190" s="63" t="s">
        <v>296</v>
      </c>
      <c r="E190" s="64" t="s">
        <v>36</v>
      </c>
      <c r="F190" s="63" t="s">
        <v>232</v>
      </c>
      <c r="G190" s="65">
        <v>34920</v>
      </c>
      <c r="H190" s="64" t="s">
        <v>11</v>
      </c>
      <c r="I190" s="65">
        <v>44503</v>
      </c>
      <c r="J190" s="63" t="s">
        <v>266</v>
      </c>
      <c r="K190" s="64" t="s">
        <v>258</v>
      </c>
      <c r="L190" s="63">
        <v>117</v>
      </c>
      <c r="M190" s="64" t="s">
        <v>289</v>
      </c>
      <c r="N190" s="63" t="s">
        <v>359</v>
      </c>
      <c r="O190" s="65"/>
      <c r="P190" s="64"/>
      <c r="Q190" s="65"/>
    </row>
    <row r="191" spans="1:17" s="66" customFormat="1" x14ac:dyDescent="0.25">
      <c r="A191" s="63">
        <v>50123</v>
      </c>
      <c r="B191" s="64" t="s">
        <v>86</v>
      </c>
      <c r="C191" s="68" t="s">
        <v>8</v>
      </c>
      <c r="D191" s="63" t="s">
        <v>296</v>
      </c>
      <c r="E191" s="64" t="s">
        <v>36</v>
      </c>
      <c r="F191" s="63" t="s">
        <v>232</v>
      </c>
      <c r="G191" s="65">
        <v>33412</v>
      </c>
      <c r="H191" s="64" t="s">
        <v>67</v>
      </c>
      <c r="I191" s="65">
        <v>44507</v>
      </c>
      <c r="J191" s="63" t="s">
        <v>266</v>
      </c>
      <c r="K191" s="64" t="s">
        <v>258</v>
      </c>
      <c r="L191" s="63">
        <v>110</v>
      </c>
      <c r="M191" s="64" t="s">
        <v>287</v>
      </c>
      <c r="N191" s="63" t="s">
        <v>359</v>
      </c>
      <c r="O191" s="65"/>
      <c r="P191" s="64"/>
      <c r="Q191" s="65"/>
    </row>
    <row r="192" spans="1:17" s="66" customFormat="1" x14ac:dyDescent="0.25">
      <c r="A192" s="63">
        <v>50124</v>
      </c>
      <c r="B192" s="64" t="s">
        <v>87</v>
      </c>
      <c r="C192" s="68" t="s">
        <v>8</v>
      </c>
      <c r="D192" s="63" t="s">
        <v>296</v>
      </c>
      <c r="E192" s="64" t="s">
        <v>36</v>
      </c>
      <c r="F192" s="63" t="s">
        <v>232</v>
      </c>
      <c r="G192" s="65">
        <v>35365</v>
      </c>
      <c r="H192" s="64" t="s">
        <v>11</v>
      </c>
      <c r="I192" s="65">
        <v>44510</v>
      </c>
      <c r="J192" s="63" t="s">
        <v>266</v>
      </c>
      <c r="K192" s="64" t="s">
        <v>258</v>
      </c>
      <c r="L192" s="63">
        <v>115</v>
      </c>
      <c r="M192" s="64" t="s">
        <v>286</v>
      </c>
      <c r="N192" s="63" t="s">
        <v>359</v>
      </c>
      <c r="O192" s="65"/>
      <c r="P192" s="64"/>
      <c r="Q192" s="65"/>
    </row>
    <row r="193" spans="1:17" s="66" customFormat="1" x14ac:dyDescent="0.25">
      <c r="A193" s="63">
        <v>50125</v>
      </c>
      <c r="B193" s="64" t="s">
        <v>88</v>
      </c>
      <c r="C193" s="68" t="s">
        <v>8</v>
      </c>
      <c r="D193" s="63" t="s">
        <v>296</v>
      </c>
      <c r="E193" s="64" t="s">
        <v>36</v>
      </c>
      <c r="F193" s="63" t="s">
        <v>232</v>
      </c>
      <c r="G193" s="65">
        <v>34867</v>
      </c>
      <c r="H193" s="64" t="s">
        <v>11</v>
      </c>
      <c r="I193" s="65">
        <v>44521</v>
      </c>
      <c r="J193" s="63" t="s">
        <v>266</v>
      </c>
      <c r="K193" s="64" t="s">
        <v>258</v>
      </c>
      <c r="L193" s="63">
        <v>101</v>
      </c>
      <c r="M193" s="64" t="s">
        <v>288</v>
      </c>
      <c r="N193" s="63" t="s">
        <v>359</v>
      </c>
      <c r="O193" s="65"/>
      <c r="P193" s="64"/>
      <c r="Q193" s="65"/>
    </row>
    <row r="194" spans="1:17" s="66" customFormat="1" x14ac:dyDescent="0.25">
      <c r="A194" s="63">
        <v>50126</v>
      </c>
      <c r="B194" s="64" t="s">
        <v>89</v>
      </c>
      <c r="C194" s="68" t="s">
        <v>8</v>
      </c>
      <c r="D194" s="63" t="s">
        <v>296</v>
      </c>
      <c r="E194" s="64" t="s">
        <v>36</v>
      </c>
      <c r="F194" s="63" t="s">
        <v>232</v>
      </c>
      <c r="G194" s="65">
        <v>32304</v>
      </c>
      <c r="H194" s="64" t="s">
        <v>11</v>
      </c>
      <c r="I194" s="65">
        <v>44524</v>
      </c>
      <c r="J194" s="63" t="s">
        <v>266</v>
      </c>
      <c r="K194" s="64" t="s">
        <v>258</v>
      </c>
      <c r="L194" s="63">
        <v>110</v>
      </c>
      <c r="M194" s="64" t="s">
        <v>287</v>
      </c>
      <c r="N194" s="63" t="s">
        <v>359</v>
      </c>
      <c r="O194" s="65"/>
      <c r="P194" s="64"/>
      <c r="Q194" s="65"/>
    </row>
    <row r="195" spans="1:17" s="66" customFormat="1" x14ac:dyDescent="0.25">
      <c r="A195" s="63">
        <v>50127</v>
      </c>
      <c r="B195" s="64" t="s">
        <v>90</v>
      </c>
      <c r="C195" s="68" t="s">
        <v>8</v>
      </c>
      <c r="D195" s="63" t="s">
        <v>296</v>
      </c>
      <c r="E195" s="64" t="s">
        <v>36</v>
      </c>
      <c r="F195" s="63" t="s">
        <v>232</v>
      </c>
      <c r="G195" s="65">
        <v>36312</v>
      </c>
      <c r="H195" s="64" t="s">
        <v>11</v>
      </c>
      <c r="I195" s="65">
        <v>44524</v>
      </c>
      <c r="J195" s="63" t="s">
        <v>266</v>
      </c>
      <c r="K195" s="64" t="s">
        <v>258</v>
      </c>
      <c r="L195" s="63">
        <v>117</v>
      </c>
      <c r="M195" s="64" t="s">
        <v>289</v>
      </c>
      <c r="N195" s="63" t="s">
        <v>359</v>
      </c>
      <c r="O195" s="65"/>
      <c r="P195" s="64"/>
      <c r="Q195" s="65"/>
    </row>
    <row r="196" spans="1:17" s="66" customFormat="1" x14ac:dyDescent="0.25">
      <c r="A196" s="63">
        <v>50128</v>
      </c>
      <c r="B196" s="64" t="s">
        <v>112</v>
      </c>
      <c r="C196" s="68" t="s">
        <v>8</v>
      </c>
      <c r="D196" s="63" t="s">
        <v>337</v>
      </c>
      <c r="E196" s="64" t="s">
        <v>28</v>
      </c>
      <c r="F196" s="63" t="s">
        <v>234</v>
      </c>
      <c r="G196" s="65">
        <v>22085</v>
      </c>
      <c r="H196" s="64" t="s">
        <v>33</v>
      </c>
      <c r="I196" s="65">
        <v>44556</v>
      </c>
      <c r="J196" s="63" t="s">
        <v>269</v>
      </c>
      <c r="K196" s="64" t="s">
        <v>21</v>
      </c>
      <c r="L196" s="63">
        <v>112</v>
      </c>
      <c r="M196" s="64" t="s">
        <v>292</v>
      </c>
      <c r="N196" s="63" t="s">
        <v>359</v>
      </c>
      <c r="O196" s="65"/>
      <c r="P196" s="64"/>
      <c r="Q196" s="65"/>
    </row>
    <row r="197" spans="1:17" s="66" customFormat="1" x14ac:dyDescent="0.25">
      <c r="A197" s="63">
        <v>50133</v>
      </c>
      <c r="B197" s="64" t="s">
        <v>95</v>
      </c>
      <c r="C197" s="68" t="s">
        <v>8</v>
      </c>
      <c r="D197" s="63" t="s">
        <v>303</v>
      </c>
      <c r="E197" s="64" t="s">
        <v>61</v>
      </c>
      <c r="F197" s="63" t="s">
        <v>233</v>
      </c>
      <c r="G197" s="65">
        <v>33504</v>
      </c>
      <c r="H197" s="64" t="s">
        <v>49</v>
      </c>
      <c r="I197" s="65">
        <v>44564</v>
      </c>
      <c r="J197" s="63" t="s">
        <v>264</v>
      </c>
      <c r="K197" s="64" t="s">
        <v>260</v>
      </c>
      <c r="L197" s="63">
        <v>102</v>
      </c>
      <c r="M197" s="64" t="s">
        <v>282</v>
      </c>
      <c r="N197" s="63" t="s">
        <v>359</v>
      </c>
      <c r="O197" s="65"/>
      <c r="P197" s="64"/>
      <c r="Q197" s="65"/>
    </row>
    <row r="198" spans="1:17" s="66" customFormat="1" x14ac:dyDescent="0.25">
      <c r="A198" s="63">
        <v>50132</v>
      </c>
      <c r="B198" s="64" t="s">
        <v>94</v>
      </c>
      <c r="C198" s="68" t="s">
        <v>40</v>
      </c>
      <c r="D198" s="63" t="s">
        <v>303</v>
      </c>
      <c r="E198" s="64" t="s">
        <v>61</v>
      </c>
      <c r="F198" s="63" t="s">
        <v>233</v>
      </c>
      <c r="G198" s="65">
        <v>32659</v>
      </c>
      <c r="H198" s="64" t="s">
        <v>49</v>
      </c>
      <c r="I198" s="65">
        <v>44564</v>
      </c>
      <c r="J198" s="63" t="s">
        <v>264</v>
      </c>
      <c r="K198" s="64" t="s">
        <v>260</v>
      </c>
      <c r="L198" s="63">
        <v>107</v>
      </c>
      <c r="M198" s="64" t="s">
        <v>281</v>
      </c>
      <c r="N198" s="63" t="s">
        <v>359</v>
      </c>
      <c r="O198" s="65"/>
      <c r="P198" s="64"/>
      <c r="Q198" s="65"/>
    </row>
    <row r="199" spans="1:17" s="66" customFormat="1" x14ac:dyDescent="0.25">
      <c r="A199" s="63">
        <v>50130</v>
      </c>
      <c r="B199" s="64" t="s">
        <v>92</v>
      </c>
      <c r="C199" s="68" t="s">
        <v>8</v>
      </c>
      <c r="D199" s="63" t="s">
        <v>297</v>
      </c>
      <c r="E199" s="64" t="s">
        <v>37</v>
      </c>
      <c r="F199" s="63" t="s">
        <v>233</v>
      </c>
      <c r="G199" s="65">
        <v>34144</v>
      </c>
      <c r="H199" s="64" t="s">
        <v>49</v>
      </c>
      <c r="I199" s="65">
        <v>44564</v>
      </c>
      <c r="J199" s="63" t="s">
        <v>266</v>
      </c>
      <c r="K199" s="64" t="s">
        <v>258</v>
      </c>
      <c r="L199" s="63">
        <v>101</v>
      </c>
      <c r="M199" s="64" t="s">
        <v>288</v>
      </c>
      <c r="N199" s="63" t="s">
        <v>359</v>
      </c>
      <c r="O199" s="65"/>
      <c r="P199" s="64"/>
      <c r="Q199" s="65"/>
    </row>
    <row r="200" spans="1:17" s="66" customFormat="1" x14ac:dyDescent="0.25">
      <c r="A200" s="63">
        <v>50129</v>
      </c>
      <c r="B200" s="64" t="s">
        <v>91</v>
      </c>
      <c r="C200" s="68" t="s">
        <v>8</v>
      </c>
      <c r="D200" s="63" t="s">
        <v>297</v>
      </c>
      <c r="E200" s="64" t="s">
        <v>37</v>
      </c>
      <c r="F200" s="63" t="s">
        <v>233</v>
      </c>
      <c r="G200" s="65">
        <v>36402</v>
      </c>
      <c r="H200" s="64" t="s">
        <v>49</v>
      </c>
      <c r="I200" s="65">
        <v>44564</v>
      </c>
      <c r="J200" s="63" t="s">
        <v>266</v>
      </c>
      <c r="K200" s="64" t="s">
        <v>258</v>
      </c>
      <c r="L200" s="63">
        <v>115</v>
      </c>
      <c r="M200" s="64" t="s">
        <v>286</v>
      </c>
      <c r="N200" s="63" t="s">
        <v>359</v>
      </c>
      <c r="O200" s="65"/>
      <c r="P200" s="64"/>
      <c r="Q200" s="65"/>
    </row>
    <row r="201" spans="1:17" s="66" customFormat="1" x14ac:dyDescent="0.25">
      <c r="A201" s="63">
        <v>50131</v>
      </c>
      <c r="B201" s="64" t="s">
        <v>93</v>
      </c>
      <c r="C201" s="68" t="s">
        <v>8</v>
      </c>
      <c r="D201" s="63" t="s">
        <v>302</v>
      </c>
      <c r="E201" s="64" t="s">
        <v>71</v>
      </c>
      <c r="F201" s="63" t="s">
        <v>232</v>
      </c>
      <c r="G201" s="65">
        <v>35663</v>
      </c>
      <c r="H201" s="64" t="s">
        <v>49</v>
      </c>
      <c r="I201" s="65">
        <v>44564</v>
      </c>
      <c r="J201" s="63" t="s">
        <v>264</v>
      </c>
      <c r="K201" s="64" t="s">
        <v>260</v>
      </c>
      <c r="L201" s="63">
        <v>102</v>
      </c>
      <c r="M201" s="64" t="s">
        <v>282</v>
      </c>
      <c r="N201" s="63" t="s">
        <v>359</v>
      </c>
      <c r="O201" s="65"/>
      <c r="P201" s="64"/>
      <c r="Q201" s="65"/>
    </row>
    <row r="202" spans="1:17" s="66" customFormat="1" x14ac:dyDescent="0.25">
      <c r="A202" s="63">
        <v>50136</v>
      </c>
      <c r="B202" s="64" t="s">
        <v>98</v>
      </c>
      <c r="C202" s="68" t="s">
        <v>8</v>
      </c>
      <c r="D202" s="63" t="s">
        <v>302</v>
      </c>
      <c r="E202" s="64" t="s">
        <v>71</v>
      </c>
      <c r="F202" s="63" t="s">
        <v>232</v>
      </c>
      <c r="G202" s="65">
        <v>33811</v>
      </c>
      <c r="H202" s="64" t="s">
        <v>49</v>
      </c>
      <c r="I202" s="65">
        <v>44564</v>
      </c>
      <c r="J202" s="63" t="s">
        <v>264</v>
      </c>
      <c r="K202" s="64" t="s">
        <v>260</v>
      </c>
      <c r="L202" s="63">
        <v>107</v>
      </c>
      <c r="M202" s="64" t="s">
        <v>281</v>
      </c>
      <c r="N202" s="63" t="s">
        <v>359</v>
      </c>
      <c r="O202" s="65"/>
      <c r="P202" s="64"/>
      <c r="Q202" s="65"/>
    </row>
    <row r="203" spans="1:17" s="66" customFormat="1" x14ac:dyDescent="0.25">
      <c r="A203" s="63">
        <v>50135</v>
      </c>
      <c r="B203" s="64" t="s">
        <v>97</v>
      </c>
      <c r="C203" s="68" t="s">
        <v>8</v>
      </c>
      <c r="D203" s="63" t="s">
        <v>302</v>
      </c>
      <c r="E203" s="64" t="s">
        <v>71</v>
      </c>
      <c r="F203" s="63" t="s">
        <v>232</v>
      </c>
      <c r="G203" s="65">
        <v>35922</v>
      </c>
      <c r="H203" s="64" t="s">
        <v>49</v>
      </c>
      <c r="I203" s="65">
        <v>44564</v>
      </c>
      <c r="J203" s="63" t="s">
        <v>264</v>
      </c>
      <c r="K203" s="64" t="s">
        <v>260</v>
      </c>
      <c r="L203" s="63">
        <v>116</v>
      </c>
      <c r="M203" s="64" t="s">
        <v>279</v>
      </c>
      <c r="N203" s="63" t="s">
        <v>359</v>
      </c>
      <c r="O203" s="65"/>
      <c r="P203" s="64"/>
      <c r="Q203" s="65"/>
    </row>
    <row r="204" spans="1:17" s="66" customFormat="1" x14ac:dyDescent="0.25">
      <c r="A204" s="63">
        <v>50134</v>
      </c>
      <c r="B204" s="64" t="s">
        <v>96</v>
      </c>
      <c r="C204" s="68" t="s">
        <v>8</v>
      </c>
      <c r="D204" s="63" t="s">
        <v>302</v>
      </c>
      <c r="E204" s="64" t="s">
        <v>71</v>
      </c>
      <c r="F204" s="63" t="s">
        <v>232</v>
      </c>
      <c r="G204" s="65">
        <v>35963</v>
      </c>
      <c r="H204" s="64" t="s">
        <v>49</v>
      </c>
      <c r="I204" s="65">
        <v>44564</v>
      </c>
      <c r="J204" s="63" t="s">
        <v>264</v>
      </c>
      <c r="K204" s="64" t="s">
        <v>260</v>
      </c>
      <c r="L204" s="63">
        <v>116</v>
      </c>
      <c r="M204" s="64" t="s">
        <v>279</v>
      </c>
      <c r="N204" s="63" t="s">
        <v>359</v>
      </c>
      <c r="O204" s="65"/>
      <c r="P204" s="64"/>
      <c r="Q204" s="65"/>
    </row>
    <row r="205" spans="1:17" s="66" customFormat="1" x14ac:dyDescent="0.25">
      <c r="A205" s="63">
        <v>50137</v>
      </c>
      <c r="B205" s="64" t="s">
        <v>99</v>
      </c>
      <c r="C205" s="68" t="s">
        <v>8</v>
      </c>
      <c r="D205" s="63" t="s">
        <v>296</v>
      </c>
      <c r="E205" s="64" t="s">
        <v>36</v>
      </c>
      <c r="F205" s="63" t="s">
        <v>232</v>
      </c>
      <c r="G205" s="65">
        <v>31673</v>
      </c>
      <c r="H205" s="64" t="s">
        <v>49</v>
      </c>
      <c r="I205" s="65">
        <v>44572</v>
      </c>
      <c r="J205" s="63" t="s">
        <v>266</v>
      </c>
      <c r="K205" s="64" t="s">
        <v>258</v>
      </c>
      <c r="L205" s="63">
        <v>115</v>
      </c>
      <c r="M205" s="64" t="s">
        <v>286</v>
      </c>
      <c r="N205" s="63" t="s">
        <v>359</v>
      </c>
      <c r="O205" s="65"/>
      <c r="P205" s="64"/>
      <c r="Q205" s="65"/>
    </row>
    <row r="206" spans="1:17" s="66" customFormat="1" x14ac:dyDescent="0.25">
      <c r="A206" s="63">
        <v>50072</v>
      </c>
      <c r="B206" s="64" t="s">
        <v>145</v>
      </c>
      <c r="C206" s="68" t="s">
        <v>40</v>
      </c>
      <c r="D206" s="63" t="s">
        <v>336</v>
      </c>
      <c r="E206" s="64" t="s">
        <v>73</v>
      </c>
      <c r="F206" s="63" t="s">
        <v>231</v>
      </c>
      <c r="G206" s="65">
        <v>23479</v>
      </c>
      <c r="H206" s="64" t="s">
        <v>68</v>
      </c>
      <c r="I206" s="65">
        <v>44652</v>
      </c>
      <c r="J206" s="63" t="s">
        <v>269</v>
      </c>
      <c r="K206" s="64" t="s">
        <v>21</v>
      </c>
      <c r="L206" s="63">
        <v>112</v>
      </c>
      <c r="M206" s="64" t="s">
        <v>292</v>
      </c>
      <c r="N206" s="63" t="s">
        <v>359</v>
      </c>
      <c r="O206" s="65"/>
      <c r="P206" s="64"/>
      <c r="Q206" s="65"/>
    </row>
    <row r="207" spans="1:17" s="66" customFormat="1" x14ac:dyDescent="0.25">
      <c r="A207" s="63">
        <v>50152</v>
      </c>
      <c r="B207" s="64" t="s">
        <v>108</v>
      </c>
      <c r="C207" s="68" t="s">
        <v>8</v>
      </c>
      <c r="D207" s="63" t="s">
        <v>339</v>
      </c>
      <c r="E207" s="64" t="s">
        <v>254</v>
      </c>
      <c r="F207" s="63" t="s">
        <v>237</v>
      </c>
      <c r="G207" s="65">
        <v>34204</v>
      </c>
      <c r="H207" s="64" t="s">
        <v>33</v>
      </c>
      <c r="I207" s="65">
        <v>44669</v>
      </c>
      <c r="J207" s="63" t="s">
        <v>268</v>
      </c>
      <c r="K207" s="64" t="s">
        <v>48</v>
      </c>
      <c r="L207" s="63">
        <v>113</v>
      </c>
      <c r="M207" s="64" t="s">
        <v>291</v>
      </c>
      <c r="N207" s="63" t="s">
        <v>359</v>
      </c>
      <c r="O207" s="65"/>
      <c r="P207" s="64"/>
      <c r="Q207" s="65"/>
    </row>
    <row r="208" spans="1:17" s="66" customFormat="1" x14ac:dyDescent="0.25">
      <c r="A208" s="63">
        <v>50155</v>
      </c>
      <c r="B208" s="64" t="s">
        <v>105</v>
      </c>
      <c r="C208" s="68" t="s">
        <v>8</v>
      </c>
      <c r="D208" s="63" t="s">
        <v>302</v>
      </c>
      <c r="E208" s="64" t="s">
        <v>71</v>
      </c>
      <c r="F208" s="63" t="s">
        <v>232</v>
      </c>
      <c r="G208" s="65">
        <v>34699</v>
      </c>
      <c r="H208" s="64" t="s">
        <v>49</v>
      </c>
      <c r="I208" s="65">
        <v>44676</v>
      </c>
      <c r="J208" s="63" t="s">
        <v>264</v>
      </c>
      <c r="K208" s="64" t="s">
        <v>260</v>
      </c>
      <c r="L208" s="63">
        <v>116</v>
      </c>
      <c r="M208" s="64" t="s">
        <v>279</v>
      </c>
      <c r="N208" s="63" t="s">
        <v>359</v>
      </c>
      <c r="O208" s="65"/>
      <c r="P208" s="64"/>
      <c r="Q208" s="65"/>
    </row>
    <row r="209" spans="1:17" s="66" customFormat="1" x14ac:dyDescent="0.25">
      <c r="A209" s="63">
        <v>50154</v>
      </c>
      <c r="B209" s="64" t="s">
        <v>106</v>
      </c>
      <c r="C209" s="68" t="s">
        <v>8</v>
      </c>
      <c r="D209" s="63" t="s">
        <v>296</v>
      </c>
      <c r="E209" s="64" t="s">
        <v>36</v>
      </c>
      <c r="F209" s="63" t="s">
        <v>232</v>
      </c>
      <c r="G209" s="65">
        <v>30495</v>
      </c>
      <c r="H209" s="64" t="s">
        <v>49</v>
      </c>
      <c r="I209" s="65">
        <v>44676</v>
      </c>
      <c r="J209" s="63" t="s">
        <v>266</v>
      </c>
      <c r="K209" s="64" t="s">
        <v>258</v>
      </c>
      <c r="L209" s="63">
        <v>101</v>
      </c>
      <c r="M209" s="64" t="s">
        <v>288</v>
      </c>
      <c r="N209" s="63" t="s">
        <v>359</v>
      </c>
      <c r="O209" s="65"/>
      <c r="P209" s="64"/>
      <c r="Q209" s="65"/>
    </row>
    <row r="210" spans="1:17" s="66" customFormat="1" x14ac:dyDescent="0.25">
      <c r="A210" s="63">
        <v>50156</v>
      </c>
      <c r="B210" s="64" t="s">
        <v>104</v>
      </c>
      <c r="C210" s="68" t="s">
        <v>8</v>
      </c>
      <c r="D210" s="63" t="s">
        <v>297</v>
      </c>
      <c r="E210" s="64" t="s">
        <v>37</v>
      </c>
      <c r="F210" s="63" t="s">
        <v>233</v>
      </c>
      <c r="G210" s="65">
        <v>37245</v>
      </c>
      <c r="H210" s="64" t="s">
        <v>39</v>
      </c>
      <c r="I210" s="65">
        <v>44683</v>
      </c>
      <c r="J210" s="63" t="s">
        <v>266</v>
      </c>
      <c r="K210" s="64" t="s">
        <v>258</v>
      </c>
      <c r="L210" s="63">
        <v>117</v>
      </c>
      <c r="M210" s="64" t="s">
        <v>289</v>
      </c>
      <c r="N210" s="63" t="s">
        <v>359</v>
      </c>
      <c r="O210" s="65"/>
      <c r="P210" s="64"/>
      <c r="Q210" s="65"/>
    </row>
    <row r="211" spans="1:17" s="66" customFormat="1" x14ac:dyDescent="0.25">
      <c r="A211" s="63">
        <v>50159</v>
      </c>
      <c r="B211" s="64" t="s">
        <v>98</v>
      </c>
      <c r="C211" s="68" t="s">
        <v>8</v>
      </c>
      <c r="D211" s="63" t="s">
        <v>334</v>
      </c>
      <c r="E211" s="64" t="s">
        <v>251</v>
      </c>
      <c r="F211" s="63" t="s">
        <v>239</v>
      </c>
      <c r="G211" s="65">
        <v>30729</v>
      </c>
      <c r="H211" s="64" t="s">
        <v>11</v>
      </c>
      <c r="I211" s="65">
        <v>44698</v>
      </c>
      <c r="J211" s="63" t="s">
        <v>271</v>
      </c>
      <c r="K211" s="64" t="s">
        <v>261</v>
      </c>
      <c r="L211" s="63">
        <v>111</v>
      </c>
      <c r="M211" s="64" t="s">
        <v>294</v>
      </c>
      <c r="N211" s="63" t="s">
        <v>359</v>
      </c>
      <c r="O211" s="65"/>
      <c r="P211" s="64"/>
      <c r="Q211" s="65"/>
    </row>
    <row r="212" spans="1:17" s="66" customFormat="1" x14ac:dyDescent="0.25">
      <c r="A212" s="63">
        <v>50157</v>
      </c>
      <c r="B212" s="64" t="s">
        <v>103</v>
      </c>
      <c r="C212" s="68" t="s">
        <v>40</v>
      </c>
      <c r="D212" s="63" t="s">
        <v>324</v>
      </c>
      <c r="E212" s="64" t="s">
        <v>75</v>
      </c>
      <c r="F212" s="63" t="s">
        <v>237</v>
      </c>
      <c r="G212" s="65">
        <v>29853</v>
      </c>
      <c r="H212" s="64" t="s">
        <v>41</v>
      </c>
      <c r="I212" s="65">
        <v>44698</v>
      </c>
      <c r="J212" s="63" t="s">
        <v>267</v>
      </c>
      <c r="K212" s="64" t="s">
        <v>262</v>
      </c>
      <c r="L212" s="63">
        <v>109</v>
      </c>
      <c r="M212" s="64" t="s">
        <v>290</v>
      </c>
      <c r="N212" s="63" t="s">
        <v>359</v>
      </c>
      <c r="O212" s="65"/>
      <c r="P212" s="64"/>
      <c r="Q212" s="65"/>
    </row>
    <row r="213" spans="1:17" s="66" customFormat="1" x14ac:dyDescent="0.25">
      <c r="A213" s="63">
        <v>50158</v>
      </c>
      <c r="B213" s="64" t="s">
        <v>102</v>
      </c>
      <c r="C213" s="68" t="s">
        <v>8</v>
      </c>
      <c r="D213" s="63" t="s">
        <v>296</v>
      </c>
      <c r="E213" s="64" t="s">
        <v>36</v>
      </c>
      <c r="F213" s="63" t="s">
        <v>232</v>
      </c>
      <c r="G213" s="65">
        <v>36249</v>
      </c>
      <c r="H213" s="64" t="s">
        <v>33</v>
      </c>
      <c r="I213" s="65">
        <v>44698</v>
      </c>
      <c r="J213" s="63" t="s">
        <v>266</v>
      </c>
      <c r="K213" s="64" t="s">
        <v>258</v>
      </c>
      <c r="L213" s="63">
        <v>117</v>
      </c>
      <c r="M213" s="64" t="s">
        <v>289</v>
      </c>
      <c r="N213" s="63" t="s">
        <v>359</v>
      </c>
      <c r="O213" s="65"/>
      <c r="P213" s="64"/>
      <c r="Q213" s="65"/>
    </row>
    <row r="214" spans="1:17" s="66" customFormat="1" x14ac:dyDescent="0.25">
      <c r="A214" s="63">
        <v>50169</v>
      </c>
      <c r="B214" s="64" t="s">
        <v>96</v>
      </c>
      <c r="C214" s="68" t="s">
        <v>40</v>
      </c>
      <c r="D214" s="63" t="s">
        <v>297</v>
      </c>
      <c r="E214" s="64" t="s">
        <v>37</v>
      </c>
      <c r="F214" s="63" t="s">
        <v>233</v>
      </c>
      <c r="G214" s="65">
        <v>37174</v>
      </c>
      <c r="H214" s="64" t="s">
        <v>62</v>
      </c>
      <c r="I214" s="65">
        <v>44711</v>
      </c>
      <c r="J214" s="63" t="s">
        <v>266</v>
      </c>
      <c r="K214" s="64" t="s">
        <v>258</v>
      </c>
      <c r="L214" s="63">
        <v>110</v>
      </c>
      <c r="M214" s="64" t="s">
        <v>287</v>
      </c>
      <c r="N214" s="63" t="s">
        <v>359</v>
      </c>
      <c r="O214" s="65"/>
      <c r="P214" s="64"/>
      <c r="Q214" s="65"/>
    </row>
    <row r="215" spans="1:17" s="66" customFormat="1" x14ac:dyDescent="0.25">
      <c r="A215" s="63">
        <v>50164</v>
      </c>
      <c r="B215" s="64" t="s">
        <v>97</v>
      </c>
      <c r="C215" s="68" t="s">
        <v>8</v>
      </c>
      <c r="D215" s="63" t="s">
        <v>297</v>
      </c>
      <c r="E215" s="64" t="s">
        <v>37</v>
      </c>
      <c r="F215" s="63" t="s">
        <v>233</v>
      </c>
      <c r="G215" s="65">
        <v>36327</v>
      </c>
      <c r="H215" s="64" t="s">
        <v>39</v>
      </c>
      <c r="I215" s="65">
        <v>44711</v>
      </c>
      <c r="J215" s="63" t="s">
        <v>266</v>
      </c>
      <c r="K215" s="64" t="s">
        <v>258</v>
      </c>
      <c r="L215" s="63">
        <v>115</v>
      </c>
      <c r="M215" s="64" t="s">
        <v>286</v>
      </c>
      <c r="N215" s="63" t="s">
        <v>359</v>
      </c>
      <c r="O215" s="65"/>
      <c r="P215" s="64"/>
      <c r="Q215" s="65"/>
    </row>
    <row r="216" spans="1:17" s="66" customFormat="1" x14ac:dyDescent="0.25">
      <c r="A216" s="63">
        <v>50167</v>
      </c>
      <c r="B216" s="64" t="s">
        <v>93</v>
      </c>
      <c r="C216" s="68" t="s">
        <v>8</v>
      </c>
      <c r="D216" s="63" t="s">
        <v>302</v>
      </c>
      <c r="E216" s="64" t="s">
        <v>71</v>
      </c>
      <c r="F216" s="63" t="s">
        <v>232</v>
      </c>
      <c r="G216" s="65">
        <v>34520</v>
      </c>
      <c r="H216" s="64" t="s">
        <v>45</v>
      </c>
      <c r="I216" s="65">
        <v>44711</v>
      </c>
      <c r="J216" s="63" t="s">
        <v>264</v>
      </c>
      <c r="K216" s="64" t="s">
        <v>260</v>
      </c>
      <c r="L216" s="63">
        <v>102</v>
      </c>
      <c r="M216" s="64" t="s">
        <v>282</v>
      </c>
      <c r="N216" s="63" t="s">
        <v>359</v>
      </c>
      <c r="O216" s="65"/>
      <c r="P216" s="64"/>
      <c r="Q216" s="65"/>
    </row>
    <row r="217" spans="1:17" s="66" customFormat="1" x14ac:dyDescent="0.25">
      <c r="A217" s="63">
        <v>50165</v>
      </c>
      <c r="B217" s="64" t="s">
        <v>95</v>
      </c>
      <c r="C217" s="68" t="s">
        <v>8</v>
      </c>
      <c r="D217" s="63" t="s">
        <v>302</v>
      </c>
      <c r="E217" s="64" t="s">
        <v>71</v>
      </c>
      <c r="F217" s="63" t="s">
        <v>232</v>
      </c>
      <c r="G217" s="65">
        <v>35812</v>
      </c>
      <c r="H217" s="64" t="s">
        <v>39</v>
      </c>
      <c r="I217" s="65">
        <v>44711</v>
      </c>
      <c r="J217" s="63" t="s">
        <v>264</v>
      </c>
      <c r="K217" s="64" t="s">
        <v>260</v>
      </c>
      <c r="L217" s="63">
        <v>102</v>
      </c>
      <c r="M217" s="64" t="s">
        <v>282</v>
      </c>
      <c r="N217" s="63" t="s">
        <v>359</v>
      </c>
      <c r="O217" s="65"/>
      <c r="P217" s="64"/>
      <c r="Q217" s="65"/>
    </row>
    <row r="218" spans="1:17" s="66" customFormat="1" x14ac:dyDescent="0.25">
      <c r="A218" s="63">
        <v>50168</v>
      </c>
      <c r="B218" s="64" t="s">
        <v>94</v>
      </c>
      <c r="C218" s="68" t="s">
        <v>40</v>
      </c>
      <c r="D218" s="63" t="s">
        <v>302</v>
      </c>
      <c r="E218" s="64" t="s">
        <v>71</v>
      </c>
      <c r="F218" s="63" t="s">
        <v>232</v>
      </c>
      <c r="G218" s="65">
        <v>35521</v>
      </c>
      <c r="H218" s="64" t="s">
        <v>62</v>
      </c>
      <c r="I218" s="65">
        <v>44711</v>
      </c>
      <c r="J218" s="63" t="s">
        <v>264</v>
      </c>
      <c r="K218" s="64" t="s">
        <v>260</v>
      </c>
      <c r="L218" s="63">
        <v>107</v>
      </c>
      <c r="M218" s="64" t="s">
        <v>281</v>
      </c>
      <c r="N218" s="63" t="s">
        <v>359</v>
      </c>
      <c r="O218" s="65"/>
      <c r="P218" s="64"/>
      <c r="Q218" s="65"/>
    </row>
    <row r="219" spans="1:17" s="66" customFormat="1" x14ac:dyDescent="0.25">
      <c r="A219" s="63">
        <v>50162</v>
      </c>
      <c r="B219" s="64" t="s">
        <v>101</v>
      </c>
      <c r="C219" s="68" t="s">
        <v>8</v>
      </c>
      <c r="D219" s="63" t="s">
        <v>302</v>
      </c>
      <c r="E219" s="64" t="s">
        <v>71</v>
      </c>
      <c r="F219" s="63" t="s">
        <v>232</v>
      </c>
      <c r="G219" s="65">
        <v>35001</v>
      </c>
      <c r="H219" s="64" t="s">
        <v>39</v>
      </c>
      <c r="I219" s="65">
        <v>44711</v>
      </c>
      <c r="J219" s="63" t="s">
        <v>264</v>
      </c>
      <c r="K219" s="64" t="s">
        <v>260</v>
      </c>
      <c r="L219" s="63">
        <v>116</v>
      </c>
      <c r="M219" s="64" t="s">
        <v>279</v>
      </c>
      <c r="N219" s="63" t="s">
        <v>359</v>
      </c>
      <c r="O219" s="65"/>
      <c r="P219" s="64"/>
      <c r="Q219" s="65"/>
    </row>
    <row r="220" spans="1:17" s="66" customFormat="1" x14ac:dyDescent="0.25">
      <c r="A220" s="63">
        <v>50163</v>
      </c>
      <c r="B220" s="64" t="s">
        <v>111</v>
      </c>
      <c r="C220" s="68" t="s">
        <v>8</v>
      </c>
      <c r="D220" s="63" t="s">
        <v>302</v>
      </c>
      <c r="E220" s="64" t="s">
        <v>71</v>
      </c>
      <c r="F220" s="63" t="s">
        <v>232</v>
      </c>
      <c r="G220" s="65">
        <v>35363</v>
      </c>
      <c r="H220" s="64" t="s">
        <v>39</v>
      </c>
      <c r="I220" s="65">
        <v>44711</v>
      </c>
      <c r="J220" s="63" t="s">
        <v>264</v>
      </c>
      <c r="K220" s="64" t="s">
        <v>260</v>
      </c>
      <c r="L220" s="63">
        <v>116</v>
      </c>
      <c r="M220" s="64" t="s">
        <v>279</v>
      </c>
      <c r="N220" s="63" t="s">
        <v>359</v>
      </c>
      <c r="O220" s="65"/>
      <c r="P220" s="64"/>
      <c r="Q220" s="65"/>
    </row>
    <row r="221" spans="1:17" s="66" customFormat="1" x14ac:dyDescent="0.25">
      <c r="A221" s="63">
        <v>50161</v>
      </c>
      <c r="B221" s="64" t="s">
        <v>100</v>
      </c>
      <c r="C221" s="68" t="s">
        <v>8</v>
      </c>
      <c r="D221" s="63" t="s">
        <v>302</v>
      </c>
      <c r="E221" s="64" t="s">
        <v>71</v>
      </c>
      <c r="F221" s="63" t="s">
        <v>232</v>
      </c>
      <c r="G221" s="65">
        <v>35826</v>
      </c>
      <c r="H221" s="64" t="s">
        <v>39</v>
      </c>
      <c r="I221" s="65">
        <v>44711</v>
      </c>
      <c r="J221" s="63" t="s">
        <v>264</v>
      </c>
      <c r="K221" s="64" t="s">
        <v>260</v>
      </c>
      <c r="L221" s="63">
        <v>116</v>
      </c>
      <c r="M221" s="64" t="s">
        <v>279</v>
      </c>
      <c r="N221" s="63" t="s">
        <v>359</v>
      </c>
      <c r="O221" s="65"/>
      <c r="P221" s="64"/>
      <c r="Q221" s="65"/>
    </row>
    <row r="222" spans="1:17" s="66" customFormat="1" x14ac:dyDescent="0.25">
      <c r="A222" s="63">
        <v>50184</v>
      </c>
      <c r="B222" s="64" t="s">
        <v>114</v>
      </c>
      <c r="C222" s="68" t="s">
        <v>40</v>
      </c>
      <c r="D222" s="63" t="s">
        <v>296</v>
      </c>
      <c r="E222" s="64" t="s">
        <v>36</v>
      </c>
      <c r="F222" s="63" t="s">
        <v>232</v>
      </c>
      <c r="G222" s="65">
        <v>30631</v>
      </c>
      <c r="H222" s="64" t="s">
        <v>31</v>
      </c>
      <c r="I222" s="65">
        <v>44725</v>
      </c>
      <c r="J222" s="63" t="s">
        <v>266</v>
      </c>
      <c r="K222" s="64" t="s">
        <v>258</v>
      </c>
      <c r="L222" s="63">
        <v>110</v>
      </c>
      <c r="M222" s="64" t="s">
        <v>287</v>
      </c>
      <c r="N222" s="63" t="s">
        <v>359</v>
      </c>
      <c r="O222" s="65"/>
      <c r="P222" s="64"/>
      <c r="Q222" s="65"/>
    </row>
    <row r="223" spans="1:17" s="66" customFormat="1" x14ac:dyDescent="0.25">
      <c r="A223" s="63">
        <v>50185</v>
      </c>
      <c r="B223" s="64" t="s">
        <v>80</v>
      </c>
      <c r="C223" s="68" t="s">
        <v>40</v>
      </c>
      <c r="D223" s="63" t="s">
        <v>302</v>
      </c>
      <c r="E223" s="64" t="s">
        <v>71</v>
      </c>
      <c r="F223" s="63" t="s">
        <v>232</v>
      </c>
      <c r="G223" s="65">
        <v>34987</v>
      </c>
      <c r="H223" s="64" t="s">
        <v>31</v>
      </c>
      <c r="I223" s="65">
        <v>44732</v>
      </c>
      <c r="J223" s="63" t="s">
        <v>264</v>
      </c>
      <c r="K223" s="64" t="s">
        <v>260</v>
      </c>
      <c r="L223" s="63">
        <v>107</v>
      </c>
      <c r="M223" s="64" t="s">
        <v>281</v>
      </c>
      <c r="N223" s="63" t="s">
        <v>359</v>
      </c>
      <c r="O223" s="65"/>
      <c r="P223" s="64"/>
      <c r="Q223" s="65"/>
    </row>
    <row r="224" spans="1:17" s="66" customFormat="1" x14ac:dyDescent="0.25">
      <c r="A224" s="63">
        <v>50187</v>
      </c>
      <c r="B224" s="64" t="s">
        <v>116</v>
      </c>
      <c r="C224" s="68" t="s">
        <v>8</v>
      </c>
      <c r="D224" s="63" t="s">
        <v>296</v>
      </c>
      <c r="E224" s="64" t="s">
        <v>36</v>
      </c>
      <c r="F224" s="63" t="s">
        <v>232</v>
      </c>
      <c r="G224" s="65">
        <v>36460</v>
      </c>
      <c r="H224" s="64" t="s">
        <v>33</v>
      </c>
      <c r="I224" s="65">
        <v>44732</v>
      </c>
      <c r="J224" s="63" t="s">
        <v>266</v>
      </c>
      <c r="K224" s="64" t="s">
        <v>258</v>
      </c>
      <c r="L224" s="63">
        <v>101</v>
      </c>
      <c r="M224" s="64" t="s">
        <v>288</v>
      </c>
      <c r="N224" s="63" t="s">
        <v>359</v>
      </c>
      <c r="O224" s="65"/>
      <c r="P224" s="64"/>
      <c r="Q224" s="65">
        <v>44831</v>
      </c>
    </row>
    <row r="225" spans="1:17" s="66" customFormat="1" x14ac:dyDescent="0.25">
      <c r="A225" s="63">
        <v>50186</v>
      </c>
      <c r="B225" s="64" t="s">
        <v>115</v>
      </c>
      <c r="C225" s="68" t="s">
        <v>40</v>
      </c>
      <c r="D225" s="63" t="s">
        <v>296</v>
      </c>
      <c r="E225" s="64" t="s">
        <v>36</v>
      </c>
      <c r="F225" s="63" t="s">
        <v>232</v>
      </c>
      <c r="G225" s="65">
        <v>37584</v>
      </c>
      <c r="H225" s="64" t="s">
        <v>31</v>
      </c>
      <c r="I225" s="65">
        <v>44732</v>
      </c>
      <c r="J225" s="63" t="s">
        <v>266</v>
      </c>
      <c r="K225" s="64" t="s">
        <v>258</v>
      </c>
      <c r="L225" s="63">
        <v>115</v>
      </c>
      <c r="M225" s="64" t="s">
        <v>286</v>
      </c>
      <c r="N225" s="63" t="s">
        <v>359</v>
      </c>
      <c r="O225" s="65"/>
      <c r="P225" s="64"/>
      <c r="Q225" s="65"/>
    </row>
    <row r="226" spans="1:17" s="66" customFormat="1" x14ac:dyDescent="0.25">
      <c r="A226" s="63">
        <v>50188</v>
      </c>
      <c r="B226" s="64" t="s">
        <v>117</v>
      </c>
      <c r="C226" s="68" t="s">
        <v>40</v>
      </c>
      <c r="D226" s="63" t="s">
        <v>296</v>
      </c>
      <c r="E226" s="64" t="s">
        <v>36</v>
      </c>
      <c r="F226" s="63" t="s">
        <v>232</v>
      </c>
      <c r="G226" s="65">
        <v>35951</v>
      </c>
      <c r="H226" s="64" t="s">
        <v>31</v>
      </c>
      <c r="I226" s="65">
        <v>44732</v>
      </c>
      <c r="J226" s="63" t="s">
        <v>266</v>
      </c>
      <c r="K226" s="64" t="s">
        <v>258</v>
      </c>
      <c r="L226" s="63">
        <v>117</v>
      </c>
      <c r="M226" s="64" t="s">
        <v>289</v>
      </c>
      <c r="N226" s="63" t="s">
        <v>359</v>
      </c>
      <c r="O226" s="65"/>
      <c r="P226" s="64"/>
      <c r="Q226" s="65"/>
    </row>
    <row r="227" spans="1:17" s="66" customFormat="1" x14ac:dyDescent="0.25">
      <c r="A227" s="63">
        <v>50196</v>
      </c>
      <c r="B227" s="64" t="s">
        <v>124</v>
      </c>
      <c r="C227" s="68" t="s">
        <v>8</v>
      </c>
      <c r="D227" s="63" t="s">
        <v>302</v>
      </c>
      <c r="E227" s="64" t="s">
        <v>71</v>
      </c>
      <c r="F227" s="63" t="s">
        <v>232</v>
      </c>
      <c r="G227" s="65">
        <v>34390</v>
      </c>
      <c r="H227" s="64" t="s">
        <v>45</v>
      </c>
      <c r="I227" s="65">
        <v>44739</v>
      </c>
      <c r="J227" s="63" t="s">
        <v>264</v>
      </c>
      <c r="K227" s="64" t="s">
        <v>260</v>
      </c>
      <c r="L227" s="63">
        <v>116</v>
      </c>
      <c r="M227" s="64" t="s">
        <v>279</v>
      </c>
      <c r="N227" s="63" t="s">
        <v>359</v>
      </c>
      <c r="O227" s="65"/>
      <c r="P227" s="64"/>
      <c r="Q227" s="65"/>
    </row>
    <row r="228" spans="1:17" s="66" customFormat="1" x14ac:dyDescent="0.25">
      <c r="A228" s="63">
        <v>50195</v>
      </c>
      <c r="B228" s="64" t="s">
        <v>123</v>
      </c>
      <c r="C228" s="68" t="s">
        <v>8</v>
      </c>
      <c r="D228" s="63" t="s">
        <v>302</v>
      </c>
      <c r="E228" s="64" t="s">
        <v>71</v>
      </c>
      <c r="F228" s="63" t="s">
        <v>232</v>
      </c>
      <c r="G228" s="65">
        <v>35515</v>
      </c>
      <c r="H228" s="64" t="s">
        <v>45</v>
      </c>
      <c r="I228" s="65">
        <v>44739</v>
      </c>
      <c r="J228" s="63" t="s">
        <v>264</v>
      </c>
      <c r="K228" s="64" t="s">
        <v>260</v>
      </c>
      <c r="L228" s="63">
        <v>116</v>
      </c>
      <c r="M228" s="64" t="s">
        <v>279</v>
      </c>
      <c r="N228" s="63" t="s">
        <v>359</v>
      </c>
      <c r="O228" s="65"/>
      <c r="P228" s="64"/>
      <c r="Q228" s="65"/>
    </row>
    <row r="229" spans="1:17" s="66" customFormat="1" x14ac:dyDescent="0.25">
      <c r="A229" s="63">
        <v>50189</v>
      </c>
      <c r="B229" s="64" t="s">
        <v>118</v>
      </c>
      <c r="C229" s="68" t="s">
        <v>8</v>
      </c>
      <c r="D229" s="63" t="s">
        <v>296</v>
      </c>
      <c r="E229" s="64" t="s">
        <v>36</v>
      </c>
      <c r="F229" s="63" t="s">
        <v>232</v>
      </c>
      <c r="G229" s="65">
        <v>33098</v>
      </c>
      <c r="H229" s="64" t="s">
        <v>67</v>
      </c>
      <c r="I229" s="65">
        <v>44739</v>
      </c>
      <c r="J229" s="63" t="s">
        <v>266</v>
      </c>
      <c r="K229" s="64" t="s">
        <v>258</v>
      </c>
      <c r="L229" s="63">
        <v>110</v>
      </c>
      <c r="M229" s="64" t="s">
        <v>287</v>
      </c>
      <c r="N229" s="63" t="s">
        <v>359</v>
      </c>
      <c r="O229" s="65"/>
      <c r="P229" s="64"/>
      <c r="Q229" s="65"/>
    </row>
    <row r="230" spans="1:17" s="66" customFormat="1" x14ac:dyDescent="0.25">
      <c r="A230" s="63">
        <v>50205</v>
      </c>
      <c r="B230" s="64" t="s">
        <v>133</v>
      </c>
      <c r="C230" s="68" t="s">
        <v>40</v>
      </c>
      <c r="D230" s="63" t="s">
        <v>296</v>
      </c>
      <c r="E230" s="64" t="s">
        <v>36</v>
      </c>
      <c r="F230" s="63" t="s">
        <v>232</v>
      </c>
      <c r="G230" s="65">
        <v>35214</v>
      </c>
      <c r="H230" s="64" t="s">
        <v>58</v>
      </c>
      <c r="I230" s="65">
        <v>44746</v>
      </c>
      <c r="J230" s="63" t="s">
        <v>266</v>
      </c>
      <c r="K230" s="64" t="s">
        <v>258</v>
      </c>
      <c r="L230" s="63">
        <v>115</v>
      </c>
      <c r="M230" s="64" t="s">
        <v>286</v>
      </c>
      <c r="N230" s="63" t="s">
        <v>359</v>
      </c>
      <c r="O230" s="65"/>
      <c r="P230" s="64"/>
      <c r="Q230" s="65"/>
    </row>
    <row r="231" spans="1:17" s="66" customFormat="1" x14ac:dyDescent="0.25">
      <c r="A231" s="63">
        <v>50207</v>
      </c>
      <c r="B231" s="64" t="s">
        <v>135</v>
      </c>
      <c r="C231" s="68" t="s">
        <v>8</v>
      </c>
      <c r="D231" s="63" t="s">
        <v>302</v>
      </c>
      <c r="E231" s="64" t="s">
        <v>71</v>
      </c>
      <c r="F231" s="63" t="s">
        <v>232</v>
      </c>
      <c r="G231" s="65">
        <v>35867</v>
      </c>
      <c r="H231" s="64" t="s">
        <v>32</v>
      </c>
      <c r="I231" s="65">
        <v>44760</v>
      </c>
      <c r="J231" s="63" t="s">
        <v>264</v>
      </c>
      <c r="K231" s="64" t="s">
        <v>260</v>
      </c>
      <c r="L231" s="63">
        <v>102</v>
      </c>
      <c r="M231" s="64" t="s">
        <v>282</v>
      </c>
      <c r="N231" s="63" t="s">
        <v>359</v>
      </c>
      <c r="O231" s="65"/>
      <c r="P231" s="64"/>
      <c r="Q231" s="65"/>
    </row>
    <row r="232" spans="1:17" s="66" customFormat="1" x14ac:dyDescent="0.25">
      <c r="A232" s="63">
        <v>50210</v>
      </c>
      <c r="B232" s="64" t="s">
        <v>138</v>
      </c>
      <c r="C232" s="68" t="s">
        <v>40</v>
      </c>
      <c r="D232" s="63" t="s">
        <v>302</v>
      </c>
      <c r="E232" s="64" t="s">
        <v>71</v>
      </c>
      <c r="F232" s="63" t="s">
        <v>232</v>
      </c>
      <c r="G232" s="65">
        <v>35486</v>
      </c>
      <c r="H232" s="64" t="s">
        <v>67</v>
      </c>
      <c r="I232" s="65">
        <v>44760</v>
      </c>
      <c r="J232" s="63" t="s">
        <v>264</v>
      </c>
      <c r="K232" s="64" t="s">
        <v>260</v>
      </c>
      <c r="L232" s="63">
        <v>107</v>
      </c>
      <c r="M232" s="64" t="s">
        <v>281</v>
      </c>
      <c r="N232" s="63" t="s">
        <v>359</v>
      </c>
      <c r="O232" s="65"/>
      <c r="P232" s="64"/>
      <c r="Q232" s="65"/>
    </row>
    <row r="233" spans="1:17" s="66" customFormat="1" x14ac:dyDescent="0.25">
      <c r="A233" s="63">
        <v>50219</v>
      </c>
      <c r="B233" s="64" t="s">
        <v>153</v>
      </c>
      <c r="C233" s="68" t="s">
        <v>8</v>
      </c>
      <c r="D233" s="63" t="s">
        <v>312</v>
      </c>
      <c r="E233" s="64" t="s">
        <v>52</v>
      </c>
      <c r="F233" s="63" t="s">
        <v>237</v>
      </c>
      <c r="G233" s="65">
        <v>30863</v>
      </c>
      <c r="H233" s="64" t="s">
        <v>32</v>
      </c>
      <c r="I233" s="65">
        <v>44774</v>
      </c>
      <c r="J233" s="63" t="s">
        <v>263</v>
      </c>
      <c r="K233" s="64" t="s">
        <v>259</v>
      </c>
      <c r="L233" s="63">
        <v>104</v>
      </c>
      <c r="M233" s="64" t="s">
        <v>276</v>
      </c>
      <c r="N233" s="63" t="s">
        <v>359</v>
      </c>
      <c r="O233" s="65"/>
      <c r="P233" s="64"/>
      <c r="Q233" s="65"/>
    </row>
    <row r="234" spans="1:17" s="66" customFormat="1" x14ac:dyDescent="0.25">
      <c r="A234" s="63">
        <v>50221</v>
      </c>
      <c r="B234" s="64" t="s">
        <v>142</v>
      </c>
      <c r="C234" s="68" t="s">
        <v>40</v>
      </c>
      <c r="D234" s="63" t="s">
        <v>296</v>
      </c>
      <c r="E234" s="64" t="s">
        <v>36</v>
      </c>
      <c r="F234" s="63" t="s">
        <v>232</v>
      </c>
      <c r="G234" s="65">
        <v>36647</v>
      </c>
      <c r="H234" s="64" t="s">
        <v>56</v>
      </c>
      <c r="I234" s="65">
        <v>44774</v>
      </c>
      <c r="J234" s="63" t="s">
        <v>266</v>
      </c>
      <c r="K234" s="64" t="s">
        <v>258</v>
      </c>
      <c r="L234" s="63">
        <v>101</v>
      </c>
      <c r="M234" s="64" t="s">
        <v>288</v>
      </c>
      <c r="N234" s="63" t="s">
        <v>359</v>
      </c>
      <c r="O234" s="65"/>
      <c r="P234" s="64"/>
      <c r="Q234" s="65">
        <v>44826</v>
      </c>
    </row>
    <row r="235" spans="1:17" s="66" customFormat="1" x14ac:dyDescent="0.25">
      <c r="A235" s="63">
        <v>50223</v>
      </c>
      <c r="B235" s="64" t="s">
        <v>143</v>
      </c>
      <c r="C235" s="68" t="s">
        <v>8</v>
      </c>
      <c r="D235" s="63" t="s">
        <v>302</v>
      </c>
      <c r="E235" s="64" t="s">
        <v>71</v>
      </c>
      <c r="F235" s="63" t="s">
        <v>232</v>
      </c>
      <c r="G235" s="65">
        <v>35510</v>
      </c>
      <c r="H235" s="64" t="s">
        <v>33</v>
      </c>
      <c r="I235" s="65">
        <v>44781</v>
      </c>
      <c r="J235" s="63" t="s">
        <v>264</v>
      </c>
      <c r="K235" s="64" t="s">
        <v>260</v>
      </c>
      <c r="L235" s="63">
        <v>116</v>
      </c>
      <c r="M235" s="64" t="s">
        <v>279</v>
      </c>
      <c r="N235" s="63" t="s">
        <v>359</v>
      </c>
      <c r="O235" s="65"/>
      <c r="P235" s="64"/>
      <c r="Q235" s="65"/>
    </row>
    <row r="236" spans="1:17" s="66" customFormat="1" x14ac:dyDescent="0.25">
      <c r="A236" s="63">
        <v>50235</v>
      </c>
      <c r="B236" s="64" t="s">
        <v>178</v>
      </c>
      <c r="C236" s="68" t="s">
        <v>40</v>
      </c>
      <c r="D236" s="63" t="s">
        <v>307</v>
      </c>
      <c r="E236" s="64" t="s">
        <v>22</v>
      </c>
      <c r="F236" s="63" t="s">
        <v>237</v>
      </c>
      <c r="G236" s="65">
        <v>31256</v>
      </c>
      <c r="H236" s="64" t="s">
        <v>62</v>
      </c>
      <c r="I236" s="65">
        <v>44823</v>
      </c>
      <c r="J236" s="63" t="s">
        <v>264</v>
      </c>
      <c r="K236" s="64" t="s">
        <v>260</v>
      </c>
      <c r="L236" s="63">
        <v>116</v>
      </c>
      <c r="M236" s="64" t="s">
        <v>279</v>
      </c>
      <c r="N236" s="63" t="s">
        <v>359</v>
      </c>
      <c r="O236" s="65"/>
      <c r="P236" s="64"/>
      <c r="Q236" s="65"/>
    </row>
    <row r="237" spans="1:17" s="66" customFormat="1" x14ac:dyDescent="0.25">
      <c r="A237" s="63">
        <v>50234</v>
      </c>
      <c r="B237" s="64" t="s">
        <v>176</v>
      </c>
      <c r="C237" s="68" t="s">
        <v>40</v>
      </c>
      <c r="D237" s="63" t="s">
        <v>323</v>
      </c>
      <c r="E237" s="64" t="s">
        <v>44</v>
      </c>
      <c r="F237" s="63" t="s">
        <v>235</v>
      </c>
      <c r="G237" s="65">
        <v>35409</v>
      </c>
      <c r="H237" s="64" t="s">
        <v>62</v>
      </c>
      <c r="I237" s="65">
        <v>44823</v>
      </c>
      <c r="J237" s="63" t="s">
        <v>267</v>
      </c>
      <c r="K237" s="64" t="s">
        <v>262</v>
      </c>
      <c r="L237" s="63">
        <v>109</v>
      </c>
      <c r="M237" s="64" t="s">
        <v>290</v>
      </c>
      <c r="N237" s="63" t="s">
        <v>359</v>
      </c>
      <c r="O237" s="65"/>
      <c r="P237" s="64"/>
      <c r="Q237" s="65"/>
    </row>
  </sheetData>
  <conditionalFormatting sqref="A1:A1048576">
    <cfRule type="duplicateValues" dxfId="54" priority="1"/>
  </conditionalFormatting>
  <pageMargins left="0.7" right="0.7" top="0.75" bottom="0.75" header="0.3" footer="0.3"/>
  <pageSetup orientation="portrait" r:id="rId1"/>
  <headerFooter>
    <oddFooter>&amp;L&amp;1#&amp;"Calibri"&amp;10&amp;K000000BUSINESS INFORMATION - This information is intended for general Business use and must be distributed to intended recipients only.</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11"/>
  <sheetViews>
    <sheetView workbookViewId="0">
      <selection sqref="A1:B11"/>
    </sheetView>
  </sheetViews>
  <sheetFormatPr defaultRowHeight="15" x14ac:dyDescent="0.25"/>
  <cols>
    <col min="1" max="1" width="20.140625" customWidth="1"/>
    <col min="2" max="2" width="11" style="30" customWidth="1"/>
  </cols>
  <sheetData>
    <row r="1" spans="1:2" ht="25.5" x14ac:dyDescent="0.25">
      <c r="A1" s="31" t="s">
        <v>273</v>
      </c>
      <c r="B1" s="32" t="s">
        <v>365</v>
      </c>
    </row>
    <row r="2" spans="1:2" x14ac:dyDescent="0.25">
      <c r="A2" s="33" t="s">
        <v>259</v>
      </c>
      <c r="B2" s="34">
        <v>20</v>
      </c>
    </row>
    <row r="3" spans="1:2" x14ac:dyDescent="0.25">
      <c r="A3" s="33" t="s">
        <v>260</v>
      </c>
      <c r="B3" s="34">
        <v>65</v>
      </c>
    </row>
    <row r="4" spans="1:2" x14ac:dyDescent="0.25">
      <c r="A4" s="33" t="s">
        <v>12</v>
      </c>
      <c r="B4" s="34">
        <v>7</v>
      </c>
    </row>
    <row r="5" spans="1:2" x14ac:dyDescent="0.25">
      <c r="A5" s="33" t="s">
        <v>258</v>
      </c>
      <c r="B5" s="34">
        <v>71</v>
      </c>
    </row>
    <row r="6" spans="1:2" x14ac:dyDescent="0.25">
      <c r="A6" s="33" t="s">
        <v>262</v>
      </c>
      <c r="B6" s="34">
        <v>6</v>
      </c>
    </row>
    <row r="7" spans="1:2" x14ac:dyDescent="0.25">
      <c r="A7" s="33" t="s">
        <v>48</v>
      </c>
      <c r="B7" s="34">
        <v>3</v>
      </c>
    </row>
    <row r="8" spans="1:2" x14ac:dyDescent="0.25">
      <c r="A8" s="33" t="s">
        <v>21</v>
      </c>
      <c r="B8" s="34">
        <v>3</v>
      </c>
    </row>
    <row r="9" spans="1:2" x14ac:dyDescent="0.25">
      <c r="A9" s="33" t="s">
        <v>34</v>
      </c>
      <c r="B9" s="34">
        <v>3</v>
      </c>
    </row>
    <row r="10" spans="1:2" x14ac:dyDescent="0.25">
      <c r="A10" s="33" t="s">
        <v>261</v>
      </c>
      <c r="B10" s="34">
        <v>8</v>
      </c>
    </row>
    <row r="11" spans="1:2" x14ac:dyDescent="0.25">
      <c r="A11" s="31"/>
      <c r="B11" s="32">
        <f>SUM(B2:B10)</f>
        <v>186</v>
      </c>
    </row>
  </sheetData>
  <pageMargins left="0.7" right="0.7" top="0.75" bottom="0.75" header="0.3" footer="0.3"/>
  <pageSetup orientation="portrait" r:id="rId1"/>
  <headerFooter>
    <oddFooter>&amp;L&amp;1#&amp;"Calibri"&amp;10&amp;K000000BUSINESS INFORMATION - This information is intended for general Business use and must be distributed to intended recipients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workbookViewId="0">
      <selection activeCell="A5" sqref="A5"/>
    </sheetView>
  </sheetViews>
  <sheetFormatPr defaultRowHeight="15" x14ac:dyDescent="0.25"/>
  <cols>
    <col min="1" max="1" width="6.5703125" style="2" customWidth="1"/>
    <col min="2" max="2" width="46.5703125" customWidth="1"/>
    <col min="3" max="3" width="52.28515625" style="41" customWidth="1"/>
    <col min="4" max="4" width="7.7109375" style="2" customWidth="1"/>
    <col min="5" max="5" width="11.5703125" style="1" customWidth="1"/>
    <col min="6" max="6" width="9.140625" style="7"/>
  </cols>
  <sheetData>
    <row r="1" spans="1:6" ht="4.5" customHeight="1" x14ac:dyDescent="0.25">
      <c r="D1" s="78"/>
      <c r="E1" s="78"/>
      <c r="F1" s="78"/>
    </row>
    <row r="2" spans="1:6" s="3" customFormat="1" ht="27" customHeight="1" x14ac:dyDescent="0.25">
      <c r="A2" s="42" t="s">
        <v>366</v>
      </c>
      <c r="B2" s="43" t="s">
        <v>367</v>
      </c>
      <c r="C2" s="44" t="s">
        <v>368</v>
      </c>
      <c r="D2" s="45" t="s">
        <v>375</v>
      </c>
      <c r="E2" s="46" t="s">
        <v>376</v>
      </c>
      <c r="F2" s="47" t="s">
        <v>380</v>
      </c>
    </row>
    <row r="3" spans="1:6" s="3" customFormat="1" ht="27.75" customHeight="1" x14ac:dyDescent="0.25">
      <c r="A3" s="48">
        <v>1</v>
      </c>
      <c r="B3" s="49" t="s">
        <v>369</v>
      </c>
      <c r="C3" s="50" t="s">
        <v>370</v>
      </c>
      <c r="D3" s="51" t="s">
        <v>377</v>
      </c>
      <c r="E3" s="51"/>
      <c r="F3" s="52"/>
    </row>
    <row r="4" spans="1:6" s="3" customFormat="1" ht="36" x14ac:dyDescent="0.25">
      <c r="A4" s="48">
        <v>2</v>
      </c>
      <c r="B4" s="53" t="s">
        <v>381</v>
      </c>
      <c r="C4" s="50" t="s">
        <v>382</v>
      </c>
      <c r="D4" s="51" t="s">
        <v>377</v>
      </c>
      <c r="E4" s="51"/>
      <c r="F4" s="52"/>
    </row>
    <row r="5" spans="1:6" ht="31.5" customHeight="1" x14ac:dyDescent="0.25">
      <c r="A5" s="48">
        <v>3</v>
      </c>
      <c r="B5" s="54" t="s">
        <v>373</v>
      </c>
      <c r="C5" s="50" t="s">
        <v>383</v>
      </c>
      <c r="D5" s="51" t="s">
        <v>377</v>
      </c>
      <c r="E5" s="55" t="s">
        <v>378</v>
      </c>
      <c r="F5" s="56" t="s">
        <v>379</v>
      </c>
    </row>
    <row r="6" spans="1:6" ht="30.75" customHeight="1" x14ac:dyDescent="0.25">
      <c r="A6" s="57">
        <v>4</v>
      </c>
      <c r="B6" s="58" t="s">
        <v>374</v>
      </c>
      <c r="C6" s="59" t="s">
        <v>384</v>
      </c>
      <c r="D6" s="60" t="s">
        <v>377</v>
      </c>
      <c r="E6" s="61"/>
      <c r="F6" s="62"/>
    </row>
  </sheetData>
  <mergeCells count="1">
    <mergeCell ref="D1:F1"/>
  </mergeCells>
  <pageMargins left="0.7" right="0.7" top="0.75" bottom="0.75" header="0.3" footer="0.3"/>
  <pageSetup orientation="portrait" r:id="rId1"/>
  <headerFooter>
    <oddFooter>&amp;L&amp;1#&amp;"Calibri"&amp;10&amp;K000000BUSINESS INFORMATION - This information is intended for general Business use and must be distributed to intended recipients only.</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62"/>
  <sheetViews>
    <sheetView topLeftCell="A19" zoomScaleNormal="100" workbookViewId="0">
      <selection activeCell="F46" sqref="F46"/>
    </sheetView>
  </sheetViews>
  <sheetFormatPr defaultRowHeight="15" x14ac:dyDescent="0.25"/>
  <cols>
    <col min="1" max="1" width="24.42578125" customWidth="1"/>
    <col min="2" max="2" width="33.140625" customWidth="1"/>
    <col min="3" max="3" width="24.42578125" customWidth="1"/>
    <col min="4" max="4" width="26.7109375" customWidth="1"/>
    <col min="5" max="5" width="28.7109375" customWidth="1"/>
    <col min="6" max="10" width="16.28515625" bestFit="1" customWidth="1"/>
    <col min="11" max="11" width="11.28515625" bestFit="1" customWidth="1"/>
    <col min="13" max="13" width="17.7109375" customWidth="1"/>
    <col min="14" max="14" width="24.42578125" customWidth="1"/>
    <col min="15" max="15" width="16.42578125" customWidth="1"/>
  </cols>
  <sheetData>
    <row r="3" spans="1:15" x14ac:dyDescent="0.25">
      <c r="A3" s="69" t="s">
        <v>385</v>
      </c>
      <c r="B3" t="s">
        <v>387</v>
      </c>
      <c r="C3" t="s">
        <v>389</v>
      </c>
      <c r="M3" s="69" t="s">
        <v>385</v>
      </c>
      <c r="N3" t="s">
        <v>389</v>
      </c>
      <c r="O3" t="s">
        <v>388</v>
      </c>
    </row>
    <row r="4" spans="1:15" x14ac:dyDescent="0.25">
      <c r="A4" s="70" t="s">
        <v>259</v>
      </c>
      <c r="B4" s="71">
        <v>27</v>
      </c>
      <c r="C4" s="71">
        <v>22</v>
      </c>
      <c r="M4" s="70" t="s">
        <v>259</v>
      </c>
      <c r="N4" s="71">
        <v>22</v>
      </c>
      <c r="O4" s="71">
        <v>5</v>
      </c>
    </row>
    <row r="5" spans="1:15" x14ac:dyDescent="0.25">
      <c r="A5" s="70" t="s">
        <v>386</v>
      </c>
      <c r="B5" s="71">
        <v>27</v>
      </c>
      <c r="C5" s="71">
        <v>22</v>
      </c>
      <c r="M5" s="70" t="s">
        <v>386</v>
      </c>
      <c r="N5" s="71">
        <v>22</v>
      </c>
      <c r="O5" s="71">
        <v>5</v>
      </c>
    </row>
    <row r="17" spans="1:5" x14ac:dyDescent="0.25">
      <c r="A17" s="70"/>
      <c r="B17" s="71"/>
      <c r="C17" s="71"/>
    </row>
    <row r="18" spans="1:5" x14ac:dyDescent="0.25">
      <c r="A18" s="70"/>
      <c r="B18" s="71"/>
      <c r="C18" s="71"/>
    </row>
    <row r="19" spans="1:5" x14ac:dyDescent="0.25">
      <c r="A19" s="70"/>
      <c r="B19" s="71"/>
      <c r="C19" s="71"/>
    </row>
    <row r="20" spans="1:5" x14ac:dyDescent="0.25">
      <c r="A20" s="70"/>
      <c r="B20" s="71"/>
      <c r="C20" s="71"/>
    </row>
    <row r="21" spans="1:5" x14ac:dyDescent="0.25">
      <c r="A21" s="70"/>
      <c r="B21" s="71"/>
      <c r="C21" s="71"/>
    </row>
    <row r="22" spans="1:5" x14ac:dyDescent="0.25">
      <c r="A22" s="70"/>
      <c r="B22" s="71"/>
      <c r="C22" s="71"/>
    </row>
    <row r="23" spans="1:5" x14ac:dyDescent="0.25">
      <c r="A23" s="70"/>
      <c r="B23" s="71"/>
      <c r="C23" s="71"/>
    </row>
    <row r="24" spans="1:5" x14ac:dyDescent="0.25">
      <c r="A24" s="70"/>
      <c r="B24" s="71"/>
      <c r="C24" s="71"/>
    </row>
    <row r="25" spans="1:5" x14ac:dyDescent="0.25">
      <c r="A25" s="70"/>
      <c r="B25" s="71"/>
      <c r="C25" s="71"/>
    </row>
    <row r="26" spans="1:5" x14ac:dyDescent="0.25">
      <c r="A26" s="70"/>
      <c r="B26" s="71"/>
      <c r="C26" s="71"/>
    </row>
    <row r="29" spans="1:5" x14ac:dyDescent="0.25">
      <c r="A29" t="s">
        <v>387</v>
      </c>
      <c r="D29" t="s">
        <v>388</v>
      </c>
    </row>
    <row r="30" spans="1:5" x14ac:dyDescent="0.25">
      <c r="A30" s="71">
        <v>27</v>
      </c>
      <c r="B30">
        <f>GETPIVOTDATA("Active Employee Count (HC)",$A$29)</f>
        <v>27</v>
      </c>
      <c r="D30" s="71">
        <v>5</v>
      </c>
      <c r="E30">
        <f>GETPIVOTDATA("Vacancies",$D$29)</f>
        <v>5</v>
      </c>
    </row>
    <row r="45" spans="1:6" x14ac:dyDescent="0.25">
      <c r="A45" t="s">
        <v>389</v>
      </c>
      <c r="D45" t="s">
        <v>390</v>
      </c>
      <c r="E45" t="s">
        <v>391</v>
      </c>
    </row>
    <row r="46" spans="1:6" x14ac:dyDescent="0.25">
      <c r="A46" s="71">
        <v>22</v>
      </c>
      <c r="B46">
        <f>GETPIVOTDATA("Manpower Budget",$A$45)</f>
        <v>22</v>
      </c>
      <c r="D46" s="71">
        <v>16</v>
      </c>
      <c r="E46" s="71">
        <v>11</v>
      </c>
      <c r="F46" t="str">
        <f>GETPIVOTDATA("Sum of Count of Active Male",$D$45)&amp;" : " &amp;GETPIVOTDATA("Sum of Count of Active Female",$D$45)</f>
        <v>16 : 11</v>
      </c>
    </row>
    <row r="60" spans="1:3" x14ac:dyDescent="0.25">
      <c r="A60" s="69" t="s">
        <v>385</v>
      </c>
      <c r="B60" t="s">
        <v>387</v>
      </c>
      <c r="C60" t="s">
        <v>388</v>
      </c>
    </row>
    <row r="61" spans="1:3" x14ac:dyDescent="0.25">
      <c r="A61" s="70" t="s">
        <v>259</v>
      </c>
      <c r="B61" s="71">
        <v>27</v>
      </c>
      <c r="C61" s="71">
        <v>5</v>
      </c>
    </row>
    <row r="62" spans="1:3" x14ac:dyDescent="0.25">
      <c r="A62" s="70" t="s">
        <v>386</v>
      </c>
      <c r="B62" s="71">
        <v>27</v>
      </c>
      <c r="C62" s="71">
        <v>5</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J37" sqref="J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U237"/>
  <sheetViews>
    <sheetView topLeftCell="D1" workbookViewId="0">
      <selection activeCell="K1" sqref="K1"/>
    </sheetView>
  </sheetViews>
  <sheetFormatPr defaultRowHeight="15" x14ac:dyDescent="0.25"/>
  <cols>
    <col min="1" max="1" width="12.28515625" style="72" customWidth="1"/>
    <col min="2" max="2" width="19.42578125" customWidth="1"/>
    <col min="3" max="3" width="9.140625" style="1" customWidth="1"/>
    <col min="4" max="4" width="13.140625" style="1" customWidth="1"/>
    <col min="5" max="5" width="24.85546875" customWidth="1"/>
    <col min="6" max="6" width="12.85546875" style="1" customWidth="1"/>
    <col min="7" max="8" width="12.5703125" style="1" customWidth="1"/>
    <col min="9" max="9" width="19.5703125" customWidth="1"/>
    <col min="10" max="10" width="15.7109375" style="1" customWidth="1"/>
    <col min="11" max="11" width="15.7109375" style="76" customWidth="1"/>
    <col min="12" max="12" width="15.7109375" style="1" customWidth="1"/>
    <col min="13" max="13" width="15.7109375" style="76" customWidth="1"/>
    <col min="14" max="14" width="12.42578125" style="1" customWidth="1"/>
    <col min="15" max="15" width="15.85546875" customWidth="1"/>
    <col min="16" max="16" width="15.85546875" style="1" customWidth="1"/>
    <col min="17" max="17" width="15.140625" customWidth="1"/>
    <col min="18" max="18" width="13.140625" style="1" customWidth="1"/>
    <col min="19" max="19" width="17.5703125" style="1" customWidth="1"/>
    <col min="20" max="20" width="16.7109375" customWidth="1"/>
    <col min="21" max="21" width="14.42578125" style="4" customWidth="1"/>
    <col min="22" max="22" width="22.28515625" customWidth="1"/>
  </cols>
  <sheetData>
    <row r="1" spans="1:21" ht="22.5" x14ac:dyDescent="0.25">
      <c r="A1" s="5" t="s">
        <v>77</v>
      </c>
      <c r="B1" s="6" t="s">
        <v>0</v>
      </c>
      <c r="C1" s="67" t="s">
        <v>372</v>
      </c>
      <c r="D1" s="5" t="s">
        <v>355</v>
      </c>
      <c r="E1" s="6" t="s">
        <v>1</v>
      </c>
      <c r="F1" s="5" t="s">
        <v>2</v>
      </c>
      <c r="G1" s="5" t="s">
        <v>3</v>
      </c>
      <c r="H1" s="5" t="s">
        <v>392</v>
      </c>
      <c r="I1" s="6" t="s">
        <v>4</v>
      </c>
      <c r="J1" s="5" t="s">
        <v>5</v>
      </c>
      <c r="K1" s="75" t="s">
        <v>400</v>
      </c>
      <c r="L1" s="5" t="s">
        <v>395</v>
      </c>
      <c r="M1" s="75" t="s">
        <v>394</v>
      </c>
      <c r="N1" s="5" t="s">
        <v>272</v>
      </c>
      <c r="O1" s="6" t="s">
        <v>273</v>
      </c>
      <c r="P1" s="5" t="s">
        <v>274</v>
      </c>
      <c r="Q1" s="6" t="s">
        <v>275</v>
      </c>
      <c r="R1" s="5" t="s">
        <v>6</v>
      </c>
      <c r="S1" s="5" t="s">
        <v>7</v>
      </c>
      <c r="T1" s="6" t="s">
        <v>228</v>
      </c>
      <c r="U1" s="5" t="s">
        <v>356</v>
      </c>
    </row>
    <row r="2" spans="1:21" s="66" customFormat="1" x14ac:dyDescent="0.25">
      <c r="A2" s="63">
        <v>50053</v>
      </c>
      <c r="B2" s="64" t="s">
        <v>224</v>
      </c>
      <c r="C2" s="68" t="s">
        <v>40</v>
      </c>
      <c r="D2" s="63" t="s">
        <v>308</v>
      </c>
      <c r="E2" s="64" t="s">
        <v>47</v>
      </c>
      <c r="F2" s="63" t="s">
        <v>240</v>
      </c>
      <c r="G2" s="65">
        <v>29877</v>
      </c>
      <c r="H2" s="73">
        <f t="shared" ref="H2:H65" ca="1" si="0">ROUNDDOWN(YEARFRAC(G2, TODAY(), 1), 0)</f>
        <v>40</v>
      </c>
      <c r="I2" s="64" t="s">
        <v>68</v>
      </c>
      <c r="J2" s="65">
        <v>39096</v>
      </c>
      <c r="K2" s="73">
        <f t="shared" ref="K2:K65" ca="1" si="1">ROUNDDOWN(YEARFRAC(J2, TODAY(), 1), 0)</f>
        <v>15</v>
      </c>
      <c r="L2" s="65" t="str">
        <f>TEXT(Table14[[#This Row],[Pay Start Date]],"mmmm")</f>
        <v>January</v>
      </c>
      <c r="M2" s="73">
        <f>YEAR(Table14[[#This Row],[Pay Start Date]])</f>
        <v>2007</v>
      </c>
      <c r="N2" s="63" t="s">
        <v>264</v>
      </c>
      <c r="O2" s="64" t="s">
        <v>260</v>
      </c>
      <c r="P2" s="63">
        <v>116</v>
      </c>
      <c r="Q2" s="64" t="s">
        <v>279</v>
      </c>
      <c r="R2" s="63" t="s">
        <v>358</v>
      </c>
      <c r="S2" s="65">
        <v>44047</v>
      </c>
      <c r="T2" s="64" t="s">
        <v>20</v>
      </c>
      <c r="U2" s="65"/>
    </row>
    <row r="3" spans="1:21" s="66" customFormat="1" x14ac:dyDescent="0.25">
      <c r="A3" s="63">
        <v>50055</v>
      </c>
      <c r="B3" s="64" t="s">
        <v>225</v>
      </c>
      <c r="C3" s="68" t="s">
        <v>8</v>
      </c>
      <c r="D3" s="63" t="s">
        <v>349</v>
      </c>
      <c r="E3" s="64" t="s">
        <v>243</v>
      </c>
      <c r="F3" s="63" t="s">
        <v>240</v>
      </c>
      <c r="G3" s="65">
        <v>27890</v>
      </c>
      <c r="H3" s="73">
        <f t="shared" ca="1" si="0"/>
        <v>46</v>
      </c>
      <c r="I3" s="64" t="s">
        <v>39</v>
      </c>
      <c r="J3" s="65">
        <v>39096</v>
      </c>
      <c r="K3" s="73">
        <f t="shared" ca="1" si="1"/>
        <v>15</v>
      </c>
      <c r="L3" s="65" t="str">
        <f>TEXT(Table14[[#This Row],[Pay Start Date]],"mmmm")</f>
        <v>January</v>
      </c>
      <c r="M3" s="73">
        <f>YEAR(Table14[[#This Row],[Pay Start Date]])</f>
        <v>2007</v>
      </c>
      <c r="N3" s="63" t="s">
        <v>270</v>
      </c>
      <c r="O3" s="64" t="s">
        <v>34</v>
      </c>
      <c r="P3" s="63">
        <v>118</v>
      </c>
      <c r="Q3" s="64" t="s">
        <v>293</v>
      </c>
      <c r="R3" s="63" t="s">
        <v>359</v>
      </c>
      <c r="S3" s="65"/>
      <c r="T3" s="64"/>
      <c r="U3" s="65"/>
    </row>
    <row r="4" spans="1:21" s="66" customFormat="1" x14ac:dyDescent="0.25">
      <c r="A4" s="63">
        <v>50003</v>
      </c>
      <c r="B4" s="64" t="s">
        <v>219</v>
      </c>
      <c r="C4" s="68" t="s">
        <v>8</v>
      </c>
      <c r="D4" s="63" t="s">
        <v>345</v>
      </c>
      <c r="E4" s="64" t="s">
        <v>24</v>
      </c>
      <c r="F4" s="63" t="s">
        <v>239</v>
      </c>
      <c r="G4" s="65">
        <v>20307</v>
      </c>
      <c r="H4" s="73">
        <f t="shared" ca="1" si="0"/>
        <v>67</v>
      </c>
      <c r="I4" s="64" t="s">
        <v>11</v>
      </c>
      <c r="J4" s="65">
        <v>39096</v>
      </c>
      <c r="K4" s="73">
        <f t="shared" ca="1" si="1"/>
        <v>15</v>
      </c>
      <c r="L4" s="65" t="str">
        <f>TEXT(Table14[[#This Row],[Pay Start Date]],"mmmm")</f>
        <v>January</v>
      </c>
      <c r="M4" s="73">
        <f>YEAR(Table14[[#This Row],[Pay Start Date]])</f>
        <v>2007</v>
      </c>
      <c r="N4" s="63" t="s">
        <v>264</v>
      </c>
      <c r="O4" s="64" t="s">
        <v>260</v>
      </c>
      <c r="P4" s="63">
        <v>116</v>
      </c>
      <c r="Q4" s="64" t="s">
        <v>279</v>
      </c>
      <c r="R4" s="63" t="s">
        <v>358</v>
      </c>
      <c r="S4" s="65">
        <v>44074</v>
      </c>
      <c r="T4" s="64" t="s">
        <v>9</v>
      </c>
      <c r="U4" s="65"/>
    </row>
    <row r="5" spans="1:21" s="66" customFormat="1" x14ac:dyDescent="0.25">
      <c r="A5" s="63">
        <v>50021</v>
      </c>
      <c r="B5" s="64" t="s">
        <v>215</v>
      </c>
      <c r="C5" s="68" t="s">
        <v>8</v>
      </c>
      <c r="D5" s="63" t="s">
        <v>347</v>
      </c>
      <c r="E5" s="64" t="s">
        <v>51</v>
      </c>
      <c r="F5" s="63" t="s">
        <v>239</v>
      </c>
      <c r="G5" s="65">
        <v>26597</v>
      </c>
      <c r="H5" s="73">
        <f t="shared" ca="1" si="0"/>
        <v>49</v>
      </c>
      <c r="I5" s="64" t="s">
        <v>11</v>
      </c>
      <c r="J5" s="65">
        <v>39096</v>
      </c>
      <c r="K5" s="73">
        <f t="shared" ca="1" si="1"/>
        <v>15</v>
      </c>
      <c r="L5" s="65" t="str">
        <f>TEXT(Table14[[#This Row],[Pay Start Date]],"mmmm")</f>
        <v>January</v>
      </c>
      <c r="M5" s="73">
        <f>YEAR(Table14[[#This Row],[Pay Start Date]])</f>
        <v>2007</v>
      </c>
      <c r="N5" s="63" t="s">
        <v>266</v>
      </c>
      <c r="O5" s="64" t="s">
        <v>258</v>
      </c>
      <c r="P5" s="63">
        <v>117</v>
      </c>
      <c r="Q5" s="64" t="s">
        <v>289</v>
      </c>
      <c r="R5" s="63" t="s">
        <v>359</v>
      </c>
      <c r="S5" s="65"/>
      <c r="T5" s="64"/>
      <c r="U5" s="65"/>
    </row>
    <row r="6" spans="1:21" s="66" customFormat="1" x14ac:dyDescent="0.25">
      <c r="A6" s="63">
        <v>50028</v>
      </c>
      <c r="B6" s="64" t="s">
        <v>216</v>
      </c>
      <c r="C6" s="68" t="s">
        <v>8</v>
      </c>
      <c r="D6" s="63" t="s">
        <v>313</v>
      </c>
      <c r="E6" s="64" t="s">
        <v>18</v>
      </c>
      <c r="F6" s="63" t="s">
        <v>238</v>
      </c>
      <c r="G6" s="65">
        <v>22755</v>
      </c>
      <c r="H6" s="73">
        <f t="shared" ca="1" si="0"/>
        <v>60</v>
      </c>
      <c r="I6" s="64" t="s">
        <v>11</v>
      </c>
      <c r="J6" s="65">
        <v>39096</v>
      </c>
      <c r="K6" s="73">
        <f t="shared" ca="1" si="1"/>
        <v>15</v>
      </c>
      <c r="L6" s="65" t="str">
        <f>TEXT(Table14[[#This Row],[Pay Start Date]],"mmmm")</f>
        <v>January</v>
      </c>
      <c r="M6" s="73">
        <f>YEAR(Table14[[#This Row],[Pay Start Date]])</f>
        <v>2007</v>
      </c>
      <c r="N6" s="63" t="s">
        <v>263</v>
      </c>
      <c r="O6" s="64" t="s">
        <v>259</v>
      </c>
      <c r="P6" s="63">
        <v>105</v>
      </c>
      <c r="Q6" s="64" t="s">
        <v>277</v>
      </c>
      <c r="R6" s="63" t="s">
        <v>358</v>
      </c>
      <c r="S6" s="65">
        <v>44043</v>
      </c>
      <c r="T6" s="64" t="s">
        <v>230</v>
      </c>
      <c r="U6" s="65"/>
    </row>
    <row r="7" spans="1:21" s="66" customFormat="1" x14ac:dyDescent="0.25">
      <c r="A7" s="63">
        <v>50005</v>
      </c>
      <c r="B7" s="64" t="s">
        <v>211</v>
      </c>
      <c r="C7" s="68" t="s">
        <v>8</v>
      </c>
      <c r="D7" s="63" t="s">
        <v>344</v>
      </c>
      <c r="E7" s="64" t="s">
        <v>10</v>
      </c>
      <c r="F7" s="63" t="s">
        <v>238</v>
      </c>
      <c r="G7" s="65">
        <v>22734</v>
      </c>
      <c r="H7" s="73">
        <f t="shared" ca="1" si="0"/>
        <v>60</v>
      </c>
      <c r="I7" s="64" t="s">
        <v>11</v>
      </c>
      <c r="J7" s="65">
        <v>39096</v>
      </c>
      <c r="K7" s="73">
        <f t="shared" ca="1" si="1"/>
        <v>15</v>
      </c>
      <c r="L7" s="65" t="str">
        <f>TEXT(Table14[[#This Row],[Pay Start Date]],"mmmm")</f>
        <v>January</v>
      </c>
      <c r="M7" s="73">
        <f>YEAR(Table14[[#This Row],[Pay Start Date]])</f>
        <v>2007</v>
      </c>
      <c r="N7" s="63" t="s">
        <v>266</v>
      </c>
      <c r="O7" s="64" t="s">
        <v>258</v>
      </c>
      <c r="P7" s="63">
        <v>115</v>
      </c>
      <c r="Q7" s="64" t="s">
        <v>286</v>
      </c>
      <c r="R7" s="63" t="s">
        <v>358</v>
      </c>
      <c r="S7" s="65">
        <v>44043</v>
      </c>
      <c r="T7" s="64" t="s">
        <v>230</v>
      </c>
      <c r="U7" s="65"/>
    </row>
    <row r="8" spans="1:21" s="66" customFormat="1" x14ac:dyDescent="0.25">
      <c r="A8" s="63">
        <v>50001</v>
      </c>
      <c r="B8" s="64" t="s">
        <v>210</v>
      </c>
      <c r="C8" s="68" t="s">
        <v>8</v>
      </c>
      <c r="D8" s="63" t="s">
        <v>313</v>
      </c>
      <c r="E8" s="64" t="s">
        <v>18</v>
      </c>
      <c r="F8" s="63" t="s">
        <v>238</v>
      </c>
      <c r="G8" s="65">
        <v>19977</v>
      </c>
      <c r="H8" s="73">
        <f t="shared" ca="1" si="0"/>
        <v>68</v>
      </c>
      <c r="I8" s="64" t="s">
        <v>19</v>
      </c>
      <c r="J8" s="65">
        <v>39096</v>
      </c>
      <c r="K8" s="73">
        <f t="shared" ca="1" si="1"/>
        <v>15</v>
      </c>
      <c r="L8" s="65" t="str">
        <f>TEXT(Table14[[#This Row],[Pay Start Date]],"mmmm")</f>
        <v>January</v>
      </c>
      <c r="M8" s="73">
        <f>YEAR(Table14[[#This Row],[Pay Start Date]])</f>
        <v>2007</v>
      </c>
      <c r="N8" s="63" t="s">
        <v>263</v>
      </c>
      <c r="O8" s="64" t="s">
        <v>259</v>
      </c>
      <c r="P8" s="63">
        <v>104</v>
      </c>
      <c r="Q8" s="64" t="s">
        <v>276</v>
      </c>
      <c r="R8" s="63" t="s">
        <v>358</v>
      </c>
      <c r="S8" s="65">
        <v>43718</v>
      </c>
      <c r="T8" s="64" t="s">
        <v>14</v>
      </c>
      <c r="U8" s="65"/>
    </row>
    <row r="9" spans="1:21" s="66" customFormat="1" x14ac:dyDescent="0.25">
      <c r="A9" s="63">
        <v>50007</v>
      </c>
      <c r="B9" s="64" t="s">
        <v>203</v>
      </c>
      <c r="C9" s="68" t="s">
        <v>8</v>
      </c>
      <c r="D9" s="63" t="s">
        <v>317</v>
      </c>
      <c r="E9" s="64" t="s">
        <v>27</v>
      </c>
      <c r="F9" s="63" t="s">
        <v>237</v>
      </c>
      <c r="G9" s="65">
        <v>21247</v>
      </c>
      <c r="H9" s="73">
        <f t="shared" ca="1" si="0"/>
        <v>64</v>
      </c>
      <c r="I9" s="64" t="s">
        <v>11</v>
      </c>
      <c r="J9" s="65">
        <v>39096</v>
      </c>
      <c r="K9" s="73">
        <f t="shared" ca="1" si="1"/>
        <v>15</v>
      </c>
      <c r="L9" s="65" t="str">
        <f>TEXT(Table14[[#This Row],[Pay Start Date]],"mmmm")</f>
        <v>January</v>
      </c>
      <c r="M9" s="73">
        <f>YEAR(Table14[[#This Row],[Pay Start Date]])</f>
        <v>2007</v>
      </c>
      <c r="N9" s="63" t="s">
        <v>263</v>
      </c>
      <c r="O9" s="64" t="s">
        <v>259</v>
      </c>
      <c r="P9" s="63">
        <v>106</v>
      </c>
      <c r="Q9" s="64" t="s">
        <v>278</v>
      </c>
      <c r="R9" s="63" t="s">
        <v>358</v>
      </c>
      <c r="S9" s="65">
        <v>44043</v>
      </c>
      <c r="T9" s="64" t="s">
        <v>230</v>
      </c>
      <c r="U9" s="65"/>
    </row>
    <row r="10" spans="1:21" s="66" customFormat="1" x14ac:dyDescent="0.25">
      <c r="A10" s="63">
        <v>50012</v>
      </c>
      <c r="B10" s="64" t="s">
        <v>205</v>
      </c>
      <c r="C10" s="68" t="s">
        <v>8</v>
      </c>
      <c r="D10" s="63" t="s">
        <v>307</v>
      </c>
      <c r="E10" s="64" t="s">
        <v>22</v>
      </c>
      <c r="F10" s="63" t="s">
        <v>237</v>
      </c>
      <c r="G10" s="65">
        <v>24969</v>
      </c>
      <c r="H10" s="73">
        <f t="shared" ca="1" si="0"/>
        <v>54</v>
      </c>
      <c r="I10" s="64" t="s">
        <v>11</v>
      </c>
      <c r="J10" s="65">
        <v>39096</v>
      </c>
      <c r="K10" s="73">
        <f t="shared" ca="1" si="1"/>
        <v>15</v>
      </c>
      <c r="L10" s="65" t="str">
        <f>TEXT(Table14[[#This Row],[Pay Start Date]],"mmmm")</f>
        <v>January</v>
      </c>
      <c r="M10" s="73">
        <f>YEAR(Table14[[#This Row],[Pay Start Date]])</f>
        <v>2007</v>
      </c>
      <c r="N10" s="63" t="s">
        <v>264</v>
      </c>
      <c r="O10" s="64" t="s">
        <v>260</v>
      </c>
      <c r="P10" s="63">
        <v>102</v>
      </c>
      <c r="Q10" s="64" t="s">
        <v>282</v>
      </c>
      <c r="R10" s="63" t="s">
        <v>358</v>
      </c>
      <c r="S10" s="65">
        <v>44043</v>
      </c>
      <c r="T10" s="64" t="s">
        <v>230</v>
      </c>
      <c r="U10" s="65"/>
    </row>
    <row r="11" spans="1:21" s="66" customFormat="1" x14ac:dyDescent="0.25">
      <c r="A11" s="63">
        <v>50008</v>
      </c>
      <c r="B11" s="64" t="s">
        <v>204</v>
      </c>
      <c r="C11" s="68" t="s">
        <v>8</v>
      </c>
      <c r="D11" s="63" t="s">
        <v>307</v>
      </c>
      <c r="E11" s="64" t="s">
        <v>22</v>
      </c>
      <c r="F11" s="63" t="s">
        <v>237</v>
      </c>
      <c r="G11" s="65">
        <v>23327</v>
      </c>
      <c r="H11" s="73">
        <f t="shared" ca="1" si="0"/>
        <v>58</v>
      </c>
      <c r="I11" s="64" t="s">
        <v>11</v>
      </c>
      <c r="J11" s="65">
        <v>39096</v>
      </c>
      <c r="K11" s="73">
        <f t="shared" ca="1" si="1"/>
        <v>15</v>
      </c>
      <c r="L11" s="65" t="str">
        <f>TEXT(Table14[[#This Row],[Pay Start Date]],"mmmm")</f>
        <v>January</v>
      </c>
      <c r="M11" s="73">
        <f>YEAR(Table14[[#This Row],[Pay Start Date]])</f>
        <v>2007</v>
      </c>
      <c r="N11" s="63" t="s">
        <v>264</v>
      </c>
      <c r="O11" s="64" t="s">
        <v>260</v>
      </c>
      <c r="P11" s="63">
        <v>107</v>
      </c>
      <c r="Q11" s="64" t="s">
        <v>281</v>
      </c>
      <c r="R11" s="63" t="s">
        <v>358</v>
      </c>
      <c r="S11" s="65">
        <v>44043</v>
      </c>
      <c r="T11" s="64" t="s">
        <v>230</v>
      </c>
      <c r="U11" s="65"/>
    </row>
    <row r="12" spans="1:21" s="66" customFormat="1" x14ac:dyDescent="0.25">
      <c r="A12" s="63">
        <v>50014</v>
      </c>
      <c r="B12" s="64" t="s">
        <v>206</v>
      </c>
      <c r="C12" s="68" t="s">
        <v>8</v>
      </c>
      <c r="D12" s="63" t="s">
        <v>342</v>
      </c>
      <c r="E12" s="64" t="s">
        <v>23</v>
      </c>
      <c r="F12" s="63" t="s">
        <v>237</v>
      </c>
      <c r="G12" s="65">
        <v>23445</v>
      </c>
      <c r="H12" s="73">
        <f t="shared" ca="1" si="0"/>
        <v>58</v>
      </c>
      <c r="I12" s="64" t="s">
        <v>11</v>
      </c>
      <c r="J12" s="65">
        <v>39096</v>
      </c>
      <c r="K12" s="73">
        <f t="shared" ca="1" si="1"/>
        <v>15</v>
      </c>
      <c r="L12" s="65" t="str">
        <f>TEXT(Table14[[#This Row],[Pay Start Date]],"mmmm")</f>
        <v>January</v>
      </c>
      <c r="M12" s="73">
        <f>YEAR(Table14[[#This Row],[Pay Start Date]])</f>
        <v>2007</v>
      </c>
      <c r="N12" s="63" t="s">
        <v>271</v>
      </c>
      <c r="O12" s="64" t="s">
        <v>261</v>
      </c>
      <c r="P12" s="63">
        <v>114</v>
      </c>
      <c r="Q12" s="64" t="s">
        <v>295</v>
      </c>
      <c r="R12" s="63" t="s">
        <v>358</v>
      </c>
      <c r="S12" s="65">
        <v>44043</v>
      </c>
      <c r="T12" s="64" t="s">
        <v>230</v>
      </c>
      <c r="U12" s="65"/>
    </row>
    <row r="13" spans="1:21" s="66" customFormat="1" x14ac:dyDescent="0.25">
      <c r="A13" s="63">
        <v>50032</v>
      </c>
      <c r="B13" s="64" t="s">
        <v>217</v>
      </c>
      <c r="C13" s="68" t="s">
        <v>8</v>
      </c>
      <c r="D13" s="63" t="s">
        <v>352</v>
      </c>
      <c r="E13" s="64" t="s">
        <v>253</v>
      </c>
      <c r="F13" s="63" t="s">
        <v>237</v>
      </c>
      <c r="G13" s="65">
        <v>22798</v>
      </c>
      <c r="H13" s="73">
        <f t="shared" ca="1" si="0"/>
        <v>60</v>
      </c>
      <c r="I13" s="64" t="s">
        <v>11</v>
      </c>
      <c r="J13" s="65">
        <v>39096</v>
      </c>
      <c r="K13" s="73">
        <f t="shared" ca="1" si="1"/>
        <v>15</v>
      </c>
      <c r="L13" s="65" t="str">
        <f>TEXT(Table14[[#This Row],[Pay Start Date]],"mmmm")</f>
        <v>January</v>
      </c>
      <c r="M13" s="73">
        <f>YEAR(Table14[[#This Row],[Pay Start Date]])</f>
        <v>2007</v>
      </c>
      <c r="N13" s="63" t="s">
        <v>265</v>
      </c>
      <c r="O13" s="64" t="s">
        <v>12</v>
      </c>
      <c r="P13" s="63">
        <v>119</v>
      </c>
      <c r="Q13" s="64" t="s">
        <v>17</v>
      </c>
      <c r="R13" s="63" t="s">
        <v>359</v>
      </c>
      <c r="S13" s="65"/>
      <c r="T13" s="64"/>
      <c r="U13" s="65"/>
    </row>
    <row r="14" spans="1:21" s="66" customFormat="1" x14ac:dyDescent="0.25">
      <c r="A14" s="63">
        <v>50024</v>
      </c>
      <c r="B14" s="64" t="s">
        <v>207</v>
      </c>
      <c r="C14" s="68" t="s">
        <v>8</v>
      </c>
      <c r="D14" s="63" t="s">
        <v>333</v>
      </c>
      <c r="E14" s="64" t="s">
        <v>255</v>
      </c>
      <c r="F14" s="63" t="s">
        <v>237</v>
      </c>
      <c r="G14" s="65">
        <v>22177</v>
      </c>
      <c r="H14" s="73">
        <f t="shared" ca="1" si="0"/>
        <v>62</v>
      </c>
      <c r="I14" s="64" t="s">
        <v>11</v>
      </c>
      <c r="J14" s="65">
        <v>39096</v>
      </c>
      <c r="K14" s="73">
        <f t="shared" ca="1" si="1"/>
        <v>15</v>
      </c>
      <c r="L14" s="65" t="str">
        <f>TEXT(Table14[[#This Row],[Pay Start Date]],"mmmm")</f>
        <v>January</v>
      </c>
      <c r="M14" s="73">
        <f>YEAR(Table14[[#This Row],[Pay Start Date]])</f>
        <v>2007</v>
      </c>
      <c r="N14" s="63" t="s">
        <v>271</v>
      </c>
      <c r="O14" s="64" t="s">
        <v>261</v>
      </c>
      <c r="P14" s="63">
        <v>111</v>
      </c>
      <c r="Q14" s="64" t="s">
        <v>294</v>
      </c>
      <c r="R14" s="63" t="s">
        <v>359</v>
      </c>
      <c r="S14" s="65"/>
      <c r="T14" s="64"/>
      <c r="U14" s="65"/>
    </row>
    <row r="15" spans="1:21" s="66" customFormat="1" x14ac:dyDescent="0.25">
      <c r="A15" s="63">
        <v>50041</v>
      </c>
      <c r="B15" s="64" t="s">
        <v>194</v>
      </c>
      <c r="C15" s="68" t="s">
        <v>8</v>
      </c>
      <c r="D15" s="63" t="s">
        <v>306</v>
      </c>
      <c r="E15" s="64" t="s">
        <v>53</v>
      </c>
      <c r="F15" s="63" t="s">
        <v>236</v>
      </c>
      <c r="G15" s="65">
        <v>25994</v>
      </c>
      <c r="H15" s="73">
        <f t="shared" ca="1" si="0"/>
        <v>51</v>
      </c>
      <c r="I15" s="64" t="s">
        <v>11</v>
      </c>
      <c r="J15" s="65">
        <v>39096</v>
      </c>
      <c r="K15" s="73">
        <f t="shared" ca="1" si="1"/>
        <v>15</v>
      </c>
      <c r="L15" s="65" t="str">
        <f>TEXT(Table14[[#This Row],[Pay Start Date]],"mmmm")</f>
        <v>January</v>
      </c>
      <c r="M15" s="73">
        <f>YEAR(Table14[[#This Row],[Pay Start Date]])</f>
        <v>2007</v>
      </c>
      <c r="N15" s="63" t="s">
        <v>264</v>
      </c>
      <c r="O15" s="64" t="s">
        <v>260</v>
      </c>
      <c r="P15" s="63">
        <v>102</v>
      </c>
      <c r="Q15" s="64" t="s">
        <v>282</v>
      </c>
      <c r="R15" s="63" t="s">
        <v>358</v>
      </c>
      <c r="S15" s="65">
        <v>44027</v>
      </c>
      <c r="T15" s="64" t="s">
        <v>230</v>
      </c>
      <c r="U15" s="65"/>
    </row>
    <row r="16" spans="1:21" s="66" customFormat="1" x14ac:dyDescent="0.25">
      <c r="A16" s="63">
        <v>50048</v>
      </c>
      <c r="B16" s="64" t="s">
        <v>197</v>
      </c>
      <c r="C16" s="68" t="s">
        <v>8</v>
      </c>
      <c r="D16" s="63" t="s">
        <v>300</v>
      </c>
      <c r="E16" s="64" t="s">
        <v>50</v>
      </c>
      <c r="F16" s="63" t="s">
        <v>236</v>
      </c>
      <c r="G16" s="65">
        <v>21645</v>
      </c>
      <c r="H16" s="73">
        <f t="shared" ca="1" si="0"/>
        <v>63</v>
      </c>
      <c r="I16" s="64" t="s">
        <v>11</v>
      </c>
      <c r="J16" s="65">
        <v>39096</v>
      </c>
      <c r="K16" s="73">
        <f t="shared" ca="1" si="1"/>
        <v>15</v>
      </c>
      <c r="L16" s="65" t="str">
        <f>TEXT(Table14[[#This Row],[Pay Start Date]],"mmmm")</f>
        <v>January</v>
      </c>
      <c r="M16" s="73">
        <f>YEAR(Table14[[#This Row],[Pay Start Date]])</f>
        <v>2007</v>
      </c>
      <c r="N16" s="63" t="s">
        <v>266</v>
      </c>
      <c r="O16" s="64" t="s">
        <v>258</v>
      </c>
      <c r="P16" s="63">
        <v>101</v>
      </c>
      <c r="Q16" s="64" t="s">
        <v>288</v>
      </c>
      <c r="R16" s="63" t="s">
        <v>358</v>
      </c>
      <c r="S16" s="65">
        <v>44027</v>
      </c>
      <c r="T16" s="64" t="s">
        <v>230</v>
      </c>
      <c r="U16" s="65"/>
    </row>
    <row r="17" spans="1:21" s="66" customFormat="1" x14ac:dyDescent="0.25">
      <c r="A17" s="63">
        <v>50050</v>
      </c>
      <c r="B17" s="64" t="s">
        <v>198</v>
      </c>
      <c r="C17" s="68" t="s">
        <v>8</v>
      </c>
      <c r="D17" s="63" t="s">
        <v>300</v>
      </c>
      <c r="E17" s="64" t="s">
        <v>50</v>
      </c>
      <c r="F17" s="63" t="s">
        <v>236</v>
      </c>
      <c r="G17" s="65">
        <v>29665</v>
      </c>
      <c r="H17" s="73">
        <f t="shared" ca="1" si="0"/>
        <v>41</v>
      </c>
      <c r="I17" s="64" t="s">
        <v>11</v>
      </c>
      <c r="J17" s="65">
        <v>39096</v>
      </c>
      <c r="K17" s="73">
        <f t="shared" ca="1" si="1"/>
        <v>15</v>
      </c>
      <c r="L17" s="65" t="str">
        <f>TEXT(Table14[[#This Row],[Pay Start Date]],"mmmm")</f>
        <v>January</v>
      </c>
      <c r="M17" s="73">
        <f>YEAR(Table14[[#This Row],[Pay Start Date]])</f>
        <v>2007</v>
      </c>
      <c r="N17" s="63" t="s">
        <v>266</v>
      </c>
      <c r="O17" s="64" t="s">
        <v>258</v>
      </c>
      <c r="P17" s="63">
        <v>101</v>
      </c>
      <c r="Q17" s="64" t="s">
        <v>288</v>
      </c>
      <c r="R17" s="63" t="s">
        <v>358</v>
      </c>
      <c r="S17" s="65">
        <v>44774</v>
      </c>
      <c r="T17" s="64" t="s">
        <v>20</v>
      </c>
      <c r="U17" s="65"/>
    </row>
    <row r="18" spans="1:21" s="66" customFormat="1" x14ac:dyDescent="0.25">
      <c r="A18" s="63">
        <v>50031</v>
      </c>
      <c r="B18" s="64" t="s">
        <v>191</v>
      </c>
      <c r="C18" s="68" t="s">
        <v>8</v>
      </c>
      <c r="D18" s="63" t="s">
        <v>306</v>
      </c>
      <c r="E18" s="64" t="s">
        <v>53</v>
      </c>
      <c r="F18" s="63" t="s">
        <v>236</v>
      </c>
      <c r="G18" s="65">
        <v>23551</v>
      </c>
      <c r="H18" s="73">
        <f t="shared" ca="1" si="0"/>
        <v>58</v>
      </c>
      <c r="I18" s="64" t="s">
        <v>11</v>
      </c>
      <c r="J18" s="65">
        <v>39096</v>
      </c>
      <c r="K18" s="73">
        <f t="shared" ca="1" si="1"/>
        <v>15</v>
      </c>
      <c r="L18" s="65" t="str">
        <f>TEXT(Table14[[#This Row],[Pay Start Date]],"mmmm")</f>
        <v>January</v>
      </c>
      <c r="M18" s="73">
        <f>YEAR(Table14[[#This Row],[Pay Start Date]])</f>
        <v>2007</v>
      </c>
      <c r="N18" s="63" t="s">
        <v>264</v>
      </c>
      <c r="O18" s="64" t="s">
        <v>260</v>
      </c>
      <c r="P18" s="63">
        <v>107</v>
      </c>
      <c r="Q18" s="64" t="s">
        <v>281</v>
      </c>
      <c r="R18" s="63" t="s">
        <v>359</v>
      </c>
      <c r="S18" s="65"/>
      <c r="T18" s="64"/>
      <c r="U18" s="65"/>
    </row>
    <row r="19" spans="1:21" s="66" customFormat="1" x14ac:dyDescent="0.25">
      <c r="A19" s="63">
        <v>50052</v>
      </c>
      <c r="B19" s="64" t="s">
        <v>199</v>
      </c>
      <c r="C19" s="68" t="s">
        <v>8</v>
      </c>
      <c r="D19" s="63" t="s">
        <v>350</v>
      </c>
      <c r="E19" s="64" t="s">
        <v>69</v>
      </c>
      <c r="F19" s="63" t="s">
        <v>236</v>
      </c>
      <c r="G19" s="65">
        <v>28586</v>
      </c>
      <c r="H19" s="73">
        <f t="shared" ca="1" si="0"/>
        <v>44</v>
      </c>
      <c r="I19" s="64" t="s">
        <v>11</v>
      </c>
      <c r="J19" s="65">
        <v>39096</v>
      </c>
      <c r="K19" s="73">
        <f t="shared" ca="1" si="1"/>
        <v>15</v>
      </c>
      <c r="L19" s="65" t="str">
        <f>TEXT(Table14[[#This Row],[Pay Start Date]],"mmmm")</f>
        <v>January</v>
      </c>
      <c r="M19" s="73">
        <f>YEAR(Table14[[#This Row],[Pay Start Date]])</f>
        <v>2007</v>
      </c>
      <c r="N19" s="63" t="s">
        <v>270</v>
      </c>
      <c r="O19" s="64" t="s">
        <v>34</v>
      </c>
      <c r="P19" s="63">
        <v>118</v>
      </c>
      <c r="Q19" s="64" t="s">
        <v>293</v>
      </c>
      <c r="R19" s="63" t="s">
        <v>359</v>
      </c>
      <c r="S19" s="65"/>
      <c r="T19" s="64"/>
      <c r="U19" s="65"/>
    </row>
    <row r="20" spans="1:21" s="66" customFormat="1" x14ac:dyDescent="0.25">
      <c r="A20" s="63">
        <v>50009</v>
      </c>
      <c r="B20" s="64" t="s">
        <v>182</v>
      </c>
      <c r="C20" s="68" t="s">
        <v>8</v>
      </c>
      <c r="D20" s="63" t="s">
        <v>331</v>
      </c>
      <c r="E20" s="64" t="s">
        <v>35</v>
      </c>
      <c r="F20" s="63" t="s">
        <v>235</v>
      </c>
      <c r="G20" s="65">
        <v>21899</v>
      </c>
      <c r="H20" s="73">
        <f t="shared" ca="1" si="0"/>
        <v>62</v>
      </c>
      <c r="I20" s="64" t="s">
        <v>66</v>
      </c>
      <c r="J20" s="65">
        <v>39096</v>
      </c>
      <c r="K20" s="73">
        <f t="shared" ca="1" si="1"/>
        <v>15</v>
      </c>
      <c r="L20" s="65" t="str">
        <f>TEXT(Table14[[#This Row],[Pay Start Date]],"mmmm")</f>
        <v>January</v>
      </c>
      <c r="M20" s="73">
        <f>YEAR(Table14[[#This Row],[Pay Start Date]])</f>
        <v>2007</v>
      </c>
      <c r="N20" s="63" t="s">
        <v>271</v>
      </c>
      <c r="O20" s="64" t="s">
        <v>261</v>
      </c>
      <c r="P20" s="63">
        <v>114</v>
      </c>
      <c r="Q20" s="64" t="s">
        <v>295</v>
      </c>
      <c r="R20" s="63" t="s">
        <v>358</v>
      </c>
      <c r="S20" s="65">
        <v>44031</v>
      </c>
      <c r="T20" s="64" t="s">
        <v>230</v>
      </c>
      <c r="U20" s="65"/>
    </row>
    <row r="21" spans="1:21" s="66" customFormat="1" x14ac:dyDescent="0.25">
      <c r="A21" s="63">
        <v>50051</v>
      </c>
      <c r="B21" s="64" t="s">
        <v>187</v>
      </c>
      <c r="C21" s="68" t="s">
        <v>8</v>
      </c>
      <c r="D21" s="63" t="s">
        <v>305</v>
      </c>
      <c r="E21" s="64" t="s">
        <v>25</v>
      </c>
      <c r="F21" s="63" t="s">
        <v>235</v>
      </c>
      <c r="G21" s="65">
        <v>33151</v>
      </c>
      <c r="H21" s="73">
        <f t="shared" ca="1" si="0"/>
        <v>31</v>
      </c>
      <c r="I21" s="64" t="s">
        <v>11</v>
      </c>
      <c r="J21" s="65">
        <v>39096</v>
      </c>
      <c r="K21" s="73">
        <f t="shared" ca="1" si="1"/>
        <v>15</v>
      </c>
      <c r="L21" s="65" t="str">
        <f>TEXT(Table14[[#This Row],[Pay Start Date]],"mmmm")</f>
        <v>January</v>
      </c>
      <c r="M21" s="73">
        <f>YEAR(Table14[[#This Row],[Pay Start Date]])</f>
        <v>2007</v>
      </c>
      <c r="N21" s="63" t="s">
        <v>264</v>
      </c>
      <c r="O21" s="64" t="s">
        <v>260</v>
      </c>
      <c r="P21" s="63">
        <v>107</v>
      </c>
      <c r="Q21" s="64" t="s">
        <v>281</v>
      </c>
      <c r="R21" s="63" t="s">
        <v>359</v>
      </c>
      <c r="S21" s="65"/>
      <c r="T21" s="64"/>
      <c r="U21" s="65"/>
    </row>
    <row r="22" spans="1:21" s="66" customFormat="1" x14ac:dyDescent="0.25">
      <c r="A22" s="63">
        <v>50054</v>
      </c>
      <c r="B22" s="64" t="s">
        <v>173</v>
      </c>
      <c r="C22" s="68" t="s">
        <v>8</v>
      </c>
      <c r="D22" s="63" t="s">
        <v>304</v>
      </c>
      <c r="E22" s="64" t="s">
        <v>46</v>
      </c>
      <c r="F22" s="63" t="s">
        <v>234</v>
      </c>
      <c r="G22" s="65">
        <v>23842</v>
      </c>
      <c r="H22" s="73">
        <f t="shared" ca="1" si="0"/>
        <v>57</v>
      </c>
      <c r="I22" s="64" t="s">
        <v>45</v>
      </c>
      <c r="J22" s="65">
        <v>39096</v>
      </c>
      <c r="K22" s="73">
        <f t="shared" ca="1" si="1"/>
        <v>15</v>
      </c>
      <c r="L22" s="65" t="str">
        <f>TEXT(Table14[[#This Row],[Pay Start Date]],"mmmm")</f>
        <v>January</v>
      </c>
      <c r="M22" s="73">
        <f>YEAR(Table14[[#This Row],[Pay Start Date]])</f>
        <v>2007</v>
      </c>
      <c r="N22" s="63" t="s">
        <v>264</v>
      </c>
      <c r="O22" s="64" t="s">
        <v>260</v>
      </c>
      <c r="P22" s="63">
        <v>116</v>
      </c>
      <c r="Q22" s="64" t="s">
        <v>279</v>
      </c>
      <c r="R22" s="63" t="s">
        <v>358</v>
      </c>
      <c r="S22" s="65">
        <v>44770</v>
      </c>
      <c r="T22" s="64" t="s">
        <v>9</v>
      </c>
      <c r="U22" s="65"/>
    </row>
    <row r="23" spans="1:21" s="66" customFormat="1" x14ac:dyDescent="0.25">
      <c r="A23" s="63">
        <v>50026</v>
      </c>
      <c r="B23" s="64" t="s">
        <v>164</v>
      </c>
      <c r="C23" s="68" t="s">
        <v>8</v>
      </c>
      <c r="D23" s="63" t="s">
        <v>304</v>
      </c>
      <c r="E23" s="64" t="s">
        <v>46</v>
      </c>
      <c r="F23" s="63" t="s">
        <v>234</v>
      </c>
      <c r="G23" s="65">
        <v>23138</v>
      </c>
      <c r="H23" s="73">
        <f t="shared" ca="1" si="0"/>
        <v>59</v>
      </c>
      <c r="I23" s="64" t="s">
        <v>11</v>
      </c>
      <c r="J23" s="65">
        <v>39096</v>
      </c>
      <c r="K23" s="73">
        <f t="shared" ca="1" si="1"/>
        <v>15</v>
      </c>
      <c r="L23" s="65" t="str">
        <f>TEXT(Table14[[#This Row],[Pay Start Date]],"mmmm")</f>
        <v>January</v>
      </c>
      <c r="M23" s="73">
        <f>YEAR(Table14[[#This Row],[Pay Start Date]])</f>
        <v>2007</v>
      </c>
      <c r="N23" s="63" t="s">
        <v>264</v>
      </c>
      <c r="O23" s="64" t="s">
        <v>260</v>
      </c>
      <c r="P23" s="63">
        <v>102</v>
      </c>
      <c r="Q23" s="64" t="s">
        <v>282</v>
      </c>
      <c r="R23" s="63" t="s">
        <v>359</v>
      </c>
      <c r="S23" s="65"/>
      <c r="T23" s="64"/>
      <c r="U23" s="65">
        <v>44841</v>
      </c>
    </row>
    <row r="24" spans="1:21" s="66" customFormat="1" x14ac:dyDescent="0.25">
      <c r="A24" s="63">
        <v>50038</v>
      </c>
      <c r="B24" s="64" t="s">
        <v>168</v>
      </c>
      <c r="C24" s="68" t="s">
        <v>8</v>
      </c>
      <c r="D24" s="63" t="s">
        <v>304</v>
      </c>
      <c r="E24" s="64" t="s">
        <v>46</v>
      </c>
      <c r="F24" s="63" t="s">
        <v>234</v>
      </c>
      <c r="G24" s="65">
        <v>21965</v>
      </c>
      <c r="H24" s="73">
        <f t="shared" ca="1" si="0"/>
        <v>62</v>
      </c>
      <c r="I24" s="64" t="s">
        <v>11</v>
      </c>
      <c r="J24" s="65">
        <v>39096</v>
      </c>
      <c r="K24" s="73">
        <f t="shared" ca="1" si="1"/>
        <v>15</v>
      </c>
      <c r="L24" s="65" t="str">
        <f>TEXT(Table14[[#This Row],[Pay Start Date]],"mmmm")</f>
        <v>January</v>
      </c>
      <c r="M24" s="73">
        <f>YEAR(Table14[[#This Row],[Pay Start Date]])</f>
        <v>2007</v>
      </c>
      <c r="N24" s="63" t="s">
        <v>264</v>
      </c>
      <c r="O24" s="64" t="s">
        <v>260</v>
      </c>
      <c r="P24" s="63">
        <v>107</v>
      </c>
      <c r="Q24" s="64" t="s">
        <v>281</v>
      </c>
      <c r="R24" s="63" t="s">
        <v>359</v>
      </c>
      <c r="S24" s="65"/>
      <c r="T24" s="64"/>
      <c r="U24" s="65"/>
    </row>
    <row r="25" spans="1:21" s="66" customFormat="1" x14ac:dyDescent="0.25">
      <c r="A25" s="63">
        <v>50023</v>
      </c>
      <c r="B25" s="64" t="s">
        <v>162</v>
      </c>
      <c r="C25" s="68" t="s">
        <v>8</v>
      </c>
      <c r="D25" s="63" t="s">
        <v>299</v>
      </c>
      <c r="E25" s="64" t="s">
        <v>13</v>
      </c>
      <c r="F25" s="63" t="s">
        <v>234</v>
      </c>
      <c r="G25" s="65">
        <v>22651</v>
      </c>
      <c r="H25" s="73">
        <f t="shared" ca="1" si="0"/>
        <v>60</v>
      </c>
      <c r="I25" s="64" t="s">
        <v>11</v>
      </c>
      <c r="J25" s="65">
        <v>39096</v>
      </c>
      <c r="K25" s="73">
        <f t="shared" ca="1" si="1"/>
        <v>15</v>
      </c>
      <c r="L25" s="65" t="str">
        <f>TEXT(Table14[[#This Row],[Pay Start Date]],"mmmm")</f>
        <v>January</v>
      </c>
      <c r="M25" s="73">
        <f>YEAR(Table14[[#This Row],[Pay Start Date]])</f>
        <v>2007</v>
      </c>
      <c r="N25" s="63" t="s">
        <v>266</v>
      </c>
      <c r="O25" s="64" t="s">
        <v>258</v>
      </c>
      <c r="P25" s="63">
        <v>117</v>
      </c>
      <c r="Q25" s="64" t="s">
        <v>289</v>
      </c>
      <c r="R25" s="63" t="s">
        <v>359</v>
      </c>
      <c r="S25" s="65"/>
      <c r="T25" s="64"/>
      <c r="U25" s="65"/>
    </row>
    <row r="26" spans="1:21" s="66" customFormat="1" x14ac:dyDescent="0.25">
      <c r="A26" s="63">
        <v>50034</v>
      </c>
      <c r="B26" s="64" t="s">
        <v>218</v>
      </c>
      <c r="C26" s="68" t="s">
        <v>8</v>
      </c>
      <c r="D26" s="63" t="s">
        <v>344</v>
      </c>
      <c r="E26" s="64" t="s">
        <v>10</v>
      </c>
      <c r="F26" s="63" t="s">
        <v>238</v>
      </c>
      <c r="G26" s="65">
        <v>25298</v>
      </c>
      <c r="H26" s="73">
        <f t="shared" ca="1" si="0"/>
        <v>53</v>
      </c>
      <c r="I26" s="64" t="s">
        <v>11</v>
      </c>
      <c r="J26" s="65">
        <v>39537</v>
      </c>
      <c r="K26" s="73">
        <f t="shared" ca="1" si="1"/>
        <v>14</v>
      </c>
      <c r="L26" s="65" t="str">
        <f>TEXT(Table14[[#This Row],[Pay Start Date]],"mmmm")</f>
        <v>March</v>
      </c>
      <c r="M26" s="73">
        <f>YEAR(Table14[[#This Row],[Pay Start Date]])</f>
        <v>2008</v>
      </c>
      <c r="N26" s="63" t="s">
        <v>266</v>
      </c>
      <c r="O26" s="64" t="s">
        <v>258</v>
      </c>
      <c r="P26" s="63">
        <v>115</v>
      </c>
      <c r="Q26" s="64" t="s">
        <v>286</v>
      </c>
      <c r="R26" s="63" t="s">
        <v>358</v>
      </c>
      <c r="S26" s="65">
        <v>44012</v>
      </c>
      <c r="T26" s="64" t="s">
        <v>230</v>
      </c>
      <c r="U26" s="65"/>
    </row>
    <row r="27" spans="1:21" s="66" customFormat="1" x14ac:dyDescent="0.25">
      <c r="A27" s="63">
        <v>50030</v>
      </c>
      <c r="B27" s="64" t="s">
        <v>208</v>
      </c>
      <c r="C27" s="68" t="s">
        <v>8</v>
      </c>
      <c r="D27" s="63" t="s">
        <v>312</v>
      </c>
      <c r="E27" s="64" t="s">
        <v>52</v>
      </c>
      <c r="F27" s="63" t="s">
        <v>237</v>
      </c>
      <c r="G27" s="65">
        <v>21566</v>
      </c>
      <c r="H27" s="73">
        <f t="shared" ca="1" si="0"/>
        <v>63</v>
      </c>
      <c r="I27" s="64" t="s">
        <v>11</v>
      </c>
      <c r="J27" s="65">
        <v>39537</v>
      </c>
      <c r="K27" s="73">
        <f t="shared" ca="1" si="1"/>
        <v>14</v>
      </c>
      <c r="L27" s="65" t="str">
        <f>TEXT(Table14[[#This Row],[Pay Start Date]],"mmmm")</f>
        <v>March</v>
      </c>
      <c r="M27" s="73">
        <f>YEAR(Table14[[#This Row],[Pay Start Date]])</f>
        <v>2008</v>
      </c>
      <c r="N27" s="63" t="s">
        <v>263</v>
      </c>
      <c r="O27" s="64" t="s">
        <v>259</v>
      </c>
      <c r="P27" s="63">
        <v>105</v>
      </c>
      <c r="Q27" s="64" t="s">
        <v>277</v>
      </c>
      <c r="R27" s="63" t="s">
        <v>358</v>
      </c>
      <c r="S27" s="65">
        <v>43983</v>
      </c>
      <c r="T27" s="64" t="s">
        <v>230</v>
      </c>
      <c r="U27" s="65"/>
    </row>
    <row r="28" spans="1:21" s="66" customFormat="1" x14ac:dyDescent="0.25">
      <c r="A28" s="63">
        <v>50002</v>
      </c>
      <c r="B28" s="64" t="s">
        <v>190</v>
      </c>
      <c r="C28" s="68" t="s">
        <v>8</v>
      </c>
      <c r="D28" s="63" t="s">
        <v>316</v>
      </c>
      <c r="E28" s="64" t="s">
        <v>15</v>
      </c>
      <c r="F28" s="63" t="s">
        <v>236</v>
      </c>
      <c r="G28" s="65">
        <v>20799</v>
      </c>
      <c r="H28" s="73">
        <f t="shared" ca="1" si="0"/>
        <v>65</v>
      </c>
      <c r="I28" s="64" t="s">
        <v>11</v>
      </c>
      <c r="J28" s="65">
        <v>39537</v>
      </c>
      <c r="K28" s="73">
        <f t="shared" ca="1" si="1"/>
        <v>14</v>
      </c>
      <c r="L28" s="65" t="str">
        <f>TEXT(Table14[[#This Row],[Pay Start Date]],"mmmm")</f>
        <v>March</v>
      </c>
      <c r="M28" s="73">
        <f>YEAR(Table14[[#This Row],[Pay Start Date]])</f>
        <v>2008</v>
      </c>
      <c r="N28" s="63" t="s">
        <v>263</v>
      </c>
      <c r="O28" s="64" t="s">
        <v>259</v>
      </c>
      <c r="P28" s="63">
        <v>106</v>
      </c>
      <c r="Q28" s="64" t="s">
        <v>278</v>
      </c>
      <c r="R28" s="63" t="s">
        <v>358</v>
      </c>
      <c r="S28" s="65">
        <v>44027</v>
      </c>
      <c r="T28" s="64" t="s">
        <v>230</v>
      </c>
      <c r="U28" s="65"/>
    </row>
    <row r="29" spans="1:21" s="66" customFormat="1" x14ac:dyDescent="0.25">
      <c r="A29" s="63">
        <v>50057</v>
      </c>
      <c r="B29" s="64" t="s">
        <v>200</v>
      </c>
      <c r="C29" s="68" t="s">
        <v>8</v>
      </c>
      <c r="D29" s="63" t="s">
        <v>306</v>
      </c>
      <c r="E29" s="64" t="s">
        <v>53</v>
      </c>
      <c r="F29" s="63" t="s">
        <v>236</v>
      </c>
      <c r="G29" s="65">
        <v>29184</v>
      </c>
      <c r="H29" s="73">
        <f t="shared" ca="1" si="0"/>
        <v>42</v>
      </c>
      <c r="I29" s="64" t="s">
        <v>11</v>
      </c>
      <c r="J29" s="65">
        <v>39537</v>
      </c>
      <c r="K29" s="73">
        <f t="shared" ca="1" si="1"/>
        <v>14</v>
      </c>
      <c r="L29" s="65" t="str">
        <f>TEXT(Table14[[#This Row],[Pay Start Date]],"mmmm")</f>
        <v>March</v>
      </c>
      <c r="M29" s="73">
        <f>YEAR(Table14[[#This Row],[Pay Start Date]])</f>
        <v>2008</v>
      </c>
      <c r="N29" s="63" t="s">
        <v>264</v>
      </c>
      <c r="O29" s="64" t="s">
        <v>260</v>
      </c>
      <c r="P29" s="63">
        <v>116</v>
      </c>
      <c r="Q29" s="64" t="s">
        <v>279</v>
      </c>
      <c r="R29" s="63" t="s">
        <v>359</v>
      </c>
      <c r="S29" s="65"/>
      <c r="T29" s="64"/>
      <c r="U29" s="65"/>
    </row>
    <row r="30" spans="1:21" s="66" customFormat="1" x14ac:dyDescent="0.25">
      <c r="A30" s="63">
        <v>50058</v>
      </c>
      <c r="B30" s="64" t="s">
        <v>201</v>
      </c>
      <c r="C30" s="68" t="s">
        <v>40</v>
      </c>
      <c r="D30" s="63" t="s">
        <v>332</v>
      </c>
      <c r="E30" s="64" t="s">
        <v>65</v>
      </c>
      <c r="F30" s="63" t="s">
        <v>236</v>
      </c>
      <c r="G30" s="65">
        <v>29692</v>
      </c>
      <c r="H30" s="73">
        <f t="shared" ca="1" si="0"/>
        <v>41</v>
      </c>
      <c r="I30" s="64" t="s">
        <v>41</v>
      </c>
      <c r="J30" s="65">
        <v>39537</v>
      </c>
      <c r="K30" s="73">
        <f t="shared" ca="1" si="1"/>
        <v>14</v>
      </c>
      <c r="L30" s="65" t="str">
        <f>TEXT(Table14[[#This Row],[Pay Start Date]],"mmmm")</f>
        <v>March</v>
      </c>
      <c r="M30" s="73">
        <f>YEAR(Table14[[#This Row],[Pay Start Date]])</f>
        <v>2008</v>
      </c>
      <c r="N30" s="63" t="s">
        <v>271</v>
      </c>
      <c r="O30" s="64" t="s">
        <v>261</v>
      </c>
      <c r="P30" s="63">
        <v>114</v>
      </c>
      <c r="Q30" s="64" t="s">
        <v>295</v>
      </c>
      <c r="R30" s="63" t="s">
        <v>359</v>
      </c>
      <c r="S30" s="65"/>
      <c r="T30" s="64"/>
      <c r="U30" s="65"/>
    </row>
    <row r="31" spans="1:21" s="66" customFormat="1" x14ac:dyDescent="0.25">
      <c r="A31" s="63">
        <v>50016</v>
      </c>
      <c r="B31" s="64" t="s">
        <v>184</v>
      </c>
      <c r="C31" s="68" t="s">
        <v>8</v>
      </c>
      <c r="D31" s="63" t="s">
        <v>305</v>
      </c>
      <c r="E31" s="64" t="s">
        <v>25</v>
      </c>
      <c r="F31" s="63" t="s">
        <v>235</v>
      </c>
      <c r="G31" s="65">
        <v>20318</v>
      </c>
      <c r="H31" s="73">
        <f t="shared" ca="1" si="0"/>
        <v>67</v>
      </c>
      <c r="I31" s="64" t="s">
        <v>66</v>
      </c>
      <c r="J31" s="65">
        <v>39537</v>
      </c>
      <c r="K31" s="73">
        <f t="shared" ca="1" si="1"/>
        <v>14</v>
      </c>
      <c r="L31" s="65" t="str">
        <f>TEXT(Table14[[#This Row],[Pay Start Date]],"mmmm")</f>
        <v>March</v>
      </c>
      <c r="M31" s="73">
        <f>YEAR(Table14[[#This Row],[Pay Start Date]])</f>
        <v>2008</v>
      </c>
      <c r="N31" s="63" t="s">
        <v>264</v>
      </c>
      <c r="O31" s="64" t="s">
        <v>260</v>
      </c>
      <c r="P31" s="63">
        <v>116</v>
      </c>
      <c r="Q31" s="64" t="s">
        <v>279</v>
      </c>
      <c r="R31" s="63" t="s">
        <v>358</v>
      </c>
      <c r="S31" s="65">
        <v>44027</v>
      </c>
      <c r="T31" s="64" t="s">
        <v>230</v>
      </c>
      <c r="U31" s="65"/>
    </row>
    <row r="32" spans="1:21" s="66" customFormat="1" x14ac:dyDescent="0.25">
      <c r="A32" s="63">
        <v>50022</v>
      </c>
      <c r="B32" s="64" t="s">
        <v>185</v>
      </c>
      <c r="C32" s="68" t="s">
        <v>8</v>
      </c>
      <c r="D32" s="63" t="s">
        <v>305</v>
      </c>
      <c r="E32" s="64" t="s">
        <v>25</v>
      </c>
      <c r="F32" s="63" t="s">
        <v>235</v>
      </c>
      <c r="G32" s="65">
        <v>21977</v>
      </c>
      <c r="H32" s="73">
        <f t="shared" ca="1" si="0"/>
        <v>62</v>
      </c>
      <c r="I32" s="64" t="s">
        <v>11</v>
      </c>
      <c r="J32" s="65">
        <v>39537</v>
      </c>
      <c r="K32" s="73">
        <f t="shared" ca="1" si="1"/>
        <v>14</v>
      </c>
      <c r="L32" s="65" t="str">
        <f>TEXT(Table14[[#This Row],[Pay Start Date]],"mmmm")</f>
        <v>March</v>
      </c>
      <c r="M32" s="73">
        <f>YEAR(Table14[[#This Row],[Pay Start Date]])</f>
        <v>2008</v>
      </c>
      <c r="N32" s="63" t="s">
        <v>264</v>
      </c>
      <c r="O32" s="64" t="s">
        <v>260</v>
      </c>
      <c r="P32" s="63">
        <v>102</v>
      </c>
      <c r="Q32" s="64" t="s">
        <v>282</v>
      </c>
      <c r="R32" s="63" t="s">
        <v>358</v>
      </c>
      <c r="S32" s="65">
        <v>44012</v>
      </c>
      <c r="T32" s="64" t="s">
        <v>230</v>
      </c>
      <c r="U32" s="65"/>
    </row>
    <row r="33" spans="1:21" s="66" customFormat="1" x14ac:dyDescent="0.25">
      <c r="A33" s="63">
        <v>50011</v>
      </c>
      <c r="B33" s="64" t="s">
        <v>183</v>
      </c>
      <c r="C33" s="68" t="s">
        <v>8</v>
      </c>
      <c r="D33" s="63" t="s">
        <v>353</v>
      </c>
      <c r="E33" s="64" t="s">
        <v>30</v>
      </c>
      <c r="F33" s="63" t="s">
        <v>235</v>
      </c>
      <c r="G33" s="65">
        <v>20110</v>
      </c>
      <c r="H33" s="73">
        <f t="shared" ca="1" si="0"/>
        <v>67</v>
      </c>
      <c r="I33" s="64" t="s">
        <v>66</v>
      </c>
      <c r="J33" s="65">
        <v>39537</v>
      </c>
      <c r="K33" s="73">
        <f t="shared" ca="1" si="1"/>
        <v>14</v>
      </c>
      <c r="L33" s="65" t="str">
        <f>TEXT(Table14[[#This Row],[Pay Start Date]],"mmmm")</f>
        <v>March</v>
      </c>
      <c r="M33" s="73">
        <f>YEAR(Table14[[#This Row],[Pay Start Date]])</f>
        <v>2008</v>
      </c>
      <c r="N33" s="63" t="s">
        <v>266</v>
      </c>
      <c r="O33" s="64" t="s">
        <v>258</v>
      </c>
      <c r="P33" s="63">
        <v>120</v>
      </c>
      <c r="Q33" s="64" t="s">
        <v>285</v>
      </c>
      <c r="R33" s="63" t="s">
        <v>358</v>
      </c>
      <c r="S33" s="65">
        <v>44231</v>
      </c>
      <c r="T33" s="64" t="s">
        <v>9</v>
      </c>
      <c r="U33" s="65"/>
    </row>
    <row r="34" spans="1:21" s="66" customFormat="1" x14ac:dyDescent="0.25">
      <c r="A34" s="63">
        <v>50015</v>
      </c>
      <c r="B34" s="64" t="s">
        <v>158</v>
      </c>
      <c r="C34" s="68" t="s">
        <v>40</v>
      </c>
      <c r="D34" s="63" t="s">
        <v>299</v>
      </c>
      <c r="E34" s="64" t="s">
        <v>13</v>
      </c>
      <c r="F34" s="63" t="s">
        <v>234</v>
      </c>
      <c r="G34" s="65">
        <v>21802</v>
      </c>
      <c r="H34" s="73">
        <f t="shared" ca="1" si="0"/>
        <v>63</v>
      </c>
      <c r="I34" s="64" t="s">
        <v>68</v>
      </c>
      <c r="J34" s="65">
        <v>39537</v>
      </c>
      <c r="K34" s="73">
        <f t="shared" ca="1" si="1"/>
        <v>14</v>
      </c>
      <c r="L34" s="65" t="str">
        <f>TEXT(Table14[[#This Row],[Pay Start Date]],"mmmm")</f>
        <v>March</v>
      </c>
      <c r="M34" s="73">
        <f>YEAR(Table14[[#This Row],[Pay Start Date]])</f>
        <v>2008</v>
      </c>
      <c r="N34" s="63" t="s">
        <v>266</v>
      </c>
      <c r="O34" s="64" t="s">
        <v>258</v>
      </c>
      <c r="P34" s="63">
        <v>101</v>
      </c>
      <c r="Q34" s="64" t="s">
        <v>288</v>
      </c>
      <c r="R34" s="63" t="s">
        <v>358</v>
      </c>
      <c r="S34" s="65">
        <v>44027</v>
      </c>
      <c r="T34" s="64" t="s">
        <v>230</v>
      </c>
      <c r="U34" s="65"/>
    </row>
    <row r="35" spans="1:21" s="66" customFormat="1" x14ac:dyDescent="0.25">
      <c r="A35" s="63">
        <v>50036</v>
      </c>
      <c r="B35" s="64" t="s">
        <v>167</v>
      </c>
      <c r="C35" s="68" t="s">
        <v>8</v>
      </c>
      <c r="D35" s="63" t="s">
        <v>299</v>
      </c>
      <c r="E35" s="64" t="s">
        <v>13</v>
      </c>
      <c r="F35" s="63" t="s">
        <v>234</v>
      </c>
      <c r="G35" s="65">
        <v>22967</v>
      </c>
      <c r="H35" s="73">
        <f t="shared" ca="1" si="0"/>
        <v>59</v>
      </c>
      <c r="I35" s="64" t="s">
        <v>11</v>
      </c>
      <c r="J35" s="65">
        <v>39537</v>
      </c>
      <c r="K35" s="73">
        <f t="shared" ca="1" si="1"/>
        <v>14</v>
      </c>
      <c r="L35" s="65" t="str">
        <f>TEXT(Table14[[#This Row],[Pay Start Date]],"mmmm")</f>
        <v>March</v>
      </c>
      <c r="M35" s="73">
        <f>YEAR(Table14[[#This Row],[Pay Start Date]])</f>
        <v>2008</v>
      </c>
      <c r="N35" s="63" t="s">
        <v>266</v>
      </c>
      <c r="O35" s="64" t="s">
        <v>258</v>
      </c>
      <c r="P35" s="63">
        <v>115</v>
      </c>
      <c r="Q35" s="64" t="s">
        <v>286</v>
      </c>
      <c r="R35" s="63" t="s">
        <v>358</v>
      </c>
      <c r="S35" s="65">
        <v>44027</v>
      </c>
      <c r="T35" s="64" t="s">
        <v>230</v>
      </c>
      <c r="U35" s="65"/>
    </row>
    <row r="36" spans="1:21" s="66" customFormat="1" x14ac:dyDescent="0.25">
      <c r="A36" s="63">
        <v>50044</v>
      </c>
      <c r="B36" s="64" t="s">
        <v>170</v>
      </c>
      <c r="C36" s="68" t="s">
        <v>8</v>
      </c>
      <c r="D36" s="63" t="s">
        <v>304</v>
      </c>
      <c r="E36" s="64" t="s">
        <v>46</v>
      </c>
      <c r="F36" s="63" t="s">
        <v>234</v>
      </c>
      <c r="G36" s="65">
        <v>24599</v>
      </c>
      <c r="H36" s="73">
        <f t="shared" ca="1" si="0"/>
        <v>55</v>
      </c>
      <c r="I36" s="64" t="s">
        <v>45</v>
      </c>
      <c r="J36" s="65">
        <v>39537</v>
      </c>
      <c r="K36" s="73">
        <f t="shared" ca="1" si="1"/>
        <v>14</v>
      </c>
      <c r="L36" s="65" t="str">
        <f>TEXT(Table14[[#This Row],[Pay Start Date]],"mmmm")</f>
        <v>March</v>
      </c>
      <c r="M36" s="73">
        <f>YEAR(Table14[[#This Row],[Pay Start Date]])</f>
        <v>2008</v>
      </c>
      <c r="N36" s="63" t="s">
        <v>264</v>
      </c>
      <c r="O36" s="64" t="s">
        <v>260</v>
      </c>
      <c r="P36" s="63">
        <v>107</v>
      </c>
      <c r="Q36" s="64" t="s">
        <v>281</v>
      </c>
      <c r="R36" s="63" t="s">
        <v>358</v>
      </c>
      <c r="S36" s="65">
        <v>44652</v>
      </c>
      <c r="T36" s="64" t="s">
        <v>9</v>
      </c>
      <c r="U36" s="65"/>
    </row>
    <row r="37" spans="1:21" s="66" customFormat="1" x14ac:dyDescent="0.25">
      <c r="A37" s="63">
        <v>50056</v>
      </c>
      <c r="B37" s="64" t="s">
        <v>174</v>
      </c>
      <c r="C37" s="68" t="s">
        <v>8</v>
      </c>
      <c r="D37" s="63" t="s">
        <v>304</v>
      </c>
      <c r="E37" s="64" t="s">
        <v>46</v>
      </c>
      <c r="F37" s="63" t="s">
        <v>234</v>
      </c>
      <c r="G37" s="65">
        <v>23264</v>
      </c>
      <c r="H37" s="73">
        <f t="shared" ca="1" si="0"/>
        <v>59</v>
      </c>
      <c r="I37" s="64" t="s">
        <v>41</v>
      </c>
      <c r="J37" s="65">
        <v>39537</v>
      </c>
      <c r="K37" s="73">
        <f t="shared" ca="1" si="1"/>
        <v>14</v>
      </c>
      <c r="L37" s="65" t="str">
        <f>TEXT(Table14[[#This Row],[Pay Start Date]],"mmmm")</f>
        <v>March</v>
      </c>
      <c r="M37" s="73">
        <f>YEAR(Table14[[#This Row],[Pay Start Date]])</f>
        <v>2008</v>
      </c>
      <c r="N37" s="63" t="s">
        <v>264</v>
      </c>
      <c r="O37" s="64" t="s">
        <v>260</v>
      </c>
      <c r="P37" s="63">
        <v>116</v>
      </c>
      <c r="Q37" s="64" t="s">
        <v>279</v>
      </c>
      <c r="R37" s="63" t="s">
        <v>358</v>
      </c>
      <c r="S37" s="65">
        <v>44593</v>
      </c>
      <c r="T37" s="64" t="s">
        <v>9</v>
      </c>
      <c r="U37" s="65"/>
    </row>
    <row r="38" spans="1:21" s="66" customFormat="1" x14ac:dyDescent="0.25">
      <c r="A38" s="63">
        <v>50018</v>
      </c>
      <c r="B38" s="64" t="s">
        <v>159</v>
      </c>
      <c r="C38" s="68" t="s">
        <v>8</v>
      </c>
      <c r="D38" s="63" t="s">
        <v>298</v>
      </c>
      <c r="E38" s="64" t="s">
        <v>26</v>
      </c>
      <c r="F38" s="63" t="s">
        <v>234</v>
      </c>
      <c r="G38" s="65">
        <v>20455</v>
      </c>
      <c r="H38" s="73">
        <f t="shared" ca="1" si="0"/>
        <v>66</v>
      </c>
      <c r="I38" s="64" t="s">
        <v>33</v>
      </c>
      <c r="J38" s="65">
        <v>39537</v>
      </c>
      <c r="K38" s="73">
        <f t="shared" ca="1" si="1"/>
        <v>14</v>
      </c>
      <c r="L38" s="65" t="str">
        <f>TEXT(Table14[[#This Row],[Pay Start Date]],"mmmm")</f>
        <v>March</v>
      </c>
      <c r="M38" s="73">
        <f>YEAR(Table14[[#This Row],[Pay Start Date]])</f>
        <v>2008</v>
      </c>
      <c r="N38" s="63" t="s">
        <v>266</v>
      </c>
      <c r="O38" s="64" t="s">
        <v>258</v>
      </c>
      <c r="P38" s="63">
        <v>115</v>
      </c>
      <c r="Q38" s="64" t="s">
        <v>286</v>
      </c>
      <c r="R38" s="63" t="s">
        <v>358</v>
      </c>
      <c r="S38" s="65">
        <v>44758</v>
      </c>
      <c r="T38" s="64" t="s">
        <v>9</v>
      </c>
      <c r="U38" s="65"/>
    </row>
    <row r="39" spans="1:21" s="66" customFormat="1" x14ac:dyDescent="0.25">
      <c r="A39" s="63">
        <v>50019</v>
      </c>
      <c r="B39" s="64" t="s">
        <v>160</v>
      </c>
      <c r="C39" s="68" t="s">
        <v>40</v>
      </c>
      <c r="D39" s="63" t="s">
        <v>299</v>
      </c>
      <c r="E39" s="64" t="s">
        <v>13</v>
      </c>
      <c r="F39" s="63" t="s">
        <v>234</v>
      </c>
      <c r="G39" s="65">
        <v>24456</v>
      </c>
      <c r="H39" s="73">
        <f t="shared" ca="1" si="0"/>
        <v>55</v>
      </c>
      <c r="I39" s="64" t="s">
        <v>68</v>
      </c>
      <c r="J39" s="65">
        <v>39537</v>
      </c>
      <c r="K39" s="73">
        <f t="shared" ca="1" si="1"/>
        <v>14</v>
      </c>
      <c r="L39" s="65" t="str">
        <f>TEXT(Table14[[#This Row],[Pay Start Date]],"mmmm")</f>
        <v>March</v>
      </c>
      <c r="M39" s="73">
        <f>YEAR(Table14[[#This Row],[Pay Start Date]])</f>
        <v>2008</v>
      </c>
      <c r="N39" s="63" t="s">
        <v>266</v>
      </c>
      <c r="O39" s="64" t="s">
        <v>258</v>
      </c>
      <c r="P39" s="63">
        <v>110</v>
      </c>
      <c r="Q39" s="64" t="s">
        <v>287</v>
      </c>
      <c r="R39" s="63" t="s">
        <v>358</v>
      </c>
      <c r="S39" s="65">
        <v>44593</v>
      </c>
      <c r="T39" s="64" t="s">
        <v>9</v>
      </c>
      <c r="U39" s="65"/>
    </row>
    <row r="40" spans="1:21" s="66" customFormat="1" x14ac:dyDescent="0.25">
      <c r="A40" s="63">
        <v>50000</v>
      </c>
      <c r="B40" s="64" t="s">
        <v>157</v>
      </c>
      <c r="C40" s="68" t="s">
        <v>40</v>
      </c>
      <c r="D40" s="63" t="s">
        <v>309</v>
      </c>
      <c r="E40" s="64" t="s">
        <v>59</v>
      </c>
      <c r="F40" s="63" t="s">
        <v>234</v>
      </c>
      <c r="G40" s="65">
        <v>20229</v>
      </c>
      <c r="H40" s="73">
        <f t="shared" ca="1" si="0"/>
        <v>67</v>
      </c>
      <c r="I40" s="64" t="s">
        <v>68</v>
      </c>
      <c r="J40" s="65">
        <v>39537</v>
      </c>
      <c r="K40" s="73">
        <f t="shared" ca="1" si="1"/>
        <v>14</v>
      </c>
      <c r="L40" s="65" t="str">
        <f>TEXT(Table14[[#This Row],[Pay Start Date]],"mmmm")</f>
        <v>March</v>
      </c>
      <c r="M40" s="73">
        <f>YEAR(Table14[[#This Row],[Pay Start Date]])</f>
        <v>2008</v>
      </c>
      <c r="N40" s="63" t="s">
        <v>263</v>
      </c>
      <c r="O40" s="64" t="s">
        <v>259</v>
      </c>
      <c r="P40" s="63">
        <v>104</v>
      </c>
      <c r="Q40" s="64" t="s">
        <v>276</v>
      </c>
      <c r="R40" s="63" t="s">
        <v>358</v>
      </c>
      <c r="S40" s="65">
        <v>43971</v>
      </c>
      <c r="T40" s="64" t="s">
        <v>14</v>
      </c>
      <c r="U40" s="65"/>
    </row>
    <row r="41" spans="1:21" s="66" customFormat="1" x14ac:dyDescent="0.25">
      <c r="A41" s="63">
        <v>50060</v>
      </c>
      <c r="B41" s="64" t="s">
        <v>176</v>
      </c>
      <c r="C41" s="68" t="s">
        <v>8</v>
      </c>
      <c r="D41" s="63" t="s">
        <v>309</v>
      </c>
      <c r="E41" s="64" t="s">
        <v>59</v>
      </c>
      <c r="F41" s="63" t="s">
        <v>234</v>
      </c>
      <c r="G41" s="65">
        <v>23255</v>
      </c>
      <c r="H41" s="73">
        <f t="shared" ca="1" si="0"/>
        <v>59</v>
      </c>
      <c r="I41" s="64" t="s">
        <v>66</v>
      </c>
      <c r="J41" s="65">
        <v>39537</v>
      </c>
      <c r="K41" s="73">
        <f t="shared" ca="1" si="1"/>
        <v>14</v>
      </c>
      <c r="L41" s="65" t="str">
        <f>TEXT(Table14[[#This Row],[Pay Start Date]],"mmmm")</f>
        <v>March</v>
      </c>
      <c r="M41" s="73">
        <f>YEAR(Table14[[#This Row],[Pay Start Date]])</f>
        <v>2008</v>
      </c>
      <c r="N41" s="63" t="s">
        <v>263</v>
      </c>
      <c r="O41" s="64" t="s">
        <v>259</v>
      </c>
      <c r="P41" s="63">
        <v>104</v>
      </c>
      <c r="Q41" s="64" t="s">
        <v>276</v>
      </c>
      <c r="R41" s="63" t="s">
        <v>359</v>
      </c>
      <c r="S41" s="65"/>
      <c r="T41" s="64"/>
      <c r="U41" s="65"/>
    </row>
    <row r="42" spans="1:21" s="66" customFormat="1" x14ac:dyDescent="0.25">
      <c r="A42" s="63">
        <v>50025</v>
      </c>
      <c r="B42" s="64" t="s">
        <v>163</v>
      </c>
      <c r="C42" s="68" t="s">
        <v>8</v>
      </c>
      <c r="D42" s="63" t="s">
        <v>315</v>
      </c>
      <c r="E42" s="64" t="s">
        <v>54</v>
      </c>
      <c r="F42" s="63" t="s">
        <v>234</v>
      </c>
      <c r="G42" s="65">
        <v>22411</v>
      </c>
      <c r="H42" s="73">
        <f t="shared" ca="1" si="0"/>
        <v>61</v>
      </c>
      <c r="I42" s="64" t="s">
        <v>11</v>
      </c>
      <c r="J42" s="65">
        <v>39537</v>
      </c>
      <c r="K42" s="73">
        <f t="shared" ca="1" si="1"/>
        <v>14</v>
      </c>
      <c r="L42" s="65" t="str">
        <f>TEXT(Table14[[#This Row],[Pay Start Date]],"mmmm")</f>
        <v>March</v>
      </c>
      <c r="M42" s="73">
        <f>YEAR(Table14[[#This Row],[Pay Start Date]])</f>
        <v>2008</v>
      </c>
      <c r="N42" s="63" t="s">
        <v>263</v>
      </c>
      <c r="O42" s="64" t="s">
        <v>259</v>
      </c>
      <c r="P42" s="63">
        <v>105</v>
      </c>
      <c r="Q42" s="64" t="s">
        <v>277</v>
      </c>
      <c r="R42" s="63" t="s">
        <v>359</v>
      </c>
      <c r="S42" s="65"/>
      <c r="T42" s="64"/>
      <c r="U42" s="65"/>
    </row>
    <row r="43" spans="1:21" s="66" customFormat="1" x14ac:dyDescent="0.25">
      <c r="A43" s="63">
        <v>50059</v>
      </c>
      <c r="B43" s="64" t="s">
        <v>175</v>
      </c>
      <c r="C43" s="68" t="s">
        <v>8</v>
      </c>
      <c r="D43" s="63" t="s">
        <v>309</v>
      </c>
      <c r="E43" s="64" t="s">
        <v>59</v>
      </c>
      <c r="F43" s="63" t="s">
        <v>234</v>
      </c>
      <c r="G43" s="65">
        <v>31846</v>
      </c>
      <c r="H43" s="73">
        <f t="shared" ca="1" si="0"/>
        <v>35</v>
      </c>
      <c r="I43" s="64" t="s">
        <v>45</v>
      </c>
      <c r="J43" s="65">
        <v>39537</v>
      </c>
      <c r="K43" s="73">
        <f t="shared" ca="1" si="1"/>
        <v>14</v>
      </c>
      <c r="L43" s="65" t="str">
        <f>TEXT(Table14[[#This Row],[Pay Start Date]],"mmmm")</f>
        <v>March</v>
      </c>
      <c r="M43" s="73">
        <f>YEAR(Table14[[#This Row],[Pay Start Date]])</f>
        <v>2008</v>
      </c>
      <c r="N43" s="63" t="s">
        <v>263</v>
      </c>
      <c r="O43" s="64" t="s">
        <v>259</v>
      </c>
      <c r="P43" s="63">
        <v>106</v>
      </c>
      <c r="Q43" s="64" t="s">
        <v>278</v>
      </c>
      <c r="R43" s="63" t="s">
        <v>359</v>
      </c>
      <c r="S43" s="65"/>
      <c r="T43" s="64"/>
      <c r="U43" s="65"/>
    </row>
    <row r="44" spans="1:21" s="66" customFormat="1" x14ac:dyDescent="0.25">
      <c r="A44" s="63">
        <v>50035</v>
      </c>
      <c r="B44" s="64" t="s">
        <v>166</v>
      </c>
      <c r="C44" s="68" t="s">
        <v>8</v>
      </c>
      <c r="D44" s="63" t="s">
        <v>304</v>
      </c>
      <c r="E44" s="64" t="s">
        <v>46</v>
      </c>
      <c r="F44" s="63" t="s">
        <v>234</v>
      </c>
      <c r="G44" s="65">
        <v>31113</v>
      </c>
      <c r="H44" s="73">
        <f t="shared" ca="1" si="0"/>
        <v>37</v>
      </c>
      <c r="I44" s="64" t="s">
        <v>11</v>
      </c>
      <c r="J44" s="65">
        <v>39537</v>
      </c>
      <c r="K44" s="73">
        <f t="shared" ca="1" si="1"/>
        <v>14</v>
      </c>
      <c r="L44" s="65" t="str">
        <f>TEXT(Table14[[#This Row],[Pay Start Date]],"mmmm")</f>
        <v>March</v>
      </c>
      <c r="M44" s="73">
        <f>YEAR(Table14[[#This Row],[Pay Start Date]])</f>
        <v>2008</v>
      </c>
      <c r="N44" s="63" t="s">
        <v>264</v>
      </c>
      <c r="O44" s="64" t="s">
        <v>260</v>
      </c>
      <c r="P44" s="63">
        <v>116</v>
      </c>
      <c r="Q44" s="64" t="s">
        <v>279</v>
      </c>
      <c r="R44" s="63" t="s">
        <v>359</v>
      </c>
      <c r="S44" s="65"/>
      <c r="T44" s="64"/>
      <c r="U44" s="65"/>
    </row>
    <row r="45" spans="1:21" s="66" customFormat="1" x14ac:dyDescent="0.25">
      <c r="A45" s="63">
        <v>50020</v>
      </c>
      <c r="B45" s="64" t="s">
        <v>161</v>
      </c>
      <c r="C45" s="68" t="s">
        <v>40</v>
      </c>
      <c r="D45" s="63" t="s">
        <v>304</v>
      </c>
      <c r="E45" s="64" t="s">
        <v>46</v>
      </c>
      <c r="F45" s="63" t="s">
        <v>234</v>
      </c>
      <c r="G45" s="65">
        <v>22843</v>
      </c>
      <c r="H45" s="73">
        <f t="shared" ca="1" si="0"/>
        <v>60</v>
      </c>
      <c r="I45" s="64" t="s">
        <v>68</v>
      </c>
      <c r="J45" s="65">
        <v>39537</v>
      </c>
      <c r="K45" s="73">
        <f t="shared" ca="1" si="1"/>
        <v>14</v>
      </c>
      <c r="L45" s="65" t="str">
        <f>TEXT(Table14[[#This Row],[Pay Start Date]],"mmmm")</f>
        <v>March</v>
      </c>
      <c r="M45" s="73">
        <f>YEAR(Table14[[#This Row],[Pay Start Date]])</f>
        <v>2008</v>
      </c>
      <c r="N45" s="63" t="s">
        <v>264</v>
      </c>
      <c r="O45" s="64" t="s">
        <v>260</v>
      </c>
      <c r="P45" s="63">
        <v>116</v>
      </c>
      <c r="Q45" s="64" t="s">
        <v>279</v>
      </c>
      <c r="R45" s="63" t="s">
        <v>359</v>
      </c>
      <c r="S45" s="65"/>
      <c r="T45" s="64"/>
      <c r="U45" s="65"/>
    </row>
    <row r="46" spans="1:21" s="66" customFormat="1" x14ac:dyDescent="0.25">
      <c r="A46" s="63">
        <v>50061</v>
      </c>
      <c r="B46" s="64" t="s">
        <v>226</v>
      </c>
      <c r="C46" s="68" t="s">
        <v>40</v>
      </c>
      <c r="D46" s="63" t="s">
        <v>326</v>
      </c>
      <c r="E46" s="64" t="s">
        <v>241</v>
      </c>
      <c r="F46" s="63" t="s">
        <v>240</v>
      </c>
      <c r="G46" s="65">
        <v>26181</v>
      </c>
      <c r="H46" s="73">
        <f t="shared" ca="1" si="0"/>
        <v>51</v>
      </c>
      <c r="I46" s="64" t="s">
        <v>68</v>
      </c>
      <c r="J46" s="65">
        <v>39614</v>
      </c>
      <c r="K46" s="73">
        <f t="shared" ca="1" si="1"/>
        <v>14</v>
      </c>
      <c r="L46" s="65" t="str">
        <f>TEXT(Table14[[#This Row],[Pay Start Date]],"mmmm")</f>
        <v>June</v>
      </c>
      <c r="M46" s="73">
        <f>YEAR(Table14[[#This Row],[Pay Start Date]])</f>
        <v>2008</v>
      </c>
      <c r="N46" s="63" t="s">
        <v>267</v>
      </c>
      <c r="O46" s="64" t="s">
        <v>262</v>
      </c>
      <c r="P46" s="63">
        <v>109</v>
      </c>
      <c r="Q46" s="64" t="s">
        <v>290</v>
      </c>
      <c r="R46" s="63" t="s">
        <v>359</v>
      </c>
      <c r="S46" s="65"/>
      <c r="T46" s="64"/>
      <c r="U46" s="65"/>
    </row>
    <row r="47" spans="1:21" s="66" customFormat="1" x14ac:dyDescent="0.25">
      <c r="A47" s="63">
        <v>50062</v>
      </c>
      <c r="B47" s="64" t="s">
        <v>177</v>
      </c>
      <c r="C47" s="68" t="s">
        <v>8</v>
      </c>
      <c r="D47" s="63" t="s">
        <v>315</v>
      </c>
      <c r="E47" s="64" t="s">
        <v>54</v>
      </c>
      <c r="F47" s="63" t="s">
        <v>234</v>
      </c>
      <c r="G47" s="65">
        <v>20640</v>
      </c>
      <c r="H47" s="73">
        <f t="shared" ca="1" si="0"/>
        <v>66</v>
      </c>
      <c r="I47" s="64" t="s">
        <v>66</v>
      </c>
      <c r="J47" s="65">
        <v>39723</v>
      </c>
      <c r="K47" s="73">
        <f t="shared" ca="1" si="1"/>
        <v>13</v>
      </c>
      <c r="L47" s="65" t="str">
        <f>TEXT(Table14[[#This Row],[Pay Start Date]],"mmmm")</f>
        <v>October</v>
      </c>
      <c r="M47" s="73">
        <f>YEAR(Table14[[#This Row],[Pay Start Date]])</f>
        <v>2008</v>
      </c>
      <c r="N47" s="63" t="s">
        <v>263</v>
      </c>
      <c r="O47" s="64" t="s">
        <v>259</v>
      </c>
      <c r="P47" s="63">
        <v>106</v>
      </c>
      <c r="Q47" s="64" t="s">
        <v>278</v>
      </c>
      <c r="R47" s="63" t="s">
        <v>358</v>
      </c>
      <c r="S47" s="65">
        <v>44027</v>
      </c>
      <c r="T47" s="64" t="s">
        <v>230</v>
      </c>
      <c r="U47" s="65"/>
    </row>
    <row r="48" spans="1:21" s="66" customFormat="1" x14ac:dyDescent="0.25">
      <c r="A48" s="63">
        <v>50063</v>
      </c>
      <c r="B48" s="64" t="s">
        <v>227</v>
      </c>
      <c r="C48" s="68" t="s">
        <v>40</v>
      </c>
      <c r="D48" s="63" t="s">
        <v>336</v>
      </c>
      <c r="E48" s="64" t="s">
        <v>73</v>
      </c>
      <c r="F48" s="63" t="s">
        <v>231</v>
      </c>
      <c r="G48" s="65">
        <v>21868</v>
      </c>
      <c r="H48" s="73">
        <f t="shared" ca="1" si="0"/>
        <v>62</v>
      </c>
      <c r="I48" s="64" t="s">
        <v>62</v>
      </c>
      <c r="J48" s="65">
        <v>39725</v>
      </c>
      <c r="K48" s="73">
        <f t="shared" ca="1" si="1"/>
        <v>13</v>
      </c>
      <c r="L48" s="65" t="str">
        <f>TEXT(Table14[[#This Row],[Pay Start Date]],"mmmm")</f>
        <v>October</v>
      </c>
      <c r="M48" s="73">
        <f>YEAR(Table14[[#This Row],[Pay Start Date]])</f>
        <v>2008</v>
      </c>
      <c r="N48" s="63" t="s">
        <v>269</v>
      </c>
      <c r="O48" s="64" t="s">
        <v>21</v>
      </c>
      <c r="P48" s="63">
        <v>112</v>
      </c>
      <c r="Q48" s="64" t="s">
        <v>292</v>
      </c>
      <c r="R48" s="63" t="s">
        <v>358</v>
      </c>
      <c r="S48" s="65">
        <v>44652</v>
      </c>
      <c r="T48" s="64" t="s">
        <v>20</v>
      </c>
      <c r="U48" s="65"/>
    </row>
    <row r="49" spans="1:21" s="66" customFormat="1" x14ac:dyDescent="0.25">
      <c r="A49" s="63">
        <v>50064</v>
      </c>
      <c r="B49" s="64" t="s">
        <v>221</v>
      </c>
      <c r="C49" s="68" t="s">
        <v>8</v>
      </c>
      <c r="D49" s="63" t="s">
        <v>320</v>
      </c>
      <c r="E49" s="64" t="s">
        <v>74</v>
      </c>
      <c r="F49" s="63" t="s">
        <v>238</v>
      </c>
      <c r="G49" s="65">
        <v>31892</v>
      </c>
      <c r="H49" s="73">
        <f t="shared" ca="1" si="0"/>
        <v>35</v>
      </c>
      <c r="I49" s="64" t="s">
        <v>19</v>
      </c>
      <c r="J49" s="65">
        <v>39876</v>
      </c>
      <c r="K49" s="73">
        <f t="shared" ca="1" si="1"/>
        <v>13</v>
      </c>
      <c r="L49" s="65" t="str">
        <f>TEXT(Table14[[#This Row],[Pay Start Date]],"mmmm")</f>
        <v>March</v>
      </c>
      <c r="M49" s="73">
        <f>YEAR(Table14[[#This Row],[Pay Start Date]])</f>
        <v>2009</v>
      </c>
      <c r="N49" s="63" t="s">
        <v>265</v>
      </c>
      <c r="O49" s="64" t="s">
        <v>12</v>
      </c>
      <c r="P49" s="63">
        <v>108</v>
      </c>
      <c r="Q49" s="64" t="s">
        <v>283</v>
      </c>
      <c r="R49" s="63" t="s">
        <v>359</v>
      </c>
      <c r="S49" s="65"/>
      <c r="T49" s="64"/>
      <c r="U49" s="65"/>
    </row>
    <row r="50" spans="1:21" s="66" customFormat="1" x14ac:dyDescent="0.25">
      <c r="A50" s="63">
        <v>50040</v>
      </c>
      <c r="B50" s="64" t="s">
        <v>220</v>
      </c>
      <c r="C50" s="68" t="s">
        <v>8</v>
      </c>
      <c r="D50" s="63" t="s">
        <v>335</v>
      </c>
      <c r="E50" s="64" t="s">
        <v>63</v>
      </c>
      <c r="F50" s="63" t="s">
        <v>239</v>
      </c>
      <c r="G50" s="65">
        <v>28401</v>
      </c>
      <c r="H50" s="73">
        <f t="shared" ca="1" si="0"/>
        <v>44</v>
      </c>
      <c r="I50" s="64" t="s">
        <v>11</v>
      </c>
      <c r="J50" s="65">
        <v>40064</v>
      </c>
      <c r="K50" s="73">
        <f t="shared" ca="1" si="1"/>
        <v>13</v>
      </c>
      <c r="L50" s="65" t="str">
        <f>TEXT(Table14[[#This Row],[Pay Start Date]],"mmmm")</f>
        <v>September</v>
      </c>
      <c r="M50" s="73">
        <f>YEAR(Table14[[#This Row],[Pay Start Date]])</f>
        <v>2009</v>
      </c>
      <c r="N50" s="63" t="s">
        <v>271</v>
      </c>
      <c r="O50" s="64" t="s">
        <v>261</v>
      </c>
      <c r="P50" s="63">
        <v>114</v>
      </c>
      <c r="Q50" s="64" t="s">
        <v>295</v>
      </c>
      <c r="R50" s="63" t="s">
        <v>358</v>
      </c>
      <c r="S50" s="65">
        <v>44231</v>
      </c>
      <c r="T50" s="64" t="s">
        <v>9</v>
      </c>
      <c r="U50" s="65"/>
    </row>
    <row r="51" spans="1:21" s="66" customFormat="1" x14ac:dyDescent="0.25">
      <c r="A51" s="63">
        <v>50010</v>
      </c>
      <c r="B51" s="64" t="s">
        <v>212</v>
      </c>
      <c r="C51" s="68" t="s">
        <v>8</v>
      </c>
      <c r="D51" s="63" t="s">
        <v>345</v>
      </c>
      <c r="E51" s="64" t="s">
        <v>24</v>
      </c>
      <c r="F51" s="63" t="s">
        <v>239</v>
      </c>
      <c r="G51" s="65">
        <v>22779</v>
      </c>
      <c r="H51" s="73">
        <f t="shared" ca="1" si="0"/>
        <v>60</v>
      </c>
      <c r="I51" s="64" t="s">
        <v>11</v>
      </c>
      <c r="J51" s="65">
        <v>40064</v>
      </c>
      <c r="K51" s="73">
        <f t="shared" ca="1" si="1"/>
        <v>13</v>
      </c>
      <c r="L51" s="65" t="str">
        <f>TEXT(Table14[[#This Row],[Pay Start Date]],"mmmm")</f>
        <v>September</v>
      </c>
      <c r="M51" s="73">
        <f>YEAR(Table14[[#This Row],[Pay Start Date]])</f>
        <v>2009</v>
      </c>
      <c r="N51" s="63" t="s">
        <v>264</v>
      </c>
      <c r="O51" s="64" t="s">
        <v>260</v>
      </c>
      <c r="P51" s="63">
        <v>116</v>
      </c>
      <c r="Q51" s="64" t="s">
        <v>279</v>
      </c>
      <c r="R51" s="63" t="s">
        <v>359</v>
      </c>
      <c r="S51" s="65"/>
      <c r="T51" s="64"/>
      <c r="U51" s="65"/>
    </row>
    <row r="52" spans="1:21" s="66" customFormat="1" x14ac:dyDescent="0.25">
      <c r="A52" s="63">
        <v>50017</v>
      </c>
      <c r="B52" s="64" t="s">
        <v>214</v>
      </c>
      <c r="C52" s="68" t="s">
        <v>8</v>
      </c>
      <c r="D52" s="63" t="s">
        <v>328</v>
      </c>
      <c r="E52" s="64" t="s">
        <v>250</v>
      </c>
      <c r="F52" s="63" t="s">
        <v>239</v>
      </c>
      <c r="G52" s="65">
        <v>24509</v>
      </c>
      <c r="H52" s="73">
        <f t="shared" ca="1" si="0"/>
        <v>55</v>
      </c>
      <c r="I52" s="64" t="s">
        <v>19</v>
      </c>
      <c r="J52" s="65">
        <v>40064</v>
      </c>
      <c r="K52" s="73">
        <f t="shared" ca="1" si="1"/>
        <v>13</v>
      </c>
      <c r="L52" s="65" t="str">
        <f>TEXT(Table14[[#This Row],[Pay Start Date]],"mmmm")</f>
        <v>September</v>
      </c>
      <c r="M52" s="73">
        <f>YEAR(Table14[[#This Row],[Pay Start Date]])</f>
        <v>2009</v>
      </c>
      <c r="N52" s="63" t="s">
        <v>266</v>
      </c>
      <c r="O52" s="64" t="s">
        <v>258</v>
      </c>
      <c r="P52" s="63">
        <v>110</v>
      </c>
      <c r="Q52" s="64" t="s">
        <v>287</v>
      </c>
      <c r="R52" s="63" t="s">
        <v>359</v>
      </c>
      <c r="S52" s="65"/>
      <c r="T52" s="64"/>
      <c r="U52" s="65"/>
    </row>
    <row r="53" spans="1:21" s="66" customFormat="1" x14ac:dyDescent="0.25">
      <c r="A53" s="63">
        <v>50013</v>
      </c>
      <c r="B53" s="64" t="s">
        <v>213</v>
      </c>
      <c r="C53" s="68" t="s">
        <v>8</v>
      </c>
      <c r="D53" s="63" t="s">
        <v>347</v>
      </c>
      <c r="E53" s="64" t="s">
        <v>51</v>
      </c>
      <c r="F53" s="63" t="s">
        <v>239</v>
      </c>
      <c r="G53" s="65">
        <v>24810</v>
      </c>
      <c r="H53" s="73">
        <f t="shared" ca="1" si="0"/>
        <v>54</v>
      </c>
      <c r="I53" s="64" t="s">
        <v>11</v>
      </c>
      <c r="J53" s="65">
        <v>40064</v>
      </c>
      <c r="K53" s="73">
        <f t="shared" ca="1" si="1"/>
        <v>13</v>
      </c>
      <c r="L53" s="65" t="str">
        <f>TEXT(Table14[[#This Row],[Pay Start Date]],"mmmm")</f>
        <v>September</v>
      </c>
      <c r="M53" s="73">
        <f>YEAR(Table14[[#This Row],[Pay Start Date]])</f>
        <v>2009</v>
      </c>
      <c r="N53" s="63" t="s">
        <v>266</v>
      </c>
      <c r="O53" s="64" t="s">
        <v>258</v>
      </c>
      <c r="P53" s="63">
        <v>117</v>
      </c>
      <c r="Q53" s="64" t="s">
        <v>289</v>
      </c>
      <c r="R53" s="63" t="s">
        <v>359</v>
      </c>
      <c r="S53" s="65"/>
      <c r="T53" s="64"/>
      <c r="U53" s="65"/>
    </row>
    <row r="54" spans="1:21" s="66" customFormat="1" x14ac:dyDescent="0.25">
      <c r="A54" s="63">
        <v>50006</v>
      </c>
      <c r="B54" s="64" t="s">
        <v>202</v>
      </c>
      <c r="C54" s="68" t="s">
        <v>8</v>
      </c>
      <c r="D54" s="63" t="s">
        <v>301</v>
      </c>
      <c r="E54" s="64" t="s">
        <v>42</v>
      </c>
      <c r="F54" s="63" t="s">
        <v>237</v>
      </c>
      <c r="G54" s="65">
        <v>22827</v>
      </c>
      <c r="H54" s="73">
        <f t="shared" ca="1" si="0"/>
        <v>60</v>
      </c>
      <c r="I54" s="64" t="s">
        <v>11</v>
      </c>
      <c r="J54" s="65">
        <v>40064</v>
      </c>
      <c r="K54" s="73">
        <f t="shared" ca="1" si="1"/>
        <v>13</v>
      </c>
      <c r="L54" s="65" t="str">
        <f>TEXT(Table14[[#This Row],[Pay Start Date]],"mmmm")</f>
        <v>September</v>
      </c>
      <c r="M54" s="73">
        <f>YEAR(Table14[[#This Row],[Pay Start Date]])</f>
        <v>2009</v>
      </c>
      <c r="N54" s="63" t="s">
        <v>266</v>
      </c>
      <c r="O54" s="64" t="s">
        <v>258</v>
      </c>
      <c r="P54" s="63">
        <v>101</v>
      </c>
      <c r="Q54" s="64" t="s">
        <v>288</v>
      </c>
      <c r="R54" s="63" t="s">
        <v>359</v>
      </c>
      <c r="S54" s="65"/>
      <c r="T54" s="64"/>
      <c r="U54" s="65">
        <v>44853</v>
      </c>
    </row>
    <row r="55" spans="1:21" s="66" customFormat="1" x14ac:dyDescent="0.25">
      <c r="A55" s="63">
        <v>50037</v>
      </c>
      <c r="B55" s="64" t="s">
        <v>193</v>
      </c>
      <c r="C55" s="68" t="s">
        <v>40</v>
      </c>
      <c r="D55" s="63" t="s">
        <v>316</v>
      </c>
      <c r="E55" s="64" t="s">
        <v>15</v>
      </c>
      <c r="F55" s="63" t="s">
        <v>236</v>
      </c>
      <c r="G55" s="65">
        <v>26286</v>
      </c>
      <c r="H55" s="73">
        <f t="shared" ca="1" si="0"/>
        <v>50</v>
      </c>
      <c r="I55" s="64" t="s">
        <v>41</v>
      </c>
      <c r="J55" s="65">
        <v>40064</v>
      </c>
      <c r="K55" s="73">
        <f t="shared" ca="1" si="1"/>
        <v>13</v>
      </c>
      <c r="L55" s="65" t="str">
        <f>TEXT(Table14[[#This Row],[Pay Start Date]],"mmmm")</f>
        <v>September</v>
      </c>
      <c r="M55" s="73">
        <f>YEAR(Table14[[#This Row],[Pay Start Date]])</f>
        <v>2009</v>
      </c>
      <c r="N55" s="63" t="s">
        <v>263</v>
      </c>
      <c r="O55" s="64" t="s">
        <v>259</v>
      </c>
      <c r="P55" s="63">
        <v>105</v>
      </c>
      <c r="Q55" s="64" t="s">
        <v>277</v>
      </c>
      <c r="R55" s="63" t="s">
        <v>358</v>
      </c>
      <c r="S55" s="65">
        <v>44381</v>
      </c>
      <c r="T55" s="64" t="s">
        <v>20</v>
      </c>
      <c r="U55" s="65"/>
    </row>
    <row r="56" spans="1:21" s="66" customFormat="1" x14ac:dyDescent="0.25">
      <c r="A56" s="63">
        <v>50029</v>
      </c>
      <c r="B56" s="64" t="s">
        <v>186</v>
      </c>
      <c r="C56" s="68" t="s">
        <v>8</v>
      </c>
      <c r="D56" s="63" t="s">
        <v>331</v>
      </c>
      <c r="E56" s="64" t="s">
        <v>35</v>
      </c>
      <c r="F56" s="63" t="s">
        <v>235</v>
      </c>
      <c r="G56" s="65">
        <v>21816</v>
      </c>
      <c r="H56" s="73">
        <f t="shared" ca="1" si="0"/>
        <v>62</v>
      </c>
      <c r="I56" s="64" t="s">
        <v>11</v>
      </c>
      <c r="J56" s="65">
        <v>40064</v>
      </c>
      <c r="K56" s="73">
        <f t="shared" ca="1" si="1"/>
        <v>13</v>
      </c>
      <c r="L56" s="65" t="str">
        <f>TEXT(Table14[[#This Row],[Pay Start Date]],"mmmm")</f>
        <v>September</v>
      </c>
      <c r="M56" s="73">
        <f>YEAR(Table14[[#This Row],[Pay Start Date]])</f>
        <v>2009</v>
      </c>
      <c r="N56" s="63" t="s">
        <v>271</v>
      </c>
      <c r="O56" s="64" t="s">
        <v>261</v>
      </c>
      <c r="P56" s="63">
        <v>111</v>
      </c>
      <c r="Q56" s="64" t="s">
        <v>294</v>
      </c>
      <c r="R56" s="63" t="s">
        <v>358</v>
      </c>
      <c r="S56" s="65">
        <v>44494</v>
      </c>
      <c r="T56" s="64" t="s">
        <v>9</v>
      </c>
      <c r="U56" s="65"/>
    </row>
    <row r="57" spans="1:21" s="66" customFormat="1" x14ac:dyDescent="0.25">
      <c r="A57" s="63">
        <v>50004</v>
      </c>
      <c r="B57" s="64" t="s">
        <v>181</v>
      </c>
      <c r="C57" s="68" t="s">
        <v>8</v>
      </c>
      <c r="D57" s="63" t="s">
        <v>331</v>
      </c>
      <c r="E57" s="64" t="s">
        <v>35</v>
      </c>
      <c r="F57" s="63" t="s">
        <v>235</v>
      </c>
      <c r="G57" s="65">
        <v>20394</v>
      </c>
      <c r="H57" s="73">
        <f t="shared" ca="1" si="0"/>
        <v>66</v>
      </c>
      <c r="I57" s="64" t="s">
        <v>66</v>
      </c>
      <c r="J57" s="65">
        <v>40064</v>
      </c>
      <c r="K57" s="73">
        <f t="shared" ca="1" si="1"/>
        <v>13</v>
      </c>
      <c r="L57" s="65" t="str">
        <f>TEXT(Table14[[#This Row],[Pay Start Date]],"mmmm")</f>
        <v>September</v>
      </c>
      <c r="M57" s="73">
        <f>YEAR(Table14[[#This Row],[Pay Start Date]])</f>
        <v>2009</v>
      </c>
      <c r="N57" s="63" t="s">
        <v>271</v>
      </c>
      <c r="O57" s="64" t="s">
        <v>261</v>
      </c>
      <c r="P57" s="63">
        <v>114</v>
      </c>
      <c r="Q57" s="64" t="s">
        <v>295</v>
      </c>
      <c r="R57" s="63" t="s">
        <v>358</v>
      </c>
      <c r="S57" s="65">
        <v>44089</v>
      </c>
      <c r="T57" s="64" t="s">
        <v>9</v>
      </c>
      <c r="U57" s="65"/>
    </row>
    <row r="58" spans="1:21" s="66" customFormat="1" x14ac:dyDescent="0.25">
      <c r="A58" s="63">
        <v>50027</v>
      </c>
      <c r="B58" s="64" t="s">
        <v>165</v>
      </c>
      <c r="C58" s="68" t="s">
        <v>40</v>
      </c>
      <c r="D58" s="63" t="s">
        <v>337</v>
      </c>
      <c r="E58" s="64" t="s">
        <v>28</v>
      </c>
      <c r="F58" s="63" t="s">
        <v>234</v>
      </c>
      <c r="G58" s="65">
        <v>24259</v>
      </c>
      <c r="H58" s="73">
        <f t="shared" ca="1" si="0"/>
        <v>56</v>
      </c>
      <c r="I58" s="64" t="s">
        <v>58</v>
      </c>
      <c r="J58" s="65">
        <v>40064</v>
      </c>
      <c r="K58" s="73">
        <f t="shared" ca="1" si="1"/>
        <v>13</v>
      </c>
      <c r="L58" s="65" t="str">
        <f>TEXT(Table14[[#This Row],[Pay Start Date]],"mmmm")</f>
        <v>September</v>
      </c>
      <c r="M58" s="73">
        <f>YEAR(Table14[[#This Row],[Pay Start Date]])</f>
        <v>2009</v>
      </c>
      <c r="N58" s="63" t="s">
        <v>269</v>
      </c>
      <c r="O58" s="64" t="s">
        <v>21</v>
      </c>
      <c r="P58" s="63">
        <v>112</v>
      </c>
      <c r="Q58" s="64" t="s">
        <v>292</v>
      </c>
      <c r="R58" s="63" t="s">
        <v>358</v>
      </c>
      <c r="S58" s="65">
        <v>44287</v>
      </c>
      <c r="T58" s="64" t="s">
        <v>20</v>
      </c>
      <c r="U58" s="65"/>
    </row>
    <row r="59" spans="1:21" s="66" customFormat="1" x14ac:dyDescent="0.25">
      <c r="A59" s="63">
        <v>50065</v>
      </c>
      <c r="B59" s="64" t="s">
        <v>178</v>
      </c>
      <c r="C59" s="68" t="s">
        <v>40</v>
      </c>
      <c r="D59" s="63" t="s">
        <v>315</v>
      </c>
      <c r="E59" s="64" t="s">
        <v>54</v>
      </c>
      <c r="F59" s="63" t="s">
        <v>234</v>
      </c>
      <c r="G59" s="65">
        <v>23377</v>
      </c>
      <c r="H59" s="73">
        <f t="shared" ca="1" si="0"/>
        <v>58</v>
      </c>
      <c r="I59" s="64" t="s">
        <v>31</v>
      </c>
      <c r="J59" s="65">
        <v>40064</v>
      </c>
      <c r="K59" s="73">
        <f t="shared" ca="1" si="1"/>
        <v>13</v>
      </c>
      <c r="L59" s="65" t="str">
        <f>TEXT(Table14[[#This Row],[Pay Start Date]],"mmmm")</f>
        <v>September</v>
      </c>
      <c r="M59" s="73">
        <f>YEAR(Table14[[#This Row],[Pay Start Date]])</f>
        <v>2009</v>
      </c>
      <c r="N59" s="63" t="s">
        <v>263</v>
      </c>
      <c r="O59" s="64" t="s">
        <v>259</v>
      </c>
      <c r="P59" s="63">
        <v>105</v>
      </c>
      <c r="Q59" s="64" t="s">
        <v>277</v>
      </c>
      <c r="R59" s="63" t="s">
        <v>359</v>
      </c>
      <c r="S59" s="65"/>
      <c r="T59" s="64"/>
      <c r="U59" s="65"/>
    </row>
    <row r="60" spans="1:21" s="66" customFormat="1" x14ac:dyDescent="0.25">
      <c r="A60" s="63">
        <v>50045</v>
      </c>
      <c r="B60" s="64" t="s">
        <v>171</v>
      </c>
      <c r="C60" s="68" t="s">
        <v>8</v>
      </c>
      <c r="D60" s="63" t="s">
        <v>304</v>
      </c>
      <c r="E60" s="64" t="s">
        <v>46</v>
      </c>
      <c r="F60" s="63" t="s">
        <v>234</v>
      </c>
      <c r="G60" s="65">
        <v>34029</v>
      </c>
      <c r="H60" s="73">
        <f t="shared" ca="1" si="0"/>
        <v>29</v>
      </c>
      <c r="I60" s="64" t="s">
        <v>45</v>
      </c>
      <c r="J60" s="65">
        <v>40064</v>
      </c>
      <c r="K60" s="73">
        <f t="shared" ca="1" si="1"/>
        <v>13</v>
      </c>
      <c r="L60" s="65" t="str">
        <f>TEXT(Table14[[#This Row],[Pay Start Date]],"mmmm")</f>
        <v>September</v>
      </c>
      <c r="M60" s="73">
        <f>YEAR(Table14[[#This Row],[Pay Start Date]])</f>
        <v>2009</v>
      </c>
      <c r="N60" s="63" t="s">
        <v>264</v>
      </c>
      <c r="O60" s="64" t="s">
        <v>260</v>
      </c>
      <c r="P60" s="63">
        <v>102</v>
      </c>
      <c r="Q60" s="64" t="s">
        <v>282</v>
      </c>
      <c r="R60" s="63" t="s">
        <v>359</v>
      </c>
      <c r="S60" s="65"/>
      <c r="T60" s="64"/>
      <c r="U60" s="65"/>
    </row>
    <row r="61" spans="1:21" s="66" customFormat="1" x14ac:dyDescent="0.25">
      <c r="A61" s="63">
        <v>50049</v>
      </c>
      <c r="B61" s="64" t="s">
        <v>223</v>
      </c>
      <c r="C61" s="68" t="s">
        <v>8</v>
      </c>
      <c r="D61" s="63" t="s">
        <v>329</v>
      </c>
      <c r="E61" s="64" t="s">
        <v>245</v>
      </c>
      <c r="F61" s="63" t="s">
        <v>240</v>
      </c>
      <c r="G61" s="65">
        <v>28020</v>
      </c>
      <c r="H61" s="73">
        <f t="shared" ca="1" si="0"/>
        <v>46</v>
      </c>
      <c r="I61" s="64" t="s">
        <v>39</v>
      </c>
      <c r="J61" s="65">
        <v>40265</v>
      </c>
      <c r="K61" s="73">
        <f t="shared" ca="1" si="1"/>
        <v>12</v>
      </c>
      <c r="L61" s="65" t="str">
        <f>TEXT(Table14[[#This Row],[Pay Start Date]],"mmmm")</f>
        <v>March</v>
      </c>
      <c r="M61" s="73">
        <f>YEAR(Table14[[#This Row],[Pay Start Date]])</f>
        <v>2010</v>
      </c>
      <c r="N61" s="63" t="s">
        <v>266</v>
      </c>
      <c r="O61" s="64" t="s">
        <v>258</v>
      </c>
      <c r="P61" s="63">
        <v>110</v>
      </c>
      <c r="Q61" s="64" t="s">
        <v>287</v>
      </c>
      <c r="R61" s="63" t="s">
        <v>359</v>
      </c>
      <c r="S61" s="65"/>
      <c r="T61" s="64"/>
      <c r="U61" s="65"/>
    </row>
    <row r="62" spans="1:21" s="66" customFormat="1" x14ac:dyDescent="0.25">
      <c r="A62" s="63">
        <v>50046</v>
      </c>
      <c r="B62" s="64" t="s">
        <v>222</v>
      </c>
      <c r="C62" s="68" t="s">
        <v>8</v>
      </c>
      <c r="D62" s="63" t="s">
        <v>326</v>
      </c>
      <c r="E62" s="64" t="s">
        <v>241</v>
      </c>
      <c r="F62" s="63" t="s">
        <v>240</v>
      </c>
      <c r="G62" s="65">
        <v>25590</v>
      </c>
      <c r="H62" s="73">
        <f t="shared" ca="1" si="0"/>
        <v>52</v>
      </c>
      <c r="I62" s="64" t="s">
        <v>19</v>
      </c>
      <c r="J62" s="65">
        <v>40265</v>
      </c>
      <c r="K62" s="73">
        <f t="shared" ca="1" si="1"/>
        <v>12</v>
      </c>
      <c r="L62" s="65" t="str">
        <f>TEXT(Table14[[#This Row],[Pay Start Date]],"mmmm")</f>
        <v>March</v>
      </c>
      <c r="M62" s="73">
        <f>YEAR(Table14[[#This Row],[Pay Start Date]])</f>
        <v>2010</v>
      </c>
      <c r="N62" s="63" t="s">
        <v>267</v>
      </c>
      <c r="O62" s="64" t="s">
        <v>262</v>
      </c>
      <c r="P62" s="63">
        <v>109</v>
      </c>
      <c r="Q62" s="64" t="s">
        <v>290</v>
      </c>
      <c r="R62" s="63" t="s">
        <v>359</v>
      </c>
      <c r="S62" s="65"/>
      <c r="T62" s="64"/>
      <c r="U62" s="65"/>
    </row>
    <row r="63" spans="1:21" s="66" customFormat="1" x14ac:dyDescent="0.25">
      <c r="A63" s="63">
        <v>50066</v>
      </c>
      <c r="B63" s="64" t="s">
        <v>149</v>
      </c>
      <c r="C63" s="68" t="s">
        <v>40</v>
      </c>
      <c r="D63" s="63" t="s">
        <v>320</v>
      </c>
      <c r="E63" s="64" t="s">
        <v>74</v>
      </c>
      <c r="F63" s="63" t="s">
        <v>238</v>
      </c>
      <c r="G63" s="65">
        <v>26336</v>
      </c>
      <c r="H63" s="73">
        <f t="shared" ca="1" si="0"/>
        <v>50</v>
      </c>
      <c r="I63" s="64" t="s">
        <v>45</v>
      </c>
      <c r="J63" s="65">
        <v>40265</v>
      </c>
      <c r="K63" s="73">
        <f t="shared" ca="1" si="1"/>
        <v>12</v>
      </c>
      <c r="L63" s="65" t="str">
        <f>TEXT(Table14[[#This Row],[Pay Start Date]],"mmmm")</f>
        <v>March</v>
      </c>
      <c r="M63" s="73">
        <f>YEAR(Table14[[#This Row],[Pay Start Date]])</f>
        <v>2010</v>
      </c>
      <c r="N63" s="63" t="s">
        <v>265</v>
      </c>
      <c r="O63" s="64" t="s">
        <v>12</v>
      </c>
      <c r="P63" s="63">
        <v>108</v>
      </c>
      <c r="Q63" s="64" t="s">
        <v>283</v>
      </c>
      <c r="R63" s="63" t="s">
        <v>359</v>
      </c>
      <c r="S63" s="65"/>
      <c r="T63" s="64"/>
      <c r="U63" s="65"/>
    </row>
    <row r="64" spans="1:21" s="66" customFormat="1" x14ac:dyDescent="0.25">
      <c r="A64" s="63">
        <v>50033</v>
      </c>
      <c r="B64" s="64" t="s">
        <v>192</v>
      </c>
      <c r="C64" s="68" t="s">
        <v>8</v>
      </c>
      <c r="D64" s="63" t="s">
        <v>327</v>
      </c>
      <c r="E64" s="64" t="s">
        <v>256</v>
      </c>
      <c r="F64" s="63" t="s">
        <v>236</v>
      </c>
      <c r="G64" s="65">
        <v>23462</v>
      </c>
      <c r="H64" s="73">
        <f t="shared" ca="1" si="0"/>
        <v>58</v>
      </c>
      <c r="I64" s="64" t="s">
        <v>11</v>
      </c>
      <c r="J64" s="65">
        <v>40265</v>
      </c>
      <c r="K64" s="73">
        <f t="shared" ca="1" si="1"/>
        <v>12</v>
      </c>
      <c r="L64" s="65" t="str">
        <f>TEXT(Table14[[#This Row],[Pay Start Date]],"mmmm")</f>
        <v>March</v>
      </c>
      <c r="M64" s="73">
        <f>YEAR(Table14[[#This Row],[Pay Start Date]])</f>
        <v>2010</v>
      </c>
      <c r="N64" s="63" t="s">
        <v>266</v>
      </c>
      <c r="O64" s="64" t="s">
        <v>258</v>
      </c>
      <c r="P64" s="63">
        <v>110</v>
      </c>
      <c r="Q64" s="64" t="s">
        <v>287</v>
      </c>
      <c r="R64" s="63" t="s">
        <v>359</v>
      </c>
      <c r="S64" s="65"/>
      <c r="T64" s="64"/>
      <c r="U64" s="65"/>
    </row>
    <row r="65" spans="1:21" s="66" customFormat="1" x14ac:dyDescent="0.25">
      <c r="A65" s="63">
        <v>50042</v>
      </c>
      <c r="B65" s="64" t="s">
        <v>195</v>
      </c>
      <c r="C65" s="68" t="s">
        <v>40</v>
      </c>
      <c r="D65" s="63" t="s">
        <v>338</v>
      </c>
      <c r="E65" s="64" t="s">
        <v>64</v>
      </c>
      <c r="F65" s="63" t="s">
        <v>236</v>
      </c>
      <c r="G65" s="65">
        <v>27671</v>
      </c>
      <c r="H65" s="73">
        <f t="shared" ca="1" si="0"/>
        <v>46</v>
      </c>
      <c r="I65" s="64" t="s">
        <v>58</v>
      </c>
      <c r="J65" s="65">
        <v>40265</v>
      </c>
      <c r="K65" s="73">
        <f t="shared" ca="1" si="1"/>
        <v>12</v>
      </c>
      <c r="L65" s="65" t="str">
        <f>TEXT(Table14[[#This Row],[Pay Start Date]],"mmmm")</f>
        <v>March</v>
      </c>
      <c r="M65" s="73">
        <f>YEAR(Table14[[#This Row],[Pay Start Date]])</f>
        <v>2010</v>
      </c>
      <c r="N65" s="63" t="s">
        <v>269</v>
      </c>
      <c r="O65" s="64" t="s">
        <v>21</v>
      </c>
      <c r="P65" s="63">
        <v>112</v>
      </c>
      <c r="Q65" s="64" t="s">
        <v>292</v>
      </c>
      <c r="R65" s="63" t="s">
        <v>359</v>
      </c>
      <c r="S65" s="65"/>
      <c r="T65" s="64"/>
      <c r="U65" s="65"/>
    </row>
    <row r="66" spans="1:21" s="66" customFormat="1" x14ac:dyDescent="0.25">
      <c r="A66" s="63">
        <v>50043</v>
      </c>
      <c r="B66" s="64" t="s">
        <v>196</v>
      </c>
      <c r="C66" s="68" t="s">
        <v>8</v>
      </c>
      <c r="D66" s="63" t="s">
        <v>332</v>
      </c>
      <c r="E66" s="64" t="s">
        <v>65</v>
      </c>
      <c r="F66" s="63" t="s">
        <v>236</v>
      </c>
      <c r="G66" s="65">
        <v>30199</v>
      </c>
      <c r="H66" s="73">
        <f t="shared" ref="H66:H129" ca="1" si="2">ROUNDDOWN(YEARFRAC(G66, TODAY(), 1), 0)</f>
        <v>40</v>
      </c>
      <c r="I66" s="64" t="s">
        <v>33</v>
      </c>
      <c r="J66" s="65">
        <v>40265</v>
      </c>
      <c r="K66" s="73">
        <f t="shared" ref="K66:K129" ca="1" si="3">ROUNDDOWN(YEARFRAC(J66, TODAY(), 1), 0)</f>
        <v>12</v>
      </c>
      <c r="L66" s="65" t="str">
        <f>TEXT(Table14[[#This Row],[Pay Start Date]],"mmmm")</f>
        <v>March</v>
      </c>
      <c r="M66" s="73">
        <f>YEAR(Table14[[#This Row],[Pay Start Date]])</f>
        <v>2010</v>
      </c>
      <c r="N66" s="63" t="s">
        <v>271</v>
      </c>
      <c r="O66" s="64" t="s">
        <v>261</v>
      </c>
      <c r="P66" s="63">
        <v>111</v>
      </c>
      <c r="Q66" s="64" t="s">
        <v>294</v>
      </c>
      <c r="R66" s="63" t="s">
        <v>359</v>
      </c>
      <c r="S66" s="65"/>
      <c r="T66" s="64"/>
      <c r="U66" s="65"/>
    </row>
    <row r="67" spans="1:21" s="66" customFormat="1" x14ac:dyDescent="0.25">
      <c r="A67" s="63">
        <v>50039</v>
      </c>
      <c r="B67" s="64" t="s">
        <v>169</v>
      </c>
      <c r="C67" s="68" t="s">
        <v>8</v>
      </c>
      <c r="D67" s="63" t="s">
        <v>298</v>
      </c>
      <c r="E67" s="64" t="s">
        <v>26</v>
      </c>
      <c r="F67" s="63" t="s">
        <v>234</v>
      </c>
      <c r="G67" s="65">
        <v>21789</v>
      </c>
      <c r="H67" s="73">
        <f t="shared" ca="1" si="2"/>
        <v>63</v>
      </c>
      <c r="I67" s="64" t="s">
        <v>11</v>
      </c>
      <c r="J67" s="65">
        <v>40265</v>
      </c>
      <c r="K67" s="73">
        <f t="shared" ca="1" si="3"/>
        <v>12</v>
      </c>
      <c r="L67" s="65" t="str">
        <f>TEXT(Table14[[#This Row],[Pay Start Date]],"mmmm")</f>
        <v>March</v>
      </c>
      <c r="M67" s="73">
        <f>YEAR(Table14[[#This Row],[Pay Start Date]])</f>
        <v>2010</v>
      </c>
      <c r="N67" s="63" t="s">
        <v>266</v>
      </c>
      <c r="O67" s="64" t="s">
        <v>258</v>
      </c>
      <c r="P67" s="63">
        <v>101</v>
      </c>
      <c r="Q67" s="64" t="s">
        <v>288</v>
      </c>
      <c r="R67" s="63" t="s">
        <v>359</v>
      </c>
      <c r="S67" s="65"/>
      <c r="T67" s="64"/>
      <c r="U67" s="65"/>
    </row>
    <row r="68" spans="1:21" s="66" customFormat="1" x14ac:dyDescent="0.25">
      <c r="A68" s="63">
        <v>50047</v>
      </c>
      <c r="B68" s="64" t="s">
        <v>172</v>
      </c>
      <c r="C68" s="68" t="s">
        <v>8</v>
      </c>
      <c r="D68" s="63" t="s">
        <v>298</v>
      </c>
      <c r="E68" s="64" t="s">
        <v>26</v>
      </c>
      <c r="F68" s="63" t="s">
        <v>234</v>
      </c>
      <c r="G68" s="65">
        <v>21644</v>
      </c>
      <c r="H68" s="73">
        <f t="shared" ca="1" si="2"/>
        <v>63</v>
      </c>
      <c r="I68" s="64" t="s">
        <v>45</v>
      </c>
      <c r="J68" s="65">
        <v>40265</v>
      </c>
      <c r="K68" s="73">
        <f t="shared" ca="1" si="3"/>
        <v>12</v>
      </c>
      <c r="L68" s="65" t="str">
        <f>TEXT(Table14[[#This Row],[Pay Start Date]],"mmmm")</f>
        <v>March</v>
      </c>
      <c r="M68" s="73">
        <f>YEAR(Table14[[#This Row],[Pay Start Date]])</f>
        <v>2010</v>
      </c>
      <c r="N68" s="63" t="s">
        <v>266</v>
      </c>
      <c r="O68" s="64" t="s">
        <v>258</v>
      </c>
      <c r="P68" s="63">
        <v>117</v>
      </c>
      <c r="Q68" s="64" t="s">
        <v>289</v>
      </c>
      <c r="R68" s="63" t="s">
        <v>359</v>
      </c>
      <c r="S68" s="65"/>
      <c r="T68" s="64"/>
      <c r="U68" s="65"/>
    </row>
    <row r="69" spans="1:21" s="66" customFormat="1" x14ac:dyDescent="0.25">
      <c r="A69" s="63">
        <v>50217</v>
      </c>
      <c r="B69" s="64" t="s">
        <v>154</v>
      </c>
      <c r="C69" s="68" t="s">
        <v>8</v>
      </c>
      <c r="D69" s="63" t="s">
        <v>318</v>
      </c>
      <c r="E69" s="64" t="s">
        <v>249</v>
      </c>
      <c r="F69" s="63" t="s">
        <v>239</v>
      </c>
      <c r="G69" s="65">
        <v>31666</v>
      </c>
      <c r="H69" s="73">
        <f t="shared" ca="1" si="2"/>
        <v>36</v>
      </c>
      <c r="I69" s="64" t="s">
        <v>11</v>
      </c>
      <c r="J69" s="65">
        <v>40740</v>
      </c>
      <c r="K69" s="73">
        <f t="shared" ca="1" si="3"/>
        <v>11</v>
      </c>
      <c r="L69" s="65" t="str">
        <f>TEXT(Table14[[#This Row],[Pay Start Date]],"mmmm")</f>
        <v>July</v>
      </c>
      <c r="M69" s="73">
        <f>YEAR(Table14[[#This Row],[Pay Start Date]])</f>
        <v>2011</v>
      </c>
      <c r="N69" s="63" t="s">
        <v>263</v>
      </c>
      <c r="O69" s="64" t="s">
        <v>259</v>
      </c>
      <c r="P69" s="63">
        <v>106</v>
      </c>
      <c r="Q69" s="64" t="s">
        <v>278</v>
      </c>
      <c r="R69" s="63" t="s">
        <v>359</v>
      </c>
      <c r="S69" s="65"/>
      <c r="T69" s="64"/>
      <c r="U69" s="65"/>
    </row>
    <row r="70" spans="1:21" s="66" customFormat="1" x14ac:dyDescent="0.25">
      <c r="A70" s="63">
        <v>50211</v>
      </c>
      <c r="B70" s="64" t="s">
        <v>155</v>
      </c>
      <c r="C70" s="68" t="s">
        <v>40</v>
      </c>
      <c r="D70" s="63" t="s">
        <v>321</v>
      </c>
      <c r="E70" s="64" t="s">
        <v>252</v>
      </c>
      <c r="F70" s="63" t="s">
        <v>239</v>
      </c>
      <c r="G70" s="65">
        <v>24497</v>
      </c>
      <c r="H70" s="73">
        <f t="shared" ca="1" si="2"/>
        <v>55</v>
      </c>
      <c r="I70" s="64" t="s">
        <v>56</v>
      </c>
      <c r="J70" s="65">
        <v>40740</v>
      </c>
      <c r="K70" s="73">
        <f t="shared" ca="1" si="3"/>
        <v>11</v>
      </c>
      <c r="L70" s="65" t="str">
        <f>TEXT(Table14[[#This Row],[Pay Start Date]],"mmmm")</f>
        <v>July</v>
      </c>
      <c r="M70" s="73">
        <f>YEAR(Table14[[#This Row],[Pay Start Date]])</f>
        <v>2011</v>
      </c>
      <c r="N70" s="63" t="s">
        <v>265</v>
      </c>
      <c r="O70" s="64" t="s">
        <v>12</v>
      </c>
      <c r="P70" s="63">
        <v>108</v>
      </c>
      <c r="Q70" s="64" t="s">
        <v>283</v>
      </c>
      <c r="R70" s="63" t="s">
        <v>359</v>
      </c>
      <c r="S70" s="65"/>
      <c r="T70" s="64"/>
      <c r="U70" s="65"/>
    </row>
    <row r="71" spans="1:21" s="66" customFormat="1" x14ac:dyDescent="0.25">
      <c r="A71" s="63">
        <v>50216</v>
      </c>
      <c r="B71" s="64" t="s">
        <v>209</v>
      </c>
      <c r="C71" s="68" t="s">
        <v>8</v>
      </c>
      <c r="D71" s="63" t="s">
        <v>354</v>
      </c>
      <c r="E71" s="64" t="s">
        <v>76</v>
      </c>
      <c r="F71" s="63" t="s">
        <v>237</v>
      </c>
      <c r="G71" s="65">
        <v>32667</v>
      </c>
      <c r="H71" s="73">
        <f t="shared" ca="1" si="2"/>
        <v>33</v>
      </c>
      <c r="I71" s="64" t="s">
        <v>33</v>
      </c>
      <c r="J71" s="65">
        <v>40740</v>
      </c>
      <c r="K71" s="73">
        <f t="shared" ca="1" si="3"/>
        <v>11</v>
      </c>
      <c r="L71" s="65" t="str">
        <f>TEXT(Table14[[#This Row],[Pay Start Date]],"mmmm")</f>
        <v>July</v>
      </c>
      <c r="M71" s="73">
        <f>YEAR(Table14[[#This Row],[Pay Start Date]])</f>
        <v>2011</v>
      </c>
      <c r="N71" s="63" t="s">
        <v>266</v>
      </c>
      <c r="O71" s="64" t="s">
        <v>258</v>
      </c>
      <c r="P71" s="63">
        <v>120</v>
      </c>
      <c r="Q71" s="64" t="s">
        <v>285</v>
      </c>
      <c r="R71" s="63" t="s">
        <v>359</v>
      </c>
      <c r="S71" s="65"/>
      <c r="T71" s="64"/>
      <c r="U71" s="65"/>
    </row>
    <row r="72" spans="1:21" s="66" customFormat="1" x14ac:dyDescent="0.25">
      <c r="A72" s="63">
        <v>50218</v>
      </c>
      <c r="B72" s="64" t="s">
        <v>152</v>
      </c>
      <c r="C72" s="68" t="s">
        <v>8</v>
      </c>
      <c r="D72" s="63" t="s">
        <v>351</v>
      </c>
      <c r="E72" s="64" t="s">
        <v>72</v>
      </c>
      <c r="F72" s="63" t="s">
        <v>235</v>
      </c>
      <c r="G72" s="65">
        <v>36729</v>
      </c>
      <c r="H72" s="73">
        <f t="shared" ca="1" si="2"/>
        <v>22</v>
      </c>
      <c r="I72" s="64" t="s">
        <v>33</v>
      </c>
      <c r="J72" s="65">
        <v>40740</v>
      </c>
      <c r="K72" s="73">
        <f t="shared" ca="1" si="3"/>
        <v>11</v>
      </c>
      <c r="L72" s="65" t="str">
        <f>TEXT(Table14[[#This Row],[Pay Start Date]],"mmmm")</f>
        <v>July</v>
      </c>
      <c r="M72" s="73">
        <f>YEAR(Table14[[#This Row],[Pay Start Date]])</f>
        <v>2011</v>
      </c>
      <c r="N72" s="63" t="s">
        <v>270</v>
      </c>
      <c r="O72" s="64" t="s">
        <v>34</v>
      </c>
      <c r="P72" s="63">
        <v>118</v>
      </c>
      <c r="Q72" s="64" t="s">
        <v>293</v>
      </c>
      <c r="R72" s="63" t="s">
        <v>358</v>
      </c>
      <c r="S72" s="65">
        <v>44770</v>
      </c>
      <c r="T72" s="64" t="s">
        <v>20</v>
      </c>
      <c r="U72" s="65"/>
    </row>
    <row r="73" spans="1:21" s="66" customFormat="1" x14ac:dyDescent="0.25">
      <c r="A73" s="63">
        <v>50215</v>
      </c>
      <c r="B73" s="64" t="s">
        <v>156</v>
      </c>
      <c r="C73" s="68" t="s">
        <v>8</v>
      </c>
      <c r="D73" s="63" t="s">
        <v>353</v>
      </c>
      <c r="E73" s="64" t="s">
        <v>30</v>
      </c>
      <c r="F73" s="63" t="s">
        <v>235</v>
      </c>
      <c r="G73" s="65">
        <v>35291</v>
      </c>
      <c r="H73" s="73">
        <f t="shared" ca="1" si="2"/>
        <v>26</v>
      </c>
      <c r="I73" s="64" t="s">
        <v>11</v>
      </c>
      <c r="J73" s="65">
        <v>40740</v>
      </c>
      <c r="K73" s="73">
        <f t="shared" ca="1" si="3"/>
        <v>11</v>
      </c>
      <c r="L73" s="65" t="str">
        <f>TEXT(Table14[[#This Row],[Pay Start Date]],"mmmm")</f>
        <v>July</v>
      </c>
      <c r="M73" s="73">
        <f>YEAR(Table14[[#This Row],[Pay Start Date]])</f>
        <v>2011</v>
      </c>
      <c r="N73" s="63" t="s">
        <v>266</v>
      </c>
      <c r="O73" s="64" t="s">
        <v>258</v>
      </c>
      <c r="P73" s="63">
        <v>120</v>
      </c>
      <c r="Q73" s="64" t="s">
        <v>285</v>
      </c>
      <c r="R73" s="63" t="s">
        <v>359</v>
      </c>
      <c r="S73" s="65"/>
      <c r="T73" s="64"/>
      <c r="U73" s="65"/>
    </row>
    <row r="74" spans="1:21" s="66" customFormat="1" x14ac:dyDescent="0.25">
      <c r="A74" s="63">
        <v>50213</v>
      </c>
      <c r="B74" s="64" t="s">
        <v>189</v>
      </c>
      <c r="C74" s="68" t="s">
        <v>8</v>
      </c>
      <c r="D74" s="63" t="s">
        <v>353</v>
      </c>
      <c r="E74" s="64" t="s">
        <v>30</v>
      </c>
      <c r="F74" s="63" t="s">
        <v>235</v>
      </c>
      <c r="G74" s="65">
        <v>36527</v>
      </c>
      <c r="H74" s="73">
        <f t="shared" ca="1" si="2"/>
        <v>22</v>
      </c>
      <c r="I74" s="64" t="s">
        <v>11</v>
      </c>
      <c r="J74" s="65">
        <v>40740</v>
      </c>
      <c r="K74" s="73">
        <f t="shared" ca="1" si="3"/>
        <v>11</v>
      </c>
      <c r="L74" s="65" t="str">
        <f>TEXT(Table14[[#This Row],[Pay Start Date]],"mmmm")</f>
        <v>July</v>
      </c>
      <c r="M74" s="73">
        <f>YEAR(Table14[[#This Row],[Pay Start Date]])</f>
        <v>2011</v>
      </c>
      <c r="N74" s="63" t="s">
        <v>266</v>
      </c>
      <c r="O74" s="64" t="s">
        <v>258</v>
      </c>
      <c r="P74" s="63">
        <v>120</v>
      </c>
      <c r="Q74" s="64" t="s">
        <v>285</v>
      </c>
      <c r="R74" s="63" t="s">
        <v>359</v>
      </c>
      <c r="S74" s="65"/>
      <c r="T74" s="64"/>
      <c r="U74" s="65"/>
    </row>
    <row r="75" spans="1:21" s="66" customFormat="1" x14ac:dyDescent="0.25">
      <c r="A75" s="63">
        <v>50067</v>
      </c>
      <c r="B75" s="64" t="s">
        <v>148</v>
      </c>
      <c r="C75" s="68" t="s">
        <v>8</v>
      </c>
      <c r="D75" s="63" t="s">
        <v>304</v>
      </c>
      <c r="E75" s="64" t="s">
        <v>46</v>
      </c>
      <c r="F75" s="63" t="s">
        <v>234</v>
      </c>
      <c r="G75" s="65">
        <v>24575</v>
      </c>
      <c r="H75" s="73">
        <f t="shared" ca="1" si="2"/>
        <v>55</v>
      </c>
      <c r="I75" s="64" t="s">
        <v>66</v>
      </c>
      <c r="J75" s="65">
        <v>40740</v>
      </c>
      <c r="K75" s="73">
        <f t="shared" ca="1" si="3"/>
        <v>11</v>
      </c>
      <c r="L75" s="65" t="str">
        <f>TEXT(Table14[[#This Row],[Pay Start Date]],"mmmm")</f>
        <v>July</v>
      </c>
      <c r="M75" s="73">
        <f>YEAR(Table14[[#This Row],[Pay Start Date]])</f>
        <v>2011</v>
      </c>
      <c r="N75" s="63" t="s">
        <v>264</v>
      </c>
      <c r="O75" s="64" t="s">
        <v>260</v>
      </c>
      <c r="P75" s="63">
        <v>107</v>
      </c>
      <c r="Q75" s="64" t="s">
        <v>281</v>
      </c>
      <c r="R75" s="63" t="s">
        <v>359</v>
      </c>
      <c r="S75" s="65"/>
      <c r="T75" s="64"/>
      <c r="U75" s="65"/>
    </row>
    <row r="76" spans="1:21" s="66" customFormat="1" x14ac:dyDescent="0.25">
      <c r="A76" s="63">
        <v>50212</v>
      </c>
      <c r="B76" s="64" t="s">
        <v>139</v>
      </c>
      <c r="C76" s="68" t="s">
        <v>8</v>
      </c>
      <c r="D76" s="63" t="s">
        <v>303</v>
      </c>
      <c r="E76" s="64" t="s">
        <v>61</v>
      </c>
      <c r="F76" s="63" t="s">
        <v>233</v>
      </c>
      <c r="G76" s="65">
        <v>33023</v>
      </c>
      <c r="H76" s="73">
        <f t="shared" ca="1" si="2"/>
        <v>32</v>
      </c>
      <c r="I76" s="64" t="s">
        <v>49</v>
      </c>
      <c r="J76" s="65">
        <v>40740</v>
      </c>
      <c r="K76" s="73">
        <f t="shared" ca="1" si="3"/>
        <v>11</v>
      </c>
      <c r="L76" s="65" t="str">
        <f>TEXT(Table14[[#This Row],[Pay Start Date]],"mmmm")</f>
        <v>July</v>
      </c>
      <c r="M76" s="73">
        <f>YEAR(Table14[[#This Row],[Pay Start Date]])</f>
        <v>2011</v>
      </c>
      <c r="N76" s="63" t="s">
        <v>264</v>
      </c>
      <c r="O76" s="64" t="s">
        <v>260</v>
      </c>
      <c r="P76" s="63">
        <v>102</v>
      </c>
      <c r="Q76" s="64" t="s">
        <v>282</v>
      </c>
      <c r="R76" s="63" t="s">
        <v>359</v>
      </c>
      <c r="S76" s="65"/>
      <c r="T76" s="64"/>
      <c r="U76" s="65"/>
    </row>
    <row r="77" spans="1:21" s="66" customFormat="1" x14ac:dyDescent="0.25">
      <c r="A77" s="63">
        <v>50208</v>
      </c>
      <c r="B77" s="64" t="s">
        <v>136</v>
      </c>
      <c r="C77" s="68" t="s">
        <v>8</v>
      </c>
      <c r="D77" s="63" t="s">
        <v>297</v>
      </c>
      <c r="E77" s="64" t="s">
        <v>37</v>
      </c>
      <c r="F77" s="63" t="s">
        <v>233</v>
      </c>
      <c r="G77" s="65">
        <v>37008</v>
      </c>
      <c r="H77" s="73">
        <f t="shared" ca="1" si="2"/>
        <v>21</v>
      </c>
      <c r="I77" s="64" t="s">
        <v>67</v>
      </c>
      <c r="J77" s="65">
        <v>40740</v>
      </c>
      <c r="K77" s="73">
        <f t="shared" ca="1" si="3"/>
        <v>11</v>
      </c>
      <c r="L77" s="65" t="str">
        <f>TEXT(Table14[[#This Row],[Pay Start Date]],"mmmm")</f>
        <v>July</v>
      </c>
      <c r="M77" s="73">
        <f>YEAR(Table14[[#This Row],[Pay Start Date]])</f>
        <v>2011</v>
      </c>
      <c r="N77" s="63" t="s">
        <v>266</v>
      </c>
      <c r="O77" s="64" t="s">
        <v>258</v>
      </c>
      <c r="P77" s="63">
        <v>110</v>
      </c>
      <c r="Q77" s="64" t="s">
        <v>287</v>
      </c>
      <c r="R77" s="63" t="s">
        <v>359</v>
      </c>
      <c r="S77" s="65"/>
      <c r="T77" s="64"/>
      <c r="U77" s="65"/>
    </row>
    <row r="78" spans="1:21" s="66" customFormat="1" x14ac:dyDescent="0.25">
      <c r="A78" s="63">
        <v>50206</v>
      </c>
      <c r="B78" s="64" t="s">
        <v>134</v>
      </c>
      <c r="C78" s="68" t="s">
        <v>40</v>
      </c>
      <c r="D78" s="63" t="s">
        <v>297</v>
      </c>
      <c r="E78" s="64" t="s">
        <v>37</v>
      </c>
      <c r="F78" s="63" t="s">
        <v>233</v>
      </c>
      <c r="G78" s="65">
        <v>34152</v>
      </c>
      <c r="H78" s="73">
        <f t="shared" ca="1" si="2"/>
        <v>29</v>
      </c>
      <c r="I78" s="64" t="s">
        <v>56</v>
      </c>
      <c r="J78" s="65">
        <v>40740</v>
      </c>
      <c r="K78" s="73">
        <f t="shared" ca="1" si="3"/>
        <v>11</v>
      </c>
      <c r="L78" s="65" t="str">
        <f>TEXT(Table14[[#This Row],[Pay Start Date]],"mmmm")</f>
        <v>July</v>
      </c>
      <c r="M78" s="73">
        <f>YEAR(Table14[[#This Row],[Pay Start Date]])</f>
        <v>2011</v>
      </c>
      <c r="N78" s="63" t="s">
        <v>266</v>
      </c>
      <c r="O78" s="64" t="s">
        <v>258</v>
      </c>
      <c r="P78" s="63">
        <v>115</v>
      </c>
      <c r="Q78" s="64" t="s">
        <v>286</v>
      </c>
      <c r="R78" s="63" t="s">
        <v>359</v>
      </c>
      <c r="S78" s="65"/>
      <c r="T78" s="64"/>
      <c r="U78" s="65"/>
    </row>
    <row r="79" spans="1:21" s="66" customFormat="1" x14ac:dyDescent="0.25">
      <c r="A79" s="63">
        <v>50209</v>
      </c>
      <c r="B79" s="64" t="s">
        <v>137</v>
      </c>
      <c r="C79" s="68" t="s">
        <v>8</v>
      </c>
      <c r="D79" s="63" t="s">
        <v>302</v>
      </c>
      <c r="E79" s="64" t="s">
        <v>71</v>
      </c>
      <c r="F79" s="63" t="s">
        <v>232</v>
      </c>
      <c r="G79" s="65">
        <v>34583</v>
      </c>
      <c r="H79" s="73">
        <f t="shared" ca="1" si="2"/>
        <v>28</v>
      </c>
      <c r="I79" s="64" t="s">
        <v>33</v>
      </c>
      <c r="J79" s="65">
        <v>40740</v>
      </c>
      <c r="K79" s="73">
        <f t="shared" ca="1" si="3"/>
        <v>11</v>
      </c>
      <c r="L79" s="65" t="str">
        <f>TEXT(Table14[[#This Row],[Pay Start Date]],"mmmm")</f>
        <v>July</v>
      </c>
      <c r="M79" s="73">
        <f>YEAR(Table14[[#This Row],[Pay Start Date]])</f>
        <v>2011</v>
      </c>
      <c r="N79" s="63" t="s">
        <v>264</v>
      </c>
      <c r="O79" s="64" t="s">
        <v>260</v>
      </c>
      <c r="P79" s="63">
        <v>116</v>
      </c>
      <c r="Q79" s="64" t="s">
        <v>279</v>
      </c>
      <c r="R79" s="63" t="s">
        <v>359</v>
      </c>
      <c r="S79" s="65"/>
      <c r="T79" s="64"/>
      <c r="U79" s="65"/>
    </row>
    <row r="80" spans="1:21" s="66" customFormat="1" x14ac:dyDescent="0.25">
      <c r="A80" s="63">
        <v>50214</v>
      </c>
      <c r="B80" s="64" t="s">
        <v>140</v>
      </c>
      <c r="C80" s="68" t="s">
        <v>8</v>
      </c>
      <c r="D80" s="63" t="s">
        <v>296</v>
      </c>
      <c r="E80" s="64" t="s">
        <v>36</v>
      </c>
      <c r="F80" s="63" t="s">
        <v>232</v>
      </c>
      <c r="G80" s="65">
        <v>33052</v>
      </c>
      <c r="H80" s="73">
        <f t="shared" ca="1" si="2"/>
        <v>32</v>
      </c>
      <c r="I80" s="64" t="s">
        <v>67</v>
      </c>
      <c r="J80" s="65">
        <v>40740</v>
      </c>
      <c r="K80" s="73">
        <f t="shared" ca="1" si="3"/>
        <v>11</v>
      </c>
      <c r="L80" s="65" t="str">
        <f>TEXT(Table14[[#This Row],[Pay Start Date]],"mmmm")</f>
        <v>July</v>
      </c>
      <c r="M80" s="73">
        <f>YEAR(Table14[[#This Row],[Pay Start Date]])</f>
        <v>2011</v>
      </c>
      <c r="N80" s="63" t="s">
        <v>266</v>
      </c>
      <c r="O80" s="64" t="s">
        <v>258</v>
      </c>
      <c r="P80" s="63">
        <v>117</v>
      </c>
      <c r="Q80" s="64" t="s">
        <v>289</v>
      </c>
      <c r="R80" s="63" t="s">
        <v>359</v>
      </c>
      <c r="S80" s="65"/>
      <c r="T80" s="64"/>
      <c r="U80" s="65">
        <v>44846</v>
      </c>
    </row>
    <row r="81" spans="1:21" s="66" customFormat="1" x14ac:dyDescent="0.25">
      <c r="A81" s="63">
        <v>50220</v>
      </c>
      <c r="B81" s="64" t="s">
        <v>141</v>
      </c>
      <c r="C81" s="68" t="s">
        <v>8</v>
      </c>
      <c r="D81" s="63" t="s">
        <v>296</v>
      </c>
      <c r="E81" s="64" t="s">
        <v>36</v>
      </c>
      <c r="F81" s="63" t="s">
        <v>232</v>
      </c>
      <c r="G81" s="65">
        <v>33589</v>
      </c>
      <c r="H81" s="73">
        <f t="shared" ca="1" si="2"/>
        <v>30</v>
      </c>
      <c r="I81" s="64" t="s">
        <v>67</v>
      </c>
      <c r="J81" s="65">
        <v>40740</v>
      </c>
      <c r="K81" s="73">
        <f t="shared" ca="1" si="3"/>
        <v>11</v>
      </c>
      <c r="L81" s="65" t="str">
        <f>TEXT(Table14[[#This Row],[Pay Start Date]],"mmmm")</f>
        <v>July</v>
      </c>
      <c r="M81" s="73">
        <f>YEAR(Table14[[#This Row],[Pay Start Date]])</f>
        <v>2011</v>
      </c>
      <c r="N81" s="63" t="s">
        <v>266</v>
      </c>
      <c r="O81" s="64" t="s">
        <v>258</v>
      </c>
      <c r="P81" s="63">
        <v>101</v>
      </c>
      <c r="Q81" s="64" t="s">
        <v>288</v>
      </c>
      <c r="R81" s="63" t="s">
        <v>359</v>
      </c>
      <c r="S81" s="65"/>
      <c r="T81" s="64"/>
      <c r="U81" s="65"/>
    </row>
    <row r="82" spans="1:21" s="66" customFormat="1" x14ac:dyDescent="0.25">
      <c r="A82" s="63">
        <v>50068</v>
      </c>
      <c r="B82" s="64" t="s">
        <v>150</v>
      </c>
      <c r="C82" s="68" t="s">
        <v>8</v>
      </c>
      <c r="D82" s="63" t="s">
        <v>303</v>
      </c>
      <c r="E82" s="64" t="s">
        <v>61</v>
      </c>
      <c r="F82" s="63" t="s">
        <v>233</v>
      </c>
      <c r="G82" s="65">
        <v>29677</v>
      </c>
      <c r="H82" s="73">
        <f t="shared" ca="1" si="2"/>
        <v>41</v>
      </c>
      <c r="I82" s="64" t="s">
        <v>19</v>
      </c>
      <c r="J82" s="65">
        <v>40853</v>
      </c>
      <c r="K82" s="73">
        <f t="shared" ca="1" si="3"/>
        <v>10</v>
      </c>
      <c r="L82" s="65" t="str">
        <f>TEXT(Table14[[#This Row],[Pay Start Date]],"mmmm")</f>
        <v>November</v>
      </c>
      <c r="M82" s="73">
        <f>YEAR(Table14[[#This Row],[Pay Start Date]])</f>
        <v>2011</v>
      </c>
      <c r="N82" s="63" t="s">
        <v>264</v>
      </c>
      <c r="O82" s="64" t="s">
        <v>260</v>
      </c>
      <c r="P82" s="63">
        <v>103</v>
      </c>
      <c r="Q82" s="64" t="s">
        <v>280</v>
      </c>
      <c r="R82" s="63" t="s">
        <v>358</v>
      </c>
      <c r="S82" s="65">
        <v>43497</v>
      </c>
      <c r="T82" s="64" t="s">
        <v>20</v>
      </c>
      <c r="U82" s="65"/>
    </row>
    <row r="83" spans="1:21" s="66" customFormat="1" x14ac:dyDescent="0.25">
      <c r="A83" s="63">
        <v>50197</v>
      </c>
      <c r="B83" s="64" t="s">
        <v>125</v>
      </c>
      <c r="C83" s="68" t="s">
        <v>40</v>
      </c>
      <c r="D83" s="63" t="s">
        <v>303</v>
      </c>
      <c r="E83" s="64" t="s">
        <v>61</v>
      </c>
      <c r="F83" s="63" t="s">
        <v>233</v>
      </c>
      <c r="G83" s="65">
        <v>33064</v>
      </c>
      <c r="H83" s="73">
        <f t="shared" ca="1" si="2"/>
        <v>32</v>
      </c>
      <c r="I83" s="64" t="s">
        <v>56</v>
      </c>
      <c r="J83" s="65">
        <v>40958</v>
      </c>
      <c r="K83" s="73">
        <f t="shared" ca="1" si="3"/>
        <v>10</v>
      </c>
      <c r="L83" s="65" t="str">
        <f>TEXT(Table14[[#This Row],[Pay Start Date]],"mmmm")</f>
        <v>February</v>
      </c>
      <c r="M83" s="73">
        <f>YEAR(Table14[[#This Row],[Pay Start Date]])</f>
        <v>2012</v>
      </c>
      <c r="N83" s="63" t="s">
        <v>264</v>
      </c>
      <c r="O83" s="64" t="s">
        <v>260</v>
      </c>
      <c r="P83" s="63">
        <v>116</v>
      </c>
      <c r="Q83" s="64" t="s">
        <v>279</v>
      </c>
      <c r="R83" s="63" t="s">
        <v>359</v>
      </c>
      <c r="S83" s="65"/>
      <c r="T83" s="64"/>
      <c r="U83" s="65"/>
    </row>
    <row r="84" spans="1:21" s="66" customFormat="1" x14ac:dyDescent="0.25">
      <c r="A84" s="63">
        <v>50193</v>
      </c>
      <c r="B84" s="64" t="s">
        <v>122</v>
      </c>
      <c r="C84" s="68" t="s">
        <v>40</v>
      </c>
      <c r="D84" s="63" t="s">
        <v>297</v>
      </c>
      <c r="E84" s="64" t="s">
        <v>37</v>
      </c>
      <c r="F84" s="63" t="s">
        <v>233</v>
      </c>
      <c r="G84" s="65">
        <v>36361</v>
      </c>
      <c r="H84" s="73">
        <f t="shared" ca="1" si="2"/>
        <v>23</v>
      </c>
      <c r="I84" s="64" t="s">
        <v>31</v>
      </c>
      <c r="J84" s="65">
        <v>40958</v>
      </c>
      <c r="K84" s="73">
        <f t="shared" ca="1" si="3"/>
        <v>10</v>
      </c>
      <c r="L84" s="65" t="str">
        <f>TEXT(Table14[[#This Row],[Pay Start Date]],"mmmm")</f>
        <v>February</v>
      </c>
      <c r="M84" s="73">
        <f>YEAR(Table14[[#This Row],[Pay Start Date]])</f>
        <v>2012</v>
      </c>
      <c r="N84" s="63" t="s">
        <v>266</v>
      </c>
      <c r="O84" s="64" t="s">
        <v>258</v>
      </c>
      <c r="P84" s="63">
        <v>101</v>
      </c>
      <c r="Q84" s="64" t="s">
        <v>288</v>
      </c>
      <c r="R84" s="63" t="s">
        <v>359</v>
      </c>
      <c r="S84" s="65"/>
      <c r="T84" s="64"/>
      <c r="U84" s="65"/>
    </row>
    <row r="85" spans="1:21" s="66" customFormat="1" x14ac:dyDescent="0.25">
      <c r="A85" s="63">
        <v>50191</v>
      </c>
      <c r="B85" s="64" t="s">
        <v>120</v>
      </c>
      <c r="C85" s="68" t="s">
        <v>40</v>
      </c>
      <c r="D85" s="63" t="s">
        <v>297</v>
      </c>
      <c r="E85" s="64" t="s">
        <v>37</v>
      </c>
      <c r="F85" s="63" t="s">
        <v>233</v>
      </c>
      <c r="G85" s="65">
        <v>34161</v>
      </c>
      <c r="H85" s="73">
        <f t="shared" ca="1" si="2"/>
        <v>29</v>
      </c>
      <c r="I85" s="64" t="s">
        <v>66</v>
      </c>
      <c r="J85" s="65">
        <v>40958</v>
      </c>
      <c r="K85" s="73">
        <f t="shared" ca="1" si="3"/>
        <v>10</v>
      </c>
      <c r="L85" s="65" t="str">
        <f>TEXT(Table14[[#This Row],[Pay Start Date]],"mmmm")</f>
        <v>February</v>
      </c>
      <c r="M85" s="73">
        <f>YEAR(Table14[[#This Row],[Pay Start Date]])</f>
        <v>2012</v>
      </c>
      <c r="N85" s="63" t="s">
        <v>266</v>
      </c>
      <c r="O85" s="64" t="s">
        <v>258</v>
      </c>
      <c r="P85" s="63">
        <v>110</v>
      </c>
      <c r="Q85" s="64" t="s">
        <v>287</v>
      </c>
      <c r="R85" s="63" t="s">
        <v>359</v>
      </c>
      <c r="S85" s="65"/>
      <c r="T85" s="64"/>
      <c r="U85" s="65"/>
    </row>
    <row r="86" spans="1:21" s="66" customFormat="1" x14ac:dyDescent="0.25">
      <c r="A86" s="63">
        <v>50202</v>
      </c>
      <c r="B86" s="64" t="s">
        <v>130</v>
      </c>
      <c r="C86" s="68" t="s">
        <v>40</v>
      </c>
      <c r="D86" s="63" t="s">
        <v>297</v>
      </c>
      <c r="E86" s="64" t="s">
        <v>37</v>
      </c>
      <c r="F86" s="63" t="s">
        <v>233</v>
      </c>
      <c r="G86" s="65">
        <v>36316</v>
      </c>
      <c r="H86" s="73">
        <f t="shared" ca="1" si="2"/>
        <v>23</v>
      </c>
      <c r="I86" s="64" t="s">
        <v>56</v>
      </c>
      <c r="J86" s="65">
        <v>40958</v>
      </c>
      <c r="K86" s="73">
        <f t="shared" ca="1" si="3"/>
        <v>10</v>
      </c>
      <c r="L86" s="65" t="str">
        <f>TEXT(Table14[[#This Row],[Pay Start Date]],"mmmm")</f>
        <v>February</v>
      </c>
      <c r="M86" s="73">
        <f>YEAR(Table14[[#This Row],[Pay Start Date]])</f>
        <v>2012</v>
      </c>
      <c r="N86" s="63" t="s">
        <v>266</v>
      </c>
      <c r="O86" s="64" t="s">
        <v>258</v>
      </c>
      <c r="P86" s="63">
        <v>117</v>
      </c>
      <c r="Q86" s="64" t="s">
        <v>289</v>
      </c>
      <c r="R86" s="63" t="s">
        <v>359</v>
      </c>
      <c r="S86" s="65"/>
      <c r="T86" s="64"/>
      <c r="U86" s="65"/>
    </row>
    <row r="87" spans="1:21" s="66" customFormat="1" x14ac:dyDescent="0.25">
      <c r="A87" s="63">
        <v>50201</v>
      </c>
      <c r="B87" s="64" t="s">
        <v>129</v>
      </c>
      <c r="C87" s="68" t="s">
        <v>40</v>
      </c>
      <c r="D87" s="63" t="s">
        <v>302</v>
      </c>
      <c r="E87" s="64" t="s">
        <v>71</v>
      </c>
      <c r="F87" s="63" t="s">
        <v>232</v>
      </c>
      <c r="G87" s="65">
        <v>35199</v>
      </c>
      <c r="H87" s="73">
        <f t="shared" ca="1" si="2"/>
        <v>26</v>
      </c>
      <c r="I87" s="64" t="s">
        <v>56</v>
      </c>
      <c r="J87" s="65">
        <v>40958</v>
      </c>
      <c r="K87" s="73">
        <f t="shared" ca="1" si="3"/>
        <v>10</v>
      </c>
      <c r="L87" s="65" t="str">
        <f>TEXT(Table14[[#This Row],[Pay Start Date]],"mmmm")</f>
        <v>February</v>
      </c>
      <c r="M87" s="73">
        <f>YEAR(Table14[[#This Row],[Pay Start Date]])</f>
        <v>2012</v>
      </c>
      <c r="N87" s="63" t="s">
        <v>264</v>
      </c>
      <c r="O87" s="64" t="s">
        <v>260</v>
      </c>
      <c r="P87" s="63">
        <v>116</v>
      </c>
      <c r="Q87" s="64" t="s">
        <v>279</v>
      </c>
      <c r="R87" s="63" t="s">
        <v>358</v>
      </c>
      <c r="S87" s="65">
        <v>44027</v>
      </c>
      <c r="T87" s="64" t="s">
        <v>230</v>
      </c>
      <c r="U87" s="65"/>
    </row>
    <row r="88" spans="1:21" s="66" customFormat="1" x14ac:dyDescent="0.25">
      <c r="A88" s="63">
        <v>50194</v>
      </c>
      <c r="B88" s="64" t="s">
        <v>79</v>
      </c>
      <c r="C88" s="68" t="s">
        <v>40</v>
      </c>
      <c r="D88" s="63" t="s">
        <v>302</v>
      </c>
      <c r="E88" s="64" t="s">
        <v>71</v>
      </c>
      <c r="F88" s="63" t="s">
        <v>232</v>
      </c>
      <c r="G88" s="65">
        <v>35296</v>
      </c>
      <c r="H88" s="73">
        <f t="shared" ca="1" si="2"/>
        <v>26</v>
      </c>
      <c r="I88" s="64" t="s">
        <v>62</v>
      </c>
      <c r="J88" s="65">
        <v>40958</v>
      </c>
      <c r="K88" s="73">
        <f t="shared" ca="1" si="3"/>
        <v>10</v>
      </c>
      <c r="L88" s="65" t="str">
        <f>TEXT(Table14[[#This Row],[Pay Start Date]],"mmmm")</f>
        <v>February</v>
      </c>
      <c r="M88" s="73">
        <f>YEAR(Table14[[#This Row],[Pay Start Date]])</f>
        <v>2012</v>
      </c>
      <c r="N88" s="63" t="s">
        <v>264</v>
      </c>
      <c r="O88" s="64" t="s">
        <v>260</v>
      </c>
      <c r="P88" s="63">
        <v>116</v>
      </c>
      <c r="Q88" s="64" t="s">
        <v>279</v>
      </c>
      <c r="R88" s="63" t="s">
        <v>358</v>
      </c>
      <c r="S88" s="65">
        <v>44027</v>
      </c>
      <c r="T88" s="64" t="s">
        <v>230</v>
      </c>
      <c r="U88" s="65"/>
    </row>
    <row r="89" spans="1:21" s="66" customFormat="1" x14ac:dyDescent="0.25">
      <c r="A89" s="63">
        <v>50190</v>
      </c>
      <c r="B89" s="64" t="s">
        <v>119</v>
      </c>
      <c r="C89" s="68" t="s">
        <v>40</v>
      </c>
      <c r="D89" s="63" t="s">
        <v>296</v>
      </c>
      <c r="E89" s="64" t="s">
        <v>36</v>
      </c>
      <c r="F89" s="63" t="s">
        <v>232</v>
      </c>
      <c r="G89" s="65">
        <v>34915</v>
      </c>
      <c r="H89" s="73">
        <f t="shared" ca="1" si="2"/>
        <v>27</v>
      </c>
      <c r="I89" s="64" t="s">
        <v>31</v>
      </c>
      <c r="J89" s="65">
        <v>40958</v>
      </c>
      <c r="K89" s="73">
        <f t="shared" ca="1" si="3"/>
        <v>10</v>
      </c>
      <c r="L89" s="65" t="str">
        <f>TEXT(Table14[[#This Row],[Pay Start Date]],"mmmm")</f>
        <v>February</v>
      </c>
      <c r="M89" s="73">
        <f>YEAR(Table14[[#This Row],[Pay Start Date]])</f>
        <v>2012</v>
      </c>
      <c r="N89" s="63" t="s">
        <v>266</v>
      </c>
      <c r="O89" s="64" t="s">
        <v>258</v>
      </c>
      <c r="P89" s="63">
        <v>101</v>
      </c>
      <c r="Q89" s="64" t="s">
        <v>288</v>
      </c>
      <c r="R89" s="63" t="s">
        <v>358</v>
      </c>
      <c r="S89" s="65">
        <v>44027</v>
      </c>
      <c r="T89" s="64" t="s">
        <v>230</v>
      </c>
      <c r="U89" s="65"/>
    </row>
    <row r="90" spans="1:21" s="66" customFormat="1" x14ac:dyDescent="0.25">
      <c r="A90" s="63">
        <v>50204</v>
      </c>
      <c r="B90" s="64" t="s">
        <v>132</v>
      </c>
      <c r="C90" s="68" t="s">
        <v>8</v>
      </c>
      <c r="D90" s="63" t="s">
        <v>296</v>
      </c>
      <c r="E90" s="64" t="s">
        <v>36</v>
      </c>
      <c r="F90" s="63" t="s">
        <v>232</v>
      </c>
      <c r="G90" s="65">
        <v>34808</v>
      </c>
      <c r="H90" s="73">
        <f t="shared" ca="1" si="2"/>
        <v>27</v>
      </c>
      <c r="I90" s="64" t="s">
        <v>19</v>
      </c>
      <c r="J90" s="65">
        <v>40958</v>
      </c>
      <c r="K90" s="73">
        <f t="shared" ca="1" si="3"/>
        <v>10</v>
      </c>
      <c r="L90" s="65" t="str">
        <f>TEXT(Table14[[#This Row],[Pay Start Date]],"mmmm")</f>
        <v>February</v>
      </c>
      <c r="M90" s="73">
        <f>YEAR(Table14[[#This Row],[Pay Start Date]])</f>
        <v>2012</v>
      </c>
      <c r="N90" s="63" t="s">
        <v>266</v>
      </c>
      <c r="O90" s="64" t="s">
        <v>258</v>
      </c>
      <c r="P90" s="63">
        <v>117</v>
      </c>
      <c r="Q90" s="64" t="s">
        <v>289</v>
      </c>
      <c r="R90" s="63" t="s">
        <v>358</v>
      </c>
      <c r="S90" s="65">
        <v>44027</v>
      </c>
      <c r="T90" s="64" t="s">
        <v>230</v>
      </c>
      <c r="U90" s="65"/>
    </row>
    <row r="91" spans="1:21" s="66" customFormat="1" x14ac:dyDescent="0.25">
      <c r="A91" s="63">
        <v>50198</v>
      </c>
      <c r="B91" s="64" t="s">
        <v>126</v>
      </c>
      <c r="C91" s="68" t="s">
        <v>40</v>
      </c>
      <c r="D91" s="63" t="s">
        <v>302</v>
      </c>
      <c r="E91" s="64" t="s">
        <v>71</v>
      </c>
      <c r="F91" s="63" t="s">
        <v>232</v>
      </c>
      <c r="G91" s="65">
        <v>36052</v>
      </c>
      <c r="H91" s="73">
        <f t="shared" ca="1" si="2"/>
        <v>24</v>
      </c>
      <c r="I91" s="64" t="s">
        <v>56</v>
      </c>
      <c r="J91" s="65">
        <v>40958</v>
      </c>
      <c r="K91" s="73">
        <f t="shared" ca="1" si="3"/>
        <v>10</v>
      </c>
      <c r="L91" s="65" t="str">
        <f>TEXT(Table14[[#This Row],[Pay Start Date]],"mmmm")</f>
        <v>February</v>
      </c>
      <c r="M91" s="73">
        <f>YEAR(Table14[[#This Row],[Pay Start Date]])</f>
        <v>2012</v>
      </c>
      <c r="N91" s="63" t="s">
        <v>264</v>
      </c>
      <c r="O91" s="64" t="s">
        <v>260</v>
      </c>
      <c r="P91" s="63">
        <v>102</v>
      </c>
      <c r="Q91" s="64" t="s">
        <v>282</v>
      </c>
      <c r="R91" s="63" t="s">
        <v>359</v>
      </c>
      <c r="S91" s="65"/>
      <c r="T91" s="64"/>
      <c r="U91" s="65"/>
    </row>
    <row r="92" spans="1:21" s="66" customFormat="1" x14ac:dyDescent="0.25">
      <c r="A92" s="63">
        <v>50199</v>
      </c>
      <c r="B92" s="64" t="s">
        <v>127</v>
      </c>
      <c r="C92" s="68" t="s">
        <v>40</v>
      </c>
      <c r="D92" s="63" t="s">
        <v>302</v>
      </c>
      <c r="E92" s="64" t="s">
        <v>71</v>
      </c>
      <c r="F92" s="63" t="s">
        <v>232</v>
      </c>
      <c r="G92" s="65">
        <v>34763</v>
      </c>
      <c r="H92" s="73">
        <f t="shared" ca="1" si="2"/>
        <v>27</v>
      </c>
      <c r="I92" s="64" t="s">
        <v>56</v>
      </c>
      <c r="J92" s="65">
        <v>40958</v>
      </c>
      <c r="K92" s="73">
        <f t="shared" ca="1" si="3"/>
        <v>10</v>
      </c>
      <c r="L92" s="65" t="str">
        <f>TEXT(Table14[[#This Row],[Pay Start Date]],"mmmm")</f>
        <v>February</v>
      </c>
      <c r="M92" s="73">
        <f>YEAR(Table14[[#This Row],[Pay Start Date]])</f>
        <v>2012</v>
      </c>
      <c r="N92" s="63" t="s">
        <v>264</v>
      </c>
      <c r="O92" s="64" t="s">
        <v>260</v>
      </c>
      <c r="P92" s="63">
        <v>107</v>
      </c>
      <c r="Q92" s="64" t="s">
        <v>281</v>
      </c>
      <c r="R92" s="63" t="s">
        <v>359</v>
      </c>
      <c r="S92" s="65"/>
      <c r="T92" s="64"/>
      <c r="U92" s="65"/>
    </row>
    <row r="93" spans="1:21" s="66" customFormat="1" x14ac:dyDescent="0.25">
      <c r="A93" s="63">
        <v>50192</v>
      </c>
      <c r="B93" s="64" t="s">
        <v>121</v>
      </c>
      <c r="C93" s="68" t="s">
        <v>40</v>
      </c>
      <c r="D93" s="63" t="s">
        <v>302</v>
      </c>
      <c r="E93" s="64" t="s">
        <v>71</v>
      </c>
      <c r="F93" s="63" t="s">
        <v>232</v>
      </c>
      <c r="G93" s="65">
        <v>34521</v>
      </c>
      <c r="H93" s="73">
        <f t="shared" ca="1" si="2"/>
        <v>28</v>
      </c>
      <c r="I93" s="64" t="s">
        <v>31</v>
      </c>
      <c r="J93" s="65">
        <v>40958</v>
      </c>
      <c r="K93" s="73">
        <f t="shared" ca="1" si="3"/>
        <v>10</v>
      </c>
      <c r="L93" s="65" t="str">
        <f>TEXT(Table14[[#This Row],[Pay Start Date]],"mmmm")</f>
        <v>February</v>
      </c>
      <c r="M93" s="73">
        <f>YEAR(Table14[[#This Row],[Pay Start Date]])</f>
        <v>2012</v>
      </c>
      <c r="N93" s="63" t="s">
        <v>264</v>
      </c>
      <c r="O93" s="64" t="s">
        <v>260</v>
      </c>
      <c r="P93" s="63">
        <v>116</v>
      </c>
      <c r="Q93" s="64" t="s">
        <v>279</v>
      </c>
      <c r="R93" s="63" t="s">
        <v>359</v>
      </c>
      <c r="S93" s="65"/>
      <c r="T93" s="64"/>
      <c r="U93" s="65"/>
    </row>
    <row r="94" spans="1:21" s="66" customFormat="1" x14ac:dyDescent="0.25">
      <c r="A94" s="63">
        <v>50069</v>
      </c>
      <c r="B94" s="64" t="s">
        <v>78</v>
      </c>
      <c r="C94" s="68" t="s">
        <v>40</v>
      </c>
      <c r="D94" s="63" t="s">
        <v>296</v>
      </c>
      <c r="E94" s="64" t="s">
        <v>36</v>
      </c>
      <c r="F94" s="63" t="s">
        <v>232</v>
      </c>
      <c r="G94" s="65">
        <v>32878</v>
      </c>
      <c r="H94" s="73">
        <f t="shared" ca="1" si="2"/>
        <v>32</v>
      </c>
      <c r="I94" s="64" t="s">
        <v>31</v>
      </c>
      <c r="J94" s="65">
        <v>40958</v>
      </c>
      <c r="K94" s="73">
        <f t="shared" ca="1" si="3"/>
        <v>10</v>
      </c>
      <c r="L94" s="65" t="str">
        <f>TEXT(Table14[[#This Row],[Pay Start Date]],"mmmm")</f>
        <v>February</v>
      </c>
      <c r="M94" s="73">
        <f>YEAR(Table14[[#This Row],[Pay Start Date]])</f>
        <v>2012</v>
      </c>
      <c r="N94" s="63" t="s">
        <v>266</v>
      </c>
      <c r="O94" s="64" t="s">
        <v>258</v>
      </c>
      <c r="P94" s="63">
        <v>101</v>
      </c>
      <c r="Q94" s="64" t="s">
        <v>288</v>
      </c>
      <c r="R94" s="63" t="s">
        <v>359</v>
      </c>
      <c r="S94" s="65"/>
      <c r="T94" s="64"/>
      <c r="U94" s="65"/>
    </row>
    <row r="95" spans="1:21" s="66" customFormat="1" x14ac:dyDescent="0.25">
      <c r="A95" s="63">
        <v>50203</v>
      </c>
      <c r="B95" s="64" t="s">
        <v>131</v>
      </c>
      <c r="C95" s="68" t="s">
        <v>40</v>
      </c>
      <c r="D95" s="63" t="s">
        <v>296</v>
      </c>
      <c r="E95" s="64" t="s">
        <v>36</v>
      </c>
      <c r="F95" s="63" t="s">
        <v>232</v>
      </c>
      <c r="G95" s="65">
        <v>35287</v>
      </c>
      <c r="H95" s="73">
        <f t="shared" ca="1" si="2"/>
        <v>26</v>
      </c>
      <c r="I95" s="64" t="s">
        <v>56</v>
      </c>
      <c r="J95" s="65">
        <v>40958</v>
      </c>
      <c r="K95" s="73">
        <f t="shared" ca="1" si="3"/>
        <v>10</v>
      </c>
      <c r="L95" s="65" t="str">
        <f>TEXT(Table14[[#This Row],[Pay Start Date]],"mmmm")</f>
        <v>February</v>
      </c>
      <c r="M95" s="73">
        <f>YEAR(Table14[[#This Row],[Pay Start Date]])</f>
        <v>2012</v>
      </c>
      <c r="N95" s="63" t="s">
        <v>266</v>
      </c>
      <c r="O95" s="64" t="s">
        <v>258</v>
      </c>
      <c r="P95" s="63">
        <v>110</v>
      </c>
      <c r="Q95" s="64" t="s">
        <v>287</v>
      </c>
      <c r="R95" s="63" t="s">
        <v>359</v>
      </c>
      <c r="S95" s="65"/>
      <c r="T95" s="64"/>
      <c r="U95" s="65"/>
    </row>
    <row r="96" spans="1:21" s="66" customFormat="1" x14ac:dyDescent="0.25">
      <c r="A96" s="63">
        <v>50200</v>
      </c>
      <c r="B96" s="64" t="s">
        <v>128</v>
      </c>
      <c r="C96" s="68" t="s">
        <v>40</v>
      </c>
      <c r="D96" s="63" t="s">
        <v>296</v>
      </c>
      <c r="E96" s="64" t="s">
        <v>36</v>
      </c>
      <c r="F96" s="63" t="s">
        <v>232</v>
      </c>
      <c r="G96" s="65">
        <v>35109</v>
      </c>
      <c r="H96" s="73">
        <f t="shared" ca="1" si="2"/>
        <v>26</v>
      </c>
      <c r="I96" s="64" t="s">
        <v>56</v>
      </c>
      <c r="J96" s="65">
        <v>40958</v>
      </c>
      <c r="K96" s="73">
        <f t="shared" ca="1" si="3"/>
        <v>10</v>
      </c>
      <c r="L96" s="65" t="str">
        <f>TEXT(Table14[[#This Row],[Pay Start Date]],"mmmm")</f>
        <v>February</v>
      </c>
      <c r="M96" s="73">
        <f>YEAR(Table14[[#This Row],[Pay Start Date]])</f>
        <v>2012</v>
      </c>
      <c r="N96" s="63" t="s">
        <v>266</v>
      </c>
      <c r="O96" s="64" t="s">
        <v>258</v>
      </c>
      <c r="P96" s="63">
        <v>115</v>
      </c>
      <c r="Q96" s="64" t="s">
        <v>286</v>
      </c>
      <c r="R96" s="63" t="s">
        <v>359</v>
      </c>
      <c r="S96" s="65"/>
      <c r="T96" s="64"/>
      <c r="U96" s="65"/>
    </row>
    <row r="97" spans="1:21" s="66" customFormat="1" x14ac:dyDescent="0.25">
      <c r="A97" s="63">
        <v>50070</v>
      </c>
      <c r="B97" s="64" t="s">
        <v>146</v>
      </c>
      <c r="C97" s="68" t="s">
        <v>8</v>
      </c>
      <c r="D97" s="63" t="s">
        <v>297</v>
      </c>
      <c r="E97" s="64" t="s">
        <v>37</v>
      </c>
      <c r="F97" s="63" t="s">
        <v>233</v>
      </c>
      <c r="G97" s="65">
        <v>20229</v>
      </c>
      <c r="H97" s="73">
        <f t="shared" ca="1" si="2"/>
        <v>67</v>
      </c>
      <c r="I97" s="64" t="s">
        <v>41</v>
      </c>
      <c r="J97" s="65">
        <v>41278</v>
      </c>
      <c r="K97" s="73">
        <f t="shared" ca="1" si="3"/>
        <v>9</v>
      </c>
      <c r="L97" s="65" t="str">
        <f>TEXT(Table14[[#This Row],[Pay Start Date]],"mmmm")</f>
        <v>January</v>
      </c>
      <c r="M97" s="73">
        <f>YEAR(Table14[[#This Row],[Pay Start Date]])</f>
        <v>2013</v>
      </c>
      <c r="N97" s="63" t="s">
        <v>266</v>
      </c>
      <c r="O97" s="64" t="s">
        <v>258</v>
      </c>
      <c r="P97" s="63">
        <v>110</v>
      </c>
      <c r="Q97" s="64" t="s">
        <v>287</v>
      </c>
      <c r="R97" s="63" t="s">
        <v>358</v>
      </c>
      <c r="S97" s="65">
        <v>43971</v>
      </c>
      <c r="T97" s="64" t="s">
        <v>14</v>
      </c>
      <c r="U97" s="65"/>
    </row>
    <row r="98" spans="1:21" s="66" customFormat="1" x14ac:dyDescent="0.25">
      <c r="A98" s="63">
        <v>50071</v>
      </c>
      <c r="B98" s="64" t="s">
        <v>147</v>
      </c>
      <c r="C98" s="68" t="s">
        <v>8</v>
      </c>
      <c r="D98" s="63" t="s">
        <v>308</v>
      </c>
      <c r="E98" s="64" t="s">
        <v>47</v>
      </c>
      <c r="F98" s="63" t="s">
        <v>240</v>
      </c>
      <c r="G98" s="65">
        <v>26242</v>
      </c>
      <c r="H98" s="73">
        <f t="shared" ca="1" si="2"/>
        <v>50</v>
      </c>
      <c r="I98" s="64" t="s">
        <v>45</v>
      </c>
      <c r="J98" s="65">
        <v>41462</v>
      </c>
      <c r="K98" s="73">
        <f t="shared" ca="1" si="3"/>
        <v>9</v>
      </c>
      <c r="L98" s="65" t="str">
        <f>TEXT(Table14[[#This Row],[Pay Start Date]],"mmmm")</f>
        <v>July</v>
      </c>
      <c r="M98" s="73">
        <f>YEAR(Table14[[#This Row],[Pay Start Date]])</f>
        <v>2013</v>
      </c>
      <c r="N98" s="63" t="s">
        <v>264</v>
      </c>
      <c r="O98" s="64" t="s">
        <v>260</v>
      </c>
      <c r="P98" s="63">
        <v>107</v>
      </c>
      <c r="Q98" s="64" t="s">
        <v>281</v>
      </c>
      <c r="R98" s="63" t="s">
        <v>359</v>
      </c>
      <c r="S98" s="65"/>
      <c r="T98" s="64"/>
      <c r="U98" s="65"/>
    </row>
    <row r="99" spans="1:21" s="66" customFormat="1" x14ac:dyDescent="0.25">
      <c r="A99" s="63">
        <v>50073</v>
      </c>
      <c r="B99" s="64" t="s">
        <v>144</v>
      </c>
      <c r="C99" s="68" t="s">
        <v>8</v>
      </c>
      <c r="D99" s="63" t="s">
        <v>303</v>
      </c>
      <c r="E99" s="64" t="s">
        <v>61</v>
      </c>
      <c r="F99" s="63" t="s">
        <v>233</v>
      </c>
      <c r="G99" s="65">
        <v>33193</v>
      </c>
      <c r="H99" s="73">
        <f t="shared" ca="1" si="2"/>
        <v>31</v>
      </c>
      <c r="I99" s="64" t="s">
        <v>33</v>
      </c>
      <c r="J99" s="65">
        <v>41624</v>
      </c>
      <c r="K99" s="73">
        <f t="shared" ca="1" si="3"/>
        <v>8</v>
      </c>
      <c r="L99" s="65" t="str">
        <f>TEXT(Table14[[#This Row],[Pay Start Date]],"mmmm")</f>
        <v>December</v>
      </c>
      <c r="M99" s="73">
        <f>YEAR(Table14[[#This Row],[Pay Start Date]])</f>
        <v>2013</v>
      </c>
      <c r="N99" s="63" t="s">
        <v>264</v>
      </c>
      <c r="O99" s="64" t="s">
        <v>260</v>
      </c>
      <c r="P99" s="63">
        <v>102</v>
      </c>
      <c r="Q99" s="64" t="s">
        <v>282</v>
      </c>
      <c r="R99" s="63" t="s">
        <v>359</v>
      </c>
      <c r="S99" s="65"/>
      <c r="T99" s="64"/>
      <c r="U99" s="65"/>
    </row>
    <row r="100" spans="1:21" s="66" customFormat="1" x14ac:dyDescent="0.25">
      <c r="A100" s="63">
        <v>50074</v>
      </c>
      <c r="B100" s="64" t="s">
        <v>151</v>
      </c>
      <c r="C100" s="68" t="s">
        <v>40</v>
      </c>
      <c r="D100" s="63" t="s">
        <v>297</v>
      </c>
      <c r="E100" s="64" t="s">
        <v>37</v>
      </c>
      <c r="F100" s="63" t="s">
        <v>233</v>
      </c>
      <c r="G100" s="65">
        <v>27502</v>
      </c>
      <c r="H100" s="73">
        <f t="shared" ca="1" si="2"/>
        <v>47</v>
      </c>
      <c r="I100" s="64" t="s">
        <v>41</v>
      </c>
      <c r="J100" s="65">
        <v>41645</v>
      </c>
      <c r="K100" s="73">
        <f t="shared" ca="1" si="3"/>
        <v>8</v>
      </c>
      <c r="L100" s="65" t="str">
        <f>TEXT(Table14[[#This Row],[Pay Start Date]],"mmmm")</f>
        <v>January</v>
      </c>
      <c r="M100" s="73">
        <f>YEAR(Table14[[#This Row],[Pay Start Date]])</f>
        <v>2014</v>
      </c>
      <c r="N100" s="63" t="s">
        <v>266</v>
      </c>
      <c r="O100" s="64" t="s">
        <v>258</v>
      </c>
      <c r="P100" s="63">
        <v>115</v>
      </c>
      <c r="Q100" s="64" t="s">
        <v>286</v>
      </c>
      <c r="R100" s="63" t="s">
        <v>358</v>
      </c>
      <c r="S100" s="65">
        <v>44231</v>
      </c>
      <c r="T100" s="64" t="s">
        <v>20</v>
      </c>
      <c r="U100" s="65"/>
    </row>
    <row r="101" spans="1:21" s="66" customFormat="1" x14ac:dyDescent="0.25">
      <c r="A101" s="63">
        <v>50075</v>
      </c>
      <c r="B101" s="64" t="s">
        <v>179</v>
      </c>
      <c r="C101" s="68" t="s">
        <v>8</v>
      </c>
      <c r="D101" s="63" t="s">
        <v>309</v>
      </c>
      <c r="E101" s="64" t="s">
        <v>59</v>
      </c>
      <c r="F101" s="63" t="s">
        <v>234</v>
      </c>
      <c r="G101" s="65">
        <v>24471</v>
      </c>
      <c r="H101" s="73">
        <f t="shared" ca="1" si="2"/>
        <v>55</v>
      </c>
      <c r="I101" s="64" t="s">
        <v>33</v>
      </c>
      <c r="J101" s="65">
        <v>41700</v>
      </c>
      <c r="K101" s="73">
        <f t="shared" ca="1" si="3"/>
        <v>8</v>
      </c>
      <c r="L101" s="65" t="str">
        <f>TEXT(Table14[[#This Row],[Pay Start Date]],"mmmm")</f>
        <v>March</v>
      </c>
      <c r="M101" s="73">
        <f>YEAR(Table14[[#This Row],[Pay Start Date]])</f>
        <v>2014</v>
      </c>
      <c r="N101" s="63" t="s">
        <v>263</v>
      </c>
      <c r="O101" s="64" t="s">
        <v>259</v>
      </c>
      <c r="P101" s="63">
        <v>104</v>
      </c>
      <c r="Q101" s="64" t="s">
        <v>276</v>
      </c>
      <c r="R101" s="63" t="s">
        <v>359</v>
      </c>
      <c r="S101" s="65"/>
      <c r="T101" s="64"/>
      <c r="U101" s="65"/>
    </row>
    <row r="102" spans="1:21" s="66" customFormat="1" x14ac:dyDescent="0.25">
      <c r="A102" s="63">
        <v>50077</v>
      </c>
      <c r="B102" s="64" t="s">
        <v>143</v>
      </c>
      <c r="C102" s="68" t="s">
        <v>40</v>
      </c>
      <c r="D102" s="63" t="s">
        <v>308</v>
      </c>
      <c r="E102" s="64" t="s">
        <v>47</v>
      </c>
      <c r="F102" s="63" t="s">
        <v>240</v>
      </c>
      <c r="G102" s="65">
        <v>25833</v>
      </c>
      <c r="H102" s="73">
        <f t="shared" ca="1" si="2"/>
        <v>52</v>
      </c>
      <c r="I102" s="64" t="s">
        <v>58</v>
      </c>
      <c r="J102" s="65">
        <v>41763</v>
      </c>
      <c r="K102" s="73">
        <f t="shared" ca="1" si="3"/>
        <v>8</v>
      </c>
      <c r="L102" s="65" t="str">
        <f>TEXT(Table14[[#This Row],[Pay Start Date]],"mmmm")</f>
        <v>May</v>
      </c>
      <c r="M102" s="73">
        <f>YEAR(Table14[[#This Row],[Pay Start Date]])</f>
        <v>2014</v>
      </c>
      <c r="N102" s="63" t="s">
        <v>264</v>
      </c>
      <c r="O102" s="64" t="s">
        <v>260</v>
      </c>
      <c r="P102" s="63">
        <v>102</v>
      </c>
      <c r="Q102" s="64" t="s">
        <v>282</v>
      </c>
      <c r="R102" s="63" t="s">
        <v>358</v>
      </c>
      <c r="S102" s="65">
        <v>44165</v>
      </c>
      <c r="T102" s="64" t="s">
        <v>9</v>
      </c>
      <c r="U102" s="65"/>
    </row>
    <row r="103" spans="1:21" s="66" customFormat="1" x14ac:dyDescent="0.25">
      <c r="A103" s="63">
        <v>50178</v>
      </c>
      <c r="B103" s="64" t="s">
        <v>84</v>
      </c>
      <c r="C103" s="68" t="s">
        <v>40</v>
      </c>
      <c r="D103" s="63" t="s">
        <v>351</v>
      </c>
      <c r="E103" s="64" t="s">
        <v>72</v>
      </c>
      <c r="F103" s="63" t="s">
        <v>235</v>
      </c>
      <c r="G103" s="65">
        <v>35286</v>
      </c>
      <c r="H103" s="73">
        <f t="shared" ca="1" si="2"/>
        <v>26</v>
      </c>
      <c r="I103" s="64" t="s">
        <v>58</v>
      </c>
      <c r="J103" s="65">
        <v>41763</v>
      </c>
      <c r="K103" s="73">
        <f t="shared" ca="1" si="3"/>
        <v>8</v>
      </c>
      <c r="L103" s="65" t="str">
        <f>TEXT(Table14[[#This Row],[Pay Start Date]],"mmmm")</f>
        <v>May</v>
      </c>
      <c r="M103" s="73">
        <f>YEAR(Table14[[#This Row],[Pay Start Date]])</f>
        <v>2014</v>
      </c>
      <c r="N103" s="63" t="s">
        <v>270</v>
      </c>
      <c r="O103" s="64" t="s">
        <v>34</v>
      </c>
      <c r="P103" s="63">
        <v>118</v>
      </c>
      <c r="Q103" s="64" t="s">
        <v>293</v>
      </c>
      <c r="R103" s="63" t="s">
        <v>358</v>
      </c>
      <c r="S103" s="65">
        <v>44774</v>
      </c>
      <c r="T103" s="64" t="s">
        <v>20</v>
      </c>
      <c r="U103" s="65"/>
    </row>
    <row r="104" spans="1:21" s="66" customFormat="1" x14ac:dyDescent="0.25">
      <c r="A104" s="63">
        <v>50177</v>
      </c>
      <c r="B104" s="64" t="s">
        <v>85</v>
      </c>
      <c r="C104" s="68" t="s">
        <v>8</v>
      </c>
      <c r="D104" s="63" t="s">
        <v>319</v>
      </c>
      <c r="E104" s="64" t="s">
        <v>257</v>
      </c>
      <c r="F104" s="63" t="s">
        <v>235</v>
      </c>
      <c r="G104" s="65">
        <v>35825</v>
      </c>
      <c r="H104" s="73">
        <f t="shared" ca="1" si="2"/>
        <v>24</v>
      </c>
      <c r="I104" s="64" t="s">
        <v>11</v>
      </c>
      <c r="J104" s="65">
        <v>41763</v>
      </c>
      <c r="K104" s="73">
        <f t="shared" ca="1" si="3"/>
        <v>8</v>
      </c>
      <c r="L104" s="65" t="str">
        <f>TEXT(Table14[[#This Row],[Pay Start Date]],"mmmm")</f>
        <v>May</v>
      </c>
      <c r="M104" s="73">
        <f>YEAR(Table14[[#This Row],[Pay Start Date]])</f>
        <v>2014</v>
      </c>
      <c r="N104" s="63" t="s">
        <v>265</v>
      </c>
      <c r="O104" s="64" t="s">
        <v>12</v>
      </c>
      <c r="P104" s="63">
        <v>121</v>
      </c>
      <c r="Q104" s="64" t="s">
        <v>284</v>
      </c>
      <c r="R104" s="63" t="s">
        <v>359</v>
      </c>
      <c r="S104" s="65"/>
      <c r="T104" s="64"/>
      <c r="U104" s="65"/>
    </row>
    <row r="105" spans="1:21" s="66" customFormat="1" x14ac:dyDescent="0.25">
      <c r="A105" s="63">
        <v>50179</v>
      </c>
      <c r="B105" s="64" t="s">
        <v>83</v>
      </c>
      <c r="C105" s="68" t="s">
        <v>40</v>
      </c>
      <c r="D105" s="63" t="s">
        <v>346</v>
      </c>
      <c r="E105" s="64" t="s">
        <v>38</v>
      </c>
      <c r="F105" s="63" t="s">
        <v>235</v>
      </c>
      <c r="G105" s="65">
        <v>35909</v>
      </c>
      <c r="H105" s="73">
        <f t="shared" ca="1" si="2"/>
        <v>24</v>
      </c>
      <c r="I105" s="64" t="s">
        <v>41</v>
      </c>
      <c r="J105" s="65">
        <v>41763</v>
      </c>
      <c r="K105" s="73">
        <f t="shared" ca="1" si="3"/>
        <v>8</v>
      </c>
      <c r="L105" s="65" t="str">
        <f>TEXT(Table14[[#This Row],[Pay Start Date]],"mmmm")</f>
        <v>May</v>
      </c>
      <c r="M105" s="73">
        <f>YEAR(Table14[[#This Row],[Pay Start Date]])</f>
        <v>2014</v>
      </c>
      <c r="N105" s="63" t="s">
        <v>266</v>
      </c>
      <c r="O105" s="64" t="s">
        <v>258</v>
      </c>
      <c r="P105" s="63">
        <v>117</v>
      </c>
      <c r="Q105" s="64" t="s">
        <v>289</v>
      </c>
      <c r="R105" s="63" t="s">
        <v>359</v>
      </c>
      <c r="S105" s="65"/>
      <c r="T105" s="64"/>
      <c r="U105" s="65"/>
    </row>
    <row r="106" spans="1:21" s="66" customFormat="1" x14ac:dyDescent="0.25">
      <c r="A106" s="63">
        <v>50183</v>
      </c>
      <c r="B106" s="64" t="s">
        <v>188</v>
      </c>
      <c r="C106" s="68" t="s">
        <v>8</v>
      </c>
      <c r="D106" s="63" t="s">
        <v>353</v>
      </c>
      <c r="E106" s="64" t="s">
        <v>30</v>
      </c>
      <c r="F106" s="63" t="s">
        <v>235</v>
      </c>
      <c r="G106" s="65">
        <v>36265</v>
      </c>
      <c r="H106" s="73">
        <f t="shared" ca="1" si="2"/>
        <v>23</v>
      </c>
      <c r="I106" s="64" t="s">
        <v>11</v>
      </c>
      <c r="J106" s="65">
        <v>41763</v>
      </c>
      <c r="K106" s="73">
        <f t="shared" ca="1" si="3"/>
        <v>8</v>
      </c>
      <c r="L106" s="65" t="str">
        <f>TEXT(Table14[[#This Row],[Pay Start Date]],"mmmm")</f>
        <v>May</v>
      </c>
      <c r="M106" s="73">
        <f>YEAR(Table14[[#This Row],[Pay Start Date]])</f>
        <v>2014</v>
      </c>
      <c r="N106" s="63" t="s">
        <v>266</v>
      </c>
      <c r="O106" s="64" t="s">
        <v>258</v>
      </c>
      <c r="P106" s="63">
        <v>120</v>
      </c>
      <c r="Q106" s="64" t="s">
        <v>285</v>
      </c>
      <c r="R106" s="63" t="s">
        <v>359</v>
      </c>
      <c r="S106" s="65"/>
      <c r="T106" s="64"/>
      <c r="U106" s="65"/>
    </row>
    <row r="107" spans="1:21" s="66" customFormat="1" x14ac:dyDescent="0.25">
      <c r="A107" s="63">
        <v>50076</v>
      </c>
      <c r="B107" s="64" t="s">
        <v>142</v>
      </c>
      <c r="C107" s="68" t="s">
        <v>40</v>
      </c>
      <c r="D107" s="63" t="s">
        <v>297</v>
      </c>
      <c r="E107" s="64" t="s">
        <v>37</v>
      </c>
      <c r="F107" s="63" t="s">
        <v>233</v>
      </c>
      <c r="G107" s="65">
        <v>27439</v>
      </c>
      <c r="H107" s="73">
        <f t="shared" ca="1" si="2"/>
        <v>47</v>
      </c>
      <c r="I107" s="64" t="s">
        <v>41</v>
      </c>
      <c r="J107" s="65">
        <v>41763</v>
      </c>
      <c r="K107" s="73">
        <f t="shared" ca="1" si="3"/>
        <v>8</v>
      </c>
      <c r="L107" s="65" t="str">
        <f>TEXT(Table14[[#This Row],[Pay Start Date]],"mmmm")</f>
        <v>May</v>
      </c>
      <c r="M107" s="73">
        <f>YEAR(Table14[[#This Row],[Pay Start Date]])</f>
        <v>2014</v>
      </c>
      <c r="N107" s="63" t="s">
        <v>266</v>
      </c>
      <c r="O107" s="64" t="s">
        <v>258</v>
      </c>
      <c r="P107" s="63">
        <v>101</v>
      </c>
      <c r="Q107" s="64" t="s">
        <v>288</v>
      </c>
      <c r="R107" s="63" t="s">
        <v>358</v>
      </c>
      <c r="S107" s="65">
        <v>44287</v>
      </c>
      <c r="T107" s="64" t="s">
        <v>57</v>
      </c>
      <c r="U107" s="65"/>
    </row>
    <row r="108" spans="1:21" s="66" customFormat="1" x14ac:dyDescent="0.25">
      <c r="A108" s="63">
        <v>50176</v>
      </c>
      <c r="B108" s="64" t="s">
        <v>86</v>
      </c>
      <c r="C108" s="68" t="s">
        <v>40</v>
      </c>
      <c r="D108" s="63" t="s">
        <v>297</v>
      </c>
      <c r="E108" s="64" t="s">
        <v>37</v>
      </c>
      <c r="F108" s="63" t="s">
        <v>233</v>
      </c>
      <c r="G108" s="65">
        <v>34184</v>
      </c>
      <c r="H108" s="73">
        <f t="shared" ca="1" si="2"/>
        <v>29</v>
      </c>
      <c r="I108" s="64" t="s">
        <v>31</v>
      </c>
      <c r="J108" s="65">
        <v>41763</v>
      </c>
      <c r="K108" s="73">
        <f t="shared" ca="1" si="3"/>
        <v>8</v>
      </c>
      <c r="L108" s="65" t="str">
        <f>TEXT(Table14[[#This Row],[Pay Start Date]],"mmmm")</f>
        <v>May</v>
      </c>
      <c r="M108" s="73">
        <f>YEAR(Table14[[#This Row],[Pay Start Date]])</f>
        <v>2014</v>
      </c>
      <c r="N108" s="63" t="s">
        <v>266</v>
      </c>
      <c r="O108" s="64" t="s">
        <v>258</v>
      </c>
      <c r="P108" s="63">
        <v>115</v>
      </c>
      <c r="Q108" s="64" t="s">
        <v>286</v>
      </c>
      <c r="R108" s="63" t="s">
        <v>359</v>
      </c>
      <c r="S108" s="65"/>
      <c r="T108" s="64"/>
      <c r="U108" s="65"/>
    </row>
    <row r="109" spans="1:21" s="66" customFormat="1" x14ac:dyDescent="0.25">
      <c r="A109" s="63">
        <v>50181</v>
      </c>
      <c r="B109" s="64" t="s">
        <v>82</v>
      </c>
      <c r="C109" s="68" t="s">
        <v>8</v>
      </c>
      <c r="D109" s="63" t="s">
        <v>296</v>
      </c>
      <c r="E109" s="64" t="s">
        <v>36</v>
      </c>
      <c r="F109" s="63" t="s">
        <v>232</v>
      </c>
      <c r="G109" s="65">
        <v>35961</v>
      </c>
      <c r="H109" s="73">
        <f t="shared" ca="1" si="2"/>
        <v>24</v>
      </c>
      <c r="I109" s="64" t="s">
        <v>67</v>
      </c>
      <c r="J109" s="65">
        <v>41763</v>
      </c>
      <c r="K109" s="73">
        <f t="shared" ca="1" si="3"/>
        <v>8</v>
      </c>
      <c r="L109" s="65" t="str">
        <f>TEXT(Table14[[#This Row],[Pay Start Date]],"mmmm")</f>
        <v>May</v>
      </c>
      <c r="M109" s="73">
        <f>YEAR(Table14[[#This Row],[Pay Start Date]])</f>
        <v>2014</v>
      </c>
      <c r="N109" s="63" t="s">
        <v>266</v>
      </c>
      <c r="O109" s="64" t="s">
        <v>258</v>
      </c>
      <c r="P109" s="63">
        <v>110</v>
      </c>
      <c r="Q109" s="64" t="s">
        <v>287</v>
      </c>
      <c r="R109" s="63" t="s">
        <v>359</v>
      </c>
      <c r="S109" s="65"/>
      <c r="T109" s="64"/>
      <c r="U109" s="65"/>
    </row>
    <row r="110" spans="1:21" s="66" customFormat="1" x14ac:dyDescent="0.25">
      <c r="A110" s="63">
        <v>50182</v>
      </c>
      <c r="B110" s="64" t="s">
        <v>81</v>
      </c>
      <c r="C110" s="68" t="s">
        <v>8</v>
      </c>
      <c r="D110" s="63" t="s">
        <v>296</v>
      </c>
      <c r="E110" s="64" t="s">
        <v>36</v>
      </c>
      <c r="F110" s="63" t="s">
        <v>232</v>
      </c>
      <c r="G110" s="65">
        <v>35338</v>
      </c>
      <c r="H110" s="73">
        <f t="shared" ca="1" si="2"/>
        <v>25</v>
      </c>
      <c r="I110" s="64" t="s">
        <v>67</v>
      </c>
      <c r="J110" s="65">
        <v>41763</v>
      </c>
      <c r="K110" s="73">
        <f t="shared" ca="1" si="3"/>
        <v>8</v>
      </c>
      <c r="L110" s="65" t="str">
        <f>TEXT(Table14[[#This Row],[Pay Start Date]],"mmmm")</f>
        <v>May</v>
      </c>
      <c r="M110" s="73">
        <f>YEAR(Table14[[#This Row],[Pay Start Date]])</f>
        <v>2014</v>
      </c>
      <c r="N110" s="63" t="s">
        <v>266</v>
      </c>
      <c r="O110" s="64" t="s">
        <v>258</v>
      </c>
      <c r="P110" s="63">
        <v>115</v>
      </c>
      <c r="Q110" s="64" t="s">
        <v>286</v>
      </c>
      <c r="R110" s="63" t="s">
        <v>359</v>
      </c>
      <c r="S110" s="65"/>
      <c r="T110" s="64"/>
      <c r="U110" s="65"/>
    </row>
    <row r="111" spans="1:21" s="66" customFormat="1" x14ac:dyDescent="0.25">
      <c r="A111" s="63">
        <v>50180</v>
      </c>
      <c r="B111" s="64" t="s">
        <v>113</v>
      </c>
      <c r="C111" s="68" t="s">
        <v>40</v>
      </c>
      <c r="D111" s="63" t="s">
        <v>296</v>
      </c>
      <c r="E111" s="64" t="s">
        <v>36</v>
      </c>
      <c r="F111" s="63" t="s">
        <v>232</v>
      </c>
      <c r="G111" s="65">
        <v>35962</v>
      </c>
      <c r="H111" s="73">
        <f t="shared" ca="1" si="2"/>
        <v>24</v>
      </c>
      <c r="I111" s="64" t="s">
        <v>66</v>
      </c>
      <c r="J111" s="65">
        <v>41763</v>
      </c>
      <c r="K111" s="73">
        <f t="shared" ca="1" si="3"/>
        <v>8</v>
      </c>
      <c r="L111" s="65" t="str">
        <f>TEXT(Table14[[#This Row],[Pay Start Date]],"mmmm")</f>
        <v>May</v>
      </c>
      <c r="M111" s="73">
        <f>YEAR(Table14[[#This Row],[Pay Start Date]])</f>
        <v>2014</v>
      </c>
      <c r="N111" s="63" t="s">
        <v>266</v>
      </c>
      <c r="O111" s="64" t="s">
        <v>258</v>
      </c>
      <c r="P111" s="63">
        <v>117</v>
      </c>
      <c r="Q111" s="64" t="s">
        <v>289</v>
      </c>
      <c r="R111" s="63" t="s">
        <v>359</v>
      </c>
      <c r="S111" s="65"/>
      <c r="T111" s="64"/>
      <c r="U111" s="65"/>
    </row>
    <row r="112" spans="1:21" s="66" customFormat="1" x14ac:dyDescent="0.25">
      <c r="A112" s="63">
        <v>50078</v>
      </c>
      <c r="B112" s="64" t="s">
        <v>180</v>
      </c>
      <c r="C112" s="68" t="s">
        <v>8</v>
      </c>
      <c r="D112" s="63" t="s">
        <v>299</v>
      </c>
      <c r="E112" s="64" t="s">
        <v>13</v>
      </c>
      <c r="F112" s="63" t="s">
        <v>234</v>
      </c>
      <c r="G112" s="65">
        <v>24140</v>
      </c>
      <c r="H112" s="73">
        <f t="shared" ca="1" si="2"/>
        <v>56</v>
      </c>
      <c r="I112" s="64" t="s">
        <v>66</v>
      </c>
      <c r="J112" s="65">
        <v>41904</v>
      </c>
      <c r="K112" s="73">
        <f t="shared" ca="1" si="3"/>
        <v>8</v>
      </c>
      <c r="L112" s="65" t="str">
        <f>TEXT(Table14[[#This Row],[Pay Start Date]],"mmmm")</f>
        <v>September</v>
      </c>
      <c r="M112" s="73">
        <f>YEAR(Table14[[#This Row],[Pay Start Date]])</f>
        <v>2014</v>
      </c>
      <c r="N112" s="63" t="s">
        <v>266</v>
      </c>
      <c r="O112" s="64" t="s">
        <v>258</v>
      </c>
      <c r="P112" s="63">
        <v>110</v>
      </c>
      <c r="Q112" s="64" t="s">
        <v>287</v>
      </c>
      <c r="R112" s="63" t="s">
        <v>359</v>
      </c>
      <c r="S112" s="65"/>
      <c r="T112" s="64"/>
      <c r="U112" s="65"/>
    </row>
    <row r="113" spans="1:21" s="66" customFormat="1" x14ac:dyDescent="0.25">
      <c r="A113" s="63">
        <v>50079</v>
      </c>
      <c r="B113" s="64" t="s">
        <v>141</v>
      </c>
      <c r="C113" s="68" t="s">
        <v>8</v>
      </c>
      <c r="D113" s="63" t="s">
        <v>303</v>
      </c>
      <c r="E113" s="64" t="s">
        <v>61</v>
      </c>
      <c r="F113" s="63" t="s">
        <v>233</v>
      </c>
      <c r="G113" s="65">
        <v>30919</v>
      </c>
      <c r="H113" s="73">
        <f t="shared" ca="1" si="2"/>
        <v>38</v>
      </c>
      <c r="I113" s="64" t="s">
        <v>49</v>
      </c>
      <c r="J113" s="65">
        <v>41952</v>
      </c>
      <c r="K113" s="73">
        <f t="shared" ca="1" si="3"/>
        <v>7</v>
      </c>
      <c r="L113" s="65" t="str">
        <f>TEXT(Table14[[#This Row],[Pay Start Date]],"mmmm")</f>
        <v>November</v>
      </c>
      <c r="M113" s="73">
        <f>YEAR(Table14[[#This Row],[Pay Start Date]])</f>
        <v>2014</v>
      </c>
      <c r="N113" s="63" t="s">
        <v>264</v>
      </c>
      <c r="O113" s="64" t="s">
        <v>260</v>
      </c>
      <c r="P113" s="63">
        <v>103</v>
      </c>
      <c r="Q113" s="64" t="s">
        <v>280</v>
      </c>
      <c r="R113" s="63" t="s">
        <v>358</v>
      </c>
      <c r="S113" s="65">
        <v>43891</v>
      </c>
      <c r="T113" s="64" t="s">
        <v>9</v>
      </c>
      <c r="U113" s="65"/>
    </row>
    <row r="114" spans="1:21" s="66" customFormat="1" x14ac:dyDescent="0.25">
      <c r="A114" s="63">
        <v>50080</v>
      </c>
      <c r="B114" s="64" t="s">
        <v>152</v>
      </c>
      <c r="C114" s="68" t="s">
        <v>8</v>
      </c>
      <c r="D114" s="63" t="s">
        <v>303</v>
      </c>
      <c r="E114" s="64" t="s">
        <v>61</v>
      </c>
      <c r="F114" s="63" t="s">
        <v>233</v>
      </c>
      <c r="G114" s="65">
        <v>30230</v>
      </c>
      <c r="H114" s="73">
        <f t="shared" ca="1" si="2"/>
        <v>39</v>
      </c>
      <c r="I114" s="64" t="s">
        <v>41</v>
      </c>
      <c r="J114" s="65">
        <v>42022</v>
      </c>
      <c r="K114" s="73">
        <f t="shared" ca="1" si="3"/>
        <v>7</v>
      </c>
      <c r="L114" s="65" t="str">
        <f>TEXT(Table14[[#This Row],[Pay Start Date]],"mmmm")</f>
        <v>January</v>
      </c>
      <c r="M114" s="73">
        <f>YEAR(Table14[[#This Row],[Pay Start Date]])</f>
        <v>2015</v>
      </c>
      <c r="N114" s="63" t="s">
        <v>264</v>
      </c>
      <c r="O114" s="64" t="s">
        <v>260</v>
      </c>
      <c r="P114" s="63">
        <v>103</v>
      </c>
      <c r="Q114" s="64" t="s">
        <v>280</v>
      </c>
      <c r="R114" s="63" t="s">
        <v>358</v>
      </c>
      <c r="S114" s="65">
        <v>43483</v>
      </c>
      <c r="T114" s="64" t="s">
        <v>60</v>
      </c>
      <c r="U114" s="65"/>
    </row>
    <row r="115" spans="1:21" s="66" customFormat="1" x14ac:dyDescent="0.25">
      <c r="A115" s="63">
        <v>50081</v>
      </c>
      <c r="B115" s="64" t="s">
        <v>153</v>
      </c>
      <c r="C115" s="68" t="s">
        <v>8</v>
      </c>
      <c r="D115" s="63" t="s">
        <v>303</v>
      </c>
      <c r="E115" s="64" t="s">
        <v>61</v>
      </c>
      <c r="F115" s="63" t="s">
        <v>233</v>
      </c>
      <c r="G115" s="65">
        <v>35018</v>
      </c>
      <c r="H115" s="73">
        <f t="shared" ca="1" si="2"/>
        <v>26</v>
      </c>
      <c r="I115" s="64" t="s">
        <v>58</v>
      </c>
      <c r="J115" s="65">
        <v>42127</v>
      </c>
      <c r="K115" s="73">
        <f t="shared" ca="1" si="3"/>
        <v>7</v>
      </c>
      <c r="L115" s="65" t="str">
        <f>TEXT(Table14[[#This Row],[Pay Start Date]],"mmmm")</f>
        <v>May</v>
      </c>
      <c r="M115" s="73">
        <f>YEAR(Table14[[#This Row],[Pay Start Date]])</f>
        <v>2015</v>
      </c>
      <c r="N115" s="63" t="s">
        <v>264</v>
      </c>
      <c r="O115" s="64" t="s">
        <v>260</v>
      </c>
      <c r="P115" s="63">
        <v>103</v>
      </c>
      <c r="Q115" s="64" t="s">
        <v>280</v>
      </c>
      <c r="R115" s="63" t="s">
        <v>358</v>
      </c>
      <c r="S115" s="65">
        <v>43493</v>
      </c>
      <c r="T115" s="64" t="s">
        <v>229</v>
      </c>
      <c r="U115" s="65"/>
    </row>
    <row r="116" spans="1:21" s="66" customFormat="1" x14ac:dyDescent="0.25">
      <c r="A116" s="63">
        <v>50140</v>
      </c>
      <c r="B116" s="64" t="s">
        <v>111</v>
      </c>
      <c r="C116" s="68" t="s">
        <v>8</v>
      </c>
      <c r="D116" s="63" t="s">
        <v>343</v>
      </c>
      <c r="E116" s="64" t="s">
        <v>16</v>
      </c>
      <c r="F116" s="63" t="s">
        <v>235</v>
      </c>
      <c r="G116" s="65">
        <v>35860</v>
      </c>
      <c r="H116" s="73">
        <f t="shared" ca="1" si="2"/>
        <v>24</v>
      </c>
      <c r="I116" s="64" t="s">
        <v>11</v>
      </c>
      <c r="J116" s="65">
        <v>42295</v>
      </c>
      <c r="K116" s="73">
        <f t="shared" ca="1" si="3"/>
        <v>6</v>
      </c>
      <c r="L116" s="65" t="str">
        <f>TEXT(Table14[[#This Row],[Pay Start Date]],"mmmm")</f>
        <v>October</v>
      </c>
      <c r="M116" s="73">
        <f>YEAR(Table14[[#This Row],[Pay Start Date]])</f>
        <v>2015</v>
      </c>
      <c r="N116" s="63" t="s">
        <v>266</v>
      </c>
      <c r="O116" s="64" t="s">
        <v>258</v>
      </c>
      <c r="P116" s="63">
        <v>115</v>
      </c>
      <c r="Q116" s="64" t="s">
        <v>286</v>
      </c>
      <c r="R116" s="63" t="s">
        <v>359</v>
      </c>
      <c r="S116" s="65"/>
      <c r="T116" s="64"/>
      <c r="U116" s="65"/>
    </row>
    <row r="117" spans="1:21" s="66" customFormat="1" x14ac:dyDescent="0.25">
      <c r="A117" s="63">
        <v>50082</v>
      </c>
      <c r="B117" s="64" t="s">
        <v>154</v>
      </c>
      <c r="C117" s="68" t="s">
        <v>8</v>
      </c>
      <c r="D117" s="63" t="s">
        <v>297</v>
      </c>
      <c r="E117" s="64" t="s">
        <v>37</v>
      </c>
      <c r="F117" s="63" t="s">
        <v>233</v>
      </c>
      <c r="G117" s="65">
        <v>28961</v>
      </c>
      <c r="H117" s="73">
        <f t="shared" ca="1" si="2"/>
        <v>43</v>
      </c>
      <c r="I117" s="64" t="s">
        <v>41</v>
      </c>
      <c r="J117" s="65">
        <v>42295</v>
      </c>
      <c r="K117" s="73">
        <f t="shared" ca="1" si="3"/>
        <v>6</v>
      </c>
      <c r="L117" s="65" t="str">
        <f>TEXT(Table14[[#This Row],[Pay Start Date]],"mmmm")</f>
        <v>October</v>
      </c>
      <c r="M117" s="73">
        <f>YEAR(Table14[[#This Row],[Pay Start Date]])</f>
        <v>2015</v>
      </c>
      <c r="N117" s="63" t="s">
        <v>266</v>
      </c>
      <c r="O117" s="64" t="s">
        <v>258</v>
      </c>
      <c r="P117" s="63">
        <v>110</v>
      </c>
      <c r="Q117" s="64" t="s">
        <v>287</v>
      </c>
      <c r="R117" s="63" t="s">
        <v>358</v>
      </c>
      <c r="S117" s="65">
        <v>43480</v>
      </c>
      <c r="T117" s="64" t="s">
        <v>9</v>
      </c>
      <c r="U117" s="65"/>
    </row>
    <row r="118" spans="1:21" s="66" customFormat="1" x14ac:dyDescent="0.25">
      <c r="A118" s="63">
        <v>50139</v>
      </c>
      <c r="B118" s="64" t="s">
        <v>101</v>
      </c>
      <c r="C118" s="68" t="s">
        <v>8</v>
      </c>
      <c r="D118" s="63" t="s">
        <v>303</v>
      </c>
      <c r="E118" s="64" t="s">
        <v>61</v>
      </c>
      <c r="F118" s="63" t="s">
        <v>233</v>
      </c>
      <c r="G118" s="65">
        <v>32672</v>
      </c>
      <c r="H118" s="73">
        <f t="shared" ca="1" si="2"/>
        <v>33</v>
      </c>
      <c r="I118" s="64" t="s">
        <v>39</v>
      </c>
      <c r="J118" s="65">
        <v>42295</v>
      </c>
      <c r="K118" s="73">
        <f t="shared" ca="1" si="3"/>
        <v>6</v>
      </c>
      <c r="L118" s="65" t="str">
        <f>TEXT(Table14[[#This Row],[Pay Start Date]],"mmmm")</f>
        <v>October</v>
      </c>
      <c r="M118" s="73">
        <f>YEAR(Table14[[#This Row],[Pay Start Date]])</f>
        <v>2015</v>
      </c>
      <c r="N118" s="63" t="s">
        <v>264</v>
      </c>
      <c r="O118" s="64" t="s">
        <v>260</v>
      </c>
      <c r="P118" s="63">
        <v>107</v>
      </c>
      <c r="Q118" s="64" t="s">
        <v>281</v>
      </c>
      <c r="R118" s="63" t="s">
        <v>359</v>
      </c>
      <c r="S118" s="65"/>
      <c r="T118" s="64"/>
      <c r="U118" s="65"/>
    </row>
    <row r="119" spans="1:21" s="66" customFormat="1" x14ac:dyDescent="0.25">
      <c r="A119" s="63">
        <v>50143</v>
      </c>
      <c r="B119" s="64" t="s">
        <v>104</v>
      </c>
      <c r="C119" s="68" t="s">
        <v>8</v>
      </c>
      <c r="D119" s="63" t="s">
        <v>303</v>
      </c>
      <c r="E119" s="64" t="s">
        <v>61</v>
      </c>
      <c r="F119" s="63" t="s">
        <v>233</v>
      </c>
      <c r="G119" s="65">
        <v>30853</v>
      </c>
      <c r="H119" s="73">
        <f t="shared" ca="1" si="2"/>
        <v>38</v>
      </c>
      <c r="I119" s="64" t="s">
        <v>39</v>
      </c>
      <c r="J119" s="65">
        <v>42295</v>
      </c>
      <c r="K119" s="73">
        <f t="shared" ca="1" si="3"/>
        <v>6</v>
      </c>
      <c r="L119" s="65" t="str">
        <f>TEXT(Table14[[#This Row],[Pay Start Date]],"mmmm")</f>
        <v>October</v>
      </c>
      <c r="M119" s="73">
        <f>YEAR(Table14[[#This Row],[Pay Start Date]])</f>
        <v>2015</v>
      </c>
      <c r="N119" s="63" t="s">
        <v>264</v>
      </c>
      <c r="O119" s="64" t="s">
        <v>260</v>
      </c>
      <c r="P119" s="63">
        <v>116</v>
      </c>
      <c r="Q119" s="64" t="s">
        <v>279</v>
      </c>
      <c r="R119" s="63" t="s">
        <v>359</v>
      </c>
      <c r="S119" s="65"/>
      <c r="T119" s="64"/>
      <c r="U119" s="65"/>
    </row>
    <row r="120" spans="1:21" s="66" customFormat="1" x14ac:dyDescent="0.25">
      <c r="A120" s="63">
        <v>50149</v>
      </c>
      <c r="B120" s="64" t="s">
        <v>110</v>
      </c>
      <c r="C120" s="68" t="s">
        <v>8</v>
      </c>
      <c r="D120" s="63" t="s">
        <v>297</v>
      </c>
      <c r="E120" s="64" t="s">
        <v>37</v>
      </c>
      <c r="F120" s="63" t="s">
        <v>233</v>
      </c>
      <c r="G120" s="65">
        <v>33906</v>
      </c>
      <c r="H120" s="73">
        <f t="shared" ca="1" si="2"/>
        <v>29</v>
      </c>
      <c r="I120" s="64" t="s">
        <v>49</v>
      </c>
      <c r="J120" s="65">
        <v>42295</v>
      </c>
      <c r="K120" s="73">
        <f t="shared" ca="1" si="3"/>
        <v>6</v>
      </c>
      <c r="L120" s="65" t="str">
        <f>TEXT(Table14[[#This Row],[Pay Start Date]],"mmmm")</f>
        <v>October</v>
      </c>
      <c r="M120" s="73">
        <f>YEAR(Table14[[#This Row],[Pay Start Date]])</f>
        <v>2015</v>
      </c>
      <c r="N120" s="63" t="s">
        <v>266</v>
      </c>
      <c r="O120" s="64" t="s">
        <v>258</v>
      </c>
      <c r="P120" s="63">
        <v>101</v>
      </c>
      <c r="Q120" s="64" t="s">
        <v>288</v>
      </c>
      <c r="R120" s="63" t="s">
        <v>359</v>
      </c>
      <c r="S120" s="65"/>
      <c r="T120" s="64"/>
      <c r="U120" s="65">
        <v>44862</v>
      </c>
    </row>
    <row r="121" spans="1:21" s="66" customFormat="1" x14ac:dyDescent="0.25">
      <c r="A121" s="63">
        <v>50138</v>
      </c>
      <c r="B121" s="64" t="s">
        <v>100</v>
      </c>
      <c r="C121" s="68" t="s">
        <v>8</v>
      </c>
      <c r="D121" s="63" t="s">
        <v>302</v>
      </c>
      <c r="E121" s="64" t="s">
        <v>71</v>
      </c>
      <c r="F121" s="63" t="s">
        <v>232</v>
      </c>
      <c r="G121" s="65">
        <v>35293</v>
      </c>
      <c r="H121" s="73">
        <f t="shared" ca="1" si="2"/>
        <v>26</v>
      </c>
      <c r="I121" s="64" t="s">
        <v>11</v>
      </c>
      <c r="J121" s="65">
        <v>42295</v>
      </c>
      <c r="K121" s="73">
        <f t="shared" ca="1" si="3"/>
        <v>6</v>
      </c>
      <c r="L121" s="65" t="str">
        <f>TEXT(Table14[[#This Row],[Pay Start Date]],"mmmm")</f>
        <v>October</v>
      </c>
      <c r="M121" s="73">
        <f>YEAR(Table14[[#This Row],[Pay Start Date]])</f>
        <v>2015</v>
      </c>
      <c r="N121" s="63" t="s">
        <v>264</v>
      </c>
      <c r="O121" s="64" t="s">
        <v>260</v>
      </c>
      <c r="P121" s="63">
        <v>102</v>
      </c>
      <c r="Q121" s="64" t="s">
        <v>282</v>
      </c>
      <c r="R121" s="63" t="s">
        <v>358</v>
      </c>
      <c r="S121" s="65">
        <v>44027</v>
      </c>
      <c r="T121" s="64" t="s">
        <v>230</v>
      </c>
      <c r="U121" s="65"/>
    </row>
    <row r="122" spans="1:21" s="66" customFormat="1" x14ac:dyDescent="0.25">
      <c r="A122" s="63">
        <v>50145</v>
      </c>
      <c r="B122" s="64" t="s">
        <v>106</v>
      </c>
      <c r="C122" s="68" t="s">
        <v>8</v>
      </c>
      <c r="D122" s="63" t="s">
        <v>302</v>
      </c>
      <c r="E122" s="64" t="s">
        <v>71</v>
      </c>
      <c r="F122" s="63" t="s">
        <v>232</v>
      </c>
      <c r="G122" s="65">
        <v>35850</v>
      </c>
      <c r="H122" s="73">
        <f t="shared" ca="1" si="2"/>
        <v>24</v>
      </c>
      <c r="I122" s="64" t="s">
        <v>39</v>
      </c>
      <c r="J122" s="65">
        <v>42295</v>
      </c>
      <c r="K122" s="73">
        <f t="shared" ca="1" si="3"/>
        <v>6</v>
      </c>
      <c r="L122" s="65" t="str">
        <f>TEXT(Table14[[#This Row],[Pay Start Date]],"mmmm")</f>
        <v>October</v>
      </c>
      <c r="M122" s="73">
        <f>YEAR(Table14[[#This Row],[Pay Start Date]])</f>
        <v>2015</v>
      </c>
      <c r="N122" s="63" t="s">
        <v>264</v>
      </c>
      <c r="O122" s="64" t="s">
        <v>260</v>
      </c>
      <c r="P122" s="63">
        <v>102</v>
      </c>
      <c r="Q122" s="64" t="s">
        <v>282</v>
      </c>
      <c r="R122" s="63" t="s">
        <v>359</v>
      </c>
      <c r="S122" s="65"/>
      <c r="T122" s="64"/>
      <c r="U122" s="65"/>
    </row>
    <row r="123" spans="1:21" s="66" customFormat="1" x14ac:dyDescent="0.25">
      <c r="A123" s="63">
        <v>50142</v>
      </c>
      <c r="B123" s="64" t="s">
        <v>103</v>
      </c>
      <c r="C123" s="68" t="s">
        <v>8</v>
      </c>
      <c r="D123" s="63" t="s">
        <v>302</v>
      </c>
      <c r="E123" s="64" t="s">
        <v>71</v>
      </c>
      <c r="F123" s="63" t="s">
        <v>232</v>
      </c>
      <c r="G123" s="65">
        <v>35728</v>
      </c>
      <c r="H123" s="73">
        <f t="shared" ca="1" si="2"/>
        <v>24</v>
      </c>
      <c r="I123" s="64" t="s">
        <v>49</v>
      </c>
      <c r="J123" s="65">
        <v>42295</v>
      </c>
      <c r="K123" s="73">
        <f t="shared" ca="1" si="3"/>
        <v>6</v>
      </c>
      <c r="L123" s="65" t="str">
        <f>TEXT(Table14[[#This Row],[Pay Start Date]],"mmmm")</f>
        <v>October</v>
      </c>
      <c r="M123" s="73">
        <f>YEAR(Table14[[#This Row],[Pay Start Date]])</f>
        <v>2015</v>
      </c>
      <c r="N123" s="63" t="s">
        <v>264</v>
      </c>
      <c r="O123" s="64" t="s">
        <v>260</v>
      </c>
      <c r="P123" s="63">
        <v>107</v>
      </c>
      <c r="Q123" s="64" t="s">
        <v>281</v>
      </c>
      <c r="R123" s="63" t="s">
        <v>359</v>
      </c>
      <c r="S123" s="65"/>
      <c r="T123" s="64"/>
      <c r="U123" s="65"/>
    </row>
    <row r="124" spans="1:21" s="66" customFormat="1" x14ac:dyDescent="0.25">
      <c r="A124" s="63">
        <v>50148</v>
      </c>
      <c r="B124" s="64" t="s">
        <v>109</v>
      </c>
      <c r="C124" s="68" t="s">
        <v>8</v>
      </c>
      <c r="D124" s="63" t="s">
        <v>302</v>
      </c>
      <c r="E124" s="64" t="s">
        <v>71</v>
      </c>
      <c r="F124" s="63" t="s">
        <v>232</v>
      </c>
      <c r="G124" s="65">
        <v>35930</v>
      </c>
      <c r="H124" s="73">
        <f t="shared" ca="1" si="2"/>
        <v>24</v>
      </c>
      <c r="I124" s="64" t="s">
        <v>49</v>
      </c>
      <c r="J124" s="65">
        <v>42295</v>
      </c>
      <c r="K124" s="73">
        <f t="shared" ca="1" si="3"/>
        <v>6</v>
      </c>
      <c r="L124" s="65" t="str">
        <f>TEXT(Table14[[#This Row],[Pay Start Date]],"mmmm")</f>
        <v>October</v>
      </c>
      <c r="M124" s="73">
        <f>YEAR(Table14[[#This Row],[Pay Start Date]])</f>
        <v>2015</v>
      </c>
      <c r="N124" s="63" t="s">
        <v>264</v>
      </c>
      <c r="O124" s="64" t="s">
        <v>260</v>
      </c>
      <c r="P124" s="63">
        <v>116</v>
      </c>
      <c r="Q124" s="64" t="s">
        <v>279</v>
      </c>
      <c r="R124" s="63" t="s">
        <v>359</v>
      </c>
      <c r="S124" s="65"/>
      <c r="T124" s="64"/>
      <c r="U124" s="65"/>
    </row>
    <row r="125" spans="1:21" s="66" customFormat="1" x14ac:dyDescent="0.25">
      <c r="A125" s="63">
        <v>50141</v>
      </c>
      <c r="B125" s="64" t="s">
        <v>102</v>
      </c>
      <c r="C125" s="68" t="s">
        <v>8</v>
      </c>
      <c r="D125" s="63" t="s">
        <v>296</v>
      </c>
      <c r="E125" s="64" t="s">
        <v>36</v>
      </c>
      <c r="F125" s="63" t="s">
        <v>232</v>
      </c>
      <c r="G125" s="65">
        <v>35962</v>
      </c>
      <c r="H125" s="73">
        <f t="shared" ca="1" si="2"/>
        <v>24</v>
      </c>
      <c r="I125" s="64" t="s">
        <v>39</v>
      </c>
      <c r="J125" s="65">
        <v>42295</v>
      </c>
      <c r="K125" s="73">
        <f t="shared" ca="1" si="3"/>
        <v>6</v>
      </c>
      <c r="L125" s="65" t="str">
        <f>TEXT(Table14[[#This Row],[Pay Start Date]],"mmmm")</f>
        <v>October</v>
      </c>
      <c r="M125" s="73">
        <f>YEAR(Table14[[#This Row],[Pay Start Date]])</f>
        <v>2015</v>
      </c>
      <c r="N125" s="63" t="s">
        <v>266</v>
      </c>
      <c r="O125" s="64" t="s">
        <v>258</v>
      </c>
      <c r="P125" s="63">
        <v>101</v>
      </c>
      <c r="Q125" s="64" t="s">
        <v>288</v>
      </c>
      <c r="R125" s="63" t="s">
        <v>359</v>
      </c>
      <c r="S125" s="65"/>
      <c r="T125" s="64"/>
      <c r="U125" s="65"/>
    </row>
    <row r="126" spans="1:21" s="66" customFormat="1" x14ac:dyDescent="0.25">
      <c r="A126" s="63">
        <v>50144</v>
      </c>
      <c r="B126" s="64" t="s">
        <v>105</v>
      </c>
      <c r="C126" s="68" t="s">
        <v>8</v>
      </c>
      <c r="D126" s="63" t="s">
        <v>296</v>
      </c>
      <c r="E126" s="64" t="s">
        <v>36</v>
      </c>
      <c r="F126" s="63" t="s">
        <v>232</v>
      </c>
      <c r="G126" s="65">
        <v>35186</v>
      </c>
      <c r="H126" s="73">
        <f t="shared" ca="1" si="2"/>
        <v>26</v>
      </c>
      <c r="I126" s="64" t="s">
        <v>39</v>
      </c>
      <c r="J126" s="65">
        <v>42295</v>
      </c>
      <c r="K126" s="73">
        <f t="shared" ca="1" si="3"/>
        <v>6</v>
      </c>
      <c r="L126" s="65" t="str">
        <f>TEXT(Table14[[#This Row],[Pay Start Date]],"mmmm")</f>
        <v>October</v>
      </c>
      <c r="M126" s="73">
        <f>YEAR(Table14[[#This Row],[Pay Start Date]])</f>
        <v>2015</v>
      </c>
      <c r="N126" s="63" t="s">
        <v>266</v>
      </c>
      <c r="O126" s="64" t="s">
        <v>258</v>
      </c>
      <c r="P126" s="63">
        <v>117</v>
      </c>
      <c r="Q126" s="64" t="s">
        <v>289</v>
      </c>
      <c r="R126" s="63" t="s">
        <v>359</v>
      </c>
      <c r="S126" s="65"/>
      <c r="T126" s="64"/>
      <c r="U126" s="65"/>
    </row>
    <row r="127" spans="1:21" s="66" customFormat="1" x14ac:dyDescent="0.25">
      <c r="A127" s="63">
        <v>50083</v>
      </c>
      <c r="B127" s="64" t="s">
        <v>155</v>
      </c>
      <c r="C127" s="68" t="s">
        <v>8</v>
      </c>
      <c r="D127" s="63" t="s">
        <v>297</v>
      </c>
      <c r="E127" s="64" t="s">
        <v>37</v>
      </c>
      <c r="F127" s="63" t="s">
        <v>233</v>
      </c>
      <c r="G127" s="65">
        <v>32663</v>
      </c>
      <c r="H127" s="73">
        <f t="shared" ca="1" si="2"/>
        <v>33</v>
      </c>
      <c r="I127" s="64" t="s">
        <v>49</v>
      </c>
      <c r="J127" s="65">
        <v>42428</v>
      </c>
      <c r="K127" s="73">
        <f t="shared" ca="1" si="3"/>
        <v>6</v>
      </c>
      <c r="L127" s="65" t="str">
        <f>TEXT(Table14[[#This Row],[Pay Start Date]],"mmmm")</f>
        <v>February</v>
      </c>
      <c r="M127" s="73">
        <f>YEAR(Table14[[#This Row],[Pay Start Date]])</f>
        <v>2016</v>
      </c>
      <c r="N127" s="63" t="s">
        <v>266</v>
      </c>
      <c r="O127" s="64" t="s">
        <v>258</v>
      </c>
      <c r="P127" s="63">
        <v>101</v>
      </c>
      <c r="Q127" s="64" t="s">
        <v>288</v>
      </c>
      <c r="R127" s="63" t="s">
        <v>358</v>
      </c>
      <c r="S127" s="65">
        <v>43466</v>
      </c>
      <c r="T127" s="64" t="s">
        <v>57</v>
      </c>
      <c r="U127" s="65"/>
    </row>
    <row r="128" spans="1:21" s="66" customFormat="1" x14ac:dyDescent="0.25">
      <c r="A128" s="63">
        <v>50084</v>
      </c>
      <c r="B128" s="64" t="s">
        <v>139</v>
      </c>
      <c r="C128" s="68" t="s">
        <v>40</v>
      </c>
      <c r="D128" s="63" t="s">
        <v>297</v>
      </c>
      <c r="E128" s="64" t="s">
        <v>37</v>
      </c>
      <c r="F128" s="63" t="s">
        <v>233</v>
      </c>
      <c r="G128" s="65">
        <v>31700</v>
      </c>
      <c r="H128" s="73">
        <f t="shared" ca="1" si="2"/>
        <v>35</v>
      </c>
      <c r="I128" s="64" t="s">
        <v>56</v>
      </c>
      <c r="J128" s="65">
        <v>42442</v>
      </c>
      <c r="K128" s="73">
        <f t="shared" ca="1" si="3"/>
        <v>6</v>
      </c>
      <c r="L128" s="65" t="str">
        <f>TEXT(Table14[[#This Row],[Pay Start Date]],"mmmm")</f>
        <v>March</v>
      </c>
      <c r="M128" s="73">
        <f>YEAR(Table14[[#This Row],[Pay Start Date]])</f>
        <v>2016</v>
      </c>
      <c r="N128" s="63" t="s">
        <v>266</v>
      </c>
      <c r="O128" s="64" t="s">
        <v>258</v>
      </c>
      <c r="P128" s="63">
        <v>117</v>
      </c>
      <c r="Q128" s="64" t="s">
        <v>289</v>
      </c>
      <c r="R128" s="63" t="s">
        <v>358</v>
      </c>
      <c r="S128" s="65">
        <v>44332</v>
      </c>
      <c r="T128" s="64" t="s">
        <v>60</v>
      </c>
      <c r="U128" s="65"/>
    </row>
    <row r="129" spans="1:21" s="66" customFormat="1" x14ac:dyDescent="0.25">
      <c r="A129" s="63">
        <v>50085</v>
      </c>
      <c r="B129" s="64" t="s">
        <v>189</v>
      </c>
      <c r="C129" s="68" t="s">
        <v>8</v>
      </c>
      <c r="D129" s="63" t="s">
        <v>314</v>
      </c>
      <c r="E129" s="64" t="s">
        <v>244</v>
      </c>
      <c r="F129" s="63" t="s">
        <v>240</v>
      </c>
      <c r="G129" s="65">
        <v>30584</v>
      </c>
      <c r="H129" s="73">
        <f t="shared" ca="1" si="2"/>
        <v>38</v>
      </c>
      <c r="I129" s="64" t="s">
        <v>45</v>
      </c>
      <c r="J129" s="65">
        <v>42470</v>
      </c>
      <c r="K129" s="73">
        <f t="shared" ca="1" si="3"/>
        <v>6</v>
      </c>
      <c r="L129" s="65" t="str">
        <f>TEXT(Table14[[#This Row],[Pay Start Date]],"mmmm")</f>
        <v>April</v>
      </c>
      <c r="M129" s="73">
        <f>YEAR(Table14[[#This Row],[Pay Start Date]])</f>
        <v>2016</v>
      </c>
      <c r="N129" s="63" t="s">
        <v>263</v>
      </c>
      <c r="O129" s="64" t="s">
        <v>259</v>
      </c>
      <c r="P129" s="63">
        <v>104</v>
      </c>
      <c r="Q129" s="64" t="s">
        <v>276</v>
      </c>
      <c r="R129" s="63" t="s">
        <v>359</v>
      </c>
      <c r="S129" s="65"/>
      <c r="T129" s="64"/>
      <c r="U129" s="65"/>
    </row>
    <row r="130" spans="1:21" s="66" customFormat="1" x14ac:dyDescent="0.25">
      <c r="A130" s="63">
        <v>50086</v>
      </c>
      <c r="B130" s="64" t="s">
        <v>140</v>
      </c>
      <c r="C130" s="68" t="s">
        <v>8</v>
      </c>
      <c r="D130" s="63" t="s">
        <v>303</v>
      </c>
      <c r="E130" s="64" t="s">
        <v>61</v>
      </c>
      <c r="F130" s="63" t="s">
        <v>233</v>
      </c>
      <c r="G130" s="65">
        <v>33911</v>
      </c>
      <c r="H130" s="73">
        <f t="shared" ref="H130:H193" ca="1" si="4">ROUNDDOWN(YEARFRAC(G130, TODAY(), 1), 0)</f>
        <v>29</v>
      </c>
      <c r="I130" s="64" t="s">
        <v>45</v>
      </c>
      <c r="J130" s="65">
        <v>42603</v>
      </c>
      <c r="K130" s="73">
        <f t="shared" ref="K130:K193" ca="1" si="5">ROUNDDOWN(YEARFRAC(J130, TODAY(), 1), 0)</f>
        <v>6</v>
      </c>
      <c r="L130" s="65" t="str">
        <f>TEXT(Table14[[#This Row],[Pay Start Date]],"mmmm")</f>
        <v>August</v>
      </c>
      <c r="M130" s="73">
        <f>YEAR(Table14[[#This Row],[Pay Start Date]])</f>
        <v>2016</v>
      </c>
      <c r="N130" s="63" t="s">
        <v>264</v>
      </c>
      <c r="O130" s="64" t="s">
        <v>260</v>
      </c>
      <c r="P130" s="63">
        <v>107</v>
      </c>
      <c r="Q130" s="64" t="s">
        <v>281</v>
      </c>
      <c r="R130" s="63" t="s">
        <v>358</v>
      </c>
      <c r="S130" s="65">
        <v>43891</v>
      </c>
      <c r="T130" s="64" t="s">
        <v>9</v>
      </c>
      <c r="U130" s="65"/>
    </row>
    <row r="131" spans="1:21" s="66" customFormat="1" x14ac:dyDescent="0.25">
      <c r="A131" s="63">
        <v>50087</v>
      </c>
      <c r="B131" s="64" t="s">
        <v>156</v>
      </c>
      <c r="C131" s="68" t="s">
        <v>8</v>
      </c>
      <c r="D131" s="63" t="s">
        <v>303</v>
      </c>
      <c r="E131" s="64" t="s">
        <v>61</v>
      </c>
      <c r="F131" s="63" t="s">
        <v>233</v>
      </c>
      <c r="G131" s="65">
        <v>34519</v>
      </c>
      <c r="H131" s="73">
        <f t="shared" ca="1" si="4"/>
        <v>28</v>
      </c>
      <c r="I131" s="64" t="s">
        <v>45</v>
      </c>
      <c r="J131" s="65">
        <v>42652</v>
      </c>
      <c r="K131" s="73">
        <f t="shared" ca="1" si="5"/>
        <v>5</v>
      </c>
      <c r="L131" s="65" t="str">
        <f>TEXT(Table14[[#This Row],[Pay Start Date]],"mmmm")</f>
        <v>October</v>
      </c>
      <c r="M131" s="73">
        <f>YEAR(Table14[[#This Row],[Pay Start Date]])</f>
        <v>2016</v>
      </c>
      <c r="N131" s="63" t="s">
        <v>264</v>
      </c>
      <c r="O131" s="64" t="s">
        <v>260</v>
      </c>
      <c r="P131" s="63">
        <v>107</v>
      </c>
      <c r="Q131" s="64" t="s">
        <v>281</v>
      </c>
      <c r="R131" s="63" t="s">
        <v>358</v>
      </c>
      <c r="S131" s="65">
        <v>43871</v>
      </c>
      <c r="T131" s="64" t="s">
        <v>20</v>
      </c>
      <c r="U131" s="65"/>
    </row>
    <row r="132" spans="1:21" s="66" customFormat="1" x14ac:dyDescent="0.25">
      <c r="A132" s="63">
        <v>50088</v>
      </c>
      <c r="B132" s="64" t="s">
        <v>209</v>
      </c>
      <c r="C132" s="68" t="s">
        <v>8</v>
      </c>
      <c r="D132" s="63" t="s">
        <v>330</v>
      </c>
      <c r="E132" s="64" t="s">
        <v>29</v>
      </c>
      <c r="F132" s="63" t="s">
        <v>240</v>
      </c>
      <c r="G132" s="65">
        <v>28962</v>
      </c>
      <c r="H132" s="73">
        <f t="shared" ca="1" si="4"/>
        <v>43</v>
      </c>
      <c r="I132" s="64" t="s">
        <v>11</v>
      </c>
      <c r="J132" s="65">
        <v>42666</v>
      </c>
      <c r="K132" s="73">
        <f t="shared" ca="1" si="5"/>
        <v>5</v>
      </c>
      <c r="L132" s="65" t="str">
        <f>TEXT(Table14[[#This Row],[Pay Start Date]],"mmmm")</f>
        <v>October</v>
      </c>
      <c r="M132" s="73">
        <f>YEAR(Table14[[#This Row],[Pay Start Date]])</f>
        <v>2016</v>
      </c>
      <c r="N132" s="63" t="s">
        <v>266</v>
      </c>
      <c r="O132" s="64" t="s">
        <v>258</v>
      </c>
      <c r="P132" s="63">
        <v>110</v>
      </c>
      <c r="Q132" s="64" t="s">
        <v>287</v>
      </c>
      <c r="R132" s="63" t="s">
        <v>359</v>
      </c>
      <c r="S132" s="65"/>
      <c r="T132" s="64"/>
      <c r="U132" s="65"/>
    </row>
    <row r="133" spans="1:21" s="66" customFormat="1" x14ac:dyDescent="0.25">
      <c r="A133" s="63">
        <v>50150</v>
      </c>
      <c r="B133" s="64" t="s">
        <v>110</v>
      </c>
      <c r="C133" s="68" t="s">
        <v>8</v>
      </c>
      <c r="D133" s="63" t="s">
        <v>307</v>
      </c>
      <c r="E133" s="64" t="s">
        <v>22</v>
      </c>
      <c r="F133" s="63" t="s">
        <v>237</v>
      </c>
      <c r="G133" s="65">
        <v>29102</v>
      </c>
      <c r="H133" s="73">
        <f t="shared" ca="1" si="4"/>
        <v>43</v>
      </c>
      <c r="I133" s="64" t="s">
        <v>11</v>
      </c>
      <c r="J133" s="65">
        <v>42666</v>
      </c>
      <c r="K133" s="73">
        <f t="shared" ca="1" si="5"/>
        <v>5</v>
      </c>
      <c r="L133" s="65" t="str">
        <f>TEXT(Table14[[#This Row],[Pay Start Date]],"mmmm")</f>
        <v>October</v>
      </c>
      <c r="M133" s="73">
        <f>YEAR(Table14[[#This Row],[Pay Start Date]])</f>
        <v>2016</v>
      </c>
      <c r="N133" s="63" t="s">
        <v>264</v>
      </c>
      <c r="O133" s="64" t="s">
        <v>260</v>
      </c>
      <c r="P133" s="63">
        <v>116</v>
      </c>
      <c r="Q133" s="64" t="s">
        <v>279</v>
      </c>
      <c r="R133" s="63" t="s">
        <v>359</v>
      </c>
      <c r="S133" s="65"/>
      <c r="T133" s="64"/>
      <c r="U133" s="65"/>
    </row>
    <row r="134" spans="1:21" s="66" customFormat="1" x14ac:dyDescent="0.25">
      <c r="A134" s="63">
        <v>50160</v>
      </c>
      <c r="B134" s="64" t="s">
        <v>99</v>
      </c>
      <c r="C134" s="68" t="s">
        <v>8</v>
      </c>
      <c r="D134" s="63" t="s">
        <v>353</v>
      </c>
      <c r="E134" s="64" t="s">
        <v>30</v>
      </c>
      <c r="F134" s="63" t="s">
        <v>235</v>
      </c>
      <c r="G134" s="65">
        <v>35316</v>
      </c>
      <c r="H134" s="73">
        <f t="shared" ca="1" si="4"/>
        <v>26</v>
      </c>
      <c r="I134" s="64" t="s">
        <v>11</v>
      </c>
      <c r="J134" s="65">
        <v>42666</v>
      </c>
      <c r="K134" s="73">
        <f t="shared" ca="1" si="5"/>
        <v>5</v>
      </c>
      <c r="L134" s="65" t="str">
        <f>TEXT(Table14[[#This Row],[Pay Start Date]],"mmmm")</f>
        <v>October</v>
      </c>
      <c r="M134" s="73">
        <f>YEAR(Table14[[#This Row],[Pay Start Date]])</f>
        <v>2016</v>
      </c>
      <c r="N134" s="63" t="s">
        <v>266</v>
      </c>
      <c r="O134" s="64" t="s">
        <v>258</v>
      </c>
      <c r="P134" s="63">
        <v>120</v>
      </c>
      <c r="Q134" s="64" t="s">
        <v>285</v>
      </c>
      <c r="R134" s="63" t="s">
        <v>359</v>
      </c>
      <c r="S134" s="65"/>
      <c r="T134" s="64"/>
      <c r="U134" s="65"/>
    </row>
    <row r="135" spans="1:21" s="66" customFormat="1" x14ac:dyDescent="0.25">
      <c r="A135" s="63">
        <v>50147</v>
      </c>
      <c r="B135" s="64" t="s">
        <v>108</v>
      </c>
      <c r="C135" s="68" t="s">
        <v>8</v>
      </c>
      <c r="D135" s="63" t="s">
        <v>303</v>
      </c>
      <c r="E135" s="64" t="s">
        <v>61</v>
      </c>
      <c r="F135" s="63" t="s">
        <v>233</v>
      </c>
      <c r="G135" s="65">
        <v>33437</v>
      </c>
      <c r="H135" s="73">
        <f t="shared" ca="1" si="4"/>
        <v>31</v>
      </c>
      <c r="I135" s="64" t="s">
        <v>49</v>
      </c>
      <c r="J135" s="65">
        <v>42666</v>
      </c>
      <c r="K135" s="73">
        <f t="shared" ca="1" si="5"/>
        <v>5</v>
      </c>
      <c r="L135" s="65" t="str">
        <f>TEXT(Table14[[#This Row],[Pay Start Date]],"mmmm")</f>
        <v>October</v>
      </c>
      <c r="M135" s="73">
        <f>YEAR(Table14[[#This Row],[Pay Start Date]])</f>
        <v>2016</v>
      </c>
      <c r="N135" s="63" t="s">
        <v>264</v>
      </c>
      <c r="O135" s="64" t="s">
        <v>260</v>
      </c>
      <c r="P135" s="63">
        <v>116</v>
      </c>
      <c r="Q135" s="64" t="s">
        <v>279</v>
      </c>
      <c r="R135" s="63" t="s">
        <v>359</v>
      </c>
      <c r="S135" s="65"/>
      <c r="T135" s="64"/>
      <c r="U135" s="65"/>
    </row>
    <row r="136" spans="1:21" s="66" customFormat="1" x14ac:dyDescent="0.25">
      <c r="A136" s="63">
        <v>50166</v>
      </c>
      <c r="B136" s="64" t="s">
        <v>92</v>
      </c>
      <c r="C136" s="68" t="s">
        <v>40</v>
      </c>
      <c r="D136" s="63" t="s">
        <v>297</v>
      </c>
      <c r="E136" s="64" t="s">
        <v>37</v>
      </c>
      <c r="F136" s="63" t="s">
        <v>233</v>
      </c>
      <c r="G136" s="65">
        <v>34196</v>
      </c>
      <c r="H136" s="73">
        <f t="shared" ca="1" si="4"/>
        <v>29</v>
      </c>
      <c r="I136" s="64" t="s">
        <v>11</v>
      </c>
      <c r="J136" s="65">
        <v>42666</v>
      </c>
      <c r="K136" s="73">
        <f t="shared" ca="1" si="5"/>
        <v>5</v>
      </c>
      <c r="L136" s="65" t="str">
        <f>TEXT(Table14[[#This Row],[Pay Start Date]],"mmmm")</f>
        <v>October</v>
      </c>
      <c r="M136" s="73">
        <f>YEAR(Table14[[#This Row],[Pay Start Date]])</f>
        <v>2016</v>
      </c>
      <c r="N136" s="63" t="s">
        <v>266</v>
      </c>
      <c r="O136" s="64" t="s">
        <v>258</v>
      </c>
      <c r="P136" s="63">
        <v>110</v>
      </c>
      <c r="Q136" s="64" t="s">
        <v>287</v>
      </c>
      <c r="R136" s="63" t="s">
        <v>359</v>
      </c>
      <c r="S136" s="65"/>
      <c r="T136" s="64"/>
      <c r="U136" s="65"/>
    </row>
    <row r="137" spans="1:21" s="66" customFormat="1" x14ac:dyDescent="0.25">
      <c r="A137" s="63">
        <v>50170</v>
      </c>
      <c r="B137" s="64" t="s">
        <v>91</v>
      </c>
      <c r="C137" s="68" t="s">
        <v>40</v>
      </c>
      <c r="D137" s="63" t="s">
        <v>297</v>
      </c>
      <c r="E137" s="64" t="s">
        <v>37</v>
      </c>
      <c r="F137" s="63" t="s">
        <v>233</v>
      </c>
      <c r="G137" s="65">
        <v>36458</v>
      </c>
      <c r="H137" s="73">
        <f t="shared" ca="1" si="4"/>
        <v>22</v>
      </c>
      <c r="I137" s="64" t="s">
        <v>62</v>
      </c>
      <c r="J137" s="65">
        <v>42666</v>
      </c>
      <c r="K137" s="73">
        <f t="shared" ca="1" si="5"/>
        <v>5</v>
      </c>
      <c r="L137" s="65" t="str">
        <f>TEXT(Table14[[#This Row],[Pay Start Date]],"mmmm")</f>
        <v>October</v>
      </c>
      <c r="M137" s="73">
        <f>YEAR(Table14[[#This Row],[Pay Start Date]])</f>
        <v>2016</v>
      </c>
      <c r="N137" s="63" t="s">
        <v>266</v>
      </c>
      <c r="O137" s="64" t="s">
        <v>258</v>
      </c>
      <c r="P137" s="63">
        <v>117</v>
      </c>
      <c r="Q137" s="64" t="s">
        <v>289</v>
      </c>
      <c r="R137" s="63" t="s">
        <v>359</v>
      </c>
      <c r="S137" s="65"/>
      <c r="T137" s="64"/>
      <c r="U137" s="65"/>
    </row>
    <row r="138" spans="1:21" s="66" customFormat="1" x14ac:dyDescent="0.25">
      <c r="A138" s="63">
        <v>50173</v>
      </c>
      <c r="B138" s="64" t="s">
        <v>89</v>
      </c>
      <c r="C138" s="68" t="s">
        <v>40</v>
      </c>
      <c r="D138" s="63" t="s">
        <v>302</v>
      </c>
      <c r="E138" s="64" t="s">
        <v>71</v>
      </c>
      <c r="F138" s="63" t="s">
        <v>232</v>
      </c>
      <c r="G138" s="65">
        <v>35631</v>
      </c>
      <c r="H138" s="73">
        <f t="shared" ca="1" si="4"/>
        <v>25</v>
      </c>
      <c r="I138" s="64" t="s">
        <v>62</v>
      </c>
      <c r="J138" s="65">
        <v>42666</v>
      </c>
      <c r="K138" s="73">
        <f t="shared" ca="1" si="5"/>
        <v>5</v>
      </c>
      <c r="L138" s="65" t="str">
        <f>TEXT(Table14[[#This Row],[Pay Start Date]],"mmmm")</f>
        <v>October</v>
      </c>
      <c r="M138" s="73">
        <f>YEAR(Table14[[#This Row],[Pay Start Date]])</f>
        <v>2016</v>
      </c>
      <c r="N138" s="63" t="s">
        <v>264</v>
      </c>
      <c r="O138" s="64" t="s">
        <v>260</v>
      </c>
      <c r="P138" s="63">
        <v>102</v>
      </c>
      <c r="Q138" s="64" t="s">
        <v>282</v>
      </c>
      <c r="R138" s="63" t="s">
        <v>358</v>
      </c>
      <c r="S138" s="65">
        <v>44027</v>
      </c>
      <c r="T138" s="64" t="s">
        <v>230</v>
      </c>
      <c r="U138" s="65"/>
    </row>
    <row r="139" spans="1:21" s="66" customFormat="1" x14ac:dyDescent="0.25">
      <c r="A139" s="63">
        <v>50172</v>
      </c>
      <c r="B139" s="64" t="s">
        <v>90</v>
      </c>
      <c r="C139" s="68" t="s">
        <v>40</v>
      </c>
      <c r="D139" s="63" t="s">
        <v>302</v>
      </c>
      <c r="E139" s="64" t="s">
        <v>71</v>
      </c>
      <c r="F139" s="63" t="s">
        <v>232</v>
      </c>
      <c r="G139" s="65">
        <v>35550</v>
      </c>
      <c r="H139" s="73">
        <f t="shared" ca="1" si="4"/>
        <v>25</v>
      </c>
      <c r="I139" s="64" t="s">
        <v>62</v>
      </c>
      <c r="J139" s="65">
        <v>42666</v>
      </c>
      <c r="K139" s="73">
        <f t="shared" ca="1" si="5"/>
        <v>5</v>
      </c>
      <c r="L139" s="65" t="str">
        <f>TEXT(Table14[[#This Row],[Pay Start Date]],"mmmm")</f>
        <v>October</v>
      </c>
      <c r="M139" s="73">
        <f>YEAR(Table14[[#This Row],[Pay Start Date]])</f>
        <v>2016</v>
      </c>
      <c r="N139" s="63" t="s">
        <v>264</v>
      </c>
      <c r="O139" s="64" t="s">
        <v>260</v>
      </c>
      <c r="P139" s="63">
        <v>107</v>
      </c>
      <c r="Q139" s="64" t="s">
        <v>281</v>
      </c>
      <c r="R139" s="63" t="s">
        <v>358</v>
      </c>
      <c r="S139" s="65">
        <v>44027</v>
      </c>
      <c r="T139" s="64" t="s">
        <v>230</v>
      </c>
      <c r="U139" s="65"/>
    </row>
    <row r="140" spans="1:21" s="66" customFormat="1" x14ac:dyDescent="0.25">
      <c r="A140" s="63">
        <v>50175</v>
      </c>
      <c r="B140" s="64" t="s">
        <v>87</v>
      </c>
      <c r="C140" s="68" t="s">
        <v>40</v>
      </c>
      <c r="D140" s="63" t="s">
        <v>302</v>
      </c>
      <c r="E140" s="64" t="s">
        <v>71</v>
      </c>
      <c r="F140" s="63" t="s">
        <v>232</v>
      </c>
      <c r="G140" s="65">
        <v>35678</v>
      </c>
      <c r="H140" s="73">
        <f t="shared" ca="1" si="4"/>
        <v>25</v>
      </c>
      <c r="I140" s="64" t="s">
        <v>31</v>
      </c>
      <c r="J140" s="65">
        <v>42666</v>
      </c>
      <c r="K140" s="73">
        <f t="shared" ca="1" si="5"/>
        <v>5</v>
      </c>
      <c r="L140" s="65" t="str">
        <f>TEXT(Table14[[#This Row],[Pay Start Date]],"mmmm")</f>
        <v>October</v>
      </c>
      <c r="M140" s="73">
        <f>YEAR(Table14[[#This Row],[Pay Start Date]])</f>
        <v>2016</v>
      </c>
      <c r="N140" s="63" t="s">
        <v>264</v>
      </c>
      <c r="O140" s="64" t="s">
        <v>260</v>
      </c>
      <c r="P140" s="63">
        <v>116</v>
      </c>
      <c r="Q140" s="64" t="s">
        <v>279</v>
      </c>
      <c r="R140" s="63" t="s">
        <v>358</v>
      </c>
      <c r="S140" s="65">
        <v>44027</v>
      </c>
      <c r="T140" s="64" t="s">
        <v>230</v>
      </c>
      <c r="U140" s="65"/>
    </row>
    <row r="141" spans="1:21" s="66" customFormat="1" x14ac:dyDescent="0.25">
      <c r="A141" s="63">
        <v>50171</v>
      </c>
      <c r="B141" s="64" t="s">
        <v>112</v>
      </c>
      <c r="C141" s="68" t="s">
        <v>40</v>
      </c>
      <c r="D141" s="63" t="s">
        <v>302</v>
      </c>
      <c r="E141" s="64" t="s">
        <v>71</v>
      </c>
      <c r="F141" s="63" t="s">
        <v>232</v>
      </c>
      <c r="G141" s="65">
        <v>35786</v>
      </c>
      <c r="H141" s="73">
        <f t="shared" ca="1" si="4"/>
        <v>24</v>
      </c>
      <c r="I141" s="64" t="s">
        <v>62</v>
      </c>
      <c r="J141" s="65">
        <v>42666</v>
      </c>
      <c r="K141" s="73">
        <f t="shared" ca="1" si="5"/>
        <v>5</v>
      </c>
      <c r="L141" s="65" t="str">
        <f>TEXT(Table14[[#This Row],[Pay Start Date]],"mmmm")</f>
        <v>October</v>
      </c>
      <c r="M141" s="73">
        <f>YEAR(Table14[[#This Row],[Pay Start Date]])</f>
        <v>2016</v>
      </c>
      <c r="N141" s="63" t="s">
        <v>264</v>
      </c>
      <c r="O141" s="64" t="s">
        <v>260</v>
      </c>
      <c r="P141" s="63">
        <v>116</v>
      </c>
      <c r="Q141" s="64" t="s">
        <v>279</v>
      </c>
      <c r="R141" s="63" t="s">
        <v>358</v>
      </c>
      <c r="S141" s="65">
        <v>44027</v>
      </c>
      <c r="T141" s="64" t="s">
        <v>230</v>
      </c>
      <c r="U141" s="65"/>
    </row>
    <row r="142" spans="1:21" s="66" customFormat="1" x14ac:dyDescent="0.25">
      <c r="A142" s="63">
        <v>50174</v>
      </c>
      <c r="B142" s="64" t="s">
        <v>88</v>
      </c>
      <c r="C142" s="68" t="s">
        <v>40</v>
      </c>
      <c r="D142" s="63" t="s">
        <v>302</v>
      </c>
      <c r="E142" s="64" t="s">
        <v>71</v>
      </c>
      <c r="F142" s="63" t="s">
        <v>232</v>
      </c>
      <c r="G142" s="65">
        <v>35948</v>
      </c>
      <c r="H142" s="73">
        <f t="shared" ca="1" si="4"/>
        <v>24</v>
      </c>
      <c r="I142" s="64" t="s">
        <v>31</v>
      </c>
      <c r="J142" s="65">
        <v>42666</v>
      </c>
      <c r="K142" s="73">
        <f t="shared" ca="1" si="5"/>
        <v>5</v>
      </c>
      <c r="L142" s="65" t="str">
        <f>TEXT(Table14[[#This Row],[Pay Start Date]],"mmmm")</f>
        <v>October</v>
      </c>
      <c r="M142" s="73">
        <f>YEAR(Table14[[#This Row],[Pay Start Date]])</f>
        <v>2016</v>
      </c>
      <c r="N142" s="63" t="s">
        <v>264</v>
      </c>
      <c r="O142" s="64" t="s">
        <v>260</v>
      </c>
      <c r="P142" s="63">
        <v>107</v>
      </c>
      <c r="Q142" s="64" t="s">
        <v>281</v>
      </c>
      <c r="R142" s="63" t="s">
        <v>358</v>
      </c>
      <c r="S142" s="65">
        <v>44332</v>
      </c>
      <c r="T142" s="64" t="s">
        <v>9</v>
      </c>
      <c r="U142" s="65"/>
    </row>
    <row r="143" spans="1:21" s="66" customFormat="1" x14ac:dyDescent="0.25">
      <c r="A143" s="63">
        <v>50146</v>
      </c>
      <c r="B143" s="64" t="s">
        <v>107</v>
      </c>
      <c r="C143" s="68" t="s">
        <v>8</v>
      </c>
      <c r="D143" s="63" t="s">
        <v>302</v>
      </c>
      <c r="E143" s="64" t="s">
        <v>71</v>
      </c>
      <c r="F143" s="63" t="s">
        <v>232</v>
      </c>
      <c r="G143" s="65">
        <v>36313</v>
      </c>
      <c r="H143" s="73">
        <f t="shared" ca="1" si="4"/>
        <v>23</v>
      </c>
      <c r="I143" s="64" t="s">
        <v>49</v>
      </c>
      <c r="J143" s="65">
        <v>42666</v>
      </c>
      <c r="K143" s="73">
        <f t="shared" ca="1" si="5"/>
        <v>5</v>
      </c>
      <c r="L143" s="65" t="str">
        <f>TEXT(Table14[[#This Row],[Pay Start Date]],"mmmm")</f>
        <v>October</v>
      </c>
      <c r="M143" s="73">
        <f>YEAR(Table14[[#This Row],[Pay Start Date]])</f>
        <v>2016</v>
      </c>
      <c r="N143" s="63" t="s">
        <v>264</v>
      </c>
      <c r="O143" s="64" t="s">
        <v>260</v>
      </c>
      <c r="P143" s="63">
        <v>116</v>
      </c>
      <c r="Q143" s="64" t="s">
        <v>279</v>
      </c>
      <c r="R143" s="63" t="s">
        <v>359</v>
      </c>
      <c r="S143" s="65"/>
      <c r="T143" s="64"/>
      <c r="U143" s="65"/>
    </row>
    <row r="144" spans="1:21" s="66" customFormat="1" x14ac:dyDescent="0.25">
      <c r="A144" s="63">
        <v>50151</v>
      </c>
      <c r="B144" s="64" t="s">
        <v>109</v>
      </c>
      <c r="C144" s="68" t="s">
        <v>8</v>
      </c>
      <c r="D144" s="63" t="s">
        <v>296</v>
      </c>
      <c r="E144" s="64" t="s">
        <v>36</v>
      </c>
      <c r="F144" s="63" t="s">
        <v>232</v>
      </c>
      <c r="G144" s="65">
        <v>36724</v>
      </c>
      <c r="H144" s="73">
        <f t="shared" ca="1" si="4"/>
        <v>22</v>
      </c>
      <c r="I144" s="64" t="s">
        <v>39</v>
      </c>
      <c r="J144" s="65">
        <v>42666</v>
      </c>
      <c r="K144" s="73">
        <f t="shared" ca="1" si="5"/>
        <v>5</v>
      </c>
      <c r="L144" s="65" t="str">
        <f>TEXT(Table14[[#This Row],[Pay Start Date]],"mmmm")</f>
        <v>October</v>
      </c>
      <c r="M144" s="73">
        <f>YEAR(Table14[[#This Row],[Pay Start Date]])</f>
        <v>2016</v>
      </c>
      <c r="N144" s="63" t="s">
        <v>266</v>
      </c>
      <c r="O144" s="64" t="s">
        <v>258</v>
      </c>
      <c r="P144" s="63">
        <v>110</v>
      </c>
      <c r="Q144" s="64" t="s">
        <v>287</v>
      </c>
      <c r="R144" s="63" t="s">
        <v>359</v>
      </c>
      <c r="S144" s="65"/>
      <c r="T144" s="64"/>
      <c r="U144" s="65"/>
    </row>
    <row r="145" spans="1:21" s="66" customFormat="1" x14ac:dyDescent="0.25">
      <c r="A145" s="63">
        <v>50153</v>
      </c>
      <c r="B145" s="64" t="s">
        <v>107</v>
      </c>
      <c r="C145" s="68" t="s">
        <v>8</v>
      </c>
      <c r="D145" s="63" t="s">
        <v>296</v>
      </c>
      <c r="E145" s="64" t="s">
        <v>36</v>
      </c>
      <c r="F145" s="63" t="s">
        <v>232</v>
      </c>
      <c r="G145" s="65">
        <v>35383</v>
      </c>
      <c r="H145" s="73">
        <f t="shared" ca="1" si="4"/>
        <v>25</v>
      </c>
      <c r="I145" s="64" t="s">
        <v>39</v>
      </c>
      <c r="J145" s="65">
        <v>42666</v>
      </c>
      <c r="K145" s="73">
        <f t="shared" ca="1" si="5"/>
        <v>5</v>
      </c>
      <c r="L145" s="65" t="str">
        <f>TEXT(Table14[[#This Row],[Pay Start Date]],"mmmm")</f>
        <v>October</v>
      </c>
      <c r="M145" s="73">
        <f>YEAR(Table14[[#This Row],[Pay Start Date]])</f>
        <v>2016</v>
      </c>
      <c r="N145" s="63" t="s">
        <v>266</v>
      </c>
      <c r="O145" s="64" t="s">
        <v>258</v>
      </c>
      <c r="P145" s="63">
        <v>115</v>
      </c>
      <c r="Q145" s="64" t="s">
        <v>286</v>
      </c>
      <c r="R145" s="63" t="s">
        <v>359</v>
      </c>
      <c r="S145" s="65"/>
      <c r="T145" s="64"/>
      <c r="U145" s="65"/>
    </row>
    <row r="146" spans="1:21" s="66" customFormat="1" x14ac:dyDescent="0.25">
      <c r="A146" s="63">
        <v>50090</v>
      </c>
      <c r="B146" s="64" t="s">
        <v>136</v>
      </c>
      <c r="C146" s="68" t="s">
        <v>8</v>
      </c>
      <c r="D146" s="63" t="s">
        <v>343</v>
      </c>
      <c r="E146" s="64" t="s">
        <v>16</v>
      </c>
      <c r="F146" s="63" t="s">
        <v>235</v>
      </c>
      <c r="G146" s="65">
        <v>35725</v>
      </c>
      <c r="H146" s="73">
        <f t="shared" ca="1" si="4"/>
        <v>24</v>
      </c>
      <c r="I146" s="64" t="s">
        <v>49</v>
      </c>
      <c r="J146" s="65">
        <v>42694</v>
      </c>
      <c r="K146" s="73">
        <f t="shared" ca="1" si="5"/>
        <v>5</v>
      </c>
      <c r="L146" s="65" t="str">
        <f>TEXT(Table14[[#This Row],[Pay Start Date]],"mmmm")</f>
        <v>November</v>
      </c>
      <c r="M146" s="73">
        <f>YEAR(Table14[[#This Row],[Pay Start Date]])</f>
        <v>2016</v>
      </c>
      <c r="N146" s="63" t="s">
        <v>266</v>
      </c>
      <c r="O146" s="64" t="s">
        <v>258</v>
      </c>
      <c r="P146" s="63">
        <v>115</v>
      </c>
      <c r="Q146" s="64" t="s">
        <v>286</v>
      </c>
      <c r="R146" s="63" t="s">
        <v>359</v>
      </c>
      <c r="S146" s="65"/>
      <c r="T146" s="64"/>
      <c r="U146" s="65"/>
    </row>
    <row r="147" spans="1:21" s="66" customFormat="1" x14ac:dyDescent="0.25">
      <c r="A147" s="63">
        <v>50089</v>
      </c>
      <c r="B147" s="64" t="s">
        <v>138</v>
      </c>
      <c r="C147" s="68" t="s">
        <v>8</v>
      </c>
      <c r="D147" s="63" t="s">
        <v>303</v>
      </c>
      <c r="E147" s="64" t="s">
        <v>61</v>
      </c>
      <c r="F147" s="63" t="s">
        <v>233</v>
      </c>
      <c r="G147" s="65">
        <v>24651</v>
      </c>
      <c r="H147" s="73">
        <f t="shared" ca="1" si="4"/>
        <v>55</v>
      </c>
      <c r="I147" s="64" t="s">
        <v>45</v>
      </c>
      <c r="J147" s="65">
        <v>42694</v>
      </c>
      <c r="K147" s="73">
        <f t="shared" ca="1" si="5"/>
        <v>5</v>
      </c>
      <c r="L147" s="65" t="str">
        <f>TEXT(Table14[[#This Row],[Pay Start Date]],"mmmm")</f>
        <v>November</v>
      </c>
      <c r="M147" s="73">
        <f>YEAR(Table14[[#This Row],[Pay Start Date]])</f>
        <v>2016</v>
      </c>
      <c r="N147" s="63" t="s">
        <v>264</v>
      </c>
      <c r="O147" s="64" t="s">
        <v>260</v>
      </c>
      <c r="P147" s="63">
        <v>102</v>
      </c>
      <c r="Q147" s="64" t="s">
        <v>282</v>
      </c>
      <c r="R147" s="63" t="s">
        <v>359</v>
      </c>
      <c r="S147" s="65"/>
      <c r="T147" s="64"/>
      <c r="U147" s="65"/>
    </row>
    <row r="148" spans="1:21" s="66" customFormat="1" x14ac:dyDescent="0.25">
      <c r="A148" s="63">
        <v>50222</v>
      </c>
      <c r="B148" s="64" t="s">
        <v>180</v>
      </c>
      <c r="C148" s="68" t="s">
        <v>40</v>
      </c>
      <c r="D148" s="63" t="s">
        <v>335</v>
      </c>
      <c r="E148" s="64" t="s">
        <v>63</v>
      </c>
      <c r="F148" s="63" t="s">
        <v>240</v>
      </c>
      <c r="G148" s="65">
        <v>29991</v>
      </c>
      <c r="H148" s="73">
        <f t="shared" ca="1" si="4"/>
        <v>40</v>
      </c>
      <c r="I148" s="64" t="s">
        <v>68</v>
      </c>
      <c r="J148" s="65">
        <v>42897</v>
      </c>
      <c r="K148" s="73">
        <f t="shared" ca="1" si="5"/>
        <v>5</v>
      </c>
      <c r="L148" s="65" t="str">
        <f>TEXT(Table14[[#This Row],[Pay Start Date]],"mmmm")</f>
        <v>June</v>
      </c>
      <c r="M148" s="73">
        <f>YEAR(Table14[[#This Row],[Pay Start Date]])</f>
        <v>2017</v>
      </c>
      <c r="N148" s="63" t="s">
        <v>271</v>
      </c>
      <c r="O148" s="64" t="s">
        <v>261</v>
      </c>
      <c r="P148" s="63">
        <v>111</v>
      </c>
      <c r="Q148" s="64" t="s">
        <v>294</v>
      </c>
      <c r="R148" s="63" t="s">
        <v>359</v>
      </c>
      <c r="S148" s="65"/>
      <c r="T148" s="64"/>
      <c r="U148" s="65"/>
    </row>
    <row r="149" spans="1:21" s="66" customFormat="1" x14ac:dyDescent="0.25">
      <c r="A149" s="63">
        <v>50224</v>
      </c>
      <c r="B149" s="64" t="s">
        <v>179</v>
      </c>
      <c r="C149" s="68" t="s">
        <v>8</v>
      </c>
      <c r="D149" s="63" t="s">
        <v>325</v>
      </c>
      <c r="E149" s="64" t="s">
        <v>246</v>
      </c>
      <c r="F149" s="63" t="s">
        <v>239</v>
      </c>
      <c r="G149" s="65">
        <v>33679</v>
      </c>
      <c r="H149" s="73">
        <f t="shared" ca="1" si="4"/>
        <v>30</v>
      </c>
      <c r="I149" s="64" t="s">
        <v>45</v>
      </c>
      <c r="J149" s="65">
        <v>42897</v>
      </c>
      <c r="K149" s="73">
        <f t="shared" ca="1" si="5"/>
        <v>5</v>
      </c>
      <c r="L149" s="65" t="str">
        <f>TEXT(Table14[[#This Row],[Pay Start Date]],"mmmm")</f>
        <v>June</v>
      </c>
      <c r="M149" s="73">
        <f>YEAR(Table14[[#This Row],[Pay Start Date]])</f>
        <v>2017</v>
      </c>
      <c r="N149" s="63" t="s">
        <v>267</v>
      </c>
      <c r="O149" s="64" t="s">
        <v>262</v>
      </c>
      <c r="P149" s="63">
        <v>109</v>
      </c>
      <c r="Q149" s="64" t="s">
        <v>290</v>
      </c>
      <c r="R149" s="63" t="s">
        <v>359</v>
      </c>
      <c r="S149" s="65"/>
      <c r="T149" s="64"/>
      <c r="U149" s="65"/>
    </row>
    <row r="150" spans="1:21" s="66" customFormat="1" x14ac:dyDescent="0.25">
      <c r="A150" s="63">
        <v>50225</v>
      </c>
      <c r="B150" s="64" t="s">
        <v>151</v>
      </c>
      <c r="C150" s="68" t="s">
        <v>40</v>
      </c>
      <c r="D150" s="63" t="s">
        <v>341</v>
      </c>
      <c r="E150" s="64" t="s">
        <v>247</v>
      </c>
      <c r="F150" s="63" t="s">
        <v>239</v>
      </c>
      <c r="G150" s="65">
        <v>26301</v>
      </c>
      <c r="H150" s="73">
        <f t="shared" ca="1" si="4"/>
        <v>50</v>
      </c>
      <c r="I150" s="64" t="s">
        <v>68</v>
      </c>
      <c r="J150" s="65">
        <v>42897</v>
      </c>
      <c r="K150" s="73">
        <f t="shared" ca="1" si="5"/>
        <v>5</v>
      </c>
      <c r="L150" s="65" t="str">
        <f>TEXT(Table14[[#This Row],[Pay Start Date]],"mmmm")</f>
        <v>June</v>
      </c>
      <c r="M150" s="73">
        <f>YEAR(Table14[[#This Row],[Pay Start Date]])</f>
        <v>2017</v>
      </c>
      <c r="N150" s="63" t="s">
        <v>268</v>
      </c>
      <c r="O150" s="64" t="s">
        <v>48</v>
      </c>
      <c r="P150" s="63">
        <v>113</v>
      </c>
      <c r="Q150" s="64" t="s">
        <v>291</v>
      </c>
      <c r="R150" s="63" t="s">
        <v>359</v>
      </c>
      <c r="S150" s="65"/>
      <c r="T150" s="64"/>
      <c r="U150" s="65"/>
    </row>
    <row r="151" spans="1:21" s="66" customFormat="1" x14ac:dyDescent="0.25">
      <c r="A151" s="63">
        <v>50231</v>
      </c>
      <c r="B151" s="64" t="s">
        <v>150</v>
      </c>
      <c r="C151" s="68" t="s">
        <v>8</v>
      </c>
      <c r="D151" s="63" t="s">
        <v>353</v>
      </c>
      <c r="E151" s="64" t="s">
        <v>30</v>
      </c>
      <c r="F151" s="63" t="s">
        <v>235</v>
      </c>
      <c r="G151" s="65">
        <v>36831</v>
      </c>
      <c r="H151" s="73">
        <f t="shared" ca="1" si="4"/>
        <v>21</v>
      </c>
      <c r="I151" s="64" t="s">
        <v>11</v>
      </c>
      <c r="J151" s="65">
        <v>42897</v>
      </c>
      <c r="K151" s="73">
        <f t="shared" ca="1" si="5"/>
        <v>5</v>
      </c>
      <c r="L151" s="65" t="str">
        <f>TEXT(Table14[[#This Row],[Pay Start Date]],"mmmm")</f>
        <v>June</v>
      </c>
      <c r="M151" s="73">
        <f>YEAR(Table14[[#This Row],[Pay Start Date]])</f>
        <v>2017</v>
      </c>
      <c r="N151" s="63" t="s">
        <v>266</v>
      </c>
      <c r="O151" s="64" t="s">
        <v>258</v>
      </c>
      <c r="P151" s="63">
        <v>120</v>
      </c>
      <c r="Q151" s="64" t="s">
        <v>285</v>
      </c>
      <c r="R151" s="63" t="s">
        <v>359</v>
      </c>
      <c r="S151" s="65"/>
      <c r="T151" s="64"/>
      <c r="U151" s="65"/>
    </row>
    <row r="152" spans="1:21" s="66" customFormat="1" x14ac:dyDescent="0.25">
      <c r="A152" s="63">
        <v>50091</v>
      </c>
      <c r="B152" s="64" t="s">
        <v>137</v>
      </c>
      <c r="C152" s="68" t="s">
        <v>8</v>
      </c>
      <c r="D152" s="63" t="s">
        <v>331</v>
      </c>
      <c r="E152" s="64" t="s">
        <v>35</v>
      </c>
      <c r="F152" s="63" t="s">
        <v>235</v>
      </c>
      <c r="G152" s="65">
        <v>35489</v>
      </c>
      <c r="H152" s="73">
        <f t="shared" ca="1" si="4"/>
        <v>25</v>
      </c>
      <c r="I152" s="64" t="s">
        <v>11</v>
      </c>
      <c r="J152" s="65">
        <v>42897</v>
      </c>
      <c r="K152" s="73">
        <f t="shared" ca="1" si="5"/>
        <v>5</v>
      </c>
      <c r="L152" s="65" t="str">
        <f>TEXT(Table14[[#This Row],[Pay Start Date]],"mmmm")</f>
        <v>June</v>
      </c>
      <c r="M152" s="73">
        <f>YEAR(Table14[[#This Row],[Pay Start Date]])</f>
        <v>2017</v>
      </c>
      <c r="N152" s="63" t="s">
        <v>271</v>
      </c>
      <c r="O152" s="64" t="s">
        <v>261</v>
      </c>
      <c r="P152" s="63">
        <v>111</v>
      </c>
      <c r="Q152" s="64" t="s">
        <v>294</v>
      </c>
      <c r="R152" s="63" t="s">
        <v>359</v>
      </c>
      <c r="S152" s="65"/>
      <c r="T152" s="64"/>
      <c r="U152" s="65"/>
    </row>
    <row r="153" spans="1:21" s="66" customFormat="1" x14ac:dyDescent="0.25">
      <c r="A153" s="63">
        <v>50233</v>
      </c>
      <c r="B153" s="64" t="s">
        <v>149</v>
      </c>
      <c r="C153" s="68" t="s">
        <v>8</v>
      </c>
      <c r="D153" s="63" t="s">
        <v>303</v>
      </c>
      <c r="E153" s="64" t="s">
        <v>61</v>
      </c>
      <c r="F153" s="63" t="s">
        <v>233</v>
      </c>
      <c r="G153" s="65">
        <v>36424</v>
      </c>
      <c r="H153" s="73">
        <f t="shared" ca="1" si="4"/>
        <v>23</v>
      </c>
      <c r="I153" s="64" t="s">
        <v>32</v>
      </c>
      <c r="J153" s="65">
        <v>42897</v>
      </c>
      <c r="K153" s="73">
        <f t="shared" ca="1" si="5"/>
        <v>5</v>
      </c>
      <c r="L153" s="65" t="str">
        <f>TEXT(Table14[[#This Row],[Pay Start Date]],"mmmm")</f>
        <v>June</v>
      </c>
      <c r="M153" s="73">
        <f>YEAR(Table14[[#This Row],[Pay Start Date]])</f>
        <v>2017</v>
      </c>
      <c r="N153" s="63" t="s">
        <v>264</v>
      </c>
      <c r="O153" s="64" t="s">
        <v>260</v>
      </c>
      <c r="P153" s="63">
        <v>107</v>
      </c>
      <c r="Q153" s="64" t="s">
        <v>281</v>
      </c>
      <c r="R153" s="63" t="s">
        <v>359</v>
      </c>
      <c r="S153" s="65"/>
      <c r="T153" s="64"/>
      <c r="U153" s="65"/>
    </row>
    <row r="154" spans="1:21" s="66" customFormat="1" x14ac:dyDescent="0.25">
      <c r="A154" s="63">
        <v>50226</v>
      </c>
      <c r="B154" s="64" t="s">
        <v>144</v>
      </c>
      <c r="C154" s="68" t="s">
        <v>8</v>
      </c>
      <c r="D154" s="63" t="s">
        <v>303</v>
      </c>
      <c r="E154" s="64" t="s">
        <v>61</v>
      </c>
      <c r="F154" s="63" t="s">
        <v>233</v>
      </c>
      <c r="G154" s="65">
        <v>30595</v>
      </c>
      <c r="H154" s="73">
        <f t="shared" ca="1" si="4"/>
        <v>38</v>
      </c>
      <c r="I154" s="64" t="s">
        <v>49</v>
      </c>
      <c r="J154" s="65">
        <v>42897</v>
      </c>
      <c r="K154" s="73">
        <f t="shared" ca="1" si="5"/>
        <v>5</v>
      </c>
      <c r="L154" s="65" t="str">
        <f>TEXT(Table14[[#This Row],[Pay Start Date]],"mmmm")</f>
        <v>June</v>
      </c>
      <c r="M154" s="73">
        <f>YEAR(Table14[[#This Row],[Pay Start Date]])</f>
        <v>2017</v>
      </c>
      <c r="N154" s="63" t="s">
        <v>264</v>
      </c>
      <c r="O154" s="64" t="s">
        <v>260</v>
      </c>
      <c r="P154" s="63">
        <v>116</v>
      </c>
      <c r="Q154" s="64" t="s">
        <v>279</v>
      </c>
      <c r="R154" s="63" t="s">
        <v>359</v>
      </c>
      <c r="S154" s="65"/>
      <c r="T154" s="64"/>
      <c r="U154" s="65"/>
    </row>
    <row r="155" spans="1:21" s="66" customFormat="1" x14ac:dyDescent="0.25">
      <c r="A155" s="63">
        <v>50230</v>
      </c>
      <c r="B155" s="64" t="s">
        <v>147</v>
      </c>
      <c r="C155" s="68" t="s">
        <v>8</v>
      </c>
      <c r="D155" s="63" t="s">
        <v>302</v>
      </c>
      <c r="E155" s="64" t="s">
        <v>71</v>
      </c>
      <c r="F155" s="63" t="s">
        <v>232</v>
      </c>
      <c r="G155" s="65">
        <v>35345</v>
      </c>
      <c r="H155" s="73">
        <f t="shared" ca="1" si="4"/>
        <v>25</v>
      </c>
      <c r="I155" s="64" t="s">
        <v>32</v>
      </c>
      <c r="J155" s="65">
        <v>42897</v>
      </c>
      <c r="K155" s="73">
        <f t="shared" ca="1" si="5"/>
        <v>5</v>
      </c>
      <c r="L155" s="65" t="str">
        <f>TEXT(Table14[[#This Row],[Pay Start Date]],"mmmm")</f>
        <v>June</v>
      </c>
      <c r="M155" s="73">
        <f>YEAR(Table14[[#This Row],[Pay Start Date]])</f>
        <v>2017</v>
      </c>
      <c r="N155" s="63" t="s">
        <v>264</v>
      </c>
      <c r="O155" s="64" t="s">
        <v>260</v>
      </c>
      <c r="P155" s="63">
        <v>116</v>
      </c>
      <c r="Q155" s="64" t="s">
        <v>279</v>
      </c>
      <c r="R155" s="63" t="s">
        <v>358</v>
      </c>
      <c r="S155" s="65">
        <v>44027</v>
      </c>
      <c r="T155" s="64" t="s">
        <v>230</v>
      </c>
      <c r="U155" s="65"/>
    </row>
    <row r="156" spans="1:21" s="66" customFormat="1" ht="14.25" customHeight="1" x14ac:dyDescent="0.25">
      <c r="A156" s="63">
        <v>50232</v>
      </c>
      <c r="B156" s="64" t="s">
        <v>148</v>
      </c>
      <c r="C156" s="68" t="s">
        <v>40</v>
      </c>
      <c r="D156" s="63" t="s">
        <v>296</v>
      </c>
      <c r="E156" s="64" t="s">
        <v>36</v>
      </c>
      <c r="F156" s="63" t="s">
        <v>232</v>
      </c>
      <c r="G156" s="65">
        <v>34823</v>
      </c>
      <c r="H156" s="73">
        <f t="shared" ca="1" si="4"/>
        <v>27</v>
      </c>
      <c r="I156" s="64" t="s">
        <v>56</v>
      </c>
      <c r="J156" s="65">
        <v>42897</v>
      </c>
      <c r="K156" s="73">
        <f t="shared" ca="1" si="5"/>
        <v>5</v>
      </c>
      <c r="L156" s="65" t="str">
        <f>TEXT(Table14[[#This Row],[Pay Start Date]],"mmmm")</f>
        <v>June</v>
      </c>
      <c r="M156" s="73">
        <f>YEAR(Table14[[#This Row],[Pay Start Date]])</f>
        <v>2017</v>
      </c>
      <c r="N156" s="63" t="s">
        <v>266</v>
      </c>
      <c r="O156" s="64" t="s">
        <v>258</v>
      </c>
      <c r="P156" s="63">
        <v>110</v>
      </c>
      <c r="Q156" s="64" t="s">
        <v>287</v>
      </c>
      <c r="R156" s="63" t="s">
        <v>358</v>
      </c>
      <c r="S156" s="65">
        <v>44027</v>
      </c>
      <c r="T156" s="64" t="s">
        <v>230</v>
      </c>
      <c r="U156" s="65"/>
    </row>
    <row r="157" spans="1:21" s="66" customFormat="1" x14ac:dyDescent="0.25">
      <c r="A157" s="63">
        <v>50228</v>
      </c>
      <c r="B157" s="64" t="s">
        <v>78</v>
      </c>
      <c r="C157" s="68" t="s">
        <v>8</v>
      </c>
      <c r="D157" s="63" t="s">
        <v>302</v>
      </c>
      <c r="E157" s="64" t="s">
        <v>71</v>
      </c>
      <c r="F157" s="63" t="s">
        <v>232</v>
      </c>
      <c r="G157" s="65">
        <v>35258</v>
      </c>
      <c r="H157" s="73">
        <f t="shared" ca="1" si="4"/>
        <v>26</v>
      </c>
      <c r="I157" s="64" t="s">
        <v>58</v>
      </c>
      <c r="J157" s="65">
        <v>42897</v>
      </c>
      <c r="K157" s="73">
        <f t="shared" ca="1" si="5"/>
        <v>5</v>
      </c>
      <c r="L157" s="65" t="str">
        <f>TEXT(Table14[[#This Row],[Pay Start Date]],"mmmm")</f>
        <v>June</v>
      </c>
      <c r="M157" s="73">
        <f>YEAR(Table14[[#This Row],[Pay Start Date]])</f>
        <v>2017</v>
      </c>
      <c r="N157" s="63" t="s">
        <v>264</v>
      </c>
      <c r="O157" s="64" t="s">
        <v>260</v>
      </c>
      <c r="P157" s="63">
        <v>102</v>
      </c>
      <c r="Q157" s="64" t="s">
        <v>282</v>
      </c>
      <c r="R157" s="63" t="s">
        <v>359</v>
      </c>
      <c r="S157" s="65"/>
      <c r="T157" s="64"/>
      <c r="U157" s="65"/>
    </row>
    <row r="158" spans="1:21" s="66" customFormat="1" x14ac:dyDescent="0.25">
      <c r="A158" s="63">
        <v>50229</v>
      </c>
      <c r="B158" s="64" t="s">
        <v>146</v>
      </c>
      <c r="C158" s="68" t="s">
        <v>8</v>
      </c>
      <c r="D158" s="63" t="s">
        <v>302</v>
      </c>
      <c r="E158" s="64" t="s">
        <v>71</v>
      </c>
      <c r="F158" s="63" t="s">
        <v>232</v>
      </c>
      <c r="G158" s="65">
        <v>35171</v>
      </c>
      <c r="H158" s="73">
        <f t="shared" ca="1" si="4"/>
        <v>26</v>
      </c>
      <c r="I158" s="64" t="s">
        <v>32</v>
      </c>
      <c r="J158" s="65">
        <v>42897</v>
      </c>
      <c r="K158" s="73">
        <f t="shared" ca="1" si="5"/>
        <v>5</v>
      </c>
      <c r="L158" s="65" t="str">
        <f>TEXT(Table14[[#This Row],[Pay Start Date]],"mmmm")</f>
        <v>June</v>
      </c>
      <c r="M158" s="73">
        <f>YEAR(Table14[[#This Row],[Pay Start Date]])</f>
        <v>2017</v>
      </c>
      <c r="N158" s="63" t="s">
        <v>264</v>
      </c>
      <c r="O158" s="64" t="s">
        <v>260</v>
      </c>
      <c r="P158" s="63">
        <v>107</v>
      </c>
      <c r="Q158" s="64" t="s">
        <v>281</v>
      </c>
      <c r="R158" s="63" t="s">
        <v>359</v>
      </c>
      <c r="S158" s="65"/>
      <c r="T158" s="64"/>
      <c r="U158" s="65"/>
    </row>
    <row r="159" spans="1:21" s="66" customFormat="1" x14ac:dyDescent="0.25">
      <c r="A159" s="63">
        <v>50227</v>
      </c>
      <c r="B159" s="64" t="s">
        <v>145</v>
      </c>
      <c r="C159" s="68" t="s">
        <v>8</v>
      </c>
      <c r="D159" s="63" t="s">
        <v>302</v>
      </c>
      <c r="E159" s="64" t="s">
        <v>71</v>
      </c>
      <c r="F159" s="63" t="s">
        <v>232</v>
      </c>
      <c r="G159" s="65">
        <v>35916</v>
      </c>
      <c r="H159" s="73">
        <f t="shared" ca="1" si="4"/>
        <v>24</v>
      </c>
      <c r="I159" s="64" t="s">
        <v>58</v>
      </c>
      <c r="J159" s="65">
        <v>42897</v>
      </c>
      <c r="K159" s="73">
        <f t="shared" ca="1" si="5"/>
        <v>5</v>
      </c>
      <c r="L159" s="65" t="str">
        <f>TEXT(Table14[[#This Row],[Pay Start Date]],"mmmm")</f>
        <v>June</v>
      </c>
      <c r="M159" s="73">
        <f>YEAR(Table14[[#This Row],[Pay Start Date]])</f>
        <v>2017</v>
      </c>
      <c r="N159" s="63" t="s">
        <v>264</v>
      </c>
      <c r="O159" s="64" t="s">
        <v>260</v>
      </c>
      <c r="P159" s="63">
        <v>116</v>
      </c>
      <c r="Q159" s="64" t="s">
        <v>279</v>
      </c>
      <c r="R159" s="63" t="s">
        <v>359</v>
      </c>
      <c r="S159" s="65"/>
      <c r="T159" s="64"/>
      <c r="U159" s="65"/>
    </row>
    <row r="160" spans="1:21" s="66" customFormat="1" x14ac:dyDescent="0.25">
      <c r="A160" s="63">
        <v>50092</v>
      </c>
      <c r="B160" s="64" t="s">
        <v>135</v>
      </c>
      <c r="C160" s="68" t="s">
        <v>8</v>
      </c>
      <c r="D160" s="63" t="s">
        <v>319</v>
      </c>
      <c r="E160" s="64" t="s">
        <v>257</v>
      </c>
      <c r="F160" s="63" t="s">
        <v>235</v>
      </c>
      <c r="G160" s="65">
        <v>35782</v>
      </c>
      <c r="H160" s="73">
        <f t="shared" ca="1" si="4"/>
        <v>24</v>
      </c>
      <c r="I160" s="64" t="s">
        <v>33</v>
      </c>
      <c r="J160" s="65">
        <v>42918</v>
      </c>
      <c r="K160" s="73">
        <f t="shared" ca="1" si="5"/>
        <v>5</v>
      </c>
      <c r="L160" s="65" t="str">
        <f>TEXT(Table14[[#This Row],[Pay Start Date]],"mmmm")</f>
        <v>July</v>
      </c>
      <c r="M160" s="73">
        <f>YEAR(Table14[[#This Row],[Pay Start Date]])</f>
        <v>2017</v>
      </c>
      <c r="N160" s="63" t="s">
        <v>265</v>
      </c>
      <c r="O160" s="64" t="s">
        <v>12</v>
      </c>
      <c r="P160" s="63">
        <v>108</v>
      </c>
      <c r="Q160" s="64" t="s">
        <v>283</v>
      </c>
      <c r="R160" s="63" t="s">
        <v>359</v>
      </c>
      <c r="S160" s="65"/>
      <c r="T160" s="64"/>
      <c r="U160" s="65"/>
    </row>
    <row r="161" spans="1:21" s="66" customFormat="1" x14ac:dyDescent="0.25">
      <c r="A161" s="63">
        <v>50093</v>
      </c>
      <c r="B161" s="64" t="s">
        <v>134</v>
      </c>
      <c r="C161" s="68" t="s">
        <v>8</v>
      </c>
      <c r="D161" s="63" t="s">
        <v>303</v>
      </c>
      <c r="E161" s="64" t="s">
        <v>61</v>
      </c>
      <c r="F161" s="63" t="s">
        <v>233</v>
      </c>
      <c r="G161" s="65">
        <v>24229</v>
      </c>
      <c r="H161" s="73">
        <f t="shared" ca="1" si="4"/>
        <v>56</v>
      </c>
      <c r="I161" s="64" t="s">
        <v>45</v>
      </c>
      <c r="J161" s="65">
        <v>43093</v>
      </c>
      <c r="K161" s="73">
        <f t="shared" ca="1" si="5"/>
        <v>4</v>
      </c>
      <c r="L161" s="65" t="str">
        <f>TEXT(Table14[[#This Row],[Pay Start Date]],"mmmm")</f>
        <v>December</v>
      </c>
      <c r="M161" s="73">
        <f>YEAR(Table14[[#This Row],[Pay Start Date]])</f>
        <v>2017</v>
      </c>
      <c r="N161" s="63" t="s">
        <v>264</v>
      </c>
      <c r="O161" s="64" t="s">
        <v>260</v>
      </c>
      <c r="P161" s="63">
        <v>102</v>
      </c>
      <c r="Q161" s="64" t="s">
        <v>282</v>
      </c>
      <c r="R161" s="63" t="s">
        <v>359</v>
      </c>
      <c r="S161" s="65"/>
      <c r="T161" s="64"/>
      <c r="U161" s="65">
        <v>44850</v>
      </c>
    </row>
    <row r="162" spans="1:21" s="66" customFormat="1" x14ac:dyDescent="0.25">
      <c r="A162" s="63">
        <v>50094</v>
      </c>
      <c r="B162" s="64" t="s">
        <v>133</v>
      </c>
      <c r="C162" s="68" t="s">
        <v>8</v>
      </c>
      <c r="D162" s="63" t="s">
        <v>303</v>
      </c>
      <c r="E162" s="64" t="s">
        <v>61</v>
      </c>
      <c r="F162" s="63" t="s">
        <v>233</v>
      </c>
      <c r="G162" s="65">
        <v>34608</v>
      </c>
      <c r="H162" s="73">
        <f t="shared" ca="1" si="4"/>
        <v>27</v>
      </c>
      <c r="I162" s="64" t="s">
        <v>45</v>
      </c>
      <c r="J162" s="65">
        <v>43093</v>
      </c>
      <c r="K162" s="73">
        <f t="shared" ca="1" si="5"/>
        <v>4</v>
      </c>
      <c r="L162" s="65" t="str">
        <f>TEXT(Table14[[#This Row],[Pay Start Date]],"mmmm")</f>
        <v>December</v>
      </c>
      <c r="M162" s="73">
        <f>YEAR(Table14[[#This Row],[Pay Start Date]])</f>
        <v>2017</v>
      </c>
      <c r="N162" s="63" t="s">
        <v>264</v>
      </c>
      <c r="O162" s="64" t="s">
        <v>260</v>
      </c>
      <c r="P162" s="63">
        <v>116</v>
      </c>
      <c r="Q162" s="64" t="s">
        <v>279</v>
      </c>
      <c r="R162" s="63" t="s">
        <v>359</v>
      </c>
      <c r="S162" s="65"/>
      <c r="T162" s="64"/>
      <c r="U162" s="65">
        <v>44843</v>
      </c>
    </row>
    <row r="163" spans="1:21" s="66" customFormat="1" x14ac:dyDescent="0.25">
      <c r="A163" s="63">
        <v>50095</v>
      </c>
      <c r="B163" s="64" t="s">
        <v>132</v>
      </c>
      <c r="C163" s="68" t="s">
        <v>8</v>
      </c>
      <c r="D163" s="63" t="s">
        <v>323</v>
      </c>
      <c r="E163" s="64" t="s">
        <v>44</v>
      </c>
      <c r="F163" s="63" t="s">
        <v>235</v>
      </c>
      <c r="G163" s="65">
        <v>35347</v>
      </c>
      <c r="H163" s="73">
        <f t="shared" ca="1" si="4"/>
        <v>25</v>
      </c>
      <c r="I163" s="64" t="s">
        <v>11</v>
      </c>
      <c r="J163" s="65">
        <v>43206</v>
      </c>
      <c r="K163" s="73">
        <f t="shared" ca="1" si="5"/>
        <v>4</v>
      </c>
      <c r="L163" s="65" t="str">
        <f>TEXT(Table14[[#This Row],[Pay Start Date]],"mmmm")</f>
        <v>April</v>
      </c>
      <c r="M163" s="73">
        <f>YEAR(Table14[[#This Row],[Pay Start Date]])</f>
        <v>2018</v>
      </c>
      <c r="N163" s="63" t="s">
        <v>267</v>
      </c>
      <c r="O163" s="64" t="s">
        <v>262</v>
      </c>
      <c r="P163" s="63">
        <v>109</v>
      </c>
      <c r="Q163" s="64" t="s">
        <v>290</v>
      </c>
      <c r="R163" s="63" t="s">
        <v>359</v>
      </c>
      <c r="S163" s="65"/>
      <c r="T163" s="64"/>
      <c r="U163" s="65">
        <v>44838</v>
      </c>
    </row>
    <row r="164" spans="1:21" s="66" customFormat="1" x14ac:dyDescent="0.25">
      <c r="A164" s="63">
        <v>50096</v>
      </c>
      <c r="B164" s="64" t="s">
        <v>131</v>
      </c>
      <c r="C164" s="68" t="s">
        <v>40</v>
      </c>
      <c r="D164" s="63" t="s">
        <v>311</v>
      </c>
      <c r="E164" s="64" t="s">
        <v>55</v>
      </c>
      <c r="F164" s="63" t="s">
        <v>235</v>
      </c>
      <c r="G164" s="65">
        <v>35445</v>
      </c>
      <c r="H164" s="73">
        <f t="shared" ca="1" si="4"/>
        <v>25</v>
      </c>
      <c r="I164" s="64" t="s">
        <v>58</v>
      </c>
      <c r="J164" s="65">
        <v>43219</v>
      </c>
      <c r="K164" s="73">
        <f t="shared" ca="1" si="5"/>
        <v>4</v>
      </c>
      <c r="L164" s="65" t="str">
        <f>TEXT(Table14[[#This Row],[Pay Start Date]],"mmmm")</f>
        <v>April</v>
      </c>
      <c r="M164" s="73">
        <f>YEAR(Table14[[#This Row],[Pay Start Date]])</f>
        <v>2018</v>
      </c>
      <c r="N164" s="63" t="s">
        <v>263</v>
      </c>
      <c r="O164" s="64" t="s">
        <v>259</v>
      </c>
      <c r="P164" s="63">
        <v>106</v>
      </c>
      <c r="Q164" s="64" t="s">
        <v>278</v>
      </c>
      <c r="R164" s="63" t="s">
        <v>359</v>
      </c>
      <c r="S164" s="65"/>
      <c r="T164" s="64"/>
      <c r="U164" s="65"/>
    </row>
    <row r="165" spans="1:21" s="66" customFormat="1" x14ac:dyDescent="0.25">
      <c r="A165" s="63">
        <v>50097</v>
      </c>
      <c r="B165" s="64" t="s">
        <v>129</v>
      </c>
      <c r="C165" s="68" t="s">
        <v>8</v>
      </c>
      <c r="D165" s="63" t="s">
        <v>303</v>
      </c>
      <c r="E165" s="64" t="s">
        <v>61</v>
      </c>
      <c r="F165" s="63" t="s">
        <v>233</v>
      </c>
      <c r="G165" s="65">
        <v>33513</v>
      </c>
      <c r="H165" s="73">
        <f t="shared" ca="1" si="4"/>
        <v>30</v>
      </c>
      <c r="I165" s="64" t="s">
        <v>41</v>
      </c>
      <c r="J165" s="65">
        <v>43261</v>
      </c>
      <c r="K165" s="73">
        <f t="shared" ca="1" si="5"/>
        <v>4</v>
      </c>
      <c r="L165" s="65" t="str">
        <f>TEXT(Table14[[#This Row],[Pay Start Date]],"mmmm")</f>
        <v>June</v>
      </c>
      <c r="M165" s="73">
        <f>YEAR(Table14[[#This Row],[Pay Start Date]])</f>
        <v>2018</v>
      </c>
      <c r="N165" s="63" t="s">
        <v>264</v>
      </c>
      <c r="O165" s="64" t="s">
        <v>260</v>
      </c>
      <c r="P165" s="63">
        <v>102</v>
      </c>
      <c r="Q165" s="64" t="s">
        <v>282</v>
      </c>
      <c r="R165" s="63" t="s">
        <v>358</v>
      </c>
      <c r="S165" s="65">
        <v>43896</v>
      </c>
      <c r="T165" s="64" t="s">
        <v>9</v>
      </c>
      <c r="U165" s="65"/>
    </row>
    <row r="166" spans="1:21" s="66" customFormat="1" x14ac:dyDescent="0.25">
      <c r="A166" s="63">
        <v>50098</v>
      </c>
      <c r="B166" s="64" t="s">
        <v>130</v>
      </c>
      <c r="C166" s="68" t="s">
        <v>40</v>
      </c>
      <c r="D166" s="63" t="s">
        <v>311</v>
      </c>
      <c r="E166" s="64" t="s">
        <v>55</v>
      </c>
      <c r="F166" s="63" t="s">
        <v>235</v>
      </c>
      <c r="G166" s="65">
        <v>35352</v>
      </c>
      <c r="H166" s="73">
        <f t="shared" ca="1" si="4"/>
        <v>25</v>
      </c>
      <c r="I166" s="64" t="s">
        <v>58</v>
      </c>
      <c r="J166" s="65">
        <v>43296</v>
      </c>
      <c r="K166" s="73">
        <f t="shared" ca="1" si="5"/>
        <v>4</v>
      </c>
      <c r="L166" s="65" t="str">
        <f>TEXT(Table14[[#This Row],[Pay Start Date]],"mmmm")</f>
        <v>July</v>
      </c>
      <c r="M166" s="73">
        <f>YEAR(Table14[[#This Row],[Pay Start Date]])</f>
        <v>2018</v>
      </c>
      <c r="N166" s="63" t="s">
        <v>263</v>
      </c>
      <c r="O166" s="64" t="s">
        <v>259</v>
      </c>
      <c r="P166" s="63">
        <v>105</v>
      </c>
      <c r="Q166" s="64" t="s">
        <v>277</v>
      </c>
      <c r="R166" s="63" t="s">
        <v>359</v>
      </c>
      <c r="S166" s="65"/>
      <c r="T166" s="64"/>
      <c r="U166" s="65"/>
    </row>
    <row r="167" spans="1:21" s="66" customFormat="1" x14ac:dyDescent="0.25">
      <c r="A167" s="63">
        <v>50099</v>
      </c>
      <c r="B167" s="64" t="s">
        <v>125</v>
      </c>
      <c r="C167" s="68" t="s">
        <v>40</v>
      </c>
      <c r="D167" s="63" t="s">
        <v>297</v>
      </c>
      <c r="E167" s="64" t="s">
        <v>37</v>
      </c>
      <c r="F167" s="63" t="s">
        <v>233</v>
      </c>
      <c r="G167" s="65">
        <v>34876</v>
      </c>
      <c r="H167" s="73">
        <f t="shared" ca="1" si="4"/>
        <v>27</v>
      </c>
      <c r="I167" s="64" t="s">
        <v>41</v>
      </c>
      <c r="J167" s="65">
        <v>43310</v>
      </c>
      <c r="K167" s="73">
        <f t="shared" ca="1" si="5"/>
        <v>4</v>
      </c>
      <c r="L167" s="65" t="str">
        <f>TEXT(Table14[[#This Row],[Pay Start Date]],"mmmm")</f>
        <v>July</v>
      </c>
      <c r="M167" s="73">
        <f>YEAR(Table14[[#This Row],[Pay Start Date]])</f>
        <v>2018</v>
      </c>
      <c r="N167" s="63" t="s">
        <v>266</v>
      </c>
      <c r="O167" s="64" t="s">
        <v>258</v>
      </c>
      <c r="P167" s="63">
        <v>115</v>
      </c>
      <c r="Q167" s="64" t="s">
        <v>286</v>
      </c>
      <c r="R167" s="63" t="s">
        <v>358</v>
      </c>
      <c r="S167" s="65">
        <v>44381</v>
      </c>
      <c r="T167" s="64" t="s">
        <v>9</v>
      </c>
      <c r="U167" s="65"/>
    </row>
    <row r="168" spans="1:21" s="66" customFormat="1" x14ac:dyDescent="0.25">
      <c r="A168" s="63">
        <v>50100</v>
      </c>
      <c r="B168" s="64" t="s">
        <v>126</v>
      </c>
      <c r="C168" s="68" t="s">
        <v>8</v>
      </c>
      <c r="D168" s="63" t="s">
        <v>303</v>
      </c>
      <c r="E168" s="64" t="s">
        <v>61</v>
      </c>
      <c r="F168" s="63" t="s">
        <v>233</v>
      </c>
      <c r="G168" s="65">
        <v>34593</v>
      </c>
      <c r="H168" s="73">
        <f t="shared" ca="1" si="4"/>
        <v>28</v>
      </c>
      <c r="I168" s="64" t="s">
        <v>45</v>
      </c>
      <c r="J168" s="65">
        <v>43345</v>
      </c>
      <c r="K168" s="73">
        <f t="shared" ca="1" si="5"/>
        <v>4</v>
      </c>
      <c r="L168" s="65" t="str">
        <f>TEXT(Table14[[#This Row],[Pay Start Date]],"mmmm")</f>
        <v>September</v>
      </c>
      <c r="M168" s="73">
        <f>YEAR(Table14[[#This Row],[Pay Start Date]])</f>
        <v>2018</v>
      </c>
      <c r="N168" s="63" t="s">
        <v>264</v>
      </c>
      <c r="O168" s="64" t="s">
        <v>260</v>
      </c>
      <c r="P168" s="63">
        <v>107</v>
      </c>
      <c r="Q168" s="64" t="s">
        <v>281</v>
      </c>
      <c r="R168" s="63" t="s">
        <v>359</v>
      </c>
      <c r="S168" s="65"/>
      <c r="T168" s="64"/>
      <c r="U168" s="65"/>
    </row>
    <row r="169" spans="1:21" s="66" customFormat="1" x14ac:dyDescent="0.25">
      <c r="A169" s="63">
        <v>50101</v>
      </c>
      <c r="B169" s="64" t="s">
        <v>127</v>
      </c>
      <c r="C169" s="68" t="s">
        <v>8</v>
      </c>
      <c r="D169" s="63" t="s">
        <v>303</v>
      </c>
      <c r="E169" s="64" t="s">
        <v>61</v>
      </c>
      <c r="F169" s="63" t="s">
        <v>233</v>
      </c>
      <c r="G169" s="65">
        <v>33206</v>
      </c>
      <c r="H169" s="73">
        <f t="shared" ca="1" si="4"/>
        <v>31</v>
      </c>
      <c r="I169" s="64" t="s">
        <v>11</v>
      </c>
      <c r="J169" s="65">
        <v>43359</v>
      </c>
      <c r="K169" s="73">
        <f t="shared" ca="1" si="5"/>
        <v>4</v>
      </c>
      <c r="L169" s="65" t="str">
        <f>TEXT(Table14[[#This Row],[Pay Start Date]],"mmmm")</f>
        <v>September</v>
      </c>
      <c r="M169" s="73">
        <f>YEAR(Table14[[#This Row],[Pay Start Date]])</f>
        <v>2018</v>
      </c>
      <c r="N169" s="63" t="s">
        <v>264</v>
      </c>
      <c r="O169" s="64" t="s">
        <v>260</v>
      </c>
      <c r="P169" s="63">
        <v>102</v>
      </c>
      <c r="Q169" s="64" t="s">
        <v>282</v>
      </c>
      <c r="R169" s="63" t="s">
        <v>358</v>
      </c>
      <c r="S169" s="65">
        <v>43862</v>
      </c>
      <c r="T169" s="64" t="s">
        <v>9</v>
      </c>
      <c r="U169" s="65"/>
    </row>
    <row r="170" spans="1:21" s="66" customFormat="1" x14ac:dyDescent="0.25">
      <c r="A170" s="63">
        <v>50103</v>
      </c>
      <c r="B170" s="64" t="s">
        <v>124</v>
      </c>
      <c r="C170" s="68" t="s">
        <v>40</v>
      </c>
      <c r="D170" s="63" t="s">
        <v>303</v>
      </c>
      <c r="E170" s="64" t="s">
        <v>61</v>
      </c>
      <c r="F170" s="63" t="s">
        <v>233</v>
      </c>
      <c r="G170" s="65">
        <v>32496</v>
      </c>
      <c r="H170" s="73">
        <f t="shared" ca="1" si="4"/>
        <v>33</v>
      </c>
      <c r="I170" s="64" t="s">
        <v>68</v>
      </c>
      <c r="J170" s="65">
        <v>43373</v>
      </c>
      <c r="K170" s="73">
        <f t="shared" ca="1" si="5"/>
        <v>3</v>
      </c>
      <c r="L170" s="65" t="str">
        <f>TEXT(Table14[[#This Row],[Pay Start Date]],"mmmm")</f>
        <v>September</v>
      </c>
      <c r="M170" s="73">
        <f>YEAR(Table14[[#This Row],[Pay Start Date]])</f>
        <v>2018</v>
      </c>
      <c r="N170" s="63" t="s">
        <v>264</v>
      </c>
      <c r="O170" s="64" t="s">
        <v>260</v>
      </c>
      <c r="P170" s="63">
        <v>102</v>
      </c>
      <c r="Q170" s="64" t="s">
        <v>282</v>
      </c>
      <c r="R170" s="63" t="s">
        <v>358</v>
      </c>
      <c r="S170" s="65">
        <v>43891</v>
      </c>
      <c r="T170" s="64" t="s">
        <v>9</v>
      </c>
      <c r="U170" s="65"/>
    </row>
    <row r="171" spans="1:21" s="66" customFormat="1" x14ac:dyDescent="0.25">
      <c r="A171" s="63">
        <v>50102</v>
      </c>
      <c r="B171" s="64" t="s">
        <v>128</v>
      </c>
      <c r="C171" s="68" t="s">
        <v>40</v>
      </c>
      <c r="D171" s="63" t="s">
        <v>303</v>
      </c>
      <c r="E171" s="64" t="s">
        <v>61</v>
      </c>
      <c r="F171" s="63" t="s">
        <v>233</v>
      </c>
      <c r="G171" s="65">
        <v>34864</v>
      </c>
      <c r="H171" s="73">
        <f t="shared" ca="1" si="4"/>
        <v>27</v>
      </c>
      <c r="I171" s="64" t="s">
        <v>68</v>
      </c>
      <c r="J171" s="65">
        <v>43373</v>
      </c>
      <c r="K171" s="73">
        <f t="shared" ca="1" si="5"/>
        <v>3</v>
      </c>
      <c r="L171" s="65" t="str">
        <f>TEXT(Table14[[#This Row],[Pay Start Date]],"mmmm")</f>
        <v>September</v>
      </c>
      <c r="M171" s="73">
        <f>YEAR(Table14[[#This Row],[Pay Start Date]])</f>
        <v>2018</v>
      </c>
      <c r="N171" s="63" t="s">
        <v>264</v>
      </c>
      <c r="O171" s="64" t="s">
        <v>260</v>
      </c>
      <c r="P171" s="63">
        <v>102</v>
      </c>
      <c r="Q171" s="64" t="s">
        <v>282</v>
      </c>
      <c r="R171" s="63" t="s">
        <v>358</v>
      </c>
      <c r="S171" s="65">
        <v>43885</v>
      </c>
      <c r="T171" s="64" t="s">
        <v>9</v>
      </c>
      <c r="U171" s="65"/>
    </row>
    <row r="172" spans="1:21" s="66" customFormat="1" x14ac:dyDescent="0.25">
      <c r="A172" s="63">
        <v>50104</v>
      </c>
      <c r="B172" s="64" t="s">
        <v>79</v>
      </c>
      <c r="C172" s="68" t="s">
        <v>40</v>
      </c>
      <c r="D172" s="63" t="s">
        <v>296</v>
      </c>
      <c r="E172" s="64" t="s">
        <v>36</v>
      </c>
      <c r="F172" s="63" t="s">
        <v>232</v>
      </c>
      <c r="G172" s="65">
        <v>34393</v>
      </c>
      <c r="H172" s="73">
        <f t="shared" ca="1" si="4"/>
        <v>28</v>
      </c>
      <c r="I172" s="64" t="s">
        <v>58</v>
      </c>
      <c r="J172" s="65">
        <v>43394</v>
      </c>
      <c r="K172" s="73">
        <f t="shared" ca="1" si="5"/>
        <v>3</v>
      </c>
      <c r="L172" s="65" t="str">
        <f>TEXT(Table14[[#This Row],[Pay Start Date]],"mmmm")</f>
        <v>October</v>
      </c>
      <c r="M172" s="73">
        <f>YEAR(Table14[[#This Row],[Pay Start Date]])</f>
        <v>2018</v>
      </c>
      <c r="N172" s="63" t="s">
        <v>266</v>
      </c>
      <c r="O172" s="64" t="s">
        <v>258</v>
      </c>
      <c r="P172" s="63">
        <v>115</v>
      </c>
      <c r="Q172" s="64" t="s">
        <v>286</v>
      </c>
      <c r="R172" s="63" t="s">
        <v>358</v>
      </c>
      <c r="S172" s="65">
        <v>44027</v>
      </c>
      <c r="T172" s="64" t="s">
        <v>230</v>
      </c>
      <c r="U172" s="65"/>
    </row>
    <row r="173" spans="1:21" s="66" customFormat="1" x14ac:dyDescent="0.25">
      <c r="A173" s="63">
        <v>50105</v>
      </c>
      <c r="B173" s="64" t="s">
        <v>123</v>
      </c>
      <c r="C173" s="68" t="s">
        <v>40</v>
      </c>
      <c r="D173" s="63" t="s">
        <v>297</v>
      </c>
      <c r="E173" s="64" t="s">
        <v>37</v>
      </c>
      <c r="F173" s="63" t="s">
        <v>233</v>
      </c>
      <c r="G173" s="65">
        <v>35565</v>
      </c>
      <c r="H173" s="73">
        <f t="shared" ca="1" si="4"/>
        <v>25</v>
      </c>
      <c r="I173" s="64" t="s">
        <v>41</v>
      </c>
      <c r="J173" s="65">
        <v>43422</v>
      </c>
      <c r="K173" s="73">
        <f t="shared" ca="1" si="5"/>
        <v>3</v>
      </c>
      <c r="L173" s="65" t="str">
        <f>TEXT(Table14[[#This Row],[Pay Start Date]],"mmmm")</f>
        <v>November</v>
      </c>
      <c r="M173" s="73">
        <f>YEAR(Table14[[#This Row],[Pay Start Date]])</f>
        <v>2018</v>
      </c>
      <c r="N173" s="63" t="s">
        <v>266</v>
      </c>
      <c r="O173" s="64" t="s">
        <v>258</v>
      </c>
      <c r="P173" s="63">
        <v>117</v>
      </c>
      <c r="Q173" s="64" t="s">
        <v>289</v>
      </c>
      <c r="R173" s="63" t="s">
        <v>358</v>
      </c>
      <c r="S173" s="65">
        <v>43895</v>
      </c>
      <c r="T173" s="64" t="s">
        <v>20</v>
      </c>
      <c r="U173" s="65"/>
    </row>
    <row r="174" spans="1:21" s="66" customFormat="1" x14ac:dyDescent="0.25">
      <c r="A174" s="63">
        <v>50106</v>
      </c>
      <c r="B174" s="64" t="s">
        <v>122</v>
      </c>
      <c r="C174" s="68" t="s">
        <v>8</v>
      </c>
      <c r="D174" s="63" t="s">
        <v>310</v>
      </c>
      <c r="E174" s="64" t="s">
        <v>43</v>
      </c>
      <c r="F174" s="63" t="s">
        <v>235</v>
      </c>
      <c r="G174" s="65">
        <v>35451</v>
      </c>
      <c r="H174" s="73">
        <f t="shared" ca="1" si="4"/>
        <v>25</v>
      </c>
      <c r="I174" s="64" t="s">
        <v>41</v>
      </c>
      <c r="J174" s="65">
        <v>43429</v>
      </c>
      <c r="K174" s="73">
        <f t="shared" ca="1" si="5"/>
        <v>3</v>
      </c>
      <c r="L174" s="65" t="str">
        <f>TEXT(Table14[[#This Row],[Pay Start Date]],"mmmm")</f>
        <v>November</v>
      </c>
      <c r="M174" s="73">
        <f>YEAR(Table14[[#This Row],[Pay Start Date]])</f>
        <v>2018</v>
      </c>
      <c r="N174" s="63" t="s">
        <v>263</v>
      </c>
      <c r="O174" s="64" t="s">
        <v>259</v>
      </c>
      <c r="P174" s="63">
        <v>104</v>
      </c>
      <c r="Q174" s="64" t="s">
        <v>276</v>
      </c>
      <c r="R174" s="63" t="s">
        <v>359</v>
      </c>
      <c r="S174" s="65"/>
      <c r="T174" s="64"/>
      <c r="U174" s="65"/>
    </row>
    <row r="175" spans="1:21" s="66" customFormat="1" x14ac:dyDescent="0.25">
      <c r="A175" s="63">
        <v>50107</v>
      </c>
      <c r="B175" s="64" t="s">
        <v>121</v>
      </c>
      <c r="C175" s="68" t="s">
        <v>40</v>
      </c>
      <c r="D175" s="63" t="s">
        <v>303</v>
      </c>
      <c r="E175" s="64" t="s">
        <v>61</v>
      </c>
      <c r="F175" s="63" t="s">
        <v>233</v>
      </c>
      <c r="G175" s="65">
        <v>33876</v>
      </c>
      <c r="H175" s="73">
        <f t="shared" ca="1" si="4"/>
        <v>29</v>
      </c>
      <c r="I175" s="64" t="s">
        <v>68</v>
      </c>
      <c r="J175" s="65">
        <v>43450</v>
      </c>
      <c r="K175" s="73">
        <f t="shared" ca="1" si="5"/>
        <v>3</v>
      </c>
      <c r="L175" s="65" t="str">
        <f>TEXT(Table14[[#This Row],[Pay Start Date]],"mmmm")</f>
        <v>December</v>
      </c>
      <c r="M175" s="73">
        <f>YEAR(Table14[[#This Row],[Pay Start Date]])</f>
        <v>2018</v>
      </c>
      <c r="N175" s="63" t="s">
        <v>264</v>
      </c>
      <c r="O175" s="64" t="s">
        <v>260</v>
      </c>
      <c r="P175" s="63">
        <v>116</v>
      </c>
      <c r="Q175" s="64" t="s">
        <v>279</v>
      </c>
      <c r="R175" s="63" t="s">
        <v>359</v>
      </c>
      <c r="S175" s="65"/>
      <c r="T175" s="64"/>
      <c r="U175" s="65"/>
    </row>
    <row r="176" spans="1:21" s="66" customFormat="1" x14ac:dyDescent="0.25">
      <c r="A176" s="63">
        <v>50108</v>
      </c>
      <c r="B176" s="64" t="s">
        <v>120</v>
      </c>
      <c r="C176" s="68" t="s">
        <v>40</v>
      </c>
      <c r="D176" s="63" t="s">
        <v>303</v>
      </c>
      <c r="E176" s="64" t="s">
        <v>61</v>
      </c>
      <c r="F176" s="63" t="s">
        <v>233</v>
      </c>
      <c r="G176" s="65">
        <v>35828</v>
      </c>
      <c r="H176" s="73">
        <f t="shared" ca="1" si="4"/>
        <v>24</v>
      </c>
      <c r="I176" s="64" t="s">
        <v>68</v>
      </c>
      <c r="J176" s="65">
        <v>43457</v>
      </c>
      <c r="K176" s="73">
        <f t="shared" ca="1" si="5"/>
        <v>3</v>
      </c>
      <c r="L176" s="65" t="str">
        <f>TEXT(Table14[[#This Row],[Pay Start Date]],"mmmm")</f>
        <v>December</v>
      </c>
      <c r="M176" s="73">
        <f>YEAR(Table14[[#This Row],[Pay Start Date]])</f>
        <v>2018</v>
      </c>
      <c r="N176" s="63" t="s">
        <v>264</v>
      </c>
      <c r="O176" s="64" t="s">
        <v>260</v>
      </c>
      <c r="P176" s="63">
        <v>116</v>
      </c>
      <c r="Q176" s="64" t="s">
        <v>279</v>
      </c>
      <c r="R176" s="63" t="s">
        <v>359</v>
      </c>
      <c r="S176" s="65"/>
      <c r="T176" s="64"/>
      <c r="U176" s="65"/>
    </row>
    <row r="177" spans="1:21" s="66" customFormat="1" x14ac:dyDescent="0.25">
      <c r="A177" s="63">
        <v>50109</v>
      </c>
      <c r="B177" s="64" t="s">
        <v>119</v>
      </c>
      <c r="C177" s="68" t="s">
        <v>40</v>
      </c>
      <c r="D177" s="63" t="s">
        <v>340</v>
      </c>
      <c r="E177" s="64" t="s">
        <v>242</v>
      </c>
      <c r="F177" s="63" t="s">
        <v>240</v>
      </c>
      <c r="G177" s="65">
        <v>27605</v>
      </c>
      <c r="H177" s="73">
        <f t="shared" ca="1" si="4"/>
        <v>47</v>
      </c>
      <c r="I177" s="64" t="s">
        <v>58</v>
      </c>
      <c r="J177" s="65">
        <v>43527</v>
      </c>
      <c r="K177" s="73">
        <f t="shared" ca="1" si="5"/>
        <v>3</v>
      </c>
      <c r="L177" s="65" t="str">
        <f>TEXT(Table14[[#This Row],[Pay Start Date]],"mmmm")</f>
        <v>March</v>
      </c>
      <c r="M177" s="73">
        <f>YEAR(Table14[[#This Row],[Pay Start Date]])</f>
        <v>2019</v>
      </c>
      <c r="N177" s="63" t="s">
        <v>268</v>
      </c>
      <c r="O177" s="64" t="s">
        <v>48</v>
      </c>
      <c r="P177" s="63">
        <v>113</v>
      </c>
      <c r="Q177" s="64" t="s">
        <v>291</v>
      </c>
      <c r="R177" s="63" t="s">
        <v>359</v>
      </c>
      <c r="S177" s="65"/>
      <c r="T177" s="64"/>
      <c r="U177" s="65"/>
    </row>
    <row r="178" spans="1:21" s="66" customFormat="1" x14ac:dyDescent="0.25">
      <c r="A178" s="63">
        <v>50110</v>
      </c>
      <c r="B178" s="64" t="s">
        <v>118</v>
      </c>
      <c r="C178" s="68" t="s">
        <v>40</v>
      </c>
      <c r="D178" s="63" t="s">
        <v>311</v>
      </c>
      <c r="E178" s="64" t="s">
        <v>55</v>
      </c>
      <c r="F178" s="63" t="s">
        <v>235</v>
      </c>
      <c r="G178" s="65">
        <v>35748</v>
      </c>
      <c r="H178" s="73">
        <f t="shared" ca="1" si="4"/>
        <v>24</v>
      </c>
      <c r="I178" s="64" t="s">
        <v>58</v>
      </c>
      <c r="J178" s="65">
        <v>43569</v>
      </c>
      <c r="K178" s="73">
        <f t="shared" ca="1" si="5"/>
        <v>3</v>
      </c>
      <c r="L178" s="65" t="str">
        <f>TEXT(Table14[[#This Row],[Pay Start Date]],"mmmm")</f>
        <v>April</v>
      </c>
      <c r="M178" s="73">
        <f>YEAR(Table14[[#This Row],[Pay Start Date]])</f>
        <v>2019</v>
      </c>
      <c r="N178" s="63" t="s">
        <v>263</v>
      </c>
      <c r="O178" s="64" t="s">
        <v>259</v>
      </c>
      <c r="P178" s="63">
        <v>104</v>
      </c>
      <c r="Q178" s="64" t="s">
        <v>276</v>
      </c>
      <c r="R178" s="63" t="s">
        <v>358</v>
      </c>
      <c r="S178" s="65">
        <v>44758</v>
      </c>
      <c r="T178" s="64" t="s">
        <v>20</v>
      </c>
      <c r="U178" s="65"/>
    </row>
    <row r="179" spans="1:21" s="66" customFormat="1" x14ac:dyDescent="0.25">
      <c r="A179" s="63">
        <v>50111</v>
      </c>
      <c r="B179" s="64" t="s">
        <v>117</v>
      </c>
      <c r="C179" s="68" t="s">
        <v>40</v>
      </c>
      <c r="D179" s="63" t="s">
        <v>311</v>
      </c>
      <c r="E179" s="64" t="s">
        <v>55</v>
      </c>
      <c r="F179" s="63" t="s">
        <v>235</v>
      </c>
      <c r="G179" s="65">
        <v>35718</v>
      </c>
      <c r="H179" s="73">
        <f t="shared" ca="1" si="4"/>
        <v>24</v>
      </c>
      <c r="I179" s="64" t="s">
        <v>58</v>
      </c>
      <c r="J179" s="65">
        <v>43597</v>
      </c>
      <c r="K179" s="73">
        <f t="shared" ca="1" si="5"/>
        <v>3</v>
      </c>
      <c r="L179" s="65" t="str">
        <f>TEXT(Table14[[#This Row],[Pay Start Date]],"mmmm")</f>
        <v>May</v>
      </c>
      <c r="M179" s="73">
        <f>YEAR(Table14[[#This Row],[Pay Start Date]])</f>
        <v>2019</v>
      </c>
      <c r="N179" s="63" t="s">
        <v>263</v>
      </c>
      <c r="O179" s="64" t="s">
        <v>259</v>
      </c>
      <c r="P179" s="63">
        <v>106</v>
      </c>
      <c r="Q179" s="64" t="s">
        <v>278</v>
      </c>
      <c r="R179" s="63" t="s">
        <v>359</v>
      </c>
      <c r="S179" s="65"/>
      <c r="T179" s="64"/>
      <c r="U179" s="65"/>
    </row>
    <row r="180" spans="1:21" s="66" customFormat="1" x14ac:dyDescent="0.25">
      <c r="A180" s="63">
        <v>50112</v>
      </c>
      <c r="B180" s="64" t="s">
        <v>116</v>
      </c>
      <c r="C180" s="68" t="s">
        <v>40</v>
      </c>
      <c r="D180" s="63" t="s">
        <v>322</v>
      </c>
      <c r="E180" s="64" t="s">
        <v>70</v>
      </c>
      <c r="F180" s="63" t="s">
        <v>240</v>
      </c>
      <c r="G180" s="65">
        <v>32975</v>
      </c>
      <c r="H180" s="73">
        <f t="shared" ca="1" si="4"/>
        <v>32</v>
      </c>
      <c r="I180" s="64" t="s">
        <v>45</v>
      </c>
      <c r="J180" s="65">
        <v>43660</v>
      </c>
      <c r="K180" s="73">
        <f t="shared" ca="1" si="5"/>
        <v>3</v>
      </c>
      <c r="L180" s="65" t="str">
        <f>TEXT(Table14[[#This Row],[Pay Start Date]],"mmmm")</f>
        <v>July</v>
      </c>
      <c r="M180" s="73">
        <f>YEAR(Table14[[#This Row],[Pay Start Date]])</f>
        <v>2019</v>
      </c>
      <c r="N180" s="63" t="s">
        <v>265</v>
      </c>
      <c r="O180" s="64" t="s">
        <v>12</v>
      </c>
      <c r="P180" s="63">
        <v>108</v>
      </c>
      <c r="Q180" s="64" t="s">
        <v>283</v>
      </c>
      <c r="R180" s="63" t="s">
        <v>359</v>
      </c>
      <c r="S180" s="65"/>
      <c r="T180" s="64"/>
      <c r="U180" s="65"/>
    </row>
    <row r="181" spans="1:21" s="66" customFormat="1" x14ac:dyDescent="0.25">
      <c r="A181" s="63">
        <v>50114</v>
      </c>
      <c r="B181" s="64" t="s">
        <v>115</v>
      </c>
      <c r="C181" s="68" t="s">
        <v>40</v>
      </c>
      <c r="D181" s="63" t="s">
        <v>348</v>
      </c>
      <c r="E181" s="64" t="s">
        <v>248</v>
      </c>
      <c r="F181" s="63" t="s">
        <v>239</v>
      </c>
      <c r="G181" s="65">
        <v>30584</v>
      </c>
      <c r="H181" s="73">
        <f t="shared" ca="1" si="4"/>
        <v>38</v>
      </c>
      <c r="I181" s="64" t="s">
        <v>45</v>
      </c>
      <c r="J181" s="65">
        <v>43695</v>
      </c>
      <c r="K181" s="73">
        <f t="shared" ca="1" si="5"/>
        <v>3</v>
      </c>
      <c r="L181" s="65" t="str">
        <f>TEXT(Table14[[#This Row],[Pay Start Date]],"mmmm")</f>
        <v>August</v>
      </c>
      <c r="M181" s="73">
        <f>YEAR(Table14[[#This Row],[Pay Start Date]])</f>
        <v>2019</v>
      </c>
      <c r="N181" s="63" t="s">
        <v>270</v>
      </c>
      <c r="O181" s="64" t="s">
        <v>34</v>
      </c>
      <c r="P181" s="63">
        <v>118</v>
      </c>
      <c r="Q181" s="64" t="s">
        <v>293</v>
      </c>
      <c r="R181" s="63" t="s">
        <v>359</v>
      </c>
      <c r="S181" s="65"/>
      <c r="T181" s="64"/>
      <c r="U181" s="65"/>
    </row>
    <row r="182" spans="1:21" s="66" customFormat="1" x14ac:dyDescent="0.25">
      <c r="A182" s="63">
        <v>50113</v>
      </c>
      <c r="B182" s="64" t="s">
        <v>114</v>
      </c>
      <c r="C182" s="68" t="s">
        <v>8</v>
      </c>
      <c r="D182" s="63" t="s">
        <v>310</v>
      </c>
      <c r="E182" s="64" t="s">
        <v>43</v>
      </c>
      <c r="F182" s="63" t="s">
        <v>235</v>
      </c>
      <c r="G182" s="65">
        <v>35360</v>
      </c>
      <c r="H182" s="73">
        <f t="shared" ca="1" si="4"/>
        <v>25</v>
      </c>
      <c r="I182" s="64" t="s">
        <v>11</v>
      </c>
      <c r="J182" s="65">
        <v>43695</v>
      </c>
      <c r="K182" s="73">
        <f t="shared" ca="1" si="5"/>
        <v>3</v>
      </c>
      <c r="L182" s="65" t="str">
        <f>TEXT(Table14[[#This Row],[Pay Start Date]],"mmmm")</f>
        <v>August</v>
      </c>
      <c r="M182" s="73">
        <f>YEAR(Table14[[#This Row],[Pay Start Date]])</f>
        <v>2019</v>
      </c>
      <c r="N182" s="63" t="s">
        <v>263</v>
      </c>
      <c r="O182" s="64" t="s">
        <v>259</v>
      </c>
      <c r="P182" s="63">
        <v>105</v>
      </c>
      <c r="Q182" s="64" t="s">
        <v>277</v>
      </c>
      <c r="R182" s="63" t="s">
        <v>359</v>
      </c>
      <c r="S182" s="65"/>
      <c r="T182" s="64"/>
      <c r="U182" s="65"/>
    </row>
    <row r="183" spans="1:21" s="66" customFormat="1" x14ac:dyDescent="0.25">
      <c r="A183" s="63">
        <v>50115</v>
      </c>
      <c r="B183" s="64" t="s">
        <v>80</v>
      </c>
      <c r="C183" s="68" t="s">
        <v>40</v>
      </c>
      <c r="D183" s="63" t="s">
        <v>296</v>
      </c>
      <c r="E183" s="64" t="s">
        <v>36</v>
      </c>
      <c r="F183" s="63" t="s">
        <v>232</v>
      </c>
      <c r="G183" s="65">
        <v>31868</v>
      </c>
      <c r="H183" s="73">
        <f t="shared" ca="1" si="4"/>
        <v>35</v>
      </c>
      <c r="I183" s="64" t="s">
        <v>11</v>
      </c>
      <c r="J183" s="65">
        <v>43751</v>
      </c>
      <c r="K183" s="73">
        <f t="shared" ca="1" si="5"/>
        <v>2</v>
      </c>
      <c r="L183" s="65" t="str">
        <f>TEXT(Table14[[#This Row],[Pay Start Date]],"mmmm")</f>
        <v>October</v>
      </c>
      <c r="M183" s="73">
        <f>YEAR(Table14[[#This Row],[Pay Start Date]])</f>
        <v>2019</v>
      </c>
      <c r="N183" s="63" t="s">
        <v>266</v>
      </c>
      <c r="O183" s="64" t="s">
        <v>258</v>
      </c>
      <c r="P183" s="63">
        <v>101</v>
      </c>
      <c r="Q183" s="64" t="s">
        <v>288</v>
      </c>
      <c r="R183" s="63" t="s">
        <v>359</v>
      </c>
      <c r="S183" s="65"/>
      <c r="T183" s="64"/>
      <c r="U183" s="65"/>
    </row>
    <row r="184" spans="1:21" s="66" customFormat="1" x14ac:dyDescent="0.25">
      <c r="A184" s="63">
        <v>50116</v>
      </c>
      <c r="B184" s="64" t="s">
        <v>188</v>
      </c>
      <c r="C184" s="68" t="s">
        <v>8</v>
      </c>
      <c r="D184" s="63" t="s">
        <v>328</v>
      </c>
      <c r="E184" s="64" t="s">
        <v>250</v>
      </c>
      <c r="F184" s="63" t="s">
        <v>239</v>
      </c>
      <c r="G184" s="65">
        <v>30990</v>
      </c>
      <c r="H184" s="73">
        <f t="shared" ca="1" si="4"/>
        <v>37</v>
      </c>
      <c r="I184" s="64" t="s">
        <v>45</v>
      </c>
      <c r="J184" s="65">
        <v>43807</v>
      </c>
      <c r="K184" s="73">
        <f t="shared" ca="1" si="5"/>
        <v>2</v>
      </c>
      <c r="L184" s="65" t="str">
        <f>TEXT(Table14[[#This Row],[Pay Start Date]],"mmmm")</f>
        <v>December</v>
      </c>
      <c r="M184" s="73">
        <f>YEAR(Table14[[#This Row],[Pay Start Date]])</f>
        <v>2019</v>
      </c>
      <c r="N184" s="63" t="s">
        <v>266</v>
      </c>
      <c r="O184" s="64" t="s">
        <v>258</v>
      </c>
      <c r="P184" s="63">
        <v>110</v>
      </c>
      <c r="Q184" s="64" t="s">
        <v>287</v>
      </c>
      <c r="R184" s="63" t="s">
        <v>359</v>
      </c>
      <c r="S184" s="65"/>
      <c r="T184" s="64"/>
      <c r="U184" s="65"/>
    </row>
    <row r="185" spans="1:21" s="66" customFormat="1" x14ac:dyDescent="0.25">
      <c r="A185" s="63">
        <v>50117</v>
      </c>
      <c r="B185" s="64" t="s">
        <v>81</v>
      </c>
      <c r="C185" s="68" t="s">
        <v>8</v>
      </c>
      <c r="D185" s="63" t="s">
        <v>296</v>
      </c>
      <c r="E185" s="64" t="s">
        <v>36</v>
      </c>
      <c r="F185" s="63" t="s">
        <v>232</v>
      </c>
      <c r="G185" s="65">
        <v>35136</v>
      </c>
      <c r="H185" s="73">
        <f t="shared" ca="1" si="4"/>
        <v>26</v>
      </c>
      <c r="I185" s="64" t="s">
        <v>67</v>
      </c>
      <c r="J185" s="65">
        <v>44241</v>
      </c>
      <c r="K185" s="73">
        <f t="shared" ca="1" si="5"/>
        <v>1</v>
      </c>
      <c r="L185" s="65" t="str">
        <f>TEXT(Table14[[#This Row],[Pay Start Date]],"mmmm")</f>
        <v>February</v>
      </c>
      <c r="M185" s="73">
        <f>YEAR(Table14[[#This Row],[Pay Start Date]])</f>
        <v>2021</v>
      </c>
      <c r="N185" s="63" t="s">
        <v>266</v>
      </c>
      <c r="O185" s="64" t="s">
        <v>258</v>
      </c>
      <c r="P185" s="63">
        <v>117</v>
      </c>
      <c r="Q185" s="64" t="s">
        <v>289</v>
      </c>
      <c r="R185" s="63" t="s">
        <v>359</v>
      </c>
      <c r="S185" s="65"/>
      <c r="T185" s="64"/>
      <c r="U185" s="65">
        <v>44848</v>
      </c>
    </row>
    <row r="186" spans="1:21" s="66" customFormat="1" x14ac:dyDescent="0.25">
      <c r="A186" s="63">
        <v>50118</v>
      </c>
      <c r="B186" s="64" t="s">
        <v>82</v>
      </c>
      <c r="C186" s="68" t="s">
        <v>8</v>
      </c>
      <c r="D186" s="63" t="s">
        <v>296</v>
      </c>
      <c r="E186" s="64" t="s">
        <v>36</v>
      </c>
      <c r="F186" s="63" t="s">
        <v>232</v>
      </c>
      <c r="G186" s="65">
        <v>34754</v>
      </c>
      <c r="H186" s="73">
        <f t="shared" ca="1" si="4"/>
        <v>27</v>
      </c>
      <c r="I186" s="64" t="s">
        <v>11</v>
      </c>
      <c r="J186" s="65">
        <v>44290</v>
      </c>
      <c r="K186" s="73">
        <f t="shared" ca="1" si="5"/>
        <v>1</v>
      </c>
      <c r="L186" s="65" t="str">
        <f>TEXT(Table14[[#This Row],[Pay Start Date]],"mmmm")</f>
        <v>April</v>
      </c>
      <c r="M186" s="73">
        <f>YEAR(Table14[[#This Row],[Pay Start Date]])</f>
        <v>2021</v>
      </c>
      <c r="N186" s="63" t="s">
        <v>266</v>
      </c>
      <c r="O186" s="64" t="s">
        <v>258</v>
      </c>
      <c r="P186" s="63">
        <v>110</v>
      </c>
      <c r="Q186" s="64" t="s">
        <v>287</v>
      </c>
      <c r="R186" s="63" t="s">
        <v>359</v>
      </c>
      <c r="S186" s="65"/>
      <c r="T186" s="64"/>
      <c r="U186" s="65"/>
    </row>
    <row r="187" spans="1:21" s="66" customFormat="1" x14ac:dyDescent="0.25">
      <c r="A187" s="63">
        <v>50119</v>
      </c>
      <c r="B187" s="64" t="s">
        <v>113</v>
      </c>
      <c r="C187" s="68" t="s">
        <v>8</v>
      </c>
      <c r="D187" s="63" t="s">
        <v>304</v>
      </c>
      <c r="E187" s="64" t="s">
        <v>46</v>
      </c>
      <c r="F187" s="63" t="s">
        <v>234</v>
      </c>
      <c r="G187" s="65">
        <v>23842</v>
      </c>
      <c r="H187" s="73">
        <f t="shared" ca="1" si="4"/>
        <v>57</v>
      </c>
      <c r="I187" s="64" t="s">
        <v>66</v>
      </c>
      <c r="J187" s="65">
        <v>44423</v>
      </c>
      <c r="K187" s="73">
        <f t="shared" ca="1" si="5"/>
        <v>1</v>
      </c>
      <c r="L187" s="65" t="str">
        <f>TEXT(Table14[[#This Row],[Pay Start Date]],"mmmm")</f>
        <v>August</v>
      </c>
      <c r="M187" s="73">
        <f>YEAR(Table14[[#This Row],[Pay Start Date]])</f>
        <v>2021</v>
      </c>
      <c r="N187" s="63" t="s">
        <v>264</v>
      </c>
      <c r="O187" s="64" t="s">
        <v>260</v>
      </c>
      <c r="P187" s="63">
        <v>116</v>
      </c>
      <c r="Q187" s="64" t="s">
        <v>279</v>
      </c>
      <c r="R187" s="63" t="s">
        <v>359</v>
      </c>
      <c r="S187" s="65"/>
      <c r="T187" s="64"/>
      <c r="U187" s="65"/>
    </row>
    <row r="188" spans="1:21" s="66" customFormat="1" x14ac:dyDescent="0.25">
      <c r="A188" s="63">
        <v>50121</v>
      </c>
      <c r="B188" s="64" t="s">
        <v>84</v>
      </c>
      <c r="C188" s="68" t="s">
        <v>8</v>
      </c>
      <c r="D188" s="63" t="s">
        <v>296</v>
      </c>
      <c r="E188" s="64" t="s">
        <v>36</v>
      </c>
      <c r="F188" s="63" t="s">
        <v>232</v>
      </c>
      <c r="G188" s="65">
        <v>36454</v>
      </c>
      <c r="H188" s="73">
        <f t="shared" ca="1" si="4"/>
        <v>22</v>
      </c>
      <c r="I188" s="64" t="s">
        <v>11</v>
      </c>
      <c r="J188" s="65">
        <v>44503</v>
      </c>
      <c r="K188" s="73">
        <f t="shared" ca="1" si="5"/>
        <v>0</v>
      </c>
      <c r="L188" s="65" t="str">
        <f>TEXT(Table14[[#This Row],[Pay Start Date]],"mmmm")</f>
        <v>November</v>
      </c>
      <c r="M188" s="73">
        <f>YEAR(Table14[[#This Row],[Pay Start Date]])</f>
        <v>2021</v>
      </c>
      <c r="N188" s="63" t="s">
        <v>266</v>
      </c>
      <c r="O188" s="64" t="s">
        <v>258</v>
      </c>
      <c r="P188" s="63">
        <v>101</v>
      </c>
      <c r="Q188" s="64" t="s">
        <v>288</v>
      </c>
      <c r="R188" s="63" t="s">
        <v>359</v>
      </c>
      <c r="S188" s="65"/>
      <c r="T188" s="64"/>
      <c r="U188" s="65"/>
    </row>
    <row r="189" spans="1:21" s="66" customFormat="1" x14ac:dyDescent="0.25">
      <c r="A189" s="63">
        <v>50120</v>
      </c>
      <c r="B189" s="64" t="s">
        <v>83</v>
      </c>
      <c r="C189" s="68" t="s">
        <v>8</v>
      </c>
      <c r="D189" s="63" t="s">
        <v>296</v>
      </c>
      <c r="E189" s="64" t="s">
        <v>36</v>
      </c>
      <c r="F189" s="63" t="s">
        <v>232</v>
      </c>
      <c r="G189" s="65">
        <v>36703</v>
      </c>
      <c r="H189" s="73">
        <f t="shared" ca="1" si="4"/>
        <v>22</v>
      </c>
      <c r="I189" s="64" t="s">
        <v>11</v>
      </c>
      <c r="J189" s="65">
        <v>44503</v>
      </c>
      <c r="K189" s="73">
        <f t="shared" ca="1" si="5"/>
        <v>0</v>
      </c>
      <c r="L189" s="65" t="str">
        <f>TEXT(Table14[[#This Row],[Pay Start Date]],"mmmm")</f>
        <v>November</v>
      </c>
      <c r="M189" s="73">
        <f>YEAR(Table14[[#This Row],[Pay Start Date]])</f>
        <v>2021</v>
      </c>
      <c r="N189" s="63" t="s">
        <v>266</v>
      </c>
      <c r="O189" s="64" t="s">
        <v>258</v>
      </c>
      <c r="P189" s="63">
        <v>115</v>
      </c>
      <c r="Q189" s="64" t="s">
        <v>286</v>
      </c>
      <c r="R189" s="63" t="s">
        <v>359</v>
      </c>
      <c r="S189" s="65"/>
      <c r="T189" s="64"/>
      <c r="U189" s="65"/>
    </row>
    <row r="190" spans="1:21" s="66" customFormat="1" x14ac:dyDescent="0.25">
      <c r="A190" s="63">
        <v>50122</v>
      </c>
      <c r="B190" s="64" t="s">
        <v>85</v>
      </c>
      <c r="C190" s="68" t="s">
        <v>8</v>
      </c>
      <c r="D190" s="63" t="s">
        <v>296</v>
      </c>
      <c r="E190" s="64" t="s">
        <v>36</v>
      </c>
      <c r="F190" s="63" t="s">
        <v>232</v>
      </c>
      <c r="G190" s="65">
        <v>34920</v>
      </c>
      <c r="H190" s="73">
        <f t="shared" ca="1" si="4"/>
        <v>27</v>
      </c>
      <c r="I190" s="64" t="s">
        <v>11</v>
      </c>
      <c r="J190" s="65">
        <v>44503</v>
      </c>
      <c r="K190" s="73">
        <f t="shared" ca="1" si="5"/>
        <v>0</v>
      </c>
      <c r="L190" s="65" t="str">
        <f>TEXT(Table14[[#This Row],[Pay Start Date]],"mmmm")</f>
        <v>November</v>
      </c>
      <c r="M190" s="73">
        <f>YEAR(Table14[[#This Row],[Pay Start Date]])</f>
        <v>2021</v>
      </c>
      <c r="N190" s="63" t="s">
        <v>266</v>
      </c>
      <c r="O190" s="64" t="s">
        <v>258</v>
      </c>
      <c r="P190" s="63">
        <v>117</v>
      </c>
      <c r="Q190" s="64" t="s">
        <v>289</v>
      </c>
      <c r="R190" s="63" t="s">
        <v>359</v>
      </c>
      <c r="S190" s="65"/>
      <c r="T190" s="64"/>
      <c r="U190" s="65"/>
    </row>
    <row r="191" spans="1:21" s="66" customFormat="1" x14ac:dyDescent="0.25">
      <c r="A191" s="63">
        <v>50123</v>
      </c>
      <c r="B191" s="64" t="s">
        <v>86</v>
      </c>
      <c r="C191" s="68" t="s">
        <v>8</v>
      </c>
      <c r="D191" s="63" t="s">
        <v>296</v>
      </c>
      <c r="E191" s="64" t="s">
        <v>36</v>
      </c>
      <c r="F191" s="63" t="s">
        <v>232</v>
      </c>
      <c r="G191" s="65">
        <v>33412</v>
      </c>
      <c r="H191" s="73">
        <f t="shared" ca="1" si="4"/>
        <v>31</v>
      </c>
      <c r="I191" s="64" t="s">
        <v>67</v>
      </c>
      <c r="J191" s="65">
        <v>44507</v>
      </c>
      <c r="K191" s="73">
        <f t="shared" ca="1" si="5"/>
        <v>0</v>
      </c>
      <c r="L191" s="65" t="str">
        <f>TEXT(Table14[[#This Row],[Pay Start Date]],"mmmm")</f>
        <v>November</v>
      </c>
      <c r="M191" s="73">
        <f>YEAR(Table14[[#This Row],[Pay Start Date]])</f>
        <v>2021</v>
      </c>
      <c r="N191" s="63" t="s">
        <v>266</v>
      </c>
      <c r="O191" s="64" t="s">
        <v>258</v>
      </c>
      <c r="P191" s="63">
        <v>110</v>
      </c>
      <c r="Q191" s="64" t="s">
        <v>287</v>
      </c>
      <c r="R191" s="63" t="s">
        <v>359</v>
      </c>
      <c r="S191" s="65"/>
      <c r="T191" s="64"/>
      <c r="U191" s="65"/>
    </row>
    <row r="192" spans="1:21" s="66" customFormat="1" x14ac:dyDescent="0.25">
      <c r="A192" s="63">
        <v>50124</v>
      </c>
      <c r="B192" s="64" t="s">
        <v>87</v>
      </c>
      <c r="C192" s="68" t="s">
        <v>8</v>
      </c>
      <c r="D192" s="63" t="s">
        <v>296</v>
      </c>
      <c r="E192" s="64" t="s">
        <v>36</v>
      </c>
      <c r="F192" s="63" t="s">
        <v>232</v>
      </c>
      <c r="G192" s="65">
        <v>35365</v>
      </c>
      <c r="H192" s="73">
        <f t="shared" ca="1" si="4"/>
        <v>25</v>
      </c>
      <c r="I192" s="64" t="s">
        <v>11</v>
      </c>
      <c r="J192" s="65">
        <v>44510</v>
      </c>
      <c r="K192" s="73">
        <f t="shared" ca="1" si="5"/>
        <v>0</v>
      </c>
      <c r="L192" s="65" t="str">
        <f>TEXT(Table14[[#This Row],[Pay Start Date]],"mmmm")</f>
        <v>November</v>
      </c>
      <c r="M192" s="73">
        <f>YEAR(Table14[[#This Row],[Pay Start Date]])</f>
        <v>2021</v>
      </c>
      <c r="N192" s="63" t="s">
        <v>266</v>
      </c>
      <c r="O192" s="64" t="s">
        <v>258</v>
      </c>
      <c r="P192" s="63">
        <v>115</v>
      </c>
      <c r="Q192" s="64" t="s">
        <v>286</v>
      </c>
      <c r="R192" s="63" t="s">
        <v>359</v>
      </c>
      <c r="S192" s="65"/>
      <c r="T192" s="64"/>
      <c r="U192" s="65"/>
    </row>
    <row r="193" spans="1:21" s="66" customFormat="1" x14ac:dyDescent="0.25">
      <c r="A193" s="63">
        <v>50125</v>
      </c>
      <c r="B193" s="64" t="s">
        <v>88</v>
      </c>
      <c r="C193" s="68" t="s">
        <v>8</v>
      </c>
      <c r="D193" s="63" t="s">
        <v>296</v>
      </c>
      <c r="E193" s="64" t="s">
        <v>36</v>
      </c>
      <c r="F193" s="63" t="s">
        <v>232</v>
      </c>
      <c r="G193" s="65">
        <v>34867</v>
      </c>
      <c r="H193" s="73">
        <f t="shared" ca="1" si="4"/>
        <v>27</v>
      </c>
      <c r="I193" s="64" t="s">
        <v>11</v>
      </c>
      <c r="J193" s="65">
        <v>44521</v>
      </c>
      <c r="K193" s="73">
        <f t="shared" ca="1" si="5"/>
        <v>0</v>
      </c>
      <c r="L193" s="65" t="str">
        <f>TEXT(Table14[[#This Row],[Pay Start Date]],"mmmm")</f>
        <v>November</v>
      </c>
      <c r="M193" s="73">
        <f>YEAR(Table14[[#This Row],[Pay Start Date]])</f>
        <v>2021</v>
      </c>
      <c r="N193" s="63" t="s">
        <v>266</v>
      </c>
      <c r="O193" s="64" t="s">
        <v>258</v>
      </c>
      <c r="P193" s="63">
        <v>101</v>
      </c>
      <c r="Q193" s="64" t="s">
        <v>288</v>
      </c>
      <c r="R193" s="63" t="s">
        <v>359</v>
      </c>
      <c r="S193" s="65"/>
      <c r="T193" s="64"/>
      <c r="U193" s="65"/>
    </row>
    <row r="194" spans="1:21" s="66" customFormat="1" x14ac:dyDescent="0.25">
      <c r="A194" s="63">
        <v>50126</v>
      </c>
      <c r="B194" s="64" t="s">
        <v>89</v>
      </c>
      <c r="C194" s="68" t="s">
        <v>8</v>
      </c>
      <c r="D194" s="63" t="s">
        <v>296</v>
      </c>
      <c r="E194" s="64" t="s">
        <v>36</v>
      </c>
      <c r="F194" s="63" t="s">
        <v>232</v>
      </c>
      <c r="G194" s="65">
        <v>32304</v>
      </c>
      <c r="H194" s="73">
        <f t="shared" ref="H194:H237" ca="1" si="6">ROUNDDOWN(YEARFRAC(G194, TODAY(), 1), 0)</f>
        <v>34</v>
      </c>
      <c r="I194" s="64" t="s">
        <v>11</v>
      </c>
      <c r="J194" s="65">
        <v>44524</v>
      </c>
      <c r="K194" s="73">
        <f t="shared" ref="K194:K237" ca="1" si="7">ROUNDDOWN(YEARFRAC(J194, TODAY(), 1), 0)</f>
        <v>0</v>
      </c>
      <c r="L194" s="65" t="str">
        <f>TEXT(Table14[[#This Row],[Pay Start Date]],"mmmm")</f>
        <v>November</v>
      </c>
      <c r="M194" s="73">
        <f>YEAR(Table14[[#This Row],[Pay Start Date]])</f>
        <v>2021</v>
      </c>
      <c r="N194" s="63" t="s">
        <v>266</v>
      </c>
      <c r="O194" s="64" t="s">
        <v>258</v>
      </c>
      <c r="P194" s="63">
        <v>110</v>
      </c>
      <c r="Q194" s="64" t="s">
        <v>287</v>
      </c>
      <c r="R194" s="63" t="s">
        <v>359</v>
      </c>
      <c r="S194" s="65"/>
      <c r="T194" s="64"/>
      <c r="U194" s="65"/>
    </row>
    <row r="195" spans="1:21" s="66" customFormat="1" x14ac:dyDescent="0.25">
      <c r="A195" s="63">
        <v>50127</v>
      </c>
      <c r="B195" s="64" t="s">
        <v>90</v>
      </c>
      <c r="C195" s="68" t="s">
        <v>8</v>
      </c>
      <c r="D195" s="63" t="s">
        <v>296</v>
      </c>
      <c r="E195" s="64" t="s">
        <v>36</v>
      </c>
      <c r="F195" s="63" t="s">
        <v>232</v>
      </c>
      <c r="G195" s="65">
        <v>36312</v>
      </c>
      <c r="H195" s="73">
        <f t="shared" ca="1" si="6"/>
        <v>23</v>
      </c>
      <c r="I195" s="64" t="s">
        <v>11</v>
      </c>
      <c r="J195" s="65">
        <v>44524</v>
      </c>
      <c r="K195" s="73">
        <f t="shared" ca="1" si="7"/>
        <v>0</v>
      </c>
      <c r="L195" s="65" t="str">
        <f>TEXT(Table14[[#This Row],[Pay Start Date]],"mmmm")</f>
        <v>November</v>
      </c>
      <c r="M195" s="73">
        <f>YEAR(Table14[[#This Row],[Pay Start Date]])</f>
        <v>2021</v>
      </c>
      <c r="N195" s="63" t="s">
        <v>266</v>
      </c>
      <c r="O195" s="64" t="s">
        <v>258</v>
      </c>
      <c r="P195" s="63">
        <v>117</v>
      </c>
      <c r="Q195" s="64" t="s">
        <v>289</v>
      </c>
      <c r="R195" s="63" t="s">
        <v>359</v>
      </c>
      <c r="S195" s="65"/>
      <c r="T195" s="64"/>
      <c r="U195" s="65"/>
    </row>
    <row r="196" spans="1:21" s="66" customFormat="1" x14ac:dyDescent="0.25">
      <c r="A196" s="63">
        <v>50128</v>
      </c>
      <c r="B196" s="64" t="s">
        <v>112</v>
      </c>
      <c r="C196" s="68" t="s">
        <v>8</v>
      </c>
      <c r="D196" s="63" t="s">
        <v>337</v>
      </c>
      <c r="E196" s="64" t="s">
        <v>28</v>
      </c>
      <c r="F196" s="63" t="s">
        <v>234</v>
      </c>
      <c r="G196" s="65">
        <v>22085</v>
      </c>
      <c r="H196" s="73">
        <f t="shared" ca="1" si="6"/>
        <v>62</v>
      </c>
      <c r="I196" s="64" t="s">
        <v>33</v>
      </c>
      <c r="J196" s="65">
        <v>44556</v>
      </c>
      <c r="K196" s="73">
        <f t="shared" ca="1" si="7"/>
        <v>0</v>
      </c>
      <c r="L196" s="65" t="str">
        <f>TEXT(Table14[[#This Row],[Pay Start Date]],"mmmm")</f>
        <v>December</v>
      </c>
      <c r="M196" s="73">
        <f>YEAR(Table14[[#This Row],[Pay Start Date]])</f>
        <v>2021</v>
      </c>
      <c r="N196" s="63" t="s">
        <v>269</v>
      </c>
      <c r="O196" s="64" t="s">
        <v>21</v>
      </c>
      <c r="P196" s="63">
        <v>112</v>
      </c>
      <c r="Q196" s="64" t="s">
        <v>292</v>
      </c>
      <c r="R196" s="63" t="s">
        <v>359</v>
      </c>
      <c r="S196" s="65"/>
      <c r="T196" s="64"/>
      <c r="U196" s="65"/>
    </row>
    <row r="197" spans="1:21" s="66" customFormat="1" x14ac:dyDescent="0.25">
      <c r="A197" s="63">
        <v>50133</v>
      </c>
      <c r="B197" s="64" t="s">
        <v>95</v>
      </c>
      <c r="C197" s="68" t="s">
        <v>8</v>
      </c>
      <c r="D197" s="63" t="s">
        <v>303</v>
      </c>
      <c r="E197" s="64" t="s">
        <v>61</v>
      </c>
      <c r="F197" s="63" t="s">
        <v>233</v>
      </c>
      <c r="G197" s="65">
        <v>33504</v>
      </c>
      <c r="H197" s="73">
        <f t="shared" ca="1" si="6"/>
        <v>30</v>
      </c>
      <c r="I197" s="64" t="s">
        <v>49</v>
      </c>
      <c r="J197" s="65">
        <v>44564</v>
      </c>
      <c r="K197" s="73">
        <f t="shared" ca="1" si="7"/>
        <v>0</v>
      </c>
      <c r="L197" s="65" t="str">
        <f>TEXT(Table14[[#This Row],[Pay Start Date]],"mmmm")</f>
        <v>January</v>
      </c>
      <c r="M197" s="73">
        <f>YEAR(Table14[[#This Row],[Pay Start Date]])</f>
        <v>2022</v>
      </c>
      <c r="N197" s="63" t="s">
        <v>264</v>
      </c>
      <c r="O197" s="64" t="s">
        <v>260</v>
      </c>
      <c r="P197" s="63">
        <v>102</v>
      </c>
      <c r="Q197" s="64" t="s">
        <v>282</v>
      </c>
      <c r="R197" s="63" t="s">
        <v>359</v>
      </c>
      <c r="S197" s="65"/>
      <c r="T197" s="64"/>
      <c r="U197" s="65"/>
    </row>
    <row r="198" spans="1:21" s="66" customFormat="1" x14ac:dyDescent="0.25">
      <c r="A198" s="63">
        <v>50132</v>
      </c>
      <c r="B198" s="64" t="s">
        <v>94</v>
      </c>
      <c r="C198" s="68" t="s">
        <v>40</v>
      </c>
      <c r="D198" s="63" t="s">
        <v>303</v>
      </c>
      <c r="E198" s="64" t="s">
        <v>61</v>
      </c>
      <c r="F198" s="63" t="s">
        <v>233</v>
      </c>
      <c r="G198" s="65">
        <v>32659</v>
      </c>
      <c r="H198" s="73">
        <f t="shared" ca="1" si="6"/>
        <v>33</v>
      </c>
      <c r="I198" s="64" t="s">
        <v>49</v>
      </c>
      <c r="J198" s="65">
        <v>44564</v>
      </c>
      <c r="K198" s="73">
        <f t="shared" ca="1" si="7"/>
        <v>0</v>
      </c>
      <c r="L198" s="65" t="str">
        <f>TEXT(Table14[[#This Row],[Pay Start Date]],"mmmm")</f>
        <v>January</v>
      </c>
      <c r="M198" s="73">
        <f>YEAR(Table14[[#This Row],[Pay Start Date]])</f>
        <v>2022</v>
      </c>
      <c r="N198" s="63" t="s">
        <v>264</v>
      </c>
      <c r="O198" s="64" t="s">
        <v>260</v>
      </c>
      <c r="P198" s="63">
        <v>107</v>
      </c>
      <c r="Q198" s="64" t="s">
        <v>281</v>
      </c>
      <c r="R198" s="63" t="s">
        <v>359</v>
      </c>
      <c r="S198" s="65"/>
      <c r="T198" s="64"/>
      <c r="U198" s="65"/>
    </row>
    <row r="199" spans="1:21" s="66" customFormat="1" x14ac:dyDescent="0.25">
      <c r="A199" s="63">
        <v>50130</v>
      </c>
      <c r="B199" s="64" t="s">
        <v>92</v>
      </c>
      <c r="C199" s="68" t="s">
        <v>8</v>
      </c>
      <c r="D199" s="63" t="s">
        <v>297</v>
      </c>
      <c r="E199" s="64" t="s">
        <v>37</v>
      </c>
      <c r="F199" s="63" t="s">
        <v>233</v>
      </c>
      <c r="G199" s="65">
        <v>34144</v>
      </c>
      <c r="H199" s="73">
        <f t="shared" ca="1" si="6"/>
        <v>29</v>
      </c>
      <c r="I199" s="64" t="s">
        <v>49</v>
      </c>
      <c r="J199" s="65">
        <v>44564</v>
      </c>
      <c r="K199" s="73">
        <f t="shared" ca="1" si="7"/>
        <v>0</v>
      </c>
      <c r="L199" s="65" t="str">
        <f>TEXT(Table14[[#This Row],[Pay Start Date]],"mmmm")</f>
        <v>January</v>
      </c>
      <c r="M199" s="73">
        <f>YEAR(Table14[[#This Row],[Pay Start Date]])</f>
        <v>2022</v>
      </c>
      <c r="N199" s="63" t="s">
        <v>266</v>
      </c>
      <c r="O199" s="64" t="s">
        <v>258</v>
      </c>
      <c r="P199" s="63">
        <v>101</v>
      </c>
      <c r="Q199" s="64" t="s">
        <v>288</v>
      </c>
      <c r="R199" s="63" t="s">
        <v>359</v>
      </c>
      <c r="S199" s="65"/>
      <c r="T199" s="64"/>
      <c r="U199" s="65"/>
    </row>
    <row r="200" spans="1:21" s="66" customFormat="1" x14ac:dyDescent="0.25">
      <c r="A200" s="63">
        <v>50129</v>
      </c>
      <c r="B200" s="64" t="s">
        <v>91</v>
      </c>
      <c r="C200" s="68" t="s">
        <v>8</v>
      </c>
      <c r="D200" s="63" t="s">
        <v>297</v>
      </c>
      <c r="E200" s="64" t="s">
        <v>37</v>
      </c>
      <c r="F200" s="63" t="s">
        <v>233</v>
      </c>
      <c r="G200" s="65">
        <v>36402</v>
      </c>
      <c r="H200" s="73">
        <f t="shared" ca="1" si="6"/>
        <v>23</v>
      </c>
      <c r="I200" s="64" t="s">
        <v>49</v>
      </c>
      <c r="J200" s="65">
        <v>44564</v>
      </c>
      <c r="K200" s="73">
        <f t="shared" ca="1" si="7"/>
        <v>0</v>
      </c>
      <c r="L200" s="65" t="str">
        <f>TEXT(Table14[[#This Row],[Pay Start Date]],"mmmm")</f>
        <v>January</v>
      </c>
      <c r="M200" s="73">
        <f>YEAR(Table14[[#This Row],[Pay Start Date]])</f>
        <v>2022</v>
      </c>
      <c r="N200" s="63" t="s">
        <v>266</v>
      </c>
      <c r="O200" s="64" t="s">
        <v>258</v>
      </c>
      <c r="P200" s="63">
        <v>115</v>
      </c>
      <c r="Q200" s="64" t="s">
        <v>286</v>
      </c>
      <c r="R200" s="63" t="s">
        <v>359</v>
      </c>
      <c r="S200" s="65"/>
      <c r="T200" s="64"/>
      <c r="U200" s="65"/>
    </row>
    <row r="201" spans="1:21" s="66" customFormat="1" x14ac:dyDescent="0.25">
      <c r="A201" s="63">
        <v>50131</v>
      </c>
      <c r="B201" s="64" t="s">
        <v>93</v>
      </c>
      <c r="C201" s="68" t="s">
        <v>8</v>
      </c>
      <c r="D201" s="63" t="s">
        <v>302</v>
      </c>
      <c r="E201" s="64" t="s">
        <v>71</v>
      </c>
      <c r="F201" s="63" t="s">
        <v>232</v>
      </c>
      <c r="G201" s="65">
        <v>35663</v>
      </c>
      <c r="H201" s="73">
        <f t="shared" ca="1" si="6"/>
        <v>25</v>
      </c>
      <c r="I201" s="64" t="s">
        <v>49</v>
      </c>
      <c r="J201" s="65">
        <v>44564</v>
      </c>
      <c r="K201" s="73">
        <f t="shared" ca="1" si="7"/>
        <v>0</v>
      </c>
      <c r="L201" s="65" t="str">
        <f>TEXT(Table14[[#This Row],[Pay Start Date]],"mmmm")</f>
        <v>January</v>
      </c>
      <c r="M201" s="73">
        <f>YEAR(Table14[[#This Row],[Pay Start Date]])</f>
        <v>2022</v>
      </c>
      <c r="N201" s="63" t="s">
        <v>264</v>
      </c>
      <c r="O201" s="64" t="s">
        <v>260</v>
      </c>
      <c r="P201" s="63">
        <v>102</v>
      </c>
      <c r="Q201" s="64" t="s">
        <v>282</v>
      </c>
      <c r="R201" s="63" t="s">
        <v>359</v>
      </c>
      <c r="S201" s="65"/>
      <c r="T201" s="64"/>
      <c r="U201" s="65"/>
    </row>
    <row r="202" spans="1:21" s="66" customFormat="1" x14ac:dyDescent="0.25">
      <c r="A202" s="63">
        <v>50136</v>
      </c>
      <c r="B202" s="64" t="s">
        <v>98</v>
      </c>
      <c r="C202" s="68" t="s">
        <v>8</v>
      </c>
      <c r="D202" s="63" t="s">
        <v>302</v>
      </c>
      <c r="E202" s="64" t="s">
        <v>71</v>
      </c>
      <c r="F202" s="63" t="s">
        <v>232</v>
      </c>
      <c r="G202" s="65">
        <v>33811</v>
      </c>
      <c r="H202" s="73">
        <f t="shared" ca="1" si="6"/>
        <v>30</v>
      </c>
      <c r="I202" s="64" t="s">
        <v>49</v>
      </c>
      <c r="J202" s="65">
        <v>44564</v>
      </c>
      <c r="K202" s="73">
        <f t="shared" ca="1" si="7"/>
        <v>0</v>
      </c>
      <c r="L202" s="65" t="str">
        <f>TEXT(Table14[[#This Row],[Pay Start Date]],"mmmm")</f>
        <v>January</v>
      </c>
      <c r="M202" s="73">
        <f>YEAR(Table14[[#This Row],[Pay Start Date]])</f>
        <v>2022</v>
      </c>
      <c r="N202" s="63" t="s">
        <v>264</v>
      </c>
      <c r="O202" s="64" t="s">
        <v>260</v>
      </c>
      <c r="P202" s="63">
        <v>107</v>
      </c>
      <c r="Q202" s="64" t="s">
        <v>281</v>
      </c>
      <c r="R202" s="63" t="s">
        <v>359</v>
      </c>
      <c r="S202" s="65"/>
      <c r="T202" s="64"/>
      <c r="U202" s="65"/>
    </row>
    <row r="203" spans="1:21" s="66" customFormat="1" x14ac:dyDescent="0.25">
      <c r="A203" s="63">
        <v>50135</v>
      </c>
      <c r="B203" s="64" t="s">
        <v>97</v>
      </c>
      <c r="C203" s="68" t="s">
        <v>8</v>
      </c>
      <c r="D203" s="63" t="s">
        <v>302</v>
      </c>
      <c r="E203" s="64" t="s">
        <v>71</v>
      </c>
      <c r="F203" s="63" t="s">
        <v>232</v>
      </c>
      <c r="G203" s="65">
        <v>35922</v>
      </c>
      <c r="H203" s="73">
        <f t="shared" ca="1" si="6"/>
        <v>24</v>
      </c>
      <c r="I203" s="64" t="s">
        <v>49</v>
      </c>
      <c r="J203" s="65">
        <v>44564</v>
      </c>
      <c r="K203" s="73">
        <f t="shared" ca="1" si="7"/>
        <v>0</v>
      </c>
      <c r="L203" s="65" t="str">
        <f>TEXT(Table14[[#This Row],[Pay Start Date]],"mmmm")</f>
        <v>January</v>
      </c>
      <c r="M203" s="73">
        <f>YEAR(Table14[[#This Row],[Pay Start Date]])</f>
        <v>2022</v>
      </c>
      <c r="N203" s="63" t="s">
        <v>264</v>
      </c>
      <c r="O203" s="64" t="s">
        <v>260</v>
      </c>
      <c r="P203" s="63">
        <v>116</v>
      </c>
      <c r="Q203" s="64" t="s">
        <v>279</v>
      </c>
      <c r="R203" s="63" t="s">
        <v>359</v>
      </c>
      <c r="S203" s="65"/>
      <c r="T203" s="64"/>
      <c r="U203" s="65"/>
    </row>
    <row r="204" spans="1:21" s="66" customFormat="1" x14ac:dyDescent="0.25">
      <c r="A204" s="63">
        <v>50134</v>
      </c>
      <c r="B204" s="64" t="s">
        <v>96</v>
      </c>
      <c r="C204" s="68" t="s">
        <v>8</v>
      </c>
      <c r="D204" s="63" t="s">
        <v>302</v>
      </c>
      <c r="E204" s="64" t="s">
        <v>71</v>
      </c>
      <c r="F204" s="63" t="s">
        <v>232</v>
      </c>
      <c r="G204" s="65">
        <v>35963</v>
      </c>
      <c r="H204" s="73">
        <f t="shared" ca="1" si="6"/>
        <v>24</v>
      </c>
      <c r="I204" s="64" t="s">
        <v>49</v>
      </c>
      <c r="J204" s="65">
        <v>44564</v>
      </c>
      <c r="K204" s="73">
        <f t="shared" ca="1" si="7"/>
        <v>0</v>
      </c>
      <c r="L204" s="65" t="str">
        <f>TEXT(Table14[[#This Row],[Pay Start Date]],"mmmm")</f>
        <v>January</v>
      </c>
      <c r="M204" s="73">
        <f>YEAR(Table14[[#This Row],[Pay Start Date]])</f>
        <v>2022</v>
      </c>
      <c r="N204" s="63" t="s">
        <v>264</v>
      </c>
      <c r="O204" s="64" t="s">
        <v>260</v>
      </c>
      <c r="P204" s="63">
        <v>116</v>
      </c>
      <c r="Q204" s="64" t="s">
        <v>279</v>
      </c>
      <c r="R204" s="63" t="s">
        <v>359</v>
      </c>
      <c r="S204" s="65"/>
      <c r="T204" s="64"/>
      <c r="U204" s="65"/>
    </row>
    <row r="205" spans="1:21" s="66" customFormat="1" x14ac:dyDescent="0.25">
      <c r="A205" s="63">
        <v>50137</v>
      </c>
      <c r="B205" s="64" t="s">
        <v>99</v>
      </c>
      <c r="C205" s="68" t="s">
        <v>8</v>
      </c>
      <c r="D205" s="63" t="s">
        <v>296</v>
      </c>
      <c r="E205" s="64" t="s">
        <v>36</v>
      </c>
      <c r="F205" s="63" t="s">
        <v>232</v>
      </c>
      <c r="G205" s="65">
        <v>31673</v>
      </c>
      <c r="H205" s="73">
        <f t="shared" ca="1" si="6"/>
        <v>36</v>
      </c>
      <c r="I205" s="64" t="s">
        <v>49</v>
      </c>
      <c r="J205" s="65">
        <v>44572</v>
      </c>
      <c r="K205" s="73">
        <f t="shared" ca="1" si="7"/>
        <v>0</v>
      </c>
      <c r="L205" s="65" t="str">
        <f>TEXT(Table14[[#This Row],[Pay Start Date]],"mmmm")</f>
        <v>January</v>
      </c>
      <c r="M205" s="73">
        <f>YEAR(Table14[[#This Row],[Pay Start Date]])</f>
        <v>2022</v>
      </c>
      <c r="N205" s="63" t="s">
        <v>266</v>
      </c>
      <c r="O205" s="64" t="s">
        <v>258</v>
      </c>
      <c r="P205" s="63">
        <v>115</v>
      </c>
      <c r="Q205" s="64" t="s">
        <v>286</v>
      </c>
      <c r="R205" s="63" t="s">
        <v>359</v>
      </c>
      <c r="S205" s="65"/>
      <c r="T205" s="64"/>
      <c r="U205" s="65"/>
    </row>
    <row r="206" spans="1:21" s="66" customFormat="1" x14ac:dyDescent="0.25">
      <c r="A206" s="63">
        <v>50072</v>
      </c>
      <c r="B206" s="64" t="s">
        <v>145</v>
      </c>
      <c r="C206" s="68" t="s">
        <v>40</v>
      </c>
      <c r="D206" s="63" t="s">
        <v>336</v>
      </c>
      <c r="E206" s="64" t="s">
        <v>73</v>
      </c>
      <c r="F206" s="63" t="s">
        <v>231</v>
      </c>
      <c r="G206" s="65">
        <v>23479</v>
      </c>
      <c r="H206" s="73">
        <f t="shared" ca="1" si="6"/>
        <v>58</v>
      </c>
      <c r="I206" s="64" t="s">
        <v>68</v>
      </c>
      <c r="J206" s="65">
        <v>44652</v>
      </c>
      <c r="K206" s="73">
        <f t="shared" ca="1" si="7"/>
        <v>0</v>
      </c>
      <c r="L206" s="65" t="str">
        <f>TEXT(Table14[[#This Row],[Pay Start Date]],"mmmm")</f>
        <v>April</v>
      </c>
      <c r="M206" s="73">
        <f>YEAR(Table14[[#This Row],[Pay Start Date]])</f>
        <v>2022</v>
      </c>
      <c r="N206" s="63" t="s">
        <v>269</v>
      </c>
      <c r="O206" s="64" t="s">
        <v>21</v>
      </c>
      <c r="P206" s="63">
        <v>112</v>
      </c>
      <c r="Q206" s="64" t="s">
        <v>292</v>
      </c>
      <c r="R206" s="63" t="s">
        <v>359</v>
      </c>
      <c r="S206" s="65"/>
      <c r="T206" s="64"/>
      <c r="U206" s="65"/>
    </row>
    <row r="207" spans="1:21" s="66" customFormat="1" x14ac:dyDescent="0.25">
      <c r="A207" s="63">
        <v>50152</v>
      </c>
      <c r="B207" s="64" t="s">
        <v>108</v>
      </c>
      <c r="C207" s="68" t="s">
        <v>8</v>
      </c>
      <c r="D207" s="63" t="s">
        <v>339</v>
      </c>
      <c r="E207" s="64" t="s">
        <v>254</v>
      </c>
      <c r="F207" s="63" t="s">
        <v>237</v>
      </c>
      <c r="G207" s="65">
        <v>34204</v>
      </c>
      <c r="H207" s="73">
        <f t="shared" ca="1" si="6"/>
        <v>29</v>
      </c>
      <c r="I207" s="64" t="s">
        <v>33</v>
      </c>
      <c r="J207" s="65">
        <v>44669</v>
      </c>
      <c r="K207" s="73">
        <f t="shared" ca="1" si="7"/>
        <v>0</v>
      </c>
      <c r="L207" s="65" t="str">
        <f>TEXT(Table14[[#This Row],[Pay Start Date]],"mmmm")</f>
        <v>April</v>
      </c>
      <c r="M207" s="73">
        <f>YEAR(Table14[[#This Row],[Pay Start Date]])</f>
        <v>2022</v>
      </c>
      <c r="N207" s="63" t="s">
        <v>268</v>
      </c>
      <c r="O207" s="64" t="s">
        <v>48</v>
      </c>
      <c r="P207" s="63">
        <v>113</v>
      </c>
      <c r="Q207" s="64" t="s">
        <v>291</v>
      </c>
      <c r="R207" s="63" t="s">
        <v>359</v>
      </c>
      <c r="S207" s="65"/>
      <c r="T207" s="64"/>
      <c r="U207" s="65"/>
    </row>
    <row r="208" spans="1:21" s="66" customFormat="1" x14ac:dyDescent="0.25">
      <c r="A208" s="63">
        <v>50155</v>
      </c>
      <c r="B208" s="64" t="s">
        <v>105</v>
      </c>
      <c r="C208" s="68" t="s">
        <v>8</v>
      </c>
      <c r="D208" s="63" t="s">
        <v>302</v>
      </c>
      <c r="E208" s="64" t="s">
        <v>71</v>
      </c>
      <c r="F208" s="63" t="s">
        <v>232</v>
      </c>
      <c r="G208" s="65">
        <v>34699</v>
      </c>
      <c r="H208" s="73">
        <f t="shared" ca="1" si="6"/>
        <v>27</v>
      </c>
      <c r="I208" s="64" t="s">
        <v>49</v>
      </c>
      <c r="J208" s="65">
        <v>44676</v>
      </c>
      <c r="K208" s="73">
        <f t="shared" ca="1" si="7"/>
        <v>0</v>
      </c>
      <c r="L208" s="65" t="str">
        <f>TEXT(Table14[[#This Row],[Pay Start Date]],"mmmm")</f>
        <v>April</v>
      </c>
      <c r="M208" s="73">
        <f>YEAR(Table14[[#This Row],[Pay Start Date]])</f>
        <v>2022</v>
      </c>
      <c r="N208" s="63" t="s">
        <v>264</v>
      </c>
      <c r="O208" s="64" t="s">
        <v>260</v>
      </c>
      <c r="P208" s="63">
        <v>116</v>
      </c>
      <c r="Q208" s="64" t="s">
        <v>279</v>
      </c>
      <c r="R208" s="63" t="s">
        <v>359</v>
      </c>
      <c r="S208" s="65"/>
      <c r="T208" s="64"/>
      <c r="U208" s="65"/>
    </row>
    <row r="209" spans="1:21" s="66" customFormat="1" x14ac:dyDescent="0.25">
      <c r="A209" s="63">
        <v>50154</v>
      </c>
      <c r="B209" s="64" t="s">
        <v>106</v>
      </c>
      <c r="C209" s="68" t="s">
        <v>8</v>
      </c>
      <c r="D209" s="63" t="s">
        <v>296</v>
      </c>
      <c r="E209" s="64" t="s">
        <v>36</v>
      </c>
      <c r="F209" s="63" t="s">
        <v>232</v>
      </c>
      <c r="G209" s="65">
        <v>30495</v>
      </c>
      <c r="H209" s="73">
        <f t="shared" ca="1" si="6"/>
        <v>39</v>
      </c>
      <c r="I209" s="64" t="s">
        <v>49</v>
      </c>
      <c r="J209" s="65">
        <v>44676</v>
      </c>
      <c r="K209" s="73">
        <f t="shared" ca="1" si="7"/>
        <v>0</v>
      </c>
      <c r="L209" s="65" t="str">
        <f>TEXT(Table14[[#This Row],[Pay Start Date]],"mmmm")</f>
        <v>April</v>
      </c>
      <c r="M209" s="73">
        <f>YEAR(Table14[[#This Row],[Pay Start Date]])</f>
        <v>2022</v>
      </c>
      <c r="N209" s="63" t="s">
        <v>266</v>
      </c>
      <c r="O209" s="64" t="s">
        <v>258</v>
      </c>
      <c r="P209" s="63">
        <v>101</v>
      </c>
      <c r="Q209" s="64" t="s">
        <v>288</v>
      </c>
      <c r="R209" s="63" t="s">
        <v>359</v>
      </c>
      <c r="S209" s="65"/>
      <c r="T209" s="64"/>
      <c r="U209" s="65"/>
    </row>
    <row r="210" spans="1:21" s="66" customFormat="1" x14ac:dyDescent="0.25">
      <c r="A210" s="63">
        <v>50156</v>
      </c>
      <c r="B210" s="64" t="s">
        <v>104</v>
      </c>
      <c r="C210" s="68" t="s">
        <v>8</v>
      </c>
      <c r="D210" s="63" t="s">
        <v>297</v>
      </c>
      <c r="E210" s="64" t="s">
        <v>37</v>
      </c>
      <c r="F210" s="63" t="s">
        <v>233</v>
      </c>
      <c r="G210" s="65">
        <v>37245</v>
      </c>
      <c r="H210" s="73">
        <f t="shared" ca="1" si="6"/>
        <v>20</v>
      </c>
      <c r="I210" s="64" t="s">
        <v>39</v>
      </c>
      <c r="J210" s="65">
        <v>44683</v>
      </c>
      <c r="K210" s="73">
        <f t="shared" ca="1" si="7"/>
        <v>0</v>
      </c>
      <c r="L210" s="65" t="str">
        <f>TEXT(Table14[[#This Row],[Pay Start Date]],"mmmm")</f>
        <v>May</v>
      </c>
      <c r="M210" s="73">
        <f>YEAR(Table14[[#This Row],[Pay Start Date]])</f>
        <v>2022</v>
      </c>
      <c r="N210" s="63" t="s">
        <v>266</v>
      </c>
      <c r="O210" s="64" t="s">
        <v>258</v>
      </c>
      <c r="P210" s="63">
        <v>117</v>
      </c>
      <c r="Q210" s="64" t="s">
        <v>289</v>
      </c>
      <c r="R210" s="63" t="s">
        <v>359</v>
      </c>
      <c r="S210" s="65"/>
      <c r="T210" s="64"/>
      <c r="U210" s="65"/>
    </row>
    <row r="211" spans="1:21" s="66" customFormat="1" x14ac:dyDescent="0.25">
      <c r="A211" s="63">
        <v>50159</v>
      </c>
      <c r="B211" s="64" t="s">
        <v>98</v>
      </c>
      <c r="C211" s="68" t="s">
        <v>8</v>
      </c>
      <c r="D211" s="63" t="s">
        <v>334</v>
      </c>
      <c r="E211" s="64" t="s">
        <v>251</v>
      </c>
      <c r="F211" s="63" t="s">
        <v>239</v>
      </c>
      <c r="G211" s="65">
        <v>30729</v>
      </c>
      <c r="H211" s="73">
        <f t="shared" ca="1" si="6"/>
        <v>38</v>
      </c>
      <c r="I211" s="64" t="s">
        <v>11</v>
      </c>
      <c r="J211" s="65">
        <v>44698</v>
      </c>
      <c r="K211" s="73">
        <f t="shared" ca="1" si="7"/>
        <v>0</v>
      </c>
      <c r="L211" s="65" t="str">
        <f>TEXT(Table14[[#This Row],[Pay Start Date]],"mmmm")</f>
        <v>May</v>
      </c>
      <c r="M211" s="73">
        <f>YEAR(Table14[[#This Row],[Pay Start Date]])</f>
        <v>2022</v>
      </c>
      <c r="N211" s="63" t="s">
        <v>271</v>
      </c>
      <c r="O211" s="64" t="s">
        <v>261</v>
      </c>
      <c r="P211" s="63">
        <v>111</v>
      </c>
      <c r="Q211" s="64" t="s">
        <v>294</v>
      </c>
      <c r="R211" s="63" t="s">
        <v>359</v>
      </c>
      <c r="S211" s="65"/>
      <c r="T211" s="64"/>
      <c r="U211" s="65"/>
    </row>
    <row r="212" spans="1:21" s="66" customFormat="1" x14ac:dyDescent="0.25">
      <c r="A212" s="63">
        <v>50157</v>
      </c>
      <c r="B212" s="64" t="s">
        <v>103</v>
      </c>
      <c r="C212" s="68" t="s">
        <v>40</v>
      </c>
      <c r="D212" s="63" t="s">
        <v>324</v>
      </c>
      <c r="E212" s="64" t="s">
        <v>75</v>
      </c>
      <c r="F212" s="63" t="s">
        <v>237</v>
      </c>
      <c r="G212" s="65">
        <v>29853</v>
      </c>
      <c r="H212" s="73">
        <f t="shared" ca="1" si="6"/>
        <v>40</v>
      </c>
      <c r="I212" s="64" t="s">
        <v>41</v>
      </c>
      <c r="J212" s="65">
        <v>44698</v>
      </c>
      <c r="K212" s="73">
        <f t="shared" ca="1" si="7"/>
        <v>0</v>
      </c>
      <c r="L212" s="65" t="str">
        <f>TEXT(Table14[[#This Row],[Pay Start Date]],"mmmm")</f>
        <v>May</v>
      </c>
      <c r="M212" s="73">
        <f>YEAR(Table14[[#This Row],[Pay Start Date]])</f>
        <v>2022</v>
      </c>
      <c r="N212" s="63" t="s">
        <v>267</v>
      </c>
      <c r="O212" s="64" t="s">
        <v>262</v>
      </c>
      <c r="P212" s="63">
        <v>109</v>
      </c>
      <c r="Q212" s="64" t="s">
        <v>290</v>
      </c>
      <c r="R212" s="63" t="s">
        <v>359</v>
      </c>
      <c r="S212" s="65"/>
      <c r="T212" s="64"/>
      <c r="U212" s="65"/>
    </row>
    <row r="213" spans="1:21" s="66" customFormat="1" x14ac:dyDescent="0.25">
      <c r="A213" s="63">
        <v>50158</v>
      </c>
      <c r="B213" s="64" t="s">
        <v>102</v>
      </c>
      <c r="C213" s="68" t="s">
        <v>8</v>
      </c>
      <c r="D213" s="63" t="s">
        <v>296</v>
      </c>
      <c r="E213" s="64" t="s">
        <v>36</v>
      </c>
      <c r="F213" s="63" t="s">
        <v>232</v>
      </c>
      <c r="G213" s="65">
        <v>36249</v>
      </c>
      <c r="H213" s="73">
        <f t="shared" ca="1" si="6"/>
        <v>23</v>
      </c>
      <c r="I213" s="64" t="s">
        <v>33</v>
      </c>
      <c r="J213" s="65">
        <v>44698</v>
      </c>
      <c r="K213" s="73">
        <f t="shared" ca="1" si="7"/>
        <v>0</v>
      </c>
      <c r="L213" s="65" t="str">
        <f>TEXT(Table14[[#This Row],[Pay Start Date]],"mmmm")</f>
        <v>May</v>
      </c>
      <c r="M213" s="73">
        <f>YEAR(Table14[[#This Row],[Pay Start Date]])</f>
        <v>2022</v>
      </c>
      <c r="N213" s="63" t="s">
        <v>266</v>
      </c>
      <c r="O213" s="64" t="s">
        <v>258</v>
      </c>
      <c r="P213" s="63">
        <v>117</v>
      </c>
      <c r="Q213" s="64" t="s">
        <v>289</v>
      </c>
      <c r="R213" s="63" t="s">
        <v>359</v>
      </c>
      <c r="S213" s="65"/>
      <c r="T213" s="64"/>
      <c r="U213" s="65"/>
    </row>
    <row r="214" spans="1:21" s="66" customFormat="1" x14ac:dyDescent="0.25">
      <c r="A214" s="63">
        <v>50169</v>
      </c>
      <c r="B214" s="64" t="s">
        <v>96</v>
      </c>
      <c r="C214" s="68" t="s">
        <v>40</v>
      </c>
      <c r="D214" s="63" t="s">
        <v>297</v>
      </c>
      <c r="E214" s="64" t="s">
        <v>37</v>
      </c>
      <c r="F214" s="63" t="s">
        <v>233</v>
      </c>
      <c r="G214" s="65">
        <v>37174</v>
      </c>
      <c r="H214" s="73">
        <f t="shared" ca="1" si="6"/>
        <v>20</v>
      </c>
      <c r="I214" s="64" t="s">
        <v>62</v>
      </c>
      <c r="J214" s="65">
        <v>44711</v>
      </c>
      <c r="K214" s="73">
        <f t="shared" ca="1" si="7"/>
        <v>0</v>
      </c>
      <c r="L214" s="65" t="str">
        <f>TEXT(Table14[[#This Row],[Pay Start Date]],"mmmm")</f>
        <v>May</v>
      </c>
      <c r="M214" s="73">
        <f>YEAR(Table14[[#This Row],[Pay Start Date]])</f>
        <v>2022</v>
      </c>
      <c r="N214" s="63" t="s">
        <v>266</v>
      </c>
      <c r="O214" s="64" t="s">
        <v>258</v>
      </c>
      <c r="P214" s="63">
        <v>110</v>
      </c>
      <c r="Q214" s="64" t="s">
        <v>287</v>
      </c>
      <c r="R214" s="63" t="s">
        <v>359</v>
      </c>
      <c r="S214" s="65"/>
      <c r="T214" s="64"/>
      <c r="U214" s="65"/>
    </row>
    <row r="215" spans="1:21" s="66" customFormat="1" x14ac:dyDescent="0.25">
      <c r="A215" s="63">
        <v>50164</v>
      </c>
      <c r="B215" s="64" t="s">
        <v>97</v>
      </c>
      <c r="C215" s="68" t="s">
        <v>8</v>
      </c>
      <c r="D215" s="63" t="s">
        <v>297</v>
      </c>
      <c r="E215" s="64" t="s">
        <v>37</v>
      </c>
      <c r="F215" s="63" t="s">
        <v>233</v>
      </c>
      <c r="G215" s="65">
        <v>36327</v>
      </c>
      <c r="H215" s="73">
        <f t="shared" ca="1" si="6"/>
        <v>23</v>
      </c>
      <c r="I215" s="64" t="s">
        <v>39</v>
      </c>
      <c r="J215" s="65">
        <v>44711</v>
      </c>
      <c r="K215" s="73">
        <f t="shared" ca="1" si="7"/>
        <v>0</v>
      </c>
      <c r="L215" s="65" t="str">
        <f>TEXT(Table14[[#This Row],[Pay Start Date]],"mmmm")</f>
        <v>May</v>
      </c>
      <c r="M215" s="73">
        <f>YEAR(Table14[[#This Row],[Pay Start Date]])</f>
        <v>2022</v>
      </c>
      <c r="N215" s="63" t="s">
        <v>266</v>
      </c>
      <c r="O215" s="64" t="s">
        <v>258</v>
      </c>
      <c r="P215" s="63">
        <v>115</v>
      </c>
      <c r="Q215" s="64" t="s">
        <v>286</v>
      </c>
      <c r="R215" s="63" t="s">
        <v>359</v>
      </c>
      <c r="S215" s="65"/>
      <c r="T215" s="64"/>
      <c r="U215" s="65"/>
    </row>
    <row r="216" spans="1:21" s="66" customFormat="1" x14ac:dyDescent="0.25">
      <c r="A216" s="63">
        <v>50167</v>
      </c>
      <c r="B216" s="64" t="s">
        <v>93</v>
      </c>
      <c r="C216" s="68" t="s">
        <v>8</v>
      </c>
      <c r="D216" s="63" t="s">
        <v>302</v>
      </c>
      <c r="E216" s="64" t="s">
        <v>71</v>
      </c>
      <c r="F216" s="63" t="s">
        <v>232</v>
      </c>
      <c r="G216" s="65">
        <v>34520</v>
      </c>
      <c r="H216" s="73">
        <f t="shared" ca="1" si="6"/>
        <v>28</v>
      </c>
      <c r="I216" s="64" t="s">
        <v>45</v>
      </c>
      <c r="J216" s="65">
        <v>44711</v>
      </c>
      <c r="K216" s="73">
        <f t="shared" ca="1" si="7"/>
        <v>0</v>
      </c>
      <c r="L216" s="65" t="str">
        <f>TEXT(Table14[[#This Row],[Pay Start Date]],"mmmm")</f>
        <v>May</v>
      </c>
      <c r="M216" s="73">
        <f>YEAR(Table14[[#This Row],[Pay Start Date]])</f>
        <v>2022</v>
      </c>
      <c r="N216" s="63" t="s">
        <v>264</v>
      </c>
      <c r="O216" s="64" t="s">
        <v>260</v>
      </c>
      <c r="P216" s="63">
        <v>102</v>
      </c>
      <c r="Q216" s="64" t="s">
        <v>282</v>
      </c>
      <c r="R216" s="63" t="s">
        <v>359</v>
      </c>
      <c r="S216" s="65"/>
      <c r="T216" s="64"/>
      <c r="U216" s="65"/>
    </row>
    <row r="217" spans="1:21" s="66" customFormat="1" x14ac:dyDescent="0.25">
      <c r="A217" s="63">
        <v>50165</v>
      </c>
      <c r="B217" s="64" t="s">
        <v>95</v>
      </c>
      <c r="C217" s="68" t="s">
        <v>8</v>
      </c>
      <c r="D217" s="63" t="s">
        <v>302</v>
      </c>
      <c r="E217" s="64" t="s">
        <v>71</v>
      </c>
      <c r="F217" s="63" t="s">
        <v>232</v>
      </c>
      <c r="G217" s="65">
        <v>35812</v>
      </c>
      <c r="H217" s="73">
        <f t="shared" ca="1" si="6"/>
        <v>24</v>
      </c>
      <c r="I217" s="64" t="s">
        <v>39</v>
      </c>
      <c r="J217" s="65">
        <v>44711</v>
      </c>
      <c r="K217" s="73">
        <f t="shared" ca="1" si="7"/>
        <v>0</v>
      </c>
      <c r="L217" s="65" t="str">
        <f>TEXT(Table14[[#This Row],[Pay Start Date]],"mmmm")</f>
        <v>May</v>
      </c>
      <c r="M217" s="73">
        <f>YEAR(Table14[[#This Row],[Pay Start Date]])</f>
        <v>2022</v>
      </c>
      <c r="N217" s="63" t="s">
        <v>264</v>
      </c>
      <c r="O217" s="64" t="s">
        <v>260</v>
      </c>
      <c r="P217" s="63">
        <v>102</v>
      </c>
      <c r="Q217" s="64" t="s">
        <v>282</v>
      </c>
      <c r="R217" s="63" t="s">
        <v>359</v>
      </c>
      <c r="S217" s="65"/>
      <c r="T217" s="64"/>
      <c r="U217" s="65"/>
    </row>
    <row r="218" spans="1:21" s="66" customFormat="1" x14ac:dyDescent="0.25">
      <c r="A218" s="63">
        <v>50168</v>
      </c>
      <c r="B218" s="64" t="s">
        <v>94</v>
      </c>
      <c r="C218" s="68" t="s">
        <v>40</v>
      </c>
      <c r="D218" s="63" t="s">
        <v>302</v>
      </c>
      <c r="E218" s="64" t="s">
        <v>71</v>
      </c>
      <c r="F218" s="63" t="s">
        <v>232</v>
      </c>
      <c r="G218" s="65">
        <v>35521</v>
      </c>
      <c r="H218" s="73">
        <f t="shared" ca="1" si="6"/>
        <v>25</v>
      </c>
      <c r="I218" s="64" t="s">
        <v>62</v>
      </c>
      <c r="J218" s="65">
        <v>44711</v>
      </c>
      <c r="K218" s="73">
        <f t="shared" ca="1" si="7"/>
        <v>0</v>
      </c>
      <c r="L218" s="65" t="str">
        <f>TEXT(Table14[[#This Row],[Pay Start Date]],"mmmm")</f>
        <v>May</v>
      </c>
      <c r="M218" s="73">
        <f>YEAR(Table14[[#This Row],[Pay Start Date]])</f>
        <v>2022</v>
      </c>
      <c r="N218" s="63" t="s">
        <v>264</v>
      </c>
      <c r="O218" s="64" t="s">
        <v>260</v>
      </c>
      <c r="P218" s="63">
        <v>107</v>
      </c>
      <c r="Q218" s="64" t="s">
        <v>281</v>
      </c>
      <c r="R218" s="63" t="s">
        <v>359</v>
      </c>
      <c r="S218" s="65"/>
      <c r="T218" s="64"/>
      <c r="U218" s="65"/>
    </row>
    <row r="219" spans="1:21" s="66" customFormat="1" x14ac:dyDescent="0.25">
      <c r="A219" s="63">
        <v>50162</v>
      </c>
      <c r="B219" s="64" t="s">
        <v>101</v>
      </c>
      <c r="C219" s="68" t="s">
        <v>8</v>
      </c>
      <c r="D219" s="63" t="s">
        <v>302</v>
      </c>
      <c r="E219" s="64" t="s">
        <v>71</v>
      </c>
      <c r="F219" s="63" t="s">
        <v>232</v>
      </c>
      <c r="G219" s="65">
        <v>35001</v>
      </c>
      <c r="H219" s="73">
        <f t="shared" ca="1" si="6"/>
        <v>26</v>
      </c>
      <c r="I219" s="64" t="s">
        <v>39</v>
      </c>
      <c r="J219" s="65">
        <v>44711</v>
      </c>
      <c r="K219" s="73">
        <f t="shared" ca="1" si="7"/>
        <v>0</v>
      </c>
      <c r="L219" s="65" t="str">
        <f>TEXT(Table14[[#This Row],[Pay Start Date]],"mmmm")</f>
        <v>May</v>
      </c>
      <c r="M219" s="73">
        <f>YEAR(Table14[[#This Row],[Pay Start Date]])</f>
        <v>2022</v>
      </c>
      <c r="N219" s="63" t="s">
        <v>264</v>
      </c>
      <c r="O219" s="64" t="s">
        <v>260</v>
      </c>
      <c r="P219" s="63">
        <v>116</v>
      </c>
      <c r="Q219" s="64" t="s">
        <v>279</v>
      </c>
      <c r="R219" s="63" t="s">
        <v>359</v>
      </c>
      <c r="S219" s="65"/>
      <c r="T219" s="64"/>
      <c r="U219" s="65"/>
    </row>
    <row r="220" spans="1:21" s="66" customFormat="1" x14ac:dyDescent="0.25">
      <c r="A220" s="63">
        <v>50163</v>
      </c>
      <c r="B220" s="64" t="s">
        <v>111</v>
      </c>
      <c r="C220" s="68" t="s">
        <v>8</v>
      </c>
      <c r="D220" s="63" t="s">
        <v>302</v>
      </c>
      <c r="E220" s="64" t="s">
        <v>71</v>
      </c>
      <c r="F220" s="63" t="s">
        <v>232</v>
      </c>
      <c r="G220" s="65">
        <v>35363</v>
      </c>
      <c r="H220" s="73">
        <f t="shared" ca="1" si="6"/>
        <v>25</v>
      </c>
      <c r="I220" s="64" t="s">
        <v>39</v>
      </c>
      <c r="J220" s="65">
        <v>44711</v>
      </c>
      <c r="K220" s="73">
        <f t="shared" ca="1" si="7"/>
        <v>0</v>
      </c>
      <c r="L220" s="65" t="str">
        <f>TEXT(Table14[[#This Row],[Pay Start Date]],"mmmm")</f>
        <v>May</v>
      </c>
      <c r="M220" s="73">
        <f>YEAR(Table14[[#This Row],[Pay Start Date]])</f>
        <v>2022</v>
      </c>
      <c r="N220" s="63" t="s">
        <v>264</v>
      </c>
      <c r="O220" s="64" t="s">
        <v>260</v>
      </c>
      <c r="P220" s="63">
        <v>116</v>
      </c>
      <c r="Q220" s="64" t="s">
        <v>279</v>
      </c>
      <c r="R220" s="63" t="s">
        <v>359</v>
      </c>
      <c r="S220" s="65"/>
      <c r="T220" s="64"/>
      <c r="U220" s="65"/>
    </row>
    <row r="221" spans="1:21" s="66" customFormat="1" x14ac:dyDescent="0.25">
      <c r="A221" s="63">
        <v>50161</v>
      </c>
      <c r="B221" s="64" t="s">
        <v>100</v>
      </c>
      <c r="C221" s="68" t="s">
        <v>8</v>
      </c>
      <c r="D221" s="63" t="s">
        <v>302</v>
      </c>
      <c r="E221" s="64" t="s">
        <v>71</v>
      </c>
      <c r="F221" s="63" t="s">
        <v>232</v>
      </c>
      <c r="G221" s="65">
        <v>35826</v>
      </c>
      <c r="H221" s="73">
        <f t="shared" ca="1" si="6"/>
        <v>24</v>
      </c>
      <c r="I221" s="64" t="s">
        <v>39</v>
      </c>
      <c r="J221" s="65">
        <v>44711</v>
      </c>
      <c r="K221" s="73">
        <f t="shared" ca="1" si="7"/>
        <v>0</v>
      </c>
      <c r="L221" s="65" t="str">
        <f>TEXT(Table14[[#This Row],[Pay Start Date]],"mmmm")</f>
        <v>May</v>
      </c>
      <c r="M221" s="73">
        <f>YEAR(Table14[[#This Row],[Pay Start Date]])</f>
        <v>2022</v>
      </c>
      <c r="N221" s="63" t="s">
        <v>264</v>
      </c>
      <c r="O221" s="64" t="s">
        <v>260</v>
      </c>
      <c r="P221" s="63">
        <v>116</v>
      </c>
      <c r="Q221" s="64" t="s">
        <v>279</v>
      </c>
      <c r="R221" s="63" t="s">
        <v>359</v>
      </c>
      <c r="S221" s="65"/>
      <c r="T221" s="64"/>
      <c r="U221" s="65"/>
    </row>
    <row r="222" spans="1:21" s="66" customFormat="1" x14ac:dyDescent="0.25">
      <c r="A222" s="63">
        <v>50184</v>
      </c>
      <c r="B222" s="64" t="s">
        <v>114</v>
      </c>
      <c r="C222" s="68" t="s">
        <v>40</v>
      </c>
      <c r="D222" s="63" t="s">
        <v>296</v>
      </c>
      <c r="E222" s="64" t="s">
        <v>36</v>
      </c>
      <c r="F222" s="63" t="s">
        <v>232</v>
      </c>
      <c r="G222" s="65">
        <v>30631</v>
      </c>
      <c r="H222" s="73">
        <f t="shared" ca="1" si="6"/>
        <v>38</v>
      </c>
      <c r="I222" s="64" t="s">
        <v>31</v>
      </c>
      <c r="J222" s="65">
        <v>44725</v>
      </c>
      <c r="K222" s="73">
        <f t="shared" ca="1" si="7"/>
        <v>0</v>
      </c>
      <c r="L222" s="65" t="str">
        <f>TEXT(Table14[[#This Row],[Pay Start Date]],"mmmm")</f>
        <v>June</v>
      </c>
      <c r="M222" s="73">
        <f>YEAR(Table14[[#This Row],[Pay Start Date]])</f>
        <v>2022</v>
      </c>
      <c r="N222" s="63" t="s">
        <v>266</v>
      </c>
      <c r="O222" s="64" t="s">
        <v>258</v>
      </c>
      <c r="P222" s="63">
        <v>110</v>
      </c>
      <c r="Q222" s="64" t="s">
        <v>287</v>
      </c>
      <c r="R222" s="63" t="s">
        <v>359</v>
      </c>
      <c r="S222" s="65"/>
      <c r="T222" s="64"/>
      <c r="U222" s="65"/>
    </row>
    <row r="223" spans="1:21" s="66" customFormat="1" x14ac:dyDescent="0.25">
      <c r="A223" s="63">
        <v>50185</v>
      </c>
      <c r="B223" s="64" t="s">
        <v>80</v>
      </c>
      <c r="C223" s="68" t="s">
        <v>40</v>
      </c>
      <c r="D223" s="63" t="s">
        <v>302</v>
      </c>
      <c r="E223" s="64" t="s">
        <v>71</v>
      </c>
      <c r="F223" s="63" t="s">
        <v>232</v>
      </c>
      <c r="G223" s="65">
        <v>34987</v>
      </c>
      <c r="H223" s="73">
        <f t="shared" ca="1" si="6"/>
        <v>26</v>
      </c>
      <c r="I223" s="64" t="s">
        <v>31</v>
      </c>
      <c r="J223" s="65">
        <v>44732</v>
      </c>
      <c r="K223" s="73">
        <f t="shared" ca="1" si="7"/>
        <v>0</v>
      </c>
      <c r="L223" s="65" t="str">
        <f>TEXT(Table14[[#This Row],[Pay Start Date]],"mmmm")</f>
        <v>June</v>
      </c>
      <c r="M223" s="73">
        <f>YEAR(Table14[[#This Row],[Pay Start Date]])</f>
        <v>2022</v>
      </c>
      <c r="N223" s="63" t="s">
        <v>264</v>
      </c>
      <c r="O223" s="64" t="s">
        <v>260</v>
      </c>
      <c r="P223" s="63">
        <v>107</v>
      </c>
      <c r="Q223" s="64" t="s">
        <v>281</v>
      </c>
      <c r="R223" s="63" t="s">
        <v>359</v>
      </c>
      <c r="S223" s="65"/>
      <c r="T223" s="64"/>
      <c r="U223" s="65"/>
    </row>
    <row r="224" spans="1:21" s="66" customFormat="1" x14ac:dyDescent="0.25">
      <c r="A224" s="63">
        <v>50187</v>
      </c>
      <c r="B224" s="64" t="s">
        <v>116</v>
      </c>
      <c r="C224" s="68" t="s">
        <v>8</v>
      </c>
      <c r="D224" s="63" t="s">
        <v>296</v>
      </c>
      <c r="E224" s="64" t="s">
        <v>36</v>
      </c>
      <c r="F224" s="63" t="s">
        <v>232</v>
      </c>
      <c r="G224" s="65">
        <v>36460</v>
      </c>
      <c r="H224" s="73">
        <f t="shared" ca="1" si="6"/>
        <v>22</v>
      </c>
      <c r="I224" s="64" t="s">
        <v>33</v>
      </c>
      <c r="J224" s="65">
        <v>44732</v>
      </c>
      <c r="K224" s="73">
        <f t="shared" ca="1" si="7"/>
        <v>0</v>
      </c>
      <c r="L224" s="65" t="str">
        <f>TEXT(Table14[[#This Row],[Pay Start Date]],"mmmm")</f>
        <v>June</v>
      </c>
      <c r="M224" s="73">
        <f>YEAR(Table14[[#This Row],[Pay Start Date]])</f>
        <v>2022</v>
      </c>
      <c r="N224" s="63" t="s">
        <v>266</v>
      </c>
      <c r="O224" s="64" t="s">
        <v>258</v>
      </c>
      <c r="P224" s="63">
        <v>101</v>
      </c>
      <c r="Q224" s="64" t="s">
        <v>288</v>
      </c>
      <c r="R224" s="63" t="s">
        <v>359</v>
      </c>
      <c r="S224" s="65"/>
      <c r="T224" s="64"/>
      <c r="U224" s="65">
        <v>44831</v>
      </c>
    </row>
    <row r="225" spans="1:21" s="66" customFormat="1" x14ac:dyDescent="0.25">
      <c r="A225" s="63">
        <v>50186</v>
      </c>
      <c r="B225" s="64" t="s">
        <v>115</v>
      </c>
      <c r="C225" s="68" t="s">
        <v>40</v>
      </c>
      <c r="D225" s="63" t="s">
        <v>296</v>
      </c>
      <c r="E225" s="64" t="s">
        <v>36</v>
      </c>
      <c r="F225" s="63" t="s">
        <v>232</v>
      </c>
      <c r="G225" s="65">
        <v>37584</v>
      </c>
      <c r="H225" s="73">
        <f t="shared" ca="1" si="6"/>
        <v>19</v>
      </c>
      <c r="I225" s="64" t="s">
        <v>31</v>
      </c>
      <c r="J225" s="65">
        <v>44732</v>
      </c>
      <c r="K225" s="73">
        <f t="shared" ca="1" si="7"/>
        <v>0</v>
      </c>
      <c r="L225" s="65" t="str">
        <f>TEXT(Table14[[#This Row],[Pay Start Date]],"mmmm")</f>
        <v>June</v>
      </c>
      <c r="M225" s="73">
        <f>YEAR(Table14[[#This Row],[Pay Start Date]])</f>
        <v>2022</v>
      </c>
      <c r="N225" s="63" t="s">
        <v>266</v>
      </c>
      <c r="O225" s="64" t="s">
        <v>258</v>
      </c>
      <c r="P225" s="63">
        <v>115</v>
      </c>
      <c r="Q225" s="64" t="s">
        <v>286</v>
      </c>
      <c r="R225" s="63" t="s">
        <v>359</v>
      </c>
      <c r="S225" s="65"/>
      <c r="T225" s="64"/>
      <c r="U225" s="65"/>
    </row>
    <row r="226" spans="1:21" s="66" customFormat="1" x14ac:dyDescent="0.25">
      <c r="A226" s="63">
        <v>50188</v>
      </c>
      <c r="B226" s="64" t="s">
        <v>117</v>
      </c>
      <c r="C226" s="68" t="s">
        <v>40</v>
      </c>
      <c r="D226" s="63" t="s">
        <v>296</v>
      </c>
      <c r="E226" s="64" t="s">
        <v>36</v>
      </c>
      <c r="F226" s="63" t="s">
        <v>232</v>
      </c>
      <c r="G226" s="65">
        <v>35951</v>
      </c>
      <c r="H226" s="73">
        <f t="shared" ca="1" si="6"/>
        <v>24</v>
      </c>
      <c r="I226" s="64" t="s">
        <v>31</v>
      </c>
      <c r="J226" s="65">
        <v>44732</v>
      </c>
      <c r="K226" s="73">
        <f t="shared" ca="1" si="7"/>
        <v>0</v>
      </c>
      <c r="L226" s="65" t="str">
        <f>TEXT(Table14[[#This Row],[Pay Start Date]],"mmmm")</f>
        <v>June</v>
      </c>
      <c r="M226" s="73">
        <f>YEAR(Table14[[#This Row],[Pay Start Date]])</f>
        <v>2022</v>
      </c>
      <c r="N226" s="63" t="s">
        <v>266</v>
      </c>
      <c r="O226" s="64" t="s">
        <v>258</v>
      </c>
      <c r="P226" s="63">
        <v>117</v>
      </c>
      <c r="Q226" s="64" t="s">
        <v>289</v>
      </c>
      <c r="R226" s="63" t="s">
        <v>359</v>
      </c>
      <c r="S226" s="65"/>
      <c r="T226" s="64"/>
      <c r="U226" s="65"/>
    </row>
    <row r="227" spans="1:21" s="66" customFormat="1" x14ac:dyDescent="0.25">
      <c r="A227" s="63">
        <v>50196</v>
      </c>
      <c r="B227" s="64" t="s">
        <v>124</v>
      </c>
      <c r="C227" s="68" t="s">
        <v>8</v>
      </c>
      <c r="D227" s="63" t="s">
        <v>302</v>
      </c>
      <c r="E227" s="64" t="s">
        <v>71</v>
      </c>
      <c r="F227" s="63" t="s">
        <v>232</v>
      </c>
      <c r="G227" s="65">
        <v>34390</v>
      </c>
      <c r="H227" s="73">
        <f t="shared" ca="1" si="6"/>
        <v>28</v>
      </c>
      <c r="I227" s="64" t="s">
        <v>45</v>
      </c>
      <c r="J227" s="65">
        <v>44739</v>
      </c>
      <c r="K227" s="73">
        <f t="shared" ca="1" si="7"/>
        <v>0</v>
      </c>
      <c r="L227" s="65" t="str">
        <f>TEXT(Table14[[#This Row],[Pay Start Date]],"mmmm")</f>
        <v>June</v>
      </c>
      <c r="M227" s="73">
        <f>YEAR(Table14[[#This Row],[Pay Start Date]])</f>
        <v>2022</v>
      </c>
      <c r="N227" s="63" t="s">
        <v>264</v>
      </c>
      <c r="O227" s="64" t="s">
        <v>260</v>
      </c>
      <c r="P227" s="63">
        <v>116</v>
      </c>
      <c r="Q227" s="64" t="s">
        <v>279</v>
      </c>
      <c r="R227" s="63" t="s">
        <v>359</v>
      </c>
      <c r="S227" s="65"/>
      <c r="T227" s="64"/>
      <c r="U227" s="65"/>
    </row>
    <row r="228" spans="1:21" s="66" customFormat="1" x14ac:dyDescent="0.25">
      <c r="A228" s="63">
        <v>50195</v>
      </c>
      <c r="B228" s="64" t="s">
        <v>123</v>
      </c>
      <c r="C228" s="68" t="s">
        <v>8</v>
      </c>
      <c r="D228" s="63" t="s">
        <v>302</v>
      </c>
      <c r="E228" s="64" t="s">
        <v>71</v>
      </c>
      <c r="F228" s="63" t="s">
        <v>232</v>
      </c>
      <c r="G228" s="65">
        <v>35515</v>
      </c>
      <c r="H228" s="73">
        <f t="shared" ca="1" si="6"/>
        <v>25</v>
      </c>
      <c r="I228" s="64" t="s">
        <v>45</v>
      </c>
      <c r="J228" s="65">
        <v>44739</v>
      </c>
      <c r="K228" s="73">
        <f t="shared" ca="1" si="7"/>
        <v>0</v>
      </c>
      <c r="L228" s="65" t="str">
        <f>TEXT(Table14[[#This Row],[Pay Start Date]],"mmmm")</f>
        <v>June</v>
      </c>
      <c r="M228" s="73">
        <f>YEAR(Table14[[#This Row],[Pay Start Date]])</f>
        <v>2022</v>
      </c>
      <c r="N228" s="63" t="s">
        <v>264</v>
      </c>
      <c r="O228" s="64" t="s">
        <v>260</v>
      </c>
      <c r="P228" s="63">
        <v>116</v>
      </c>
      <c r="Q228" s="64" t="s">
        <v>279</v>
      </c>
      <c r="R228" s="63" t="s">
        <v>359</v>
      </c>
      <c r="S228" s="65"/>
      <c r="T228" s="64"/>
      <c r="U228" s="65"/>
    </row>
    <row r="229" spans="1:21" s="66" customFormat="1" x14ac:dyDescent="0.25">
      <c r="A229" s="63">
        <v>50189</v>
      </c>
      <c r="B229" s="64" t="s">
        <v>118</v>
      </c>
      <c r="C229" s="68" t="s">
        <v>8</v>
      </c>
      <c r="D229" s="63" t="s">
        <v>296</v>
      </c>
      <c r="E229" s="64" t="s">
        <v>36</v>
      </c>
      <c r="F229" s="63" t="s">
        <v>232</v>
      </c>
      <c r="G229" s="65">
        <v>33098</v>
      </c>
      <c r="H229" s="73">
        <f t="shared" ca="1" si="6"/>
        <v>32</v>
      </c>
      <c r="I229" s="64" t="s">
        <v>67</v>
      </c>
      <c r="J229" s="65">
        <v>44739</v>
      </c>
      <c r="K229" s="73">
        <f t="shared" ca="1" si="7"/>
        <v>0</v>
      </c>
      <c r="L229" s="65" t="str">
        <f>TEXT(Table14[[#This Row],[Pay Start Date]],"mmmm")</f>
        <v>June</v>
      </c>
      <c r="M229" s="73">
        <f>YEAR(Table14[[#This Row],[Pay Start Date]])</f>
        <v>2022</v>
      </c>
      <c r="N229" s="63" t="s">
        <v>266</v>
      </c>
      <c r="O229" s="64" t="s">
        <v>258</v>
      </c>
      <c r="P229" s="63">
        <v>110</v>
      </c>
      <c r="Q229" s="64" t="s">
        <v>287</v>
      </c>
      <c r="R229" s="63" t="s">
        <v>359</v>
      </c>
      <c r="S229" s="65"/>
      <c r="T229" s="64"/>
      <c r="U229" s="65"/>
    </row>
    <row r="230" spans="1:21" s="66" customFormat="1" x14ac:dyDescent="0.25">
      <c r="A230" s="63">
        <v>50205</v>
      </c>
      <c r="B230" s="64" t="s">
        <v>133</v>
      </c>
      <c r="C230" s="68" t="s">
        <v>40</v>
      </c>
      <c r="D230" s="63" t="s">
        <v>296</v>
      </c>
      <c r="E230" s="64" t="s">
        <v>36</v>
      </c>
      <c r="F230" s="63" t="s">
        <v>232</v>
      </c>
      <c r="G230" s="65">
        <v>35214</v>
      </c>
      <c r="H230" s="73">
        <f t="shared" ca="1" si="6"/>
        <v>26</v>
      </c>
      <c r="I230" s="64" t="s">
        <v>58</v>
      </c>
      <c r="J230" s="65">
        <v>44746</v>
      </c>
      <c r="K230" s="73">
        <f t="shared" ca="1" si="7"/>
        <v>0</v>
      </c>
      <c r="L230" s="65" t="str">
        <f>TEXT(Table14[[#This Row],[Pay Start Date]],"mmmm")</f>
        <v>July</v>
      </c>
      <c r="M230" s="73">
        <f>YEAR(Table14[[#This Row],[Pay Start Date]])</f>
        <v>2022</v>
      </c>
      <c r="N230" s="63" t="s">
        <v>266</v>
      </c>
      <c r="O230" s="64" t="s">
        <v>258</v>
      </c>
      <c r="P230" s="63">
        <v>115</v>
      </c>
      <c r="Q230" s="64" t="s">
        <v>286</v>
      </c>
      <c r="R230" s="63" t="s">
        <v>359</v>
      </c>
      <c r="S230" s="65"/>
      <c r="T230" s="64"/>
      <c r="U230" s="65"/>
    </row>
    <row r="231" spans="1:21" s="66" customFormat="1" x14ac:dyDescent="0.25">
      <c r="A231" s="63">
        <v>50207</v>
      </c>
      <c r="B231" s="64" t="s">
        <v>135</v>
      </c>
      <c r="C231" s="68" t="s">
        <v>8</v>
      </c>
      <c r="D231" s="63" t="s">
        <v>302</v>
      </c>
      <c r="E231" s="64" t="s">
        <v>71</v>
      </c>
      <c r="F231" s="63" t="s">
        <v>232</v>
      </c>
      <c r="G231" s="65">
        <v>35867</v>
      </c>
      <c r="H231" s="73">
        <f t="shared" ca="1" si="6"/>
        <v>24</v>
      </c>
      <c r="I231" s="64" t="s">
        <v>32</v>
      </c>
      <c r="J231" s="65">
        <v>44760</v>
      </c>
      <c r="K231" s="73">
        <f t="shared" ca="1" si="7"/>
        <v>0</v>
      </c>
      <c r="L231" s="65" t="str">
        <f>TEXT(Table14[[#This Row],[Pay Start Date]],"mmmm")</f>
        <v>July</v>
      </c>
      <c r="M231" s="73">
        <f>YEAR(Table14[[#This Row],[Pay Start Date]])</f>
        <v>2022</v>
      </c>
      <c r="N231" s="63" t="s">
        <v>264</v>
      </c>
      <c r="O231" s="64" t="s">
        <v>260</v>
      </c>
      <c r="P231" s="63">
        <v>102</v>
      </c>
      <c r="Q231" s="64" t="s">
        <v>282</v>
      </c>
      <c r="R231" s="63" t="s">
        <v>359</v>
      </c>
      <c r="S231" s="65"/>
      <c r="T231" s="64"/>
      <c r="U231" s="65"/>
    </row>
    <row r="232" spans="1:21" s="66" customFormat="1" x14ac:dyDescent="0.25">
      <c r="A232" s="63">
        <v>50210</v>
      </c>
      <c r="B232" s="64" t="s">
        <v>138</v>
      </c>
      <c r="C232" s="68" t="s">
        <v>40</v>
      </c>
      <c r="D232" s="63" t="s">
        <v>302</v>
      </c>
      <c r="E232" s="64" t="s">
        <v>71</v>
      </c>
      <c r="F232" s="63" t="s">
        <v>232</v>
      </c>
      <c r="G232" s="65">
        <v>35486</v>
      </c>
      <c r="H232" s="73">
        <f t="shared" ca="1" si="6"/>
        <v>25</v>
      </c>
      <c r="I232" s="64" t="s">
        <v>67</v>
      </c>
      <c r="J232" s="65">
        <v>44760</v>
      </c>
      <c r="K232" s="73">
        <f t="shared" ca="1" si="7"/>
        <v>0</v>
      </c>
      <c r="L232" s="65" t="str">
        <f>TEXT(Table14[[#This Row],[Pay Start Date]],"mmmm")</f>
        <v>July</v>
      </c>
      <c r="M232" s="73">
        <f>YEAR(Table14[[#This Row],[Pay Start Date]])</f>
        <v>2022</v>
      </c>
      <c r="N232" s="63" t="s">
        <v>264</v>
      </c>
      <c r="O232" s="64" t="s">
        <v>260</v>
      </c>
      <c r="P232" s="63">
        <v>107</v>
      </c>
      <c r="Q232" s="64" t="s">
        <v>281</v>
      </c>
      <c r="R232" s="63" t="s">
        <v>359</v>
      </c>
      <c r="S232" s="65"/>
      <c r="T232" s="64"/>
      <c r="U232" s="65"/>
    </row>
    <row r="233" spans="1:21" s="66" customFormat="1" x14ac:dyDescent="0.25">
      <c r="A233" s="63">
        <v>50219</v>
      </c>
      <c r="B233" s="64" t="s">
        <v>153</v>
      </c>
      <c r="C233" s="68" t="s">
        <v>8</v>
      </c>
      <c r="D233" s="63" t="s">
        <v>312</v>
      </c>
      <c r="E233" s="64" t="s">
        <v>52</v>
      </c>
      <c r="F233" s="63" t="s">
        <v>237</v>
      </c>
      <c r="G233" s="65">
        <v>30863</v>
      </c>
      <c r="H233" s="73">
        <f t="shared" ca="1" si="6"/>
        <v>38</v>
      </c>
      <c r="I233" s="64" t="s">
        <v>32</v>
      </c>
      <c r="J233" s="65">
        <v>44774</v>
      </c>
      <c r="K233" s="73">
        <f t="shared" ca="1" si="7"/>
        <v>0</v>
      </c>
      <c r="L233" s="65" t="str">
        <f>TEXT(Table14[[#This Row],[Pay Start Date]],"mmmm")</f>
        <v>August</v>
      </c>
      <c r="M233" s="73">
        <f>YEAR(Table14[[#This Row],[Pay Start Date]])</f>
        <v>2022</v>
      </c>
      <c r="N233" s="63" t="s">
        <v>263</v>
      </c>
      <c r="O233" s="64" t="s">
        <v>259</v>
      </c>
      <c r="P233" s="63">
        <v>104</v>
      </c>
      <c r="Q233" s="64" t="s">
        <v>276</v>
      </c>
      <c r="R233" s="63" t="s">
        <v>359</v>
      </c>
      <c r="S233" s="65"/>
      <c r="T233" s="64"/>
      <c r="U233" s="65"/>
    </row>
    <row r="234" spans="1:21" s="66" customFormat="1" x14ac:dyDescent="0.25">
      <c r="A234" s="63">
        <v>50221</v>
      </c>
      <c r="B234" s="64" t="s">
        <v>142</v>
      </c>
      <c r="C234" s="68" t="s">
        <v>40</v>
      </c>
      <c r="D234" s="63" t="s">
        <v>296</v>
      </c>
      <c r="E234" s="64" t="s">
        <v>36</v>
      </c>
      <c r="F234" s="63" t="s">
        <v>232</v>
      </c>
      <c r="G234" s="65">
        <v>36647</v>
      </c>
      <c r="H234" s="73">
        <f t="shared" ca="1" si="6"/>
        <v>22</v>
      </c>
      <c r="I234" s="64" t="s">
        <v>56</v>
      </c>
      <c r="J234" s="65">
        <v>44774</v>
      </c>
      <c r="K234" s="73">
        <f t="shared" ca="1" si="7"/>
        <v>0</v>
      </c>
      <c r="L234" s="65" t="str">
        <f>TEXT(Table14[[#This Row],[Pay Start Date]],"mmmm")</f>
        <v>August</v>
      </c>
      <c r="M234" s="73">
        <f>YEAR(Table14[[#This Row],[Pay Start Date]])</f>
        <v>2022</v>
      </c>
      <c r="N234" s="63" t="s">
        <v>266</v>
      </c>
      <c r="O234" s="64" t="s">
        <v>258</v>
      </c>
      <c r="P234" s="63">
        <v>101</v>
      </c>
      <c r="Q234" s="64" t="s">
        <v>288</v>
      </c>
      <c r="R234" s="63" t="s">
        <v>359</v>
      </c>
      <c r="S234" s="65"/>
      <c r="T234" s="64"/>
      <c r="U234" s="65">
        <v>44826</v>
      </c>
    </row>
    <row r="235" spans="1:21" s="66" customFormat="1" x14ac:dyDescent="0.25">
      <c r="A235" s="63">
        <v>50223</v>
      </c>
      <c r="B235" s="64" t="s">
        <v>143</v>
      </c>
      <c r="C235" s="68" t="s">
        <v>8</v>
      </c>
      <c r="D235" s="63" t="s">
        <v>302</v>
      </c>
      <c r="E235" s="64" t="s">
        <v>71</v>
      </c>
      <c r="F235" s="63" t="s">
        <v>232</v>
      </c>
      <c r="G235" s="65">
        <v>35510</v>
      </c>
      <c r="H235" s="73">
        <f t="shared" ca="1" si="6"/>
        <v>25</v>
      </c>
      <c r="I235" s="64" t="s">
        <v>33</v>
      </c>
      <c r="J235" s="65">
        <v>44781</v>
      </c>
      <c r="K235" s="73">
        <f t="shared" ca="1" si="7"/>
        <v>0</v>
      </c>
      <c r="L235" s="65" t="str">
        <f>TEXT(Table14[[#This Row],[Pay Start Date]],"mmmm")</f>
        <v>August</v>
      </c>
      <c r="M235" s="73">
        <f>YEAR(Table14[[#This Row],[Pay Start Date]])</f>
        <v>2022</v>
      </c>
      <c r="N235" s="63" t="s">
        <v>264</v>
      </c>
      <c r="O235" s="64" t="s">
        <v>260</v>
      </c>
      <c r="P235" s="63">
        <v>116</v>
      </c>
      <c r="Q235" s="64" t="s">
        <v>279</v>
      </c>
      <c r="R235" s="63" t="s">
        <v>359</v>
      </c>
      <c r="S235" s="65"/>
      <c r="T235" s="64"/>
      <c r="U235" s="65"/>
    </row>
    <row r="236" spans="1:21" s="66" customFormat="1" x14ac:dyDescent="0.25">
      <c r="A236" s="63">
        <v>50235</v>
      </c>
      <c r="B236" s="64" t="s">
        <v>178</v>
      </c>
      <c r="C236" s="68" t="s">
        <v>40</v>
      </c>
      <c r="D236" s="63" t="s">
        <v>307</v>
      </c>
      <c r="E236" s="64" t="s">
        <v>22</v>
      </c>
      <c r="F236" s="63" t="s">
        <v>237</v>
      </c>
      <c r="G236" s="65">
        <v>31256</v>
      </c>
      <c r="H236" s="73">
        <f t="shared" ca="1" si="6"/>
        <v>37</v>
      </c>
      <c r="I236" s="64" t="s">
        <v>62</v>
      </c>
      <c r="J236" s="65">
        <v>44823</v>
      </c>
      <c r="K236" s="73">
        <f t="shared" ca="1" si="7"/>
        <v>0</v>
      </c>
      <c r="L236" s="65" t="str">
        <f>TEXT(Table14[[#This Row],[Pay Start Date]],"mmmm")</f>
        <v>September</v>
      </c>
      <c r="M236" s="73">
        <f>YEAR(Table14[[#This Row],[Pay Start Date]])</f>
        <v>2022</v>
      </c>
      <c r="N236" s="63" t="s">
        <v>264</v>
      </c>
      <c r="O236" s="64" t="s">
        <v>260</v>
      </c>
      <c r="P236" s="63">
        <v>116</v>
      </c>
      <c r="Q236" s="64" t="s">
        <v>279</v>
      </c>
      <c r="R236" s="63" t="s">
        <v>359</v>
      </c>
      <c r="S236" s="65"/>
      <c r="T236" s="64"/>
      <c r="U236" s="65"/>
    </row>
    <row r="237" spans="1:21" s="66" customFormat="1" x14ac:dyDescent="0.25">
      <c r="A237" s="63">
        <v>50234</v>
      </c>
      <c r="B237" s="64" t="s">
        <v>176</v>
      </c>
      <c r="C237" s="68" t="s">
        <v>40</v>
      </c>
      <c r="D237" s="63" t="s">
        <v>323</v>
      </c>
      <c r="E237" s="64" t="s">
        <v>44</v>
      </c>
      <c r="F237" s="63" t="s">
        <v>235</v>
      </c>
      <c r="G237" s="65">
        <v>35409</v>
      </c>
      <c r="H237" s="73">
        <f t="shared" ca="1" si="6"/>
        <v>25</v>
      </c>
      <c r="I237" s="64" t="s">
        <v>62</v>
      </c>
      <c r="J237" s="65">
        <v>44823</v>
      </c>
      <c r="K237" s="73">
        <f t="shared" ca="1" si="7"/>
        <v>0</v>
      </c>
      <c r="L237" s="65" t="str">
        <f>TEXT(Table14[[#This Row],[Pay Start Date]],"mmmm")</f>
        <v>September</v>
      </c>
      <c r="M237" s="73">
        <f>YEAR(Table14[[#This Row],[Pay Start Date]])</f>
        <v>2022</v>
      </c>
      <c r="N237" s="63" t="s">
        <v>267</v>
      </c>
      <c r="O237" s="64" t="s">
        <v>262</v>
      </c>
      <c r="P237" s="63">
        <v>109</v>
      </c>
      <c r="Q237" s="64" t="s">
        <v>290</v>
      </c>
      <c r="R237" s="63" t="s">
        <v>359</v>
      </c>
      <c r="S237" s="65"/>
      <c r="T237" s="64"/>
      <c r="U237" s="65"/>
    </row>
  </sheetData>
  <conditionalFormatting sqref="A1:A1048576">
    <cfRule type="duplicateValues" dxfId="23" priority="1"/>
  </conditionalFormatting>
  <pageMargins left="0.7" right="0.7" top="0.75" bottom="0.75" header="0.3" footer="0.3"/>
  <pageSetup orientation="portrait" r:id="rId1"/>
  <headerFooter>
    <oddFooter>&amp;L&amp;1#&amp;"Calibri"&amp;10&amp;K000000BUSINESS INFORMATION - This information is intended for general Business use and must be distributed to intended recipients only.</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9"/>
  <sheetViews>
    <sheetView topLeftCell="L1" workbookViewId="0">
      <selection activeCell="K61" sqref="K61"/>
    </sheetView>
  </sheetViews>
  <sheetFormatPr defaultRowHeight="15" x14ac:dyDescent="0.25"/>
  <cols>
    <col min="1" max="1" width="13.140625" customWidth="1"/>
    <col min="2" max="2" width="26.140625" customWidth="1"/>
    <col min="3" max="3" width="10.7109375" bestFit="1" customWidth="1"/>
    <col min="4" max="4" width="10.5703125" bestFit="1" customWidth="1"/>
    <col min="7" max="7" width="19.140625" customWidth="1"/>
    <col min="8" max="8" width="26.140625" customWidth="1"/>
    <col min="10" max="10" width="13.140625" bestFit="1" customWidth="1"/>
    <col min="11" max="11" width="26.140625" bestFit="1" customWidth="1"/>
    <col min="16" max="16" width="13.140625" customWidth="1"/>
    <col min="17" max="17" width="14.5703125" customWidth="1"/>
    <col min="18" max="20" width="9.7109375" bestFit="1" customWidth="1"/>
    <col min="21" max="21" width="8.7109375" customWidth="1"/>
    <col min="22" max="22" width="13.140625" customWidth="1"/>
    <col min="23" max="23" width="26.140625" customWidth="1"/>
    <col min="24" max="25" width="9.7109375" bestFit="1" customWidth="1"/>
    <col min="26" max="26" width="8.7109375" customWidth="1"/>
    <col min="27" max="27" width="13.140625" customWidth="1"/>
    <col min="28" max="28" width="26.140625" customWidth="1"/>
    <col min="29" max="29" width="9.7109375" bestFit="1" customWidth="1"/>
    <col min="30" max="30" width="8.7109375" customWidth="1"/>
    <col min="31" max="34" width="9.7109375" bestFit="1" customWidth="1"/>
    <col min="35" max="35" width="8.7109375" customWidth="1"/>
    <col min="36" max="37" width="9.7109375" bestFit="1" customWidth="1"/>
    <col min="38" max="38" width="10.7109375" bestFit="1" customWidth="1"/>
    <col min="39" max="40" width="8.7109375" customWidth="1"/>
    <col min="41" max="41" width="9.7109375" bestFit="1" customWidth="1"/>
    <col min="42" max="42" width="8.7109375" customWidth="1"/>
    <col min="43" max="43" width="10.7109375" bestFit="1" customWidth="1"/>
    <col min="44" max="45" width="8.7109375" customWidth="1"/>
    <col min="46" max="47" width="9.7109375" bestFit="1" customWidth="1"/>
    <col min="48" max="48" width="8.7109375" customWidth="1"/>
    <col min="49" max="49" width="7.28515625" customWidth="1"/>
    <col min="50" max="50" width="11.28515625" bestFit="1" customWidth="1"/>
  </cols>
  <sheetData>
    <row r="1" spans="1:28" x14ac:dyDescent="0.25">
      <c r="AA1" s="69" t="s">
        <v>6</v>
      </c>
      <c r="AB1" t="s">
        <v>359</v>
      </c>
    </row>
    <row r="3" spans="1:28" x14ac:dyDescent="0.25">
      <c r="A3" s="69" t="s">
        <v>385</v>
      </c>
      <c r="B3" t="s">
        <v>393</v>
      </c>
      <c r="P3" s="69" t="s">
        <v>385</v>
      </c>
      <c r="Q3" t="s">
        <v>393</v>
      </c>
      <c r="V3" s="69" t="s">
        <v>385</v>
      </c>
      <c r="W3" t="s">
        <v>393</v>
      </c>
      <c r="AA3" s="69" t="s">
        <v>385</v>
      </c>
      <c r="AB3" t="s">
        <v>393</v>
      </c>
    </row>
    <row r="4" spans="1:28" x14ac:dyDescent="0.25">
      <c r="A4" s="74">
        <v>19</v>
      </c>
      <c r="B4" s="71">
        <v>1</v>
      </c>
      <c r="P4" s="70" t="s">
        <v>259</v>
      </c>
      <c r="Q4" s="71">
        <v>22</v>
      </c>
      <c r="V4" s="70" t="s">
        <v>232</v>
      </c>
      <c r="W4" s="71">
        <v>74</v>
      </c>
      <c r="AA4" s="74">
        <v>0</v>
      </c>
      <c r="AB4" s="71">
        <v>50</v>
      </c>
    </row>
    <row r="5" spans="1:28" x14ac:dyDescent="0.25">
      <c r="A5" s="74">
        <v>20</v>
      </c>
      <c r="B5" s="71">
        <v>2</v>
      </c>
      <c r="P5" s="70" t="s">
        <v>260</v>
      </c>
      <c r="Q5" s="71">
        <v>88</v>
      </c>
      <c r="V5" s="70" t="s">
        <v>233</v>
      </c>
      <c r="W5" s="71">
        <v>48</v>
      </c>
      <c r="AA5" s="74">
        <v>1</v>
      </c>
      <c r="AB5" s="71">
        <v>3</v>
      </c>
    </row>
    <row r="6" spans="1:28" x14ac:dyDescent="0.25">
      <c r="A6" s="74">
        <v>21</v>
      </c>
      <c r="B6" s="71">
        <v>2</v>
      </c>
      <c r="P6" s="70" t="s">
        <v>12</v>
      </c>
      <c r="Q6" s="71">
        <v>7</v>
      </c>
      <c r="V6" s="70" t="s">
        <v>234</v>
      </c>
      <c r="W6" s="71">
        <v>27</v>
      </c>
      <c r="AA6" s="74">
        <v>2</v>
      </c>
      <c r="AB6" s="71">
        <v>2</v>
      </c>
    </row>
    <row r="7" spans="1:28" x14ac:dyDescent="0.25">
      <c r="A7" s="74">
        <v>22</v>
      </c>
      <c r="B7" s="71">
        <v>8</v>
      </c>
      <c r="P7" s="70" t="s">
        <v>258</v>
      </c>
      <c r="Q7" s="71">
        <v>89</v>
      </c>
      <c r="V7" s="70" t="s">
        <v>235</v>
      </c>
      <c r="W7" s="71">
        <v>28</v>
      </c>
      <c r="AA7" s="74">
        <v>3</v>
      </c>
      <c r="AB7" s="71">
        <v>8</v>
      </c>
    </row>
    <row r="8" spans="1:28" x14ac:dyDescent="0.25">
      <c r="A8" s="74">
        <v>23</v>
      </c>
      <c r="B8" s="71">
        <v>9</v>
      </c>
      <c r="P8" s="70" t="s">
        <v>262</v>
      </c>
      <c r="Q8" s="71">
        <v>6</v>
      </c>
      <c r="V8" s="70" t="s">
        <v>236</v>
      </c>
      <c r="W8" s="71">
        <v>12</v>
      </c>
      <c r="AA8" s="74">
        <v>4</v>
      </c>
      <c r="AB8" s="71">
        <v>6</v>
      </c>
    </row>
    <row r="9" spans="1:28" x14ac:dyDescent="0.25">
      <c r="A9" s="74">
        <v>24</v>
      </c>
      <c r="B9" s="71">
        <v>24</v>
      </c>
      <c r="P9" s="70" t="s">
        <v>48</v>
      </c>
      <c r="Q9" s="71">
        <v>3</v>
      </c>
      <c r="V9" s="70" t="s">
        <v>237</v>
      </c>
      <c r="W9" s="71">
        <v>14</v>
      </c>
      <c r="AA9" s="74">
        <v>5</v>
      </c>
      <c r="AB9" s="71">
        <v>22</v>
      </c>
    </row>
    <row r="10" spans="1:28" x14ac:dyDescent="0.25">
      <c r="A10" s="74">
        <v>25</v>
      </c>
      <c r="B10" s="71">
        <v>21</v>
      </c>
      <c r="P10" s="70" t="s">
        <v>21</v>
      </c>
      <c r="Q10" s="71">
        <v>5</v>
      </c>
      <c r="V10" s="70" t="s">
        <v>238</v>
      </c>
      <c r="W10" s="71">
        <v>6</v>
      </c>
      <c r="AA10" s="74">
        <v>6</v>
      </c>
      <c r="AB10" s="71">
        <v>10</v>
      </c>
    </row>
    <row r="11" spans="1:28" x14ac:dyDescent="0.25">
      <c r="A11" s="74">
        <v>26</v>
      </c>
      <c r="B11" s="71">
        <v>16</v>
      </c>
      <c r="P11" s="70" t="s">
        <v>34</v>
      </c>
      <c r="Q11" s="71">
        <v>5</v>
      </c>
      <c r="V11" s="70" t="s">
        <v>239</v>
      </c>
      <c r="W11" s="71">
        <v>13</v>
      </c>
      <c r="AA11" s="74">
        <v>7</v>
      </c>
      <c r="AB11" s="71">
        <v>1</v>
      </c>
    </row>
    <row r="12" spans="1:28" x14ac:dyDescent="0.25">
      <c r="A12" s="74">
        <v>27</v>
      </c>
      <c r="B12" s="71">
        <v>11</v>
      </c>
      <c r="P12" s="70" t="s">
        <v>261</v>
      </c>
      <c r="Q12" s="71">
        <v>11</v>
      </c>
      <c r="V12" s="70" t="s">
        <v>240</v>
      </c>
      <c r="W12" s="71">
        <v>12</v>
      </c>
      <c r="AA12" s="74">
        <v>8</v>
      </c>
      <c r="AB12" s="71">
        <v>9</v>
      </c>
    </row>
    <row r="13" spans="1:28" x14ac:dyDescent="0.25">
      <c r="A13" s="74">
        <v>28</v>
      </c>
      <c r="B13" s="71">
        <v>7</v>
      </c>
      <c r="P13" s="70" t="s">
        <v>386</v>
      </c>
      <c r="Q13" s="71">
        <v>236</v>
      </c>
      <c r="V13" s="70" t="s">
        <v>231</v>
      </c>
      <c r="W13" s="71">
        <v>2</v>
      </c>
      <c r="AA13" s="74">
        <v>9</v>
      </c>
      <c r="AB13" s="71">
        <v>1</v>
      </c>
    </row>
    <row r="14" spans="1:28" x14ac:dyDescent="0.25">
      <c r="A14" s="74">
        <v>29</v>
      </c>
      <c r="B14" s="71">
        <v>10</v>
      </c>
      <c r="V14" s="70" t="s">
        <v>386</v>
      </c>
      <c r="W14" s="71">
        <v>236</v>
      </c>
      <c r="AA14" s="74">
        <v>10</v>
      </c>
      <c r="AB14" s="71">
        <v>10</v>
      </c>
    </row>
    <row r="15" spans="1:28" x14ac:dyDescent="0.25">
      <c r="A15" s="74">
        <v>30</v>
      </c>
      <c r="B15" s="71">
        <v>5</v>
      </c>
      <c r="AA15" s="74">
        <v>11</v>
      </c>
      <c r="AB15" s="71">
        <v>12</v>
      </c>
    </row>
    <row r="16" spans="1:28" x14ac:dyDescent="0.25">
      <c r="A16" s="74">
        <v>31</v>
      </c>
      <c r="B16" s="71">
        <v>5</v>
      </c>
      <c r="AA16" s="74">
        <v>12</v>
      </c>
      <c r="AB16" s="71">
        <v>8</v>
      </c>
    </row>
    <row r="17" spans="1:28" x14ac:dyDescent="0.25">
      <c r="A17" s="74">
        <v>32</v>
      </c>
      <c r="B17" s="71">
        <v>6</v>
      </c>
      <c r="AA17" s="74">
        <v>13</v>
      </c>
      <c r="AB17" s="71">
        <v>7</v>
      </c>
    </row>
    <row r="18" spans="1:28" x14ac:dyDescent="0.25">
      <c r="A18" s="74">
        <v>33</v>
      </c>
      <c r="B18" s="71">
        <v>5</v>
      </c>
      <c r="AA18" s="74">
        <v>14</v>
      </c>
      <c r="AB18" s="71">
        <v>8</v>
      </c>
    </row>
    <row r="19" spans="1:28" x14ac:dyDescent="0.25">
      <c r="A19" s="74">
        <v>34</v>
      </c>
      <c r="B19" s="71">
        <v>1</v>
      </c>
      <c r="AA19" s="74">
        <v>15</v>
      </c>
      <c r="AB19" s="71">
        <v>10</v>
      </c>
    </row>
    <row r="20" spans="1:28" x14ac:dyDescent="0.25">
      <c r="A20" s="74">
        <v>35</v>
      </c>
      <c r="B20" s="71">
        <v>4</v>
      </c>
      <c r="P20" s="69" t="s">
        <v>385</v>
      </c>
      <c r="Q20" t="s">
        <v>393</v>
      </c>
      <c r="AA20" s="74" t="s">
        <v>386</v>
      </c>
      <c r="AB20" s="71">
        <v>167</v>
      </c>
    </row>
    <row r="21" spans="1:28" x14ac:dyDescent="0.25">
      <c r="A21" s="74">
        <v>36</v>
      </c>
      <c r="B21" s="71">
        <v>2</v>
      </c>
      <c r="P21" s="70" t="s">
        <v>40</v>
      </c>
      <c r="Q21" s="71">
        <v>75</v>
      </c>
    </row>
    <row r="22" spans="1:28" x14ac:dyDescent="0.25">
      <c r="A22" s="74">
        <v>37</v>
      </c>
      <c r="B22" s="71">
        <v>3</v>
      </c>
      <c r="P22" s="70" t="s">
        <v>8</v>
      </c>
      <c r="Q22" s="71">
        <v>161</v>
      </c>
    </row>
    <row r="23" spans="1:28" x14ac:dyDescent="0.25">
      <c r="A23" s="74">
        <v>38</v>
      </c>
      <c r="B23" s="71">
        <v>8</v>
      </c>
      <c r="P23" s="70" t="s">
        <v>386</v>
      </c>
      <c r="Q23" s="71">
        <v>236</v>
      </c>
    </row>
    <row r="24" spans="1:28" x14ac:dyDescent="0.25">
      <c r="A24" s="74">
        <v>39</v>
      </c>
      <c r="B24" s="71">
        <v>2</v>
      </c>
    </row>
    <row r="25" spans="1:28" x14ac:dyDescent="0.25">
      <c r="A25" s="74">
        <v>40</v>
      </c>
      <c r="B25" s="71">
        <v>4</v>
      </c>
    </row>
    <row r="26" spans="1:28" x14ac:dyDescent="0.25">
      <c r="A26" s="74">
        <v>41</v>
      </c>
      <c r="B26" s="71">
        <v>3</v>
      </c>
    </row>
    <row r="27" spans="1:28" x14ac:dyDescent="0.25">
      <c r="A27" s="74">
        <v>42</v>
      </c>
      <c r="B27" s="71">
        <v>1</v>
      </c>
    </row>
    <row r="28" spans="1:28" x14ac:dyDescent="0.25">
      <c r="A28" s="74">
        <v>43</v>
      </c>
      <c r="B28" s="71">
        <v>3</v>
      </c>
    </row>
    <row r="29" spans="1:28" x14ac:dyDescent="0.25">
      <c r="A29" s="74">
        <v>44</v>
      </c>
      <c r="B29" s="71">
        <v>2</v>
      </c>
    </row>
    <row r="30" spans="1:28" x14ac:dyDescent="0.25">
      <c r="A30" s="74">
        <v>46</v>
      </c>
      <c r="B30" s="71">
        <v>3</v>
      </c>
    </row>
    <row r="31" spans="1:28" x14ac:dyDescent="0.25">
      <c r="A31" s="74">
        <v>47</v>
      </c>
      <c r="B31" s="71">
        <v>3</v>
      </c>
      <c r="P31" s="69" t="s">
        <v>385</v>
      </c>
      <c r="Q31" t="s">
        <v>393</v>
      </c>
    </row>
    <row r="32" spans="1:28" x14ac:dyDescent="0.25">
      <c r="A32" s="74">
        <v>49</v>
      </c>
      <c r="B32" s="71">
        <v>1</v>
      </c>
      <c r="P32" s="70" t="s">
        <v>359</v>
      </c>
      <c r="Q32" s="71">
        <v>167</v>
      </c>
    </row>
    <row r="33" spans="1:17" x14ac:dyDescent="0.25">
      <c r="A33" s="74">
        <v>50</v>
      </c>
      <c r="B33" s="71">
        <v>4</v>
      </c>
      <c r="P33" s="70" t="s">
        <v>358</v>
      </c>
      <c r="Q33" s="71">
        <v>69</v>
      </c>
    </row>
    <row r="34" spans="1:17" x14ac:dyDescent="0.25">
      <c r="A34" s="74">
        <v>51</v>
      </c>
      <c r="B34" s="71">
        <v>3</v>
      </c>
      <c r="P34" s="70" t="s">
        <v>386</v>
      </c>
      <c r="Q34" s="71">
        <v>236</v>
      </c>
    </row>
    <row r="35" spans="1:17" x14ac:dyDescent="0.25">
      <c r="A35" s="74">
        <v>52</v>
      </c>
      <c r="B35" s="71">
        <v>1</v>
      </c>
    </row>
    <row r="36" spans="1:17" x14ac:dyDescent="0.25">
      <c r="A36" s="74">
        <v>53</v>
      </c>
      <c r="B36" s="71">
        <v>1</v>
      </c>
    </row>
    <row r="37" spans="1:17" x14ac:dyDescent="0.25">
      <c r="A37" s="74">
        <v>54</v>
      </c>
      <c r="B37" s="71">
        <v>2</v>
      </c>
    </row>
    <row r="38" spans="1:17" x14ac:dyDescent="0.25">
      <c r="A38" s="74">
        <v>55</v>
      </c>
      <c r="B38" s="71">
        <v>7</v>
      </c>
    </row>
    <row r="39" spans="1:17" x14ac:dyDescent="0.25">
      <c r="A39" s="74">
        <v>56</v>
      </c>
      <c r="B39" s="71">
        <v>3</v>
      </c>
    </row>
    <row r="40" spans="1:17" x14ac:dyDescent="0.25">
      <c r="A40" s="74">
        <v>57</v>
      </c>
      <c r="B40" s="71">
        <v>2</v>
      </c>
    </row>
    <row r="41" spans="1:17" x14ac:dyDescent="0.25">
      <c r="A41" s="74">
        <v>58</v>
      </c>
      <c r="B41" s="71">
        <v>6</v>
      </c>
    </row>
    <row r="42" spans="1:17" x14ac:dyDescent="0.25">
      <c r="A42" s="74">
        <v>59</v>
      </c>
      <c r="B42" s="71">
        <v>4</v>
      </c>
      <c r="P42" s="69" t="s">
        <v>385</v>
      </c>
      <c r="Q42" t="s">
        <v>393</v>
      </c>
    </row>
    <row r="43" spans="1:17" x14ac:dyDescent="0.25">
      <c r="A43" s="74">
        <v>60</v>
      </c>
      <c r="B43" s="71">
        <v>7</v>
      </c>
      <c r="P43" s="70" t="s">
        <v>359</v>
      </c>
      <c r="Q43" s="71">
        <v>167</v>
      </c>
    </row>
    <row r="44" spans="1:17" x14ac:dyDescent="0.25">
      <c r="A44" s="74">
        <v>61</v>
      </c>
      <c r="B44" s="71">
        <v>1</v>
      </c>
      <c r="P44" s="70" t="s">
        <v>358</v>
      </c>
      <c r="Q44" s="71">
        <v>69</v>
      </c>
    </row>
    <row r="45" spans="1:17" x14ac:dyDescent="0.25">
      <c r="A45" s="74">
        <v>62</v>
      </c>
      <c r="B45" s="71">
        <v>7</v>
      </c>
      <c r="P45" s="70" t="s">
        <v>386</v>
      </c>
      <c r="Q45" s="71">
        <v>236</v>
      </c>
    </row>
    <row r="46" spans="1:17" x14ac:dyDescent="0.25">
      <c r="A46" s="74">
        <v>63</v>
      </c>
      <c r="B46" s="71">
        <v>5</v>
      </c>
    </row>
    <row r="47" spans="1:17" x14ac:dyDescent="0.25">
      <c r="A47" s="74">
        <v>64</v>
      </c>
      <c r="B47" s="71">
        <v>1</v>
      </c>
    </row>
    <row r="48" spans="1:17" x14ac:dyDescent="0.25">
      <c r="A48" s="74">
        <v>65</v>
      </c>
      <c r="B48" s="71">
        <v>1</v>
      </c>
    </row>
    <row r="49" spans="1:17" x14ac:dyDescent="0.25">
      <c r="A49" s="74">
        <v>66</v>
      </c>
      <c r="B49" s="71">
        <v>3</v>
      </c>
    </row>
    <row r="50" spans="1:17" x14ac:dyDescent="0.25">
      <c r="A50" s="74">
        <v>67</v>
      </c>
      <c r="B50" s="71">
        <v>5</v>
      </c>
    </row>
    <row r="51" spans="1:17" x14ac:dyDescent="0.25">
      <c r="A51" s="74">
        <v>68</v>
      </c>
      <c r="B51" s="71">
        <v>1</v>
      </c>
    </row>
    <row r="52" spans="1:17" x14ac:dyDescent="0.25">
      <c r="A52" s="74" t="s">
        <v>386</v>
      </c>
      <c r="B52" s="71">
        <v>236</v>
      </c>
    </row>
    <row r="54" spans="1:17" x14ac:dyDescent="0.25">
      <c r="G54" s="69" t="s">
        <v>228</v>
      </c>
      <c r="H54" t="s">
        <v>396</v>
      </c>
      <c r="P54" s="69" t="s">
        <v>385</v>
      </c>
      <c r="Q54" t="s">
        <v>393</v>
      </c>
    </row>
    <row r="55" spans="1:17" x14ac:dyDescent="0.25">
      <c r="P55" s="70" t="s">
        <v>60</v>
      </c>
      <c r="Q55" s="71">
        <v>2</v>
      </c>
    </row>
    <row r="56" spans="1:17" x14ac:dyDescent="0.25">
      <c r="A56" s="31" t="s">
        <v>273</v>
      </c>
      <c r="B56" s="32" t="s">
        <v>365</v>
      </c>
      <c r="C56" t="s">
        <v>397</v>
      </c>
      <c r="D56" t="s">
        <v>398</v>
      </c>
      <c r="G56" s="69" t="s">
        <v>385</v>
      </c>
      <c r="H56" t="s">
        <v>393</v>
      </c>
      <c r="P56" s="70" t="s">
        <v>57</v>
      </c>
      <c r="Q56" s="71">
        <v>2</v>
      </c>
    </row>
    <row r="57" spans="1:17" x14ac:dyDescent="0.25">
      <c r="A57" s="33" t="s">
        <v>259</v>
      </c>
      <c r="B57" s="34">
        <v>20</v>
      </c>
      <c r="C57">
        <f>_xlfn.IFNA(VLOOKUP(A57,$G$56:$H$63,2,FALSE),0)</f>
        <v>9</v>
      </c>
      <c r="D57" s="77">
        <f>C57/B57</f>
        <v>0.45</v>
      </c>
      <c r="G57" s="70" t="s">
        <v>259</v>
      </c>
      <c r="H57" s="71">
        <v>9</v>
      </c>
      <c r="P57" s="70" t="s">
        <v>230</v>
      </c>
      <c r="Q57" s="71">
        <v>29</v>
      </c>
    </row>
    <row r="58" spans="1:17" x14ac:dyDescent="0.25">
      <c r="A58" s="33" t="s">
        <v>260</v>
      </c>
      <c r="B58" s="34">
        <v>65</v>
      </c>
      <c r="C58">
        <f t="shared" ref="C58:C65" si="0">_xlfn.IFNA(VLOOKUP(A58,$G$56:$H$63,2,FALSE),0)</f>
        <v>30</v>
      </c>
      <c r="D58" s="77">
        <f t="shared" ref="D58:D65" si="1">C58/B58</f>
        <v>0.46153846153846156</v>
      </c>
      <c r="G58" s="70" t="s">
        <v>260</v>
      </c>
      <c r="H58" s="71">
        <v>30</v>
      </c>
      <c r="P58" s="70" t="s">
        <v>229</v>
      </c>
      <c r="Q58" s="71">
        <v>1</v>
      </c>
    </row>
    <row r="59" spans="1:17" x14ac:dyDescent="0.25">
      <c r="A59" s="33" t="s">
        <v>12</v>
      </c>
      <c r="B59" s="34">
        <v>7</v>
      </c>
      <c r="C59">
        <f t="shared" si="0"/>
        <v>0</v>
      </c>
      <c r="D59" s="77">
        <f t="shared" si="1"/>
        <v>0</v>
      </c>
      <c r="G59" s="70" t="s">
        <v>258</v>
      </c>
      <c r="H59" s="71">
        <v>21</v>
      </c>
      <c r="P59" s="70" t="s">
        <v>9</v>
      </c>
      <c r="Q59" s="71">
        <v>20</v>
      </c>
    </row>
    <row r="60" spans="1:17" x14ac:dyDescent="0.25">
      <c r="A60" s="33" t="s">
        <v>258</v>
      </c>
      <c r="B60" s="34">
        <v>71</v>
      </c>
      <c r="C60">
        <f t="shared" si="0"/>
        <v>21</v>
      </c>
      <c r="D60" s="77">
        <f t="shared" si="1"/>
        <v>0.29577464788732394</v>
      </c>
      <c r="G60" s="70" t="s">
        <v>21</v>
      </c>
      <c r="H60" s="71">
        <v>2</v>
      </c>
      <c r="P60" s="70" t="s">
        <v>14</v>
      </c>
      <c r="Q60" s="71">
        <v>3</v>
      </c>
    </row>
    <row r="61" spans="1:17" x14ac:dyDescent="0.25">
      <c r="A61" s="33" t="s">
        <v>262</v>
      </c>
      <c r="B61" s="34">
        <v>6</v>
      </c>
      <c r="C61">
        <f t="shared" si="0"/>
        <v>0</v>
      </c>
      <c r="D61" s="77">
        <f t="shared" si="1"/>
        <v>0</v>
      </c>
      <c r="G61" s="70" t="s">
        <v>34</v>
      </c>
      <c r="H61" s="71">
        <v>2</v>
      </c>
      <c r="P61" s="70" t="s">
        <v>20</v>
      </c>
      <c r="Q61" s="71">
        <v>12</v>
      </c>
    </row>
    <row r="62" spans="1:17" x14ac:dyDescent="0.25">
      <c r="A62" s="33" t="s">
        <v>48</v>
      </c>
      <c r="B62" s="34">
        <v>3</v>
      </c>
      <c r="C62">
        <f t="shared" si="0"/>
        <v>0</v>
      </c>
      <c r="D62" s="77">
        <f t="shared" si="1"/>
        <v>0</v>
      </c>
      <c r="G62" s="70" t="s">
        <v>261</v>
      </c>
      <c r="H62" s="71">
        <v>5</v>
      </c>
      <c r="P62" s="70" t="s">
        <v>386</v>
      </c>
      <c r="Q62" s="71">
        <v>69</v>
      </c>
    </row>
    <row r="63" spans="1:17" x14ac:dyDescent="0.25">
      <c r="A63" s="33" t="s">
        <v>21</v>
      </c>
      <c r="B63" s="34">
        <v>3</v>
      </c>
      <c r="C63">
        <f t="shared" si="0"/>
        <v>2</v>
      </c>
      <c r="D63" s="77">
        <f t="shared" si="1"/>
        <v>0.66666666666666663</v>
      </c>
      <c r="G63" s="70" t="s">
        <v>386</v>
      </c>
      <c r="H63" s="71">
        <v>69</v>
      </c>
    </row>
    <row r="64" spans="1:17" x14ac:dyDescent="0.25">
      <c r="A64" s="33" t="s">
        <v>34</v>
      </c>
      <c r="B64" s="34">
        <v>3</v>
      </c>
      <c r="C64">
        <f t="shared" si="0"/>
        <v>2</v>
      </c>
      <c r="D64" s="77">
        <f t="shared" si="1"/>
        <v>0.66666666666666663</v>
      </c>
    </row>
    <row r="65" spans="1:18" x14ac:dyDescent="0.25">
      <c r="A65" s="33" t="s">
        <v>261</v>
      </c>
      <c r="B65" s="34">
        <v>8</v>
      </c>
      <c r="C65">
        <f t="shared" si="0"/>
        <v>5</v>
      </c>
      <c r="D65" s="77">
        <f t="shared" si="1"/>
        <v>0.625</v>
      </c>
    </row>
    <row r="66" spans="1:18" x14ac:dyDescent="0.25">
      <c r="A66" s="31"/>
      <c r="B66" s="32">
        <f>SUM(B57:B65)</f>
        <v>186</v>
      </c>
      <c r="C66">
        <f>SUM(C57:C65)</f>
        <v>69</v>
      </c>
      <c r="D66" s="77">
        <f>SUM(D57:D65)</f>
        <v>3.1656464427591189</v>
      </c>
    </row>
    <row r="67" spans="1:18" x14ac:dyDescent="0.25">
      <c r="P67" s="69" t="s">
        <v>385</v>
      </c>
      <c r="Q67" t="s">
        <v>393</v>
      </c>
    </row>
    <row r="68" spans="1:18" x14ac:dyDescent="0.25">
      <c r="J68" s="69" t="s">
        <v>385</v>
      </c>
      <c r="K68" t="s">
        <v>393</v>
      </c>
      <c r="P68" s="70" t="s">
        <v>359</v>
      </c>
      <c r="Q68" s="71">
        <v>167</v>
      </c>
      <c r="R68">
        <f>GETPIVOTDATA("Employee Number",$P$67,"Pay Status","Active")</f>
        <v>167</v>
      </c>
    </row>
    <row r="69" spans="1:18" x14ac:dyDescent="0.25">
      <c r="J69" s="70" t="s">
        <v>358</v>
      </c>
      <c r="K69" s="71">
        <v>69</v>
      </c>
      <c r="P69" s="70" t="s">
        <v>386</v>
      </c>
      <c r="Q69" s="71">
        <v>167</v>
      </c>
    </row>
    <row r="70" spans="1:18" x14ac:dyDescent="0.25">
      <c r="J70" s="70" t="s">
        <v>386</v>
      </c>
      <c r="K70" s="71">
        <v>69</v>
      </c>
      <c r="L70">
        <f>GETPIVOTDATA("Employee Number",$J$68)</f>
        <v>69</v>
      </c>
    </row>
    <row r="72" spans="1:18" x14ac:dyDescent="0.25">
      <c r="P72" s="69" t="s">
        <v>385</v>
      </c>
      <c r="Q72" t="s">
        <v>399</v>
      </c>
    </row>
    <row r="73" spans="1:18" x14ac:dyDescent="0.25">
      <c r="P73" s="70">
        <v>50000</v>
      </c>
      <c r="Q73" s="71">
        <v>67</v>
      </c>
    </row>
    <row r="74" spans="1:18" x14ac:dyDescent="0.25">
      <c r="P74" s="70">
        <v>50001</v>
      </c>
      <c r="Q74" s="71">
        <v>68</v>
      </c>
    </row>
    <row r="75" spans="1:18" x14ac:dyDescent="0.25">
      <c r="P75" s="70">
        <v>50002</v>
      </c>
      <c r="Q75" s="71">
        <v>65</v>
      </c>
    </row>
    <row r="76" spans="1:18" x14ac:dyDescent="0.25">
      <c r="P76" s="70">
        <v>50003</v>
      </c>
      <c r="Q76" s="71">
        <v>67</v>
      </c>
    </row>
    <row r="77" spans="1:18" x14ac:dyDescent="0.25">
      <c r="P77" s="70">
        <v>50004</v>
      </c>
      <c r="Q77" s="71">
        <v>66</v>
      </c>
    </row>
    <row r="78" spans="1:18" x14ac:dyDescent="0.25">
      <c r="P78" s="70">
        <v>50005</v>
      </c>
      <c r="Q78" s="71">
        <v>60</v>
      </c>
    </row>
    <row r="79" spans="1:18" x14ac:dyDescent="0.25">
      <c r="P79" s="70">
        <v>50006</v>
      </c>
      <c r="Q79" s="71">
        <v>60</v>
      </c>
    </row>
    <row r="80" spans="1:18" x14ac:dyDescent="0.25">
      <c r="A80" s="70"/>
      <c r="B80" s="71"/>
      <c r="P80" s="70">
        <v>50007</v>
      </c>
      <c r="Q80" s="71">
        <v>64</v>
      </c>
    </row>
    <row r="81" spans="1:17" x14ac:dyDescent="0.25">
      <c r="A81" s="70"/>
      <c r="B81" s="71"/>
      <c r="P81" s="70">
        <v>50008</v>
      </c>
      <c r="Q81" s="71">
        <v>58</v>
      </c>
    </row>
    <row r="82" spans="1:17" x14ac:dyDescent="0.25">
      <c r="P82" s="70">
        <v>50009</v>
      </c>
      <c r="Q82" s="71">
        <v>62</v>
      </c>
    </row>
    <row r="83" spans="1:17" x14ac:dyDescent="0.25">
      <c r="P83" s="70">
        <v>50010</v>
      </c>
      <c r="Q83" s="71">
        <v>60</v>
      </c>
    </row>
    <row r="84" spans="1:17" x14ac:dyDescent="0.25">
      <c r="P84" s="70">
        <v>50011</v>
      </c>
      <c r="Q84" s="71">
        <v>67</v>
      </c>
    </row>
    <row r="85" spans="1:17" x14ac:dyDescent="0.25">
      <c r="P85" s="70">
        <v>50012</v>
      </c>
      <c r="Q85" s="71">
        <v>54</v>
      </c>
    </row>
    <row r="86" spans="1:17" x14ac:dyDescent="0.25">
      <c r="P86" s="70">
        <v>50013</v>
      </c>
      <c r="Q86" s="71">
        <v>54</v>
      </c>
    </row>
    <row r="87" spans="1:17" x14ac:dyDescent="0.25">
      <c r="P87" s="70">
        <v>50014</v>
      </c>
      <c r="Q87" s="71">
        <v>58</v>
      </c>
    </row>
    <row r="88" spans="1:17" x14ac:dyDescent="0.25">
      <c r="A88" s="70"/>
      <c r="B88" s="71"/>
      <c r="P88" s="70">
        <v>50015</v>
      </c>
      <c r="Q88" s="71">
        <v>63</v>
      </c>
    </row>
    <row r="89" spans="1:17" x14ac:dyDescent="0.25">
      <c r="A89" s="70"/>
      <c r="B89" s="71"/>
      <c r="P89" s="70">
        <v>50016</v>
      </c>
      <c r="Q89" s="71">
        <v>67</v>
      </c>
    </row>
    <row r="90" spans="1:17" x14ac:dyDescent="0.25">
      <c r="A90" s="70"/>
      <c r="B90" s="71"/>
      <c r="P90" s="70">
        <v>50017</v>
      </c>
      <c r="Q90" s="71">
        <v>55</v>
      </c>
    </row>
    <row r="91" spans="1:17" x14ac:dyDescent="0.25">
      <c r="A91" s="70"/>
      <c r="B91" s="71"/>
      <c r="P91" s="70">
        <v>50018</v>
      </c>
      <c r="Q91" s="71">
        <v>66</v>
      </c>
    </row>
    <row r="92" spans="1:17" x14ac:dyDescent="0.25">
      <c r="A92" s="70"/>
      <c r="B92" s="71"/>
      <c r="P92" s="70">
        <v>50019</v>
      </c>
      <c r="Q92" s="71">
        <v>55</v>
      </c>
    </row>
    <row r="93" spans="1:17" x14ac:dyDescent="0.25">
      <c r="A93" s="70"/>
      <c r="B93" s="71"/>
      <c r="P93" s="70">
        <v>50020</v>
      </c>
      <c r="Q93" s="71">
        <v>60</v>
      </c>
    </row>
    <row r="94" spans="1:17" x14ac:dyDescent="0.25">
      <c r="A94" s="70"/>
      <c r="B94" s="71"/>
      <c r="P94" s="70">
        <v>50021</v>
      </c>
      <c r="Q94" s="71">
        <v>49</v>
      </c>
    </row>
    <row r="95" spans="1:17" x14ac:dyDescent="0.25">
      <c r="A95" s="70"/>
      <c r="B95" s="71"/>
      <c r="P95" s="70">
        <v>50022</v>
      </c>
      <c r="Q95" s="71">
        <v>62</v>
      </c>
    </row>
    <row r="96" spans="1:17" x14ac:dyDescent="0.25">
      <c r="A96" s="70"/>
      <c r="B96" s="71"/>
      <c r="P96" s="70">
        <v>50023</v>
      </c>
      <c r="Q96" s="71">
        <v>60</v>
      </c>
    </row>
    <row r="97" spans="1:17" x14ac:dyDescent="0.25">
      <c r="A97" s="70"/>
      <c r="B97" s="71"/>
      <c r="P97" s="70">
        <v>50024</v>
      </c>
      <c r="Q97" s="71">
        <v>62</v>
      </c>
    </row>
    <row r="98" spans="1:17" x14ac:dyDescent="0.25">
      <c r="A98" s="70"/>
      <c r="B98" s="71"/>
      <c r="P98" s="70">
        <v>50025</v>
      </c>
      <c r="Q98" s="71">
        <v>61</v>
      </c>
    </row>
    <row r="99" spans="1:17" x14ac:dyDescent="0.25">
      <c r="A99" s="70"/>
      <c r="B99" s="71"/>
      <c r="P99" s="70">
        <v>50026</v>
      </c>
      <c r="Q99" s="71">
        <v>59</v>
      </c>
    </row>
    <row r="100" spans="1:17" x14ac:dyDescent="0.25">
      <c r="A100" s="70"/>
      <c r="B100" s="71"/>
      <c r="P100" s="70">
        <v>50027</v>
      </c>
      <c r="Q100" s="71">
        <v>56</v>
      </c>
    </row>
    <row r="101" spans="1:17" x14ac:dyDescent="0.25">
      <c r="A101" s="70"/>
      <c r="B101" s="71"/>
      <c r="P101" s="70">
        <v>50028</v>
      </c>
      <c r="Q101" s="71">
        <v>60</v>
      </c>
    </row>
    <row r="102" spans="1:17" x14ac:dyDescent="0.25">
      <c r="A102" s="70"/>
      <c r="B102" s="71"/>
      <c r="P102" s="70">
        <v>50029</v>
      </c>
      <c r="Q102" s="71">
        <v>62</v>
      </c>
    </row>
    <row r="103" spans="1:17" x14ac:dyDescent="0.25">
      <c r="A103" s="70"/>
      <c r="B103" s="71"/>
      <c r="P103" s="70">
        <v>50030</v>
      </c>
      <c r="Q103" s="71">
        <v>63</v>
      </c>
    </row>
    <row r="104" spans="1:17" x14ac:dyDescent="0.25">
      <c r="A104" s="70"/>
      <c r="B104" s="71"/>
      <c r="P104" s="70">
        <v>50031</v>
      </c>
      <c r="Q104" s="71">
        <v>58</v>
      </c>
    </row>
    <row r="105" spans="1:17" x14ac:dyDescent="0.25">
      <c r="A105" s="70"/>
      <c r="B105" s="71"/>
      <c r="P105" s="70">
        <v>50032</v>
      </c>
      <c r="Q105" s="71">
        <v>60</v>
      </c>
    </row>
    <row r="106" spans="1:17" x14ac:dyDescent="0.25">
      <c r="A106" s="70"/>
      <c r="B106" s="71"/>
      <c r="P106" s="70">
        <v>50033</v>
      </c>
      <c r="Q106" s="71">
        <v>58</v>
      </c>
    </row>
    <row r="107" spans="1:17" x14ac:dyDescent="0.25">
      <c r="A107" s="70"/>
      <c r="B107" s="71"/>
      <c r="P107" s="70">
        <v>50034</v>
      </c>
      <c r="Q107" s="71">
        <v>53</v>
      </c>
    </row>
    <row r="108" spans="1:17" x14ac:dyDescent="0.25">
      <c r="A108" s="70"/>
      <c r="B108" s="71"/>
      <c r="P108" s="70">
        <v>50035</v>
      </c>
      <c r="Q108" s="71">
        <v>37</v>
      </c>
    </row>
    <row r="109" spans="1:17" x14ac:dyDescent="0.25">
      <c r="A109" s="70"/>
      <c r="B109" s="71"/>
      <c r="P109" s="70">
        <v>50036</v>
      </c>
      <c r="Q109" s="71">
        <v>59</v>
      </c>
    </row>
    <row r="110" spans="1:17" x14ac:dyDescent="0.25">
      <c r="A110" s="70"/>
      <c r="B110" s="71"/>
      <c r="P110" s="70">
        <v>50037</v>
      </c>
      <c r="Q110" s="71">
        <v>50</v>
      </c>
    </row>
    <row r="111" spans="1:17" x14ac:dyDescent="0.25">
      <c r="A111" s="70"/>
      <c r="B111" s="71"/>
      <c r="P111" s="70">
        <v>50038</v>
      </c>
      <c r="Q111" s="71">
        <v>62</v>
      </c>
    </row>
    <row r="112" spans="1:17" x14ac:dyDescent="0.25">
      <c r="A112" s="70"/>
      <c r="B112" s="71"/>
      <c r="P112" s="70">
        <v>50039</v>
      </c>
      <c r="Q112" s="71">
        <v>63</v>
      </c>
    </row>
    <row r="113" spans="1:17" x14ac:dyDescent="0.25">
      <c r="A113" s="70"/>
      <c r="B113" s="71"/>
      <c r="P113" s="70">
        <v>50040</v>
      </c>
      <c r="Q113" s="71">
        <v>44</v>
      </c>
    </row>
    <row r="114" spans="1:17" x14ac:dyDescent="0.25">
      <c r="A114" s="70"/>
      <c r="B114" s="71"/>
      <c r="P114" s="70">
        <v>50041</v>
      </c>
      <c r="Q114" s="71">
        <v>51</v>
      </c>
    </row>
    <row r="115" spans="1:17" x14ac:dyDescent="0.25">
      <c r="A115" s="70"/>
      <c r="B115" s="71"/>
      <c r="P115" s="70">
        <v>50042</v>
      </c>
      <c r="Q115" s="71">
        <v>46</v>
      </c>
    </row>
    <row r="116" spans="1:17" x14ac:dyDescent="0.25">
      <c r="A116" s="70"/>
      <c r="B116" s="71"/>
      <c r="P116" s="70">
        <v>50043</v>
      </c>
      <c r="Q116" s="71">
        <v>40</v>
      </c>
    </row>
    <row r="117" spans="1:17" x14ac:dyDescent="0.25">
      <c r="A117" s="70"/>
      <c r="B117" s="71"/>
      <c r="P117" s="70">
        <v>50044</v>
      </c>
      <c r="Q117" s="71">
        <v>55</v>
      </c>
    </row>
    <row r="118" spans="1:17" x14ac:dyDescent="0.25">
      <c r="A118" s="70"/>
      <c r="B118" s="71"/>
      <c r="P118" s="70">
        <v>50045</v>
      </c>
      <c r="Q118" s="71">
        <v>29</v>
      </c>
    </row>
    <row r="119" spans="1:17" x14ac:dyDescent="0.25">
      <c r="A119" s="70"/>
      <c r="B119" s="71"/>
      <c r="P119" s="70">
        <v>50046</v>
      </c>
      <c r="Q119" s="71">
        <v>52</v>
      </c>
    </row>
    <row r="120" spans="1:17" x14ac:dyDescent="0.25">
      <c r="A120" s="70"/>
      <c r="B120" s="71"/>
      <c r="P120" s="70">
        <v>50047</v>
      </c>
      <c r="Q120" s="71">
        <v>63</v>
      </c>
    </row>
    <row r="121" spans="1:17" x14ac:dyDescent="0.25">
      <c r="A121" s="70"/>
      <c r="B121" s="71"/>
      <c r="P121" s="70">
        <v>50048</v>
      </c>
      <c r="Q121" s="71">
        <v>63</v>
      </c>
    </row>
    <row r="122" spans="1:17" x14ac:dyDescent="0.25">
      <c r="A122" s="70"/>
      <c r="B122" s="71"/>
      <c r="P122" s="70">
        <v>50049</v>
      </c>
      <c r="Q122" s="71">
        <v>46</v>
      </c>
    </row>
    <row r="123" spans="1:17" x14ac:dyDescent="0.25">
      <c r="A123" s="70"/>
      <c r="B123" s="71"/>
      <c r="P123" s="70">
        <v>50050</v>
      </c>
      <c r="Q123" s="71">
        <v>41</v>
      </c>
    </row>
    <row r="124" spans="1:17" x14ac:dyDescent="0.25">
      <c r="A124" s="70"/>
      <c r="B124" s="71"/>
      <c r="P124" s="70">
        <v>50051</v>
      </c>
      <c r="Q124" s="71">
        <v>31</v>
      </c>
    </row>
    <row r="125" spans="1:17" x14ac:dyDescent="0.25">
      <c r="A125" s="70"/>
      <c r="B125" s="71"/>
      <c r="P125" s="70">
        <v>50052</v>
      </c>
      <c r="Q125" s="71">
        <v>44</v>
      </c>
    </row>
    <row r="126" spans="1:17" x14ac:dyDescent="0.25">
      <c r="A126" s="70"/>
      <c r="B126" s="71"/>
      <c r="P126" s="70">
        <v>50053</v>
      </c>
      <c r="Q126" s="71">
        <v>40</v>
      </c>
    </row>
    <row r="127" spans="1:17" x14ac:dyDescent="0.25">
      <c r="A127" s="70"/>
      <c r="B127" s="71"/>
      <c r="P127" s="70">
        <v>50054</v>
      </c>
      <c r="Q127" s="71">
        <v>57</v>
      </c>
    </row>
    <row r="128" spans="1:17" x14ac:dyDescent="0.25">
      <c r="A128" s="70"/>
      <c r="B128" s="71"/>
      <c r="P128" s="70">
        <v>50055</v>
      </c>
      <c r="Q128" s="71">
        <v>46</v>
      </c>
    </row>
    <row r="129" spans="1:17" x14ac:dyDescent="0.25">
      <c r="A129" s="70"/>
      <c r="B129" s="71"/>
      <c r="P129" s="70">
        <v>50056</v>
      </c>
      <c r="Q129" s="71">
        <v>59</v>
      </c>
    </row>
    <row r="130" spans="1:17" x14ac:dyDescent="0.25">
      <c r="A130" s="70"/>
      <c r="B130" s="71"/>
      <c r="P130" s="70">
        <v>50057</v>
      </c>
      <c r="Q130" s="71">
        <v>42</v>
      </c>
    </row>
    <row r="131" spans="1:17" x14ac:dyDescent="0.25">
      <c r="A131" s="70"/>
      <c r="B131" s="71"/>
      <c r="P131" s="70">
        <v>50058</v>
      </c>
      <c r="Q131" s="71">
        <v>41</v>
      </c>
    </row>
    <row r="132" spans="1:17" x14ac:dyDescent="0.25">
      <c r="A132" s="70"/>
      <c r="B132" s="71"/>
      <c r="P132" s="70">
        <v>50059</v>
      </c>
      <c r="Q132" s="71">
        <v>35</v>
      </c>
    </row>
    <row r="133" spans="1:17" x14ac:dyDescent="0.25">
      <c r="A133" s="70"/>
      <c r="B133" s="71"/>
      <c r="P133" s="70">
        <v>50060</v>
      </c>
      <c r="Q133" s="71">
        <v>59</v>
      </c>
    </row>
    <row r="134" spans="1:17" x14ac:dyDescent="0.25">
      <c r="A134" s="70"/>
      <c r="B134" s="71"/>
      <c r="P134" s="70">
        <v>50061</v>
      </c>
      <c r="Q134" s="71">
        <v>51</v>
      </c>
    </row>
    <row r="135" spans="1:17" x14ac:dyDescent="0.25">
      <c r="A135" s="70"/>
      <c r="B135" s="71"/>
      <c r="P135" s="70">
        <v>50062</v>
      </c>
      <c r="Q135" s="71">
        <v>66</v>
      </c>
    </row>
    <row r="136" spans="1:17" x14ac:dyDescent="0.25">
      <c r="A136" s="70"/>
      <c r="B136" s="71"/>
      <c r="P136" s="70">
        <v>50063</v>
      </c>
      <c r="Q136" s="71">
        <v>62</v>
      </c>
    </row>
    <row r="137" spans="1:17" x14ac:dyDescent="0.25">
      <c r="A137" s="70"/>
      <c r="B137" s="71"/>
      <c r="P137" s="70">
        <v>50064</v>
      </c>
      <c r="Q137" s="71">
        <v>35</v>
      </c>
    </row>
    <row r="138" spans="1:17" x14ac:dyDescent="0.25">
      <c r="A138" s="70"/>
      <c r="B138" s="71"/>
      <c r="P138" s="70">
        <v>50065</v>
      </c>
      <c r="Q138" s="71">
        <v>58</v>
      </c>
    </row>
    <row r="139" spans="1:17" x14ac:dyDescent="0.25">
      <c r="A139" s="70"/>
      <c r="B139" s="71"/>
      <c r="P139" s="70">
        <v>50066</v>
      </c>
      <c r="Q139" s="71">
        <v>50</v>
      </c>
    </row>
    <row r="140" spans="1:17" x14ac:dyDescent="0.25">
      <c r="A140" s="70"/>
      <c r="B140" s="71"/>
      <c r="P140" s="70">
        <v>50067</v>
      </c>
      <c r="Q140" s="71">
        <v>55</v>
      </c>
    </row>
    <row r="141" spans="1:17" x14ac:dyDescent="0.25">
      <c r="A141" s="70"/>
      <c r="B141" s="71"/>
      <c r="P141" s="70">
        <v>50068</v>
      </c>
      <c r="Q141" s="71">
        <v>41</v>
      </c>
    </row>
    <row r="142" spans="1:17" x14ac:dyDescent="0.25">
      <c r="A142" s="70"/>
      <c r="B142" s="71"/>
      <c r="P142" s="70">
        <v>50069</v>
      </c>
      <c r="Q142" s="71">
        <v>32</v>
      </c>
    </row>
    <row r="143" spans="1:17" x14ac:dyDescent="0.25">
      <c r="A143" s="70"/>
      <c r="B143" s="71"/>
      <c r="P143" s="70">
        <v>50070</v>
      </c>
      <c r="Q143" s="71">
        <v>67</v>
      </c>
    </row>
    <row r="144" spans="1:17" x14ac:dyDescent="0.25">
      <c r="A144" s="70"/>
      <c r="B144" s="71"/>
      <c r="P144" s="70">
        <v>50071</v>
      </c>
      <c r="Q144" s="71">
        <v>50</v>
      </c>
    </row>
    <row r="145" spans="1:17" x14ac:dyDescent="0.25">
      <c r="A145" s="70"/>
      <c r="B145" s="71"/>
      <c r="P145" s="70">
        <v>50072</v>
      </c>
      <c r="Q145" s="71">
        <v>58</v>
      </c>
    </row>
    <row r="146" spans="1:17" x14ac:dyDescent="0.25">
      <c r="A146" s="70"/>
      <c r="B146" s="71"/>
      <c r="P146" s="70">
        <v>50073</v>
      </c>
      <c r="Q146" s="71">
        <v>31</v>
      </c>
    </row>
    <row r="147" spans="1:17" x14ac:dyDescent="0.25">
      <c r="A147" s="70"/>
      <c r="B147" s="71"/>
      <c r="P147" s="70">
        <v>50074</v>
      </c>
      <c r="Q147" s="71">
        <v>47</v>
      </c>
    </row>
    <row r="148" spans="1:17" x14ac:dyDescent="0.25">
      <c r="A148" s="70"/>
      <c r="B148" s="71"/>
      <c r="P148" s="70">
        <v>50075</v>
      </c>
      <c r="Q148" s="71">
        <v>55</v>
      </c>
    </row>
    <row r="149" spans="1:17" x14ac:dyDescent="0.25">
      <c r="A149" s="70"/>
      <c r="B149" s="71"/>
      <c r="P149" s="70">
        <v>50076</v>
      </c>
      <c r="Q149" s="71">
        <v>47</v>
      </c>
    </row>
    <row r="150" spans="1:17" x14ac:dyDescent="0.25">
      <c r="A150" s="70"/>
      <c r="B150" s="71"/>
      <c r="P150" s="70">
        <v>50077</v>
      </c>
      <c r="Q150" s="71">
        <v>51</v>
      </c>
    </row>
    <row r="151" spans="1:17" x14ac:dyDescent="0.25">
      <c r="A151" s="70"/>
      <c r="B151" s="71"/>
      <c r="P151" s="70">
        <v>50078</v>
      </c>
      <c r="Q151" s="71">
        <v>56</v>
      </c>
    </row>
    <row r="152" spans="1:17" x14ac:dyDescent="0.25">
      <c r="A152" s="70"/>
      <c r="B152" s="71"/>
      <c r="P152" s="70">
        <v>50079</v>
      </c>
      <c r="Q152" s="71">
        <v>38</v>
      </c>
    </row>
    <row r="153" spans="1:17" x14ac:dyDescent="0.25">
      <c r="A153" s="70"/>
      <c r="B153" s="71"/>
      <c r="P153" s="70">
        <v>50080</v>
      </c>
      <c r="Q153" s="71">
        <v>39</v>
      </c>
    </row>
    <row r="154" spans="1:17" x14ac:dyDescent="0.25">
      <c r="A154" s="70"/>
      <c r="B154" s="71"/>
      <c r="P154" s="70">
        <v>50081</v>
      </c>
      <c r="Q154" s="71">
        <v>26</v>
      </c>
    </row>
    <row r="155" spans="1:17" x14ac:dyDescent="0.25">
      <c r="A155" s="70"/>
      <c r="B155" s="71"/>
      <c r="P155" s="70">
        <v>50082</v>
      </c>
      <c r="Q155" s="71">
        <v>43</v>
      </c>
    </row>
    <row r="156" spans="1:17" x14ac:dyDescent="0.25">
      <c r="A156" s="70"/>
      <c r="B156" s="71"/>
      <c r="P156" s="70">
        <v>50083</v>
      </c>
      <c r="Q156" s="71">
        <v>33</v>
      </c>
    </row>
    <row r="157" spans="1:17" x14ac:dyDescent="0.25">
      <c r="A157" s="70"/>
      <c r="B157" s="71"/>
      <c r="P157" s="70">
        <v>50084</v>
      </c>
      <c r="Q157" s="71">
        <v>35</v>
      </c>
    </row>
    <row r="158" spans="1:17" x14ac:dyDescent="0.25">
      <c r="A158" s="70"/>
      <c r="B158" s="71"/>
      <c r="P158" s="70">
        <v>50085</v>
      </c>
      <c r="Q158" s="71">
        <v>38</v>
      </c>
    </row>
    <row r="159" spans="1:17" x14ac:dyDescent="0.25">
      <c r="A159" s="70"/>
      <c r="B159" s="71"/>
      <c r="P159" s="70">
        <v>50086</v>
      </c>
      <c r="Q159" s="71">
        <v>29</v>
      </c>
    </row>
    <row r="160" spans="1:17" x14ac:dyDescent="0.25">
      <c r="A160" s="70"/>
      <c r="B160" s="71"/>
      <c r="P160" s="70">
        <v>50087</v>
      </c>
      <c r="Q160" s="71">
        <v>28</v>
      </c>
    </row>
    <row r="161" spans="1:17" x14ac:dyDescent="0.25">
      <c r="A161" s="70"/>
      <c r="B161" s="71"/>
      <c r="P161" s="70">
        <v>50088</v>
      </c>
      <c r="Q161" s="71">
        <v>43</v>
      </c>
    </row>
    <row r="162" spans="1:17" x14ac:dyDescent="0.25">
      <c r="A162" s="70"/>
      <c r="B162" s="71"/>
      <c r="P162" s="70">
        <v>50089</v>
      </c>
      <c r="Q162" s="71">
        <v>55</v>
      </c>
    </row>
    <row r="163" spans="1:17" x14ac:dyDescent="0.25">
      <c r="A163" s="70"/>
      <c r="B163" s="71"/>
      <c r="P163" s="70">
        <v>50090</v>
      </c>
      <c r="Q163" s="71">
        <v>24</v>
      </c>
    </row>
    <row r="164" spans="1:17" x14ac:dyDescent="0.25">
      <c r="A164" s="70"/>
      <c r="B164" s="71"/>
      <c r="P164" s="70">
        <v>50091</v>
      </c>
      <c r="Q164" s="71">
        <v>25</v>
      </c>
    </row>
    <row r="165" spans="1:17" x14ac:dyDescent="0.25">
      <c r="A165" s="70"/>
      <c r="B165" s="71"/>
      <c r="P165" s="70">
        <v>50092</v>
      </c>
      <c r="Q165" s="71">
        <v>24</v>
      </c>
    </row>
    <row r="166" spans="1:17" x14ac:dyDescent="0.25">
      <c r="A166" s="70"/>
      <c r="B166" s="71"/>
      <c r="P166" s="70">
        <v>50093</v>
      </c>
      <c r="Q166" s="71">
        <v>56</v>
      </c>
    </row>
    <row r="167" spans="1:17" x14ac:dyDescent="0.25">
      <c r="A167" s="70"/>
      <c r="B167" s="71"/>
      <c r="P167" s="70">
        <v>50094</v>
      </c>
      <c r="Q167" s="71">
        <v>27</v>
      </c>
    </row>
    <row r="168" spans="1:17" x14ac:dyDescent="0.25">
      <c r="A168" s="70"/>
      <c r="B168" s="71"/>
      <c r="P168" s="70">
        <v>50095</v>
      </c>
      <c r="Q168" s="71">
        <v>25</v>
      </c>
    </row>
    <row r="169" spans="1:17" x14ac:dyDescent="0.25">
      <c r="A169" s="70"/>
      <c r="B169" s="71"/>
      <c r="P169" s="70">
        <v>50096</v>
      </c>
      <c r="Q169" s="71">
        <v>25</v>
      </c>
    </row>
    <row r="170" spans="1:17" x14ac:dyDescent="0.25">
      <c r="A170" s="70"/>
      <c r="B170" s="71"/>
      <c r="P170" s="70">
        <v>50097</v>
      </c>
      <c r="Q170" s="71">
        <v>30</v>
      </c>
    </row>
    <row r="171" spans="1:17" x14ac:dyDescent="0.25">
      <c r="A171" s="70"/>
      <c r="B171" s="71"/>
      <c r="P171" s="70">
        <v>50098</v>
      </c>
      <c r="Q171" s="71">
        <v>25</v>
      </c>
    </row>
    <row r="172" spans="1:17" x14ac:dyDescent="0.25">
      <c r="A172" s="70"/>
      <c r="B172" s="71"/>
      <c r="P172" s="70">
        <v>50099</v>
      </c>
      <c r="Q172" s="71">
        <v>27</v>
      </c>
    </row>
    <row r="173" spans="1:17" x14ac:dyDescent="0.25">
      <c r="A173" s="70"/>
      <c r="B173" s="71"/>
      <c r="P173" s="70">
        <v>50100</v>
      </c>
      <c r="Q173" s="71">
        <v>28</v>
      </c>
    </row>
    <row r="174" spans="1:17" x14ac:dyDescent="0.25">
      <c r="A174" s="70"/>
      <c r="B174" s="71"/>
      <c r="P174" s="70">
        <v>50101</v>
      </c>
      <c r="Q174" s="71">
        <v>31</v>
      </c>
    </row>
    <row r="175" spans="1:17" x14ac:dyDescent="0.25">
      <c r="A175" s="70"/>
      <c r="B175" s="71"/>
      <c r="P175" s="70">
        <v>50102</v>
      </c>
      <c r="Q175" s="71">
        <v>27</v>
      </c>
    </row>
    <row r="176" spans="1:17" x14ac:dyDescent="0.25">
      <c r="A176" s="70"/>
      <c r="B176" s="71"/>
      <c r="P176" s="70">
        <v>50103</v>
      </c>
      <c r="Q176" s="71">
        <v>33</v>
      </c>
    </row>
    <row r="177" spans="1:17" x14ac:dyDescent="0.25">
      <c r="A177" s="70"/>
      <c r="B177" s="71"/>
      <c r="P177" s="70">
        <v>50104</v>
      </c>
      <c r="Q177" s="71">
        <v>28</v>
      </c>
    </row>
    <row r="178" spans="1:17" x14ac:dyDescent="0.25">
      <c r="A178" s="70"/>
      <c r="B178" s="71"/>
      <c r="P178" s="70">
        <v>50105</v>
      </c>
      <c r="Q178" s="71">
        <v>25</v>
      </c>
    </row>
    <row r="179" spans="1:17" x14ac:dyDescent="0.25">
      <c r="A179" s="70"/>
      <c r="B179" s="71"/>
      <c r="P179" s="70">
        <v>50106</v>
      </c>
      <c r="Q179" s="71">
        <v>25</v>
      </c>
    </row>
    <row r="180" spans="1:17" x14ac:dyDescent="0.25">
      <c r="A180" s="70"/>
      <c r="B180" s="71"/>
      <c r="P180" s="70">
        <v>50107</v>
      </c>
      <c r="Q180" s="71">
        <v>29</v>
      </c>
    </row>
    <row r="181" spans="1:17" x14ac:dyDescent="0.25">
      <c r="A181" s="70"/>
      <c r="B181" s="71"/>
      <c r="P181" s="70">
        <v>50108</v>
      </c>
      <c r="Q181" s="71">
        <v>24</v>
      </c>
    </row>
    <row r="182" spans="1:17" x14ac:dyDescent="0.25">
      <c r="A182" s="70"/>
      <c r="B182" s="71"/>
      <c r="P182" s="70">
        <v>50109</v>
      </c>
      <c r="Q182" s="71">
        <v>47</v>
      </c>
    </row>
    <row r="183" spans="1:17" x14ac:dyDescent="0.25">
      <c r="A183" s="70"/>
      <c r="B183" s="71"/>
      <c r="P183" s="70">
        <v>50110</v>
      </c>
      <c r="Q183" s="71">
        <v>24</v>
      </c>
    </row>
    <row r="184" spans="1:17" x14ac:dyDescent="0.25">
      <c r="A184" s="70"/>
      <c r="B184" s="71"/>
      <c r="P184" s="70">
        <v>50111</v>
      </c>
      <c r="Q184" s="71">
        <v>24</v>
      </c>
    </row>
    <row r="185" spans="1:17" x14ac:dyDescent="0.25">
      <c r="A185" s="70"/>
      <c r="B185" s="71"/>
      <c r="P185" s="70">
        <v>50112</v>
      </c>
      <c r="Q185" s="71">
        <v>32</v>
      </c>
    </row>
    <row r="186" spans="1:17" x14ac:dyDescent="0.25">
      <c r="A186" s="70"/>
      <c r="B186" s="71"/>
      <c r="P186" s="70">
        <v>50113</v>
      </c>
      <c r="Q186" s="71">
        <v>25</v>
      </c>
    </row>
    <row r="187" spans="1:17" x14ac:dyDescent="0.25">
      <c r="A187" s="70"/>
      <c r="B187" s="71"/>
      <c r="P187" s="70">
        <v>50114</v>
      </c>
      <c r="Q187" s="71">
        <v>38</v>
      </c>
    </row>
    <row r="188" spans="1:17" x14ac:dyDescent="0.25">
      <c r="A188" s="70"/>
      <c r="B188" s="71"/>
      <c r="P188" s="70">
        <v>50115</v>
      </c>
      <c r="Q188" s="71">
        <v>35</v>
      </c>
    </row>
    <row r="189" spans="1:17" x14ac:dyDescent="0.25">
      <c r="A189" s="70"/>
      <c r="B189" s="71"/>
      <c r="P189" s="70">
        <v>50116</v>
      </c>
      <c r="Q189" s="71">
        <v>37</v>
      </c>
    </row>
    <row r="190" spans="1:17" x14ac:dyDescent="0.25">
      <c r="A190" s="70"/>
      <c r="B190" s="71"/>
      <c r="P190" s="70">
        <v>50117</v>
      </c>
      <c r="Q190" s="71">
        <v>26</v>
      </c>
    </row>
    <row r="191" spans="1:17" x14ac:dyDescent="0.25">
      <c r="A191" s="70"/>
      <c r="B191" s="71"/>
      <c r="P191" s="70">
        <v>50118</v>
      </c>
      <c r="Q191" s="71">
        <v>27</v>
      </c>
    </row>
    <row r="192" spans="1:17" x14ac:dyDescent="0.25">
      <c r="A192" s="70"/>
      <c r="B192" s="71"/>
      <c r="P192" s="70">
        <v>50119</v>
      </c>
      <c r="Q192" s="71">
        <v>57</v>
      </c>
    </row>
    <row r="193" spans="1:17" x14ac:dyDescent="0.25">
      <c r="A193" s="70"/>
      <c r="B193" s="71"/>
      <c r="P193" s="70">
        <v>50120</v>
      </c>
      <c r="Q193" s="71">
        <v>22</v>
      </c>
    </row>
    <row r="194" spans="1:17" x14ac:dyDescent="0.25">
      <c r="A194" s="70"/>
      <c r="B194" s="71"/>
      <c r="P194" s="70">
        <v>50121</v>
      </c>
      <c r="Q194" s="71">
        <v>22</v>
      </c>
    </row>
    <row r="195" spans="1:17" x14ac:dyDescent="0.25">
      <c r="A195" s="70"/>
      <c r="B195" s="71"/>
      <c r="P195" s="70">
        <v>50122</v>
      </c>
      <c r="Q195" s="71">
        <v>27</v>
      </c>
    </row>
    <row r="196" spans="1:17" x14ac:dyDescent="0.25">
      <c r="A196" s="70"/>
      <c r="B196" s="71"/>
      <c r="P196" s="70">
        <v>50123</v>
      </c>
      <c r="Q196" s="71">
        <v>31</v>
      </c>
    </row>
    <row r="197" spans="1:17" x14ac:dyDescent="0.25">
      <c r="A197" s="70"/>
      <c r="B197" s="71"/>
      <c r="P197" s="70">
        <v>50124</v>
      </c>
      <c r="Q197" s="71">
        <v>25</v>
      </c>
    </row>
    <row r="198" spans="1:17" x14ac:dyDescent="0.25">
      <c r="A198" s="70"/>
      <c r="B198" s="71"/>
      <c r="P198" s="70">
        <v>50125</v>
      </c>
      <c r="Q198" s="71">
        <v>27</v>
      </c>
    </row>
    <row r="199" spans="1:17" x14ac:dyDescent="0.25">
      <c r="A199" s="70"/>
      <c r="B199" s="71"/>
      <c r="P199" s="70">
        <v>50126</v>
      </c>
      <c r="Q199" s="71">
        <v>34</v>
      </c>
    </row>
    <row r="200" spans="1:17" x14ac:dyDescent="0.25">
      <c r="A200" s="70"/>
      <c r="B200" s="71"/>
      <c r="P200" s="70">
        <v>50127</v>
      </c>
      <c r="Q200" s="71">
        <v>23</v>
      </c>
    </row>
    <row r="201" spans="1:17" x14ac:dyDescent="0.25">
      <c r="A201" s="70"/>
      <c r="B201" s="71"/>
      <c r="P201" s="70">
        <v>50128</v>
      </c>
      <c r="Q201" s="71">
        <v>62</v>
      </c>
    </row>
    <row r="202" spans="1:17" x14ac:dyDescent="0.25">
      <c r="A202" s="70"/>
      <c r="B202" s="71"/>
      <c r="P202" s="70">
        <v>50129</v>
      </c>
      <c r="Q202" s="71">
        <v>23</v>
      </c>
    </row>
    <row r="203" spans="1:17" x14ac:dyDescent="0.25">
      <c r="A203" s="70"/>
      <c r="B203" s="71"/>
      <c r="P203" s="70">
        <v>50130</v>
      </c>
      <c r="Q203" s="71">
        <v>29</v>
      </c>
    </row>
    <row r="204" spans="1:17" x14ac:dyDescent="0.25">
      <c r="A204" s="70"/>
      <c r="B204" s="71"/>
      <c r="P204" s="70">
        <v>50131</v>
      </c>
      <c r="Q204" s="71">
        <v>25</v>
      </c>
    </row>
    <row r="205" spans="1:17" x14ac:dyDescent="0.25">
      <c r="A205" s="70"/>
      <c r="B205" s="71"/>
      <c r="P205" s="70">
        <v>50132</v>
      </c>
      <c r="Q205" s="71">
        <v>33</v>
      </c>
    </row>
    <row r="206" spans="1:17" x14ac:dyDescent="0.25">
      <c r="A206" s="70"/>
      <c r="B206" s="71"/>
      <c r="P206" s="70">
        <v>50133</v>
      </c>
      <c r="Q206" s="71">
        <v>30</v>
      </c>
    </row>
    <row r="207" spans="1:17" x14ac:dyDescent="0.25">
      <c r="A207" s="70"/>
      <c r="B207" s="71"/>
      <c r="P207" s="70">
        <v>50134</v>
      </c>
      <c r="Q207" s="71">
        <v>24</v>
      </c>
    </row>
    <row r="208" spans="1:17" x14ac:dyDescent="0.25">
      <c r="A208" s="70"/>
      <c r="B208" s="71"/>
      <c r="P208" s="70">
        <v>50135</v>
      </c>
      <c r="Q208" s="71">
        <v>24</v>
      </c>
    </row>
    <row r="209" spans="1:17" x14ac:dyDescent="0.25">
      <c r="A209" s="70"/>
      <c r="B209" s="71"/>
      <c r="P209" s="70">
        <v>50136</v>
      </c>
      <c r="Q209" s="71">
        <v>30</v>
      </c>
    </row>
    <row r="210" spans="1:17" x14ac:dyDescent="0.25">
      <c r="A210" s="70"/>
      <c r="B210" s="71"/>
      <c r="P210" s="70">
        <v>50137</v>
      </c>
      <c r="Q210" s="71">
        <v>36</v>
      </c>
    </row>
    <row r="211" spans="1:17" x14ac:dyDescent="0.25">
      <c r="A211" s="70"/>
      <c r="B211" s="71"/>
      <c r="P211" s="70">
        <v>50138</v>
      </c>
      <c r="Q211" s="71">
        <v>26</v>
      </c>
    </row>
    <row r="212" spans="1:17" x14ac:dyDescent="0.25">
      <c r="A212" s="70"/>
      <c r="B212" s="71"/>
      <c r="P212" s="70">
        <v>50139</v>
      </c>
      <c r="Q212" s="71">
        <v>33</v>
      </c>
    </row>
    <row r="213" spans="1:17" x14ac:dyDescent="0.25">
      <c r="A213" s="70"/>
      <c r="B213" s="71"/>
      <c r="P213" s="70">
        <v>50140</v>
      </c>
      <c r="Q213" s="71">
        <v>24</v>
      </c>
    </row>
    <row r="214" spans="1:17" x14ac:dyDescent="0.25">
      <c r="A214" s="70"/>
      <c r="B214" s="71"/>
      <c r="P214" s="70">
        <v>50141</v>
      </c>
      <c r="Q214" s="71">
        <v>24</v>
      </c>
    </row>
    <row r="215" spans="1:17" x14ac:dyDescent="0.25">
      <c r="A215" s="70"/>
      <c r="B215" s="71"/>
      <c r="P215" s="70">
        <v>50142</v>
      </c>
      <c r="Q215" s="71">
        <v>24</v>
      </c>
    </row>
    <row r="216" spans="1:17" x14ac:dyDescent="0.25">
      <c r="A216" s="70"/>
      <c r="B216" s="71"/>
      <c r="P216" s="70">
        <v>50143</v>
      </c>
      <c r="Q216" s="71">
        <v>38</v>
      </c>
    </row>
    <row r="217" spans="1:17" x14ac:dyDescent="0.25">
      <c r="A217" s="70"/>
      <c r="B217" s="71"/>
      <c r="P217" s="70">
        <v>50144</v>
      </c>
      <c r="Q217" s="71">
        <v>26</v>
      </c>
    </row>
    <row r="218" spans="1:17" x14ac:dyDescent="0.25">
      <c r="A218" s="70"/>
      <c r="B218" s="71"/>
      <c r="P218" s="70">
        <v>50145</v>
      </c>
      <c r="Q218" s="71">
        <v>24</v>
      </c>
    </row>
    <row r="219" spans="1:17" x14ac:dyDescent="0.25">
      <c r="A219" s="70"/>
      <c r="B219" s="71"/>
      <c r="P219" s="70">
        <v>50146</v>
      </c>
      <c r="Q219" s="71">
        <v>23</v>
      </c>
    </row>
    <row r="220" spans="1:17" x14ac:dyDescent="0.25">
      <c r="A220" s="70"/>
      <c r="B220" s="71"/>
      <c r="P220" s="70">
        <v>50147</v>
      </c>
      <c r="Q220" s="71">
        <v>31</v>
      </c>
    </row>
    <row r="221" spans="1:17" x14ac:dyDescent="0.25">
      <c r="A221" s="70"/>
      <c r="B221" s="71"/>
      <c r="P221" s="70">
        <v>50148</v>
      </c>
      <c r="Q221" s="71">
        <v>24</v>
      </c>
    </row>
    <row r="222" spans="1:17" x14ac:dyDescent="0.25">
      <c r="A222" s="70"/>
      <c r="B222" s="71"/>
      <c r="P222" s="70">
        <v>50149</v>
      </c>
      <c r="Q222" s="71">
        <v>29</v>
      </c>
    </row>
    <row r="223" spans="1:17" x14ac:dyDescent="0.25">
      <c r="A223" s="70"/>
      <c r="B223" s="71"/>
      <c r="P223" s="70">
        <v>50150</v>
      </c>
      <c r="Q223" s="71">
        <v>43</v>
      </c>
    </row>
    <row r="224" spans="1:17" x14ac:dyDescent="0.25">
      <c r="A224" s="70"/>
      <c r="B224" s="71"/>
      <c r="P224" s="70">
        <v>50151</v>
      </c>
      <c r="Q224" s="71">
        <v>22</v>
      </c>
    </row>
    <row r="225" spans="1:17" x14ac:dyDescent="0.25">
      <c r="A225" s="70"/>
      <c r="B225" s="71"/>
      <c r="P225" s="70">
        <v>50152</v>
      </c>
      <c r="Q225" s="71">
        <v>29</v>
      </c>
    </row>
    <row r="226" spans="1:17" x14ac:dyDescent="0.25">
      <c r="A226" s="70"/>
      <c r="B226" s="71"/>
      <c r="P226" s="70">
        <v>50153</v>
      </c>
      <c r="Q226" s="71">
        <v>25</v>
      </c>
    </row>
    <row r="227" spans="1:17" x14ac:dyDescent="0.25">
      <c r="A227" s="70"/>
      <c r="B227" s="71"/>
      <c r="P227" s="70">
        <v>50154</v>
      </c>
      <c r="Q227" s="71">
        <v>39</v>
      </c>
    </row>
    <row r="228" spans="1:17" x14ac:dyDescent="0.25">
      <c r="A228" s="70"/>
      <c r="B228" s="71"/>
      <c r="P228" s="70">
        <v>50155</v>
      </c>
      <c r="Q228" s="71">
        <v>27</v>
      </c>
    </row>
    <row r="229" spans="1:17" x14ac:dyDescent="0.25">
      <c r="A229" s="70"/>
      <c r="B229" s="71"/>
      <c r="P229" s="70">
        <v>50156</v>
      </c>
      <c r="Q229" s="71">
        <v>20</v>
      </c>
    </row>
    <row r="230" spans="1:17" x14ac:dyDescent="0.25">
      <c r="A230" s="70"/>
      <c r="B230" s="71"/>
      <c r="P230" s="70">
        <v>50157</v>
      </c>
      <c r="Q230" s="71">
        <v>40</v>
      </c>
    </row>
    <row r="231" spans="1:17" x14ac:dyDescent="0.25">
      <c r="A231" s="70"/>
      <c r="B231" s="71"/>
      <c r="P231" s="70">
        <v>50158</v>
      </c>
      <c r="Q231" s="71">
        <v>23</v>
      </c>
    </row>
    <row r="232" spans="1:17" x14ac:dyDescent="0.25">
      <c r="A232" s="70"/>
      <c r="B232" s="71"/>
      <c r="P232" s="70">
        <v>50159</v>
      </c>
      <c r="Q232" s="71">
        <v>38</v>
      </c>
    </row>
    <row r="233" spans="1:17" x14ac:dyDescent="0.25">
      <c r="A233" s="70"/>
      <c r="B233" s="71"/>
      <c r="P233" s="70">
        <v>50160</v>
      </c>
      <c r="Q233" s="71">
        <v>26</v>
      </c>
    </row>
    <row r="234" spans="1:17" x14ac:dyDescent="0.25">
      <c r="A234" s="70"/>
      <c r="B234" s="71"/>
      <c r="P234" s="70">
        <v>50161</v>
      </c>
      <c r="Q234" s="71">
        <v>24</v>
      </c>
    </row>
    <row r="235" spans="1:17" x14ac:dyDescent="0.25">
      <c r="A235" s="70"/>
      <c r="B235" s="71"/>
      <c r="P235" s="70">
        <v>50162</v>
      </c>
      <c r="Q235" s="71">
        <v>26</v>
      </c>
    </row>
    <row r="236" spans="1:17" x14ac:dyDescent="0.25">
      <c r="A236" s="70"/>
      <c r="B236" s="71"/>
      <c r="P236" s="70">
        <v>50163</v>
      </c>
      <c r="Q236" s="71">
        <v>25</v>
      </c>
    </row>
    <row r="237" spans="1:17" x14ac:dyDescent="0.25">
      <c r="A237" s="70"/>
      <c r="B237" s="71"/>
      <c r="P237" s="70">
        <v>50164</v>
      </c>
      <c r="Q237" s="71">
        <v>23</v>
      </c>
    </row>
    <row r="238" spans="1:17" x14ac:dyDescent="0.25">
      <c r="A238" s="70"/>
      <c r="B238" s="71"/>
      <c r="P238" s="70">
        <v>50165</v>
      </c>
      <c r="Q238" s="71">
        <v>24</v>
      </c>
    </row>
    <row r="239" spans="1:17" x14ac:dyDescent="0.25">
      <c r="P239" s="70">
        <v>50166</v>
      </c>
      <c r="Q239" s="71">
        <v>29</v>
      </c>
    </row>
    <row r="240" spans="1:17" x14ac:dyDescent="0.25">
      <c r="P240" s="70">
        <v>50167</v>
      </c>
      <c r="Q240" s="71">
        <v>28</v>
      </c>
    </row>
    <row r="241" spans="16:17" x14ac:dyDescent="0.25">
      <c r="P241" s="70">
        <v>50168</v>
      </c>
      <c r="Q241" s="71">
        <v>25</v>
      </c>
    </row>
    <row r="242" spans="16:17" x14ac:dyDescent="0.25">
      <c r="P242" s="70">
        <v>50169</v>
      </c>
      <c r="Q242" s="71">
        <v>20</v>
      </c>
    </row>
    <row r="243" spans="16:17" x14ac:dyDescent="0.25">
      <c r="P243" s="70">
        <v>50170</v>
      </c>
      <c r="Q243" s="71">
        <v>22</v>
      </c>
    </row>
    <row r="244" spans="16:17" x14ac:dyDescent="0.25">
      <c r="P244" s="70">
        <v>50171</v>
      </c>
      <c r="Q244" s="71">
        <v>24</v>
      </c>
    </row>
    <row r="245" spans="16:17" x14ac:dyDescent="0.25">
      <c r="P245" s="70">
        <v>50172</v>
      </c>
      <c r="Q245" s="71">
        <v>25</v>
      </c>
    </row>
    <row r="246" spans="16:17" x14ac:dyDescent="0.25">
      <c r="P246" s="70">
        <v>50173</v>
      </c>
      <c r="Q246" s="71">
        <v>25</v>
      </c>
    </row>
    <row r="247" spans="16:17" x14ac:dyDescent="0.25">
      <c r="P247" s="70">
        <v>50174</v>
      </c>
      <c r="Q247" s="71">
        <v>24</v>
      </c>
    </row>
    <row r="248" spans="16:17" x14ac:dyDescent="0.25">
      <c r="P248" s="70">
        <v>50175</v>
      </c>
      <c r="Q248" s="71">
        <v>25</v>
      </c>
    </row>
    <row r="249" spans="16:17" x14ac:dyDescent="0.25">
      <c r="P249" s="70">
        <v>50176</v>
      </c>
      <c r="Q249" s="71">
        <v>29</v>
      </c>
    </row>
    <row r="250" spans="16:17" x14ac:dyDescent="0.25">
      <c r="P250" s="70">
        <v>50177</v>
      </c>
      <c r="Q250" s="71">
        <v>24</v>
      </c>
    </row>
    <row r="251" spans="16:17" x14ac:dyDescent="0.25">
      <c r="P251" s="70">
        <v>50178</v>
      </c>
      <c r="Q251" s="71">
        <v>26</v>
      </c>
    </row>
    <row r="252" spans="16:17" x14ac:dyDescent="0.25">
      <c r="P252" s="70">
        <v>50179</v>
      </c>
      <c r="Q252" s="71">
        <v>24</v>
      </c>
    </row>
    <row r="253" spans="16:17" x14ac:dyDescent="0.25">
      <c r="P253" s="70">
        <v>50180</v>
      </c>
      <c r="Q253" s="71">
        <v>24</v>
      </c>
    </row>
    <row r="254" spans="16:17" x14ac:dyDescent="0.25">
      <c r="P254" s="70">
        <v>50181</v>
      </c>
      <c r="Q254" s="71">
        <v>24</v>
      </c>
    </row>
    <row r="255" spans="16:17" x14ac:dyDescent="0.25">
      <c r="P255" s="70">
        <v>50182</v>
      </c>
      <c r="Q255" s="71">
        <v>25</v>
      </c>
    </row>
    <row r="256" spans="16:17" x14ac:dyDescent="0.25">
      <c r="P256" s="70">
        <v>50183</v>
      </c>
      <c r="Q256" s="71">
        <v>23</v>
      </c>
    </row>
    <row r="257" spans="16:17" x14ac:dyDescent="0.25">
      <c r="P257" s="70">
        <v>50184</v>
      </c>
      <c r="Q257" s="71">
        <v>38</v>
      </c>
    </row>
    <row r="258" spans="16:17" x14ac:dyDescent="0.25">
      <c r="P258" s="70">
        <v>50185</v>
      </c>
      <c r="Q258" s="71">
        <v>26</v>
      </c>
    </row>
    <row r="259" spans="16:17" x14ac:dyDescent="0.25">
      <c r="P259" s="70">
        <v>50186</v>
      </c>
      <c r="Q259" s="71">
        <v>19</v>
      </c>
    </row>
    <row r="260" spans="16:17" x14ac:dyDescent="0.25">
      <c r="P260" s="70">
        <v>50187</v>
      </c>
      <c r="Q260" s="71">
        <v>22</v>
      </c>
    </row>
    <row r="261" spans="16:17" x14ac:dyDescent="0.25">
      <c r="P261" s="70">
        <v>50188</v>
      </c>
      <c r="Q261" s="71">
        <v>24</v>
      </c>
    </row>
    <row r="262" spans="16:17" x14ac:dyDescent="0.25">
      <c r="P262" s="70">
        <v>50189</v>
      </c>
      <c r="Q262" s="71">
        <v>32</v>
      </c>
    </row>
    <row r="263" spans="16:17" x14ac:dyDescent="0.25">
      <c r="P263" s="70">
        <v>50190</v>
      </c>
      <c r="Q263" s="71">
        <v>27</v>
      </c>
    </row>
    <row r="264" spans="16:17" x14ac:dyDescent="0.25">
      <c r="P264" s="70">
        <v>50191</v>
      </c>
      <c r="Q264" s="71">
        <v>29</v>
      </c>
    </row>
    <row r="265" spans="16:17" x14ac:dyDescent="0.25">
      <c r="P265" s="70">
        <v>50192</v>
      </c>
      <c r="Q265" s="71">
        <v>28</v>
      </c>
    </row>
    <row r="266" spans="16:17" x14ac:dyDescent="0.25">
      <c r="P266" s="70">
        <v>50193</v>
      </c>
      <c r="Q266" s="71">
        <v>23</v>
      </c>
    </row>
    <row r="267" spans="16:17" x14ac:dyDescent="0.25">
      <c r="P267" s="70">
        <v>50194</v>
      </c>
      <c r="Q267" s="71">
        <v>26</v>
      </c>
    </row>
    <row r="268" spans="16:17" x14ac:dyDescent="0.25">
      <c r="P268" s="70">
        <v>50195</v>
      </c>
      <c r="Q268" s="71">
        <v>25</v>
      </c>
    </row>
    <row r="269" spans="16:17" x14ac:dyDescent="0.25">
      <c r="P269" s="70">
        <v>50196</v>
      </c>
      <c r="Q269" s="71">
        <v>28</v>
      </c>
    </row>
    <row r="270" spans="16:17" x14ac:dyDescent="0.25">
      <c r="P270" s="70">
        <v>50197</v>
      </c>
      <c r="Q270" s="71">
        <v>32</v>
      </c>
    </row>
    <row r="271" spans="16:17" x14ac:dyDescent="0.25">
      <c r="P271" s="70">
        <v>50198</v>
      </c>
      <c r="Q271" s="71">
        <v>24</v>
      </c>
    </row>
    <row r="272" spans="16:17" x14ac:dyDescent="0.25">
      <c r="P272" s="70">
        <v>50199</v>
      </c>
      <c r="Q272" s="71">
        <v>27</v>
      </c>
    </row>
    <row r="273" spans="16:17" x14ac:dyDescent="0.25">
      <c r="P273" s="70">
        <v>50200</v>
      </c>
      <c r="Q273" s="71">
        <v>26</v>
      </c>
    </row>
    <row r="274" spans="16:17" x14ac:dyDescent="0.25">
      <c r="P274" s="70">
        <v>50201</v>
      </c>
      <c r="Q274" s="71">
        <v>26</v>
      </c>
    </row>
    <row r="275" spans="16:17" x14ac:dyDescent="0.25">
      <c r="P275" s="70">
        <v>50202</v>
      </c>
      <c r="Q275" s="71">
        <v>23</v>
      </c>
    </row>
    <row r="276" spans="16:17" x14ac:dyDescent="0.25">
      <c r="P276" s="70">
        <v>50203</v>
      </c>
      <c r="Q276" s="71">
        <v>26</v>
      </c>
    </row>
    <row r="277" spans="16:17" x14ac:dyDescent="0.25">
      <c r="P277" s="70">
        <v>50204</v>
      </c>
      <c r="Q277" s="71">
        <v>27</v>
      </c>
    </row>
    <row r="278" spans="16:17" x14ac:dyDescent="0.25">
      <c r="P278" s="70">
        <v>50205</v>
      </c>
      <c r="Q278" s="71">
        <v>26</v>
      </c>
    </row>
    <row r="279" spans="16:17" x14ac:dyDescent="0.25">
      <c r="P279" s="70">
        <v>50206</v>
      </c>
      <c r="Q279" s="71">
        <v>29</v>
      </c>
    </row>
    <row r="280" spans="16:17" x14ac:dyDescent="0.25">
      <c r="P280" s="70">
        <v>50207</v>
      </c>
      <c r="Q280" s="71">
        <v>24</v>
      </c>
    </row>
    <row r="281" spans="16:17" x14ac:dyDescent="0.25">
      <c r="P281" s="70">
        <v>50208</v>
      </c>
      <c r="Q281" s="71">
        <v>21</v>
      </c>
    </row>
    <row r="282" spans="16:17" x14ac:dyDescent="0.25">
      <c r="P282" s="70">
        <v>50209</v>
      </c>
      <c r="Q282" s="71">
        <v>28</v>
      </c>
    </row>
    <row r="283" spans="16:17" x14ac:dyDescent="0.25">
      <c r="P283" s="70">
        <v>50210</v>
      </c>
      <c r="Q283" s="71">
        <v>25</v>
      </c>
    </row>
    <row r="284" spans="16:17" x14ac:dyDescent="0.25">
      <c r="P284" s="70">
        <v>50211</v>
      </c>
      <c r="Q284" s="71">
        <v>55</v>
      </c>
    </row>
    <row r="285" spans="16:17" x14ac:dyDescent="0.25">
      <c r="P285" s="70">
        <v>50212</v>
      </c>
      <c r="Q285" s="71">
        <v>32</v>
      </c>
    </row>
    <row r="286" spans="16:17" x14ac:dyDescent="0.25">
      <c r="P286" s="70">
        <v>50213</v>
      </c>
      <c r="Q286" s="71">
        <v>22</v>
      </c>
    </row>
    <row r="287" spans="16:17" x14ac:dyDescent="0.25">
      <c r="P287" s="70">
        <v>50214</v>
      </c>
      <c r="Q287" s="71">
        <v>32</v>
      </c>
    </row>
    <row r="288" spans="16:17" x14ac:dyDescent="0.25">
      <c r="P288" s="70">
        <v>50215</v>
      </c>
      <c r="Q288" s="71">
        <v>26</v>
      </c>
    </row>
    <row r="289" spans="16:17" x14ac:dyDescent="0.25">
      <c r="P289" s="70">
        <v>50216</v>
      </c>
      <c r="Q289" s="71">
        <v>33</v>
      </c>
    </row>
    <row r="290" spans="16:17" x14ac:dyDescent="0.25">
      <c r="P290" s="70">
        <v>50217</v>
      </c>
      <c r="Q290" s="71">
        <v>36</v>
      </c>
    </row>
    <row r="291" spans="16:17" x14ac:dyDescent="0.25">
      <c r="P291" s="70">
        <v>50218</v>
      </c>
      <c r="Q291" s="71">
        <v>22</v>
      </c>
    </row>
    <row r="292" spans="16:17" x14ac:dyDescent="0.25">
      <c r="P292" s="70">
        <v>50219</v>
      </c>
      <c r="Q292" s="71">
        <v>38</v>
      </c>
    </row>
    <row r="293" spans="16:17" x14ac:dyDescent="0.25">
      <c r="P293" s="70">
        <v>50220</v>
      </c>
      <c r="Q293" s="71">
        <v>30</v>
      </c>
    </row>
    <row r="294" spans="16:17" x14ac:dyDescent="0.25">
      <c r="P294" s="70">
        <v>50221</v>
      </c>
      <c r="Q294" s="71">
        <v>22</v>
      </c>
    </row>
    <row r="295" spans="16:17" x14ac:dyDescent="0.25">
      <c r="P295" s="70">
        <v>50222</v>
      </c>
      <c r="Q295" s="71">
        <v>40</v>
      </c>
    </row>
    <row r="296" spans="16:17" x14ac:dyDescent="0.25">
      <c r="P296" s="70">
        <v>50223</v>
      </c>
      <c r="Q296" s="71">
        <v>25</v>
      </c>
    </row>
    <row r="297" spans="16:17" x14ac:dyDescent="0.25">
      <c r="P297" s="70">
        <v>50224</v>
      </c>
      <c r="Q297" s="71">
        <v>30</v>
      </c>
    </row>
    <row r="298" spans="16:17" x14ac:dyDescent="0.25">
      <c r="P298" s="70">
        <v>50225</v>
      </c>
      <c r="Q298" s="71">
        <v>50</v>
      </c>
    </row>
    <row r="299" spans="16:17" x14ac:dyDescent="0.25">
      <c r="P299" s="70">
        <v>50226</v>
      </c>
      <c r="Q299" s="71">
        <v>38</v>
      </c>
    </row>
    <row r="300" spans="16:17" x14ac:dyDescent="0.25">
      <c r="P300" s="70">
        <v>50227</v>
      </c>
      <c r="Q300" s="71">
        <v>24</v>
      </c>
    </row>
    <row r="301" spans="16:17" x14ac:dyDescent="0.25">
      <c r="P301" s="70">
        <v>50228</v>
      </c>
      <c r="Q301" s="71">
        <v>26</v>
      </c>
    </row>
    <row r="302" spans="16:17" x14ac:dyDescent="0.25">
      <c r="P302" s="70">
        <v>50229</v>
      </c>
      <c r="Q302" s="71">
        <v>26</v>
      </c>
    </row>
    <row r="303" spans="16:17" x14ac:dyDescent="0.25">
      <c r="P303" s="70">
        <v>50230</v>
      </c>
      <c r="Q303" s="71">
        <v>25</v>
      </c>
    </row>
    <row r="304" spans="16:17" x14ac:dyDescent="0.25">
      <c r="P304" s="70">
        <v>50231</v>
      </c>
      <c r="Q304" s="71">
        <v>21</v>
      </c>
    </row>
    <row r="305" spans="16:18" x14ac:dyDescent="0.25">
      <c r="P305" s="70">
        <v>50232</v>
      </c>
      <c r="Q305" s="71">
        <v>27</v>
      </c>
    </row>
    <row r="306" spans="16:18" x14ac:dyDescent="0.25">
      <c r="P306" s="70">
        <v>50233</v>
      </c>
      <c r="Q306" s="71">
        <v>23</v>
      </c>
    </row>
    <row r="307" spans="16:18" x14ac:dyDescent="0.25">
      <c r="P307" s="70">
        <v>50234</v>
      </c>
      <c r="Q307" s="71">
        <v>25</v>
      </c>
    </row>
    <row r="308" spans="16:18" x14ac:dyDescent="0.25">
      <c r="P308" s="70">
        <v>50235</v>
      </c>
      <c r="Q308" s="71">
        <v>37</v>
      </c>
    </row>
    <row r="309" spans="16:18" x14ac:dyDescent="0.25">
      <c r="P309" s="70" t="s">
        <v>386</v>
      </c>
      <c r="Q309" s="71">
        <v>37.423728813559322</v>
      </c>
      <c r="R309">
        <f>GETPIVOTDATA("Age",$P$72)</f>
        <v>37.423728813559322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AC57" sqref="AC5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7 a 2 2 7 9 b - a 9 f b - 4 0 9 7 - 8 6 1 d - c c 0 8 d 3 5 4 3 c a a " > < T r a n s i t i o n > M o v e T o < / T r a n s i t i o n > < E f f e c t > S t a t i o n < / E f f e c t > < T h e m e > B i n g R o a d < / T h e m e > < T h e m e W i t h L a b e l > f a l s e < / T h e m e W i t h L a b e l > < F l a t M o d e E n a b l e d > f a l s e < / F l a t M o d e E n a b l e d > < D u r a t i o n > 1 0 0 0 0 0 0 0 0 < / D u r a t i o n > < T r a n s i t i o n D u r a t i o n > 3 0 0 0 0 0 0 0 < / T r a n s i t i o n D u r a t i o n > < S p e e d > 0 . 5 < / S p e e d > < F r a m e > < C a m e r a > < L a t i t u d e > 3 0 . 2 9 0 3 7 8 0 0 9 3 9 0 2 0 3 < / L a t i t u d e > < L o n g i t u d e > 7 2 . 9 2 1 0 5 4 2 2 5 8 1 4 5 3 < / L o n g i t u d e > < R o t a t i o n > 0 < / R o t a t i o n > < P i v o t A n g l e > - 0 . 0 3 3 4 8 7 4 8 6 5 1 0 7 8 8 1 4 5 < / P i v o t A n g l e > < D i s t a n c e > 1 . 1 5 2 < / D i s t a n c e > < / C a m e r a > < I m a g e > i V B O R w 0 K G g o A A A A N S U h E U g A A A N Q A A A B 1 C A Y A A A A 2 n s 9 T A A A A A X N S R 0 I A r s 4 c 6 Q A A A A R n Q U 1 B A A C x j w v 8 Y Q U A A A A J c E h Z c w A A B o U A A A a F A Y W x t k k A A E 9 w S U R B V H h e 7 b 3 X c 2 P Z t 9 + 3 A J A A c 8 5 k k 2 x 2 z n l m u n u m Z 3 4 / 1 Z V U 9 0 E v r r L 9 K F v h Q S q V X 6 x r 2 X 4 Z V 1 l / i U o P K r u s K t m S f P W b P J 1 z z s w 5 g T k B J K H 1 W Y e 7 G 4 0 G S I C 5 Z + Y 7 h W E T B M 7 Z Z + + V 1 9 p r + z r 7 R m K 9 4 3 6 Z X v D J o a o l K c 5 d F r A c E 4 n p a z b q k 1 s d Q X s v X f h 9 I h f 3 R i Q Q W 5 C F h Q V 5 9 e q N D A 8 N y p k z p 6 S y q l q W l 5 d l a T E q o Z x c 8 f l 8 M j o 8 J K X l F e L 3 + + 1 e U z q W V N C P y 8 n a q F Q W e u N c C 0 t L S 9 L d 3 S 2 R 6 K L s 3 7 d X 7 x F Y + Y u H h U W f h L L 0 Q e P A m I e G h u T x o y d y 8 t Q J q a u r k 0 D g w + 9 9 y p i d n Z G 3 r e 3 S 2 d E l X 3 9 9 W Y q K i l f + s r s Q j U b l 9 e s 3 M j 0 1 L a d O n 5 S c n J y V v 2 w + J i c n 5 d 6 9 + 0 a b t b U 1 U l B Y K G W l p Z K f n 2 8 0 m g p z c 7 O S m 5 u 3 8 p t I 4 N v / / X / + t r J g W e p L l i U n + z 1 h c Q 0 Y I 5 Q l w t / 7 J t M n K K 6 y p 2 R J c o I B C Y V C u m C F M j I y K u P j k z K k z A M D 8 X 5 + f o F 9 P i s 7 K F l Z W f o w I q + G 9 I Z r o K F 0 W X L j x r o a W B Q Y o 6 6 + N i n h Z P l X / h E H x p K X l 6 c M H 5 I 3 b 1 q l s r L C x r v a x H 5 K y N b 5 Z k 2 m Z 2 Y k G A x K Y U H B r n w 2 h B j j H F Z 6 m Z i Y l L K y s q S C L R Z b N k Z A A S y q o J 6 f n 5 d I Z E F f K t Q D W S a o U y G m X 5 r R e X j + 4 q X S u 0 + F / m m p q a m R U m U m 5 m a t e Y F W Z m a m 9 b M h + z 3 w r / 6 X f / m t / W s V w F S 9 4 w F Z W k 5 v 0 o O B m O y t W D K G B E x C g S 4 a r L a o m m J u f k G Z a 8 I G P T M 9 J f k r C z o + 5 5 f + N R g 3 o N e s g / k T t E o q I E H 6 + w d l T 0 O 9 S p L c l X f X B m N m s o a H R 3 S R F n V h i 9 4 t J o v g X m h A / s 5 P n u F T Y T q I b G l p U c K j Y R M Y y Q h 1 N 4 A 1 K C k p U S u j R x l l z s Y 5 q w w w N z c n U 1 N T p l m G h 4 d 1 j f t l c H B Q e t Q a a e / o l L a 2 D h k Y G J B x Z U T o 0 K 0 R j I c F s r A w r + / p 7 / r e i 5 c v Z U K F / Z m z p 2 2 d V 2 P A R L D e W c q 0 k W j E x u o b D w + l R Z n z a h o 9 6 8 + S s d n V b 8 a g 6 4 u j c q R m 2 Q b m C M w R H x g b G 5 M 7 d + 7 J u f N n p b q q y t 4 D k U W R X 1 o 9 T l 8 N M O y x 2 k U p y 1 + W 1 c k 3 p q b m s E 5 w l 5 x S 0 w 0 t k w m W l 5 d M s / 7 6 6 z X 5 7 L P z t i h R f b E I y 0 v L s q g / k Y g 8 J 6 + G h g Y T E j v N V J E l n 8 4 3 T 6 9 Y + c m Q E o U Q 1 s K 9 u / f l 0 q W L U l y 8 O 8 0 + h 5 n p a X n 4 8 J E K 4 3 m l I 6 W l 6 I I U 6 p i z s 7 I l G A p K r p q D O b k 5 K r j z j c 7 Q w n 7 l p C k 1 F 3 t 7 + 4 z 5 e A + i n 5 2 d 1 S v 6 1 I Q M q T a q l s 7 O T j l / / t y 6 1 w 7 m d A I 2 b Y Y C S k P y s D e o T J X 8 p k i 8 i d 5 n U p 8 / I d X V F W Z K l F d U K A d / K P 0 m J i b k + v W b c v D A P q m t q 1 X z K t / e h w i u t g X N r 1 k L A e X r / G B M 9 l c q Y + U l 9 6 e Q R i 9 V + v j 1 / o c O H k w 6 W T Y J q 0 w i 0 q y v r 0 + F w L g R 5 d z c v E p J v y 5 c o T J o 0 M w K v j 8 8 M m K L e / z 4 U S k s L F r 5 9 s 4 A h g L u q R i 3 s p j N W T w g r E e P H k t F R b n s 3 b v X i G 0 3 Y 1 L p B v H g M z 8 4 9 s 4 k 8 / k 8 g e b 9 + 0 M r g f X F 7 M c E X F i I 8 I 7 S h c 6 F 0 g T a r b O z S / b v V z q s r b V r Z A q Y C Q a G h j E 1 M 2 I o Q L B i e D p g R P 9 6 K K C D 9 y Q f v + 8 t n Z G c x R F Z U N W 8 p B 9 s b W 2 V i x e / U A I r f E e 4 7 g F H R 0 f l + r U b c l G l Y 1 V V 5 b v F v N U u E l a G z c 5 a O x C C K r / c o m a A L O s 1 I / p a M i J 3 m g g T 4 c n j Z 9 L Y t E c Z v N r e c 8 B k w P Y F Z W X l q 0 4 m m o p F Y O w A y c e z x A c 4 J i b G 5 c m T 5 z q x O X L 4 8 G E z L + M X d j O A g J i a m t T n X L Q x s I j J H H X G 6 c a a S G D x s O C L m k t v 1 U 8 8 f / 7 M j g u C t Q D x g l D I e + a R k S E V B u 8 t n E z B H H l + l m f e Z w o s F m i M W A B z z L 8 z Z q i 1 w K J z c Q j 2 5 s 3 b p l Z L V D V n Z W c b k U 2 r 6 s b R R E s N D Y 3 K 2 P i Y f H 3 l S 3 s P v + r q v T b x l Z + U / M L V T Z C Y E v n B s g m J z Q 3 b 9 0 a U Q b F t 9 u 3 b K / X 1 9 S a 9 M C 0 Z w + X L X + j 1 v e s x P i T T 0 y f P Z F L N g a y s g N r O p 6 S s N L n D m y 6 4 b j g c l q t X b + g Y m q W p q c n s 8 U z B I r N Q / G Q 8 T v I i B c P h U X n w 4 L F p y C U 1 F 6 q q K k w Y 4 R D D W P P K I E R P Y R S P 6 T w h k a 1 z z 3 x 4 1 8 P U y T G i R K h 9 / / 2 P q l W P q Z R u 0 f f T 9 z F 3 A s w B 8 x J P / L M q F P N W g l s 7 A c Y U T z e b z l A O E A U h T + x X w o + Y F + H w m N r q h T K r Z l N Z W a l M T U 5 J h T r E M B + / d 6 j 6 b W x q k e 7 l g z r I 7 J U r f Q z U 9 9 J k p 4 R m 2 2 Q 2 U C l F x W V S V 7 w o Q f + i m n i v 5 c K F c y q 5 K p R h B 6 W r q 1 f 9 p + O m T f r H F m R y f F x G + l p l T M e C E 8 q Y M N c O H j g g 5 e V l F i Z d j + o H P E d r a 5 u 0 v m 2 V P / 3 5 G 9 P M q b R D M q C 5 J 5 T Z u 3 Q e I B w 0 b W l p i W q i X B s / P g S + D s Q P w 3 S p o z 6 h z 4 M Z 6 j G e X 5 k n Y A x U X F y k 2 m z G f N + F i F o H s Q X V 5 F H 7 X n 1 9 n Z o 4 1 S p Y p n W + X p l 2 q q i o X P d z b z U Q V g S v I i o o y i s / 1 E h o L c 9 f 2 v 6 x 4 + L M 6 9 w T V H P Y M o Z i E l g s Q s 9 N j Y 3 G y e 3 t H S o V w 9 L S 0 m Q M x s K j O W 6 p F o G x 9 u 1 r M Y J 5 p H 7 a y E z q C Z q e D E t Q m S m a 2 y j B v B K V W N n S W L Y s j Y W T 8 v z Z S 8 k O Z q v Z d c h 8 H y K K L X u b p X 9 w R L 6 7 2 S Z Z v o h 8 e b Z Z K t V v Y C E Y 1 + D g k D x 9 + l w Z I F 8 + + + y C M c J 6 w D N 3 d X X J q 9 d v 5 c v L F 4 0 5 0 w U M h M a 4 p r 4 l B F + k Y 5 i c n J C B g S F j y q A + 0 + j o m H z z z Z e q l a q M e W x B 1 S + A 0 G B G J P e S B G V 4 L l c G p k N 2 T U z V Y N a y H K 2 O S G 5 g w Z x 0 n r d N 1 y J b P 1 9 f X y s n T p w w D b Z b M a F W T K 6 a t 9 B L o o D i G Y c H B y y / 6 d t G p h o d G Z Y c t b h c 6 s f B N 6 Y M d b 8 7 K O f 2 4 L B t H l i 4 q 1 e v y V d f X b a Q O Q 7 b 8 + c v L U K G Z n B A s p A P C e m C u k W 9 0 5 k t E / O p J 2 d p m U j b s j G E w 9 H a R a n O j x g T o S V O n D i u 9 3 s h B w 7 s N w n / 6 6 8 3 J F p 5 y f y O K w d j k h N 8 b z Z g R 7 e 3 t y t T v d D x X l y 3 t E Y r D + r i d n b 1 y N n T p 2 z C 0 w G M i P 1 N o v X 1 G 2 X G L y 9 6 J q o S y 5 w y y 6 L 6 h 8 7 c 4 Z q F B c k 1 X 3 Q p J v e 6 Q z I X V R N x m U C E W K K + u X x J K v K 9 w I 1 J e 5 1 v 1 u P q 1 e t m I h 8 8 d E h y M o y A b h c w b X l W T N X V M K k + b E 5 u n q 3 b / N y s C Z l c J f Z M U i X p Y k x N 7 w L 1 N 1 k P z L 1 4 k 8 8 / F / F J y U p 1 x G Z i D g d N p S i + E j Y 9 D 8 q k Y O d D e G 4 g T B b R Q M d M p i 6 Z P A g m C d G A g D / r A 2 Y C b 4 Y C E l k O m F Z A K h O W R x J D q A P 6 k 6 D F k Y a g X G h R f y L 7 Q w c U y Y d W 4 j O R S F S W Y + u b D 4 9 Y 5 2 Q c M 3 J 4 x E z A 1 U C w g 3 A u Y d u H D x / L z V t 3 j N h n Z 5 k 7 n 2 r a o G m q U v X v y s s r 7 J W K m U B 2 w C e f N 0 f k y v 4 F O d 2 w K B e a I n K + M f q O m Z h 3 F 9 l i f v a q 5 t 6 z p 0 H n I 7 V 5 v Z O A Y I d U Q K 3 F T K B Q B R C C h z n N V p + y T I U i 6 4 r m X i + Y r 2 Q g w s u 1 P Y 2 5 8 u Y K A n / z N 3 / z b T n 5 n L X H n B H 8 6 j i z U I + f P L V S D i 4 / M z O r E z Q k T c 2 N N p h k 4 H O U A o X n 1 K Q h k c z A k r x 8 O s l k t t U 7 s N + V l v X l k / q y g G q Y M i k p K V Z z E 8 c 7 L P 1 9 A 2 Z G H W i s l M J c L z I Z D x a O c p x + N a 9 K 1 P f w q y C I q n M f 0 4 t 6 0 j E 9 b c X n M M 3 I h z x T b U f A I J n Z x / 0 Q O O S 4 n j x 5 J h 0 d n T I + N m 7 m 1 8 W L n 3 s V A W q O M U z u 7 1 5 c P x U z O f B X 6 C 8 v q D 7 Y i t y A y G B S f M W H D x 7 p / Z d V g x + T + o Z 6 K V A p n u 7 z b T e I a J L U T S w X S w b m B Q F E Z Y Q L W k y p y Q w N r O f 5 L B y O 4 G f O E 7 4 f H h 1 5 Z + q R H 4 v P b 2 6 Z D 4 W j T J X C v / / 3 / 8 H M i h p l q u d P X 8 p n n 5 + z 0 o 7 V w p Q 9 4 w E Z n A 6 s m k Q + U R O V v N C y t I 5 k y 7 w K o V x V W J Q 7 l e Z S s e B p C 1 6 Y S j B H V M 0 6 F g e t m Q y E v Y k W Q t h o t k X 1 T z C 7 D h z Y Z w G O e L W + F v B 9 f v r p V 0 s m V 1 V W 2 o K w q P g s T D Z / f / 3 q r Q w O I V y a Z I R q D B 3 n C c t h k W J Y N g a g / G m 9 / p w D R D G p W v D R 4 y c y p 9 c 8 f P i g V O q Y u P Z u Z S T W j W g w E W J X 0 p M p 0 C 7 Q 3 1 q p A O h i d m 7 G c o j x 0 U I X 7 I A p i 0 t K V 9 7 1 g I v g L K p t i f I t q w R + q 7 7 A 2 7 e t U l t T L X 3 9 A 6 Z 6 G Q S F h K d P n z Q N w s C m p 6 c s h O u V J o m 0 j m Z J u 7 5 W A x r s U v P C u 0 Q l D 7 C 6 3 E 4 f X A s n G I I m A k h p D j 5 f u o S 9 q J o S Y r h 3 9 5 6 Z m 5 i z 5 K a w 5 e v q a k 2 S P n / + S r X v k h w 7 d s R M O s z i 1 t Z 2 G R g Y N A Y b 0 P l C m 3 x 9 5 b I F I C C q t T R T P P A f M K 3 R h J i Q B F y o A j h 4 E H 8 y L 6 V 1 s J s A Q b t 8 0 0 Y A U + G H k R 6 J T w u w N j A M 0 c O i 4 h I V N r O S q 3 P j g O b J U + u C u U T L x Q P N 6 R h 1 X P 2 p k r J y + z f Y N B E F I c 6 r M 0 w t 3 v R 8 z H y D I 0 c O y 5 7 G R q v f o 4 K g Q A c 4 q u p S W c 6 q u c n S / / L L N T N 9 4 H Q c 6 c 6 x 1 Z k p O x C z w t h F z M E V b B Y z A a 5 V o h K J z D k h a w I m 1 H y l C 5 7 / 7 Z j 6 h D X n p a z x t B S X V Z s g g W H Q f j / / f N V M s G N H D 5 v G Q p M P 9 A + Z z 7 V 3 b 5 P k q v m A R j 9 3 9 o z l n I i M j o 2 F T a t F U v g D M A 4 S m Z + U R v U P D M i N G 7 f k x v W b 8 u D + Q 2 l s 3 K N r c c j y Y p 8 E M 6 n v q Y + y K U C A I 6 z x q 9 0 c A f 6 N Z n F a C c a L h 2 O u h Q i C 6 U O f G l p 1 K F b / F n f B I a 3 i 2 H T w t D 9 b X g x m q 8 m 1 L K U 5 U e n s 6 j b p G g p l S 2 9 f n 0 k J 6 r C I / l k O p a v L p C b R p v K K c s k v L J H w b J Y M T q 1 u W h X l x K y I t k s Z b 2 5 R f Q t 9 D w b L Q I C n B T Q C k 9 7 Z 2 a 3 j L D b J n o 7 Z V 6 z j q y s R q S s L m l b L K a y w r Q D z M 5 P S 1 d 1 t g u a s a j y E y B v V 4 j 0 9 f W b 6 Y e Y U F h Z I S 0 u L m Z j 4 X h D C q G q q F y 9 f S 2 9 v v 1 S q b 0 h S 1 m k r v k P A Z 3 p m W q b 1 u p i z B F b Y L o P f S h o C Z q L 4 l f F n o u V 2 E p S K 4 R 9 v p k m K I C E g w x q i l Z S / b C 6 5 B w z C 3 / G / H J i r q c l x C 3 b A g + M q 1 D C f G V u 8 n 8 b n y E U 5 P 2 r T G A p C x w l u K l s y U w 5 H m y g S C 1 l e X m 7 m E z 4 K E R t M j 4 M H D x r B Y B Y e O n R Q n o 2 U S N + k 5 2 O s B l f n R 4 H s 4 a q o 3 R c 6 2 Q p a Y b I X 5 h d M A v E M m U h 3 z F H 8 u k I d X 1 4 o Y C Y u 4 X s W g j I o q q e x 2 6 m q I I / G 3 B D i d 7 Y 5 j P L s 2 Q s Z G x + 3 O a T e j B w d C 2 d B D Z W o E A i f e a E m Z J t q Q I T V q M 3 z u P l K R A W d i f e p M B O I 2 t a L B T N 1 0 8 V A X 6 + F z R G C 4 d F h m 1 O 2 C b m d D A A G g q G C O o f 8 2 4 G / U 2 H C d + J B M M S C Q / p 3 N N 3 M z J S Z j V S q x P v i k T j z 1 P f d o / H Y 6 b q I G m E + C f i W z O Y m J 7 G R R R h R q d r e 3 m m + E t d B k s 4 q A S y q y U J h I 6 Y f P t W 1 q 9 e l R L W U l J 2 U s W j 6 S V C i W I c q o 1 J f k r 4 p t h 6 w O B D + 8 2 f P 5 d L l i 6 Z x V g u m r A a C D p Q O d X f 3 m r 2 O Z i J o g f / E H J E 7 Q 0 P l K t M V 5 L N / b N g Y i L p A r / r B q 1 E k r I / f 2 d 7 W I e 2 d n d L c 1 G i + 2 Y x e c 0 K Z k v G V l 5 V K l T J t f P T p U w I a A z M r k c B T A R N 6 P B y 2 T a r M D W F t a B f B g 9 A J B a l I D 5 n r w c + P E b O K k / j g A 9 8 d U Y Y k Y e y Q 6 G c 5 Y G U 5 B g 3 8 g 3 / 4 v 3 0 7 P u + X t t E s C S 2 O y I N 7 9 3 Q Q m A / e g H g h q e N / 5 + X A + z C M + z e M 8 v g x o f J q G Y x W y u R C Q M r z v c p g u N i p W S 4 R y g m a e T K x X C S + L E y q 9 I i V u 4 / N B a S x R F X w F g p e n g e N i p b o 7 e u 3 A A M m b D q m H 2 C e I A 6 0 D Q l t H F x M v V d q w l E a x P t s P c C 3 I g i C 5 K O q H V + H e x 8 9 e s Q 0 G / M G o z D P t v X l 9 j 2 V n A H 1 s 8 5 K Q 0 O 9 R S + L 9 T u E 6 Y n g F R Y V v t N 0 n x q Y M 6 o Q g k T Y J s Z N 2 L D e 0 A z P z 7 x 8 D J / V i j J H C B H 3 G X 5 C b / x t b H T U I r d o H K 7 D G r 6 / n k f b / G t e t Q 2 C l L U q U f / I A a Z d U M Z J F i D i v o T S Y b b A f / u P / 9 d v 5 9 T X b S y Y l P 6 O F 2 q K H T A 7 n O R f T 0 + v T E 1 P q 4 0 4 Z 7 b j l H I 7 e R 0 u j m Q l m s X N k Q J I Y L i E m 0 E 0 E M x w p E w a S 5 f e 7 c O J H w j E A 1 F w j f B c S I L 5 p f a w 6 Q K G x A 4 m h 7 Z V Y L z k N k q V Y K k 7 x O f B T C X X x E K v B S T X 0 N C w m r V t F t x g z B 3 t H X J A T V 6 2 d Z N U z c / P k 2 p l B E y z A w c O G A P h e 1 L z S N g e x n C M i S m N H 4 b A O 3 f u j D E S f 2 e c E A g L S z Q r X Y b f T e A Z S Y Q z r 5 h f l B o R Z S P l Q N Q V b R V W R i O I 4 O i I 7 7 D Z E M Y g N b K a i c j 1 q D K B M a F v t A 0 a i + s z X 9 w X G g d L i 0 v G H F y X z w P m X m 9 s / 5 6 e m j S G j 8 9 P Q S e m e P 6 v G x O x 2 a k R q Y t 5 U h N H F m D 6 4 U B P T E x J W 1 u b v c e C 6 W P o j W I m X b E j Y S Y S h D A Y B E L d H n k c c g j D W U f k Q N W S V K Y g e g Y 8 M z s v v 3 b k r z o Z y Z D t j 8 n l l o W k W 9 g 3 G y w c c 8 H O 0 C e q f Y 8 e O 2 p m F o G D e C E R D + 8 7 k 1 b e s 2 f P H h U 8 U R U 0 Y d u E i P Z u a 2 + 3 h U M j w S w Q E 7 4 V 9 + B 3 E t E I N x a a u Y Y 5 E T 4 E K G r 0 c 8 d P H L W q i d 8 C 8 F E x a f F F 4 h k m E Y h l t M T o 0 K C U q 9 A h 0 O V y e 5 m a t 6 w P 1 h R M w H w n + / 7 o y J C U r 2 w P Y S 1 J g s N E f B e T l N A 6 Q Q s H I t i + / / v a a G w 5 / E S a K r I s i B B v K r i b k h N Y X F z W v 6 n 6 1 f d Y Y K q i X 7 1 4 J a f P e D k a b F d C w / 3 9 A + Z 8 n z x 5 Q n o W 9 1 q y d T V f h 7 z N z 6 0 5 e t 2 V N 9 J E f n B Z L j a / r z 9 k X E w 5 z O 4 A w w I E Q a p F S h d c 3 9 M 4 Q 3 L n z n 0 L b b e 0 7 L V n d 1 I s H n y e U P e P P / 0 q x 4 8 d M X / I 5 U J Y P O a Q z 7 g X C 0 Y V P n k p z M w 3 r 1 t l a H j E N D l h + 9 y 8 H N O U f W p 6 f v H F Z x Y k 8 Q T c p w u s G 6 w f 9 r B R L p Q u m K + N r m c 8 E G a Y h o n X h H 7 G x 0 a l r L z S f v d 2 Z 3 t b a g D 0 A E M 7 y 4 p i Z d 9 / u D M e u 1 A / J Q F d x F R 2 t 3 s A f l J 8 S q I Q 5 5 l 9 N N j u q E y 4 3 B K a 9 x 7 o z x n b g x T N r p S a o t V N M r 2 k 3 O k O y e R 8 Z h N U U 7 g k x 2 u 9 v A z E 6 Z m f M H / E 8 j U E 1 J k o H H 0 q M z b L Q e f 6 E D 8 l P J g I l P B g e i U z A d H y b W 3 t Z j 6 z C O f O n V Y f p y o p A y K 4 m F / H J E h t z G v m n a Q w L 0 y V m z f v 2 I b J l r 1 7 k x L B p w b 2 M 2 E u J d Z m b i e Y d w J G R E U T A V 0 z x T A S / 8 b 0 c w W 3 T m C 7 9 Y S h A v / D P / 9 X 3 z a V 0 2 g i t d 3 t F o 1 F p / a M J C H a z J O m 3 s X 4 y U 3 Z T j 2 i h I B J V F H M g t u f U 4 K / V x U s W Z h 5 b O 5 j Q k u F B v X N C o J e c W l X V 7 c x O f 4 K C V L G S a 7 L m n S M T 1 g e x m z k J I S c K d A y M G d 5 e a l d + / X r t 5 a n w q O l W U f 8 P b g n P h e 1 h e S z q N X j 9 0 Q m Y E F Z L H 7 y f Q Q U J j D B C V 6 e 3 x a 0 p C 1 N S P g 9 R 6 U 6 E j 4 7 e / W u P r s d M B N a w L V B 2 A l 4 Q i v H I n 2 J O w S Y W 4 Q 1 a 8 6 / q b B w f i s v S t Z c B Y a t 3 f / 0 L / 7 Z t y V 5 6 S X R k P h s G C Q n k i x R 6 J z h U f U V W G h 8 s s T P J A P M V J K H Y y k y u b D 2 O O b n Z q Q k M C G x 6 L R q i s c y o R r j 7 J l T K r k b p b m 5 y Z g Z J q q u r j I z 1 D Y 5 l n k N O F x d 3 U b A 9 5 n g E m U k t M T N m 7 c s U I D p w j 3 4 O y / + z Z y g a f C V W t R M T L a d g A U j A G T 9 A 1 U C s m D x i + a A N k e D Y V b T 1 Y c Q P M / l I q e f K m A m g g s w 1 0 6 B e V b j 2 9 Y r f s 4 B a 0 F 0 l b V j n h 2 d s 2 W E s q X 4 z w f + + q + + / r Z C p e 1 a J h H S E 4 n P g r q a t G T g / c m p C S N c d u q m + l w i + B R J 0 N G Z g E R X m o w k A 9 n q q f C A D H c 8 l s G + b i u 6 p S a O c i E e m I d H M / A i M g R T Y R I + e v z U q s d 5 O W d 0 I z 4 I z 8 W 9 8 v N z L X Q N U 9 D D z z E W o V r G w O d g E k q I 2 O a P x o k n f o Q U u a 4 X L 1 + Z 7 / n k y d O V S o m P K z M Y L 8 / I / D c 0 1 F n T E n o d s t O Y s X z K Y I 1 0 s t 4 J o p 1 A N L p g N J N 4 f 3 7 n R T K d c W I 9 4 K m T 9 E / U a I H / / r / 7 b 7 7 F x 0 D K r Q a I g g 1 7 l M a g n V I B M 4 T Q L m F h H H G k K t o q H R C x K 1 d N N a x M F V + r F w 8 e D K f 9 U F O J H N z f L L U 1 V S b h k k l o C J L n o s Q J j Y W m w J / B D y w p K b K / J R J t J m A s M A 3 X Y c s F z E v U k 8 B B n T I 6 R A 7 z 4 r z y H t q E R L a 7 J 3 + j U Q w 1 e y d P H Z f 6 u j r z P 4 k g F Z c U 2 / a X x M X l f k 5 o F B T m y 6 v X b 6 R B T U k E Y u J n P y W Q c C V X h w m V L H m 6 H S C g h d B K N o + 8 z x z D c P i y p I 7 Q q I n 0 4 6 c y P J k Z k g h 8 l b z c P D P j V g M 1 W P t a 9 l o u 6 o c f f j Q H P h O w j + d c Q 0 R q i 5 Y s k k e r s K K c Z W M 0 3 q s t W p a q M p K Y 1 V J e 6 j H F a o Q E o x H e R m i c O n X S I m S 1 + m 8 2 9 M 2 o 4 4 / v s l 7 w X R f O Z p I R H N Y 0 U v 0 s 9 3 f S C S R i W 1 q a V b P U G Z P A S D A e E U O Y n O g p 1 Q 2 s A 2 V Y a D O c 9 X h g I X i + o f d C 0 5 r A 0 E V G K z o H + V M F z w c t l s Z V b m 8 3 x s M j a w o l 5 j w a i S p z 5 S S 1 C n y P H 9 6 N N T Y 2 r v y a H B A N p T E k H e k o t B Z Y 8 M e P n 0 j / w K B c u v i F S e b 1 g i j 4 Z l Z D Q H g Q + f f f / S D V y l i Y i 4 S + k f i Z g O 0 R m F z 4 M d Q p U n u G O m a 3 b 0 C l G D 0 H C R 5 w r y 7 9 z I X z Z 5 S 5 v e w 8 z H f / / i M z 9 9 C e F L K S w 0 M C 0 j m J T k 2 f f 3 7 B T D 8 + j y N M P p C K D X c P o o 0 h H X N 3 T 5 / l t e i h k Y 5 g 3 K 3 A s i G y S d l Q M m t j O 4 B J F 9 + n P B X Y A p + K 8 X 0 j Q 3 2 x Z L 4 E 0 n V B z T y q m G 0 / k 3 I l I e K 1 T E N A 3 o q i z Y L C A t V W L R s y q 7 Y C m K 8 U k G L C K n 1 a 1 N K Z f 5 i z a 4 2 X u a G h y p 0 7 d 6 3 9 m N d c v s C u C c b G 8 G 3 G T b B g w t X W 1 Z g 5 R 7 t g G A G G i O h P u t E S X Y L R u L + 7 7 o M H D 5 W h P j M G s d B 7 O 3 u l h i R f x 4 b j D P g + V R f 4 q l S v U 3 1 R X F S 8 Y 8 S 4 F t B A v J w G S K Y J + P v o 6 L A K k v X 3 2 t s I K E 8 q L V 9 b Q y L k e C X j m w 8 2 G P I h n C 4 0 E g R B O J r w c 3 l F m e z f p x J X J f l a y s I 5 2 W g 0 i j / Z V 7 S W G t 0 J O H O M P V l 0 D i K H x V i P H j m 8 q o 8 I e E b y S 2 g m C o A h f A j Z z B a d Q 6 Q t z M T n M M d I N d A i m L a / a H m A u U C A I v 5 e f I d o E g w F k 9 D l i F Z s a D q Y N k u d T F p / u e u S J k C 7 c n + 0 2 c G D L S b h k y 3 0 T o D 5 I D e D P 4 3 Z b c x S W S 0 j w 4 N K U 5 V W a U C z E 9 w J e j d S D 8 f + o p 0 a P 6 Y 7 c 5 0 O 2 M 4 R X + v n Y A w F E d D W i 4 p l w s x U L b P w z c 2 N N h E s e u J D 9 k 0 E z K e J 5 x U k P 0 z 4 6 u U r u a D S F 3 M m U 1 N q O 8 F 4 C Q r A X A g B S o M u X f r C n j k V + C x + 4 Y 8 / / S K f X T h v v l k q j Q Z B Q f w I K Q I p 2 N 3 M h x M w i d r E Y / J x + e n H X + 0 7 b F 3 n 8 2 i m L P X P W G y C H 8 V F h b p y + v 2 A + o d 5 + R b p o 9 E L J i M 9 C N l N u t P z T o k Q 2 y i q a + v f S f N 4 D Q W w f u g y X K C C h b n h c z u p Y V 2 l O o x O k G S 1 O Y w v S 4 q H r 7 u z N Y a k f v O 2 V X r V H j 9 x 8 r g 0 q j 2 P C c I C J X t A V N p P b 3 L k q 3 3 z H 9 T S Y f 8 b o S k z 4 f j v F k m 5 G h z R P 3 n y x B j s 3 L l z H 2 k o F p o X 0 p Y 9 R 7 T 6 Y l c p D e Z N a 2 + S B m Y s W A Y 0 4 e Q e L O j B Q / s l J 5 S r C 5 w t N A y B e d 8 d 0 a L 3 5 c 5 8 D y a n y n 9 6 Z l a + v P y F F B e X e B f d A c A o R O o Y 4 2 p z A x 0 t r / h O 8 T V x 2 w n m j n V F 4 7 C f i i g e 8 0 5 6 h r G z 7 u w I i N / / B M M x 8 Y k 9 + Y C f p v 3 k T 5 q a G i 0 S R e g X z e L M m G T Q M U h e k B 1 U 7 8 G N q V I g W l X x C d W Z u U n D 1 8 F s 4 p m Z Z M B P z A A i l q 7 k 6 u a t 2 / b 5 k 6 d O e t X Q m 8 R M g B 3 N Z O s f P 3 1 q 0 U L M v t o a L 0 m N f 4 T 0 x G n G X G R + q W 6 B w f g 3 l e m 0 H J h V h m J b P W a n e 4 5 U Y M s I W n G z g M m K U M K H Z l 7 W m h v + S v l W Y s + G 7 Q R r i T A q K S 0 3 B q F 2 E u 1 K S B z X h 9 4 f d u y N f u 4 d d O C p K j v 8 1 O P R u h i n m U W g 4 e R a I O p 2 r C Z q F Q 4 O L A y S i Q L O Z O H E d A E J Y E 6 u Q Q u b C t a d W r K h o R F T + 7 w 8 w o i o K d h t n W 2 f 0 a R T J / X Y 0 S P W R J P 6 v b W C F 5 k A 4 m c r 9 Q 2 9 1 6 F D B + y F j 5 W u Y G I s V P i T 1 s B / Z Z M n 5 i z P E c 9 Y P A O / 8 2 w / / / y L p Q / 4 H d 8 t F f g 7 L z o E x V / L Y d y a 2 p D 0 5 C Q K f O 7 0 G 4 V i H b F z e a u R b N y A e S s p K V M h N G v P Q M y A Z 0 A Y F J q P m 2 + W A d 1 p H W Z V y D K P M B z b Q K x g w O Z o W Q L / + v / 8 P 7 7 F t M N m p 8 8 D I f R 0 G C K u 8 e o 7 L E T m r S y G T P 5 6 b X h a h 7 0 Y D E p d C T 3 R V t 7 c Q j A R m H x v 3 r 6 1 i b N q h 4 k p 9 U P y l R j Z h v 5 S 9 u 1 v s W A F / h L J a k z C d A k m E 5 C p x 2 S b 0 1 d d f b 2 Z 3 J k A I s D 3 J V j S 2 t a m 2 m 5 S x 0 l R 8 7 I 1 G 6 F 3 / O 3 b d 2 z 8 p D I I k l j P R P 3 e X 7 7 7 w W o z C X L E g / n B F 8 I c w i x C 8 F i / O m X 0 G R W g C F K X k 3 E + Y i Y w o a Q C b S v m 0 w H a Z k + V 0 + a J 4 P m Z a 5 6 B / B 8 V 8 P l x W 2 O I p G K N O K a E 8 f j d d W Z i 7 J 3 t r X b 9 w D / 6 H / / h t 0 R Z 6 E W A a Q P R c O F M H 5 B B 8 S L 6 R R E o N + L 3 9 Y C D 1 G D Y 7 W A o F w j o 7 u q 1 3 A / 7 k G i a 8 u L F K w t U Q H w H D + w 3 j Q S x s C D r f a 7 V 4 K 5 J w n d W F x S h l C l D 4 V t R F o P p W q k v 9 l v x H G y M 5 G A B k u 7 0 M Y e R u B / X 5 3 l Y a y y L S F R 9 Y i U K z E 5 M y 5 G h Q f G O a / W q M y A i P u t a c F F e x f s Q 0 n r n h O 9 C 8 L Y b N s P n T Q f W o j k n 1 3 p L w C w k 3 U l T J A O 7 d B E + e f r Z R M b j 8 Z i X q G p 2 6 v c Y N 3 P N f P D s R P w w X Q P n z 5 / / l k a L N E G E u F w R o J u o d M F F K c d g 8 d i G T d 3 a e i Y 5 W 2 9 J F 6 P t Y C b A Y r a 3 d 6 l k L l A i r r F I G j 4 k L c S o W m h q 2 m O + S 6 Y C Z j 1 A A p L 0 R c t D 9 G t V g S S D t 9 D 0 P 8 z V h S 9 S D V R t 5 j y b F 5 8 8 e y 6 n 1 f d L V g p G / S G l P / R V c A E F F + m K L 1 p l P B A S P 9 e z v s l g T K 3 X y o T e 0 o W 3 5 Z 1 o t N / q 7 v C H m G O E h G k c f f E c 0 L 7 r 0 Z d M i + m T 2 / f X 6 k T r v / L V l y a Z 2 V L 9 + R e f W U j W q h z 6 + 8 3 J z A R s g 2 c B G P D 8 / M L K u 7 s X 5 J 7 w l 9 C q T Y 1 7 T O o y f r Q R u 2 x h L E L Q W 7 H Q y Y C / w 7 y x 6 M 6 8 W C 8 g E l q 5 4 U t T E U I B L 8 x E q D 0 R + M 5 / + 1 + + t 0 Y 9 f M 8 R D H O x W U y z F t h W v h W A O S h i x S 8 C C B P m F r M O H 4 i e h 9 A r 5 v 1 m V L v 7 k c Q e 4 R R a c m 2 / m j f 7 9 u + z c 5 Y 4 e T u T h c 1 R M 4 + G l p g Z b A f O l C G 3 E 5 6 p N y E P H j x S v 7 H B p L K T T B A U x L Q d W s k B e x x z j 2 p z 5 p C I 0 1 r 3 Z z / W t W s 3 L P f n 1 s l F o 6 i 4 Q D C 6 q n V e + I G Y d I n C j u t Q g Q E d 7 A R g 2 p C a Z f h m W w E Y x W 1 g R F N Z e Z H K C f z L s v I K 2 z p C o C F Z G D x T f N S X z 8 w F V W s 4 6 r Q G Z s M g x J U O I E i + D y G 8 f v X G I k 6 Y L d t J m O m C 5 0 M z 0 Z e A 0 i N M v Z 0 a J 0 w A c 9 + 4 c d u 2 1 c P g + G 7 J t A P j / u 7 7 H 1 T 4 l Z g P R K i d j Y 0 I x p 9 / / l U e P n p s l e 5 o W X w / T L 9 4 U M r 0 k 3 6 O F g a Y l Q g W f K P D B w 9 Y U G a n g D 9 G q z n M y c 0 G 3 Y 5 g 1 n h T D p P P / Y 6 P x R x s F K y j P 5 k G Y h H Y k c v k c 1 R 9 J p o G Q s C 8 2 K M m F F U X S N 7 d C B 6 e P A x R M c q C t s u s c 4 C Q c e 5 h E M t 3 6 O + Y o A Q H V g v o E D g i 4 A A D M W 4 O G C B / y O e / + O J z + b t / 9 X f M 2 k A 4 J A t q I D g u X 7 p o x b h E A 7 / / 4 U c Z V M G 5 0 2 D 8 8 7 O z t i 7 Q D H Q J E 2 R i I a U C 1 y H w R h / y z b h e K v A M K U U S i 0 I F M + Y b g 8 l k I J T u E K W i c o K 4 / m 4 F D M W W 9 v j G L t s B 5 p J E M u 3 F C O J g 5 t F B N 6 b j I C u / m q a E E c 6 d O 2 u M l b g m 5 K G Y + 7 U 0 L c L D H S P a 3 N R k V s h u Q E V V t Y 2 J E y / A 0 P C g P e P 4 2 J g 1 S Q W J z 8 z v B B 0 Q S K m A 5 i W n R F N / Q v / 4 q l s B r u t P J Q m Z d M v Q q 9 n W 0 d G V 0 S C 4 J q Y f K h U p 7 O z 6 3 Q T s 5 9 K y E q u D 2 x F f L 7 a s T P T W N j x y b h b z e / 7 8 2 Y 9 2 9 C Y D + a R r N 2 5 + R F z p g o T v j z / + b N Y H k c x 0 T f r t A g W 0 0 F B t b b 3 N R b 5 q Y p / S Y 1 j 9 Q o J I k + N j l l c i q U p T T H Z C U A 6 E B r L + k H G A / p a U / p y 2 J r w N X a 5 3 7 h L B u n E t Y 2 h d 0 1 V X D v / H 2 / D W b s m s T A b h M S A d Y 5 P X A + 4 0 i K T h j G P y b T d B Q S z 4 D P v 2 7 b N 5 P X n y m N U F 1 t X X m Y Z J J e Q c y s v K 5 M / f f L 3 u e b X k r a 7 l 4 y f P d n X g y I G A A l q m V J + b q G t B U b H 6 P A U W x q 6 o r L J Q d h E J d z V n Y 2 Y 6 e 1 Y R P y H 0 + D 1 O z C 0 R P 7 Z q b A Y w 1 0 m 9 E C X k 3 6 u u C D f H 5 m 5 u b r Z d p O l q K T Q S 5 h 5 S g f 0 + u w 1 O M F D q Q x 8 H t O l 2 g v v z w g + i B G g s P G 5 j Y L 7 W Y i a A m Z p u W 4 F k w E f + 8 q v L 1 v P 7 / / / b v w i 7 h j 8 F u L l B k C Q L 6 V t + T P 9 G M h c C R 3 s h O B I F j 3 2 X + r l N A G t m g T x l 2 q K S 0 r X P h 0 J L s Y 2 D Z K P X 7 2 B t L Q V D k S g m R J m J V t s u s B C M i + 3 o T P Z 2 m q R I T c L j l H n d v n 3 X T s n g B P x M t O R z 9 W t v 3 7 l r E h H C y X S O e X 5 O x v 9 7 f + + v 9 P u L M j i 0 8 0 G J z Q L m H K F w m I v D x + N L i N 7 j f a 5 t o 4 g / V w o W T e u q a C l q v r q 6 0 / O l G C x 2 L 6 p w t w Y l 8 B G p d G a M 2 8 V Q 3 I e z n F 4 q Q 7 S 2 d V g 1 O S Z 1 O n 5 T P A i H E + n r 7 + u z C B 2 R w n S Z i v U g R E + e C t O H S g q K g n + L W K 1 X P h U h J H U 3 K v A 9 g f z e b 0 t r F S l B I Q z e 1 9 N n + 4 F W G 4 T 9 T S W g P 5 B l 0 j g d E 2 Y n A E O R i y D J u V 0 M h T 1 P 1 r 6 7 p 0 d O n T x u h w L A T J m G 7 E n W k p r A B + I 0 d 8 r F 2 I K w l r B j b a a m J 6 W n t 1 f u 3 r 1 v R 5 O + f v M m Y / / 4 t w L 8 s n h m W A / Y N g O o t g B p M R Q s w V E u N G h h O w M N S p I B a c / C Y h o u x O h X H r N F H p z y y 8 z C 7 m I s p D O F k I S a 3 a k L W w 3 y T O w Z I / B g Z 0 G p L 7 M e g Q M D Y r u f O X P K O g V 9 / 9 2 P c v X a D T U l J 9 Y U D t y t q 7 P H h C R E 8 P m F 8 / L F 5 x d 2 r e D b S l C 3 R w H x R o H f x g 4 B f L e 0 7 Q w W k J 7 a n K z B v i d X G + W A N m J f z P X r t + T G j Z v y t i s s / i D 9 A q b l z Z B P u s b X 7 0 R v N i A 6 x o s P w n N x Y h 6 / b z Y Q K F w X D Y B Z R r 6 L f x N l y 8 7 e W B 8 9 m J F S o W + + + U q t h w Y 1 / w b W N K + 5 H x E z O t 5 S S U 9 b M z r t U l X x e w T r g 9 m 3 U Q R 8 f g n l 5 l i + L O 0 j Q V k M J C O l L j 3 d v W Y u L S 9 7 C 8 j f c L R p e M K Z r n x u Z n 5 R w k t l 0 j Y w J 4 H c M l n 2 B f X z P u m d C E h V 4 c 7 n p U h s j o 6 M y t v W N s n K p k K b r c + Z b 1 t J B h Y K L U 6 l C d v Z S e A S 9 S Q y R 0 6 P v U g b 7 f a K N U B O 5 p m a b U T p T p 8 + Y X n D t b b N E C G k o y 9 n I 1 G B D j N t h L E / Z f D c 7 C R g v T K d A 4 Q y 6 8 s a Y i w P D Q x I r V p w H 3 Q 9 S g f Y 6 7 Q N H h k a t m B F V V W F l K u D 7 A 4 j w 8 l W H S i 9 Y z 5 5 0 a 8 m 3 8 K c F B S X S X b Q C 5 9 z i v u V F s 6 W s l 9 3 D B E 1 d + j G w / N w d A y n i W B C o T 3 W Q 2 A s C p O M n 0 R u h x 2 z l F 6 h m d C C l L + E x 8 Y t 7 3 X 2 7 C l l q s z O 7 I 0 H 9 6 I P A 9 G + y Y l J O X b s s J q R B W l V S c S j v 3 9 Q n f M i y Y U J N y m M / K k B s 5 d K I N Y j X R D Z o 6 q F v V V E E 3 E d i G i T b M 6 Y o S A Y t B S b s W g o M j Q 4 I s M j w y o t p + X U 6 Z N S r Y 5 2 e L F M u i d y Z V E J D K c P b R a P C 3 s i U p y 7 8 1 o K B k D S U 9 N 2 7 d p 1 u f L 1 V 1 J V m f 7 2 b Q f 8 G E 8 b h a 0 Q k 5 5 5 N M B k f q 5 c + d L M M + 7 D Z z z / q d D S E e u F Y 6 g H D x 9 L n l 6 b Q / I I b m Q i C F j H / / f / + 8 9 m W X y j Y y R 0 b x s G 1 8 n k n y q M o S Y m p K z C O w M q H V B 9 Q X U 8 l R n s U i B O g D I Z 6 O / L / B R 4 i M 1 L Z O X a R T j W h a p l T I 2 X q r k g z o M t N d I 3 7 V V L J 9 s d G f D H p F Q Z a j c I R Q h 9 T C X L g P o g E G a q K u 9 U M O K e m Z a + 3 g F 5 + P C R a i b v p A 1 a f 7 E N g 0 M M C E B Q o 5 e r i 8 C c b c T U c 5 i b W 1 D N + s Y Y k + N y M t 0 h z T p y J i 9 7 p p 6 / e C n 0 T 8 p W i Y u 5 v t 2 V I 1 s F 2 g n 8 l 7 9 8 Z x Y C Q o x y s 0 R M T n q 9 1 K H T i f G w J W j X A s E H e k 1 4 + + f U T d B 5 p 8 V A e X l l 5 g w V D 2 / y v a N X y P r D W K 3 q L z Q 0 1 E q Y U z R i b I 3 + W N p P L f i l p m h J g t t b 4 P 0 R C B B w o s j T J 8 / s g G h 2 G m d K 7 G g 5 r k O v h q N H D 1 t r Z / x I 8 j s c D E A U E U I P 6 I J B q J v h o 1 m g Q 8 2 O x 4 + e K r F k r 3 t 3 L z W E m D s w P 8 G m F 8 9 f 2 L Y O 6 8 + u a w v Q Z D y j + R k 6 9 l 0 g A 1 O C s f I c F B r T N / 6 X X 6 7 a E b V P n j 6 3 Z 2 C e A M + i / 7 f 5 I h H M 9 z D b W B + Y h f N 4 V w N t A d z 8 Y I F x v i + M a O u 8 E Y Y C d p E V q c Z A h 4 a H r W 3 w X C Q m C 7 G Q S u a P + 2 2 z 7 h X 5 y 3 Y w w E 7 A M 5 l m r T i U Y 2 6 O H D 6 0 s g c p 8 7 Z g Z g L P e n v H 8 B / Z p E l t G X t s W K x M r 7 c W u B / B C I i E U O 3 p 0 + r 3 F R d J a B 3 7 i N D G 9 G C k j 0 Z j Y 7 3 V w 9 E F i e B J X l 6 O + Y L U O 2 K q o s k J M S P l E Q q b / V y b g W f P n s v d e w 9 s / N X K P P v 3 7 5 f 9 a n X Q l a i 7 p 1 c O H N h v w g g L A r e F u W T n L r S L W 4 I w d d o 5 l e C z m j 0 V Z q w x p U 3 U E 6 L d M Z d B x j 7 U a m A B 8 K W w y z v 6 p y T s b 5 b C k o + P W Q Q H K x a l s W x n q i g g k O H h I b l / 7 5 E c O X r I C G q 9 f S O w p w l B d 3 f 1 y J m z p 0 0 r b S W p M b e 0 Z 3 7 y 9 J l 8 g 8 + n P m u m Z m o y I M H Z o d 3 b 1 6 e a 7 4 k R 2 9 6 9 T S b x u T a E h v 8 H U b I D g X s i M H Y L i H T e u n V H / s 6 f v z Z i j w d 5 0 f / 0 n / 9 W / v y n r 9 / N 3 5 S + 1 7 Q H Q b L H T n J h x z L A o h r o 6 7 X n x a 9 y m s j B 0 2 6 e l c C 8 J M 7 B x u 2 P O D A I c i P 0 C O c c q d z 8 1 E f f z C 7 u n I Q j w d r 6 t t 3 M G 3 b s U i 2 B + Q N R p Q s I D q n N d 9 F y Z e r H W I f R l b 9 v N l h I 7 o e E J G 2 x t 7 n J 5 n o z m A k g T G i s s 6 e h z s 5 H n p q c U r + w 3 9 b x q 6 8 u 2 U E R / B 0 z 6 s n j J x Z w Q T A 5 A t t J 0 D L t P / 6 n v 5 W D B / d / x E w I e U q t C O K 0 d 3 T K f 1 T G 6 u v v l w s X z q o 1 N S q z 8 1 H T V v h Q r i N v T V 2 d l J S V 2 R o n P h 8 m I e 8 T t S U Y w d / j P 7 N h k y 8 Z 4 G r U 5 8 A 0 I c W V N 5 M g s T f 6 d o E J w B G l g h 7 p x Z G h E C q T C V O R t E Y C 8 b L J W 3 n x O 2 F w k t U z M 6 q B w 2 P S 1 z d g I X K a X x Z u Y X c k z / w a s 4 J a A h L 7 D + y z P u e b E e B w 4 N k h v L t 3 7 k t d f a 1 8 c f E L 9 T s q l W m 9 y C Q 5 K z p D Y d I / V Q 1 J Y I r 7 I 6 U d U W 2 3 K c h B d p x z / P W V L 6 0 c K x E P 7 j + U R + o j / / X f / 7 s W m c b X p H c / / i 6 5 Q F o 1 M P b 4 X Q d o K W j Y 5 m O G 8 3 X f M 6 n L V d K n I k J j T / 3 M 2 O j I u y L c T T X 5 H N g A O z H n l 8 f 9 2 S m P 9 8 z y x + T y 3 g V r G 7 b d Y A L x Q 9 i N T I K X 4 2 Y 6 2 j v N u e R Q u W x L 8 m b r R H q T R 2 g a T Q R R Y z K 4 F s b 8 D U K r r C z T x a T d W M H K H T Y X j B e N c E e Z C a 1 6 8 e L n R t x o p 8 1 k Y C p H 2 t v a r a / 6 l 1 9 e M o 2 E b 4 C P 4 M A c o M 0 x m f G 3 C O Z w l I / t i t W 5 8 P 6 9 8 U X F X y M 3 t t r z M R Z C / 5 d 0 P l z A w Q H t g b C E U V g r 5 o r j i 7 7 7 / i e 5 c P 6 s n Q z D I e A E Y v A T + b 1 G L S s i d v E g 6 O B O N n Q Y D 4 d N g + G b I U C 4 j v O 9 t k R D M S a Y K q Y L Q U Q v G c c S w Q z p G A t D R F t W 3 t w m O N v X H / B J m 2 q p A / t b r G 0 Y X W H t f V 1 E t l y H w + q 8 q k b i f C x P a y 2 p H 5 F n G w F p p r J n T 7 0 u Z I 2 a X u W 2 c F s l n T H 1 O P a f M 7 c w v 2 h k u d n M B G i w y S k e X L v B D o z w H O 5 4 I L k J Q + f k 5 p g v R a q E A 7 d 7 e v o k N y e k Q o X k M s S X e f W B g 8 c M 0 8 b g C B M Y h / f 4 C Z x f Q 8 c q / o 4 5 m n i v F y 9 e y p D 6 f / T s Z 0 0 x T w E 9 K P e 2 N E t Z e b m l M U i 0 s y c N I V F Z W f 7 u 2 g 5 o K 7 b N Y 9 E A m J N n Q 0 P Z P f U 1 N N D 3 7 r C D L d F Q 8 f j h T Y 4 x V y r s L V + U O j X 9 a G 6 5 3 R h X e 9 j M G 9 V Q D Q 3 e i S M s E K q e M C q T 5 / 3 u m N 6 L 5 m T r A i G F 1 5 K g m w G I C O J C O 7 E l 5 t i x o 5 b E 3 e z 7 8 s y Y l P R W J 3 1 w X O 8 D Y 6 U C 8 w K R k h h F y / e q 6 d X W 2 i 7 n z p + x R j M Q n X V s z V + 7 m x D 3 h m G Y T + b V M 2 3 v y U I k a g G j o J o x e j t j Z M z c n J y g 5 Z g 4 C Z + T X j g W 1 e H e v f t y 4 M A B u y + N / x k n q Q H M + 0 e P 1 P c b G 5 M m 9 T + / + e a K C V D u T e q E s 4 o 5 b Z N 7 J I J r c H Y V T I N 5 V 1 1 b t / I X D 1 R O 0 K o a E t k S D e U w O a + 2 Z k D N F T X / U o G / D U 4 H p D h H F 2 A H m I o w M K V U T C w n u m N H w 1 g u v 8 Y E u 5 f 5 D M p Q S D E I e q s 0 E m A R 0 U w Q A z 0 S i b 5 B 5 J h 6 z r z Y T C A 8 O M S N E 0 Y O H d p v Z i 9 C B W c 9 G f P y 7 M w P Y 4 F 4 C / Q V U g 3 F X i 8 i g 3 1 9 g 6 q 5 I V j P N O b z P B M v T 2 B 5 f R j w X a f U / K b K B I 3 E e 4 S / 6 R 9 Y W 1 e r D D C u 8 5 1 l T I u W v n X n r r x 5 2 y Y 9 6 v c 2 q l U B w z l w n t Z 9 9 Z m O H j 5 k 4 w c w K j 7 y 4 y d P L d / G x k p K 5 d h P 5 p g H n 7 h f m Q o f z P l R 8 W D s L g 1 C S + f E d e f 5 R t Q E t r 9 t p Y b S O Z M F 9 a H e D G U Z 0 6 w G N N T 5 P R E 1 A 7 e P q V h U p C w d h F 4 8 f 2 l m D K d e E D 2 D e X Y S n p k X t j O f G G e D m p c Q E N p p K w C R 0 + P 9 4 c M n 5 u j T u u D o 0 a N q X p Y a w + C Y r 6 Y V + T 7 m M R E 1 w u 8 w F r V u m K e 0 s 0 Z b Y P u z u s 5 0 4 3 q k H V 6 + f G P b W m B K t M f w 8 L B 1 M 6 a + c n n p f e S V / N F f / v K 9 r R M 9 O P a q O e f 6 o X N / g O Y q U j 8 O Y K b z n V u 3 7 s r x 4 4 e t a o V 7 O r P V m X f M M z 0 N / / z n b 0 x r r Q c 8 h 5 n I W 2 3 y A f y o W 5 1 r R 6 O q C 5 f k e E 1 U J c D K G 9 s A i B V C w K x 6 9 e q N 7 W R 1 B 0 Z v h S Z I B x A H w Y + H a q L Q o + 7 c 2 d O 2 W H n q v / m T V J 5 s F j y N O G m m F H 0 u 0 A J F R Q X W 7 4 8 A B U J m L e 1 M J B S t g G Y l e T 4 y G p a e 7 h 6 T / G i f h Y W o / l S G U q o j K c r z Q c S 0 W b h 5 8 4 7 d w / m J 8 d q C O a F b E 5 F V z L f 5 u Q W 5 d P k L E z B o 1 q v X r h u T V V V 6 e U 8 + T y C H 7 r k U s O J n E T R J B O s P A 7 N R k 7 r L Z J 9 J B 0 O D / X Y s z 5 a a f O 8 R k / 5 J 7 O D V O W U m 4 p f Z q E 9 K c m M f n I y 4 l Y A w Y B z U e X F x o V V 6 U O D L w v L e V o L F x C G G C O O J F N M H h 7 q t r U 0 + V x + B X a H 4 M 6 m I e L P A 8 2 L q 4 q h T O r V v X 7 O d 4 0 t 0 D N P P + Z U w D A E a t r z E j 4 n n g e G Y T 8 a L Z i N w Q V k a L R R I F N f V V V u n X o I F V K d Q Y Y I p V l F V a R F G e g S 2 7 N v 7 7 n m 5 p p X 3 q F b j n l w f p s T n I f / E + W a E r j H d 6 Z j r t A 7 j H F H h S J t q + v Y T g U 2 l Y W H S U T U n m 5 u a 7 Z n W A 0 7 m K F J z f F s Y a l j N v Y G p 1 U 0 + B 5 i K U H t A 1 w n z j 2 g g K h T N H 1 n 0 S X h u 5 T A 2 n e z N P K H D W 6 g F t b f 7 b V G R V G 5 x t g I w E V q R H v C Y n R A P U h W p j n Y i W U x T S 6 K I 2 8 F M D j w z 5 h A a E Q 1 R V V 1 p 5 / i S V m C L D n 0 E 0 V 6 x 2 J L 5 K Y S 3 E Q A 4 5 m g b i N 6 Z V T A o 1 2 L 8 5 L I Q U t 4 p j F 6 R M I z C 9 f C R i J i i E T l B E z 8 R R i J v x H z g 4 5 D v Y 7 c 4 7 b M x 0 d F E e 9 T n q a 6 u s a A E P l H 8 e j F f H N F E z o k u y P j F y c D c 8 1 y 0 J 0 O I r F e I U n 2 O I N k W k 2 9 i 3 i 9 3 u 7 y N W K A o p C a N m o F r g Y A G B b T 4 V 0 Q K p x d 8 E l n J a 8 F o / H 1 / x a I l i D c K F h B z 7 5 a a H Q c O 7 l P p 2 Z h y E T Y K p C e m F Y X E j x 4 9 t R M x q E x H U J B Y H V c / h H v T x K W U x o x b y N h r g b E y J q o J 2 K k 9 N j Y h 9 + 4 9 M O J l B z e C Z 1 K J F h 9 p U g k f I s c P g m F g J p i L u U 0 m E C D m 1 t Z W 1 S I 9 a l Z + t r J b Y V w 1 W 5 6 V V L E t i H 1 H t H s L 5 Y a k W M 0 7 3 o c h q T V 0 g Y J k Q D h R E k a A 4 6 u v L i c 1 5 a i S g U k J s R M t J I K 4 U c G 1 T Q z l U 4 Y K G U N V q Z + 0 v 3 x R b u n v c f 5 m x i D U P j L j l 9 K 8 5 U 3 z u 9 h s i A P L Y p w 5 c 9 L C v 9 j 5 m w m I i 6 R y u 0 n 8 V r s P L d r I g 0 A c x Z h b K 9 X j N L C P D w n v J B i 3 q x S B s Y Z H R v T 3 Z d M w R P c 4 V x l N R V S O + D F H 5 3 A + l d M a / H R a C 3 A 9 m J U g x v f f / 2 j J a k z E e d V y h M 7 x i 7 h H R f l K c 8 u C f N O Y v L j G W o S P W U p w h Y Y 4 Z 0 6 f M g Z P B B Y C w o G 0 S V N T k 1 1 7 o 9 g W h h q b 8 0 v 7 a J Z M K m N d a o 4 Y I z w f z N x W x U T I k R l Z X A 5 I U K X T 4 r L P 9 l W d q I u a x t o o I A i I n c j a r E r F K + o c s 5 i b a W 5 N q 1 Q e 6 O + 3 r R d o p d q 6 W m N g w H 0 g O q q l 8 V n W a 3 5 s J W A E S 7 T q i w P a G D t a i L H y N + a Q R P h b M 6 O 8 7 e X m j + o z l a q w 8 J 7 P q 0 R x / t j d u w + s N o 6 q + Q L V T l g H B E P g T K p V 2 B r B 9 1 L 5 Q I n g n k T 3 C F Q c P n j Q N G k y a w N m v n f v o Q U s M P M 3 u s 6 4 D N v C U N N q 3 n W E 1 f f R f 5 + o j U r n W J a 8 G c 6 c W O b V 9 J g e 7 Z T c v A J L P p Y W B m V K z U D C 7 R t h K B e Z g h i w 1 z E B S t S R J u + D 1 N w s h u I + m H r X r 9 8 W j k 3 l 1 A z H s B C B w 2 Y y 8 F a C M T u G c m O G S S A s i J U 9 S Z R s 0 b + C n u O 8 b w E N / T 3 m i 9 E K X L 9 H 3 8 d 8 1 X T d t g 8 L H w y G Z R 8 Z 1 Q l e U C a z R D Z j I N H 8 Q L X P N 3 + 6 Y o y d + H 3 G P j w 0 L D d v 3 Z F L l z 6 3 q K J b g / X M P / N A T e e 2 M B R 4 3 b 8 o f W O L c u V w U M K z W f K w L 3 P 1 O j + r T n z 3 U w l k Z c u e l i N S U R y S U d V 2 n z V G 1 p U U Z h J w e l l k 9 k Y R E S K B i L Q 6 f O S Q F C m x b 4 Y Z 4 A B B E c r 9 9 e o 1 M 3 G K i z h K 5 2 N T 5 F M H h E k H p u j i S p 9 A X R p 3 r B G E T W 9 C t k s 4 G U I g i N A 1 0 T j e n 5 q c l t 6 e X h k e D c s 3 X 3 9 p U U I C F z A K L 8 f A H g M Q W f z Q B O Q z l E P R e / B r / X 6 5 m q O J T M J 3 0 W J 0 6 C J S S C 0 g d A B N J G P A V I D 5 T W P r d / E B t y X K x y C n x g a k v a N L a i r y 5 e 1 o j k T U b M s U h a G o l A V G Z H g 8 I o G C a p l f z t H p 9 J l 2 y g 9 m H m q H m Z h 4 c h A j w 6 N W n 8 c W A M q Q i E y R N M x c V q U G E 0 / B J n 4 H D W I w 7 T B 9 Y N r 1 S M X d C p 4 F E y 1 I t c m 7 i h M v i I D 5 h t b H D L S t 5 / r Y B C V C + p m y s h L b K A l B 4 3 8 N D o + p P 1 l l m h 1 N R y c p 0 3 5 W o D x r 2 g y r A u a w C N v K H M I M h P g R k E R K k 0 V J 3 e 9 c j + t D o + z 0 X d b v E f x g / G s B J n J l T b Q S g J G 3 R U P x w C T 4 b t x + K B M L O m E N Z y S / s N S 2 V K c D J r 2 u K C L 1 B V M W B v 3 5 2 Y w U l u + R v M L 3 / e Q I s e N P k R y m j C k r 4 I X c V w N m y a 1 b t y 2 x y O 5 O z A w W n 8 X Z C r B o + G h u y 0 h v T 5 9 c + Z o I V N G W 3 X O 3 g y A H m w P Z 9 E e U l X z V k S O H l e L 9 8 t P 1 h 1 K i r o + Z y t P T S u Q w y v s U B w Q M Y 5 I I j o / Q 8 T 4 a 7 / n z l 3 Z E E A y a y F C A a 9 B P o 0 v N T a o 6 C t X 0 5 L 4 k 0 m H C V F q K v B f H 5 x C l p D 5 w Y n L K z q Y m U r k t G o q H I f R b U l I o B T n Z M j S p d n c W x / K v b U 6 x v e N Q Z U T K Q 5 M y q p M 0 P j F t S e K c / B L J j t u n s r T s k + m I X w a n A v b 3 G f X b a A a T H U i e r 0 L a s Y B s 1 t u / v 8 X M A h z X d C T T e s E 8 k L W n w J Z t A k S g S H C i C X c y N L 6 T I J h B r 0 D 8 K H q s o 1 V g q l B O g Q z M 5 E t l w Z L U N 9 S b z 9 z Q U G c a h 6 o K r A n 6 a Y x P T M r + f f t M G D q w g b S 3 b 8 C 0 W K r 6 P M B 6 w N A k c w + q Q O W + H a p t C P e 7 v y c K O p i b K C d W D U l p G t 2 Q q K b B j 1 X a r 3 x u y 8 E g a / T m T Q 3 l k j 3 z R u Z n J k 1 i r w b M u P N 7 F q S q I C q L k Q W 5 o z Y x n X 5 i 0 V l P b a U A u a p + Z a w H v S G 5 2 x 2 U l 0 M 6 8 X N + u a f / 7 h 0 P S G R R P 6 M M 1 d H R I a V l p V Z F H G 8 y O M S r b i T j b G Q N l Z c G u A f / Y f 4 R G m Y v D n 0 N W K j f K 3 j 2 1 t Y 2 8 7 M u X v r c N E o g l C e B w n p p 2 X 9 I 6 u r 1 Z 0 u z m e I 0 5 0 Q b s V 7 T 0 7 P W E w O G w M Q j D I 7 V w X 4 1 f L B G h F U K Z g I I T x L J n I B S q b S J P 8 t 9 n t K b Q m k N D R Y P N B 9 M R K E t A v n 0 6 Z P W E o D W c w R O 6 E u x b Q w F z K 5 W C b 2 n q k h i 0 1 0 S 8 s 1 J j p p q k C n a J B 7 w y 6 G q i D E V 1 B y J R M 0 e b 2 7 e Y x O b n W Z T k h l l g h 5 l I h i L 8 P 0 L Z a 5 r 7 S F l r i z p D S 9 L X l G 5 L A Y K Z X 7 R M y f s p d 8 b m v b b 9 7 5 / k 2 M / S S x T x Q H 4 + 5 L + L z z r l 7 6 J g I T 1 u v O L v l W 3 q c Q D 0 4 V 5 4 H l u 3 7 p r + R J M w b U E z G 8 R E C k m 8 O D A k B E o X Y p g m I K c L C k r y p G l L D X X A q r B T Z N 5 L 0 w t T E S i a r S T R s N B H 5 i O 1 O 7 d u H H L K s 8 x w 9 a y O G A i m o T C o A h 9 9 s W d O n n C g l P Q p R f 4 8 M B Y O T W F 7 T u k D G j 8 A t P F C + N t q u V 7 D y Y E k h z p b Z X T B y p k b 3 V Q W i o W p a F 4 2 c w 2 t Q j V b l 6 W A 5 W L U p q n D 6 M P h O N J R f D k x J S c O H H U f J 6 x h b X 7 p 6 U C L D w z G 5 E 5 a j R z a m R 4 o U i 6 J 4 L S H s 7 y X q N Z V i 6 F V q P + k G 0 o V M u T 9 1 p Q x r n T F T I m w 7 w c 0 v c n F 8 i H e U G R Z O Z l I r D N e d W o w 0 0 1 N c R B s x C q q D d j t + u n B I i U 8 D r 1 d M w B R O 0 x j t / b 9 q M k g H / M Z l R A E O D Z 8 x c S V u a h i J n P 2 n w q Q d M r g g B B 8 9 4 m q V l p M 5 3 J g X / O x G O j Z U d H p 2 k f G J L r 8 z f o k J o / c P L E c d N i + F p s p X f + V h r L v 7 n g x q h 0 H n Q s P K I D i B o h M m m H q q J y v C Y i R 2 u i V g E B z z P h h J p x M H m D B 6 s o y p K g f n 4 j C O X l S 2 l 1 s 0 i w S P 3 Q j 3 N i a B s Y i L t g Q u K T 4 Z u 9 U g 0 H + J v 7 + 6 z + b X x O / c Q E L Z s K P A O S k d w H i 0 + B L O Y f + Z n f G 6 C H 8 o p y 2 9 d 0 / 9 5 D q 6 u j l p H t 5 R R K R 3 S O l 1 W o A W g B z U P B 7 u k z p 8 x U p H A X M 4 8 A F + m O k u I S 0 3 L 4 p j Q Y X Q 9 y S Q K r I K f 7 L 5 s P 0 Y j 4 W m w x q V E T c X Z m 1 h j / 6 N F D l l f E f P d y m F P b z 1 A A 5 5 9 K Y x x Q 6 s Q I P 6 J a M f M S J T y D R b W z W / X C h X M W e k V a H a 6 O b m i X L 7 m L n N z 8 p H 0 D k 2 G 1 O / E 3 N B c H I c R Z C K s C p m I e C C F X V 1 d a o x E W L d 7 E + D 0 A D V C s T E B P w x M n j 9 k + K k r A 6 N O A x R J d Y v u P J 7 i m 5 p b s g A c 7 F 1 k 1 E 5 s J O Y g B Q o d O m L t l / S T H E z G v T m t k C k x v t E 5 v L y m V + 8 b A v H 7 6 6 R d l 4 i W 9 V 8 T W r 6 a m 1 g p w i S i S J K b H x r a b f I A H p d y e y c D E Q b 0 j f S B N S m 4 Y L O D B b M f q q 9 e m w r 3 C S K 9 D K r 5 V b b F K L D X H F l S S r Q s r 9 9 k M M I 6 R m Y B V g a C 5 y v P T 8 4 c g A i J U 7 J S l s h s m W 8 2 R / i 3 C 6 E G Z Y F Y 1 A T m 6 g 4 c O m L A r y a P F g J h l g P b v H v N J S W j e B D H a h x p I k r I w F N q J g A G + K B r K R e o y h a M 9 g h V U w H O d R 4 8 f S 1 d 3 j z G S 1 7 s + a h o Q c w / Q 2 4 I A F x G / H W E o B s 0 k I m k 4 A Y K S / C G d F B x L n 4 8 i T K 9 G D M 3 V 1 9 e n 3 D 9 i b Z 8 S M 9 h s 8 a D S v K q A 7 L m a B C r G U n V Z 2 i 6 E V G s W q w + I m Y i 2 V V H h R Z + m 5 2 R u f s F q 4 K L 6 X J 6 Z w M b G G T M X O G k f o c G e r P i 2 V b 8 X s G r s s B 0 Y H L Y o X X l F m Z Q U B C 2 n S G 5 x Q J l q N p K l 6 7 1 o / j Q d q + o b 6 s w E Y 8 s 9 n W J p F d C y d 6 8 x l + e r r w 8 u Q E E d I c K O w A e 0 y T 4 5 r k 2 a B Q 2 I 8 G N X M e F 2 w v l 1 t b X b V 3 q U C G 4 K Y R E q h a j I C c E 4 O K e F x Q V S V l q u H F + u p l C r O a v m t G P b p g A + D 8 z U P R 6 Q j v D 6 J 3 O j Q M D V F i 5 K W V 7 M T m 6 s D E 3 K y F C P P H 7 W a m e + e v 6 f 3 3 b f j o 9 N S v 9 A v + 0 p i u q C E T J m u 7 g 7 Z v L 3 B i J m a J v r N 2 5 a q y 9 O z I z X 1 n e 6 g n K 8 S v 2 Z 2 W l p 7 5 u Q + o o c Y x w a y x w 7 e s S 0 G w S P + b h Z W h 7 B j g n K C Z G X L 1 1 U r a Q u h z K b i x 6 a m a m f 4 Y W w 3 z G G i g f O J Z O J 9 F 5 Q P 2 J E J R C n W S D Z 6 Y D z 1 3 / 9 9 y 2 x t 1 Y I F B C + v t 8 d N I d 2 p 2 B 3 1 v + F f K q J p v U 5 J k Z l o O O F F B d m y X K E k 9 u 9 + i / M C s 7 X o o 4 M 1 4 m s v 3 d U 6 P o j m J 8 6 C E D 9 5 b s f 5 D P 1 l + l A H M 8 Y t F E 4 U L G o 5 n V M O k e W 5 N y e R a X 4 i J l k p C D o T g U t s Y + M u d w M s A + M g w T Z V U w 3 p f g E c i J Y 0 1 3 B U P F w p h 6 D 4 4 i Q a 1 d v W O O U v a r K 0 7 W L C Q 6 8 W M f 2 k M 1 G 7 6 v r s j A 9 K g e O n Z f y v C V p q v T G h F T j h e m L h H V 5 D C T c R k y V 3 w I 4 J / i X X 6 6 p m V U r R 4 4 c M Z / Z 4 d e 2 k A V / A J Z A c + m i 7 C m a V c 3 U K a / f t B o z o a k w v 9 b r Q z m w P k Q b o U O C E a d O n b R I p P O b E s H n M U X X F w b Z Q k B U m H a W c M u j O f 0 + q 3 n D z 0 g X N W p z c 7 r H T o I J D u Y W y p E T 5 6 W l r l j 2 1 J R a N h 0 / k N o 9 9 2 9 s c R Y f S f x 7 Z y Z A t Q E + C a F w W o w 5 Y N L H R 3 V 1 e q V b B S c p D 2 h l Z H h Y D q u p R 2 B g v X 0 h 4 o E r w g m U P / 7 4 s 9 3 s / v 0 H F j 6 H D p P R I k E 1 9 o H t O o Z y Q G J D Z G T N a Q 0 1 p w 5 8 u i A Y c L y W K o v l j 8 L w 2 w X G X 9 l 4 Q p Z z a 5 R h s q W 0 w I t e I j C o l M B 8 5 c V 7 f 8 A D T M O a V 6 k p z N Y K i B q L B f P 9 S X + 2 d c + K x 6 L 6 z F 1 h b x s I S V y E F A I q 2 Z l k m Y C N r P S P R / M R R b z 8 5 S X z e R l T a 1 u 7 u S I I z H g Q t a 5 X r b p r G Q o w m a h c C D D T 9 l k k i 9 n M 6 P d 9 + O D b D Q I l l C j F + 3 R E r P 7 A h 1 h U g 4 L w e C S W L Z O R H P F n 5 U h 0 2 W + v R 7 3 Z V r m S 2 D I B o n 7 R G 5 H W 9 g 5 z E 6 C T j Y A o o 2 s K w z 4 p A m E U 1 5 p V o V r w w Y O H 8 u T J U 6 s u h z b j g f + G Z b X r f K h 4 I A l e v 3 k j M 9 M z c u r 0 K S n S B 8 s E 8 + q z 3 u o M 7 X g o H X C 4 H M 1 p K g u W l T j 8 J o 3 H 5 w J S X 7 x o p g w b J M v y d t Z M 3 U m Q v 2 N X N 1 p n c n x U I t N D U l Z Z K 7 7 Q + y 0 6 i Y C h p i e G Z a H n h l z + 4 r S U F u W v a K j M 1 x s G I d L s T l M h d P / l V 5 e k R L U e u 4 1 H 9 T 1 2 B d C + j K Q y p 6 0 4 P 4 2 q j v 6 B Q f O 5 d q 2 G w i Y l k T Y 4 M L x m y D w Z 0 M i d 4 a x d w U y A S n V a q b 0 Y z J J R 1 V j D M w E p z V u S + p I l q S t e + l 0 z 0 8 C k 1 3 O E t U K 6 5 + Q X S E F 5 o 0 j 2 6 l 1 y Y Z y s r K D k 1 5 6 U x a x S m Y s V 6 f f X t 9 5 U q b x 5 2 2 p R R g I i b I s n s k d J E 0 E j 2 j d j U t K u D K s J 8 B P N O K N a D e 3 F H r d d y 1 B E b G Z m 5 n S C V L L r g 2 S 6 X w i i p X B 1 t w A t h O B k f x f / b i x Z t O A J 1 f a p M K d m I q 2 s E 8 z 1 3 w z Q 0 j D S s 8 G g m X w O 2 d k h C e W q p l F i X g u h 3 A I J F t d L R P K s N R 3 M u Z 5 u W q Q y K B + i c Q 5 9 / G j H H R + y t 0 i s j o f I M w l f t C M J Z X Z 8 s 1 u A 3 C F b + P 1 u s V B 5 i X b h T o H B E u F h s x d b o H m w T N T 4 5 J x f n d j g u x D r b k B e c F m a S 6 N y p j 4 i Z x s i s q 9 i 0 c y / 1 f B 2 J M u q 2 v E t q G n 7 L Y G q l q f 9 2 d K q D L U R g e E P Z E l A t R R l X 3 0 6 T 7 3 6 G p 3 N T J A 6 e u M n v f q w h u I r c h z g j 8 h C x K K K o + G w R f 7 Y a P j q 1 W t r n Y D g 9 7 N f i A + S D e Z D C / N e Z G U n w A N x b 7 Q T P Q Q G V W K 4 k 9 n T Z S i e h 4 P e N t L z b y v A q f i z U W 8 X M Q G T V f Z H G p y G d f u t d t v z b B Q U v m L 2 b h b Q 5 o s q d C b n A 2 r q B + T 1 U P o p C O g O P 4 m 0 B Z U Q q c C S k d g N j 0 3 I / X s P 5 M K F 8 / K n P 1 2 R r 7 / + y i o 0 Y E J / z 0 S W X Q y 1 d f P m b S t E p d U t x / a n w 1 g 2 G G U A n D i C C E R J 2 J y F f Y k f x M t d h 8 + 6 F + / z P W x Q 7 k U j e J y 6 M C V I w y N W l 0 U H U Z z M t f I z R N A o S G V S n w 9 k W 7 X E b g N C G A Z 5 O 8 K p j t 5 7 q y F P z U J e B C u y 9 H H m l B l / S w j 4 v B 4 g m 4 m l m G c e 0 6 l 4 R L U U r b v T E U T Q H 2 c K I 7 R X o 3 n o F j q n 9 p S g B C k d W i c Q B X R V P L 7 / 5 9 Z E 7 L P 6 C b l 7 5 7 a U q d 3 I v p w p J e w 9 j Z y 9 4 9 V S Y T M m I 2 q Y A k b g J n Q + J U 7 P e + y t p / U T / 4 b j 2 S r B Q O 2 m S h z s d u T B c Q Q h N X Z a E v e n z z e V v J Q g F R T k 2 a A r K i o / y J Y n w o 4 e 7 c u W Y l 0 c N A D t m n c 7 K O g 9 U B m 1 N t O p A C E 8 6 A 3 a 8 9 F X g Q 2 X G 9 m u s t s A 3 d I 9 G I t i K 1 C S q 8 J c G e x 0 X f S d V Z A M 0 C V V 6 h z G T X M Y V / i a D A h / t u q z K X S f f i 5 Z o M z 3 b 3 8 e j B 0 v H 5 d X T + + p H X j A e i x Q t A o X 4 n S x Z Y J T G K g v o z 7 K 2 Z Z w K 1 s r O C G C l s J c n J o 0 Y v h Y Z / x t X u 1 N j l 0 0 + 1 Q 9 U J p H 8 j 7 H f t B y 1 0 k D H o B T G t B I 9 A w A l H g Q l m Q X a + K x l A 6 Q 1 8 9 v Q 6 a d P i U w P 7 S S 3 l 8 R t S B F I h A 2 a L M 2 I l 8 6 R a f r I l K U 8 9 t h J p 4 E S w L f c C s B I z H P a M K q w u S a B z q m K g P r r E A 1 z e l T J 8 x H S g Y s K u g X W k 9 V K + j 7 N z / 0 x W Y 6 r 5 m D z M G 9 q D B P t a F x x q z h O p o H R m u o r 7 P t 5 6 g 4 1 G R 7 W 4 c 5 Z J c u X T T b 0 t W k 0 T C D R o f 8 m 2 w 3 O 1 I X 5 i N 6 t 5 g y Y I c N m E 1 1 R F L o g 0 Y v N o 6 D R A u y P 8 q r I P A q C l Y D h E f P h 0 8 V h M t Z 8 M K Q V 9 E B o R F e f z m Y b Z I 7 q o I i S + d s T 8 m S N J c v r u l 3 f Q p A h p J z I h i x 1 S C C i s l M 7 / v V G q H i n k D r 1 6 7 f l C 8 v X 7 T g Q q p a Q K w u Z 9 4 l g + / f X R u L l f m H p a k 0 a v u T X K g Q p k K D o E l I r L K Z i 3 3 2 b D E + e e q Y j I 2 P y 4 P 7 j + X 0 6 R O q m W q M Y 2 E g j 6 G 8 w k + + 7 7 Q Q 7 z F w k m Z s Z y f O z x E n T u M l i 6 q s h U + d o Q B b + Q u D M d t H B U f R S A Z f 0 A F m w 9 S j L U A q s + V T A O Q 8 N e + T N 8 P Z 5 u M Q M t 8 O I K g O q n l d r 8 J r N a B 5 C D R A r 8 e O e 3 1 L M i m w h b 6 B H 2 7 j R O x 4 Z g I w B H + j Q J X e B 5 S u X 7 l y 2 R j s 6 t U b 8 v D B Y + t H h o n m m g L y H f d d w H t o H V 5 o L z 7 H i 7 Z Z b N f g 7 + 6 1 H m z T m m w p c J y J 6 B H N I + w b z 0 y A + j V b q 0 / 4 Y c k x d a h G o q 0 b A a T t Y i a A L 4 q Q W g u c c g I j K f H a C S w E 2 N B G q 8 G W R R f H M R M / 7 U 7 Y 8 f H M l A g I n u A C Z 5 S e O X 3 S j t y n 5 Z M r Z 3 c M l A 6 8 6 5 R Y I I K d u e u B 7 c z V i S L P R C T s t 4 4 S 9 Q E 2 W K a 2 Y 6 A H 4 k 9 v c 9 R f 8 r T S T u Q G E V q p A P U g 0 L K V / t F K u D 3 s S S N l g 9 u T i q m M i e I Y y T G V n 7 3 6 w Y D 3 y 1 q A c d B m h w 4 e s A g g v l S m 2 o X y f J o K U j N F a V G m o N 6 L w 9 t u d o S s v 1 6 i R P + t A T O v K N e r s v j U A I 2 R J q C j F R H Y n c q l 0 S 4 O c z M Z G O O r w S x r B I M V h X 9 / + P C h d 3 3 / X J l R K j h G A q a h i J D 1 T q T v I G K + u Q j c e k w 1 2 h C T r P U 6 f M 5 + M K C 1 w E k b L B B m k J N 0 6 X / 7 0 w S B C A I T n y I g U n J u q 2 m I 7 c D C o v + D 0 i Z A O m J i z m d V 7 D D 7 q y G v K g W m I k 1 D K z F O B U n H + n I a i i i g c Q Q m 1 H a B h o S Y f a h V c l c k l d c C k g 3 G f 6 P M 9 P v E z h L k e k C U 0 l p g z 3 v n g u 0 k O D q 2 I C G + Q D A I R f J 6 5 Z w y K v + n 5 r 0 4 g I s y c 3 h 2 M l f I P U / 8 c 6 H J C N w Z Q 2 1 3 O J Z B k t + i 0 2 c 0 8 m H / 6 H g g N b C / H / V l 2 5 6 Y T y F p u 9 m I q L z B x s 9 A k e 8 4 0 A Z P + o L W H H Q 3 1 C A W h W K W k 4 o H I X X m N t 6 n m 1 3 5 N z t z c U c 4 Y i e p h n K L Y Z r J C 6 X T w 4 + T O I y h 6 C m 3 n Z E X 1 C p b l c f D 4 9 Y E A 3 B 7 W u + S h 7 F B 6 q J Y W Z T + D M 8 G 0 o r U / F Y x N P V h K H 0 3 g 7 I v W l V P 6 z p u p + W T C s x a c e 6 S W k L v 5 4 9 h c S Q t B b X x g P Y I m 8 M g u D a r a a f 3 i B k D P n / x y q s 2 J 3 o E M 2 3 G y R L p Y k 5 t W h o Z Z u f k y f j k n H U E p Z j x f k 9 Q r n e E 5 N f 2 k N z m k O t d s C C 7 A W x L Y F P i b g c 7 k 5 + o N b F V 5 U T r g g 6 l U D U U / v f Q V E D a w w F p H c l K W q X B f q y J q X k r P q i p r T H B / x E S i B I G p K s s x 9 l Q F O E v C H n e W i a h 7 4 0 A Z 5 D + a r f 7 S m W + + I w 8 G y m R m 5 0 5 0 j 2 e 9 U 5 L 4 s T u q k X Z B S j Z 5 R s Q M Z 8 w 0 U n a 7 i b g z s B E H W M B e a X + E k G I r r H k Q T g C C 2 P T n O I x a i f x J 2 q o Z P K d w 8 2 p J i L Q x i k g / s o 8 L 3 S 9 X S F N C j 6 R B O x j C e W X S U 5 B m f h + Z y d O Z A p a k C 3 v 4 n p F h H a f m u f u u J / d B O i a g A N j w 1 9 a z b 1 h t 2 / v V E g K i k p s 9 y 7 V E 6 7 S x 5 C g n W B A 2 p 4 R Y M v P y 7 X f / X m x s C z N j 0 v P 6 O r x 9 n S R O F h + x 5 b m Y Q g q x N v V 9 L N e b 5 X E 7 w n j S g S Y U w n r u S u A b 4 c J x W b I 3 w K C I R p a 7 r f t 7 J z 9 C 1 P h U 8 E s g B / e a y V U H o 3 q Z 6 b f b V A M f H X p 4 r e + h R E Z X Q j J 3 u o 8 C a w j 5 A c T 0 8 s b O 7 8 9 z G m B P s s V 9 Y 0 H p E d N O V Q s M f 5 u l W K p p M M f S A 3 O q M L Z p + + E O y d p N 4 A 1 5 X i f z d w o u N O I + f x S l O u X x p p i 6 x i L K 0 Q R N 0 E K m v 5 g 1 s I 4 t K j j J 1 s 6 3 r a 2 q Y l Y Y 1 X o g X / 6 T / 7 x t 8 v R B f H l 1 0 n P d J H k 5 5 C M 4 + C z m M X l Y Q 6 i b Z S Q w C R I S x Z 4 R C U m W o f G I 2 w 3 p 6 c 4 0 T g + g 1 o d 0 7 9 z 5 i 2 E w P X I I + n 9 / 8 A 6 g Z x j R 8 B u 2 R N F R P a x r j s V 8 b 8 l s E e t J N 8 v F Y U B Y y Q 2 3 l K v 6 s s K y a + t I U t W l 6 t g I / Z A + Z s v 5 h 1 g n R 3 M t s o h X 2 f 7 m x h m V + t Y v o z M v 2 8 z W 6 A c C E M w X e k u Y S a f / Q O Z g f K w E 3 X R T d / l u l 4 g N G 9 3 p a 7 / / F R h l S k 6 1 / v L o p I V H Z S 7 t + / J 5 S 8 v S n Z O k V x t D 7 I D S Z r 0 b 2 O q a G a V u S p y 5 2 V 8 4 I 3 y y 6 K 0 7 G 0 W / + R S k X R O F p h m i Q f M B D J h k D + Y a e v A 3 O 5 U L V w i S N a O z P w 2 f V 9 c E q L M s x G R + Y V F 2 5 N H f 5 O 5 i C u A j V n P i r E Z z H A v V 9 o 7 W y z D w 2 G r l v A X B a a k K j Q p A 1 Q t r K N Y 9 Q 9 s D z C b y a X s p A 8 K o X W O B S x H y G 7 i 3 y p g n A l V M N n Z a t I u L l o V x O C k c o + + v 8 T L L Y L + m + N K 8 3 J z Z S Z n n 4 X Z A + f P n f 1 2 L D w q y 7 O j a u f V S 5 Z e 5 A / s T r A z o L K A M p q V N 7 Y B 0 A 6 5 J X x k a v P I 4 3 x q L Q f W A 4 T H n h J l I n 9 A + n p 6 Z C a 7 Q W L + H G M i Y y d + 6 s v + 6 c + 2 o 2 W p A f R z O B W 9 I 0 4 d P 2 i 1 S 3 9 g 9 4 J c C i U 9 2 w W O B a I B D r l D t q 0 T y d 3 t Y I Q b q U 1 1 Z h 0 7 p U f n 8 2 z j 7 d x 8 V K Z m 1 d 5 2 T M R P Y y v v R Q y C U 0 A 6 R g P y X w E X M w C a Z J K J 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 G u i d = " c b 7 5 a b c e - c c 0 1 - 4 d a b - 8 f 5 5 - d 7 0 e 2 4 0 8 9 e d a "   R e v = " 1 "   R e v G u i d = " 0 0 e f e e 7 b - 0 1 f c - 4 8 1 d - b b 9 9 - f 9 3 4 9 b 9 9 6 a 4 3 " 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  x m l n s : x s d = " h t t p : / / w w w . w 3 . o r g / 2 0 0 1 / X M L S c h e m a "   x m l n s : x s i = " h t t p : / / w w w . w 3 . o r g / 2 0 0 1 / X M L S c h e m a - i n s t a n c e "   x m l n s = " h t t p : / / m i c r o s o f t . d a t a . v i s u a l i z a t i o n . C l i e n t . E x c e l / 1 . 0 " > < T o u r s > < T o u r   N a m e = " T o u r   1 "   I d = " { 3 8 A 6 E B 9 5 - 2 0 D 6 - 4 8 C D - 8 C 7 F - C D B E 4 5 9 6 7 8 6 6 } "   T o u r I d = " b 6 c b 5 f c 6 - 2 c 0 7 - 4 7 c c - b c 9 4 - 4 3 9 e 6 2 f 2 0 8 a a "   X m l V e r = " 5 "   M i n X m l V e r = " 3 " > < D e s c r i p t i o n > S o m e   d e s c r i p t i o n   f o r   t h e   t o u r   g o e s   h e r e < / D e s c r i p t i o n > < I m a g e > i V B O R w 0 K G g o A A A A N S U h E U g A A A N Q A A A B 1 C A Y A A A A 2 n s 9 T A A A A A X N S R 0 I A r s 4 c 6 Q A A A A R n Q U 1 B A A C x j w v 8 Y Q U A A A A J c E h Z c w A A B o U A A A a F A Y W x t k k A A E 9 w S U R B V H h e 7 b 3 X c 2 P Z t 9 + 3 A J A A c 8 5 k k 2 x 2 z n l m u n u m Z 3 4 / 1 Z V U 9 0 E v r r L 9 K F v h Q S q V X 6 x r 2 X 4 Z V 1 l / i U o P K r u s K t m S f P W b P J 1 z z s w 5 g T k B J K H 1 W Y e 7 G 4 0 G S I C 5 Z + Y 7 h W E T B M 7 Z Z + + V 1 9 p r + z r 7 R m K 9 4 3 6 Z X v D J o a o l K c 5 d F r A c E 4 n p a z b q k 1 s d Q X s v X f h 9 I h f 3 R i Q Q W 5 C F h Q V 5 9 e q N D A 8 N y p k z p 6 S y q l q W l 5 d l a T E q o Z x c 8 f l 8 M j o 8 J K X l F e L 3 + + 1 e U z q W V N C P y 8 n a q F Q W e u N c C 0 t L S 9 L d 3 S 2 R 6 K L s 3 7 d X 7 x F Y + Y u H h U W f h L L 0 Q e P A m I e G h u T x o y d y 8 t Q J q a u r k 0 D g w + 9 9 y p i d n Z G 3 r e 3 S 2 d E l X 3 9 9 W Y q K i l f + s r s Q j U b l 9 e s 3 M j 0 1 L a d O n 5 S c n J y V v 2 w + J i c n 5 d 6 9 + 0 a b t b U 1 U l B Y K G W l p Z K f n 2 8 0 m g p z c 7 O S m 5 u 3 8 p t I 4 N v / / X / + t r J g W e p L l i U n + z 1 h c Q 0 Y I 5 Q l w t / 7 J t M n K K 6 y p 2 R J c o I B C Y V C u m C F M j I y K u P j k z K k z A M D 8 X 5 + f o F 9 P i s 7 K F l Z W f o w I q + G 9 I Z r o K F 0 W X L j x r o a W B Q Y o 6 6 + N i n h Z P l X / h E H x p K X l 6 c M H 5 I 3 b 1 q l s r L C x r v a x H 5 K y N b 5 Z k 2 m Z 2 Y k G A x K Y U H B r n w 2 h B j j H F Z 6 m Z i Y l L K y s q S C L R Z b N k Z A A S y q o J 6 f n 5 d I Z E F f K t Q D W S a o U y G m X 5 r R e X j + 4 q X S u 0 + F / m m p q a m R U m U m 5 m a t e Y F W Z m a m 9 b M h + z 3 w r / 6 X f / m t / W s V w F S 9 4 w F Z W k 5 v 0 o O B m O y t W D K G B E x C g S 4 a r L a o m m J u f k G Z a 8 I G P T M 9 J f k r C z o + 5 5 f + N R g 3 o N e s g / k T t E o q I E H 6 + w d l T 0 O 9 S p L c l X f X B m N m s o a H R 3 S R F n V h i 9 4 t J o v g X m h A / s 5 P n u F T Y T q I b G l p U c K j Y R M Y y Q h 1 N 4 A 1 K C k p U S u j R x l l z s Y 5 q w w w N z c n U 1 N T p l m G h 4 d 1 j f t l c H B Q e t Q a a e / o l L a 2 D h k Y G J B x Z U T o 0 K 0 R j I c F s r A w r + / p 7 / r e i 5 c v Z U K F / Z m z p 2 2 d V 2 P A R L D e W c q 0 k W j E x u o b D w + l R Z n z a h o 9 6 8 + S s d n V b 8 a g 6 4 u j c q R m 2 Q b m C M w R H x g b G 5 M 7 d + 7 J u f N n p b q q y t 4 D k U W R X 1 o 9 T l 8 N M O y x 2 k U p y 1 + W 1 c k 3 p q b m s E 5 w l 5 x S 0 w 0 t k w m W l 5 d M s / 7 6 6 z X 5 7 L P z t i h R f b E I y 0 v L s q g / k Y g 8 J 6 + G h g Y T E j v N V J E l n 8 4 3 T 6 9 Y + c m Q E o U Q 1 s K 9 u / f l 0 q W L U l y 8 O 8 0 + h 5 n p a X n 4 8 J E K 4 3 m l I 6 W l 6 I I U 6 p i z s 7 I l G A p K r p q D O b k 5 K r j z j c 7 Q w n 7 l p C k 1 F 3 t 7 + 4 z 5 e A + i n 5 2 d 1 S v 6 1 I Q M q T a q l s 7 O T j l / / t y 6 1 w 7 m d A I 2 b Y Y C S k P y s D e o T J X 8 p k i 8 i d 5 n U p 8 / I d X V F W Z K l F d U K A d / K P 0 m J i b k + v W b c v D A P q m t q 1 X z K t / e h w i u t g X N r 1 k L A e X r / G B M 9 l c q Y + U l 9 6 e Q R i 9 V + v j 1 / o c O H k w 6 W T Y J q 0 w i 0 q y v r 0 + F w L g R 5 d z c v E p J v y 5 c o T J o 0 M w K v j 8 8 M m K L e / z 4 U S k s L F r 5 9 s 4 A h g L u q R i 3 s p j N W T w g r E e P H k t F R b n s 3 b v X i G 0 3 Y 1 L p B v H g M z 8 4 9 s 4 k 8 / k 8 g e b 9 + 0 M r g f X F 7 M c E X F i I 8 I 7 S h c 6 F 0 g T a r b O z S / b v V z q s r b V r Z A q Y C Q a G h j E 1 M 2 I o Q L B i e D p g R P 9 6 K K C D 9 y Q f v + 8 t n Z G c x R F Z U N W 8 p B 9 s b W 2 V i x e / U A I r f E e 4 7 g F H R 0 f l + r U b c l G l Y 1 V V 5 b v F v N U u E l a G z c 5 a O x C C K r / c o m a A L O s 1 I / p a M i J 3 m g g T 4 c n j Z 9 L Y t E c Z v N r e c 8 B k w P Y F Z W X l q 0 4 m m o p F Y O w A y c e z x A c 4 J i b G 5 c m T 5 z q x O X L 4 8 G E z L + M X d j O A g J i a m t T n X L Q x s I j J H H X G 6 c a a S G D x s O C L m k t v 1 U 8 8 f / 7 M j g u C t Q D x g l D I e + a R k S E V B u 8 t n E z B H H l + l m f e Z w o s F m i M W A B z z L 8 z Z q i 1 w K J z c Q j 2 5 s 3 b p l Z L V D V n Z W c b k U 2 r 6 s b R R E s N D Y 3 K 2 P i Y f H 3 l S 3 s P v + r q v T b x l Z + U / M L V T Z C Y E v n B s g m J z Q 3 b 9 0 a U Q b F t 9 u 3 b K / X 1 9 S a 9 M C 0 Z w + X L X + j 1 v e s x P i T T 0 y f P Z F L N g a y s g N r O p 6 S s N L n D m y 6 4 b j g c l q t X b + g Y m q W p q c n s 8 U z B I r N Q / G Q 8 T v I i B c P h U X n w 4 L F p y C U 1 F 6 q q K k w Y 4 R D D W P P K I E R P Y R S P 6 T w h k a 1 z z 3 x 4 1 8 P U y T G i R K h 9 / / 2 P q l W P q Z R u 0 f f T 9 z F 3 A s w B 8 x J P / L M q F P N W g l s 7 A c Y U T z e b z l A O E A U h T + x X w o + Y F + H w m N r q h T K r Z l N Z W a l M T U 5 J h T r E M B + / d 6 j 6 b W x q k e 7 l g z r I 7 J U r f Q z U 9 9 J k p 4 R m 2 2 Q 2 U C l F x W V S V 7 w o Q f + i m n i v 5 c K F c y q 5 K p R h B 6 W r q 1 f 9 p + O m T f r H F m R y f F x G + l p l T M e C E 8 q Y M N c O H j g g 5 e V l F i Z d j + o H P E d r a 5 u 0 v m 2 V P / 3 5 G 9 P M q b R D M q C 5 J 5 T Z u 3 Q e I B w 0 b W l p i W q i X B s / P g S + D s Q P w 3 S p o z 6 h z 4 M Z 6 j G e X 5 k n Y A x U X F y k 2 m z G f N + F i F o H s Q X V 5 F H 7 X n 1 9 n Z o 4 1 S p Y p n W + X p l 2 q q i o X P d z b z U Q V g S v I i o o y i s / 1 E h o L c 9 f 2 v 6 x 4 + L M 6 9 w T V H P Y M o Z i E l g s Q s 9 N j Y 3 G y e 3 t H S o V w 9 L S 0 m Q M x s K j O W 6 p F o G x 9 u 1 r M Y J 5 p H 7 a y E z q C Z q e D E t Q m S m a 2 y j B v B K V W N n S W L Y s j Y W T 8 v z Z S 8 k O Z q v Z d c h 8 H y K K L X u b p X 9 w R L 6 7 2 S Z Z v o h 8 e b Z Z K t V v Y C E Y 1 + D g k D x 9 + l w Z I F 8 + + + y C M c J 6 w D N 3 d X X J q 9 d v 5 c v L F 4 0 5 0 w U M h M a 4 p r 4 l B F + k Y 5 i c n J C B g S F j y q A + 0 + j o m H z z z Z e q l a q M e W x B 1 S + A 0 G B G J P e S B G V 4 L l c G p k N 2 T U z V Y N a y H K 2 O S G 5 g w Z x 0 n r d N 1 y J b P 1 9 f X y s n T p w w D b Z b M a F W T K 6 a t 9 B L o o D i G Y c H B y y / 6 d t G p h o d G Z Y c t b h c 6 s f B N 6 Y M d b 8 7 K O f 2 4 L B t H l i 4 q 1 e v y V d f X b a Q O Q 7 b 8 + c v L U K G Z n B A s p A P C e m C u k W 9 0 5 k t E / O p J 2 d p m U j b s j G E w 9 H a R a n O j x g T o S V O n D i u 9 3 s h B w 7 s N w n / 6 6 8 3 J F p 5 y f y O K w d j k h N 8 b z Z g R 7 e 3 t y t T v d D x X l y 3 t E Y r D + r i d n b 1 y N n T p 2 z C 0 w G M i P 1 N o v X 1 G 2 X G L y 9 6 J q o S y 5 w y y 6 L 6 h 8 7 c 4 Z q F B c k 1 X 3 Q p J v e 6 Q z I X V R N x m U C E W K K + u X x J K v K 9 w I 1 J e 5 1 v 1 u P q 1 e t m I h 8 8 d E h y M o y A b h c w b X l W T N X V M K k + b E 5 u n q 3 b / N y s C Z l c J f Z M U i X p Y k x N 7 w L 1 N 1 k P z L 1 4 k 8 8 / F / F J y U p 1 x G Z i D g d N p S i + E j Y 9 D 8 q k Y O d D e G 4 g T B b R Q M d M p i 6 Z P A g m C d G A g D / r A 2 Y C b 4 Y C E l k O m F Z A K h O W R x J D q A P 6 k 6 D F k Y a g X G h R f y L 7 Q w c U y Y d W 4 j O R S F S W Y + u b D 4 9 Y 5 2 Q c M 3 J 4 x E z A 1 U C w g 3 A u Y d u H D x / L z V t 3 j N h n Z 5 k 7 n 2 r a o G m q U v X v y s s r 7 J W K m U B 2 w C e f N 0 f k y v 4 F O d 2 w K B e a I n K + M f q O m Z h 3 F 9 l i f v a q 5 t 6 z p 0 H n I 7 V 5 v Z O A Y I d U Q K 3 F T K B Q B R C C h z n N V p + y T I U i 6 4 r m X i + Y r 2 Q g w s u 1 P Y 2 5 8 u Y K A n / z N 3 / z b T n 5 n L X H n B H 8 6 j i z U I + f P L V S D i 4 / M z O r E z Q k T c 2 N N p h k 4 H O U A o X n 1 K Q h k c z A k r x 8 O s l k t t U 7 s N + V l v X l k / q y g G q Y M i k p K V Z z E 8 c 7 L P 1 9 A 2 Z G H W i s l M J c L z I Z D x a O c p x + N a 9 K 1 P f w q y C I q n M f 0 4 t 6 0 j E 9 b c X n M M 3 I h z x T b U f A I J n Z x / 0 Q O O S 4 n j x 5 J h 0 d n T I + N m 7 m 1 8 W L n 3 s V A W q O M U z u 7 1 5 c P x U z O f B X 6 C 8 v q D 7 Y i t y A y G B S f M W H D x 7 p / Z d V g x + T + o Z 6 K V A p n u 7 z b T e I a J L U T S w X S w b m B Q F E Z Y Q L W k y p y Q w N r O f 5 L B y O 4 G f O E 7 4 f H h 1 5 Z + q R H 4 v P b 2 6 Z D 4 W j T J X C v / / 3 / 8 H M i h p l q u d P X 8 p n n 5 + z 0 o 7 V w p Q 9 4 w E Z n A 6 s m k Q + U R O V v N C y t I 5 k y 7 w K o V x V W J Q 7 l e Z S s e B p C 1 6 Y S j B H V M 0 6 F g e t m Q y E v Y k W Q t h o t k X 1 T z C 7 D h z Y Z w G O e L W + F v B 9 f v r p V 0 s m V 1 V W 2 o K w q P g s T D Z / f / 3 q r Q w O I V y a Z I R q D B 3 n C c t h k W J Y N g a g / G m 9 / p w D R D G p W v D R 4 y c y p 9 c 8 f P i g V O q Y u P Z u Z S T W j W g w E W J X 0 p M p 0 C 7 Q 3 1 q p A O h i d m 7 G c o j x 0 U I X 7 I A p i 0 t K V 9 7 1 g I v g L K p t i f I t q w R + q 7 7 A 2 7 e t U l t T L X 3 9 A 6 Z 6 G Q S F h K d P n z Q N w s C m p 6 c s h O u V J o m 0 j m Z J u 7 5 W A x r s U v P C u 0 Q l D 7 C 6 3 E 4 f X A s n G I I m A k h p D j 5 f u o S 9 q J o S Y r h 3 9 5 6 Z m 5 i z 5 K a w 5 e v q a k 2 S P n / + S r X v k h w 7 d s R M O s z i 1 t Z 2 G R g Y N A Y b 0 P l C m 3 x 9 5 b I F I C C q t T R T P P A f M K 3 R h J i Q B F y o A j h 4 E H 8 y L 6 V 1 s J s A Q b t 8 0 0 Y A U + G H k R 6 J T w u w N j A M 0 c O i 4 h I V N r O S q 3 P j g O b J U + u C u U T L x Q P N 6 R h 1 X P 2 p k r J y + z f Y N B E F I c 6 r M 0 w t 3 v R 8 z H y D I 0 c O y 5 7 G R q v f o 4 K g Q A c 4 q u p S W c 6 q u c n S / / L L N T N 9 4 H Q c 6 c 6 x 1 Z k p O x C z w t h F z M E V b B Y z A a 5 V o h K J z D k h a w I m 1 H y l C 5 7 / 7 Z j 6 h D X n p a z x t B S X V Z s g g W H Q f j / / f N V M s G N H D 5 v G Q p M P 9 A + Z z 7 V 3 b 5 P k q v m A R j 9 3 9 o z l n I i M j o 2 F T a t F U v g D M A 4 S m Z + U R v U P D M i N G 7 f k x v W b 8 u D + Q 2 l s 3 K N r c c j y Y p 8 E M 6 n v q Y + y K U C A I 6 z x q 9 0 c A f 6 N Z n F a C c a L h 2 O u h Q i C 6 U O f G l p 1 K F b / F n f B I a 3 i 2 H T w t D 9 b X g x m q 8 m 1 L K U 5 U e n s 6 j b p G g p l S 2 9 f n 0 k J 6 r C I / l k O p a v L p C b R p v K K c s k v L J H w b J Y M T q 1 u W h X l x K y I t k s Z b 2 5 R f Q t 9 D w b L Q I C n B T Q C k 9 7 Z 2 a 3 j L D b J n o 7 Z V 6 z j q y s R q S s L m l b L K a y w r Q D z M 5 P S 1 d 1 t g u a s a j y E y B v V 4 j 0 9 f W b 6 Y e Y U F h Z I S 0 u L m Z j 4 X h D C q G q q F y 9 f S 2 9 v v 1 S q b 0 h S 1 m k r v k P A Z 3 p m W q b 1 u p i z B F b Y L o P f S h o C Z q L 4 l f F n o u V 2 E p S K 4 R 9 v p k m K I C E g w x q i l Z S / b C 6 5 B w z C 3 / G / H J i r q c l x C 3 b A g + M q 1 D C f G V u 8 n 8 b n y E U 5 P 2 r T G A p C x w l u K l s y U w 5 H m y g S C 1 l e X m 7 m E z 4 K E R t M j 4 M H D x r B Y B Y e O n R Q n o 2 U S N + k 5 2 O s B l f n R 4 H s 4 a q o 3 R c 6 2 Q p a Y b I X 5 h d M A v E M m U h 3 z F H 8 u k I d X 1 4 o Y C Y u 4 X s W g j I o q q e x 2 6 m q I I / G 3 B D i d 7 Y 5 j P L s 2 Q s Z G x + 3 O a T e j B w d C 2 d B D Z W o E A i f e a E m Z J t q Q I T V q M 3 z u P l K R A W d i f e p M B O I 2 t a L B T N 1 0 8 V A X 6 + F z R G C 4 d F h m 1 O 2 C b m d D A A G g q G C O o f 8 2 4 G / U 2 H C d + J B M M S C Q / p 3 N N 3 M z J S Z j V S q x P v i k T j z 1 P f d o / H Y 6 b q I G m E + C f i W z O Y m J 7 G R R R h R q d r e 3 m m + E t d B k s 4 q A S y q y U J h I 6 Y f P t W 1 q 9 e l R L W U l J 2 U s W j 6 S V C i W I c q o 1 J f k r 4 p t h 6 w O B D + 8 2 f P 5 d L l i 6 Z x V g u m r A a C D p Q O d X f 3 m r 2 O Z i J o g f / E H J E 7 Q 0 P l K t M V 5 L N / b N g Y i L p A r / r B q 1 E k r I / f 2 d 7 W I e 2 d n d L c 1 G i + 2 Y x e c 0 K Z k v G V l 5 V K l T J t f P T p U w I a A z M r k c B T A R N 6 P B y 2 T a r M D W F t a B f B g 9 A J B a l I D 5 n r w c + P E b O K k / j g A 9 8 d U Y Y k Y e y Q 6 G c 5 Y G U 5 B g 3 8 g 3 / 4 v 3 0 7 P u + X t t E s C S 2 O y I N 7 9 3 Q Q m A / e g H g h q e N / 5 + X A + z C M + z e M 8 v g x o f J q G Y x W y u R C Q M r z v c p g u N i p W S 4 R y g m a e T K x X C S + L E y q 9 I i V u 4 / N B a S x R F X w F g p e n g e N i p b o 7 e u 3 A A M m b D q m H 2 C e I A 6 0 D Q l t H F x M v V d q w l E a x P t s P c C 3 I g i C 5 K O q H V + H e x 8 9 e s Q 0 G / M G o z D P t v X l 9 j 2 V n A H 1 s 8 5 K Q 0 O 9 R S + L 9 T u E 6 Y n g F R Y V v t N 0 n x q Y M 6 o Q g k T Y J s Z N 2 L D e 0 A z P z 7 x 8 D J / V i j J H C B H 3 G X 5 C b / x t b H T U I r d o H K 7 D G r 6 / n k f b / G t e t Q 2 C l L U q U f / I A a Z d U M Z J F i D i v o T S Y b b A f / u P / 9 d v 5 9 T X b S y Y l P 6 O F 2 q K H T A 7 n O R f T 0 + v T E 1 P q 4 0 4 Z 7 b j l H I 7 e R 0 u j m Q l m s X N k Q J I Y L i E m 0 E 0 E M x w p E w a S 5 f e 7 c O J H w j E A 1 F w j f B c S I L 5 p f a w 6 Q K G x A 4 m h 7 Z V Y L z k N k q V Y K k 7 x O f B T C X X x E K v B S T X 0 N C w m r V t F t x g z B 3 t H X J A T V 6 2 d Z N U z c / P k 2 p l B E y z A w c O G A P h e 1 L z S N g e x n C M i S m N H 4 b A O 3 f u j D E S f 2 e c E A g L S z Q r X Y b f T e A Z S Y Q z r 5 h f l B o R Z S P l Q N Q V b R V W R i O I 4 O i I 7 7 D Z E M Y g N b K a i c j 1 q D K B M a F v t A 0 a i + s z X 9 w X G g d L i 0 v G H F y X z w P m X m 9 s / 5 6 e m j S G j 8 9 P Q S e m e P 6 v G x O x 2 a k R q Y t 5 U h N H F m D 6 4 U B P T E x J W 1 u b v c e C 6 W P o j W I m X b E j Y S Y S h D A Y B E L d H n k c c g j D W U f k Q N W S V K Y g e g Y 8 M z s v v 3 b k r z o Z y Z D t j 8 n l l o W k W 9 g 3 G y w c c 8 H O 0 C e q f Y 8 e O 2 p m F o G D e C E R D + 8 7 k 1 b e s 2 f P H h U 8 U R U 0 Y d u E i P Z u a 2 + 3 h U M j w S w Q E 7 4 V 9 + B 3 E t E I N x a a u Y Y 5 E T 4 E K G r 0 c 8 d P H L W q i d 8 C 8 F E x a f F F 4 h k m E Y h l t M T o 0 K C U q 9 A h 0 O V y e 5 m a t 6 w P 1 h R M w H w n + / 7 o y J C U r 2 w P Y S 1 J g s N E f B e T l N A 6 Q Q s H I t i + / / v a a G w 5 / E S a K r I s i B B v K r i b k h N Y X F z W v 6 n 6 1 f d Y Y K q i X 7 1 4 J a f P e D k a b F d C w / 3 9 A + Z 8 n z x 5 Q n o W 9 1 q y d T V f h 7 z N z 6 0 5 e t 2 V N 9 J E f n B Z L j a / r z 9 k X E w 5 z O 4 A w w I E Q a p F S h d c 3 9 M 4 Q 3 L n z n 0 L b b e 0 7 L V n d 1 I s H n y e U P e P P / 0 q x 4 8 d M X / I 5 U J Y P O a Q z 7 g X C 0 Y V P n k p z M w 3 r 1 t l a H j E N D l h + 9 y 8 H N O U f W p 6 f v H F Z x Y k 8 Q T c p w u s G 6 w f 9 r B R L p Q u m K + N r m c 8 E G a Y h o n X h H 7 G x 0 a l r L z S f v d 2 Z 3 t b a g D 0 A E M 7 y 4 p i Z d 9 / u D M e u 1 A / J Q F d x F R 2 t 3 s A f l J 8 S q I Q 5 5 l 9 N N j u q E y 4 3 B K a 9 x 7 o z x n b g x T N r p S a o t V N M r 2 k 3 O k O y e R 8 Z h N U U 7 g k x 2 u 9 v A z E 6 Z m f M H / E 8 j U E 1 J k o H H 0 q M z b L Q e f 6 E D 8 l P J g I l P B g e i U z A d H y b W 3 t Z j 6 z C O f O n V Y f p y o p A y K 4 m F / H J E h t z G v m n a Q w L 0 y V m z f v 2 I b J l r 1 7 k x L B p w b 2 M 2 E u J d Z m b i e Y d w J G R E U T A V 0 z x T A S / 8 b 0 c w W 3 T m C 7 9 Y S h A v / D P / 9 X 3 z a V 0 2 g i t d 3 t F o 1 F p / a M J C H a z J O m 3 s X 4 y U 3 Z T j 2 i h I B J V F H M g t u f U 4 K / V x U s W Z h 5 b O 5 j Q k u F B v X N C o J e c W l X V 7 c x O f 4 K C V L G S a 7 L m n S M T 1 g e x m z k J I S c K d A y M G d 5 e a l d + / X r t 5 a n w q O l W U f 8 P b g n P h e 1 h e S z q N X j 9 0 Q m Y E F Z L H 7 y f Q Q U J j D B C V 6 e 3 x a 0 p C 1 N S P g 9 R 6 U 6 E j 4 7 e / W u P r s d M B N a w L V B 2 A l 4 Q i v H I n 2 J O w S Y W 4 Q 1 a 8 6 / q b B w f i s v S t Z c B Y a t 3 f / 0 L / 7 Z t y V 5 6 S X R k P h s G C Q n k i x R 6 J z h U f U V W G h 8 s s T P J A P M V J K H Y y k y u b D 2 O O b n Z q Q k M C G x 6 L R q i s c y o R r j 7 J l T K r k b p b m 5 y Z g Z J q q u r j I z 1 D Y 5 l n k N O F x d 3 U b A 9 5 n g E m U k t M T N m 7 c s U I D p w j 3 4 O y / + z Z y g a f C V W t R M T L a d g A U j A G T 9 A 1 U C s m D x i + a A N k e D Y V b T 1 Y c Q P M / l I q e f K m A m g g s w 1 0 6 B e V b j 2 9 Y r f s 4 B a 0 F 0 l b V j n h 2 d s 2 W E s q X 4 z w f + + q + + / r Z C p e 1 a J h H S E 4 n P g r q a t G T g / c m p C S N c d u q m + l w i + B R J 0 N G Z g E R X m o w k A 9 n q q f C A D H c 8 l s G + b i u 6 p S a O c i E e m I d H M / A i M g R T Y R I + e v z U q s d 5 O W d 0 I z 4 I z 8 W 9 8 v N z L X Q N U 9 D D z z E W o V r G w O d g E k q I 2 O a P x o k n f o Q U u a 4 X L 1 + Z 7 / n k y d O V S o m P K z M Y L 8 / I / D c 0 1 F n T E n o d s t O Y s X z K Y I 1 0 s t 4 J o p 1 A N L p g N J N 4 f 3 7 n R T K d c W I 9 4 K m T 9 E / U a I H / / r / 7 b 7 7 F x 0 D K r Q a I g g 1 7 l M a g n V I B M 4 T Q L m F h H H G k K t o q H R C x K 1 d N N a x M F V + r F w 8 e D K f 9 U F O J H N z f L L U 1 V S b h k k l o C J L n o s Q J j Y W m w J / B D y w p K b K / J R J t J m A s M A 3 X Y c s F z E v U k 8 B B n T I 6 R A 7 z 4 r z y H t q E R L a 7 J 3 + j U Q w 1 e y d P H Z f 6 u j r z P 4 k g F Z c U 2 / a X x M X l f k 5 o F B T m y 6 v X b 6 R B T U k E Y u J n P y W Q c C V X h w m V L H m 6 H S C g h d B K N o + 8 z x z D c P i y p I 7 Q q I n 0 4 6 c y P J k Z k g h 8 l b z c P D P j V g M 1 W P t a 9 l o u 6 o c f f j Q H P h O w j + d c Q 0 R q i 5 Y s k k e r s K K c Z W M 0 3 q s t W p a q M p K Y 1 V J e 6 j H F a o Q E o x H e R m i c O n X S I m S 1 + m 8 2 9 M 2 o 4 4 / v s l 7 w X R f O Z p I R H N Y 0 U v 0 s 9 3 f S C S R i W 1 q a V b P U G Z P A S D A e E U O Y n O g p 1 Q 2 s A 2 V Y a D O c 9 X h g I X i + o f d C 0 5 r A 0 E V G K z o H + V M F z w c t l s Z V b m 8 3 x s M j a w o l 5 j w a i S p z 5 S S 1 C n y P H 9 6 N N T Y 2 r v y a H B A N p T E k H e k o t B Z Y 8 M e P n 0 j / w K B c u v i F S e b 1 g i j 4 Z l Z D Q H g Q + f f f / S D V y l i Y i 4 S + k f i Z g O 0 R m F z 4 M d Q p U n u G O m a 3 b 0 C l G D 0 H C R 5 w r y 7 9 z I X z Z 5 S 5 v e w 8 z H f / / i M z 9 9 C e F L K S w 0 M C 0 j m J T k 2 f f 3 7 B T D 8 + j y N M P p C K D X c P o o 0 h H X N 3 T 5 / l t e i h k Y 5 g 3 K 3 A s i G y S d l Q M m t j O 4 B J F 9 + n P B X Y A p + K 8 X 0 j Q 3 2 x Z L 4 E 0 n V B z T y q m G 0 / k 3 I l I e K 1 T E N A 3 o q i z Y L C A t V W L R s y q 7 Y C m K 8 U k G L C K n 1 a 1 N K Z f 5 i z a 4 2 X u a G h y p 0 7 d 6 3 9 m N d c v s C u C c b G 8 G 3 G T b B g w t X W 1 Z g 5 R 7 t g G A G G i O h P u t E S X Y L R u L + 7 7 o M H D 5 W h P j M G s d B 7 O 3 u l h i R f x 4 b j D P g + V R f 4 q l S v U 3 1 R X F S 8 Y 8 S 4 F t B A v J w G S K Y J + P v o 6 L A K k v X 3 2 t s I K E 8 q L V 9 b Q y L k e C X j m w 8 2 G P I h n C 4 0 E g R B O J r w c 3 l F m e z f p x J X J f l a y s I 5 2 W g 0 i j / Z V 7 S W G t 0 J O H O M P V l 0 D i K H x V i P H j m 8 q o 8 I e E b y S 2 g m C o A h f A j Z z B a d Q 6 Q t z M T n M M d I N d A i m L a / a H m A u U C A I v 5 e f I d o E g w F k 9 D l i F Z s a D q Y N k u d T F p / u e u S J k C 7 c n + 0 2 c G D L S b h k y 3 0 T o D 5 I D e D P 4 3 Z b c x S W S 0 j w 4 N K U 5 V W a U C z E 9 w J e j d S D 8 f + o p 0 a P 6 Y 7 c 5 0 O 2 M 4 R X + v n Y A w F E d D W i 4 p l w s x U L b P w z c 2 N N h E s e u J D 9 k 0 E z K e J 5 x U k P 0 z 4 6 u U r u a D S F 3 M m U 1 N q O 8 F 4 C Q r A X A g B S o M u X f r C n j k V + C x + 4 Y 8 / / S K f X T h v v l k q j Q Z B Q f w I K Q I p 2 N 3 M h x M w i d r E Y / J x + e n H X + 0 7 b F 3 n 8 2 i m L P X P W G y C H 8 V F h b p y + v 2 A + o d 5 + R b p o 9 E L J i M 9 C N l N u t P z T o k Q 2 y i q a + v f S f N 4 D Q W w f u g y X K C C h b n h c z u p Y V 2 l O o x O k G S 1 O Y w v S 4 q H r 7 u z N Y a k f v O 2 V X r V H j 9 x 8 r g 0 q j 2 P C c I C J X t A V N p P b 3 L k q 3 3 z H 9 T S Y f 8 b o S k z 4 f j v F k m 5 G h z R P 3 n y x B j s 3 L l z H 2 k o F p o X 0 p Y 9 R 7 T 6 Y l c p D e Z N a 2 + S B m Y s W A Y 0 4 e Q e L O j B Q / s l J 5 S r C 5 w t N A y B e d 8 d 0 a L 3 5 c 5 8 D y a n y n 9 6 Z l a + v P y F F B e X e B f d A c A o R O o Y 4 2 p z A x 0 t r / h O 8 T V x 2 w n m j n V F 4 7 C f i i g e 8 0 5 6 h r G z 7 u w I i N / / B M M x 8 Y k 9 + Y C f p v 3 k T 5 q a G i 0 S R e g X z e L M m G T Q M U h e k B 1 U 7 8 G N q V I g W l X x C d W Z u U n D 1 8 F s 4 p m Z Z M B P z A A i l q 7 k 6 u a t 2 / b 5 k 6 d O e t X Q m 8 R M g B 3 N Z O s f P 3 1 q 0 U L M v t o a L 0 m N f 4 T 0 x G n G X G R + q W 6 B w f g 3 l e m 0 H J h V h m J b P W a n e 4 5 U Y M s I W n G z g M m K U M K H Z l 7 W m h v + S v l W Y s + G 7 Q R r i T A q K S 0 3 B q F 2 E u 1 K S B z X h 9 4 f d u y N f u 4 d d O C p K j v 8 1 O P R u h i n m U W g 4 e R a I O p 2 r C Z q F Q 4 O L A y S i Q L O Z O H E d A E J Y E 6 u Q Q u b C t a d W r K h o R F T + 7 w 8 w o i o K d h t n W 2 f 0 a R T J / X Y 0 S P W R J P 6 v b W C F 5 k A 4 m c r 9 Q 2 9 1 6 F D B + y F j 5 W u Y G I s V P i T 1 s B / Z Z M n 5 i z P E c 9 Y P A O / 8 2 w / / / y L p Q / 4 H d 8 t F f g 7 L z o E x V / L Y d y a 2 p D 0 5 C Q K f O 7 0 G 4 V i H b F z e a u R b N y A e S s p K V M h N G v P Q M y A Z 0 A Y F J q P m 2 + W A d 1 p H W Z V y D K P M B z b Q K x g w O Z o W Q L / + v / 8 P 7 7 F t M N m p 8 8 D I f R 0 G C K u 8 e o 7 L E T m r S y G T P 5 6 b X h a h 7 0 Y D E p d C T 3 R V t 7 c Q j A R m H x v 3 r 6 1 i b N q h 4 k p 9 U P y l R j Z h v 5 S 9 u 1 v s W A F / h L J a k z C d A k m E 5 C p x 2 S b 0 1 d d f b 2 Z 3 J k A I s D 3 J V j S 2 t a m 2 m 5 S x 0 l R 8 7 I 1 G 6 F 3 / O 3 b d 2 z 8 p D I I k l j P R P 3 e X 7 7 7 w W o z C X L E g / n B F 8 I c w i x C 8 F i / O m X 0 G R W g C F K X k 3 E + Y i Y w o a Q C b S v m 0 w H a Z k + V 0 + a J 4 P m Z a 5 6 B / B 8 V 8 P l x W 2 O I p G K N O K a E 8 f j d d W Z i 7 J 3 t r X b 9 w D / 6 H / / h t 0 R Z 6 E W A a Q P R c O F M H 5 B B 8 S L 6 R R E o N + L 3 9 Y C D 1 G D Y 7 W A o F w j o 7 u q 1 3 A / 7 k G i a 8 u L F K w t U Q H w H D + w 3 j Q S x s C D r f a 7 V 4 K 5 J w n d W F x S h l C l D 4 V t R F o P p W q k v 9 l v x H G y M 5 G A B k u 7 0 M Y e R u B / X 5 3 l Y a y y L S F R 9 Y i U K z E 5 M y 5 G h Q f G O a / W q M y A i P u t a c F F e x f s Q 0 n r n h O 9 C 8 L Y b N s P n T Q f W o j k n 1 3 p L w C w k 3 U l T J A O 7 d B E + e f r Z R M b j 8 Z i X q G p 2 6 v c Y N 3 P N f P D s R P w w X Q P n z 5 / / l k a L N E G E u F w R o J u o d M F F K c d g 8 d i G T d 3 a e i Y 5 W 2 9 J F 6 P t Y C b A Y r a 3 d 6 l k L l A i r r F I G j 4 k L c S o W m h q 2 m O + S 6 Y C Z j 1 A A p L 0 R c t D 9 G t V g S S D t 9 D 0 P 8 z V h S 9 S D V R t 5 j y b F 5 8 8 e y 6 n 1 f d L V g p G / S G l P / R V c A E F F + m K L 1 p l P B A S P 9 e z v s l g T K 3 X y o T e 0 o W 3 5 Z 1 o t N / q 7 v C H m G O E h G k c f f E c 0 L 7 r 0 Z d M i + m T 2 / f X 6 k T r v / L V l y a Z 2 V L 9 + R e f W U j W q h z 6 + 8 3 J z A R s g 2 c B G P D 8 / M L K u 7 s X 5 J 7 w l 9 C q T Y 1 7 T O o y f r Q R u 2 x h L E L Q W 7 H Q y Y C / w 7 y x 6 M 6 8 W C 8 g E l q 5 4 U t T E U I B L 8 x E q D 0 R + M 5 / + 1 + + t 0 Y 9 f M 8 R D H O x W U y z F t h W v h W A O S h i x S 8 C C B P m F r M O H 4 i e h 9 A r 5 v 1 m V L v 7 k c Q e 4 R R a c m 2 / m j f 7 9 u + z c 5 Y 4 e T u T h c 1 R M 4 + G l p g Z b A f O l C G 3 E 5 6 p N y E P H j x S v 7 H B p L K T T B A U x L Q d W s k B e x x z j 2 p z 5 p C I 0 1 r 3 Z z / W t W s 3 L P f n 1 s l F o 6 i 4 Q D C 6 q n V e + I G Y d I n C j u t Q g Q E d 7 A R g 2 p C a Z f h m W w E Y x W 1 g R F N Z e Z H K C f z L s v I K 2 z p C o C F Z G D x T f N S X z 8 w F V W s 4 6 r Q G Z s M g x J U O I E i + D y G 8 f v X G I k 6 Y L d t J m O m C 5 0 M z 0 Z e A 0 i N M v Z 0 a J 0 w A c 9 + 4 c d u 2 1 c P g + G 7 J t A P j / u 7 7 H 1 T 4 l Z g P R K i d j Y 0 I x p 9 / / l U e P n p s l e 5 o W X w / T L 9 4 U M r 0 k 3 6 O F g a Y l Q g W f K P D B w 9 Y U G a n g D 9 G q z n M y c 0 G 3 Y 5 g 1 n h T D p P P / Y 6 P x R x s F K y j P 5 k G Y h H Y k c v k c 1 R 9 J p o G Q s C 8 2 K M m F F U X S N 7 d C B 6 e P A x R M c q C t s u s c 4 C Q c e 5 h E M t 3 6 O + Y o A Q H V g v o E D g i 4 A A D M W 4 O G C B / y O e / + O J z + b t / 9 X f M 2 k A 4 J A t q I D g u X 7 p o x b h E A 7 / / 4 U c Z V M G 5 0 2 D 8 8 7 O z t i 7 Q D H Q J E 2 R i I a U C 1 y H w R h / y z b h e K v A M K U U S i 0 I F M + Y b g 8 l k I J T u E K W i c o K 4 / m 4 F D M W W 9 v j G L t s B 5 p J E M u 3 F C O J g 5 t F B N 6 b j I C u / m q a E E c 6 d O 2 u M l b g m 5 K G Y + 7 U 0 L c L D H S P a 3 N R k V s h u Q E V V t Y 2 J E y / A 0 P C g P e P 4 2 J g 1 S Q W J z 8 z v B B 0 Q S K m A 5 i W n R F N / Q v / 4 q l s B r u t P J Q m Z d M v Q q 9 n W 0 d G V 0 S C 4 J q Y f K h U p 7 O z 6 3 Q T s 5 9 K y E q u D 2 x F f L 7 a s T P T W N j x y b h b z e / 7 8 2 Y 9 2 9 C Y D + a R r N 2 5 + R F z p g o T v j z / + b N Y H k c x 0 T f r t A g W 0 0 F B t b b 3 N R b 5 q Y p / S Y 1 j 9 Q o J I k + N j l l c i q U p T T H Z C U A 6 E B r L + k H G A / p a U / p y 2 J r w N X a 5 3 7 h L B u n E t Y 2 h d 0 1 V X D v / H 2 / D W b s m s T A b h M S A d Y 5 P X A + 4 0 i K T h j G P y b T d B Q S z 4 D P v 2 7 b N 5 P X n y m N U F 1 t X X m Y Z J J e Q c y s v K 5 M / f f L 3 u e b X k r a 7 l 4 y f P d n X g y I G A A l q m V J + b q G t B U b H 6 P A U W x q 6 o r L J Q d h E J d z V n Y 2 Y 6 e 1 Y R P y H 0 + D 1 O z C 0 R P 7 Z q b A Y w 1 0 m 9 E C X k 3 6 u u C D f H 5 m 5 u b r Z d p O l q K T Q S 5 h 5 S g f 0 + u w 1 O M F D q Q x 8 H t O l 2 g v v z w g + i B G g s P G 5 j Y L 7 W Y i a A m Z p u W 4 F k w E f + 8 q v L 1 v P 7 / / / b v w i 7 h j 8 F u L l B k C Q L 6 V t + T P 9 G M h c C R 3 s h O B I F j 3 2 X + r l N A G t m g T x l 2 q K S 0 r X P h 0 J L s Y 2 D Z K P X 7 2 B t L Q V D k S g m R J m J V t s u s B C M i + 3 o T P Z 2 m q R I T c L j l H n d v n 3 X T s n g B P x M t O R z 9 W t v 3 7 l r E h H C y X S O e X 5 O x v 9 7 f + + v 9 P u L M j i 0 8 0 G J z Q L m H K F w m I v D x + N L i N 7 j f a 5 t o 4 g / V w o W T e u q a C l q v r q 6 0 / O l G C x 2 L 6 p w t w Y l 8 B G p d G a M 2 8 V Q 3 I e z n F 4 q Q 7 S 2 d V g 1 O S Z 1 O n 5 T P A i H E + n r 7 + u z C B 2 R w n S Z i v U g R E + e C t O H S g q K g n + L W K 1 X P h U h J H U 3 K v A 9 g f z e b 0 t r F S l B I Q z e 1 9 N n + 4 F W G 4 T 9 T S W g P 5 B l 0 j g d E 2 Y n A E O R i y D J u V 0 M h T 1 P 1 r 6 7 p 0 d O n T x u h w L A T J m G 7 E n W k p r A B + I 0 d 8 r F 2 I K w l r B j b a a m J 6 W n t 1 f u 3 r 1 v R 5 O + f v M m Y / / 4 t w L 8 s n h m W A / Y N g O o t g B p M R Q s w V E u N G h h O w M N S p I B a c / C Y h o u x O h X H r N F H p z y y 8 z C 7 m I s p D O F k I S a 3 a k L W w 3 y T O w Z I / B g Z 0 G p L 7 M e g Q M D Y r u f O X P K O g V 9 / 9 2 P c v X a D T U l J 9 Y U D t y t q 7 P H h C R E 8 P m F 8 / L F 5 x d 2 r e D b S l C 3 R w H x R o H f x g 4 B f L e 0 7 Q w W k J 7 a n K z B v i d X G + W A N m J f z P X r t + T G j Z v y t i s s / i D 9 A q b l z Z B P u s b X 7 0 R v N i A 6 x o s P w n N x Y h 6 / b z Y Q K F w X D Y B Z R r 6 L f x N l y 8 7 e W B 8 9 m J F S o W + + + U q t h w Y 1 / w b W N K + 5 H x E z O t 5 S S U 9 b M z r t U l X x e w T r g 9 m 3 U Q R 8 f g n l 5 l i + L O 0 j Q V k M J C O l L j 3 d v W Y u L S 9 7 C 8 j f c L R p e M K Z r n x u Z n 5 R w k t l 0 j Y w J 4 H c M l n 2 B f X z P u m d C E h V 4 c 7 n p U h s j o 6 M y t v W N s n K p k K b r c + Z b 1 t J B h Y K L U 6 l C d v Z S e A S 9 S Q y R 0 6 P v U g b 7 f a K N U B O 5 p m a b U T p T p 8 + Y X n D t b b N E C G k o y 9 n I 1 G B D j N t h L E / Z f D c 7 C R g v T K d A 4 Q y 6 8 s a Y i w P D Q x I r V p w H 3 Q 9 S g f Y 6 7 Q N H h k a t m B F V V W F l K u D 7 A 4 j w 8 l W H S i 9 Y z 5 5 0 a 8 m 3 8 K c F B S X S X b Q C 5 9 z i v u V F s 6 W s l 9 3 D B E 1 d + j G w / N w d A y n i W B C o T 3 W Q 2 A s C p O M n 0 R u h x 2 z l F 6 h m d C C l L + E x 8 Y t 7 3 X 2 7 C l l q s z O 7 I 0 H 9 6 I P A 9 G + y Y l J O X b s s J q R B W l V S c S j v 3 9 Q n f M i y Y U J N y m M / K k B s 5 d K I N Y j X R D Z o 6 q F v V V E E 3 E d i G i T b M 6 Y o S A Y t B S b s W g o M j Q 4 I s M j w y o t p + X U 6 Z N S r Y 5 2 e L F M u i d y Z V E J D K c P b R a P C 3 s i U p y 7 8 1 o K B k D S U 9 N 2 7 d p 1 u f L 1 V 1 J V m f 7 2 b Q f 8 G E 8 b h a 0 Q k 5 5 5 N M B k f q 5 c + d L M M + 7 D Z z z / q d D S E e u F Y 6 g H D x 9 L n l 6 b Q / I I b m Q i C F j H / / f / + 8 9 m W X y j Y y R 0 b x s G 1 8 n k n y q M o S Y m p K z C O w M q H V B 9 Q X U 8 l R n s U i B O g D I Z 6 O / L / B R 4 i M 1 L Z O X a R T j W h a p l T I 2 X q r k g z o M t N d I 3 7 V V L J 9 s d G f D H p F Q Z a j c I R Q h 9 T C X L g P o g E G a q K u 9 U M O K e m Z a + 3 g F 5 + P C R a i b v p A 1 a f 7 E N g 0 M M C E B Q o 5 e r i 8 C c b c T U c 5 i b W 1 D N + s Y Y k + N y M t 0 h z T p y J i 9 7 p p 6 / e C n 0 T 8 p W i Y u 5 v t 2 V I 1 s F 2 g n 8 l 7 9 8 Z x Y C Q o x y s 0 R M T n q 9 1 K H T i f G w J W j X A s E H e k 1 4 + + f U T d B 5 p 8 V A e X l l 5 g w V D 2 / y v a N X y P r D W K 3 q L z Q 0 1 E q Y U z R i b I 3 + W N p P L f i l p m h J g t t b 4 P 0 R C B B w o s j T J 8 / s g G h 2 G m d K 7 G g 5 r k O v h q N H D 1 t r Z / x I 8 j s c D E A U E U I P 6 I J B q J v h o 1 m g Q 8 2 O x 4 + e K r F k r 3 t 3 L z W E m D s w P 8 G m F 8 9 f 2 L Y O 6 8 + u a w v Q Z D y j + R k 6 9 l 0 g A 1 O C s f I c F B r T N / 6 X X 6 7 a E b V P n j 6 3 Z 2 C e A M + i / 7 f 5 I h H M 9 z D b W B + Y h f N 4 V w N t A d z 8 Y I F x v i + M a O u 8 E Y Y C d p E V q c Z A h 4 a H r W 3 w X C Q m C 7 G Q S u a P + 2 2 z 7 h X 5 y 3 Y w w E 7 A M 5 l m r T i U Y 2 6 O H D 6 0 s g c p 8 7 Z g Z g L P e n v H 8 B / Z p E l t G X t s W K x M r 7 c W u B / B C I i E U O 3 p 0 + r 3 F R d J a B 3 7 i N D G 9 G C k j 0 Z j Y 7 3 V w 9 E F i e B J X l 6 O + Y L U O 2 K q o s k J M S P l E Q q b / V y b g W f P n s v d e w 9 s / N X K P P v 3 7 5 f 9 a n X Q l a i 7 p 1 c O H N h v w g g L A r e F u W T n L r S L W 4 I w d d o 5 l e C z m j 0 V Z q w x p U 3 U E 6 L d M Z d B x j 7 U a m A B 8 K W w y z v 6 p y T s b 5 b C k o + P W Q Q H K x a l s W x n q i g g k O H h I b l / 7 5 E c O X r I C G q 9 f S O w p w l B d 3 f 1 y J m z p 0 0 r b S W p M b e 0 Z 3 7 y 9 J l 8 g 8 + n P m u m Z m o y I M H Z o d 3 b 1 6 e a 7 4 k R 2 9 6 9 T S b x u T a E h v 8 H U b I D g X s i M H Y L i H T e u n V H / s 6 f v z Z i j w d 5 0 f / 0 n / 9 W / v y n r 9 / N 3 5 S + 1 7 Q H Q b L H T n J h x z L A o h r o 6 7 X n x a 9 y m s j B 0 2 6 e l c C 8 J M 7 B x u 2 P O D A I c i P 0 C O c c q d z 8 1 E f f z C 7 u n I Q j w d r 6 t t 3 M G 3 b s U i 2 B + Q N R p Q s I D q n N d 9 F y Z e r H W I f R l b 9 v N l h I 7 o e E J G 2 x t 7 n J 5 n o z m A k g T G i s s 6 e h z s 5 H n p q c U r + w 3 9 b x q 6 8 u 2 U E R / B 0 z 6 s n j J x Z w Q T A 5 A t t J 0 D L t P / 6 n v 5 W D B / d / x E w I e U q t C O K 0 d 3 T K f 1 T G 6 u v v l w s X z q o 1 N S q z 8 1 H T V v h Q r i N v T V 2 d l J S V 2 R o n P h 8 m I e 8 T t S U Y w d / j P 7 N h k y 8 Z 4 G r U 5 8 A 0 I c W V N 5 M g s T f 6 d o E J w B G l g h 7 p x Z G h E C q T C V O R t E Y C 8 b L J W 3 n x O 2 F w k t U z M 6 q B w 2 P S 1 z d g I X K a X x Z u Y X c k z / w a s 4 J a A h L 7 D + y z P u e b E e B w 4 N k h v L t 3 7 k t d f a 1 8 c f E L 9 T s q l W m 9 y C Q 5 K z p D Y d I / V Q 1 J Y I r 7 I 6 U d U W 2 3 K c h B d p x z / P W V L 6 0 c K x E P 7 j + U R + o j / / X f / 7 s W m c b X p H c / / i 6 5 Q F o 1 M P b 4 X Q d o K W j Y 5 m O G 8 3 X f M 6 n L V d K n I k J j T / 3 M 2 O j I u y L c T T X 5 H N g A O z H n l 8 f 9 2 S m P 9 8 z y x + T y 3 g V r G 7 b d Y A L x Q 9 i N T I K X 4 2 Y 6 2 j v N u e R Q u W x L 8 m b r R H q T R 2 g a T Q R R Y z K 4 F s b 8 D U K r r C z T x a T d W M H K H T Y X j B e N c E e Z C a 1 6 8 e L n R t x o p 8 1 k Y C p H 2 t v a r a / 6 l 1 9 e M o 2 E b 4 C P 4 M A c o M 0 x m f G 3 C O Z w l I / t i t W 5 8 P 6 9 8 U X F X y M 3 t t r z M R Z C / 5 d 0 P l z A w Q H t g b C E U V g r 5 o r j i 7 7 7 / i e 5 c P 6 s n Q z D I e A E Y v A T + b 1 G L S s i d v E g 6 O B O N n Q Y D 4 d N g + G b I U C 4 j v O 9 t k R D M S a Y K q Y L Q U Q v G c c S w Q z p G A t D R F t W 3 t w m O N v X H / B J m 2 q p A / t b r G 0 Y X W H t f V 1 E t l y H w + q 8 q k b i f C x P a y 2 p H 5 F n G w F p p r J n T 7 0 u Z I 2 a X u W 2 c F s l n T H 1 O P a f M 7 c w v 2 h k u d n M B G i w y S k e X L v B D o z w H O 5 4 I L k J Q + f k 5 p g v R a q E A 7 d 7 e v o k N y e k Q o X k M s S X e f W B g 8 c M 0 8 b g C B M Y h / f 4 C Z x f Q 8 c q / o 4 5 m n i v F y 9 e y p D 6 f / T s Z 0 0 x T w E 9 K P e 2 N E t Z e b m l M U i 0 s y c N I V F Z W f 7 u 2 g 5 o K 7 b N Y 9 E A m J N n Q 0 P Z P f U 1 N N D 3 7 r C D L d F Q 8 f j h T Y 4 x V y r s L V + U O j X 9 a G 6 5 3 R h X e 9 j M G 9 V Q D Q 3 e i S M s E K q e M C q T 5 / 3 u m N 6 L 5 m T r A i G F 1 5 K g m w G I C O J C O 7 E l 5 t i x o 5 b E 3 e z 7 8 s y Y l P R W J 3 1 w X O 8 D Y 6 U C 8 w K R k h h F y / e q 6 d X W 2 i 7 n z p + x R j M Q n X V s z V + 7 m x D 3 h m G Y T + b V M 2 3 v y U I k a g G j o J o x e j t j Z M z c n J y g 5 Z g 4 C Z + T X j g W 1 e H e v f t y 4 M A B u y + N / x k n q Q H M + 0 e P 1 P c b G 5 M m 9 T + / + e a K C V D u T e q E s 4 o 5 b Z N 7 J I J r c H Y V T I N 5 V 1 1 b t / I X D 1 R O 0 K o a E t k S D e U w O a + 2 Z k D N F T X / U o G / D U 4 H p D h H F 2 A H m I o w M K V U T C w n u m N H w 1 g u v 8 Y E u 5 f 5 D M p Q S D E I e q s 0 E m A R 0 U w Q A z 0 S i b 5 B 5 J h 6 z r z Y T C A 8 O M S N E 0 Y O H d p v Z i 9 C B W c 9 G f P y 7 M w P Y 4 F 4 C / Q V U g 3 F X i 8 i g 3 1 9 g 6 q 5 I V j P N O b z P B M v T 2 B 5 f R j w X a f U / K b K B I 3 E e 4 S / 6 R 9 Y W 1 e r D D C u 8 5 1 l T I u W v n X n r r x 5 2 y Y 9 6 v c 2 q l U B w z l w n t Z 9 9 Z m O H j 5 k 4 w c w K j 7 y 4 y d P L d / G x k p K 5 d h P 5 p g H n 7 h f m Q o f z P l R 8 W D s L g 1 C S + f E d e f 5 R t Q E t r 9 t p Y b S O Z M F 9 a H e D G U Z 0 6 w G N N T 5 P R E 1 A 7 e P q V h U p C w d h F 4 8 f 2 l m D K d e E D 2 D e X Y S n p k X t j O f G G e D m p c Q E N p p K w C R 0 + P 9 4 c M n 5 u j T u u D o 0 a N q X p Y a w + C Y r 6 Y V + T 7 m M R E 1 w u 8 w F r V u m K e 0 s 0 Z b Y P u z u s 5 0 4 3 q k H V 6 + f G P b W m B K t M f w 8 L B 1 M 6 a + c n n p f e S V / N F f / v K 9 r R M 9 O P a q O e f 6 o X N / g O Y q U j 8 O Y K b z n V u 3 7 s r x 4 4 e t a o V 7 O r P V m X f M M z 0 N / / z n b 0 x r r Q c 8 h 5 n I W 2 3 y A f y o W 5 1 r R 6 O q C 5 f k e E 1 U J c D K G 9 s A i B V C w K x 6 9 e q N 7 W R 1 B 0 Z v h S Z I B x A H w Y + H a q L Q o + 7 c 2 d O 2 W H n q v / m T V J 5 s F j y N O G m m F H 0 u 0 A J F R Q X W 7 4 8 A B U J m L e 1 M J B S t g G Y l e T 4 y G p a e 7 h 6 T / G i f h Y W o / l S G U q o j K c r z Q c S 0 W b h 5 8 4 7 d w / m J 8 d q C O a F b E 5 F V z L f 5 u Q W 5 d P k L E z B o 1 q v X r h u T V V V 6 e U 8 + T y C H 7 r k U s O J n E T R J B O s P A 7 N R k 7 r L Z J 9 J B 0 O D / X Y s z 5 a a f O 8 R k / 5 J 7 O D V O W U m 4 p f Z q E 9 K c m M f n I y 4 l Y A w Y B z U e X F x o V V 6 U O D L w v L e V o L F x C G G C O O J F N M H h 7 q t r U 0 + V x + B X a H 4 M 6 m I e L P A 8 2 L q 4 q h T O r V v X 7 O d 4 0 t 0 D N P P + Z U w D A E a t r z E j 4 n n g e G Y T 8 a L Z i N w Q V k a L R R I F N f V V V u n X o I F V K d Q Y Y I p V l F V a R F G e g S 2 7 N v 7 7 n m 5 p p X 3 q F b j n l w f p s T n I f / E + W a E r j H d 6 Z j r t A 7 j H F H h S J t q + v Y T g U 2 l Y W H S U T U n m 5 u a 7 Z n W A 0 7 m K F J z f F s Y a l j N v Y G p 1 U 0 + B 5 i K U H t A 1 w n z j 2 g g K h T N H 1 n 0 S X h u 5 T A 2 n e z N P K H D W 6 g F t b f 7 b V G R V G 5 x t g I w E V q R H v C Y n R A P U h W p j n Y i W U x T S 6 K I 2 8 F M D j w z 5 h A a E Q 1 R V V 1 p 5 / i S V m C L D n 0 E 0 V 6 x 2 J L 5 K Y S 3 E Q A 4 5 m g b i N 6 Z V T A o 1 2 L 8 5 L I Q U t 4 p j F 6 R M I z C 9 f C R i J i i E T l B E z 8 R R i J v x H z g 4 5 D v Y 7 c 4 7 b M x 0 d F E e 9 T n q a 6 u s a A E P l H 8 e j F f H N F E z o k u y P j F y c D c 8 1 y 0 J 0 O I r F e I U n 2 O I N k W k 2 9 i 3 i 9 3 u 7 y N W K A o p C a N m o F r g Y A G B b T 4 V 0 Q K p x d 8 E l n J a 8 F o / H 1 / x a I l i D c K F h B z 7 5 a a H Q c O 7 l P p 2 Z h y E T Y K p C e m F Y X E j x 4 9 t R M x q E x H U J B Y H V c / h H v T x K W U x o x b y N h r g b E y J q o J 2 K k 9 N j Y h 9 + 4 9 M O J l B z e C Z 1 K J F h 9 p U g k f I s c P g m F g J p i L u U 0 m E C D m 1 t Z W 1 S I 9 a l Z + t r J b Y V w 1 W 5 6 V V L E t i H 1 H t H s L 5 Y a k W M 0 7 3 o c h q T V 0 g Y J k Q D h R E k a A 4 6 u v L i c 1 5 a i S g U k J s R M t J I K 4 U c G 1 T Q z l U 4 Y K G U N V q Z + 0 v 3 x R b u n v c f 5 m x i D U P j L j l 9 K 8 5 U 3 z u 9 h s i A P L Y p w 5 c 9 L C v 9 j 5 m w m I i 6 R y u 0 n 8 V r s P L d r I g 0 A c x Z h b K 9 X j N L C P D w n v J B i 3 q x S B s Y Z H R v T 3 Z d M w R P c 4 V x l N R V S O + D F H 5 3 A + l d M a / H R a C 3 A 9 m J U g x v f f / 2 j J a k z E e d V y h M 7 x i 7 h H R f l K c 8 u C f N O Y v L j G W o S P W U p w h Y Y 4 Z 0 6 f M g Z P B B Y C w o G 0 S V N T k 1 1 7 o 9 g W h h q b 8 0 v 7 a J Z M K m N d a o 4 Y I z w f z N x W x U T I k R l Z X A 5 I U K X T 4 r L P 9 l W d q I u a x t o o I A i I n c j a r E r F K + o c s 5 i b a W 5 N q 1 Q e 6 O + 3 r R d o p d q 6 W m N g w H 0 g O q q l 8 V n W a 3 5 s J W A E S 7 T q i w P a G D t a i L H y N + a Q R P h b M 6 O 8 7 e X m j + o z l a q w 8 J 7 P q 0 R x / t j d u w + s N o 6 q + Q L V T l g H B E P g T K p V 2 B r B 9 1 L 5 Q I n g n k T 3 C F Q c P n j Q N G k y a w N m v n f v o Q U s M P M 3 u s 6 4 D N v C U N N q 3 n W E 1 f f R f 5 + o j U r n W J a 8 G c 6 c W O b V 9 J g e 7 Z T c v A J L P p Y W B m V K z U D C 7 R t h K B e Z g h i w 1 z E B S t S R J u + D 1 N w s h u I + m H r X r 9 8 W j k 3 l 1 A z H s B C B w 2 Y y 8 F a C M T u G c m O G S S A s i J U 9 S Z R s 0 b + C n u O 8 b w E N / T 3 m i 9 E K X L 9 H 3 8 d 8 1 X T d t g 8 L H w y G Z R 8 Z 1 Q l e U C a z R D Z j I N H 8 Q L X P N 3 + 6 Y o y d + H 3 G P j w 0 L D d v 3 Z F L l z 6 3 q K J b g / X M P / N A T e e 2 M B R 4 3 b 8 o f W O L c u V w U M K z W f K w L 3 P 1 O j + r T n z 3 U w l k Z c u e l i N S U R y S U d V 2 n z V G 1 p U U Z h J w e l l k 9 k Y R E S K B i L Q 6 f O S Q F C m x b 4 Y Z 4 A B B E c r 9 9 e o 1 M 3 G K i z h K 5 2 N T 5 F M H h E k H p u j i S p 9 A X R p 3 r B G E T W 9 C t k s 4 G U I g i N A 1 0 T j e n 5 q c l t 6 e X h k e D c s 3 X 3 9 p U U I C F z A K L 8 f A H g M Q W f z Q B O Q z l E P R e / B r / X 6 5 m q O J T M J 3 0 W J 0 6 C J S S C 0 g d A B N J G P A V I D 5 T W P r d / E B t y X K x y C n x g a k v a N L a i r y 5 e 1 o j k T U b M s U h a G o l A V G Z H g 8 I o G C a p l f z t H p 9 J l 2 y g 9 m H m q H m Z h 4 c h A j w 6 N W n 8 c W A M q Q i E y R N M x c V q U G E 0 / B J n 4 H D W I w 7 T B 9 Y N r 1 S M X d C p 4 F E y 1 I t c m 7 i h M v i I D 5 h t b H D L S t 5 / r Y B C V C + p m y s h L b K A l B 4 3 8 N D o + p P 1 l l m h 1 N R y c p 0 3 5 W o D x r 2 g y r A u a w C N v K H M I M h P g R k E R K k 0 V J 3 e 9 c j + t D o + z 0 X d b v E f x g / G s B J n J l T b Q S g J G 3 R U P x w C T 4 b t x + K B M L O m E N Z y S / s N S 2 V K c D J r 2 u K C L 1 B V M W B v 3 5 2 Y w U l u + R v M L 3 / e Q I s e N P k R y m j C k r 4 I X c V w N m y a 1 b t y 2 x y O 5 O z A w W n 8 X Z C r B o + G h u y 0 h v T 5 9 c + Z o I V N G W 3 X O 3 g y A H m w P Z 9 E e U l X z V k S O H l e L 9 8 t P 1 h 1 K i r o + Z y t P T S u Q w y v s U B w Q M Y 5 I I j o / Q 8 T 4 a 7 / n z l 3 Z E E A y a y F C A a 9 B P o 0 v N T a o 6 C t X 0 5 L 4 k 0 m H C V F q K v B f H 5 x C l p D 5 w Y n L K z q Y m U r k t G o q H I f R b U l I o B T n Z M j S p d n c W x / K v b U 6 x v e N Q Z U T K Q 5 M y q p M 0 P j F t S e K c / B L J j t u n s r T s k + m I X w a n A v b 3 G f X b a A a T H U i e r 0 L a s Y B s 1 t u / v 8 X M A h z X d C T T e s E 8 k L W n w J Z t A k S g S H C i C X c y N L 6 T I J h B r 0 D 8 K H q s o 1 V g q l B O g Q z M 5 E t l w Z L U N 9 S b z 9 z Q U G c a h 6 o K r A n 6 a Y x P T M r + f f t M G D q w g b S 3 b 8 C 0 W K r 6 P M B 6 w N A k c w + q Q O W + H a p t C P e 7 v y c K O p i b K C d W D U l p G t 2 Q q K b B j 1 X a r 3 x u y 8 E g a / T m T Q 3 l k j 3 z R u Z n J k 1 i r w b M u P N 7 F q S q I C q L k Q W 5 o z Y x n X 5 i 0 V l P b a U A u a p + Z a w H v S G 5 2 x 2 U l 0 M 6 8 X N + u a f / 7 h 0 P S G R R P 6 M M 1 d H R I a V l p V Z F H G 8 y O M S r b i T j b G Q N l Z c G u A f / Y f 4 R G m Y v D n 0 N W K j f K 3 j 2 1 t Y 2 8 7 M u X v r c N E o g l C e B w n p p 2 X 9 I 6 u r 1 Z 0 u z m e I 0 5 0 Q b s V 7 T 0 7 P W E w O G w M Q j D I 7 V w X 4 1 f L B G h F U K Z g I I T x L J n I B S q b S J P 8 t 9 n t K b Q m k N D R Y P N B 9 M R K E t A v n 0 6 Z P W E o D W c w R O 6 E u x b Q w F z K 5 W C b 2 n q k h i 0 1 0 S 8 s 1 J j p p q k C n a J B 7 w y 6 G q i D E V 1 B y J R M 0 e b 2 7 e Y x O b n W Z T k h l l g h 5 l I h i L 8 P 0 L Z a 5 r 7 S F l r i z p D S 9 L X l G 5 L A Y K Z X 7 R M y f s p d 8 b m v b b 9 7 5 / k 2 M / S S x T x Q H 4 + 5 L + L z z r l 7 6 J g I T 1 u v O L v l W 3 q c Q D 0 4 V 5 4 H l u 3 7 p r + R J M w b U E z G 8 R E C k m 8 O D A k B E o X Y p g m I K c L C k r y p G l L D X X A q r B T Z N 5 L 0 w t T E S i a r S T R s N B H 5 i O 1 O 7 d u H H L K s 8 x w 9 a y O G A i m o T C o A h 9 9 s W d O n n C g l P Q p R f 4 8 M B Y O T W F 7 T u k D G j 8 A t P F C + N t q u V 7 D y Y E k h z p b Z X T B y p k b 3 V Q W i o W p a F 4 2 c w 2 t Q j V b l 6 W A 5 W L U p q n D 6 M P h O N J R f D k x J S c O H H U f J 6 x h b X 7 p 6 U C L D w z G 5 E 5 a j R z a m R 4 o U i 6 J 4 L S H s 7 y X q N Z V i 6 F V q P + k G 0 o V M u T 9 1 p Q x r n T F T I m w 7 w c 0 v c n F 8 i H e U G R Z O Z l I r D N e d W o w 0 0 1 N c R B s x C q q D d j t + u n B I i U 8 D r 1 d M w B R O 0 x j t / b 9 q M k g H / M Z l R A E O D Z 8 x c S V u a h i J n P 2 n w q Q d M r g g B B 8 9 4 m q V l p M 5 3 J g X / O x G O j Z U d H p 2 k f G J L r 8 z f o k J o / c P L E c d N i + F p s p X f + V h r L v 7 n g x q h 0 H n Q s P K I D i B o h M m m H q q J y v C Y i R 2 u i V g E B z z P h h J p x M H m D B 6 s o y p K g f n 4 j C O X l S 2 l 1 s 0 i w S P 3 Q j 3 N i a B s Y i L t g Q u K T 4 Z u 9 U g 0 H + J v 7 + 6 z + b X x O / c Q E L Z s K P A O S k d w H i 0 + B L O Y f + Z n f G 6 C H 8 o p y 2 9 d 0 / 9 5 D q 6 u j l p H t 5 R R K R 3 S O l 1 W o A W g B z U P B 7 u k z p 8 x U p H A X M 4 8 A F + m O k u I S 0 3 L 4 p j Q Y X Q 9 y S Q K r I K f 7 L 5 s P 0 Y j 4 W m w x q V E T c X Z m 1 h j / 6 N F D l l f E f P d y m F P b z 1 A A 5 5 9 K Y x x Q 6 s Q I P 6 J a M f M S J T y D R b W z W / X C h X M W e k V a H a 6 O b m i X L 7 m L n N z 8 p H 0 D k 2 G 1 O / E 3 N B c H I c R Z C K s C p m I e C C F X V 1 d a o x E W L d 7 E + D 0 A D V C s T E B P w x M n j 9 k + K k r A 6 N O A x R J d Y v u P J 7 i m 5 p b s g A c 7 F 1 k 1 E 5 s J O Y g B Q o d O m L t l / S T H E z G v T m t k C k x v t E 5 v L y m V + 8 b A v H 7 6 6 R d l 4 i W 9 V 8 T W r 6 a m 1 g p w i S i S J K b H x r a b f I A H p d y e y c D E Q b 0 j f S B N S m 4 Y L O D B b M f q q 9 e m w r 3 C S K 9 D K r 5 V b b F K L D X H F l S S r Q s r 9 9 k M M I 6 R m Y B V g a C 5 y v P T 8 4 c g A i J U 7 J S l s h s m W 8 2 R / i 3 C 6 E G Z Y F Y 1 A T m 6 g 4 c O m L A r y a P F g J h l g P b v H v N J S W j e B D H a h x p I k r I w F N q J g A G + K B r K R e o y h a M 9 g h V U w H O d R 4 8 f S 1 d 3 j z G S 1 7 s + a h o Q c w / Q 2 4 I A F x G / H W E o B s 0 k I m k 4 A Y K S / C G d F B x L n 4 8 i T K 9 G D M 3 V 1 9 e n 3 D 9 i b Z 8 S M 9 h s 8 a D S v K q A 7 L m a B C r G U n V Z 2 i 6 E V G s W q w + I m Y i 2 V V H h R Z + m 5 2 R u f s F q 4 K L 6 X J 6 Z w M b G G T M X O G k f o c G e r P i 2 V b 8 X s G r s s B 0 Y H L Y o X X l F m Z Q U B C 2 n S G 5 x Q J l q N p K l 6 7 1 o / j Q d q + o b 6 s w E Y 8 s 9 n W J p F d C y d 6 8 x l + e r r w 8 u Q E E d I c K O w A e 0 y T 4 5 r k 2 a B Q 2 I 8 G N X M e F 2 w v l 1 t b X b V 3 q U C G 4 K Y R E q h a j I C c E 4 O K e F x Q V S V l q u H F + u p l C r O a v m t G P b p g A + D 8 z U P R 6 Q j v D 6 J 3 O j Q M D V F i 5 K W V 7 M T m 6 s D E 3 K y F C P P H 7 W a m e + e v 6 f 3 3 b f j o 9 N S v 9 A v + 0 p i u q C E T J m u 7 g 7 Z v L 3 B i J m a J v r N 2 5 a q y 9 O z I z X 1 n e 6 g n K 8 S v 2 Z 2 W l p 7 5 u Q + o o c Y x w a y x w 7 e s S 0 G w S P + b h Z W h 7 B j g n K C Z G X L 1 1 U r a Q u h z K b i x 6 a m a m f 4 Y W w 3 z G G i g f O J Z O J 9 F 5 Q P 2 J E J R C n W S D Z 6 Y D z 1 3 / 9 9 y 2 x t 1 Y I F B C + v t 8 d N I d 2 p 2 B 3 1 v + F f K q J p v U 5 J k Z l o O O F F B d m y X K E k 9 u 9 + i / M C s 7 X o o 4 M 1 4 m s v 3 d U 6 P o j m J 8 6 C E D 9 5 b s f 5 D P 1 l + l A H M 8 Y t F E 4 U L G o 5 n V M O k e W 5 N y e R a X 4 i J l k p C D o T g U t s Y + M u d w M s A + M g w T Z V U w 3 p f g E c i J Y 0 1 3 B U P F w p h 6 D 4 4 i Q a 1 d v W O O U v a r K 0 7 W L C Q 6 8 W M f 2 k M 1 G 7 6 v r s j A 9 K g e O n Z f y v C V p q v T G h F T j h e m L h H V 5 D C T c R k y V 3 w I 4 J / i X X 6 6 p m V U r R 4 4 c M Z / Z 4 d e 2 k A V / A J Z A c + m i 7 C m a V c 3 U K a / f t B o z o a k w v 9 b r Q z m w P k Q b o U O C E a d O n b R I p P O b E s H n M U X X F w b Z Q k B U m H a W c M u j O f 0 + q 3 n D z 0 g X N W p z c 7 r H T o I J D u Y W y p E T 5 6 W l r l j 2 1 J R a N h 0 / k N o 9 9 2 9 s c R Y f S f x 7 Z y Z A t Q E + C a F w W o w 5 Y N L H R 3 V 1 e q V b B S c p D 2 h l Z H h Y D q u p R 2 B g v X 0 h 4 o E r w g m U P / 7 4 s 9 3 s / v 0 H F j 6 H D p P R I k E 1 9 o H t O o Z y Q G J D Z G T N a Q 0 1 p w 5 8 u i A Y c L y W K o v l j 8 L w 2 w X G X 9 l 4 Q p Z z a 5 R h s q W 0 w I t e I j C o l M B 8 5 c V 7 f 8 A D T M O a V 6 k p z N Y K i B q L B f P 9 S X + 2 d c + K x 6 L 6 z F 1 h b x s I S V y E F A I q 2 Z l k m Y C N r P S P R / M R R b z 8 5 S X z e R l T a 1 u 7 u S I I z H g Q t a 5 X r b p r G Q o w m a h c C D D T 9 l k k i 9 n M 6 P d 9 + O D b D Q I l l C j F + 3 R E r P 7 A h 1 h U g 4 L w e C S W L Z O R H P F n 5 U h 0 2 W + v R 7 3 Z V r m S 2 D I B o n 7 R G 5 H W 9 g 5 z E 6 C T j Y A o o 2 s K w z 4 p A m E U 1 5 p V o V r w w Y O H 8 u T J U 6 s u h z b j g f + G Z b X r f K h 4 I A l e v 3 k j M 9 M z c u r 0 K S n S B 8 s E 8 + q z 3 u o M 7 X g o H X C 4 H M 1 p K g u W l T j 8 J o 3 H 5 w J S X 7 x o p g w b J M v y d t Z M 3 U m Q v 2 N X N 1 p n c n x U I t N D U l Z Z K 7 7 Q + y 0 6 i Y C h p i e G Z a H n h l z + 4 r S U F u W v a K j M 1 x s G I d L s T l M h d P / l V 5 e k R L U e u 4 1 H 9 T 1 2 B d C + j K Q y p 6 0 4 P 4 2 q j v 6 B Q f O 5 d q 2 G w i Y l k T Y 4 M L x m y D w Z 0 M i d 4 a x d w U y A S n V a q b 0 Y z J J R 1 V j D M w E p z V u S + p I l q S t e + l 0 z 0 8 C k 1 3 O E t U K 6 5 + Q X S E F 5 o 0 j 2 6 l 1 y Y Z y s r K D k 1 5 6 U x a x S m Y s V 6 f f X t 9 5 U q b x 5 2 2 p R R g I i b I s n s k d J E 0 E j 2 j d j U t K u D K s J 8 B P N O K N a D e 3 F H r d d y 1 B E b G Z m 5 n S C V L L r g 2 S 6 X w i i p X B 1 t w A t h O B k f x f / b i x Z t O A J 1 f a p M K d m I q 2 s E 8 z 1 3 w z Q 0 j D S s 8 G g m X w O 2 d k h C e W q p l F i X g u h 3 A I J F t d L R P K s N R 3 M u Z 5 u W q Q y K B + i c Q 5 9 / G j H H R + y t 0 i s j o f I M w l f t C M J Z X Z 8 s 1 u A 3 C F b + P 1 u s V B 5 i X b h T o H B E u F h s x d b o H m w T N T 4 5 J x f n d j g u x D r b k B e c F m a S 6 N y p j 4 i Z x s i s q 9 i 0 c y / 1 f B 2 J M u q 2 v E t q G n 7 L Y G q l q f 9 2 d K q D L U R g e E P Z E l A t R R l X 3 0 6 T 7 3 6 G p 3 N T J A 6 e u M n v f q w h u I r c h z g j 8 h C x K K K o + G w R f 7 Y a P j q 1 W t r n Y D g 9 7 N f i A + S D e Z D C / N e Z G U n w A N x b 7 Q T P Q Q G V W K 4 k 9 n T Z S i e h 4 P e N t L z b y v A q f i z U W 8 X M Q G T V f Z H G p y G d f u t d t v z b B Q U v m L 2 b h b Q 5 o s q d C b n A 2 r q B + T 1 U P o p C O g O P 4 m 0 B Z U Q q c C S k d g N j 0 3 I / X s P 5 M K F 8 / K n P 1 2 R r 7 / + y i o 0 Y E J / z 0 S W X Q y 1 d f P m b S t E p d U t x / a n w 1 g 2 G G U A n D i C C E R J 2 J y F f Y k f x M t d h 8 + 6 F + / z P W x Q 7 k U j e J y 6 M C V I w y N W l 0 U H U Z z M t f I z R N A o S G V S n w 9 k W 7 X E b g N C G A Z 5 O 8 K p j t 5 7 q y F P z U J e B C u y 9 H H m l B l / S w j 4 v B 4 g m 4 m l m G c e 0 6 l 4 R L U U r b v T E U T Q H 2 c K I 7 R X o 3 n o F j q n 9 p S g B C k d W i c Q B X R V P L 7 / 5 9 Z E 7 L P 6 C b l 7 5 7 a U q d 3 I v p w p J e w 9 j Z y 9 4 9 V S Y T M m I 2 q Y A k b g J n Q + J U 7 P e + y t p / U T / 4 b j 2 S r B Q O 2 m S h z s d u T B c Q Q h N X Z a E v e n z z e V v J Q g F R T k 2 a A r K i o / y J Y n w o 4 e 7 c u W Y l 0 c N A D t m n c 7 K O g 9 U B m 1 N t O p A C E 8 6 A 3 a 8 9 F X g Q 2 X G 9 m u s t s A 3 d I 9 G I t i K 1 C S q 8 J c G e x 0 X f S d V Z A M 0 C V V 6 h z G T X M Y V / i a D A h / t u q z K X S f f i 5 Z o M z 3 b 3 8 e j B 0 v H 5 d X T + + p H X j A e i x Q t A o X 4 n S x Z Y J T G K g v o z 7 K 2 Z Z w K 1 s r O C G C l s J c n J o 0 Y v h Y Z / x t X u 1 N j l 0 0 + 1 Q 9 U J p H 8 j 7 H f t B y 1 0 k D H o B T G t B I 9 A w A l H g Q l m Q X a + K x l A 6 Q 1 8 9 v Q 6 a d P i U w P 7 S S 3 l 8 R t S B F I h A 2 a L M 2 I l 8 6 R a f r I l K U 8 9 t h J p 4 E S w L f c C s B I z H P a M K q w u S a B z q m K g P r r E A 1 z e l T J 8 x H S g Y s K u g X W k 9 V K + j 7 N z / 0 x W Y 6 r 5 m D z M G 9 q D B P t a F x x q z h O p o H R m u o r 7 P t 5 6 g 4 1 G R 7 W 4 c 5 Z J c u X T T b 0 t W k 0 T C D R o f 8 m 2 w 3 O 1 I X 5 i N 6 t 5 g y Y I c N m E 1 1 R F L o g 0 Y v N o 6 D R A u y P 8 q r I P A q C l Y D h E f P h 0 8 V h M t Z 8 M K Q V 9 E B o R F e f z m Y b Z I 7 q o I i S + d s T 8 m S N J c v r u l 3 f Q p A h p J z I h i x 1 S C C i s l M 7 / v V G q H i n k D r 1 6 7 f l C 8 v X 7 T g Q q p a Q K w u Z 9 4 l g + / f X R u L l f m H p a k 0 a v u T X K g Q p k K D o E l I r L K Z i 3 3 2 b D E + e e q Y j I 2 P y 4 P 7 j + X 0 6 R O q m W q M Y 2 E g j 6 G 8 w k + + 7 7 Q Q 7 z F w k m Z s Z y f O z x E n T u M l i 6 q s h U + d o Q B b + Q u D M d t H B U f R S A Z f 0 A F m w 9 S j L U A q s + V T A O Q 8 N e + T N 8 P Z 5 u M Q M t 8 O I K g O q n l d r 8 J r N a B 5 C D R A r 8 e O e 3 1 L M i m w h b 6 B H 2 7 j R O x 4 Z g I w B H + j Q J X e B 5 S u X 7 l y 2 R j s 6 t U b 8 v D B Y + t H h o n m m g L y H f d d w H t o H V 5 o L z 7 H i 7 Z Z b N f g 7 + 6 1 H m z T m m w p c J y J 6 B H N I + w b z 0 y A + j V b q 0 / 4 Y c k x d a h G o q 0 b A a T t Y i a A L 4 q Q W g u c c g I j K f H a C S w E 2 N B G q 8 G W R R f H M R M / 7 U 7 Y 8 f H M l A g I n u A C Z 5 S e O X 3 S j t y n 5 Z M r Z 3 c M l A 6 8 6 5 R Y I I K d u e u B 7 c z V i S L P R C T s t 4 4 S 9 Q E 2 W K a 2 Y 6 A H 4 k 9 v c 9 R f 8 r T S T u Q G E V q p A P U g 0 L K V / t F K u D 3 s S S N l g 9 u T i q m M i e I Y y T G V n 7 3 6 w Y D 3 y 1 q A c d B m h w 4 e s A g g v l S m 2 o X y f J o K U j N F a V G m o N 6 L w 9 t u d o S s v 1 6 i R P + t A T O v K N e r s v j U A I 2 R J q C j F R H Y n c q l 0 S 4 O c z M Z G O O r w S x r B I M V h X 9 / + P C h d 3 3 / X J l R K j h G A q a h i J D 1 T q T v I G K + u Q j c e k w 1 2 h C T r P U 6 f M 5 + M K C 1 w E k b L B B m k J N 0 6 X / 7 0 w S B C A I T n y I g U n J u q 2 m I 7 c D C o v + D 0 i Z A O m J i z m d V 7 D D 7 q y G v K g W m I k 1 D K z F O B U n H + n I a i i i g c Q Q m 1 H a B h o S Y f a h V c l c k l d c C k g 3 G f 6 P M 9 P v E z h L k e k C U 0 l p g z 3 v n g u 0 k O D q 2 I C G + Q D A I R f J 6 5 Z w y K v + n 5 r 0 4 g I s y c 3 h 2 M l f I P U / 8 c 6 H J C N w Z Q 2 1 3 O J Z B k t + i 0 2 c 0 8 m H / 6 H g g N b C / H / V l 2 5 6 Y T y F p u 9 m I q L z B x s 9 A k e 8 4 0 A Z P + o L W H H Q 3 1 C A W h W K W k 4 o H I X X m N t 6 n m 1 3 5 N z t z c U c 4 Y i e p h n K L Y Z r J C 6 X T w 4 + T O I y h 6 C m 3 n Z E X 1 C p b l c f D 4 9 Y E A 3 B 7 W u + S h 7 F B 6 q J Y W Z T + D M 8 G 0 o r U / F Y x N P V h K H 0 3 g 7 I v W l V P 6 z p u p + W T C s x a c e 6 S W k L v 5 4 9 h c S Q t B b X x g P Y I m 8 M g u D a r a a f 3 i B k D P n / x y q s 2 J 3 o E M 2 3 G y R L p Y k 5 t W h o Z Z u f k y f j k n H U E p Z j x f k 9 Q r n e E 5 N f 2 k N z m k O t d s C C 7 A W x L Y F P i b g c 7 k 5 + o N b F V 5 U T r g g 6 l U D U U / v f Q V E D a w w F p H c l K W q X B f q y J q X k r P q i p r T H B / x E S i B I G p K s s x 9 l Q F O E v C H n e W i a h 7 4 0 A Z 5 D + a r f 7 S m W + + I w 8 G y m R m 5 0 5 0 j 2 e 9 U 5 L 4 s T u q k X Z B S j Z 5 R s Q M Z 8 w 0 U n a 7 i b g z s B E H W M B e a X + E k G I r r H k Q T g C C 2 P T n O I x a i f x J 2 q o Z P K d w 8 2 p J i L Q x i k g / s o 8 L 3 S 9 X S F N C j 6 R B O x j C e W X S U 5 B m f h + Z y d O Z A p a k C 3 v 4 n p F h H a f m u f u u J / d B O i a g A N j w 1 9 a z b 1 h t 2 / v V E g K i k p s 9 y 7 V E 6 7 S x 5 C g n W B A 2 p 4 R Y M v P y 7 X f / X m x s C z N j 0 v P 6 O r x 9 n S R O F h + x 5 b m Y Q g q x N v V 9 L N e b 5 X E 7 w n j S g S Y U w n r u S u A b 4 c J x W b I 3 w K C I R p a 7 r f t 7 J z 9 C 1 P h U 8 E s g B / e a y V U H o 3 q Z 6 b f b V A M f H X p 4 r e + h R E Z X Q j J 3 u o 8 C a w j 5 A c T 0 8 s b O 7 8 9 z G m B P s s V 9 Y 0 H p E d N O V Q s M f 5 u l W K p p M M f S A 3 O q M L Z p + + E O y d p N 4 A 1 5 X i f z d w o u N O I + f x S l O u X x p p i 6 x i L K 0 Q R N 0 E K m v 5 g 1 s I 4 t K j j J 1 s 6 3 r a 2 q Y l Y Y 1 X o g X / 6 T / 7 x t 8 v R B f H l 1 0 n P d J H k 5 5 C M 4 + C z m M X l Y Q 6 i b Z S Q w C R I S x Z 4 R C U m W o f G I 2 w 3 p 6 c 4 0 T g + g 1 o d 0 7 9 z 5 i 2 E w P X I I + n 9 / 8 A 6 g Z x j R 8 B u 2 R N F R P a x r j s V 8 b 8 l s E e t J N 8 v F Y U B Y y Q 2 3 l K v 6 s s K y a + t I U t W l 6 t g I / Z A + Z s v 5 h 1 g n R 3 M t s o h X 2 f 7 m x h m V + t Y v o z M v 2 8 z W 6 A c C E M w X e k u Y S a f / Q O Z g f K w E 3 X R T d / l u l 4 g N G 9 3 p a 7 / / F R h l S k 6 1 / v L o p I V H Z S 7 t + / J 5 S 8 v S n Z O k V x t D 7 I D S Z r 0 b 2 O q a G a V u S p y 5 2 V 8 4 I 3 y y 6 K 0 7 G 0 W / + R S k X R O F p h m i Q f M B D J h k D + Y a e v A 3 O 5 U L V w i S N a O z P w 2 f V 9 c E q L M s x G R + Y V F 2 5 N H f 5 O 5 i C u A j V n P i r E Z z H A v V 9 o 7 W y z D w 2 G r l v A X B a a k K j Q p A 1 Q t r K N Y 9 Q 9 s D z C b y a X s p A 8 K o X W O B S x H y G 7 i 3 y p g n A l V M N n Z a t I u L l o V x O C k c o + + v 8 T L L Y L + m + N K 8 3 J z Z S Z n n 4 X Z A + f P n f 1 2 L D w q y 7 O j a u f V S 5 Z e 5 A / s T r A z o L K A M p q V N 7 Y B 0 A 6 5 J X x k a v P I 4 3 x q L Q f W A 4 T H n h J l I n 9 A + n p 6 Z C a 7 Q W L + H G M i Y y d + 6 s v + 6 c + 2 o 2 W p A f R z O B W 9 I 0 4 d P 2 i 1 S 3 9 g 9 4 J c C i U 9 2 w W O B a I B D r l D t q 0 T y d 3 t Y I Q b q U 1 1 Z h 0 7 p U f n 8 2 z j 7 d x 8 V K Z m 1 d 5 2 T M R P Y y v v R Q y C U 0 A 6 R g P y X w E X M w C a Z J K J l Q A A A A B J R U 5 E r k J g g g = = < / I m a g e > < / T o u r > < / T o u r s > < / V i s u a l i z a t i o n > 
</file>

<file path=customXml/item5.xml><?xml version="1.0" encoding="utf-8"?>
<ct:contentTypeSchema xmlns:ct="http://schemas.microsoft.com/office/2006/metadata/contentType" xmlns:ma="http://schemas.microsoft.com/office/2006/metadata/properties/metaAttributes" ct:_="" ma:_="" ma:contentTypeName="Document" ma:contentTypeID="0x010100F22C16A76C21334086E92F83522288AB" ma:contentTypeVersion="14" ma:contentTypeDescription="Create a new document." ma:contentTypeScope="" ma:versionID="b37c3614222733bf5f9dba75db105b4a">
  <xsd:schema xmlns:xsd="http://www.w3.org/2001/XMLSchema" xmlns:xs="http://www.w3.org/2001/XMLSchema" xmlns:p="http://schemas.microsoft.com/office/2006/metadata/properties" xmlns:ns3="361435c2-5081-4423-98c5-de2e00191085" xmlns:ns4="16f7ac23-8f77-4d8f-ab1f-8bd888abe6ef" targetNamespace="http://schemas.microsoft.com/office/2006/metadata/properties" ma:root="true" ma:fieldsID="a565de76ee77927d9be24a31488c8dfc" ns3:_="" ns4:_="">
    <xsd:import namespace="361435c2-5081-4423-98c5-de2e00191085"/>
    <xsd:import namespace="16f7ac23-8f77-4d8f-ab1f-8bd888abe6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1435c2-5081-4423-98c5-de2e0019108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f7ac23-8f77-4d8f-ab1f-8bd888abe6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B5F5FD-424A-4CD8-9689-2583FA048086}">
  <ds:schemaRefs>
    <ds:schemaRef ds:uri="http://schemas.microsoft.com/sharepoint/v3/contenttype/forms"/>
  </ds:schemaRefs>
</ds:datastoreItem>
</file>

<file path=customXml/itemProps2.xml><?xml version="1.0" encoding="utf-8"?>
<ds:datastoreItem xmlns:ds="http://schemas.openxmlformats.org/officeDocument/2006/customXml" ds:itemID="{FBF627B7-FF12-4A0C-899D-66CBA5EDFF60}">
  <ds:schemaRefs>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 ds:uri="http://schemas.microsoft.com/office/2006/metadata/properties"/>
    <ds:schemaRef ds:uri="16f7ac23-8f77-4d8f-ab1f-8bd888abe6ef"/>
    <ds:schemaRef ds:uri="http://purl.org/dc/dcmitype/"/>
    <ds:schemaRef ds:uri="http://schemas.microsoft.com/office/infopath/2007/PartnerControls"/>
    <ds:schemaRef ds:uri="361435c2-5081-4423-98c5-de2e00191085"/>
  </ds:schemaRefs>
</ds:datastoreItem>
</file>

<file path=customXml/itemProps3.xml><?xml version="1.0" encoding="utf-8"?>
<ds:datastoreItem xmlns:ds="http://schemas.openxmlformats.org/officeDocument/2006/customXml" ds:itemID="{38A6EB95-20D6-48CD-8C7F-CDBE45967866}">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5E57A3E5-4F39-40CF-80E8-1913A72A381E}">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5F4C1407-6A00-4DB7-922F-18F5387EB6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1435c2-5081-4423-98c5-de2e00191085"/>
    <ds:schemaRef ds:uri="16f7ac23-8f77-4d8f-ab1f-8bd888abe6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 Budget</vt:lpstr>
      <vt:lpstr>B Employee List</vt:lpstr>
      <vt:lpstr>C Attrition</vt:lpstr>
      <vt:lpstr>Instructions - Case Study</vt:lpstr>
      <vt:lpstr>Task 2 Pivot</vt:lpstr>
      <vt:lpstr>Task 2 Dasboard</vt:lpstr>
      <vt:lpstr>Employee DB</vt:lpstr>
      <vt:lpstr>Task 3 Calculations</vt:lpstr>
      <vt:lpstr>Task 3 Dashboard and 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Al. (HR)</dc:creator>
  <cp:lastModifiedBy>Abdul Aziz Balquam</cp:lastModifiedBy>
  <dcterms:created xsi:type="dcterms:W3CDTF">2022-09-19T08:46:33Z</dcterms:created>
  <dcterms:modified xsi:type="dcterms:W3CDTF">2022-09-22T06:05:29Z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0x010100F22C16A76C21334086E92F83522288AB</vt:lpwstr>
  </property>
  <property fmtid="{D5CDD505-2E9C-101B-9397-08002B2CF9AE}" pid="3" name="MSIP_Label_cb16cd3b-b7d9-466f-9aaa-766f8e963ed7_Enabled">
    <vt:lpwstr>true</vt:lpwstr>
  </property>
  <property fmtid="{D5CDD505-2E9C-101B-9397-08002B2CF9AE}" pid="4" name="MSIP_Label_cb16cd3b-b7d9-466f-9aaa-766f8e963ed7_SetDate">
    <vt:lpwstr>2022-09-19T12:48:17Z</vt:lpwstr>
  </property>
  <property fmtid="{D5CDD505-2E9C-101B-9397-08002B2CF9AE}" pid="5" name="MSIP_Label_cb16cd3b-b7d9-466f-9aaa-766f8e963ed7_Method">
    <vt:lpwstr>Standard</vt:lpwstr>
  </property>
  <property fmtid="{D5CDD505-2E9C-101B-9397-08002B2CF9AE}" pid="6" name="MSIP_Label_cb16cd3b-b7d9-466f-9aaa-766f8e963ed7_Name">
    <vt:lpwstr>Business</vt:lpwstr>
  </property>
  <property fmtid="{D5CDD505-2E9C-101B-9397-08002B2CF9AE}" pid="7" name="MSIP_Label_cb16cd3b-b7d9-466f-9aaa-766f8e963ed7_SiteId">
    <vt:lpwstr>c87f9849-ac07-4cf4-acba-29beb1b47e3c</vt:lpwstr>
  </property>
  <property fmtid="{D5CDD505-2E9C-101B-9397-08002B2CF9AE}" pid="8" name="MSIP_Label_cb16cd3b-b7d9-466f-9aaa-766f8e963ed7_ActionId">
    <vt:lpwstr>1f972e07-bfb1-4d0f-a430-c17fc1af5a49</vt:lpwstr>
  </property>
  <property fmtid="{D5CDD505-2E9C-101B-9397-08002B2CF9AE}" pid="9" name="MSIP_Label_cb16cd3b-b7d9-466f-9aaa-766f8e963ed7_ContentBits">
    <vt:lpwstr>2</vt:lpwstr>
  </property>
</Properties>
</file>