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GD.Documents\Document Hatch-Plant\Marketing and Finance\Investment Material\Very early investor\"/>
    </mc:Choice>
  </mc:AlternateContent>
  <xr:revisionPtr revIDLastSave="0" documentId="13_ncr:1_{4741D6AB-C622-4552-87B4-4D7B9085DD56}" xr6:coauthVersionLast="47" xr6:coauthVersionMax="47" xr10:uidLastSave="{00000000-0000-0000-0000-000000000000}"/>
  <bookViews>
    <workbookView xWindow="18675" yWindow="2085" windowWidth="33675" windowHeight="27570" xr2:uid="{9C8C2BF7-670D-4CE5-8A2F-70CA4D41CC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F41" i="1"/>
  <c r="G41" i="1"/>
  <c r="H41" i="1"/>
  <c r="I41" i="1"/>
  <c r="J41" i="1"/>
  <c r="K41" i="1"/>
  <c r="L41" i="1"/>
  <c r="C41" i="1"/>
  <c r="B3" i="1"/>
  <c r="B21" i="1" l="1"/>
  <c r="B7" i="1"/>
  <c r="G12" i="1" l="1"/>
  <c r="D32" i="1"/>
  <c r="D36" i="1" s="1"/>
  <c r="D37" i="1" s="1"/>
  <c r="E32" i="1"/>
  <c r="E36" i="1" s="1"/>
  <c r="E37" i="1" s="1"/>
  <c r="F32" i="1"/>
  <c r="F36" i="1" s="1"/>
  <c r="F37" i="1" s="1"/>
  <c r="G32" i="1"/>
  <c r="G36" i="1" s="1"/>
  <c r="G37" i="1" s="1"/>
  <c r="H32" i="1"/>
  <c r="H36" i="1" s="1"/>
  <c r="H37" i="1" s="1"/>
  <c r="I32" i="1"/>
  <c r="I36" i="1" s="1"/>
  <c r="I37" i="1" s="1"/>
  <c r="J32" i="1"/>
  <c r="J36" i="1" s="1"/>
  <c r="J37" i="1" s="1"/>
  <c r="K32" i="1"/>
  <c r="K36" i="1" s="1"/>
  <c r="K37" i="1" s="1"/>
  <c r="L32" i="1"/>
  <c r="L36" i="1" s="1"/>
  <c r="L37" i="1" s="1"/>
  <c r="C32" i="1"/>
  <c r="C36" i="1" s="1"/>
  <c r="D31" i="1"/>
  <c r="E31" i="1"/>
  <c r="F31" i="1"/>
  <c r="G31" i="1"/>
  <c r="H31" i="1"/>
  <c r="I31" i="1"/>
  <c r="J31" i="1"/>
  <c r="K31" i="1"/>
  <c r="L31" i="1"/>
  <c r="C31" i="1"/>
  <c r="D24" i="1"/>
  <c r="E24" i="1"/>
  <c r="F24" i="1"/>
  <c r="C24" i="1"/>
  <c r="L39" i="1" l="1"/>
  <c r="L38" i="1"/>
  <c r="G38" i="1"/>
  <c r="G39" i="1"/>
  <c r="K38" i="1"/>
  <c r="K39" i="1"/>
  <c r="H39" i="1"/>
  <c r="H38" i="1"/>
  <c r="E39" i="1"/>
  <c r="E38" i="1"/>
  <c r="I39" i="1"/>
  <c r="I38" i="1"/>
  <c r="D39" i="1"/>
  <c r="D38" i="1"/>
  <c r="J39" i="1"/>
  <c r="J38" i="1"/>
  <c r="F38" i="1"/>
  <c r="F39" i="1"/>
  <c r="C37" i="1"/>
  <c r="H12" i="1"/>
  <c r="G24" i="1"/>
  <c r="G26" i="1" s="1"/>
  <c r="F26" i="1"/>
  <c r="F27" i="1" s="1"/>
  <c r="D26" i="1"/>
  <c r="E26" i="1"/>
  <c r="C26" i="1"/>
  <c r="D14" i="1"/>
  <c r="D16" i="1" s="1"/>
  <c r="E14" i="1"/>
  <c r="E16" i="1" s="1"/>
  <c r="F14" i="1"/>
  <c r="F16" i="1" s="1"/>
  <c r="G14" i="1"/>
  <c r="G16" i="1" s="1"/>
  <c r="C14" i="1"/>
  <c r="C16" i="1" s="1"/>
  <c r="C19" i="1" s="1"/>
  <c r="B6" i="1"/>
  <c r="C39" i="1" l="1"/>
  <c r="C38" i="1"/>
  <c r="H24" i="1"/>
  <c r="H26" i="1" s="1"/>
  <c r="H27" i="1" s="1"/>
  <c r="C33" i="1"/>
  <c r="C27" i="1"/>
  <c r="G34" i="1"/>
  <c r="G42" i="1" s="1"/>
  <c r="G27" i="1"/>
  <c r="E34" i="1"/>
  <c r="E42" i="1" s="1"/>
  <c r="E27" i="1"/>
  <c r="D33" i="1"/>
  <c r="D27" i="1"/>
  <c r="I12" i="1"/>
  <c r="E33" i="1"/>
  <c r="I24" i="1"/>
  <c r="I26" i="1" s="1"/>
  <c r="I27" i="1" s="1"/>
  <c r="F34" i="1"/>
  <c r="F42" i="1" s="1"/>
  <c r="F33" i="1"/>
  <c r="G33" i="1"/>
  <c r="C34" i="1"/>
  <c r="C42" i="1" s="1"/>
  <c r="D34" i="1"/>
  <c r="D42" i="1" s="1"/>
  <c r="C20" i="1"/>
  <c r="C21" i="1" s="1"/>
  <c r="I14" i="1"/>
  <c r="I16" i="1" s="1"/>
  <c r="H14" i="1"/>
  <c r="H16" i="1" s="1"/>
  <c r="H17" i="1" s="1"/>
  <c r="C17" i="1"/>
  <c r="E17" i="1"/>
  <c r="D17" i="1"/>
  <c r="G17" i="1"/>
  <c r="F17" i="1"/>
  <c r="D19" i="1"/>
  <c r="J12" i="1" l="1"/>
  <c r="I34" i="1"/>
  <c r="I42" i="1" s="1"/>
  <c r="I33" i="1"/>
  <c r="K12" i="1"/>
  <c r="J24" i="1"/>
  <c r="J26" i="1" s="1"/>
  <c r="J27" i="1" s="1"/>
  <c r="H34" i="1"/>
  <c r="H42" i="1" s="1"/>
  <c r="H33" i="1"/>
  <c r="D20" i="1"/>
  <c r="D21" i="1" s="1"/>
  <c r="E19" i="1"/>
  <c r="I17" i="1"/>
  <c r="J14" i="1" l="1"/>
  <c r="J16" i="1" s="1"/>
  <c r="J33" i="1"/>
  <c r="J34" i="1"/>
  <c r="J42" i="1" s="1"/>
  <c r="L12" i="1"/>
  <c r="K24" i="1"/>
  <c r="K26" i="1" s="1"/>
  <c r="K27" i="1" s="1"/>
  <c r="K14" i="1"/>
  <c r="K16" i="1" s="1"/>
  <c r="E20" i="1"/>
  <c r="E21" i="1" s="1"/>
  <c r="F19" i="1"/>
  <c r="J17" i="1"/>
  <c r="K34" i="1" l="1"/>
  <c r="K42" i="1" s="1"/>
  <c r="K33" i="1"/>
  <c r="L14" i="1"/>
  <c r="L16" i="1" s="1"/>
  <c r="L17" i="1" s="1"/>
  <c r="L24" i="1"/>
  <c r="L26" i="1" s="1"/>
  <c r="L27" i="1" s="1"/>
  <c r="G19" i="1"/>
  <c r="F20" i="1"/>
  <c r="F21" i="1" s="1"/>
  <c r="K17" i="1"/>
  <c r="L34" i="1" l="1"/>
  <c r="L42" i="1" s="1"/>
  <c r="L33" i="1"/>
  <c r="H19" i="1"/>
  <c r="G20" i="1"/>
  <c r="G21" i="1" s="1"/>
  <c r="I19" i="1" l="1"/>
  <c r="H20" i="1"/>
  <c r="H21" i="1" s="1"/>
  <c r="J19" i="1" l="1"/>
  <c r="I20" i="1"/>
  <c r="I21" i="1" s="1"/>
  <c r="K19" i="1" l="1"/>
  <c r="J20" i="1"/>
  <c r="J21" i="1" s="1"/>
  <c r="L19" i="1" l="1"/>
  <c r="L20" i="1" s="1"/>
  <c r="L21" i="1" s="1"/>
  <c r="K20" i="1"/>
  <c r="K21" i="1" s="1"/>
</calcChain>
</file>

<file path=xl/sharedStrings.xml><?xml version="1.0" encoding="utf-8"?>
<sst xmlns="http://schemas.openxmlformats.org/spreadsheetml/2006/main" count="51" uniqueCount="51">
  <si>
    <t>Mid year</t>
  </si>
  <si>
    <t>Short</t>
  </si>
  <si>
    <t>Your Rental Income Generating Boxes</t>
  </si>
  <si>
    <t xml:space="preserve">Our number of boxes in production </t>
  </si>
  <si>
    <t>Price per crab (US$)</t>
  </si>
  <si>
    <t>Cost per seed crab (US$)</t>
  </si>
  <si>
    <t>Production cost per crab (US$)</t>
  </si>
  <si>
    <t>Number of harvest-cycles per year</t>
  </si>
  <si>
    <t>Your Yearly Rental Income (US$)</t>
  </si>
  <si>
    <t>Your Yearly income Rental Percentage (%)</t>
  </si>
  <si>
    <t>Box Rental Calculator And Very Simple Project Budget</t>
  </si>
  <si>
    <t>Price Per Box (US$):</t>
  </si>
  <si>
    <t>Your Total Investment (US$):</t>
  </si>
  <si>
    <t>Number Of Boxes (Pcs):</t>
  </si>
  <si>
    <t>Mid 2024</t>
  </si>
  <si>
    <t>Mid 2025</t>
  </si>
  <si>
    <t>Mid 2026</t>
  </si>
  <si>
    <t>Mid 2027</t>
  </si>
  <si>
    <t>Mid 2028</t>
  </si>
  <si>
    <t>Mid 2029</t>
  </si>
  <si>
    <t>Mid 2030</t>
  </si>
  <si>
    <t>Mid 2031</t>
  </si>
  <si>
    <t>Mid 2032</t>
  </si>
  <si>
    <t>Mid 2033</t>
  </si>
  <si>
    <t>Mid 2034</t>
  </si>
  <si>
    <t>Profit per box before box rent (US$)</t>
  </si>
  <si>
    <t>Revenue per box before box rent (US$)</t>
  </si>
  <si>
    <t>Revenue full line (US$)</t>
  </si>
  <si>
    <t>Profit full line (US$)</t>
  </si>
  <si>
    <t>Box rental percentage cost/profit per full line (%)</t>
  </si>
  <si>
    <t>Crab weight produced per year (Metric Ton)</t>
  </si>
  <si>
    <t xml:space="preserve">Total number of crabs produced per year </t>
  </si>
  <si>
    <t>Your Accumulated Rental Income (US$)</t>
  </si>
  <si>
    <t>Your Accumulated Rental Income Percentage (%)</t>
  </si>
  <si>
    <t>Book now, ask questions, pay within 7 days, send Peter proof of payment.</t>
  </si>
  <si>
    <t xml:space="preserve">Our Project Budget (Simplified summary) </t>
  </si>
  <si>
    <t>Type 8 or 12 here depending on offerings.</t>
  </si>
  <si>
    <t>Rental Fee per box (US$):</t>
  </si>
  <si>
    <t>Total cost for the box rental offering (US$)</t>
  </si>
  <si>
    <t>Profit per box after box rent (US$)</t>
  </si>
  <si>
    <t>Number Of Bundles (Pcs):</t>
  </si>
  <si>
    <t>How bundles do you want?</t>
  </si>
  <si>
    <t>Pay 1/3 now (US$):</t>
  </si>
  <si>
    <t>Make second payment at Feb 2024 and last one at May 2024.</t>
  </si>
  <si>
    <t>Profit left per box after cost for new free box (US$)</t>
  </si>
  <si>
    <t>Margin left per box after cost for new free box (%)</t>
  </si>
  <si>
    <t>Margin loss per box after rent and new free box.(%)</t>
  </si>
  <si>
    <t>Estimated number of lines in production each year</t>
  </si>
  <si>
    <t>Boxes per line (Pcs):</t>
  </si>
  <si>
    <t>Initial number of boxes in the promotion (Pcs):</t>
  </si>
  <si>
    <t>Can I afford this offering? Yes, it is a bit costly though, as a free compartment (and all machines around) and box will cost us roughly 6-8 usd each, depending of what volumes we order, but it will only cost us 18% of our total profit per production line, and will decrease with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</si>
</sst>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3" fontId="0" fillId="0" borderId="0" xfId="0" applyNumberFormat="1"/>
    <xf numFmtId="10" fontId="0" fillId="0" borderId="0" xfId="0" applyNumberFormat="1"/>
    <xf numFmtId="1" fontId="0" fillId="0" borderId="0" xfId="0" applyNumberFormat="1" applyAlignment="1">
      <alignment horizontal="center" vertical="center"/>
    </xf>
    <xf numFmtId="0" fontId="7" fillId="0" borderId="0" xfId="0" applyFont="1"/>
    <xf numFmtId="3" fontId="7" fillId="0" borderId="0" xfId="0" applyNumberFormat="1" applyFont="1"/>
    <xf numFmtId="4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3" fillId="2" borderId="0" xfId="0" applyFont="1" applyFill="1"/>
    <xf numFmtId="0" fontId="9" fillId="0" borderId="0" xfId="0" applyFont="1"/>
    <xf numFmtId="3" fontId="9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11" fillId="0" borderId="0" xfId="0" applyFont="1"/>
    <xf numFmtId="10" fontId="11" fillId="0" borderId="0" xfId="0" applyNumberFormat="1" applyFont="1"/>
    <xf numFmtId="0" fontId="12" fillId="0" borderId="0" xfId="0" applyFont="1"/>
    <xf numFmtId="2" fontId="12" fillId="0" borderId="0" xfId="0" applyNumberFormat="1" applyFont="1"/>
    <xf numFmtId="10" fontId="12" fillId="0" borderId="0" xfId="0" applyNumberFormat="1" applyFont="1"/>
    <xf numFmtId="4" fontId="8" fillId="0" borderId="0" xfId="0" applyNumberFormat="1" applyFont="1"/>
    <xf numFmtId="0" fontId="13" fillId="0" borderId="0" xfId="0" applyFont="1"/>
    <xf numFmtId="0" fontId="4" fillId="2" borderId="0" xfId="0" applyFont="1" applyFill="1" applyAlignment="1">
      <alignment vertical="center"/>
    </xf>
    <xf numFmtId="2" fontId="1" fillId="3" borderId="1" xfId="0" applyNumberFormat="1" applyFont="1" applyFill="1" applyBorder="1" applyAlignment="1">
      <alignment vertical="center" wrapText="1"/>
    </xf>
    <xf numFmtId="2" fontId="1" fillId="3" borderId="2" xfId="0" applyNumberFormat="1" applyFont="1" applyFill="1" applyBorder="1" applyAlignment="1">
      <alignment vertical="center" wrapText="1"/>
    </xf>
    <xf numFmtId="0" fontId="5" fillId="2" borderId="0" xfId="0" applyFont="1" applyFill="1"/>
    <xf numFmtId="0" fontId="6" fillId="2" borderId="0" xfId="0" applyFont="1" applyFill="1"/>
    <xf numFmtId="0" fontId="0" fillId="0" borderId="0" xfId="0"/>
    <xf numFmtId="10" fontId="0" fillId="0" borderId="0" xfId="0" applyNumberFormat="1" applyFill="1" applyBorder="1"/>
    <xf numFmtId="3" fontId="1" fillId="0" borderId="0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164" fontId="7" fillId="0" borderId="0" xfId="0" applyNumberFormat="1" applyFont="1"/>
    <xf numFmtId="3" fontId="15" fillId="3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3" fontId="0" fillId="0" borderId="0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/>
    </xf>
    <xf numFmtId="2" fontId="15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3" fontId="16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186C-2BA2-4C98-97AC-441A044C405A}">
  <dimension ref="A1:L46"/>
  <sheetViews>
    <sheetView tabSelected="1" zoomScaleNormal="100" workbookViewId="0">
      <selection activeCell="A42" sqref="A42"/>
    </sheetView>
  </sheetViews>
  <sheetFormatPr defaultRowHeight="15" x14ac:dyDescent="0.25"/>
  <cols>
    <col min="1" max="1" width="48.140625" customWidth="1"/>
    <col min="2" max="2" width="15.7109375" customWidth="1"/>
    <col min="3" max="12" width="11.7109375" customWidth="1"/>
  </cols>
  <sheetData>
    <row r="1" spans="1:12" s="3" customFormat="1" ht="45" customHeight="1" thickBot="1" x14ac:dyDescent="0.3">
      <c r="A1" s="23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s="1" customFormat="1" ht="51" customHeight="1" thickBot="1" x14ac:dyDescent="0.3">
      <c r="A2" s="41" t="s">
        <v>40</v>
      </c>
      <c r="B2" s="35">
        <v>2</v>
      </c>
      <c r="C2" s="24" t="s">
        <v>41</v>
      </c>
      <c r="D2" s="25"/>
    </row>
    <row r="3" spans="1:12" s="36" customFormat="1" ht="16.5" customHeight="1" x14ac:dyDescent="0.25">
      <c r="A3" s="39" t="s">
        <v>13</v>
      </c>
      <c r="B3" s="40">
        <f>B2*500</f>
        <v>1000</v>
      </c>
      <c r="C3" s="38"/>
      <c r="D3" s="38"/>
    </row>
    <row r="4" spans="1:12" ht="16.5" customHeight="1" x14ac:dyDescent="0.25">
      <c r="A4" s="43" t="s">
        <v>37</v>
      </c>
      <c r="B4" s="44">
        <v>1.2</v>
      </c>
      <c r="C4" s="1"/>
      <c r="D4" s="1"/>
      <c r="E4" s="1"/>
      <c r="F4" s="1"/>
      <c r="G4" s="1"/>
      <c r="H4" s="1"/>
      <c r="I4" s="1"/>
      <c r="J4" s="1"/>
      <c r="K4" s="1"/>
    </row>
    <row r="5" spans="1:12" ht="26.25" x14ac:dyDescent="0.25">
      <c r="A5" s="45" t="s">
        <v>11</v>
      </c>
      <c r="B5" s="42">
        <v>8</v>
      </c>
      <c r="C5" s="32" t="s">
        <v>36</v>
      </c>
      <c r="D5" s="32"/>
      <c r="E5" s="32"/>
      <c r="F5" s="32"/>
      <c r="G5" s="32"/>
      <c r="H5" s="32"/>
      <c r="I5" s="32"/>
      <c r="J5" s="1"/>
      <c r="K5" s="1"/>
    </row>
    <row r="6" spans="1:12" ht="31.5" x14ac:dyDescent="0.25">
      <c r="A6" s="48" t="s">
        <v>42</v>
      </c>
      <c r="B6" s="49">
        <f>B7*0.3334</f>
        <v>2667.2</v>
      </c>
      <c r="C6" s="31" t="s">
        <v>34</v>
      </c>
      <c r="D6" s="31"/>
      <c r="E6" s="31"/>
      <c r="F6" s="31"/>
      <c r="G6" s="33"/>
      <c r="H6" s="33"/>
      <c r="I6" s="33"/>
      <c r="J6" s="33"/>
      <c r="K6" s="33"/>
    </row>
    <row r="7" spans="1:12" ht="15.75" x14ac:dyDescent="0.25">
      <c r="A7" s="46" t="s">
        <v>12</v>
      </c>
      <c r="B7" s="37">
        <f>B3*B5</f>
        <v>8000</v>
      </c>
      <c r="C7" s="47" t="s">
        <v>43</v>
      </c>
      <c r="D7" s="47"/>
      <c r="E7" s="47"/>
      <c r="F7" s="47"/>
      <c r="G7" s="47"/>
      <c r="H7" s="47"/>
      <c r="I7" s="47"/>
      <c r="J7" s="47"/>
      <c r="K7" s="47"/>
    </row>
    <row r="8" spans="1:12" ht="15.75" x14ac:dyDescent="0.25">
      <c r="A8" s="46"/>
      <c r="B8" s="37"/>
      <c r="C8" s="50"/>
      <c r="D8" s="50"/>
      <c r="E8" s="50"/>
      <c r="F8" s="50"/>
      <c r="G8" s="50"/>
      <c r="H8" s="50"/>
      <c r="I8" s="50"/>
      <c r="J8" s="50"/>
      <c r="K8" s="50"/>
    </row>
    <row r="9" spans="1:12" x14ac:dyDescent="0.25">
      <c r="C9" s="50"/>
      <c r="D9" s="50"/>
      <c r="E9" s="50"/>
      <c r="F9" s="50"/>
      <c r="G9" s="50"/>
      <c r="H9" s="50"/>
      <c r="I9" s="50"/>
      <c r="J9" s="50"/>
      <c r="K9" s="50"/>
    </row>
    <row r="11" spans="1:12" s="12" customFormat="1" ht="21" x14ac:dyDescent="0.35">
      <c r="A11" s="12" t="s">
        <v>0</v>
      </c>
      <c r="B11" s="15" t="s">
        <v>14</v>
      </c>
      <c r="C11" s="15" t="s">
        <v>15</v>
      </c>
      <c r="D11" s="15" t="s">
        <v>16</v>
      </c>
      <c r="E11" s="15" t="s">
        <v>17</v>
      </c>
      <c r="F11" s="15" t="s">
        <v>18</v>
      </c>
      <c r="G11" s="15" t="s">
        <v>19</v>
      </c>
      <c r="H11" s="15" t="s">
        <v>20</v>
      </c>
      <c r="I11" s="15" t="s">
        <v>21</v>
      </c>
      <c r="J11" s="15" t="s">
        <v>22</v>
      </c>
      <c r="K11" s="15" t="s">
        <v>23</v>
      </c>
      <c r="L11" s="15" t="s">
        <v>24</v>
      </c>
    </row>
    <row r="12" spans="1:12" x14ac:dyDescent="0.25">
      <c r="A12" t="s">
        <v>47</v>
      </c>
      <c r="B12" s="2" t="s">
        <v>1</v>
      </c>
      <c r="C12" s="6">
        <v>1</v>
      </c>
      <c r="D12" s="6">
        <v>2</v>
      </c>
      <c r="E12" s="6">
        <v>4</v>
      </c>
      <c r="F12" s="6">
        <v>8</v>
      </c>
      <c r="G12" s="6">
        <f>F12*1.5</f>
        <v>12</v>
      </c>
      <c r="H12" s="6">
        <f>G12*1.5</f>
        <v>18</v>
      </c>
      <c r="I12" s="6">
        <f>H12*1.5</f>
        <v>27</v>
      </c>
      <c r="J12" s="6">
        <f t="shared" ref="J12:L12" si="0">I12*1.3</f>
        <v>35.1</v>
      </c>
      <c r="K12" s="6">
        <f t="shared" si="0"/>
        <v>45.63</v>
      </c>
      <c r="L12" s="6">
        <f t="shared" si="0"/>
        <v>59.319000000000003</v>
      </c>
    </row>
    <row r="13" spans="1:12" x14ac:dyDescent="0.25"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13" customFormat="1" ht="15.75" x14ac:dyDescent="0.25">
      <c r="A14" s="13" t="s">
        <v>2</v>
      </c>
      <c r="B14" s="14">
        <v>0</v>
      </c>
      <c r="C14" s="14">
        <f>$B$3*C12</f>
        <v>1000</v>
      </c>
      <c r="D14" s="14">
        <f t="shared" ref="D14:L14" si="1">$B$3*D12</f>
        <v>2000</v>
      </c>
      <c r="E14" s="14">
        <f t="shared" si="1"/>
        <v>4000</v>
      </c>
      <c r="F14" s="14">
        <f t="shared" si="1"/>
        <v>8000</v>
      </c>
      <c r="G14" s="14">
        <f t="shared" si="1"/>
        <v>12000</v>
      </c>
      <c r="H14" s="14">
        <f t="shared" si="1"/>
        <v>18000</v>
      </c>
      <c r="I14" s="14">
        <f t="shared" si="1"/>
        <v>27000</v>
      </c>
      <c r="J14" s="14">
        <f t="shared" si="1"/>
        <v>35100</v>
      </c>
      <c r="K14" s="14">
        <f t="shared" si="1"/>
        <v>45630</v>
      </c>
      <c r="L14" s="14">
        <f t="shared" si="1"/>
        <v>59319</v>
      </c>
    </row>
    <row r="16" spans="1:12" s="13" customFormat="1" ht="15.75" x14ac:dyDescent="0.25">
      <c r="A16" s="13" t="s">
        <v>8</v>
      </c>
      <c r="B16" s="14">
        <v>0</v>
      </c>
      <c r="C16" s="14">
        <f>C$14*$B$4</f>
        <v>1200</v>
      </c>
      <c r="D16" s="14">
        <f t="shared" ref="D16:L16" si="2">D$14*$B$4</f>
        <v>2400</v>
      </c>
      <c r="E16" s="14">
        <f t="shared" si="2"/>
        <v>4800</v>
      </c>
      <c r="F16" s="14">
        <f t="shared" si="2"/>
        <v>9600</v>
      </c>
      <c r="G16" s="14">
        <f t="shared" si="2"/>
        <v>14400</v>
      </c>
      <c r="H16" s="14">
        <f t="shared" si="2"/>
        <v>21600</v>
      </c>
      <c r="I16" s="14">
        <f t="shared" si="2"/>
        <v>32400</v>
      </c>
      <c r="J16" s="14">
        <f t="shared" si="2"/>
        <v>42120</v>
      </c>
      <c r="K16" s="14">
        <f t="shared" si="2"/>
        <v>54756</v>
      </c>
      <c r="L16" s="14">
        <f t="shared" si="2"/>
        <v>71182.8</v>
      </c>
    </row>
    <row r="17" spans="1:12" s="5" customFormat="1" x14ac:dyDescent="0.25">
      <c r="A17" s="5" t="s">
        <v>9</v>
      </c>
      <c r="B17" s="5">
        <v>0</v>
      </c>
      <c r="C17" s="5">
        <f t="shared" ref="C17:L17" si="3">C16/$B$7</f>
        <v>0.15</v>
      </c>
      <c r="D17" s="5">
        <f t="shared" si="3"/>
        <v>0.3</v>
      </c>
      <c r="E17" s="5">
        <f t="shared" si="3"/>
        <v>0.6</v>
      </c>
      <c r="F17" s="5">
        <f t="shared" si="3"/>
        <v>1.2</v>
      </c>
      <c r="G17" s="5">
        <f t="shared" si="3"/>
        <v>1.8</v>
      </c>
      <c r="H17" s="5">
        <f t="shared" si="3"/>
        <v>2.7</v>
      </c>
      <c r="I17" s="5">
        <f t="shared" si="3"/>
        <v>4.05</v>
      </c>
      <c r="J17" s="5">
        <f t="shared" si="3"/>
        <v>5.2649999999999997</v>
      </c>
      <c r="K17" s="5">
        <f t="shared" si="3"/>
        <v>6.8445</v>
      </c>
      <c r="L17" s="5">
        <f t="shared" si="3"/>
        <v>8.89785</v>
      </c>
    </row>
    <row r="18" spans="1:12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s="13" customFormat="1" ht="15.75" x14ac:dyDescent="0.25">
      <c r="A19" s="13" t="s">
        <v>32</v>
      </c>
      <c r="B19" s="14">
        <v>0</v>
      </c>
      <c r="C19" s="14">
        <f>B19+C16</f>
        <v>1200</v>
      </c>
      <c r="D19" s="14">
        <f t="shared" ref="D19:L19" si="4">C19+D16</f>
        <v>3600</v>
      </c>
      <c r="E19" s="14">
        <f t="shared" si="4"/>
        <v>8400</v>
      </c>
      <c r="F19" s="14">
        <f t="shared" si="4"/>
        <v>18000</v>
      </c>
      <c r="G19" s="14">
        <f t="shared" si="4"/>
        <v>32400</v>
      </c>
      <c r="H19" s="14">
        <f t="shared" si="4"/>
        <v>54000</v>
      </c>
      <c r="I19" s="14">
        <f t="shared" si="4"/>
        <v>86400</v>
      </c>
      <c r="J19" s="14">
        <f t="shared" si="4"/>
        <v>128520</v>
      </c>
      <c r="K19" s="14">
        <f t="shared" si="4"/>
        <v>183276</v>
      </c>
      <c r="L19" s="14">
        <f t="shared" si="4"/>
        <v>254458.8</v>
      </c>
    </row>
    <row r="20" spans="1:12" s="5" customFormat="1" x14ac:dyDescent="0.25">
      <c r="A20" s="5" t="s">
        <v>33</v>
      </c>
      <c r="B20" s="5">
        <v>0</v>
      </c>
      <c r="C20" s="5">
        <f t="shared" ref="C20:L20" si="5">C19/$B$7</f>
        <v>0.15</v>
      </c>
      <c r="D20" s="5">
        <f t="shared" si="5"/>
        <v>0.45</v>
      </c>
      <c r="E20" s="29">
        <f t="shared" si="5"/>
        <v>1.05</v>
      </c>
      <c r="F20" s="5">
        <f t="shared" si="5"/>
        <v>2.25</v>
      </c>
      <c r="G20" s="5">
        <f t="shared" si="5"/>
        <v>4.05</v>
      </c>
      <c r="H20" s="5">
        <f t="shared" si="5"/>
        <v>6.75</v>
      </c>
      <c r="I20" s="5">
        <f t="shared" si="5"/>
        <v>10.8</v>
      </c>
      <c r="J20" s="5">
        <f t="shared" si="5"/>
        <v>16.065000000000001</v>
      </c>
      <c r="K20" s="5">
        <f t="shared" si="5"/>
        <v>22.909500000000001</v>
      </c>
      <c r="L20" s="5">
        <f t="shared" si="5"/>
        <v>31.80735</v>
      </c>
    </row>
    <row r="21" spans="1:12" ht="45" customHeight="1" x14ac:dyDescent="0.25">
      <c r="B21" s="30" t="str">
        <f t="shared" ref="B21:D21" si="6">IF(B20&lt;100%,"","You Have Past Breakeven")</f>
        <v/>
      </c>
      <c r="C21" s="30" t="str">
        <f t="shared" si="6"/>
        <v/>
      </c>
      <c r="D21" s="30" t="str">
        <f t="shared" si="6"/>
        <v/>
      </c>
      <c r="E21" s="30" t="str">
        <f>IF(E20&lt;100%,"","You Have Past Breakeven")</f>
        <v>You Have Past Breakeven</v>
      </c>
      <c r="F21" s="30" t="str">
        <f t="shared" ref="F21:L21" si="7">IF(F20&lt;100%,"","You Have Past Breakeven")</f>
        <v>You Have Past Breakeven</v>
      </c>
      <c r="G21" s="30" t="str">
        <f t="shared" si="7"/>
        <v>You Have Past Breakeven</v>
      </c>
      <c r="H21" s="30" t="str">
        <f t="shared" si="7"/>
        <v>You Have Past Breakeven</v>
      </c>
      <c r="I21" s="30" t="str">
        <f t="shared" si="7"/>
        <v>You Have Past Breakeven</v>
      </c>
      <c r="J21" s="30" t="str">
        <f t="shared" si="7"/>
        <v>You Have Past Breakeven</v>
      </c>
      <c r="K21" s="30" t="str">
        <f t="shared" si="7"/>
        <v>You Have Past Breakeven</v>
      </c>
      <c r="L21" s="30" t="str">
        <f t="shared" si="7"/>
        <v>You Have Past Breakeven</v>
      </c>
    </row>
    <row r="22" spans="1:12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23.25" x14ac:dyDescent="0.35">
      <c r="A23" s="26" t="s">
        <v>35</v>
      </c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</row>
    <row r="24" spans="1:12" s="7" customFormat="1" x14ac:dyDescent="0.25">
      <c r="A24" s="7" t="s">
        <v>3</v>
      </c>
      <c r="C24" s="8">
        <f>$B$45*C12</f>
        <v>99000</v>
      </c>
      <c r="D24" s="8">
        <f>$B$45*D12</f>
        <v>198000</v>
      </c>
      <c r="E24" s="8">
        <f>$B$45*E12</f>
        <v>396000</v>
      </c>
      <c r="F24" s="8">
        <f>$B$45*F12</f>
        <v>792000</v>
      </c>
      <c r="G24" s="8">
        <f>$B$45*G12</f>
        <v>1188000</v>
      </c>
      <c r="H24" s="8">
        <f>$B$45*H12</f>
        <v>1782000</v>
      </c>
      <c r="I24" s="8">
        <f>$B$45*I12</f>
        <v>2673000</v>
      </c>
      <c r="J24" s="8">
        <f>$B$45*J12</f>
        <v>3474900</v>
      </c>
      <c r="K24" s="8">
        <f>$B$45*K12</f>
        <v>4517370</v>
      </c>
      <c r="L24" s="8">
        <f>$B$45*L12</f>
        <v>5872581</v>
      </c>
    </row>
    <row r="25" spans="1:12" s="7" customFormat="1" x14ac:dyDescent="0.25">
      <c r="A25" s="7" t="s">
        <v>7</v>
      </c>
      <c r="C25" s="9">
        <v>10.5</v>
      </c>
      <c r="D25" s="9">
        <v>10.5</v>
      </c>
      <c r="E25" s="9">
        <v>10.5</v>
      </c>
      <c r="F25" s="9">
        <v>10.5</v>
      </c>
      <c r="G25" s="9">
        <v>10.5</v>
      </c>
      <c r="H25" s="9">
        <v>10.5</v>
      </c>
      <c r="I25" s="9">
        <v>10.5</v>
      </c>
      <c r="J25" s="9">
        <v>10.5</v>
      </c>
      <c r="K25" s="9">
        <v>10.5</v>
      </c>
      <c r="L25" s="9">
        <v>10.5</v>
      </c>
    </row>
    <row r="26" spans="1:12" s="7" customFormat="1" x14ac:dyDescent="0.25">
      <c r="A26" s="7" t="s">
        <v>31</v>
      </c>
      <c r="C26" s="8">
        <f>C24*C25</f>
        <v>1039500</v>
      </c>
      <c r="D26" s="8">
        <f t="shared" ref="D26:L26" si="8">D24*D25</f>
        <v>2079000</v>
      </c>
      <c r="E26" s="8">
        <f t="shared" si="8"/>
        <v>4158000</v>
      </c>
      <c r="F26" s="8">
        <f t="shared" si="8"/>
        <v>8316000</v>
      </c>
      <c r="G26" s="8">
        <f t="shared" si="8"/>
        <v>12474000</v>
      </c>
      <c r="H26" s="8">
        <f t="shared" si="8"/>
        <v>18711000</v>
      </c>
      <c r="I26" s="8">
        <f t="shared" si="8"/>
        <v>28066500</v>
      </c>
      <c r="J26" s="8">
        <f t="shared" si="8"/>
        <v>36486450</v>
      </c>
      <c r="K26" s="8">
        <f t="shared" si="8"/>
        <v>47432385</v>
      </c>
      <c r="L26" s="8">
        <f t="shared" si="8"/>
        <v>61662100.5</v>
      </c>
    </row>
    <row r="27" spans="1:12" s="7" customFormat="1" x14ac:dyDescent="0.25">
      <c r="A27" s="7" t="s">
        <v>30</v>
      </c>
      <c r="C27" s="8">
        <f>C26/10000</f>
        <v>103.95</v>
      </c>
      <c r="D27" s="8">
        <f t="shared" ref="D27:L27" si="9">D26/10000</f>
        <v>207.9</v>
      </c>
      <c r="E27" s="8">
        <f t="shared" si="9"/>
        <v>415.8</v>
      </c>
      <c r="F27" s="8">
        <f t="shared" si="9"/>
        <v>831.6</v>
      </c>
      <c r="G27" s="8">
        <f t="shared" si="9"/>
        <v>1247.4000000000001</v>
      </c>
      <c r="H27" s="8">
        <f t="shared" si="9"/>
        <v>1871.1</v>
      </c>
      <c r="I27" s="8">
        <f t="shared" si="9"/>
        <v>2806.65</v>
      </c>
      <c r="J27" s="8">
        <f t="shared" si="9"/>
        <v>3648.645</v>
      </c>
      <c r="K27" s="8">
        <f t="shared" si="9"/>
        <v>4743.2385000000004</v>
      </c>
      <c r="L27" s="8">
        <f t="shared" si="9"/>
        <v>6166.2100499999997</v>
      </c>
    </row>
    <row r="28" spans="1:12" s="7" customFormat="1" x14ac:dyDescent="0.25">
      <c r="A28" s="7" t="s">
        <v>4</v>
      </c>
      <c r="C28" s="9">
        <v>1.8</v>
      </c>
      <c r="D28" s="9">
        <v>1.8</v>
      </c>
      <c r="E28" s="9">
        <v>1.8</v>
      </c>
      <c r="F28" s="9">
        <v>1.8</v>
      </c>
      <c r="G28" s="9">
        <v>1.8</v>
      </c>
      <c r="H28" s="9">
        <v>1.8</v>
      </c>
      <c r="I28" s="9">
        <v>1.8</v>
      </c>
      <c r="J28" s="9">
        <v>1.8</v>
      </c>
      <c r="K28" s="9">
        <v>1.8</v>
      </c>
      <c r="L28" s="9">
        <v>1.8</v>
      </c>
    </row>
    <row r="29" spans="1:12" s="7" customFormat="1" x14ac:dyDescent="0.25">
      <c r="A29" s="7" t="s">
        <v>5</v>
      </c>
      <c r="C29" s="7">
        <v>0.39</v>
      </c>
      <c r="D29" s="7">
        <v>0.39</v>
      </c>
      <c r="E29" s="7">
        <v>0.39</v>
      </c>
      <c r="F29" s="7">
        <v>0.39</v>
      </c>
      <c r="G29" s="7">
        <v>0.39</v>
      </c>
      <c r="H29" s="7">
        <v>0.39</v>
      </c>
      <c r="I29" s="7">
        <v>0.39</v>
      </c>
      <c r="J29" s="7">
        <v>0.39</v>
      </c>
      <c r="K29" s="7">
        <v>0.39</v>
      </c>
      <c r="L29" s="7">
        <v>0.39</v>
      </c>
    </row>
    <row r="30" spans="1:12" s="7" customFormat="1" x14ac:dyDescent="0.25">
      <c r="A30" s="7" t="s">
        <v>6</v>
      </c>
      <c r="C30" s="34">
        <v>0.20899999999999999</v>
      </c>
      <c r="D30" s="34">
        <v>0.159</v>
      </c>
      <c r="E30" s="34">
        <v>0.13400000000000001</v>
      </c>
      <c r="F30" s="34">
        <v>0.125</v>
      </c>
      <c r="G30" s="34">
        <v>0.124</v>
      </c>
      <c r="H30" s="34">
        <v>0.121</v>
      </c>
      <c r="I30" s="34">
        <v>0.12</v>
      </c>
      <c r="J30" s="34">
        <v>0.11899999999999999</v>
      </c>
      <c r="K30" s="34">
        <v>0.11899999999999999</v>
      </c>
      <c r="L30" s="34">
        <v>0.11799999999999999</v>
      </c>
    </row>
    <row r="31" spans="1:12" s="10" customFormat="1" x14ac:dyDescent="0.25">
      <c r="A31" s="10" t="s">
        <v>26</v>
      </c>
      <c r="C31" s="21">
        <f t="shared" ref="C31:L31" si="10">C28*C25</f>
        <v>18.900000000000002</v>
      </c>
      <c r="D31" s="21">
        <f t="shared" si="10"/>
        <v>18.900000000000002</v>
      </c>
      <c r="E31" s="21">
        <f t="shared" si="10"/>
        <v>18.900000000000002</v>
      </c>
      <c r="F31" s="21">
        <f t="shared" si="10"/>
        <v>18.900000000000002</v>
      </c>
      <c r="G31" s="21">
        <f t="shared" si="10"/>
        <v>18.900000000000002</v>
      </c>
      <c r="H31" s="21">
        <f t="shared" si="10"/>
        <v>18.900000000000002</v>
      </c>
      <c r="I31" s="21">
        <f t="shared" si="10"/>
        <v>18.900000000000002</v>
      </c>
      <c r="J31" s="21">
        <f t="shared" si="10"/>
        <v>18.900000000000002</v>
      </c>
      <c r="K31" s="21">
        <f t="shared" si="10"/>
        <v>18.900000000000002</v>
      </c>
      <c r="L31" s="21">
        <f t="shared" si="10"/>
        <v>18.900000000000002</v>
      </c>
    </row>
    <row r="32" spans="1:12" s="10" customFormat="1" x14ac:dyDescent="0.25">
      <c r="A32" s="10" t="s">
        <v>25</v>
      </c>
      <c r="C32" s="21">
        <f>(C28-C29-C30)*C25</f>
        <v>12.6105</v>
      </c>
      <c r="D32" s="21">
        <f t="shared" ref="D32:L32" si="11">(D28-D29-D30)*D25</f>
        <v>13.1355</v>
      </c>
      <c r="E32" s="21">
        <f t="shared" si="11"/>
        <v>13.398000000000003</v>
      </c>
      <c r="F32" s="21">
        <f t="shared" si="11"/>
        <v>13.492500000000001</v>
      </c>
      <c r="G32" s="21">
        <f t="shared" si="11"/>
        <v>13.503</v>
      </c>
      <c r="H32" s="21">
        <f t="shared" si="11"/>
        <v>13.534500000000001</v>
      </c>
      <c r="I32" s="21">
        <f t="shared" si="11"/>
        <v>13.545</v>
      </c>
      <c r="J32" s="21">
        <f t="shared" si="11"/>
        <v>13.555500000000002</v>
      </c>
      <c r="K32" s="21">
        <f t="shared" si="11"/>
        <v>13.555500000000002</v>
      </c>
      <c r="L32" s="21">
        <f t="shared" si="11"/>
        <v>13.566000000000003</v>
      </c>
    </row>
    <row r="33" spans="1:12" s="10" customFormat="1" x14ac:dyDescent="0.25">
      <c r="A33" s="10" t="s">
        <v>27</v>
      </c>
      <c r="C33" s="11">
        <f>C26*C28</f>
        <v>1871100</v>
      </c>
      <c r="D33" s="11">
        <f t="shared" ref="D33:L33" si="12">D26*D28</f>
        <v>3742200</v>
      </c>
      <c r="E33" s="11">
        <f t="shared" si="12"/>
        <v>7484400</v>
      </c>
      <c r="F33" s="11">
        <f t="shared" si="12"/>
        <v>14968800</v>
      </c>
      <c r="G33" s="11">
        <f t="shared" si="12"/>
        <v>22453200</v>
      </c>
      <c r="H33" s="11">
        <f t="shared" si="12"/>
        <v>33679800</v>
      </c>
      <c r="I33" s="11">
        <f t="shared" si="12"/>
        <v>50519700</v>
      </c>
      <c r="J33" s="11">
        <f t="shared" si="12"/>
        <v>65675610</v>
      </c>
      <c r="K33" s="11">
        <f t="shared" si="12"/>
        <v>85378293</v>
      </c>
      <c r="L33" s="11">
        <f t="shared" si="12"/>
        <v>110991780.90000001</v>
      </c>
    </row>
    <row r="34" spans="1:12" s="10" customFormat="1" x14ac:dyDescent="0.25">
      <c r="A34" s="10" t="s">
        <v>28</v>
      </c>
      <c r="C34" s="11">
        <f>(C28-C29-C30)*C26</f>
        <v>1248439.5</v>
      </c>
      <c r="D34" s="11">
        <f t="shared" ref="D34:L34" si="13">(D28-D29-D30)*D26</f>
        <v>2600829</v>
      </c>
      <c r="E34" s="11">
        <f t="shared" si="13"/>
        <v>5305608.0000000009</v>
      </c>
      <c r="F34" s="11">
        <f t="shared" si="13"/>
        <v>10686060.000000002</v>
      </c>
      <c r="G34" s="11">
        <f t="shared" si="13"/>
        <v>16041564</v>
      </c>
      <c r="H34" s="11">
        <f t="shared" si="13"/>
        <v>24118479.000000004</v>
      </c>
      <c r="I34" s="11">
        <f t="shared" si="13"/>
        <v>36205785</v>
      </c>
      <c r="J34" s="11">
        <f t="shared" si="13"/>
        <v>47104006.950000003</v>
      </c>
      <c r="K34" s="11">
        <f t="shared" si="13"/>
        <v>61235209.035000004</v>
      </c>
      <c r="L34" s="11">
        <f t="shared" si="13"/>
        <v>79667433.846000016</v>
      </c>
    </row>
    <row r="35" spans="1:12" s="10" customFormat="1" x14ac:dyDescent="0.25"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s="18" customFormat="1" ht="15.75" x14ac:dyDescent="0.25">
      <c r="A36" s="10" t="s">
        <v>39</v>
      </c>
      <c r="C36" s="19">
        <f>C32-$B$4</f>
        <v>11.410500000000001</v>
      </c>
      <c r="D36" s="19">
        <f>D32-$B$4</f>
        <v>11.935500000000001</v>
      </c>
      <c r="E36" s="19">
        <f>E32-$B$4</f>
        <v>12.198000000000004</v>
      </c>
      <c r="F36" s="19">
        <f>F32-$B$4</f>
        <v>12.292500000000002</v>
      </c>
      <c r="G36" s="19">
        <f>G32-$B$4</f>
        <v>12.303000000000001</v>
      </c>
      <c r="H36" s="19">
        <f>H32-$B$4</f>
        <v>12.334500000000002</v>
      </c>
      <c r="I36" s="19">
        <f>I32-$B$4</f>
        <v>12.345000000000001</v>
      </c>
      <c r="J36" s="19">
        <f>J32-$B$4</f>
        <v>12.355500000000003</v>
      </c>
      <c r="K36" s="19">
        <f>K32-$B$4</f>
        <v>12.355500000000003</v>
      </c>
      <c r="L36" s="19">
        <f>L32-$B$4</f>
        <v>12.366000000000003</v>
      </c>
    </row>
    <row r="37" spans="1:12" s="18" customFormat="1" ht="15.75" x14ac:dyDescent="0.25">
      <c r="A37" s="18" t="s">
        <v>44</v>
      </c>
      <c r="B37" s="22"/>
      <c r="C37" s="19">
        <f>C36-8</f>
        <v>3.4105000000000008</v>
      </c>
      <c r="D37" s="19">
        <f t="shared" ref="D37:L37" si="14">D36-8</f>
        <v>3.9355000000000011</v>
      </c>
      <c r="E37" s="19">
        <f t="shared" si="14"/>
        <v>4.198000000000004</v>
      </c>
      <c r="F37" s="19">
        <f t="shared" si="14"/>
        <v>4.2925000000000022</v>
      </c>
      <c r="G37" s="19">
        <f t="shared" si="14"/>
        <v>4.3030000000000008</v>
      </c>
      <c r="H37" s="19">
        <f t="shared" si="14"/>
        <v>4.334500000000002</v>
      </c>
      <c r="I37" s="19">
        <f t="shared" si="14"/>
        <v>4.3450000000000006</v>
      </c>
      <c r="J37" s="19">
        <f t="shared" si="14"/>
        <v>4.3555000000000028</v>
      </c>
      <c r="K37" s="19">
        <f t="shared" si="14"/>
        <v>4.3555000000000028</v>
      </c>
      <c r="L37" s="19">
        <f t="shared" si="14"/>
        <v>4.3660000000000032</v>
      </c>
    </row>
    <row r="38" spans="1:12" ht="15.75" x14ac:dyDescent="0.25">
      <c r="A38" s="18" t="s">
        <v>45</v>
      </c>
      <c r="C38" s="20">
        <f>C37/C32</f>
        <v>0.27044922881725553</v>
      </c>
      <c r="D38" s="20">
        <f>D37/D32</f>
        <v>0.29960793270145797</v>
      </c>
      <c r="E38" s="20">
        <f>E37/E32</f>
        <v>0.31333034781310665</v>
      </c>
      <c r="F38" s="20">
        <f>F37/F32</f>
        <v>0.31813970724476576</v>
      </c>
      <c r="G38" s="20">
        <f>G37/G32</f>
        <v>0.31866992520180709</v>
      </c>
      <c r="H38" s="20">
        <f>H37/H32</f>
        <v>0.32025564298644216</v>
      </c>
      <c r="I38" s="20">
        <f>I37/I32</f>
        <v>0.32078257659653014</v>
      </c>
      <c r="J38" s="20">
        <f>J37/J32</f>
        <v>0.32130869388808986</v>
      </c>
      <c r="K38" s="20">
        <f>K37/K32</f>
        <v>0.32130869388808986</v>
      </c>
      <c r="L38" s="20">
        <f>L37/L32</f>
        <v>0.32183399675659757</v>
      </c>
    </row>
    <row r="39" spans="1:12" s="18" customFormat="1" ht="15.75" x14ac:dyDescent="0.25">
      <c r="A39" s="18" t="s">
        <v>46</v>
      </c>
      <c r="B39" s="22"/>
      <c r="C39" s="20">
        <f>1-C37/C32</f>
        <v>0.72955077118274447</v>
      </c>
      <c r="D39" s="20">
        <f>1-D37/D32</f>
        <v>0.70039206729854198</v>
      </c>
      <c r="E39" s="20">
        <f>1-E37/E32</f>
        <v>0.68666965218689335</v>
      </c>
      <c r="F39" s="20">
        <f>1-F37/F32</f>
        <v>0.68186029275523419</v>
      </c>
      <c r="G39" s="20">
        <f>1-G37/G32</f>
        <v>0.68133007479819296</v>
      </c>
      <c r="H39" s="20">
        <f>1-H37/H32</f>
        <v>0.67974435701355784</v>
      </c>
      <c r="I39" s="20">
        <f>1-I37/I32</f>
        <v>0.6792174234034698</v>
      </c>
      <c r="J39" s="20">
        <f>1-J37/J32</f>
        <v>0.6786913061119102</v>
      </c>
      <c r="K39" s="20">
        <f>1-K37/K32</f>
        <v>0.6786913061119102</v>
      </c>
      <c r="L39" s="20">
        <f>1-L37/L32</f>
        <v>0.67816600324340248</v>
      </c>
    </row>
    <row r="41" spans="1:12" s="7" customFormat="1" x14ac:dyDescent="0.25">
      <c r="A41" s="7" t="s">
        <v>38</v>
      </c>
      <c r="C41" s="8">
        <f>$B$46*$B$4*C12*8</f>
        <v>240000</v>
      </c>
      <c r="D41" s="8">
        <f t="shared" ref="D41:L41" si="15">$B$46*$B$4*D12*8</f>
        <v>480000</v>
      </c>
      <c r="E41" s="8">
        <f t="shared" si="15"/>
        <v>960000</v>
      </c>
      <c r="F41" s="8">
        <f t="shared" si="15"/>
        <v>1920000</v>
      </c>
      <c r="G41" s="8">
        <f t="shared" si="15"/>
        <v>2880000</v>
      </c>
      <c r="H41" s="8">
        <f t="shared" si="15"/>
        <v>4320000</v>
      </c>
      <c r="I41" s="8">
        <f t="shared" si="15"/>
        <v>6480000</v>
      </c>
      <c r="J41" s="8">
        <f t="shared" si="15"/>
        <v>8424000</v>
      </c>
      <c r="K41" s="8">
        <f t="shared" si="15"/>
        <v>10951200</v>
      </c>
      <c r="L41" s="8">
        <f t="shared" si="15"/>
        <v>14236560</v>
      </c>
    </row>
    <row r="42" spans="1:12" s="16" customFormat="1" ht="15.75" x14ac:dyDescent="0.25">
      <c r="A42" s="16" t="s">
        <v>29</v>
      </c>
      <c r="C42" s="17">
        <f>C41/C34</f>
        <v>0.19223999240652029</v>
      </c>
      <c r="D42" s="17">
        <f>D41/D34</f>
        <v>0.18455653947260661</v>
      </c>
      <c r="E42" s="17">
        <f>E41/E34</f>
        <v>0.18094061981209314</v>
      </c>
      <c r="F42" s="17">
        <f>F41/F34</f>
        <v>0.17967333142430417</v>
      </c>
      <c r="G42" s="17">
        <f>G41/G34</f>
        <v>0.17953361654761343</v>
      </c>
      <c r="H42" s="17">
        <f>H41/H34</f>
        <v>0.17911577259909298</v>
      </c>
      <c r="I42" s="17">
        <f>I41/I34</f>
        <v>0.17897692316296968</v>
      </c>
      <c r="J42" s="17">
        <f>J41/J34</f>
        <v>0.1788382888305429</v>
      </c>
      <c r="K42" s="17">
        <f>K41/K34</f>
        <v>0.1788382888305429</v>
      </c>
      <c r="L42" s="17">
        <f>L41/L34</f>
        <v>0.17869986910234584</v>
      </c>
    </row>
    <row r="44" spans="1:12" s="1" customFormat="1" ht="217.5" customHeight="1" x14ac:dyDescent="0.25">
      <c r="B44" s="51" t="s">
        <v>50</v>
      </c>
      <c r="C44" s="51"/>
      <c r="D44" s="51"/>
      <c r="E44" s="51"/>
      <c r="F44" s="51"/>
      <c r="G44" s="51"/>
      <c r="H44" s="51"/>
      <c r="I44" s="51"/>
      <c r="J44" s="51"/>
      <c r="K44" s="51"/>
      <c r="L44" s="52"/>
    </row>
    <row r="45" spans="1:12" x14ac:dyDescent="0.25">
      <c r="A45" s="53" t="s">
        <v>48</v>
      </c>
      <c r="B45" s="54">
        <v>99000</v>
      </c>
    </row>
    <row r="46" spans="1:12" x14ac:dyDescent="0.25">
      <c r="A46" s="53" t="s">
        <v>49</v>
      </c>
      <c r="B46" s="54">
        <v>25000</v>
      </c>
    </row>
  </sheetData>
  <mergeCells count="7">
    <mergeCell ref="B44:L44"/>
    <mergeCell ref="A1:L1"/>
    <mergeCell ref="A23:L23"/>
    <mergeCell ref="C6:K6"/>
    <mergeCell ref="C5:I5"/>
    <mergeCell ref="C2:D2"/>
    <mergeCell ref="C7:K7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365</dc:creator>
  <cp:lastModifiedBy>Office 365</cp:lastModifiedBy>
  <dcterms:created xsi:type="dcterms:W3CDTF">2023-11-09T03:12:56Z</dcterms:created>
  <dcterms:modified xsi:type="dcterms:W3CDTF">2023-11-14T14:53:37Z</dcterms:modified>
</cp:coreProperties>
</file>