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PPT_charger_20A" sheetId="1" state="visible" r:id="rId2"/>
  </sheets>
  <definedNames>
    <definedName function="false" hidden="false" name="BoardQty" vbProcedure="false">MPPT_charger_20A!$I$1</definedName>
    <definedName function="false" hidden="false" name="digikey_part_data" vbProcedure="false">MPPT_charger_20A!$J$5:$O$77</definedName>
    <definedName function="false" hidden="false" name="farnell_part_data" vbProcedure="false">MPPT_charger_20A!$P$5:$U$77</definedName>
    <definedName function="false" hidden="false" name="global_part_data" vbProcedure="false">MPPT_charger_20A!$A$5:$I$77</definedName>
    <definedName function="false" hidden="false" name="mouser_part_data" vbProcedure="false">MPPT_charger_20A!$V$5:$AA$77</definedName>
    <definedName function="false" hidden="false" name="newark_part_data" vbProcedure="false">MPPT_charger_20A!$AB$5:$AG$77</definedName>
    <definedName function="false" hidden="false" name="rs_part_data" vbProcedure="false">MPPT_charger_20A!$AH$5:$AM$77</definedName>
    <definedName function="false" hidden="false" name="TotalCost" vbProcedure="false">MPPT_charger_20A!$I$2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11"/>
            <color rgb="FF000000"/>
            <rFont val="Calibri"/>
            <family val="2"/>
            <charset val="1"/>
          </rPr>
          <t>Schematic identifier for each part.</t>
        </r>
      </text>
    </comment>
    <comment ref="B6" authorId="0">
      <text>
        <r>
          <rPr>
            <sz val="11"/>
            <color rgb="FF000000"/>
            <rFont val="Calibri"/>
            <family val="2"/>
            <charset val="1"/>
          </rPr>
          <t>Value of each part.</t>
        </r>
      </text>
    </comment>
    <comment ref="C6" authorId="0">
      <text>
        <r>
          <rPr>
            <sz val="11"/>
            <color rgb="FF000000"/>
            <rFont val="Calibri"/>
            <family val="2"/>
            <charset val="1"/>
          </rPr>
          <t>Description of each part.</t>
        </r>
      </text>
    </comment>
    <comment ref="D6" authorId="0">
      <text>
        <r>
          <rPr>
            <sz val="11"/>
            <color rgb="FF000000"/>
            <rFont val="Calibri"/>
            <family val="2"/>
            <charset val="1"/>
          </rPr>
          <t>PCB footprint for each part.</t>
        </r>
      </text>
    </comment>
    <comment ref="E6" authorId="0">
      <text>
        <r>
          <rPr>
            <sz val="11"/>
            <color rgb="FF000000"/>
            <rFont val="Calibri"/>
            <family val="2"/>
            <charset val="1"/>
          </rPr>
          <t>Manufacturer of each part.</t>
        </r>
      </text>
    </comment>
    <comment ref="F6" authorId="0">
      <text>
        <r>
          <rPr>
            <sz val="11"/>
            <color rgb="FF000000"/>
            <rFont val="Calibri"/>
            <family val="2"/>
            <charset val="1"/>
          </rPr>
          <t>Manufacturer number for each part.</t>
        </r>
      </text>
    </comment>
    <comment ref="G6" authorId="0">
      <text>
        <r>
          <rPr>
            <sz val="11"/>
            <color rgb="FF000000"/>
            <rFont val="Calibri"/>
            <family val="2"/>
            <charset val="1"/>
          </rPr>
          <t>Total number of each part needed to assemble the board.</t>
        </r>
      </text>
    </comment>
    <comment ref="H6" authorId="0">
      <text>
        <r>
          <rPr>
            <sz val="11"/>
            <color rgb="FF000000"/>
            <rFont val="Calibri"/>
            <family val="2"/>
            <charset val="1"/>
          </rPr>
          <t>Minimum unit price for each part across all distributors.</t>
        </r>
      </text>
    </comment>
    <comment ref="I6" authorId="0">
      <text>
        <r>
          <rPr>
            <sz val="11"/>
            <color rgb="FF000000"/>
            <rFont val="Calibri"/>
            <family val="2"/>
            <charset val="1"/>
          </rPr>
          <t>Minimum extended price for each part across all distributors.</t>
        </r>
      </text>
    </comment>
    <comment ref="J6" authorId="0">
      <text>
        <r>
          <rPr>
            <sz val="11"/>
            <color rgb="FF000000"/>
            <rFont val="Calibri"/>
            <family val="2"/>
            <charset val="1"/>
          </rPr>
          <t>Available quantity of each part at the distributor.</t>
        </r>
      </text>
    </comment>
    <comment ref="K6" authorId="0">
      <text>
        <r>
          <rPr>
            <sz val="11"/>
            <color rgb="FF000000"/>
            <rFont val="Calibri"/>
            <family val="2"/>
            <charset val="1"/>
          </rPr>
          <t>Purchase quantity of each part from this distributor.</t>
        </r>
      </text>
    </comment>
    <comment ref="L6" authorId="0">
      <text>
        <r>
          <rPr>
            <sz val="11"/>
            <color rgb="FF000000"/>
            <rFont val="Calibri"/>
            <family val="2"/>
            <charset val="1"/>
          </rPr>
          <t>Unit price of each part from this distributor.</t>
        </r>
      </text>
    </comment>
    <comment ref="M6" authorId="0">
      <text>
        <r>
          <rPr>
            <sz val="11"/>
            <color rgb="FF000000"/>
            <rFont val="Calibri"/>
            <family val="2"/>
            <charset val="1"/>
          </rPr>
          <t>(Unit Price) x (Purchase Qty) of each part from this distributor.</t>
        </r>
      </text>
    </comment>
    <comment ref="N6" authorId="0">
      <text>
        <r>
          <rPr>
            <sz val="11"/>
            <color rgb="FF000000"/>
            <rFont val="Calibri"/>
            <family val="2"/>
            <charset val="1"/>
          </rPr>
          <t>Distributor-assigned part number for each part.</t>
        </r>
      </text>
    </comment>
    <comment ref="O6" authorId="0">
      <text>
        <r>
          <rPr>
            <sz val="11"/>
            <color rgb="FF000000"/>
            <rFont val="Calibri"/>
            <family val="2"/>
            <charset val="1"/>
          </rPr>
          <t>Link to distributor webpage for each part.</t>
        </r>
      </text>
    </comment>
    <comment ref="P6" authorId="0">
      <text>
        <r>
          <rPr>
            <sz val="11"/>
            <color rgb="FF000000"/>
            <rFont val="Calibri"/>
            <family val="2"/>
            <charset val="1"/>
          </rPr>
          <t>Available quantity of each part at the distributor.</t>
        </r>
      </text>
    </comment>
    <comment ref="Q6" authorId="0">
      <text>
        <r>
          <rPr>
            <sz val="11"/>
            <color rgb="FF000000"/>
            <rFont val="Calibri"/>
            <family val="2"/>
            <charset val="1"/>
          </rPr>
          <t>Purchase quantity of each part from this distributor.</t>
        </r>
      </text>
    </comment>
    <comment ref="R6" authorId="0">
      <text>
        <r>
          <rPr>
            <sz val="11"/>
            <color rgb="FF000000"/>
            <rFont val="Calibri"/>
            <family val="2"/>
            <charset val="1"/>
          </rPr>
          <t>Unit price of each part from this distributor.</t>
        </r>
      </text>
    </comment>
    <comment ref="S6" authorId="0">
      <text>
        <r>
          <rPr>
            <sz val="11"/>
            <color rgb="FF000000"/>
            <rFont val="Calibri"/>
            <family val="2"/>
            <charset val="1"/>
          </rPr>
          <t>(Unit Price) x (Purchase Qty) of each part from this distributor.</t>
        </r>
      </text>
    </comment>
    <comment ref="T6" authorId="0">
      <text>
        <r>
          <rPr>
            <sz val="11"/>
            <color rgb="FF000000"/>
            <rFont val="Calibri"/>
            <family val="2"/>
            <charset val="1"/>
          </rPr>
          <t>Distributor-assigned part number for each part.</t>
        </r>
      </text>
    </comment>
    <comment ref="U6" authorId="0">
      <text>
        <r>
          <rPr>
            <sz val="11"/>
            <color rgb="FF000000"/>
            <rFont val="Calibri"/>
            <family val="2"/>
            <charset val="1"/>
          </rPr>
          <t>Link to distributor webpage for each part.</t>
        </r>
      </text>
    </comment>
    <comment ref="V6" authorId="0">
      <text>
        <r>
          <rPr>
            <sz val="11"/>
            <color rgb="FF000000"/>
            <rFont val="Calibri"/>
            <family val="2"/>
            <charset val="1"/>
          </rPr>
          <t>Available quantity of each part at the distributor.</t>
        </r>
      </text>
    </comment>
    <comment ref="W6" authorId="0">
      <text>
        <r>
          <rPr>
            <sz val="11"/>
            <color rgb="FF000000"/>
            <rFont val="Calibri"/>
            <family val="2"/>
            <charset val="1"/>
          </rPr>
          <t>Purchase quantity of each part from this distributor.</t>
        </r>
      </text>
    </comment>
    <comment ref="X6" authorId="0">
      <text>
        <r>
          <rPr>
            <sz val="11"/>
            <color rgb="FF000000"/>
            <rFont val="Calibri"/>
            <family val="2"/>
            <charset val="1"/>
          </rPr>
          <t>Unit price of each part from this distributor.</t>
        </r>
      </text>
    </comment>
    <comment ref="Y6" authorId="0">
      <text>
        <r>
          <rPr>
            <sz val="11"/>
            <color rgb="FF000000"/>
            <rFont val="Calibri"/>
            <family val="2"/>
            <charset val="1"/>
          </rPr>
          <t>(Unit Price) x (Purchase Qty) of each part from this distributor.</t>
        </r>
      </text>
    </comment>
    <comment ref="Z6" authorId="0">
      <text>
        <r>
          <rPr>
            <sz val="11"/>
            <color rgb="FF000000"/>
            <rFont val="Calibri"/>
            <family val="2"/>
            <charset val="1"/>
          </rPr>
          <t>Distributor-assigned part number for each part.</t>
        </r>
      </text>
    </comment>
    <comment ref="AA6" authorId="0">
      <text>
        <r>
          <rPr>
            <sz val="11"/>
            <color rgb="FF000000"/>
            <rFont val="Calibri"/>
            <family val="2"/>
            <charset val="1"/>
          </rPr>
          <t>Link to distributor webpage for each part.</t>
        </r>
      </text>
    </comment>
    <comment ref="AB6" authorId="0">
      <text>
        <r>
          <rPr>
            <sz val="11"/>
            <color rgb="FF000000"/>
            <rFont val="Calibri"/>
            <family val="2"/>
            <charset val="1"/>
          </rPr>
          <t>Available quantity of each part at the distributor.</t>
        </r>
      </text>
    </comment>
    <comment ref="AC6" authorId="0">
      <text>
        <r>
          <rPr>
            <sz val="11"/>
            <color rgb="FF000000"/>
            <rFont val="Calibri"/>
            <family val="2"/>
            <charset val="1"/>
          </rPr>
          <t>Purchase quantity of each part from this distributor.</t>
        </r>
      </text>
    </comment>
    <comment ref="AD6" authorId="0">
      <text>
        <r>
          <rPr>
            <sz val="11"/>
            <color rgb="FF000000"/>
            <rFont val="Calibri"/>
            <family val="2"/>
            <charset val="1"/>
          </rPr>
          <t>Unit price of each part from this distributor.</t>
        </r>
      </text>
    </comment>
    <comment ref="AE6" authorId="0">
      <text>
        <r>
          <rPr>
            <sz val="11"/>
            <color rgb="FF000000"/>
            <rFont val="Calibri"/>
            <family val="2"/>
            <charset val="1"/>
          </rPr>
          <t>(Unit Price) x (Purchase Qty) of each part from this distributor.</t>
        </r>
      </text>
    </comment>
    <comment ref="AF6" authorId="0">
      <text>
        <r>
          <rPr>
            <sz val="11"/>
            <color rgb="FF000000"/>
            <rFont val="Calibri"/>
            <family val="2"/>
            <charset val="1"/>
          </rPr>
          <t>Distributor-assigned part number for each part.</t>
        </r>
      </text>
    </comment>
    <comment ref="AG6" authorId="0">
      <text>
        <r>
          <rPr>
            <sz val="11"/>
            <color rgb="FF000000"/>
            <rFont val="Calibri"/>
            <family val="2"/>
            <charset val="1"/>
          </rPr>
          <t>Link to distributor webpage for each part.</t>
        </r>
      </text>
    </comment>
    <comment ref="AH6" authorId="0">
      <text>
        <r>
          <rPr>
            <sz val="11"/>
            <color rgb="FF000000"/>
            <rFont val="Calibri"/>
            <family val="2"/>
            <charset val="1"/>
          </rPr>
          <t>Available quantity of each part at the distributor.</t>
        </r>
      </text>
    </comment>
    <comment ref="AI6" authorId="0">
      <text>
        <r>
          <rPr>
            <sz val="11"/>
            <color rgb="FF000000"/>
            <rFont val="Calibri"/>
            <family val="2"/>
            <charset val="1"/>
          </rPr>
          <t>Purchase quantity of each part from this distributor.</t>
        </r>
      </text>
    </comment>
    <comment ref="AJ6" authorId="0">
      <text>
        <r>
          <rPr>
            <sz val="11"/>
            <color rgb="FF000000"/>
            <rFont val="Calibri"/>
            <family val="2"/>
            <charset val="1"/>
          </rPr>
          <t>Unit price of each part from this distributor.</t>
        </r>
      </text>
    </comment>
    <comment ref="AK6" authorId="0">
      <text>
        <r>
          <rPr>
            <sz val="11"/>
            <color rgb="FF000000"/>
            <rFont val="Calibri"/>
            <family val="2"/>
            <charset val="1"/>
          </rPr>
          <t>(Unit Price) x (Purchase Qty) of each part from this distributor.</t>
        </r>
      </text>
    </comment>
    <comment ref="AL6" authorId="0">
      <text>
        <r>
          <rPr>
            <sz val="11"/>
            <color rgb="FF000000"/>
            <rFont val="Calibri"/>
            <family val="2"/>
            <charset val="1"/>
          </rPr>
          <t>Distributor-assigned part number for each part.</t>
        </r>
      </text>
    </comment>
    <comment ref="AM6" authorId="0">
      <text>
        <r>
          <rPr>
            <sz val="11"/>
            <color rgb="FF000000"/>
            <rFont val="Calibri"/>
            <family val="2"/>
            <charset val="1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<sst xmlns="http://schemas.openxmlformats.org/spreadsheetml/2006/main" count="787" uniqueCount="439">
  <si>
    <t>Board Qty:</t>
  </si>
  <si>
    <t>Total Cost:</t>
  </si>
  <si>
    <t>Unit Cost:</t>
  </si>
  <si>
    <t>Global Part Info</t>
  </si>
  <si>
    <t>Digi-Key</t>
  </si>
  <si>
    <t>Farnell</t>
  </si>
  <si>
    <t>Mouser</t>
  </si>
  <si>
    <t>Newark</t>
  </si>
  <si>
    <t>Rs Components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</si>
  <si>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</si>
  <si>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</si>
  <si>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</si>
  <si>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</si>
  <si>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</si>
  <si>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</si>
  <si>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</si>
  <si>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</si>
  <si>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</si>
  <si>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Avail</t>
  </si>
  <si>
    <t>Purch</t>
  </si>
  <si>
    <t>Cat#</t>
  </si>
  <si>
    <t>Doc</t>
  </si>
  <si>
    <t>P3</t>
  </si>
  <si>
    <t>USB_OTG</t>
  </si>
  <si>
    <t>LibreSolar:Wuerth_USB_Micro_USB_vert_Type_B_614105150721</t>
  </si>
  <si>
    <t>Wuerth</t>
  </si>
  <si>
    <t>614105150721</t>
  </si>
  <si>
    <t>732-5958-1-ND</t>
  </si>
  <si>
    <t>Link</t>
  </si>
  <si>
    <t>2470821</t>
  </si>
  <si>
    <t>710-614105150721</t>
  </si>
  <si>
    <t>46Y2760</t>
  </si>
  <si>
    <t>122-5097</t>
  </si>
  <si>
    <t>D2,D7</t>
  </si>
  <si>
    <t>SS16FP</t>
  </si>
  <si>
    <t>Diodes_SMD:D_PowerDI-123</t>
  </si>
  <si>
    <t>Diodes Inc.</t>
  </si>
  <si>
    <t>SS16FPCT-ND</t>
  </si>
  <si>
    <t>512-SS16FP</t>
  </si>
  <si>
    <t>J6</t>
  </si>
  <si>
    <t>Screw_Terminal_1x02</t>
  </si>
  <si>
    <t>Connectors_Terminal_Blocks:TerminalBlock_Pheonix_MKDS1.5-2pol</t>
  </si>
  <si>
    <t>Phoenix Contact</t>
  </si>
  <si>
    <t>MKDSN 1,5/ 2</t>
  </si>
  <si>
    <t>3041440</t>
  </si>
  <si>
    <t>U8</t>
  </si>
  <si>
    <t>TJA1042T/3</t>
  </si>
  <si>
    <t>Housings_SOIC:SOIC-8_3.9x4.9mm_Pitch1.27mm</t>
  </si>
  <si>
    <t>NXP</t>
  </si>
  <si>
    <t>TJA1042T/3/1J</t>
  </si>
  <si>
    <t>568-12625-1-ND</t>
  </si>
  <si>
    <t>2574957</t>
  </si>
  <si>
    <t>771-TJA1042T/3/1J</t>
  </si>
  <si>
    <t>85Y0311</t>
  </si>
  <si>
    <t>U2</t>
  </si>
  <si>
    <t>STM32F072CB</t>
  </si>
  <si>
    <t>Housings_QFP:LQFP-48_7x7mm_Pitch0.5mm</t>
  </si>
  <si>
    <t>STMicroelectronics</t>
  </si>
  <si>
    <t>497-14646-ND</t>
  </si>
  <si>
    <t>2432094</t>
  </si>
  <si>
    <t>75X0285</t>
  </si>
  <si>
    <t>880-5392</t>
  </si>
  <si>
    <t>C33,C36,C38</t>
  </si>
  <si>
    <t>2.2u</t>
  </si>
  <si>
    <t>Capacitors_SMD:C_0603</t>
  </si>
  <si>
    <t>Murata</t>
  </si>
  <si>
    <t>GRM188R60J225KE19D</t>
  </si>
  <si>
    <t>490-1552-1-ND</t>
  </si>
  <si>
    <t>2494231</t>
  </si>
  <si>
    <t>55Y9853</t>
  </si>
  <si>
    <t>723-5547</t>
  </si>
  <si>
    <t>R42,R43</t>
  </si>
  <si>
    <t>330</t>
  </si>
  <si>
    <t>Resistors_SMD:R_0603</t>
  </si>
  <si>
    <t>Yageo</t>
  </si>
  <si>
    <t>RC0603FR-07330RL</t>
  </si>
  <si>
    <t>311-330HRCT-ND</t>
  </si>
  <si>
    <t>9238425</t>
  </si>
  <si>
    <t>603-RC0603FR-07330RL</t>
  </si>
  <si>
    <t>98K7391</t>
  </si>
  <si>
    <t>U1</t>
  </si>
  <si>
    <t>LM5107</t>
  </si>
  <si>
    <t>Texas Instruments</t>
  </si>
  <si>
    <t>LM5107MA</t>
  </si>
  <si>
    <t>1008269</t>
  </si>
  <si>
    <t>92K6219</t>
  </si>
  <si>
    <t>601-7688</t>
  </si>
  <si>
    <t>J5</t>
  </si>
  <si>
    <t>TEMP</t>
  </si>
  <si>
    <t>JP1,JP2</t>
  </si>
  <si>
    <t>RJ45_NS</t>
  </si>
  <si>
    <t>Connectors:RJ45_8</t>
  </si>
  <si>
    <t>Amphenol FCI</t>
  </si>
  <si>
    <t>54602-908LF</t>
  </si>
  <si>
    <t>609-1046-ND</t>
  </si>
  <si>
    <t>2135979</t>
  </si>
  <si>
    <t>649-54602-908LF</t>
  </si>
  <si>
    <t>51M7962</t>
  </si>
  <si>
    <t>C9-C11,C13,C16-C19,C26,C29-C32,C34,C39,C40</t>
  </si>
  <si>
    <t>100n</t>
  </si>
  <si>
    <t>GRM188R71H104KA93D</t>
  </si>
  <si>
    <t>490-1519-1-ND</t>
  </si>
  <si>
    <t>8820023</t>
  </si>
  <si>
    <t>38K1670</t>
  </si>
  <si>
    <t>T1,T2</t>
  </si>
  <si>
    <t>MMBT3904</t>
  </si>
  <si>
    <t>TO_SOT_Packages_SMD:SOT-23</t>
  </si>
  <si>
    <t>MMBT3904-7-F</t>
  </si>
  <si>
    <t>MMBT3904-FDICT-ND</t>
  </si>
  <si>
    <t>621-MMBT3904-F</t>
  </si>
  <si>
    <t>R28</t>
  </si>
  <si>
    <t>52.3k</t>
  </si>
  <si>
    <t>RC0603FR-0752K3L</t>
  </si>
  <si>
    <t>311-52.3KHRCT-ND</t>
  </si>
  <si>
    <t>L1</t>
  </si>
  <si>
    <t>22uH</t>
  </si>
  <si>
    <t>LibreSolar:L-FERYSTER-DTMSS-27</t>
  </si>
  <si>
    <t>Feryster</t>
  </si>
  <si>
    <t>DTMSS-27/0,033/20-H</t>
  </si>
  <si>
    <t>R30,R31,R33,R38</t>
  </si>
  <si>
    <t>0</t>
  </si>
  <si>
    <t>RC0603FR-070RL</t>
  </si>
  <si>
    <t>311-0.0HRCT-ND</t>
  </si>
  <si>
    <t>2309106</t>
  </si>
  <si>
    <t>603-RC0603FR-070RL</t>
  </si>
  <si>
    <t>68R0041</t>
  </si>
  <si>
    <t>D3</t>
  </si>
  <si>
    <t>USBLC6-2SC6</t>
  </si>
  <si>
    <t>TO_SOT_Packages_SMD:SOT-23-6</t>
  </si>
  <si>
    <t>497-5235-1-ND</t>
  </si>
  <si>
    <t>1269406</t>
  </si>
  <si>
    <t>511-USBLC6-2SC6</t>
  </si>
  <si>
    <t>26M4748</t>
  </si>
  <si>
    <t>624-7693</t>
  </si>
  <si>
    <t>C1,C2</t>
  </si>
  <si>
    <t>1000u</t>
  </si>
  <si>
    <t>Capacitors_THT:CP_Radial_D16.0mm_P7.50mm</t>
  </si>
  <si>
    <t>United Chemi-Con</t>
  </si>
  <si>
    <t>EKYB630ELL102ML25S</t>
  </si>
  <si>
    <t>565-3974-ND</t>
  </si>
  <si>
    <t>9692576</t>
  </si>
  <si>
    <t>661-EKYB630E102ML25S</t>
  </si>
  <si>
    <t>IC2</t>
  </si>
  <si>
    <t>LM4040CYM3-2.5</t>
  </si>
  <si>
    <t>Microchip</t>
  </si>
  <si>
    <t>LM4040DYM3-2.5-TR</t>
  </si>
  <si>
    <t>576-1047-1-ND</t>
  </si>
  <si>
    <t>2509865</t>
  </si>
  <si>
    <t>91Y4892</t>
  </si>
  <si>
    <t>SW1</t>
  </si>
  <si>
    <t>SW_PUSH</t>
  </si>
  <si>
    <t>Buttons_Switches_THT:SW_PUSH_6mm</t>
  </si>
  <si>
    <t>JP3</t>
  </si>
  <si>
    <t>Jumper_NC_Small</t>
  </si>
  <si>
    <t>Pin_Headers:Pin_Header_Straight_1x02_Pitch2.54mm</t>
  </si>
  <si>
    <t>U6</t>
  </si>
  <si>
    <t>LM2665</t>
  </si>
  <si>
    <t>LM2665M6/NOPB</t>
  </si>
  <si>
    <t>LM2665M6/NOPBCT-ND</t>
  </si>
  <si>
    <t>1469163</t>
  </si>
  <si>
    <t>41K4028</t>
  </si>
  <si>
    <t>Y1</t>
  </si>
  <si>
    <t>CSTCE8M00G15C99-R0</t>
  </si>
  <si>
    <t>LibreSolar:Resonator_Murata_CSTCE</t>
  </si>
  <si>
    <t>490-7857-1-ND</t>
  </si>
  <si>
    <t>2470360</t>
  </si>
  <si>
    <t>81-CSTCE8M00G15C99R0</t>
  </si>
  <si>
    <t>U4</t>
  </si>
  <si>
    <t>MCP16331-CH</t>
  </si>
  <si>
    <t>MCP16331T-E/CH</t>
  </si>
  <si>
    <t>MCP16331T-E/CHCT-ND</t>
  </si>
  <si>
    <t>2448515</t>
  </si>
  <si>
    <t>62X0518</t>
  </si>
  <si>
    <t>841-7594</t>
  </si>
  <si>
    <t>R1,R3,R10</t>
  </si>
  <si>
    <t>3.3</t>
  </si>
  <si>
    <t>Resistors_SMD:R_0805</t>
  </si>
  <si>
    <t>RC0805FR-073R3L</t>
  </si>
  <si>
    <t>YAG2295CT-ND</t>
  </si>
  <si>
    <t>9237186</t>
  </si>
  <si>
    <t>98K7834</t>
  </si>
  <si>
    <t>618-2732</t>
  </si>
  <si>
    <t>C3</t>
  </si>
  <si>
    <t>Capacitors_SMD:C_1206</t>
  </si>
  <si>
    <t>GRM31CR72A225KA73L</t>
  </si>
  <si>
    <t>490-14679-1-ND</t>
  </si>
  <si>
    <t>2426966</t>
  </si>
  <si>
    <t>820-2863</t>
  </si>
  <si>
    <t>C4,C5,C14</t>
  </si>
  <si>
    <t>1u</t>
  </si>
  <si>
    <t>Capacitors_SMD:C_0805</t>
  </si>
  <si>
    <t>GRJ21BC72A105KE11L</t>
  </si>
  <si>
    <t>490-10918-1-ND</t>
  </si>
  <si>
    <t>2546322</t>
  </si>
  <si>
    <t>81-GRJ21BC72A105KE1L</t>
  </si>
  <si>
    <t>84Y5862</t>
  </si>
  <si>
    <t>C6</t>
  </si>
  <si>
    <t>1n</t>
  </si>
  <si>
    <t>GRM1885C2A102JA01D</t>
  </si>
  <si>
    <t>490-3281-1-ND</t>
  </si>
  <si>
    <t>2494226</t>
  </si>
  <si>
    <t>55Y9880</t>
  </si>
  <si>
    <t>723-5972</t>
  </si>
  <si>
    <t>R9</t>
  </si>
  <si>
    <t>33k</t>
  </si>
  <si>
    <t>RC0603FR-0733KL</t>
  </si>
  <si>
    <t>311-33.0KHRCT-ND</t>
  </si>
  <si>
    <t>9238662</t>
  </si>
  <si>
    <t>603-RC0603FR-0733KL</t>
  </si>
  <si>
    <t>68R0084</t>
  </si>
  <si>
    <t>R7,R8,R12,R13,R18,R19,R34,R35,R41</t>
  </si>
  <si>
    <t>2.2k</t>
  </si>
  <si>
    <t>RC0603FR-072K2L</t>
  </si>
  <si>
    <t>311-2.20KHRCT-ND</t>
  </si>
  <si>
    <t>68R0064</t>
  </si>
  <si>
    <t>R36</t>
  </si>
  <si>
    <t>120</t>
  </si>
  <si>
    <t>Resistors_SMD:R_1206</t>
  </si>
  <si>
    <t>RC1206FR-07120RL</t>
  </si>
  <si>
    <t>311-120FRCT-ND</t>
  </si>
  <si>
    <t>9236767</t>
  </si>
  <si>
    <t>98K7632</t>
  </si>
  <si>
    <t>R6,R17</t>
  </si>
  <si>
    <t>2m</t>
  </si>
  <si>
    <t>LibreSolar:R_Bourns_CRE2512</t>
  </si>
  <si>
    <t>Bourns</t>
  </si>
  <si>
    <t>CRE2512-FZ-R002E-3</t>
  </si>
  <si>
    <t>CRE2512-FZ-R002E-3CT-ND</t>
  </si>
  <si>
    <t>2434011</t>
  </si>
  <si>
    <t>652-CRE2512FZR002E-3</t>
  </si>
  <si>
    <t>824-0335</t>
  </si>
  <si>
    <t>R24,R25,R46</t>
  </si>
  <si>
    <t>100k</t>
  </si>
  <si>
    <t>RC0603FR-07100KL</t>
  </si>
  <si>
    <t>311-100KHRCT-ND</t>
  </si>
  <si>
    <t>9238727</t>
  </si>
  <si>
    <t>68R0051</t>
  </si>
  <si>
    <t>D5</t>
  </si>
  <si>
    <t>1N4148W-7-F</t>
  </si>
  <si>
    <t>Diodes_SMD:D_SOD-123</t>
  </si>
  <si>
    <t>1N4148W-FDICT-ND</t>
  </si>
  <si>
    <t>2306364</t>
  </si>
  <si>
    <t>65W8784</t>
  </si>
  <si>
    <t>738-4728</t>
  </si>
  <si>
    <t>R11,R20</t>
  </si>
  <si>
    <t>1k</t>
  </si>
  <si>
    <t>RC0603FR-071KL</t>
  </si>
  <si>
    <t>311-1.00KHRCT-ND</t>
  </si>
  <si>
    <t>9238484</t>
  </si>
  <si>
    <t>68R0042</t>
  </si>
  <si>
    <t>SW2</t>
  </si>
  <si>
    <t>Rotary_Switch</t>
  </si>
  <si>
    <t>LibreSolar:Rotary_Switch_THT</t>
  </si>
  <si>
    <t>Wurth</t>
  </si>
  <si>
    <t>428527320908</t>
  </si>
  <si>
    <t>428527320908-ND</t>
  </si>
  <si>
    <t>R45</t>
  </si>
  <si>
    <t>56k</t>
  </si>
  <si>
    <t>RC0603FR-0756KL</t>
  </si>
  <si>
    <t>311-56KHRCT-ND</t>
  </si>
  <si>
    <t>9238697</t>
  </si>
  <si>
    <t>603-RC0603FR-0756KL</t>
  </si>
  <si>
    <t>98K7421</t>
  </si>
  <si>
    <t>C20,C21,C24,C37</t>
  </si>
  <si>
    <t>10u</t>
  </si>
  <si>
    <t>GRM21BR61E106KA73L</t>
  </si>
  <si>
    <t>1735530</t>
  </si>
  <si>
    <t>24R6339</t>
  </si>
  <si>
    <t>790-0673</t>
  </si>
  <si>
    <t>Q1-Q4</t>
  </si>
  <si>
    <t>CSD18540Q5B</t>
  </si>
  <si>
    <t>LibreSolar:5X6_MOSFET</t>
  </si>
  <si>
    <t>CSD18540Q5BT</t>
  </si>
  <si>
    <t>296-37963-1-ND</t>
  </si>
  <si>
    <t>2447870</t>
  </si>
  <si>
    <t>94X0492</t>
  </si>
  <si>
    <t>C7,C8</t>
  </si>
  <si>
    <t>820u</t>
  </si>
  <si>
    <t>Capacitors_THT:C_Radial_D10_L25_P5</t>
  </si>
  <si>
    <t>Panasonic</t>
  </si>
  <si>
    <t>EEU-FR1V821L</t>
  </si>
  <si>
    <t>P14444-ND</t>
  </si>
  <si>
    <t>2063073</t>
  </si>
  <si>
    <t>667-EEU-FR1V821L</t>
  </si>
  <si>
    <t>71T7006</t>
  </si>
  <si>
    <t>747-2014</t>
  </si>
  <si>
    <t>C15</t>
  </si>
  <si>
    <t>4.7u</t>
  </si>
  <si>
    <t>Capacitors_SMD:C_1210</t>
  </si>
  <si>
    <t>TDK</t>
  </si>
  <si>
    <t>C3225X7R2A225K230AB</t>
  </si>
  <si>
    <t>445-4497-1-ND</t>
  </si>
  <si>
    <t>2112727</t>
  </si>
  <si>
    <t>90R8351</t>
  </si>
  <si>
    <t>788-3085</t>
  </si>
  <si>
    <t>C35</t>
  </si>
  <si>
    <t>100p</t>
  </si>
  <si>
    <t>GRM1885C2A101JA01D</t>
  </si>
  <si>
    <t>490-1351-1-ND</t>
  </si>
  <si>
    <t>1828919</t>
  </si>
  <si>
    <t>723-5963</t>
  </si>
  <si>
    <t>D6,D8</t>
  </si>
  <si>
    <t>LED_SMD</t>
  </si>
  <si>
    <t>LEDs:LED_0603</t>
  </si>
  <si>
    <t>LED1,LED2</t>
  </si>
  <si>
    <t>LED</t>
  </si>
  <si>
    <t>LEDs:LED_D3.0mm</t>
  </si>
  <si>
    <t>NTC1</t>
  </si>
  <si>
    <t>10k-NTC</t>
  </si>
  <si>
    <t>NTCG163JF103FT1S</t>
  </si>
  <si>
    <t>445-6881-1-ND</t>
  </si>
  <si>
    <t>2066284</t>
  </si>
  <si>
    <t>51T4415</t>
  </si>
  <si>
    <t>L3</t>
  </si>
  <si>
    <t>Inductors:SELF-WE-TPC_M</t>
  </si>
  <si>
    <t>SRR4028-220Y</t>
  </si>
  <si>
    <t>SRR4028-220YCT-ND</t>
  </si>
  <si>
    <t>87W6041</t>
  </si>
  <si>
    <t>122-9210</t>
  </si>
  <si>
    <t>R26</t>
  </si>
  <si>
    <t>5.6k</t>
  </si>
  <si>
    <t>RC0603FR-075K6L</t>
  </si>
  <si>
    <t>311-5.60KHRCT-ND</t>
  </si>
  <si>
    <t>9238573</t>
  </si>
  <si>
    <t>603-RC0603FR-075K6L</t>
  </si>
  <si>
    <t>98K7420</t>
  </si>
  <si>
    <t>D4</t>
  </si>
  <si>
    <t>NUP2105L</t>
  </si>
  <si>
    <t>ON Semiconductor</t>
  </si>
  <si>
    <t>NUP2105LT1G</t>
  </si>
  <si>
    <t>NUP2105LT1GOSCT-ND</t>
  </si>
  <si>
    <t>2101833</t>
  </si>
  <si>
    <t>06R3477</t>
  </si>
  <si>
    <t>464-255</t>
  </si>
  <si>
    <t>R32</t>
  </si>
  <si>
    <t>LOGO1</t>
  </si>
  <si>
    <t>LIBRE_SOLAR</t>
  </si>
  <si>
    <t>LibreSolar:LIBRESOLAR_LOGO</t>
  </si>
  <si>
    <t>SWD1</t>
  </si>
  <si>
    <t>ST_Nucleo_SWD</t>
  </si>
  <si>
    <t>Pin_Headers:Pin_Header_Straight_1x06_Pitch2.54mm</t>
  </si>
  <si>
    <t>LOGO2</t>
  </si>
  <si>
    <t>OPEN_HARDWARE</t>
  </si>
  <si>
    <t>Symbols:OSHW-Logo_5.7x6mm_SilkScreen</t>
  </si>
  <si>
    <t>J4</t>
  </si>
  <si>
    <t>UEXT</t>
  </si>
  <si>
    <t>Pin_Headers:Pin_Header_Straight_2x05_Pitch2.54mm</t>
  </si>
  <si>
    <t>R4,R5</t>
  </si>
  <si>
    <t>4.7</t>
  </si>
  <si>
    <t>RC1206FR-074R7L</t>
  </si>
  <si>
    <t>311-4.70FRCT-ND</t>
  </si>
  <si>
    <t>9236600</t>
  </si>
  <si>
    <t>68X3206</t>
  </si>
  <si>
    <t>617-8929</t>
  </si>
  <si>
    <t>U5</t>
  </si>
  <si>
    <t>AP2210-3.3</t>
  </si>
  <si>
    <t>TO_SOT_Packages_SMD:SOT-23-5</t>
  </si>
  <si>
    <t>AP2210K-3.3TRG1</t>
  </si>
  <si>
    <t>AP2210K-3.3TRG1DICT-ND</t>
  </si>
  <si>
    <t>C27,C28</t>
  </si>
  <si>
    <t>4.3p</t>
  </si>
  <si>
    <t>GRM1885C1H4R3CA01D</t>
  </si>
  <si>
    <t>490-13349-1-ND</t>
  </si>
  <si>
    <t>R14,R15,R21,R22</t>
  </si>
  <si>
    <t>150k</t>
  </si>
  <si>
    <t>RC0603FR-07150KL</t>
  </si>
  <si>
    <t>311-150KHRCT-ND</t>
  </si>
  <si>
    <t>9238743</t>
  </si>
  <si>
    <t>603-RC0603FR-07150KL</t>
  </si>
  <si>
    <t>68R0060</t>
  </si>
  <si>
    <t>R2,R39,R40</t>
  </si>
  <si>
    <t>1M</t>
  </si>
  <si>
    <t>RC0603FR-071ML</t>
  </si>
  <si>
    <t>311-1.00MHRCT-ND</t>
  </si>
  <si>
    <t>9238840</t>
  </si>
  <si>
    <t>68R0047</t>
  </si>
  <si>
    <t>F1</t>
  </si>
  <si>
    <t>25A</t>
  </si>
  <si>
    <t>LibreSolar:KEYSTONE-FUSE-3557-2</t>
  </si>
  <si>
    <t>Keystone</t>
  </si>
  <si>
    <t>3557-2</t>
  </si>
  <si>
    <t>36-3557-2-ND</t>
  </si>
  <si>
    <t>2292904</t>
  </si>
  <si>
    <t>22M2712</t>
  </si>
  <si>
    <t>J1</t>
  </si>
  <si>
    <t>SOLAR</t>
  </si>
  <si>
    <t>LibreSolar:MKDS_5-2-952</t>
  </si>
  <si>
    <t>MKDS 5/ 2-9,5</t>
  </si>
  <si>
    <t>72Y2000</t>
  </si>
  <si>
    <t>Y2</t>
  </si>
  <si>
    <t>ABS25-32.768KHZ-6-T</t>
  </si>
  <si>
    <t>Crystals:Crystal_SMD_SeikoEpson_MC306-4pin_8.0x3.2mm</t>
  </si>
  <si>
    <t>Abracon</t>
  </si>
  <si>
    <t>535-10240-1-ND</t>
  </si>
  <si>
    <t>2101354</t>
  </si>
  <si>
    <t>60R3993</t>
  </si>
  <si>
    <t>R16,R23,R27,R29,R37,R44</t>
  </si>
  <si>
    <t>10k</t>
  </si>
  <si>
    <t>P2</t>
  </si>
  <si>
    <t>USB_B</t>
  </si>
  <si>
    <t>Connectors:USB_B</t>
  </si>
  <si>
    <t>FCI</t>
  </si>
  <si>
    <t>61729-1011BLF</t>
  </si>
  <si>
    <t>609-3657-ND</t>
  </si>
  <si>
    <t>62K6484</t>
  </si>
  <si>
    <t>771-0041</t>
  </si>
  <si>
    <t>U7</t>
  </si>
  <si>
    <t>LM358</t>
  </si>
  <si>
    <t>LM358PSR</t>
  </si>
  <si>
    <t>296-1396-1-ND</t>
  </si>
  <si>
    <t>2342291</t>
  </si>
  <si>
    <t>86W6022</t>
  </si>
  <si>
    <t>L4</t>
  </si>
  <si>
    <t>L</t>
  </si>
  <si>
    <t>Inductors_SMD:L_0603</t>
  </si>
  <si>
    <t>BLM18AG601SN1D</t>
  </si>
  <si>
    <t>490-1014-1-ND</t>
  </si>
  <si>
    <t>1515679</t>
  </si>
  <si>
    <t>73M9057</t>
  </si>
  <si>
    <t>724-1299</t>
  </si>
  <si>
    <t>L2</t>
  </si>
  <si>
    <t>4.7uH</t>
  </si>
  <si>
    <t>Inductors_SMD:L_0805</t>
  </si>
  <si>
    <t>LQM21PN4R7NGRD</t>
  </si>
  <si>
    <t>490-7782-1-ND</t>
  </si>
  <si>
    <t>2309792</t>
  </si>
  <si>
    <t>C12,C22,C23</t>
  </si>
  <si>
    <t>GRM188R61E105KA12D</t>
  </si>
  <si>
    <t>490-3897-1-ND</t>
  </si>
  <si>
    <t>1828802</t>
  </si>
  <si>
    <t>14T3309</t>
  </si>
  <si>
    <t>C25</t>
  </si>
  <si>
    <t>J2</t>
  </si>
  <si>
    <t>LOAD</t>
  </si>
  <si>
    <t>P1</t>
  </si>
  <si>
    <t>CONN_01X02</t>
  </si>
  <si>
    <t>J3</t>
  </si>
  <si>
    <t>BAT</t>
  </si>
  <si>
    <t>D1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</si>
</sst>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product-detail/en/wurth-electronics-inc/614105150721/732-5958-1-ND/5047553" TargetMode="External"/><Relationship Id="rId3" Type="http://schemas.openxmlformats.org/officeDocument/2006/relationships/hyperlink" Target="http://it.farnell.com/wurth-elektronik/614105150721/micro-usb-2-0-tipo-b-presa-th/dp/2470821" TargetMode="External"/><Relationship Id="rId4" Type="http://schemas.openxmlformats.org/officeDocument/2006/relationships/hyperlink" Target="http://www.mouser.com/Search/Refine.aspx?Keyword=614105150721%20" TargetMode="External"/><Relationship Id="rId5" Type="http://schemas.openxmlformats.org/officeDocument/2006/relationships/hyperlink" Target="http://www.newark.com/wurth-elektronik/614105150721/micro-usb-2-0-type-b-receptacle/dp/46Y2760" TargetMode="External"/><Relationship Id="rId6" Type="http://schemas.openxmlformats.org/officeDocument/2006/relationships/hyperlink" Target="http://it.rs-online.com/web/c/?searchTerm=614105150721%20" TargetMode="External"/><Relationship Id="rId7" Type="http://schemas.openxmlformats.org/officeDocument/2006/relationships/hyperlink" Target="http://www.digikey.com/product-detail/en/fairchild-on-semiconductor/SS16FP/SS16FPCT-ND/5892133" TargetMode="External"/><Relationship Id="rId8" Type="http://schemas.openxmlformats.org/officeDocument/2006/relationships/hyperlink" Target="http://www.mouser.com/Search/Refine.aspx?Keyword=SS16FP%20" TargetMode="External"/><Relationship Id="rId9" Type="http://schemas.openxmlformats.org/officeDocument/2006/relationships/hyperlink" Target="http://www.newark.com/webapp/wcs/stores/servlet/Search?catalogId=15003&amp;langId=-1&amp;storeId=10194&amp;gs=true&amp;st=SS16FP%20" TargetMode="External"/><Relationship Id="rId10" Type="http://schemas.openxmlformats.org/officeDocument/2006/relationships/hyperlink" Target="http://it.farnell.com/phoenix-contact/1729128/morsettiera-pcb-5-08mm-bifase/dp/3041440" TargetMode="External"/><Relationship Id="rId11" Type="http://schemas.openxmlformats.org/officeDocument/2006/relationships/hyperlink" Target="http://www.newark.com/phoenix-contact/mkdsn-1-5-2/wire-to-board-terminal-block-2/dp/53Y0782" TargetMode="External"/><Relationship Id="rId12" Type="http://schemas.openxmlformats.org/officeDocument/2006/relationships/hyperlink" Target="http://www.digikey.com/product-detail/en/nxp-usa-inc/TJA1042T-3-1J/568-12625-1-ND/5395641" TargetMode="External"/><Relationship Id="rId13" Type="http://schemas.openxmlformats.org/officeDocument/2006/relationships/hyperlink" Target="http://it.farnell.com/nxp/tja1042t-3-1j/transceiver-can-aec-q100-2mbps/dp/2574957" TargetMode="External"/><Relationship Id="rId14" Type="http://schemas.openxmlformats.org/officeDocument/2006/relationships/hyperlink" Target="http://www.mouser.com/ProductDetail/NXP-Semiconductors/TJA1042T-3-1J/?qs=sGAEpiMZZMsGqoCZrYwANiXBNe5tTW9Sl3LwqFj8RsU%3D" TargetMode="External"/><Relationship Id="rId15" Type="http://schemas.openxmlformats.org/officeDocument/2006/relationships/hyperlink" Target="http://www.newark.com/webapp/wcs/stores/servlet/Search?catalogId=15003&amp;langId=-1&amp;storeId=10194&amp;gs=true&amp;st=TJA1042T%2F3%2F1J%20" TargetMode="External"/><Relationship Id="rId16" Type="http://schemas.openxmlformats.org/officeDocument/2006/relationships/hyperlink" Target="http://www.digikey.com/product-detail/en/stmicroelectronics/STM32F072CBU6/497-14646-ND/4815293" TargetMode="External"/><Relationship Id="rId17" Type="http://schemas.openxmlformats.org/officeDocument/2006/relationships/hyperlink" Target="http://it.farnell.com/stmicroelectronics/stm32f072cbt6/mcu-32bit-cortex-m0-48mhz-lqfp/dp/2432094" TargetMode="External"/><Relationship Id="rId18" Type="http://schemas.openxmlformats.org/officeDocument/2006/relationships/hyperlink" Target="http://www.mouser.com/ProductDetail/STMicroelectronics/STM32F072CBU7/?qs=sGAEpiMZZMuoKKEcg8mMKKSSnXe0DCPv91kp9Oo0LNFlcUVOhnxVaA%3D%3D" TargetMode="External"/><Relationship Id="rId19" Type="http://schemas.openxmlformats.org/officeDocument/2006/relationships/hyperlink" Target="http://www.newark.com/stmicroelectronics/stm32f072cbu6/32-bit-microcontroller-usb-line/dp/75X0285" TargetMode="External"/><Relationship Id="rId20" Type="http://schemas.openxmlformats.org/officeDocument/2006/relationships/hyperlink" Target="http://it.rs-online.com/web/p/microcontroller/8805392/" TargetMode="External"/><Relationship Id="rId21" Type="http://schemas.openxmlformats.org/officeDocument/2006/relationships/hyperlink" Target="http://www.digikey.com/product-detail/en/murata-electronics-north-america/GRM188R60J225KE19D/490-1552-1-ND/587757" TargetMode="External"/><Relationship Id="rId22" Type="http://schemas.openxmlformats.org/officeDocument/2006/relationships/hyperlink" Target="http://it.farnell.com/murata/grm188r60j225ke19d/condensat-mlcc-x5r-2-2uf-6-3v/dp/2494231" TargetMode="External"/><Relationship Id="rId23" Type="http://schemas.openxmlformats.org/officeDocument/2006/relationships/hyperlink" Target="http://www.newark.com/murata/grm188r60j225ke19d/smd-multilayer-ceramic-capacitor/dp/55Y9853" TargetMode="External"/><Relationship Id="rId24" Type="http://schemas.openxmlformats.org/officeDocument/2006/relationships/hyperlink" Target="http://it.rs-online.com/web/c/?searchTerm=GRM188R60J225KE19D%20" TargetMode="External"/><Relationship Id="rId25" Type="http://schemas.openxmlformats.org/officeDocument/2006/relationships/hyperlink" Target="http://www.digikey.com/product-detail/en/yageo/RC0603FR-07330RL/311-330HRCT-ND/730109" TargetMode="External"/><Relationship Id="rId26" Type="http://schemas.openxmlformats.org/officeDocument/2006/relationships/hyperlink" Target="http://it.farnell.com/yageo-phycomp/rc0603fr-07330rl/res-film-spesso-330r-1-0-1w-0603/dp/9238425" TargetMode="External"/><Relationship Id="rId27" Type="http://schemas.openxmlformats.org/officeDocument/2006/relationships/hyperlink" Target="http://www.mouser.com/Search/Refine.aspx?Keyword=RC0603FR-07330RL%20Yageo" TargetMode="External"/><Relationship Id="rId28" Type="http://schemas.openxmlformats.org/officeDocument/2006/relationships/hyperlink" Target="http://www.newark.com/yageo-phycomp/rc0603fr-07330rl/res-thick-film-330r-1-0-1w-0603/dp/98K7391" TargetMode="External"/><Relationship Id="rId29" Type="http://schemas.openxmlformats.org/officeDocument/2006/relationships/hyperlink" Target="http://www.digikey.com/product-detail/en/texas-instruments/LM5107MA/LM5107MA-ND/3695264" TargetMode="External"/><Relationship Id="rId30" Type="http://schemas.openxmlformats.org/officeDocument/2006/relationships/hyperlink" Target="http://it.farnell.com/webapp/wcs/stores/servlet/Search?catalogId=15001&amp;langId=-4&amp;storeId=10165&amp;gs=true&amp;st=LM5107MA%20" TargetMode="External"/><Relationship Id="rId31" Type="http://schemas.openxmlformats.org/officeDocument/2006/relationships/hyperlink" Target="http://www.newark.com/webapp/wcs/stores/servlet/Search?catalogId=15003&amp;langId=-1&amp;storeId=10194&amp;gs=true&amp;st=LM5107MA%20" TargetMode="External"/><Relationship Id="rId32" Type="http://schemas.openxmlformats.org/officeDocument/2006/relationships/hyperlink" Target="http://it.rs-online.com/web/c/?searchTerm=LM5107MA%20" TargetMode="External"/><Relationship Id="rId33" Type="http://schemas.openxmlformats.org/officeDocument/2006/relationships/hyperlink" Target="http://it.farnell.com/phoenix-contact/1729128/morsettiera-pcb-5-08mm-bifase/dp/3041440" TargetMode="External"/><Relationship Id="rId34" Type="http://schemas.openxmlformats.org/officeDocument/2006/relationships/hyperlink" Target="http://www.newark.com/phoenix-contact/mkdsn-1-5-2/wire-to-board-terminal-block-2/dp/53Y0782" TargetMode="External"/><Relationship Id="rId35" Type="http://schemas.openxmlformats.org/officeDocument/2006/relationships/hyperlink" Target="http://www.digikey.com/scripts/DkSearch/dksus.dll?WT.z_header=search_go&amp;lang=en&amp;keywords=54602-908LF%20" TargetMode="External"/><Relationship Id="rId36" Type="http://schemas.openxmlformats.org/officeDocument/2006/relationships/hyperlink" Target="http://it.farnell.com/webapp/wcs/stores/servlet/Search?catalogId=15001&amp;langId=-4&amp;storeId=10165&amp;gs=true&amp;st=54602-908LF%20" TargetMode="External"/><Relationship Id="rId37" Type="http://schemas.openxmlformats.org/officeDocument/2006/relationships/hyperlink" Target="http://www.mouser.com/Search/Refine.aspx?Keyword=54602-908LF%20" TargetMode="External"/><Relationship Id="rId38" Type="http://schemas.openxmlformats.org/officeDocument/2006/relationships/hyperlink" Target="http://www.newark.com/amphenol-fci/54602-908lf/cat3-rj45-modular-jack-8-position/dp/51M7962" TargetMode="External"/><Relationship Id="rId39" Type="http://schemas.openxmlformats.org/officeDocument/2006/relationships/hyperlink" Target="http://it.rs-online.com/web/c/?searchTerm=54602-908LF%20" TargetMode="External"/><Relationship Id="rId40" Type="http://schemas.openxmlformats.org/officeDocument/2006/relationships/hyperlink" Target="http://www.digikey.com/product-detail/en/murata-electronics-north-america/GRM188R71H104KA93D/490-1519-1-ND/587854" TargetMode="External"/><Relationship Id="rId41" Type="http://schemas.openxmlformats.org/officeDocument/2006/relationships/hyperlink" Target="http://it.farnell.com/murata/grm188r71h104ka93d/condensatore-mlcc-x7r-100nf-50v/dp/8820023" TargetMode="External"/><Relationship Id="rId42" Type="http://schemas.openxmlformats.org/officeDocument/2006/relationships/hyperlink" Target="http://www.newark.com/murata/grm188r71h104ka93d/ceramic-capacitor-0-1uf-50v-x7r/dp/38K1670" TargetMode="External"/><Relationship Id="rId43" Type="http://schemas.openxmlformats.org/officeDocument/2006/relationships/hyperlink" Target="http://www.digikey.com/product-detail/en/diodes-incorporated/MMBT3904-7-F/MMBT3904-FDICT-ND/815727" TargetMode="External"/><Relationship Id="rId44" Type="http://schemas.openxmlformats.org/officeDocument/2006/relationships/hyperlink" Target="http://it.farnell.com/diodes-inc/mmbt3904-7-f/transistor-npn-sot23/dp/1773602" TargetMode="External"/><Relationship Id="rId45" Type="http://schemas.openxmlformats.org/officeDocument/2006/relationships/hyperlink" Target="http://www.mouser.com/ProductDetail/Diodes-Incorporated/MMBT3904-7-F/?qs=sGAEpiMZZMshyDBzk1%2FWi1dT3nwsZmYoiI8o96T1S7I%3D" TargetMode="External"/><Relationship Id="rId46" Type="http://schemas.openxmlformats.org/officeDocument/2006/relationships/hyperlink" Target="http://www.newark.com/diodes-inc/mmbt3904-7-f/transistor-npn-40v-200ma-300mw/dp/51R6813" TargetMode="External"/><Relationship Id="rId47" Type="http://schemas.openxmlformats.org/officeDocument/2006/relationships/hyperlink" Target="http://it.rs-online.com/web/p/transistor-bipolari/1219489/" TargetMode="External"/><Relationship Id="rId48" Type="http://schemas.openxmlformats.org/officeDocument/2006/relationships/hyperlink" Target="http://www.digikey.com/product-detail/en/yageo/RC0603FR-0752K3L/311-52.3KHRCT-ND/730237" TargetMode="External"/><Relationship Id="rId49" Type="http://schemas.openxmlformats.org/officeDocument/2006/relationships/hyperlink" Target="http://it.farnell.com/webapp/wcs/stores/servlet/Search?catalogId=15001&amp;langId=-4&amp;storeId=10165&amp;gs=true&amp;st=RC0603FR-0752K3L%20" TargetMode="External"/><Relationship Id="rId50" Type="http://schemas.openxmlformats.org/officeDocument/2006/relationships/hyperlink" Target="http://www.newark.com/webapp/wcs/stores/servlet/Search?catalogId=15003&amp;langId=-1&amp;storeId=10194&amp;gs=true&amp;st=RC0603FR-0752K3L%20Yageo" TargetMode="External"/><Relationship Id="rId51" Type="http://schemas.openxmlformats.org/officeDocument/2006/relationships/hyperlink" Target="http://www.digikey.com/product-detail/en/yageo/RC0603FR-070RL/311-0.0HRCT-ND/4340584" TargetMode="External"/><Relationship Id="rId52" Type="http://schemas.openxmlformats.org/officeDocument/2006/relationships/hyperlink" Target="http://it.farnell.com/yageo/rc0603fr-070rl/res-film-spesso-0r-1-0-1w-0603/dp/2309106" TargetMode="External"/><Relationship Id="rId53" Type="http://schemas.openxmlformats.org/officeDocument/2006/relationships/hyperlink" Target="http://www.mouser.com/Search/Refine.aspx?Keyword=RC0603FR-070RL%20Yageo" TargetMode="External"/><Relationship Id="rId54" Type="http://schemas.openxmlformats.org/officeDocument/2006/relationships/hyperlink" Target="http://www.newark.com/yageo/rc0603fr-070rl/res-thick-film-0r-1-0-1w-0603/dp/68R0041" TargetMode="External"/><Relationship Id="rId55" Type="http://schemas.openxmlformats.org/officeDocument/2006/relationships/hyperlink" Target="http://www.digikey.com/product-detail/en/stmicroelectronics/USBLC6-2SC6/497-5235-1-ND/1121688" TargetMode="External"/><Relationship Id="rId56" Type="http://schemas.openxmlformats.org/officeDocument/2006/relationships/hyperlink" Target="http://it.farnell.com/stmicroelectronics/usblc6-2sc6/protezione-esd-3-5pf-17v-sot23/dp/1269406" TargetMode="External"/><Relationship Id="rId57" Type="http://schemas.openxmlformats.org/officeDocument/2006/relationships/hyperlink" Target="http://www.mouser.com/ProductDetail/STMicroelectronics/USBLC6-2SC6/?qs=sGAEpiMZZMvxHShE6Whpu%2FcIE2H5IOBdvREMGHqn6h0%3D" TargetMode="External"/><Relationship Id="rId58" Type="http://schemas.openxmlformats.org/officeDocument/2006/relationships/hyperlink" Target="http://www.newark.com/stmicroelectronics/usblc6-2sc6/esd-protection-device-17-v-sot/dp/26M4748" TargetMode="External"/><Relationship Id="rId59" Type="http://schemas.openxmlformats.org/officeDocument/2006/relationships/hyperlink" Target="http://it.rs-online.com/web/p/diodi-tvs/6247693/" TargetMode="External"/><Relationship Id="rId60" Type="http://schemas.openxmlformats.org/officeDocument/2006/relationships/hyperlink" Target="http://www.digikey.com/scripts/DkSearch/dksus.dll?WT.z_header=search_go&amp;lang=en&amp;keywords=EKYB630ELL102ML25S%20" TargetMode="External"/><Relationship Id="rId61" Type="http://schemas.openxmlformats.org/officeDocument/2006/relationships/hyperlink" Target="http://it.farnell.com/webapp/wcs/stores/servlet/Search?catalogId=15001&amp;langId=-4&amp;storeId=10165&amp;gs=true&amp;st=EKYB630ELL102ML25S%20" TargetMode="External"/><Relationship Id="rId62" Type="http://schemas.openxmlformats.org/officeDocument/2006/relationships/hyperlink" Target="http://www.mouser.com/Search/Refine.aspx?Keyword=EKYB630ELL102ML25S%20" TargetMode="External"/><Relationship Id="rId63" Type="http://schemas.openxmlformats.org/officeDocument/2006/relationships/hyperlink" Target="http://www.newark.com/webapp/wcs/stores/servlet/Search?catalogId=15003&amp;langId=-1&amp;storeId=10194&amp;gs=true&amp;st=EKYB630ELL102ML25S%20" TargetMode="External"/><Relationship Id="rId64" Type="http://schemas.openxmlformats.org/officeDocument/2006/relationships/hyperlink" Target="http://www.digikey.com/product-detail/en/microchip-technology/LM4040DYM3-2.5-TR/576-1047-1-ND/771818" TargetMode="External"/><Relationship Id="rId65" Type="http://schemas.openxmlformats.org/officeDocument/2006/relationships/hyperlink" Target="http://it.farnell.com/microchip/lm4040dym3-2-5-tr/voltage-ref-shunt-2-5v-sot-23/dp/2509865" TargetMode="External"/><Relationship Id="rId66" Type="http://schemas.openxmlformats.org/officeDocument/2006/relationships/hyperlink" Target="http://www.newark.com/webapp/wcs/stores/servlet/Search?catalogId=15003&amp;langId=-1&amp;storeId=10194&amp;gs=true&amp;st=LM4040DYM3-2.5-TR%20" TargetMode="External"/><Relationship Id="rId67" Type="http://schemas.openxmlformats.org/officeDocument/2006/relationships/hyperlink" Target="http://www.digikey.com/product-detail/en/texas-instruments/LM2665M6-NOPB/LM2665M6-NOPBCT-ND/363760" TargetMode="External"/><Relationship Id="rId68" Type="http://schemas.openxmlformats.org/officeDocument/2006/relationships/hyperlink" Target="http://it.farnell.com/texas-instruments/lm2665m6-nopb/converter-dc-dc-charge-pump-smd/dp/1469163" TargetMode="External"/><Relationship Id="rId69" Type="http://schemas.openxmlformats.org/officeDocument/2006/relationships/hyperlink" Target="http://www.newark.com/texas-instruments/lm2665m6-nopb/dc-dc-voltage-converter-6-sot/dp/41K4028" TargetMode="External"/><Relationship Id="rId70" Type="http://schemas.openxmlformats.org/officeDocument/2006/relationships/hyperlink" Target="http://it.rs-online.com/web/p/pompe-di-carica/1003887/" TargetMode="External"/><Relationship Id="rId71" Type="http://schemas.openxmlformats.org/officeDocument/2006/relationships/hyperlink" Target="http://www.digikey.com/product-detail/en/murata-electronics-north-america/CSTCE8M00G15C99-R0/490-7857-1-ND/4380188" TargetMode="External"/><Relationship Id="rId72" Type="http://schemas.openxmlformats.org/officeDocument/2006/relationships/hyperlink" Target="http://it.farnell.com/murata/cstce8m00g15c99-r0/risuonatore-ceramico-8mhz-smd/dp/2470360" TargetMode="External"/><Relationship Id="rId73" Type="http://schemas.openxmlformats.org/officeDocument/2006/relationships/hyperlink" Target="http://www.mouser.com/Search/Refine.aspx?Keyword=CSTCE8M00G15C99-R0%20" TargetMode="External"/><Relationship Id="rId74" Type="http://schemas.openxmlformats.org/officeDocument/2006/relationships/hyperlink" Target="http://www.newark.com/webapp/wcs/stores/servlet/Search?catalogId=15003&amp;langId=-1&amp;storeId=10194&amp;gs=true&amp;st=CSTCE8M00G15C99-R0%20" TargetMode="External"/><Relationship Id="rId75" Type="http://schemas.openxmlformats.org/officeDocument/2006/relationships/hyperlink" Target="http://it.rs-online.com/web/c/?searchTerm=CSTCE8M00G15C99-R0%20" TargetMode="External"/><Relationship Id="rId76" Type="http://schemas.openxmlformats.org/officeDocument/2006/relationships/hyperlink" Target="http://www.digikey.com/product-detail/en/microchip-technology/MCP16331T-E-CH/MCP16331T-E-CHCT-ND/4972815" TargetMode="External"/><Relationship Id="rId77" Type="http://schemas.openxmlformats.org/officeDocument/2006/relationships/hyperlink" Target="http://it.farnell.com/microchip/mcp16331t-e-ch/50v-non-synchronous-buck-voltage/dp/2448515" TargetMode="External"/><Relationship Id="rId78" Type="http://schemas.openxmlformats.org/officeDocument/2006/relationships/hyperlink" Target="http://www.newark.com/microchip/mcp16331t-e-ch/dc-dc-converter-buck-500khz-sot/dp/62X0518" TargetMode="External"/><Relationship Id="rId79" Type="http://schemas.openxmlformats.org/officeDocument/2006/relationships/hyperlink" Target="http://it.rs-online.com/web/c/?searchTerm=MCP16331T-E%2FCH%20" TargetMode="External"/><Relationship Id="rId80" Type="http://schemas.openxmlformats.org/officeDocument/2006/relationships/hyperlink" Target="http://www.digikey.com/product-detail/en/yageo/RC0805FR-073R3L/YAG2295CT-ND/5252409" TargetMode="External"/><Relationship Id="rId81" Type="http://schemas.openxmlformats.org/officeDocument/2006/relationships/hyperlink" Target="http://it.farnell.com/yageo-phycomp/rc0805fr-073r3l/res-film-spesso-3r3-1-0-125w-0805/dp/9237186" TargetMode="External"/><Relationship Id="rId82" Type="http://schemas.openxmlformats.org/officeDocument/2006/relationships/hyperlink" Target="http://www.newark.com/webapp/wcs/stores/servlet/Search?catalogId=15003&amp;langId=-1&amp;storeId=10194&amp;gs=true&amp;st=RC0805FR-073R3L%20" TargetMode="External"/><Relationship Id="rId83" Type="http://schemas.openxmlformats.org/officeDocument/2006/relationships/hyperlink" Target="http://it.rs-online.com/web/c/?searchTerm=RC0805FR-073R3L%20Yageo" TargetMode="External"/><Relationship Id="rId84" Type="http://schemas.openxmlformats.org/officeDocument/2006/relationships/hyperlink" Target="http://www.digikey.com/product-detail/en/murata-electronics-north-america/GRM31CR72A225KA73K/490-14679-1-ND/6606285" TargetMode="External"/><Relationship Id="rId85" Type="http://schemas.openxmlformats.org/officeDocument/2006/relationships/hyperlink" Target="http://it.farnell.com/murata/grm31cr72a225ka73l/condens-mlcc-x7r-2-2uf-100v-1206/dp/2426966" TargetMode="External"/><Relationship Id="rId86" Type="http://schemas.openxmlformats.org/officeDocument/2006/relationships/hyperlink" Target="http://www.newark.com/murata/grm31cr72a225ka73l/cap-mlcc-x7r-2-2uf-100v-1206-reel/dp/03AC2768" TargetMode="External"/><Relationship Id="rId87" Type="http://schemas.openxmlformats.org/officeDocument/2006/relationships/hyperlink" Target="http://it.rs-online.com/web/c/?searchTerm=GRM31CR72A225KA73L%20" TargetMode="External"/><Relationship Id="rId88" Type="http://schemas.openxmlformats.org/officeDocument/2006/relationships/hyperlink" Target="http://www.digikey.com/product-detail/en/murata-electronics-north-america/GRJ21BC72A105KE11L/490-10918-1-ND/5321119" TargetMode="External"/><Relationship Id="rId89" Type="http://schemas.openxmlformats.org/officeDocument/2006/relationships/hyperlink" Target="http://it.farnell.com/murata/grj21bc72a105ke11l/condensatore-x7s-1uf-100v-0805/dp/2546322" TargetMode="External"/><Relationship Id="rId90" Type="http://schemas.openxmlformats.org/officeDocument/2006/relationships/hyperlink" Target="http://www.mouser.com/ProductDetail/Murata-Electronics/GRJ21BC72A105KE11L/?qs=sGAEpiMZZMs0AnBnWHyRQPHsfd5klL7FYI0%252bl5AWbm16dwB2y5JyNg%3D%3D" TargetMode="External"/><Relationship Id="rId91" Type="http://schemas.openxmlformats.org/officeDocument/2006/relationships/hyperlink" Target="http://www.newark.com/webapp/wcs/stores/servlet/Search?catalogId=15003&amp;langId=-1&amp;storeId=10194&amp;gs=true&amp;st=GRJ21BC72A105KE11L%20" TargetMode="External"/><Relationship Id="rId92" Type="http://schemas.openxmlformats.org/officeDocument/2006/relationships/hyperlink" Target="http://www.digikey.com/product-detail/en/murata-electronics-north-america/GRM1885C2A102JA01D/490-3281-1-ND/702822" TargetMode="External"/><Relationship Id="rId93" Type="http://schemas.openxmlformats.org/officeDocument/2006/relationships/hyperlink" Target="http://it.farnell.com/murata/grm1885c2a102ja01d/cond-mlcc-c0g-np0-1000pf-100v/dp/2494226" TargetMode="External"/><Relationship Id="rId94" Type="http://schemas.openxmlformats.org/officeDocument/2006/relationships/hyperlink" Target="http://www.newark.com/murata/grm1885c2a102ja01d/smd-multilayer-ceramic-capacitor/dp/55Y9880" TargetMode="External"/><Relationship Id="rId95" Type="http://schemas.openxmlformats.org/officeDocument/2006/relationships/hyperlink" Target="http://it.rs-online.com/web/c/?searchTerm=GRM1885C2A102JA01D%20" TargetMode="External"/><Relationship Id="rId96" Type="http://schemas.openxmlformats.org/officeDocument/2006/relationships/hyperlink" Target="http://www.digikey.com/product-detail/en/yageo/RC0603FR-0733KL/311-33.0KHRCT-ND/730106" TargetMode="External"/><Relationship Id="rId97" Type="http://schemas.openxmlformats.org/officeDocument/2006/relationships/hyperlink" Target="http://it.farnell.com/yageo-phycomp/rc0603fr-0733kl/res-film-spesso-33k-1-0-1w-0603/dp/9238662" TargetMode="External"/><Relationship Id="rId98" Type="http://schemas.openxmlformats.org/officeDocument/2006/relationships/hyperlink" Target="http://www.mouser.com/Search/Refine.aspx?Keyword=RC0603FR-0733KL%20Yageo" TargetMode="External"/><Relationship Id="rId99" Type="http://schemas.openxmlformats.org/officeDocument/2006/relationships/hyperlink" Target="http://www.newark.com/yageo/rc0603fr-0733kl/res-thick-film-33k-1-0-1w-0603/dp/68R0084" TargetMode="External"/><Relationship Id="rId100" Type="http://schemas.openxmlformats.org/officeDocument/2006/relationships/hyperlink" Target="http://www.digikey.com/product-detail/en/yageo/RC0603FR-072K2L/311-2.20KHRCT-ND/729963" TargetMode="External"/><Relationship Id="rId101" Type="http://schemas.openxmlformats.org/officeDocument/2006/relationships/hyperlink" Target="http://it.farnell.com/yageo/rc0603fr-072k2l/res-thick-film-2k2-1-0-1w-0603/dp/2413680" TargetMode="External"/><Relationship Id="rId102" Type="http://schemas.openxmlformats.org/officeDocument/2006/relationships/hyperlink" Target="http://www.newark.com/yageo/rc0603fr-072k2l/res-thick-film-2k2-1-0-1w-0603/dp/68R0064" TargetMode="External"/><Relationship Id="rId103" Type="http://schemas.openxmlformats.org/officeDocument/2006/relationships/hyperlink" Target="http://www.digikey.com/product-detail/en/yageo/RC1206FR-07120RL/311-120FRCT-ND/731470" TargetMode="External"/><Relationship Id="rId104" Type="http://schemas.openxmlformats.org/officeDocument/2006/relationships/hyperlink" Target="http://it.farnell.com/yageo-phycomp/rc1206fr-07120rl/res-film-spesso-120r-1-0-25w-1206/dp/9236767" TargetMode="External"/><Relationship Id="rId105" Type="http://schemas.openxmlformats.org/officeDocument/2006/relationships/hyperlink" Target="http://www.newark.com/yageo-phycomp/rc1206fr-07120rl/res-thick-film-120r-1-0-25w-1206/dp/98K7632" TargetMode="External"/><Relationship Id="rId106" Type="http://schemas.openxmlformats.org/officeDocument/2006/relationships/hyperlink" Target="http://www.digikey.com/product-detail/en/bourns-inc/CRE2512-FZ-R002E-3/CRE2512-FZ-R002E-3CT-ND/4900088" TargetMode="External"/><Relationship Id="rId107" Type="http://schemas.openxmlformats.org/officeDocument/2006/relationships/hyperlink" Target="http://it.farnell.com/bourns/cre2512-fz-r002e-3/res-rilev-corrente-0-002ohm-3w/dp/2434011" TargetMode="External"/><Relationship Id="rId108" Type="http://schemas.openxmlformats.org/officeDocument/2006/relationships/hyperlink" Target="http://www.mouser.com/Search/Refine.aspx?Keyword=CRE2512-FZ-R002E-3%20" TargetMode="External"/><Relationship Id="rId109" Type="http://schemas.openxmlformats.org/officeDocument/2006/relationships/hyperlink" Target="http://www.newark.com/bourns/cre2512-fz-r002e-3/current-sense-resistor-0-002ohm/dp/75X1532" TargetMode="External"/><Relationship Id="rId110" Type="http://schemas.openxmlformats.org/officeDocument/2006/relationships/hyperlink" Target="http://it.rs-online.com/web/c/?searchTerm=CRE2512-FZ-R002E-3%20" TargetMode="External"/><Relationship Id="rId111" Type="http://schemas.openxmlformats.org/officeDocument/2006/relationships/hyperlink" Target="http://www.digikey.com/product-detail/en/yageo/RC0603FR-07100KL/311-100KHRCT-ND/729836" TargetMode="External"/><Relationship Id="rId112" Type="http://schemas.openxmlformats.org/officeDocument/2006/relationships/hyperlink" Target="http://it.farnell.com/yageo-phycomp/rc0603fr-07100kl/res-film-spesso-100k-1-0-1w-0603/dp/9238727" TargetMode="External"/><Relationship Id="rId113" Type="http://schemas.openxmlformats.org/officeDocument/2006/relationships/hyperlink" Target="http://www.newark.com/yageo/rc0603fr-07100kl/res-thick-film-100k-1-0-1w-0603/dp/68R0051" TargetMode="External"/><Relationship Id="rId114" Type="http://schemas.openxmlformats.org/officeDocument/2006/relationships/hyperlink" Target="http://www.digikey.com/product-detail/en/diodes-incorporated/1N4148W-7-F/1N4148W-FDICT-ND/815280" TargetMode="External"/><Relationship Id="rId115" Type="http://schemas.openxmlformats.org/officeDocument/2006/relationships/hyperlink" Target="http://it.farnell.com/multicomp/1n4148w-7-f/diode-ultrafast-recovery-300ma/dp/2306364" TargetMode="External"/><Relationship Id="rId116" Type="http://schemas.openxmlformats.org/officeDocument/2006/relationships/hyperlink" Target="http://www.newark.com/multicomp/1n4148w-7-f/diode-ultrafast-recovery-300ma/dp/65W8784" TargetMode="External"/><Relationship Id="rId117" Type="http://schemas.openxmlformats.org/officeDocument/2006/relationships/hyperlink" Target="http://it.rs-online.com/web/p/diodi-switching/7384728/" TargetMode="External"/><Relationship Id="rId118" Type="http://schemas.openxmlformats.org/officeDocument/2006/relationships/hyperlink" Target="http://www.digikey.com/product-detail/en/yageo/RC0603FR-071KL/311-1.00KHRCT-ND/729790" TargetMode="External"/><Relationship Id="rId119" Type="http://schemas.openxmlformats.org/officeDocument/2006/relationships/hyperlink" Target="http://it.farnell.com/yageo-phycomp/rc0603fr-071kl/res-film-spesso-1k-1-0-1w-0603/dp/9238484" TargetMode="External"/><Relationship Id="rId120" Type="http://schemas.openxmlformats.org/officeDocument/2006/relationships/hyperlink" Target="http://www.newark.com/yageo/rc0603fr-071kl/res-thick-film-1k-1-0-1w-0603/dp/68R0042" TargetMode="External"/><Relationship Id="rId121" Type="http://schemas.openxmlformats.org/officeDocument/2006/relationships/hyperlink" Target="http://www.digikey.com/scripts/DkSearch/dksus.dll?WT.z_header=search_go&amp;lang=en&amp;keywords=428527320908%20" TargetMode="External"/><Relationship Id="rId122" Type="http://schemas.openxmlformats.org/officeDocument/2006/relationships/hyperlink" Target="http://www.digikey.com/product-detail/en/yageo/RC0603FR-0756KL/311-56KHRCT-ND/2827943" TargetMode="External"/><Relationship Id="rId123" Type="http://schemas.openxmlformats.org/officeDocument/2006/relationships/hyperlink" Target="http://it.farnell.com/yageo-phycomp/rc0603fr-0756kl/res-film-spesso-56k-1-0-1w-0603/dp/9238697" TargetMode="External"/><Relationship Id="rId124" Type="http://schemas.openxmlformats.org/officeDocument/2006/relationships/hyperlink" Target="http://www.mouser.com/Search/Refine.aspx?Keyword=RC0603FR-0756KL%20" TargetMode="External"/><Relationship Id="rId125" Type="http://schemas.openxmlformats.org/officeDocument/2006/relationships/hyperlink" Target="http://www.newark.com/yageo-phycomp/rc0603fr-0756kl/res-thick-film-56k-1-0-1w-0603/dp/98K7421" TargetMode="External"/><Relationship Id="rId126" Type="http://schemas.openxmlformats.org/officeDocument/2006/relationships/hyperlink" Target="http://www.digikey.com/product-detail/en/murata-electronics-north-america/GRM21BR61E106KA73L/490-5523-1-ND/2334919" TargetMode="External"/><Relationship Id="rId127" Type="http://schemas.openxmlformats.org/officeDocument/2006/relationships/hyperlink" Target="http://it.farnell.com/murata/grm21br61e106ka73l/condensatore-mlcc-x5r-10uf-25v/dp/1735530" TargetMode="External"/><Relationship Id="rId128" Type="http://schemas.openxmlformats.org/officeDocument/2006/relationships/hyperlink" Target="http://www.newark.com/murata/grm21br61e106ka73l/ceramic-capacitor-10uf-25v-x5r/dp/24R6339" TargetMode="External"/><Relationship Id="rId129" Type="http://schemas.openxmlformats.org/officeDocument/2006/relationships/hyperlink" Target="http://it.rs-online.com/web/c/?searchTerm=GRM21BR61E106KA73L%20" TargetMode="External"/><Relationship Id="rId130" Type="http://schemas.openxmlformats.org/officeDocument/2006/relationships/hyperlink" Target="http://www.digikey.com/product-detail/en/texas-instruments/CSD18540Q5BT/296-37963-1-ND/4915650" TargetMode="External"/><Relationship Id="rId131" Type="http://schemas.openxmlformats.org/officeDocument/2006/relationships/hyperlink" Target="http://it.farnell.com/texas-instruments/csd18540q5bt/mosfet-canale-n-60v-100a-vson/dp/2447870" TargetMode="External"/><Relationship Id="rId132" Type="http://schemas.openxmlformats.org/officeDocument/2006/relationships/hyperlink" Target="http://www.newark.com/webapp/wcs/stores/servlet/Search?catalogId=15003&amp;langId=-1&amp;storeId=10194&amp;gs=true&amp;st=CSD18540Q5BT%20" TargetMode="External"/><Relationship Id="rId133" Type="http://schemas.openxmlformats.org/officeDocument/2006/relationships/hyperlink" Target="http://www.digikey.com/product-detail/en/panasonic-electronic-components/EEU-FR1V821L/P14444-ND/2433578" TargetMode="External"/><Relationship Id="rId134" Type="http://schemas.openxmlformats.org/officeDocument/2006/relationships/hyperlink" Target="http://it.farnell.com/panasonic-electronic-components/eeufr1v821l/condens-elett-allum-820uf-35v/dp/2063073" TargetMode="External"/><Relationship Id="rId135" Type="http://schemas.openxmlformats.org/officeDocument/2006/relationships/hyperlink" Target="http://www.mouser.com/ProductDetail/Panasonic/EEU-FR1V821L/?qs=sGAEpiMZZMtZ1n0r9vR22eOxMV3tXQnmS8%252bjS8XZj%252b4%3D" TargetMode="External"/><Relationship Id="rId136" Type="http://schemas.openxmlformats.org/officeDocument/2006/relationships/hyperlink" Target="http://www.newark.com/panasonic-electronic-components/eeu-fr1v821l/aluminum-electrolytic-capacitor/dp/71T7006" TargetMode="External"/><Relationship Id="rId137" Type="http://schemas.openxmlformats.org/officeDocument/2006/relationships/hyperlink" Target="http://it.rs-online.com/web/p/condensatori-elettrolitici/7472014/" TargetMode="External"/><Relationship Id="rId138" Type="http://schemas.openxmlformats.org/officeDocument/2006/relationships/hyperlink" Target="http://www.digikey.com/product-detail/en/tdk-corporation/C3225X7R2A225K230AB/445-4497-1-ND/2042293" TargetMode="External"/><Relationship Id="rId139" Type="http://schemas.openxmlformats.org/officeDocument/2006/relationships/hyperlink" Target="http://it.farnell.com/tdk/c3225x7r2a225k230ab/condens-mlcc-x7r-2-2uf-100v-1210/dp/2112727" TargetMode="External"/><Relationship Id="rId140" Type="http://schemas.openxmlformats.org/officeDocument/2006/relationships/hyperlink" Target="http://www.newark.com/tdk/c3225x7r2a225k230ab/ceramic-capacitor-2-2uf-100v-x7r/dp/90R8351" TargetMode="External"/><Relationship Id="rId141" Type="http://schemas.openxmlformats.org/officeDocument/2006/relationships/hyperlink" Target="http://it.rs-online.com/web/p/condensatori-ceramici-multistrato/7883085/" TargetMode="External"/><Relationship Id="rId142" Type="http://schemas.openxmlformats.org/officeDocument/2006/relationships/hyperlink" Target="http://www.digikey.com/product-detail/en/murata-electronics-north-america/GRM1885C2A101JA01D/490-1351-1-ND/587691" TargetMode="External"/><Relationship Id="rId143" Type="http://schemas.openxmlformats.org/officeDocument/2006/relationships/hyperlink" Target="http://it.farnell.com/murata/grm1885c2a101ja01d/cond-mlcc-c0g-np0-100pf-100v-0603/dp/1828919" TargetMode="External"/><Relationship Id="rId144" Type="http://schemas.openxmlformats.org/officeDocument/2006/relationships/hyperlink" Target="http://www.newark.com/murata/grm1885c2a101ja01d/cap-mlcc-c0g-100pf-100v-0603-reel/dp/03AC2706" TargetMode="External"/><Relationship Id="rId145" Type="http://schemas.openxmlformats.org/officeDocument/2006/relationships/hyperlink" Target="http://it.rs-online.com/web/c/?searchTerm=GRM1885C2A101JA01D%20" TargetMode="External"/><Relationship Id="rId146" Type="http://schemas.openxmlformats.org/officeDocument/2006/relationships/hyperlink" Target="http://www.digikey.com/product-detail/en/tdk-corporation/NTCG163JF103FT1S/445-6881-1-ND/2658338" TargetMode="External"/><Relationship Id="rId147" Type="http://schemas.openxmlformats.org/officeDocument/2006/relationships/hyperlink" Target="http://it.farnell.com/tdk/ntcg163jf103ft1s/ntc-thermistor-10kohm-1-3435k/dp/2066284" TargetMode="External"/><Relationship Id="rId148" Type="http://schemas.openxmlformats.org/officeDocument/2006/relationships/hyperlink" Target="http://www.newark.com/tdk/ntcg163jf103ft1s/ntc-thermistor-10kohm-1-3435k/dp/51T4415" TargetMode="External"/><Relationship Id="rId149" Type="http://schemas.openxmlformats.org/officeDocument/2006/relationships/hyperlink" Target="http://it.rs-online.com/web/p/termistori/7428430/" TargetMode="External"/><Relationship Id="rId150" Type="http://schemas.openxmlformats.org/officeDocument/2006/relationships/hyperlink" Target="http://www.digikey.com/product-detail/en/bourns-inc/SRR4028-220Y/SRR4028-220YCT-ND/2127500" TargetMode="External"/><Relationship Id="rId151" Type="http://schemas.openxmlformats.org/officeDocument/2006/relationships/hyperlink" Target="http://it.farnell.com/bourns/srr4028-220y/inductor-shielded-22uh-720ma-smd/dp/2336264" TargetMode="External"/><Relationship Id="rId152" Type="http://schemas.openxmlformats.org/officeDocument/2006/relationships/hyperlink" Target="http://www.newark.com/bourns/srr4028-220y/inductor-shielded-22uh-720ma-smd/dp/87W6041" TargetMode="External"/><Relationship Id="rId153" Type="http://schemas.openxmlformats.org/officeDocument/2006/relationships/hyperlink" Target="http://it.rs-online.com/web/p/induttori-avvolti-smd/1229210/" TargetMode="External"/><Relationship Id="rId154" Type="http://schemas.openxmlformats.org/officeDocument/2006/relationships/hyperlink" Target="http://www.digikey.com/product-detail/en/yageo/RC0603FR-075K6L/311-5.60KHRCT-ND/730222" TargetMode="External"/><Relationship Id="rId155" Type="http://schemas.openxmlformats.org/officeDocument/2006/relationships/hyperlink" Target="http://it.farnell.com/yageo-phycomp/rc0603fr-075k6l/res-film-spesso-5k6-1-0-1w-0603/dp/9238573" TargetMode="External"/><Relationship Id="rId156" Type="http://schemas.openxmlformats.org/officeDocument/2006/relationships/hyperlink" Target="http://www.mouser.com/Search/Refine.aspx?Keyword=RC0603FR-075K6L%20Yageo" TargetMode="External"/><Relationship Id="rId157" Type="http://schemas.openxmlformats.org/officeDocument/2006/relationships/hyperlink" Target="http://www.newark.com/yageo-phycomp/rc0603fr-075k6l/res-thick-film-5k6-1-0-1w-0603/dp/98K7420" TargetMode="External"/><Relationship Id="rId158" Type="http://schemas.openxmlformats.org/officeDocument/2006/relationships/hyperlink" Target="http://www.digikey.com/product-detail/en/on-semiconductor/NUP2105LT1G/NUP2105LT1GOSCT-ND/1485001" TargetMode="External"/><Relationship Id="rId159" Type="http://schemas.openxmlformats.org/officeDocument/2006/relationships/hyperlink" Target="http://it.farnell.com/on-semiconductor/nup2105lt1g/diodo-tvs-array-350w-24v-sot-23/dp/2101833" TargetMode="External"/><Relationship Id="rId160" Type="http://schemas.openxmlformats.org/officeDocument/2006/relationships/hyperlink" Target="http://www.newark.com/on-semiconductor/nup2105lt1g/tvs-diode-array-350w-24v-sot-23/dp/06R3477" TargetMode="External"/><Relationship Id="rId161" Type="http://schemas.openxmlformats.org/officeDocument/2006/relationships/hyperlink" Target="http://it.rs-online.com/web/p/diodi-tvs/0464255/" TargetMode="External"/><Relationship Id="rId162" Type="http://schemas.openxmlformats.org/officeDocument/2006/relationships/hyperlink" Target="http://www.digikey.com/product-detail/en/yageo/RC0603FR-070RL/311-0.0HRCT-ND/4340584" TargetMode="External"/><Relationship Id="rId163" Type="http://schemas.openxmlformats.org/officeDocument/2006/relationships/hyperlink" Target="http://it.farnell.com/yageo/rc0603fr-070rl/res-film-spesso-0r-1-0-1w-0603/dp/2309106" TargetMode="External"/><Relationship Id="rId164" Type="http://schemas.openxmlformats.org/officeDocument/2006/relationships/hyperlink" Target="http://www.newark.com/yageo/rc0603fr-070rl/res-thick-film-0r-1-0-1w-0603/dp/68R0041" TargetMode="External"/><Relationship Id="rId165" Type="http://schemas.openxmlformats.org/officeDocument/2006/relationships/hyperlink" Target="http://www.digikey.com/product-detail/en/yageo/RC1206FR-074R7L/311-4.70FRCT-ND/731833" TargetMode="External"/><Relationship Id="rId166" Type="http://schemas.openxmlformats.org/officeDocument/2006/relationships/hyperlink" Target="http://it.farnell.com/yageo-phycomp/rc1206fr-074r7l/res-film-spesso-4r7-1-0-25w-1206/dp/9236600" TargetMode="External"/><Relationship Id="rId167" Type="http://schemas.openxmlformats.org/officeDocument/2006/relationships/hyperlink" Target="http://www.newark.com/yageo-phycomp/rc1206fr-074r7l/surface-mount-thick-film-resistor/dp/68X3206" TargetMode="External"/><Relationship Id="rId168" Type="http://schemas.openxmlformats.org/officeDocument/2006/relationships/hyperlink" Target="http://it.rs-online.com/web/c/?searchTerm=RC1206FR-074R7L%20Yageo" TargetMode="External"/><Relationship Id="rId169" Type="http://schemas.openxmlformats.org/officeDocument/2006/relationships/hyperlink" Target="http://www.digikey.com/product-detail/en/diodes-incorporated/AP2210K-3.3TRG1/AP2210K-3.3TRG1DICT-ND/4505291" TargetMode="External"/><Relationship Id="rId170" Type="http://schemas.openxmlformats.org/officeDocument/2006/relationships/hyperlink" Target="http://it.rs-online.com/web/p/regolatori-di-tensione-low-dropout/8287429/" TargetMode="External"/><Relationship Id="rId171" Type="http://schemas.openxmlformats.org/officeDocument/2006/relationships/hyperlink" Target="http://www.digikey.com/product-detail/en/murata-electronics-north-america/GRM1885C1H4R3CA01D/490-13349-1-ND/5973358" TargetMode="External"/><Relationship Id="rId172" Type="http://schemas.openxmlformats.org/officeDocument/2006/relationships/hyperlink" Target="http://it.rs-online.com/web/c/?searchTerm=GRM1885C1H4R3CA01D%20" TargetMode="External"/><Relationship Id="rId173" Type="http://schemas.openxmlformats.org/officeDocument/2006/relationships/hyperlink" Target="http://www.digikey.com/product-detail/en/yageo/RC0603FR-07150KL/311-150KHRCT-ND/729906" TargetMode="External"/><Relationship Id="rId174" Type="http://schemas.openxmlformats.org/officeDocument/2006/relationships/hyperlink" Target="http://it.farnell.com/yageo-phycomp/rc0603fr-07150kl/res-film-spesso-150k-1-0-1w-0603/dp/9238743" TargetMode="External"/><Relationship Id="rId175" Type="http://schemas.openxmlformats.org/officeDocument/2006/relationships/hyperlink" Target="http://www.mouser.com/Search/Refine.aspx?Keyword=RC0603FR-07150KL%20Yageo" TargetMode="External"/><Relationship Id="rId176" Type="http://schemas.openxmlformats.org/officeDocument/2006/relationships/hyperlink" Target="http://www.newark.com/yageo/rc0603fr-07150kl/res-thick-film-150k-1-0-1w-0603/dp/68R0060" TargetMode="External"/><Relationship Id="rId177" Type="http://schemas.openxmlformats.org/officeDocument/2006/relationships/hyperlink" Target="http://www.digikey.com/product-detail/en/yageo/RC0603FR-071ML/311-1.00MHRCT-ND/729791" TargetMode="External"/><Relationship Id="rId178" Type="http://schemas.openxmlformats.org/officeDocument/2006/relationships/hyperlink" Target="http://it.farnell.com/yageo-phycomp/rc0603fr-071ml/res-film-spesso-1m-1-0-1w-0603/dp/9238840" TargetMode="External"/><Relationship Id="rId179" Type="http://schemas.openxmlformats.org/officeDocument/2006/relationships/hyperlink" Target="http://www.newark.com/yageo/rc0603fr-071ml/res-thick-film-1m-1-0-1w-0603/dp/68R0047" TargetMode="External"/><Relationship Id="rId180" Type="http://schemas.openxmlformats.org/officeDocument/2006/relationships/hyperlink" Target="http://www.digikey.com/product-detail/en/keystone-electronics/3557-2/36-3557-2-ND/2137305" TargetMode="External"/><Relationship Id="rId181" Type="http://schemas.openxmlformats.org/officeDocument/2006/relationships/hyperlink" Target="http://it.farnell.com/webapp/wcs/stores/servlet/Search?catalogId=15001&amp;langId=-4&amp;storeId=10165&amp;gs=true&amp;st=3557-2%20" TargetMode="External"/><Relationship Id="rId182" Type="http://schemas.openxmlformats.org/officeDocument/2006/relationships/hyperlink" Target="http://www.newark.com/webapp/wcs/stores/servlet/Search?catalogId=15003&amp;langId=-1&amp;storeId=10194&amp;gs=true&amp;st=3557-2%20" TargetMode="External"/><Relationship Id="rId183" Type="http://schemas.openxmlformats.org/officeDocument/2006/relationships/hyperlink" Target="http://www.newark.com/phoenix-contact/smkds-5-2-9-5/terminal-block-wire-to-brd-2pos/dp/72Y2000" TargetMode="External"/><Relationship Id="rId184" Type="http://schemas.openxmlformats.org/officeDocument/2006/relationships/hyperlink" Target="http://www.digikey.com/product-detail/en/abracon-llc/ABS25-32.768KHZ-6-T/535-10240-1-ND/2218053" TargetMode="External"/><Relationship Id="rId185" Type="http://schemas.openxmlformats.org/officeDocument/2006/relationships/hyperlink" Target="http://it.farnell.com/abracon/abs25-32-768khz-6-t/crystal-32-768khz-6pf-smd/dp/2101354" TargetMode="External"/><Relationship Id="rId186" Type="http://schemas.openxmlformats.org/officeDocument/2006/relationships/hyperlink" Target="http://www.newark.com/abracon/abs25-32-768khz-6-t/crystal-32-768khz-6pf-8-x-3-8mm/dp/60R3993" TargetMode="External"/><Relationship Id="rId187" Type="http://schemas.openxmlformats.org/officeDocument/2006/relationships/hyperlink" Target="http://www.digikey.com/product-detail/en/yageo/RC0603FR-07150KL/311-150KHRCT-ND/729906" TargetMode="External"/><Relationship Id="rId188" Type="http://schemas.openxmlformats.org/officeDocument/2006/relationships/hyperlink" Target="http://it.farnell.com/yageo-phycomp/rc0603fr-07150kl/res-film-spesso-150k-1-0-1w-0603/dp/9238743" TargetMode="External"/><Relationship Id="rId189" Type="http://schemas.openxmlformats.org/officeDocument/2006/relationships/hyperlink" Target="http://www.newark.com/yageo/rc0603fr-07150kl/res-thick-film-150k-1-0-1w-0603/dp/68R0060" TargetMode="External"/><Relationship Id="rId190" Type="http://schemas.openxmlformats.org/officeDocument/2006/relationships/hyperlink" Target="http://www.digikey.com/scripts/DkSearch/dksus.dll?WT.z_header=search_go&amp;lang=en&amp;keywords=61729-1011BLF%20" TargetMode="External"/><Relationship Id="rId191" Type="http://schemas.openxmlformats.org/officeDocument/2006/relationships/hyperlink" Target="http://it.farnell.com/webapp/wcs/stores/servlet/Search?catalogId=15001&amp;langId=-4&amp;storeId=10165&amp;gs=true&amp;st=61729-1011BLF%20" TargetMode="External"/><Relationship Id="rId192" Type="http://schemas.openxmlformats.org/officeDocument/2006/relationships/hyperlink" Target="http://www.newark.com/webapp/wcs/stores/servlet/Search?catalogId=15003&amp;langId=-1&amp;storeId=10194&amp;gs=true&amp;st=61729-1011BLF%20" TargetMode="External"/><Relationship Id="rId193" Type="http://schemas.openxmlformats.org/officeDocument/2006/relationships/hyperlink" Target="http://it.rs-online.com/web/c/?searchTerm=61729-1011BLF%20" TargetMode="External"/><Relationship Id="rId194" Type="http://schemas.openxmlformats.org/officeDocument/2006/relationships/hyperlink" Target="http://www.digikey.com/product-detail/en/texas-instruments/LM358PSR/296-1396-1-ND/278202" TargetMode="External"/><Relationship Id="rId195" Type="http://schemas.openxmlformats.org/officeDocument/2006/relationships/hyperlink" Target="http://it.farnell.com/texas-instruments/lm358psr/ic-op-amp-700khz-0-3v-us-soic/dp/2342291" TargetMode="External"/><Relationship Id="rId196" Type="http://schemas.openxmlformats.org/officeDocument/2006/relationships/hyperlink" Target="http://www.newark.com/texas-instruments/lm358psr/op-amp-high-gain-700khz-0-3v-s/dp/86W6022" TargetMode="External"/><Relationship Id="rId197" Type="http://schemas.openxmlformats.org/officeDocument/2006/relationships/hyperlink" Target="http://www.digikey.com/product-detail/en/murata-electronics-north-america/BLM18AG601SN1D/490-1014-1-ND/584462" TargetMode="External"/><Relationship Id="rId198" Type="http://schemas.openxmlformats.org/officeDocument/2006/relationships/hyperlink" Target="http://it.farnell.com/murata/blm18ag601sn1d/ferrite-perlina-0603-0-38ohm-0/dp/1515679" TargetMode="External"/><Relationship Id="rId199" Type="http://schemas.openxmlformats.org/officeDocument/2006/relationships/hyperlink" Target="http://www.newark.com/webapp/wcs/stores/servlet/Search?catalogId=15003&amp;langId=-1&amp;storeId=10194&amp;gs=true&amp;st=BLM18AG601SN1D%20" TargetMode="External"/><Relationship Id="rId200" Type="http://schemas.openxmlformats.org/officeDocument/2006/relationships/hyperlink" Target="http://it.rs-online.com/web/c/?searchTerm=BLM18AG601SN1D%20" TargetMode="External"/><Relationship Id="rId201" Type="http://schemas.openxmlformats.org/officeDocument/2006/relationships/hyperlink" Target="http://www.digikey.com/product-detail/en/murata-electronics-north-america/LQM21PN4R7NGRD/490-7782-1-ND/4357982" TargetMode="External"/><Relationship Id="rId202" Type="http://schemas.openxmlformats.org/officeDocument/2006/relationships/hyperlink" Target="http://it.farnell.com/webapp/wcs/stores/servlet/Search?catalogId=15001&amp;langId=-4&amp;storeId=10165&amp;gs=true&amp;st=LQM21PN4R7NGRD%20" TargetMode="External"/><Relationship Id="rId203" Type="http://schemas.openxmlformats.org/officeDocument/2006/relationships/hyperlink" Target="http://www.digikey.com/product-detail/en/murata-electronics-north-america/GRM188R61E105KA12D/490-3897-1-ND/965939" TargetMode="External"/><Relationship Id="rId204" Type="http://schemas.openxmlformats.org/officeDocument/2006/relationships/hyperlink" Target="http://it.farnell.com/murata/grm188r61e105ka12d/condensatore-mlcc-x5r-1uf-25v/dp/1828802" TargetMode="External"/><Relationship Id="rId205" Type="http://schemas.openxmlformats.org/officeDocument/2006/relationships/hyperlink" Target="http://www.newark.com/murata/grm188r61e105ka12d/ceramic-capacitor-1uf-25v-x5r/dp/14T3309" TargetMode="External"/><Relationship Id="rId206" Type="http://schemas.openxmlformats.org/officeDocument/2006/relationships/hyperlink" Target="http://it.rs-online.com/web/c/?searchTerm=GRM188R61E105KA12D%20" TargetMode="External"/><Relationship Id="rId207" Type="http://schemas.openxmlformats.org/officeDocument/2006/relationships/hyperlink" Target="http://www.digikey.com/product-detail/en/murata-electronics-north-america/GRM188R71H104KA93D/490-1519-1-ND/587854" TargetMode="External"/><Relationship Id="rId208" Type="http://schemas.openxmlformats.org/officeDocument/2006/relationships/hyperlink" Target="http://it.farnell.com/murata/grm188r71h104ka93d/condensatore-mlcc-x7r-100nf-50v/dp/8820023" TargetMode="External"/><Relationship Id="rId209" Type="http://schemas.openxmlformats.org/officeDocument/2006/relationships/hyperlink" Target="http://www.newark.com/murata/grm188r71h104ka93d/ceramic-capacitor-0-1uf-50v-x7r/dp/38K1670" TargetMode="External"/><Relationship Id="rId210" Type="http://schemas.openxmlformats.org/officeDocument/2006/relationships/hyperlink" Target="http://www.newark.com/phoenix-contact/smkds-5-2-9-5/terminal-block-wire-to-brd-2pos/dp/72Y2000" TargetMode="External"/><Relationship Id="rId211" Type="http://schemas.openxmlformats.org/officeDocument/2006/relationships/hyperlink" Target="http://www.newark.com/phoenix-contact/smkds-5-2-9-5/terminal-block-wire-to-brd-2pos/dp/72Y2000" TargetMode="External"/><Relationship Id="rId212" Type="http://schemas.openxmlformats.org/officeDocument/2006/relationships/hyperlink" Target="http://www.digikey.com/product-detail/en/diodes-incorporated/1N4148W-7-F/1N4148W-FDICT-ND/815280" TargetMode="External"/><Relationship Id="rId213" Type="http://schemas.openxmlformats.org/officeDocument/2006/relationships/hyperlink" Target="http://it.farnell.com/multicomp/1n4148w-7-f/diode-ultrafast-recovery-300ma/dp/2306364" TargetMode="External"/><Relationship Id="rId214" Type="http://schemas.openxmlformats.org/officeDocument/2006/relationships/hyperlink" Target="http://www.newark.com/multicomp/1n4148w-7-f/diode-ultrafast-recovery-300ma/dp/65W8784" TargetMode="External"/><Relationship Id="rId215" Type="http://schemas.openxmlformats.org/officeDocument/2006/relationships/hyperlink" Target="http://it.rs-online.com/web/p/diodi-switching/7384728/" TargetMode="External"/><Relationship Id="rId21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4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J10" activePane="bottomRight" state="frozen"/>
      <selection pane="topLeft" activeCell="A1" activeCellId="0" sqref="A1"/>
      <selection pane="topRight" activeCell="J1" activeCellId="0" sqref="J1"/>
      <selection pane="bottomLeft" activeCell="A10" activeCellId="0" sqref="A10"/>
      <selection pane="bottomRight" activeCell="H44" activeCellId="0" sqref="H44"/>
    </sheetView>
  </sheetViews>
  <sheetFormatPr defaultRowHeight="15"/>
  <cols>
    <col collapsed="false" hidden="false" max="8" min="1" style="0" width="9.10526315789474"/>
    <col collapsed="false" hidden="false" max="9" min="9" style="0" width="15.7449392712551"/>
    <col collapsed="false" hidden="false" max="10" min="10" style="0" width="9.10526315789474"/>
    <col collapsed="false" hidden="false" max="12" min="11" style="0" width="9.10526315789474"/>
    <col collapsed="false" hidden="false" max="13" min="13" style="0" width="15.7449392712551"/>
    <col collapsed="false" hidden="false" max="15" min="14" style="0" width="9.10526315789474"/>
    <col collapsed="false" hidden="false" max="16" min="16" style="0" width="9.10526315789474"/>
    <col collapsed="false" hidden="false" max="18" min="17" style="0" width="9.10526315789474"/>
    <col collapsed="false" hidden="false" max="19" min="19" style="0" width="15.7449392712551"/>
    <col collapsed="false" hidden="false" max="21" min="20" style="0" width="9.10526315789474"/>
    <col collapsed="false" hidden="false" max="22" min="22" style="0" width="9.10526315789474"/>
    <col collapsed="false" hidden="false" max="24" min="23" style="0" width="9.10526315789474"/>
    <col collapsed="false" hidden="false" max="25" min="25" style="0" width="15.7449392712551"/>
    <col collapsed="false" hidden="false" max="27" min="26" style="0" width="9.10526315789474"/>
    <col collapsed="false" hidden="false" max="28" min="28" style="0" width="9.10526315789474"/>
    <col collapsed="false" hidden="false" max="30" min="29" style="0" width="9.10526315789474"/>
    <col collapsed="false" hidden="false" max="31" min="31" style="0" width="15.7449392712551"/>
    <col collapsed="false" hidden="false" max="33" min="32" style="0" width="9.10526315789474"/>
    <col collapsed="false" hidden="false" max="34" min="34" style="0" width="9.10526315789474"/>
    <col collapsed="false" hidden="false" max="36" min="35" style="0" width="9.10526315789474"/>
    <col collapsed="false" hidden="false" max="37" min="37" style="0" width="15.7449392712551"/>
    <col collapsed="false" hidden="false" max="39" min="38" style="0" width="9.10526315789474"/>
    <col collapsed="false" hidden="false" max="1025" min="40" style="0" width="8.57085020242915"/>
  </cols>
  <sheetData>
    <row r="1" customFormat="false" ht="15" hidden="false" customHeight="false" outlineLevel="0" collapsed="false">
      <c r="H1" s="1" t="s">
        <v>0</v>
      </c>
      <c r="I1" s="1" t="n">
        <v>100</v>
      </c>
    </row>
    <row r="2" customFormat="false" ht="15" hidden="false" customHeight="false" outlineLevel="0" collapsed="false">
      <c r="H2" s="2" t="s">
        <v>1</v>
      </c>
      <c r="I2" s="3" t="n">
        <f aca="false">SUM(I7:I77)</f>
        <v>3253.79486</v>
      </c>
      <c r="M2" s="3" t="n">
        <f aca="false">SUM(M7:M77)</f>
        <v>2740.402</v>
      </c>
      <c r="S2" s="3" t="n">
        <f aca="false">SUM(S7:S77)</f>
        <v>2474.92927</v>
      </c>
      <c r="Y2" s="3" t="n">
        <f aca="false">SUM(Y7:Y77)</f>
        <v>760.4</v>
      </c>
      <c r="AE2" s="3" t="n">
        <f aca="false">SUM(AE7:AE77)</f>
        <v>2926.6</v>
      </c>
      <c r="AK2" s="3" t="n">
        <f aca="false">SUM(AK7:AK77)</f>
        <v>11219.4622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32.5379486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  <c r="AB5" s="9" t="s">
        <v>7</v>
      </c>
      <c r="AC5" s="9"/>
      <c r="AD5" s="9"/>
      <c r="AE5" s="9"/>
      <c r="AF5" s="9"/>
      <c r="AG5" s="9"/>
      <c r="AH5" s="10" t="s">
        <v>8</v>
      </c>
      <c r="AI5" s="10"/>
      <c r="AJ5" s="10"/>
      <c r="AK5" s="10"/>
      <c r="AL5" s="10"/>
      <c r="AM5" s="10"/>
    </row>
    <row r="6" customFormat="false" ht="15" hidden="false" customHeight="false" outlineLevel="0" collapsed="false">
      <c r="A6" s="11" t="s">
        <v>9</v>
      </c>
      <c r="B6" s="11" t="s">
        <v>10</v>
      </c>
      <c r="C6" s="11" t="s">
        <v>11</v>
      </c>
      <c r="D6" s="11" t="s">
        <v>12</v>
      </c>
      <c r="E6" s="11" t="s">
        <v>13</v>
      </c>
      <c r="F6" s="11" t="s">
        <v>14</v>
      </c>
      <c r="G6" s="11" t="s">
        <v>15</v>
      </c>
      <c r="H6" s="11" t="s">
        <v>16</v>
      </c>
      <c r="I6" s="11" t="s">
        <v>17</v>
      </c>
      <c r="J6" s="11" t="s">
        <v>18</v>
      </c>
      <c r="K6" s="11" t="s">
        <v>19</v>
      </c>
      <c r="L6" s="11" t="s">
        <v>16</v>
      </c>
      <c r="M6" s="11" t="s">
        <v>17</v>
      </c>
      <c r="N6" s="11" t="s">
        <v>20</v>
      </c>
      <c r="O6" s="11" t="s">
        <v>21</v>
      </c>
      <c r="P6" s="11" t="s">
        <v>18</v>
      </c>
      <c r="Q6" s="11" t="s">
        <v>19</v>
      </c>
      <c r="R6" s="11" t="s">
        <v>16</v>
      </c>
      <c r="S6" s="11" t="s">
        <v>17</v>
      </c>
      <c r="T6" s="11" t="s">
        <v>20</v>
      </c>
      <c r="U6" s="11" t="s">
        <v>21</v>
      </c>
      <c r="V6" s="11" t="s">
        <v>18</v>
      </c>
      <c r="W6" s="11" t="s">
        <v>19</v>
      </c>
      <c r="X6" s="11" t="s">
        <v>16</v>
      </c>
      <c r="Y6" s="11" t="s">
        <v>17</v>
      </c>
      <c r="Z6" s="11" t="s">
        <v>20</v>
      </c>
      <c r="AA6" s="11" t="s">
        <v>21</v>
      </c>
      <c r="AB6" s="11" t="s">
        <v>18</v>
      </c>
      <c r="AC6" s="11" t="s">
        <v>19</v>
      </c>
      <c r="AD6" s="11" t="s">
        <v>16</v>
      </c>
      <c r="AE6" s="11" t="s">
        <v>17</v>
      </c>
      <c r="AF6" s="11" t="s">
        <v>20</v>
      </c>
      <c r="AG6" s="11" t="s">
        <v>21</v>
      </c>
      <c r="AH6" s="11" t="s">
        <v>18</v>
      </c>
      <c r="AI6" s="11" t="s">
        <v>19</v>
      </c>
      <c r="AJ6" s="11" t="s">
        <v>16</v>
      </c>
      <c r="AK6" s="11" t="s">
        <v>17</v>
      </c>
      <c r="AL6" s="11" t="s">
        <v>20</v>
      </c>
      <c r="AM6" s="11" t="s">
        <v>21</v>
      </c>
    </row>
    <row r="7" customFormat="false" ht="14.9" hidden="false" customHeight="false" outlineLevel="0" collapsed="false">
      <c r="A7" s="0" t="s">
        <v>22</v>
      </c>
      <c r="B7" s="0" t="s">
        <v>23</v>
      </c>
      <c r="D7" s="0" t="s">
        <v>24</v>
      </c>
      <c r="E7" s="0" t="s">
        <v>25</v>
      </c>
      <c r="F7" s="0" t="s">
        <v>26</v>
      </c>
      <c r="G7" s="0" t="n">
        <f aca="false">BoardQty*1</f>
        <v>100</v>
      </c>
      <c r="H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0.9182755</v>
      </c>
      <c r="I7" s="12" t="n">
        <f aca="false">IFERROR(G7*H7,"")</f>
        <v>91.82755</v>
      </c>
      <c r="J7" s="0" t="n">
        <v>4349</v>
      </c>
      <c r="L7" s="12" t="n">
        <f aca="false">IFERROR(LOOKUP(IF(K7="",G7,K7),{0,1,10,50,100,500,1500},{0,2.16,1.94,1.8,1.66,1.44,1.22}),"")</f>
        <v>1.66</v>
      </c>
      <c r="M7" s="12" t="n">
        <f aca="false">IFERROR(IF(K7="",G7,K7)*L7,"")</f>
        <v>166</v>
      </c>
      <c r="N7" s="0" t="s">
        <v>27</v>
      </c>
      <c r="O7" s="13" t="s">
        <v>28</v>
      </c>
      <c r="P7" s="0" t="n">
        <v>3828</v>
      </c>
      <c r="R7" s="12" t="n">
        <f aca="false">IFERROR(LOOKUP(IF(Q7="",G7,Q7),{0,1,1500},{0,0.9182755,0.9182755}),"")</f>
        <v>0.9182755</v>
      </c>
      <c r="S7" s="12" t="n">
        <f aca="false">IFERROR(IF(Q7="",G7,Q7)*R7,"")</f>
        <v>91.82755</v>
      </c>
      <c r="T7" s="0" t="s">
        <v>29</v>
      </c>
      <c r="U7" s="13" t="s">
        <v>28</v>
      </c>
      <c r="V7" s="0" t="n">
        <v>2957</v>
      </c>
      <c r="X7" s="12" t="n">
        <f aca="false">IFERROR(LOOKUP(IF(W7="",G7,W7),{0,1,10,25,50,100,250,500,1500},{0,1.91,1.72,1.65,1.59,1.46,1.37,1.27,1.27}),"")</f>
        <v>1.46</v>
      </c>
      <c r="Y7" s="12" t="n">
        <f aca="false">IFERROR(IF(W7="",G7,W7)*X7,"")</f>
        <v>146</v>
      </c>
      <c r="Z7" s="0" t="s">
        <v>30</v>
      </c>
      <c r="AA7" s="13" t="s">
        <v>28</v>
      </c>
      <c r="AB7" s="0" t="n">
        <v>2931</v>
      </c>
      <c r="AD7" s="12" t="n">
        <f aca="false">IFERROR(LOOKUP(IF(AC7="",G7,AC7),{0,1,100,250,500,1000},{0,2.11,1.69,1.53,1.41,1.31}),"")</f>
        <v>1.69</v>
      </c>
      <c r="AE7" s="12" t="n">
        <f aca="false">IFERROR(IF(AC7="",G7,AC7)*AD7,"")</f>
        <v>169</v>
      </c>
      <c r="AF7" s="0" t="s">
        <v>31</v>
      </c>
      <c r="AG7" s="13" t="s">
        <v>28</v>
      </c>
      <c r="AH7" s="0" t="n">
        <v>20</v>
      </c>
      <c r="AJ7" s="12" t="n">
        <f aca="false">IFERROR(LOOKUP(IF(AI7="",G7,AI7),{0,1,10},{0,2.7859,2.46445}),"")</f>
        <v>2.46445</v>
      </c>
      <c r="AK7" s="12" t="n">
        <f aca="false">IFERROR(IF(AI7="",G7,AI7)*AJ7,"")</f>
        <v>246.445</v>
      </c>
      <c r="AL7" s="0" t="s">
        <v>32</v>
      </c>
      <c r="AM7" s="13" t="s">
        <v>28</v>
      </c>
    </row>
    <row r="8" customFormat="false" ht="15" hidden="false" customHeight="false" outlineLevel="0" collapsed="false">
      <c r="A8" s="0" t="s">
        <v>33</v>
      </c>
      <c r="B8" s="0" t="s">
        <v>34</v>
      </c>
      <c r="D8" s="0" t="s">
        <v>35</v>
      </c>
      <c r="E8" s="0" t="s">
        <v>36</v>
      </c>
      <c r="F8" s="0" t="s">
        <v>34</v>
      </c>
      <c r="G8" s="0" t="n">
        <f aca="false">BoardQty*2</f>
        <v>200</v>
      </c>
      <c r="H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0.105</v>
      </c>
      <c r="I8" s="12" t="n">
        <f aca="false">IFERROR(G8*H8,"")</f>
        <v>21</v>
      </c>
      <c r="J8" s="0" t="n">
        <v>1312</v>
      </c>
      <c r="L8" s="12" t="n">
        <f aca="false">IFERROR(LOOKUP(IF(K8="",G8,K8),{0,1,10,100,500,1000,3000,6000,15000,30000,75000},{0,0.4,0.295,0.167,0.11062,0.08481,0.07161,0.06445,0.05729,0.05371,0.04762}),"")</f>
        <v>0.167</v>
      </c>
      <c r="M8" s="12" t="n">
        <f aca="false">IFERROR(IF(K8="",G8,K8)*L8,"")</f>
        <v>33.4</v>
      </c>
      <c r="N8" s="0" t="s">
        <v>37</v>
      </c>
      <c r="O8" s="13" t="s">
        <v>28</v>
      </c>
      <c r="V8" s="0" t="n">
        <v>2996</v>
      </c>
      <c r="X8" s="12" t="n">
        <f aca="false">IFERROR(LOOKUP(IF(W8="",G8,W8),{0,1,10,100,1000,3000,9000,24000,45000},{0,0.379,0.246,0.105,0.081,0.061,0.055,0.051,0.045}),"")</f>
        <v>0.105</v>
      </c>
      <c r="Y8" s="12" t="n">
        <f aca="false">IFERROR(IF(W8="",G8,W8)*X8,"")</f>
        <v>21</v>
      </c>
      <c r="Z8" s="0" t="s">
        <v>38</v>
      </c>
      <c r="AA8" s="13" t="s">
        <v>28</v>
      </c>
      <c r="AG8" s="13" t="s">
        <v>28</v>
      </c>
    </row>
    <row r="9" customFormat="false" ht="15" hidden="false" customHeight="false" outlineLevel="0" collapsed="false">
      <c r="A9" s="0" t="s">
        <v>39</v>
      </c>
      <c r="B9" s="0" t="s">
        <v>40</v>
      </c>
      <c r="D9" s="0" t="s">
        <v>41</v>
      </c>
      <c r="E9" s="0" t="s">
        <v>42</v>
      </c>
      <c r="F9" s="0" t="s">
        <v>43</v>
      </c>
      <c r="G9" s="0" t="n">
        <f aca="false">BoardQty*1</f>
        <v>100</v>
      </c>
      <c r="H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0.469317</v>
      </c>
      <c r="I9" s="12" t="n">
        <f aca="false">IFERROR(G9*H9,"")</f>
        <v>46.9317</v>
      </c>
      <c r="P9" s="0" t="n">
        <v>10340</v>
      </c>
      <c r="R9" s="12" t="n">
        <f aca="false">IFERROR(LOOKUP(IF(Q9="",G9,Q9),{0,1,5,10,40,100,300,1000,3000},{0,0.507891,0.4982475,0.488604,0.4789605,0.469317,0.447887,0.40717,0.398598}),"")</f>
        <v>0.469317</v>
      </c>
      <c r="S9" s="12" t="n">
        <f aca="false">IFERROR(IF(Q9="",G9,Q9)*R9,"")</f>
        <v>46.9317</v>
      </c>
      <c r="T9" s="0" t="s">
        <v>44</v>
      </c>
      <c r="U9" s="13" t="s">
        <v>28</v>
      </c>
      <c r="AG9" s="13" t="s">
        <v>28</v>
      </c>
    </row>
    <row r="10" customFormat="false" ht="15" hidden="false" customHeight="false" outlineLevel="0" collapsed="false">
      <c r="A10" s="0" t="s">
        <v>45</v>
      </c>
      <c r="B10" s="0" t="s">
        <v>46</v>
      </c>
      <c r="D10" s="0" t="s">
        <v>47</v>
      </c>
      <c r="E10" s="0" t="s">
        <v>48</v>
      </c>
      <c r="F10" s="0" t="s">
        <v>49</v>
      </c>
      <c r="G10" s="0" t="n">
        <f aca="false">BoardQty*1</f>
        <v>100</v>
      </c>
      <c r="H1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0.7382635</v>
      </c>
      <c r="I10" s="12" t="n">
        <f aca="false">IFERROR(G10*H10,"")</f>
        <v>73.82635</v>
      </c>
      <c r="J10" s="0" t="n">
        <v>2211</v>
      </c>
      <c r="L10" s="12" t="n">
        <f aca="false">IFERROR(LOOKUP(IF(K10="",G10,K10),{0,1,10,100,500,1000,2500,5000,12500},{0,1.17,1.046,0.8154,0.6736,0.5318,0.48188,0.45779,0.44058}),"")</f>
        <v>0.8154</v>
      </c>
      <c r="M10" s="12" t="n">
        <f aca="false">IFERROR(IF(K10="",G10,K10)*L10,"")</f>
        <v>81.54</v>
      </c>
      <c r="N10" s="0" t="s">
        <v>50</v>
      </c>
      <c r="O10" s="13" t="s">
        <v>28</v>
      </c>
      <c r="P10" s="0" t="n">
        <v>221</v>
      </c>
      <c r="R10" s="12" t="n">
        <f aca="false">IFERROR(LOOKUP(IF(Q10="",G10,Q10),{0,1,10,100,250,500,1000},{0,1.17865,1.0339975,0.7382635,0.696475,0.653615,0.4575305}),"")</f>
        <v>0.7382635</v>
      </c>
      <c r="S10" s="12" t="n">
        <f aca="false">IFERROR(IF(Q10="",G10,Q10)*R10,"")</f>
        <v>73.82635</v>
      </c>
      <c r="T10" s="0" t="s">
        <v>51</v>
      </c>
      <c r="U10" s="13" t="s">
        <v>28</v>
      </c>
      <c r="V10" s="0" t="n">
        <v>2457</v>
      </c>
      <c r="X10" s="12" t="n">
        <f aca="false">IFERROR(LOOKUP(IF(W10="",G10,W10),{0,1,10,100,500,1000,2500,5000},{0,1.04,0.964,0.74,0.654,0.516,0.456,0.448}),"")</f>
        <v>0.74</v>
      </c>
      <c r="Y10" s="12" t="n">
        <f aca="false">IFERROR(IF(W10="",G10,W10)*X10,"")</f>
        <v>74</v>
      </c>
      <c r="Z10" s="0" t="s">
        <v>52</v>
      </c>
      <c r="AA10" s="13" t="s">
        <v>28</v>
      </c>
      <c r="AB10" s="0" t="n">
        <v>271</v>
      </c>
      <c r="AD10" s="12" t="n">
        <f aca="false">IFERROR(LOOKUP(IF(AC10="",G10,AC10),{0,1,100,250,500,1000},{0,1.06,0.815,0.737,0.665,0.613}),"")</f>
        <v>0.815</v>
      </c>
      <c r="AE10" s="12" t="n">
        <f aca="false">IFERROR(IF(AC10="",G10,AC10)*AD10,"")</f>
        <v>81.5</v>
      </c>
      <c r="AF10" s="0" t="s">
        <v>53</v>
      </c>
      <c r="AG10" s="13" t="s">
        <v>28</v>
      </c>
    </row>
    <row r="11" customFormat="false" ht="15" hidden="false" customHeight="false" outlineLevel="0" collapsed="false">
      <c r="A11" s="0" t="s">
        <v>54</v>
      </c>
      <c r="B11" s="0" t="s">
        <v>55</v>
      </c>
      <c r="D11" s="0" t="s">
        <v>56</v>
      </c>
      <c r="E11" s="0" t="s">
        <v>57</v>
      </c>
      <c r="F11" s="0" t="s">
        <v>55</v>
      </c>
      <c r="G11" s="0" t="n">
        <f aca="false">BoardQty*1</f>
        <v>100</v>
      </c>
      <c r="H1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2.52</v>
      </c>
      <c r="I11" s="12" t="n">
        <f aca="false">IFERROR(G11*H11,"")</f>
        <v>252</v>
      </c>
      <c r="J11" s="0" t="n">
        <v>282</v>
      </c>
      <c r="L11" s="12" t="n">
        <f aca="false">IFERROR(LOOKUP(IF(K11="",G11,K11),{0,1,10,100,500,1000},{0,3.43,3.077,2.5214,2.14638,1.8102}),"")</f>
        <v>2.5214</v>
      </c>
      <c r="M11" s="12" t="n">
        <f aca="false">IFERROR(IF(K11="",G11,K11)*L11,"")</f>
        <v>252.14</v>
      </c>
      <c r="N11" s="0" t="s">
        <v>58</v>
      </c>
      <c r="O11" s="13" t="s">
        <v>28</v>
      </c>
      <c r="P11" s="0" t="n">
        <v>1187</v>
      </c>
      <c r="R11" s="12" t="n">
        <f aca="false">IFERROR(LOOKUP(IF(Q11="",G11,Q11),{0,1,5,20,50,150,500,1500},{0,4.253855,3.38594,3.246645,2.7859,2.65732,1.99299,1.82155}),"")</f>
        <v>2.7859</v>
      </c>
      <c r="S11" s="12" t="n">
        <f aca="false">IFERROR(IF(Q11="",G11,Q11)*R11,"")</f>
        <v>278.59</v>
      </c>
      <c r="T11" s="0" t="s">
        <v>59</v>
      </c>
      <c r="U11" s="13" t="s">
        <v>28</v>
      </c>
      <c r="AA11" s="13" t="s">
        <v>28</v>
      </c>
      <c r="AB11" s="0" t="n">
        <v>1064</v>
      </c>
      <c r="AD11" s="12" t="n">
        <f aca="false">IFERROR(LOOKUP(IF(AC11="",G11,AC11),{0,1,10,25,50,100,250,500},{0,3.42,2.9,2.78,2.65,2.52,2.39,2.14}),"")</f>
        <v>2.52</v>
      </c>
      <c r="AE11" s="12" t="n">
        <f aca="false">IFERROR(IF(AC11="",G11,AC11)*AD11,"")</f>
        <v>252</v>
      </c>
      <c r="AF11" s="0" t="s">
        <v>60</v>
      </c>
      <c r="AG11" s="13" t="s">
        <v>28</v>
      </c>
      <c r="AH11" s="0" t="n">
        <v>40</v>
      </c>
      <c r="AJ11" s="12" t="n">
        <f aca="false">IFERROR(LOOKUP(IF(AI11="",G11,AI11),{0,1,5,50},{0,3.373082,3.373082,2.87162}),"")</f>
        <v>2.87162</v>
      </c>
      <c r="AK11" s="12" t="n">
        <f aca="false">IFERROR(IF(AI11="",G11,AI11)*AJ11,"")</f>
        <v>287.162</v>
      </c>
      <c r="AL11" s="0" t="s">
        <v>61</v>
      </c>
      <c r="AM11" s="13" t="s">
        <v>28</v>
      </c>
    </row>
    <row r="12" customFormat="false" ht="15" hidden="false" customHeight="false" outlineLevel="0" collapsed="false">
      <c r="A12" s="0" t="s">
        <v>62</v>
      </c>
      <c r="B12" s="0" t="s">
        <v>63</v>
      </c>
      <c r="D12" s="0" t="s">
        <v>64</v>
      </c>
      <c r="E12" s="0" t="s">
        <v>65</v>
      </c>
      <c r="F12" s="0" t="s">
        <v>66</v>
      </c>
      <c r="G12" s="0" t="n">
        <f aca="false">BoardQty*3</f>
        <v>300</v>
      </c>
      <c r="H1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0.029</v>
      </c>
      <c r="I12" s="12" t="n">
        <f aca="false">IFERROR(G12*H12,"")</f>
        <v>8.7</v>
      </c>
      <c r="J12" s="0" t="n">
        <v>150743</v>
      </c>
      <c r="L12" s="12" t="n">
        <f aca="false">IFERROR(LOOKUP(IF(K12="",G12,K12),{0,1,10,25,50,100,250,500,1000,4000,8000,12000,28000,100000},{0,0.13,0.095,0.0688,0.0536,0.0445,0.0368,0.03118,0.02581,0.01911,0.01778,0.01689,0.016,0.01211}),"")</f>
        <v>0.0368</v>
      </c>
      <c r="M12" s="12" t="n">
        <f aca="false">IFERROR(IF(K12="",G12,K12)*L12,"")</f>
        <v>11.04</v>
      </c>
      <c r="N12" s="0" t="s">
        <v>67</v>
      </c>
      <c r="O12" s="13" t="s">
        <v>28</v>
      </c>
      <c r="P12" s="0" t="n">
        <v>1600</v>
      </c>
      <c r="R12" s="12" t="n">
        <f aca="false">IFERROR(LOOKUP(IF(Q12="",G12,Q12),{0,1,100,500,1000,2000},{0,0.0488604,0.0488604,0.03268075,0.02582315,0.0246445}),"")</f>
        <v>0.0488604</v>
      </c>
      <c r="S12" s="12" t="n">
        <f aca="false">IFERROR(IF(Q12="",G12,Q12)*R12,"")</f>
        <v>14.65812</v>
      </c>
      <c r="T12" s="0" t="s">
        <v>68</v>
      </c>
      <c r="U12" s="13" t="s">
        <v>28</v>
      </c>
      <c r="AB12" s="0" t="n">
        <v>1421</v>
      </c>
      <c r="AD12" s="12" t="n">
        <f aca="false">IFERROR(LOOKUP(IF(AC12="",G12,AC12),{0,1,250,500,1000,5000},{0,0.039,0.029,0.026,0.024,0.021}),"")</f>
        <v>0.029</v>
      </c>
      <c r="AE12" s="12" t="n">
        <f aca="false">IFERROR(IF(AC12="",G12,AC12)*AD12,"")</f>
        <v>8.7</v>
      </c>
      <c r="AF12" s="0" t="s">
        <v>69</v>
      </c>
      <c r="AG12" s="13" t="s">
        <v>28</v>
      </c>
      <c r="AH12" s="0" t="n">
        <v>150</v>
      </c>
      <c r="AJ12" s="12" t="n">
        <f aca="false">IFERROR(LOOKUP(IF(AI12="",G12,AI12),{0,1,50,500},{0,0.047146,0.047146,0.0460745}),"")</f>
        <v>0.047146</v>
      </c>
      <c r="AK12" s="12" t="n">
        <f aca="false">IFERROR(IF(AI12="",G12,AI12)*AJ12,"")</f>
        <v>14.1438</v>
      </c>
      <c r="AL12" s="0" t="s">
        <v>70</v>
      </c>
      <c r="AM12" s="13" t="s">
        <v>28</v>
      </c>
    </row>
    <row r="13" customFormat="false" ht="15" hidden="false" customHeight="false" outlineLevel="0" collapsed="false">
      <c r="A13" s="0" t="s">
        <v>71</v>
      </c>
      <c r="B13" s="0" t="s">
        <v>72</v>
      </c>
      <c r="D13" s="0" t="s">
        <v>73</v>
      </c>
      <c r="E13" s="0" t="s">
        <v>74</v>
      </c>
      <c r="F13" s="0" t="s">
        <v>75</v>
      </c>
      <c r="G13" s="0" t="n">
        <f aca="false">BoardQty*2</f>
        <v>200</v>
      </c>
      <c r="H1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0.003</v>
      </c>
      <c r="I13" s="12" t="n">
        <f aca="false">IFERROR(G13*H13,"")</f>
        <v>0.6</v>
      </c>
      <c r="J13" s="0" t="n">
        <v>2208247</v>
      </c>
      <c r="L13" s="12" t="n">
        <f aca="false">IFERROR(LOOKUP(IF(K13="",G13,K13),{0,1,10,25,50,100,250,500,1000,5000,10000,25000,50000,125000},{0,0.1,0.013,0.0092,0.007,0.0052,0.00396,0.00316,0.00233,0.00167,0.00145,0.00128,0.00117,0.00115}),"")</f>
        <v>0.0052</v>
      </c>
      <c r="M13" s="12" t="n">
        <f aca="false">IFERROR(IF(K13="",G13,K13)*L13,"")</f>
        <v>1.04</v>
      </c>
      <c r="N13" s="0" t="s">
        <v>76</v>
      </c>
      <c r="O13" s="13" t="s">
        <v>28</v>
      </c>
      <c r="P13" s="0" t="n">
        <v>34843</v>
      </c>
      <c r="R13" s="12" t="n">
        <f aca="false">IFERROR(LOOKUP(IF(Q13="",G13,Q13),{0,1,100,500,1000,2500},{0,0.00889345,0.00889345,0.00675045,0.0053575,0.0045003}),"")</f>
        <v>0.00889345</v>
      </c>
      <c r="S13" s="12" t="n">
        <f aca="false">IFERROR(IF(Q13="",G13,Q13)*R13,"")</f>
        <v>1.77869</v>
      </c>
      <c r="T13" s="0" t="s">
        <v>77</v>
      </c>
      <c r="U13" s="13" t="s">
        <v>28</v>
      </c>
      <c r="V13" s="0" t="n">
        <v>188214</v>
      </c>
      <c r="X13" s="12" t="n">
        <f aca="false">IFERROR(LOOKUP(IF(W13="",G13,W13),{0,1,10,100,1000,5000},{0,0.1,0.01,0.003,0.002,0.001}),"")</f>
        <v>0.003</v>
      </c>
      <c r="Y13" s="12" t="n">
        <f aca="false">IFERROR(IF(W13="",G13,W13)*X13,"")</f>
        <v>0.6</v>
      </c>
      <c r="Z13" s="0" t="s">
        <v>78</v>
      </c>
      <c r="AA13" s="13" t="s">
        <v>28</v>
      </c>
      <c r="AB13" s="0" t="n">
        <v>25047</v>
      </c>
      <c r="AD13" s="12" t="n">
        <f aca="false">IFERROR(LOOKUP(IF(AC13="",G13,AC13),{0,1,10,25,100,250,500,1000},{0,0.023,0.023,0.016,0.011,0.009,0.008,0.006}),"")</f>
        <v>0.011</v>
      </c>
      <c r="AE13" s="12" t="n">
        <f aca="false">IFERROR(IF(AC13="",G13,AC13)*AD13,"")</f>
        <v>2.2</v>
      </c>
      <c r="AF13" s="0" t="s">
        <v>79</v>
      </c>
      <c r="AG13" s="13" t="s">
        <v>28</v>
      </c>
    </row>
    <row r="14" customFormat="false" ht="15" hidden="false" customHeight="false" outlineLevel="0" collapsed="false">
      <c r="A14" s="0" t="s">
        <v>80</v>
      </c>
      <c r="B14" s="0" t="s">
        <v>81</v>
      </c>
      <c r="D14" s="0" t="s">
        <v>47</v>
      </c>
      <c r="E14" s="0" t="s">
        <v>82</v>
      </c>
      <c r="F14" s="0" t="s">
        <v>83</v>
      </c>
      <c r="G14" s="0" t="n">
        <f aca="false">BoardQty*1</f>
        <v>100</v>
      </c>
      <c r="H1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1.73583</v>
      </c>
      <c r="I14" s="12" t="n">
        <f aca="false">IFERROR(G14*H14,"")</f>
        <v>173.583</v>
      </c>
      <c r="O14" s="13" t="s">
        <v>28</v>
      </c>
      <c r="P14" s="0" t="n">
        <v>285</v>
      </c>
      <c r="R14" s="12" t="n">
        <f aca="false">IFERROR(LOOKUP(IF(Q14="",G14,Q14),{0,1,5,20,60,200,600,2000},{0,2.925195,2.410875,2.18586,2.003705,1.746545,1.446525,1.296515}),"")</f>
        <v>2.003705</v>
      </c>
      <c r="S14" s="12" t="n">
        <f aca="false">IFERROR(IF(Q14="",G14,Q14)*R14,"")</f>
        <v>200.3705</v>
      </c>
      <c r="T14" s="0" t="s">
        <v>84</v>
      </c>
      <c r="U14" s="13" t="s">
        <v>28</v>
      </c>
      <c r="AB14" s="0" t="n">
        <v>92</v>
      </c>
      <c r="AD14" s="12" t="n">
        <f aca="false">IFERROR(LOOKUP(IF(AC14="",G14,AC14),{0,1,10,100,500,1000,2500,5000,10000},{0,2.83,2.42,1.94,1.69,1.39,1.3,1.26,1.21}),"")</f>
        <v>1.94</v>
      </c>
      <c r="AE14" s="12" t="n">
        <f aca="false">IFERROR(IF(AC14="",G14,AC14)*AD14,"")</f>
        <v>194</v>
      </c>
      <c r="AF14" s="0" t="s">
        <v>85</v>
      </c>
      <c r="AG14" s="13" t="s">
        <v>28</v>
      </c>
      <c r="AH14" s="0" t="n">
        <v>20</v>
      </c>
      <c r="AJ14" s="12" t="n">
        <f aca="false">IFERROR(LOOKUP(IF(AI14="",G14,AI14),{0,1,5,25},{0,2.237292,2.237292,1.73583}),"")</f>
        <v>1.73583</v>
      </c>
      <c r="AK14" s="12" t="n">
        <f aca="false">IFERROR(IF(AI14="",G14,AI14)*AJ14,"")</f>
        <v>173.583</v>
      </c>
      <c r="AL14" s="0" t="s">
        <v>86</v>
      </c>
      <c r="AM14" s="13" t="s">
        <v>28</v>
      </c>
    </row>
    <row r="15" customFormat="false" ht="15" hidden="false" customHeight="false" outlineLevel="0" collapsed="false">
      <c r="A15" s="0" t="s">
        <v>87</v>
      </c>
      <c r="B15" s="0" t="s">
        <v>88</v>
      </c>
      <c r="D15" s="0" t="s">
        <v>41</v>
      </c>
      <c r="E15" s="0" t="s">
        <v>42</v>
      </c>
      <c r="F15" s="0" t="s">
        <v>43</v>
      </c>
      <c r="G15" s="0" t="n">
        <f aca="false">BoardQty*1</f>
        <v>100</v>
      </c>
      <c r="H1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0.469317</v>
      </c>
      <c r="I15" s="12" t="n">
        <f aca="false">IFERROR(G15*H15,"")</f>
        <v>46.9317</v>
      </c>
      <c r="P15" s="0" t="n">
        <v>10340</v>
      </c>
      <c r="R15" s="12" t="n">
        <f aca="false">IFERROR(LOOKUP(IF(Q15="",G15,Q15),{0,1,5,10,40,100,300,1000,3000},{0,0.507891,0.4982475,0.488604,0.4789605,0.469317,0.447887,0.40717,0.398598}),"")</f>
        <v>0.469317</v>
      </c>
      <c r="S15" s="12" t="n">
        <f aca="false">IFERROR(IF(Q15="",G15,Q15)*R15,"")</f>
        <v>46.9317</v>
      </c>
      <c r="T15" s="0" t="s">
        <v>44</v>
      </c>
      <c r="U15" s="13" t="s">
        <v>28</v>
      </c>
      <c r="AG15" s="13" t="s">
        <v>28</v>
      </c>
    </row>
    <row r="16" customFormat="false" ht="15" hidden="false" customHeight="false" outlineLevel="0" collapsed="false">
      <c r="A16" s="0" t="s">
        <v>89</v>
      </c>
      <c r="B16" s="0" t="s">
        <v>90</v>
      </c>
      <c r="D16" s="0" t="s">
        <v>91</v>
      </c>
      <c r="E16" s="0" t="s">
        <v>92</v>
      </c>
      <c r="F16" s="0" t="s">
        <v>93</v>
      </c>
      <c r="G16" s="0" t="n">
        <f aca="false">BoardQty*2</f>
        <v>200</v>
      </c>
      <c r="H1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0.338594</v>
      </c>
      <c r="I16" s="12" t="n">
        <f aca="false">IFERROR(G16*H16,"")</f>
        <v>67.7188</v>
      </c>
      <c r="J16" s="0" t="n">
        <v>71840</v>
      </c>
      <c r="L16" s="12" t="n">
        <f aca="false">IFERROR(LOOKUP(IF(K16="",G16,K16),{0,1,10,25,50,100,250,500,1000,2500},{0,0.57,0.536,0.4828,0.4292,0.4112,0.37548,0.3576,0.29502,0.2682}),"")</f>
        <v>0.4112</v>
      </c>
      <c r="M16" s="12" t="n">
        <f aca="false">IFERROR(IF(K16="",G16,K16)*L16,"")</f>
        <v>82.24</v>
      </c>
      <c r="N16" s="0" t="s">
        <v>94</v>
      </c>
      <c r="O16" s="13" t="s">
        <v>28</v>
      </c>
      <c r="P16" s="0" t="n">
        <v>9001</v>
      </c>
      <c r="R16" s="12" t="n">
        <f aca="false">IFERROR(LOOKUP(IF(Q16="",G16,Q16),{0,1,20,50,150,400,1250,4000,10000},{0,0.505748,0.437172,0.362167,0.338594,0.2882335,0.263589,0.2582315,0.252874}),"")</f>
        <v>0.338594</v>
      </c>
      <c r="S16" s="12" t="n">
        <f aca="false">IFERROR(IF(Q16="",G16,Q16)*R16,"")</f>
        <v>67.7188</v>
      </c>
      <c r="T16" s="0" t="s">
        <v>95</v>
      </c>
      <c r="U16" s="13" t="s">
        <v>28</v>
      </c>
      <c r="V16" s="0" t="n">
        <v>16015</v>
      </c>
      <c r="X16" s="12" t="n">
        <f aca="false">IFERROR(LOOKUP(IF(W16="",G16,W16),{0,1,10,25,100,250,500,1000,2500,5000},{0,0.56,0.5,0.432,0.358,0.335,0.314,0.285,0.261,0.26}),"")</f>
        <v>0.358</v>
      </c>
      <c r="Y16" s="12" t="n">
        <f aca="false">IFERROR(IF(W16="",G16,W16)*X16,"")</f>
        <v>71.6</v>
      </c>
      <c r="Z16" s="0" t="s">
        <v>96</v>
      </c>
      <c r="AA16" s="13" t="s">
        <v>28</v>
      </c>
      <c r="AB16" s="0" t="n">
        <v>4122</v>
      </c>
      <c r="AD16" s="12" t="n">
        <f aca="false">IFERROR(LOOKUP(IF(AC16="",G16,AC16),{0,1,10,25,50,100,250,500,1000},{0,0.564,0.533,0.433,0.385,0.344,0.315,0.294,0.26}),"")</f>
        <v>0.344</v>
      </c>
      <c r="AE16" s="12" t="n">
        <f aca="false">IFERROR(IF(AC16="",G16,AC16)*AD16,"")</f>
        <v>68.8</v>
      </c>
      <c r="AF16" s="0" t="s">
        <v>97</v>
      </c>
      <c r="AG16" s="13" t="s">
        <v>28</v>
      </c>
      <c r="AM16" s="13" t="s">
        <v>28</v>
      </c>
    </row>
    <row r="17" customFormat="false" ht="15" hidden="false" customHeight="false" outlineLevel="0" collapsed="false">
      <c r="A17" s="0" t="s">
        <v>98</v>
      </c>
      <c r="B17" s="0" t="s">
        <v>99</v>
      </c>
      <c r="D17" s="0" t="s">
        <v>64</v>
      </c>
      <c r="E17" s="0" t="s">
        <v>65</v>
      </c>
      <c r="F17" s="0" t="s">
        <v>100</v>
      </c>
      <c r="G17" s="0" t="n">
        <f aca="false">BoardQty*16</f>
        <v>1600</v>
      </c>
      <c r="H1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0.009</v>
      </c>
      <c r="I17" s="12" t="n">
        <f aca="false">IFERROR(G17*H17,"")</f>
        <v>14.4</v>
      </c>
      <c r="J17" s="0" t="n">
        <v>8959435</v>
      </c>
      <c r="L17" s="12" t="n">
        <f aca="false">IFERROR(LOOKUP(IF(K17="",G17,K17),{0,1,10,25,50,100,250,500,1000,4000,8000,12000,28000,100000},{0,0.1,0.042,0.0308,0.023,0.0188,0.01572,0.01344,0.01055,0.00767,0.007,0.00667,0.00633,0.00458}),"")</f>
        <v>0.01055</v>
      </c>
      <c r="M17" s="12" t="n">
        <f aca="false">IFERROR(IF(K17="",G17,K17)*L17,"")</f>
        <v>16.88</v>
      </c>
      <c r="N17" s="0" t="s">
        <v>101</v>
      </c>
      <c r="O17" s="13" t="s">
        <v>28</v>
      </c>
      <c r="P17" s="0" t="n">
        <v>205022</v>
      </c>
      <c r="R17" s="12" t="n">
        <f aca="false">IFERROR(LOOKUP(IF(Q17="",G17,Q17),{0,1,100,500,1000,2000},{0,0.0207871,0.0207871,0.01660825,0.01296515,0.0117865}),"")</f>
        <v>0.01296515</v>
      </c>
      <c r="S17" s="12" t="n">
        <f aca="false">IFERROR(IF(Q17="",G17,Q17)*R17,"")</f>
        <v>20.74424</v>
      </c>
      <c r="T17" s="0" t="s">
        <v>102</v>
      </c>
      <c r="U17" s="13" t="s">
        <v>28</v>
      </c>
      <c r="AB17" s="0" t="n">
        <v>4448</v>
      </c>
      <c r="AD17" s="12" t="n">
        <f aca="false">IFERROR(LOOKUP(IF(AC17="",G17,AC17),{0,1,10,25,50,100,500,1000},{0,0.1,0.021,0.019,0.016,0.014,0.012,0.009}),"")</f>
        <v>0.009</v>
      </c>
      <c r="AE17" s="12" t="n">
        <f aca="false">IFERROR(IF(AC17="",G17,AC17)*AD17,"")</f>
        <v>14.4</v>
      </c>
      <c r="AF17" s="0" t="s">
        <v>103</v>
      </c>
      <c r="AG17" s="13" t="s">
        <v>28</v>
      </c>
    </row>
    <row r="18" customFormat="false" ht="15" hidden="false" customHeight="false" outlineLevel="0" collapsed="false">
      <c r="A18" s="0" t="s">
        <v>104</v>
      </c>
      <c r="B18" s="0" t="s">
        <v>105</v>
      </c>
      <c r="D18" s="0" t="s">
        <v>106</v>
      </c>
      <c r="E18" s="0" t="s">
        <v>36</v>
      </c>
      <c r="F18" s="0" t="s">
        <v>107</v>
      </c>
      <c r="G18" s="0" t="n">
        <f aca="false">BoardQty*2</f>
        <v>200</v>
      </c>
      <c r="H1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0.038</v>
      </c>
      <c r="I18" s="12" t="n">
        <f aca="false">IFERROR(G18*H18,"")</f>
        <v>7.6</v>
      </c>
      <c r="J18" s="0" t="n">
        <v>0</v>
      </c>
      <c r="L18" s="12" t="n">
        <f aca="false">IFERROR(LOOKUP(IF(K18="",G18,K18),{0,1,10,100,500,1000,3000,6000,15000,30000,75000,150000},{0,0.12,0.108,0.0589,0.03626,0.02472,0.0204,0.0184,0.016,0.0144,0.0128,0.01064}),"")</f>
        <v>0.0589</v>
      </c>
      <c r="M18" s="12" t="n">
        <f aca="false">IFERROR(IF(K18="",G18,K18)*L18,"")</f>
        <v>11.78</v>
      </c>
      <c r="N18" s="0" t="s">
        <v>108</v>
      </c>
      <c r="O18" s="13" t="s">
        <v>28</v>
      </c>
      <c r="U18" s="13" t="s">
        <v>28</v>
      </c>
      <c r="V18" s="0" t="n">
        <v>0</v>
      </c>
      <c r="X18" s="12" t="n">
        <f aca="false">IFERROR(LOOKUP(IF(W18="",G18,W18),{0,1,10,100,1000,3000,9000,24000,45000,99000},{0,0.11,0.108,0.038,0.025,0.019,0.017,0.015,0.013,0.011}),"")</f>
        <v>0.038</v>
      </c>
      <c r="Y18" s="12" t="n">
        <f aca="false">IFERROR(IF(W18="",G18,W18)*X18,"")</f>
        <v>7.6</v>
      </c>
      <c r="Z18" s="0" t="s">
        <v>109</v>
      </c>
      <c r="AA18" s="13" t="s">
        <v>28</v>
      </c>
      <c r="AG18" s="13" t="s">
        <v>28</v>
      </c>
      <c r="AM18" s="13" t="s">
        <v>28</v>
      </c>
    </row>
    <row r="19" customFormat="false" ht="15" hidden="false" customHeight="false" outlineLevel="0" collapsed="false">
      <c r="A19" s="0" t="s">
        <v>110</v>
      </c>
      <c r="B19" s="0" t="s">
        <v>111</v>
      </c>
      <c r="D19" s="0" t="s">
        <v>73</v>
      </c>
      <c r="E19" s="0" t="s">
        <v>74</v>
      </c>
      <c r="F19" s="0" t="s">
        <v>112</v>
      </c>
      <c r="G19" s="0" t="n">
        <f aca="false">BoardQty*1</f>
        <v>100</v>
      </c>
      <c r="H1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0.0052</v>
      </c>
      <c r="I19" s="12" t="n">
        <f aca="false">IFERROR(G19*H19,"")</f>
        <v>0.52</v>
      </c>
      <c r="J19" s="0" t="n">
        <v>250997</v>
      </c>
      <c r="L19" s="12" t="n">
        <f aca="false">IFERROR(LOOKUP(IF(K19="",G19,K19),{0,1,10,25,50,100,250,500,1000,5000,10000,25000,50000,125000},{0,0.1,0.013,0.0092,0.007,0.0052,0.00396,0.00316,0.00233,0.00167,0.00145,0.00128,0.00117,0.00115}),"")</f>
        <v>0.0052</v>
      </c>
      <c r="M19" s="12" t="n">
        <f aca="false">IFERROR(IF(K19="",G19,K19)*L19,"")</f>
        <v>0.52</v>
      </c>
      <c r="N19" s="0" t="s">
        <v>113</v>
      </c>
      <c r="O19" s="13" t="s">
        <v>28</v>
      </c>
      <c r="U19" s="13" t="s">
        <v>28</v>
      </c>
      <c r="AG19" s="13" t="s">
        <v>28</v>
      </c>
    </row>
    <row r="20" customFormat="false" ht="15" hidden="false" customHeight="false" outlineLevel="0" collapsed="false">
      <c r="A20" s="0" t="s">
        <v>114</v>
      </c>
      <c r="B20" s="0" t="s">
        <v>115</v>
      </c>
      <c r="D20" s="0" t="s">
        <v>116</v>
      </c>
      <c r="E20" s="0" t="s">
        <v>117</v>
      </c>
      <c r="F20" s="0" t="s">
        <v>118</v>
      </c>
      <c r="G20" s="0" t="n">
        <f aca="false">BoardQty*1</f>
        <v>100</v>
      </c>
      <c r="H2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0" s="12" t="n">
        <f aca="false">IFERROR(G20*H20,"")</f>
        <v>0</v>
      </c>
    </row>
    <row r="21" customFormat="false" ht="15" hidden="false" customHeight="false" outlineLevel="0" collapsed="false">
      <c r="A21" s="0" t="s">
        <v>119</v>
      </c>
      <c r="B21" s="0" t="s">
        <v>120</v>
      </c>
      <c r="D21" s="0" t="s">
        <v>73</v>
      </c>
      <c r="E21" s="0" t="s">
        <v>74</v>
      </c>
      <c r="F21" s="0" t="s">
        <v>121</v>
      </c>
      <c r="G21" s="0" t="n">
        <f aca="false">BoardQty*4</f>
        <v>400</v>
      </c>
      <c r="H2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0.003</v>
      </c>
      <c r="I21" s="12" t="n">
        <f aca="false">IFERROR(G21*H21,"")</f>
        <v>1.2</v>
      </c>
      <c r="J21" s="0" t="n">
        <v>1350396</v>
      </c>
      <c r="L21" s="12" t="n">
        <f aca="false">IFERROR(LOOKUP(IF(K21="",G21,K21),{0,1,10,25,50,100,250,500,1000,5000,10000,25000,50000,125000},{0,0.1,0.013,0.0092,0.007,0.0052,0.00396,0.00316,0.00233,0.00154,0.00134,0.00117,0.00108,0.00106}),"")</f>
        <v>0.00396</v>
      </c>
      <c r="M21" s="12" t="n">
        <f aca="false">IFERROR(IF(K21="",G21,K21)*L21,"")</f>
        <v>1.584</v>
      </c>
      <c r="N21" s="0" t="s">
        <v>122</v>
      </c>
      <c r="O21" s="13" t="s">
        <v>28</v>
      </c>
      <c r="P21" s="0" t="n">
        <v>116784</v>
      </c>
      <c r="R21" s="12" t="n">
        <f aca="false">IFERROR(LOOKUP(IF(Q21="",G21,Q21),{0,1,100,500,1000,2500,5000,25000,50000},{0,0.00567895,0.00567895,0.0049289,0.004286,0.0034288,0.00289305,0.00139295,0.00117865}),"")</f>
        <v>0.00567895</v>
      </c>
      <c r="S21" s="12" t="n">
        <f aca="false">IFERROR(IF(Q21="",G21,Q21)*R21,"")</f>
        <v>2.27158</v>
      </c>
      <c r="T21" s="0" t="s">
        <v>123</v>
      </c>
      <c r="U21" s="13" t="s">
        <v>28</v>
      </c>
      <c r="V21" s="0" t="n">
        <v>374278</v>
      </c>
      <c r="X21" s="12" t="n">
        <f aca="false">IFERROR(LOOKUP(IF(W21="",G21,W21),{0,1,10,100,1000,5000},{0,0.1,0.008,0.003,0.002,0.001}),"")</f>
        <v>0.003</v>
      </c>
      <c r="Y21" s="12" t="n">
        <f aca="false">IFERROR(IF(W21="",G21,W21)*X21,"")</f>
        <v>1.2</v>
      </c>
      <c r="Z21" s="0" t="s">
        <v>124</v>
      </c>
      <c r="AA21" s="13" t="s">
        <v>28</v>
      </c>
      <c r="AB21" s="0" t="n">
        <v>4683</v>
      </c>
      <c r="AD21" s="12" t="n">
        <f aca="false">IFERROR(LOOKUP(IF(AC21="",G21,AC21),{0,1,10,25,100,250,1000},{0,0.09,0.015,0.011,0.006,0.004,0.003}),"")</f>
        <v>0.004</v>
      </c>
      <c r="AE21" s="12" t="n">
        <f aca="false">IFERROR(IF(AC21="",G21,AC21)*AD21,"")</f>
        <v>1.6</v>
      </c>
      <c r="AF21" s="0" t="s">
        <v>125</v>
      </c>
      <c r="AG21" s="13" t="s">
        <v>28</v>
      </c>
    </row>
    <row r="22" customFormat="false" ht="15" hidden="false" customHeight="false" outlineLevel="0" collapsed="false">
      <c r="A22" s="0" t="s">
        <v>126</v>
      </c>
      <c r="B22" s="0" t="s">
        <v>127</v>
      </c>
      <c r="D22" s="0" t="s">
        <v>128</v>
      </c>
      <c r="E22" s="0" t="s">
        <v>57</v>
      </c>
      <c r="F22" s="0" t="s">
        <v>127</v>
      </c>
      <c r="G22" s="0" t="n">
        <f aca="false">BoardQty*1</f>
        <v>100</v>
      </c>
      <c r="H2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</v>
      </c>
      <c r="I22" s="12" t="n">
        <f aca="false">IFERROR(G22*H22,"")</f>
        <v>20</v>
      </c>
      <c r="J22" s="0" t="n">
        <v>29724</v>
      </c>
      <c r="L22" s="12" t="n">
        <f aca="false">IFERROR(LOOKUP(IF(K22="",G22,K22),{0,1,10,100,500,1000,3000,6000,15000,30000,75000},{0,0.51,0.411,0.2802,0.21012,0.15759,0.14025,0.13175,0.12325,0.11305,0.1088}),"")</f>
        <v>0.2802</v>
      </c>
      <c r="M22" s="12" t="n">
        <f aca="false">IFERROR(IF(K22="",G22,K22)*L22,"")</f>
        <v>28.02</v>
      </c>
      <c r="N22" s="0" t="s">
        <v>129</v>
      </c>
      <c r="O22" s="13" t="s">
        <v>28</v>
      </c>
      <c r="P22" s="0" t="n">
        <v>1644</v>
      </c>
      <c r="R22" s="12" t="n">
        <f aca="false">IFERROR(LOOKUP(IF(Q22="",G22,Q22),{0,1,80,250,750,1500},{0,0.207871,0.207871,0.2003705,0.190727,0.1810835}),"")</f>
        <v>0.207871</v>
      </c>
      <c r="S22" s="12" t="n">
        <f aca="false">IFERROR(IF(Q22="",G22,Q22)*R22,"")</f>
        <v>20.7871</v>
      </c>
      <c r="T22" s="0" t="s">
        <v>130</v>
      </c>
      <c r="U22" s="13" t="s">
        <v>28</v>
      </c>
      <c r="V22" s="0" t="n">
        <v>3805</v>
      </c>
      <c r="X22" s="12" t="n">
        <f aca="false">IFERROR(LOOKUP(IF(W22="",G22,W22),{0,1,10,100,1000,3000,9000,24000,45000},{0,0.49,0.376,0.204,0.153,0.131,0.123,0.113,0.11}),"")</f>
        <v>0.204</v>
      </c>
      <c r="Y22" s="12" t="n">
        <f aca="false">IFERROR(IF(W22="",G22,W22)*X22,"")</f>
        <v>20.4</v>
      </c>
      <c r="Z22" s="0" t="s">
        <v>131</v>
      </c>
      <c r="AA22" s="13" t="s">
        <v>28</v>
      </c>
      <c r="AB22" s="0" t="n">
        <v>3757</v>
      </c>
      <c r="AD22" s="12" t="n">
        <f aca="false">IFERROR(LOOKUP(IF(AC22="",G22,AC22),{0,1,10,100,1000},{0,0.49,0.38,0.2,0.15}),"")</f>
        <v>0.2</v>
      </c>
      <c r="AE22" s="12" t="n">
        <f aca="false">IFERROR(IF(AC22="",G22,AC22)*AD22,"")</f>
        <v>20</v>
      </c>
      <c r="AF22" s="0" t="s">
        <v>132</v>
      </c>
      <c r="AG22" s="13" t="s">
        <v>28</v>
      </c>
      <c r="AH22" s="0" t="n">
        <v>130</v>
      </c>
      <c r="AJ22" s="12" t="n">
        <f aca="false">IFERROR(LOOKUP(IF(AI22="",G22,AI22),{0,1,10,50},{0,0.375025,0.375025,0.345023}),"")</f>
        <v>0.345023</v>
      </c>
      <c r="AK22" s="12" t="n">
        <f aca="false">IFERROR(IF(AI22="",G22,AI22)*AJ22,"")</f>
        <v>34.5023</v>
      </c>
      <c r="AL22" s="0" t="s">
        <v>133</v>
      </c>
      <c r="AM22" s="13" t="s">
        <v>28</v>
      </c>
    </row>
    <row r="23" customFormat="false" ht="15" hidden="false" customHeight="false" outlineLevel="0" collapsed="false">
      <c r="A23" s="0" t="s">
        <v>134</v>
      </c>
      <c r="B23" s="0" t="s">
        <v>135</v>
      </c>
      <c r="D23" s="0" t="s">
        <v>136</v>
      </c>
      <c r="E23" s="0" t="s">
        <v>137</v>
      </c>
      <c r="F23" s="0" t="s">
        <v>138</v>
      </c>
      <c r="G23" s="0" t="n">
        <f aca="false">BoardQty*2</f>
        <v>200</v>
      </c>
      <c r="H2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0.823</v>
      </c>
      <c r="I23" s="12" t="n">
        <f aca="false">IFERROR(G23*H23,"")</f>
        <v>164.6</v>
      </c>
      <c r="J23" s="0" t="n">
        <v>4265</v>
      </c>
      <c r="L23" s="12" t="n">
        <f aca="false">IFERROR(LOOKUP(IF(K23="",G23,K23),{0,1,10,25,50,100,250,500,1000,5000},{0,1.56,1.235,1.132,1.0702,0.9261,0.82324,0.69976,0.61743,0.55569}),"")</f>
        <v>0.9261</v>
      </c>
      <c r="M23" s="12" t="n">
        <f aca="false">IFERROR(IF(K23="",G23,K23)*L23,"")</f>
        <v>185.22</v>
      </c>
      <c r="N23" s="0" t="s">
        <v>139</v>
      </c>
      <c r="O23" s="13" t="s">
        <v>28</v>
      </c>
      <c r="P23" s="0" t="n">
        <v>470</v>
      </c>
      <c r="R23" s="12" t="n">
        <f aca="false">IFERROR(LOOKUP(IF(Q23="",G23,Q23),{0,1,5,10,20,40,100,500,1000},{0,2.796615,2.025135,1.682255,1.510815,1.317945,1.082215,1.00721,0.945063}),"")</f>
        <v>1.082215</v>
      </c>
      <c r="S23" s="12" t="n">
        <f aca="false">IFERROR(IF(Q23="",G23,Q23)*R23,"")</f>
        <v>216.443</v>
      </c>
      <c r="T23" s="0" t="s">
        <v>140</v>
      </c>
      <c r="U23" s="13" t="s">
        <v>28</v>
      </c>
      <c r="V23" s="0" t="n">
        <v>47</v>
      </c>
      <c r="X23" s="12" t="n">
        <f aca="false">IFERROR(LOOKUP(IF(W23="",G23,W23),{0,1,10,100,500},{0,1.56,1.23,0.823,0.763}),"")</f>
        <v>0.823</v>
      </c>
      <c r="Y23" s="12" t="n">
        <f aca="false">IFERROR(IF(W23="",G23,W23)*X23,"")</f>
        <v>164.6</v>
      </c>
      <c r="Z23" s="0" t="s">
        <v>141</v>
      </c>
      <c r="AA23" s="13" t="s">
        <v>28</v>
      </c>
      <c r="AG23" s="13" t="s">
        <v>28</v>
      </c>
    </row>
    <row r="24" customFormat="false" ht="15" hidden="false" customHeight="false" outlineLevel="0" collapsed="false">
      <c r="A24" s="0" t="s">
        <v>142</v>
      </c>
      <c r="B24" s="0" t="s">
        <v>143</v>
      </c>
      <c r="D24" s="0" t="s">
        <v>106</v>
      </c>
      <c r="E24" s="0" t="s">
        <v>144</v>
      </c>
      <c r="F24" s="0" t="s">
        <v>145</v>
      </c>
      <c r="G24" s="0" t="n">
        <f aca="false">BoardQty*1</f>
        <v>100</v>
      </c>
      <c r="H2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0.2110855</v>
      </c>
      <c r="I24" s="12" t="n">
        <f aca="false">IFERROR(G24*H24,"")</f>
        <v>21.10855</v>
      </c>
      <c r="J24" s="0" t="n">
        <v>10154</v>
      </c>
      <c r="L24" s="12" t="n">
        <f aca="false">IFERROR(LOOKUP(IF(K24="",G24,K24),{0,1,25,100,3000},{0,0.3,0.2472,0.2266,0.2266}),"")</f>
        <v>0.2266</v>
      </c>
      <c r="M24" s="12" t="n">
        <f aca="false">IFERROR(IF(K24="",G24,K24)*L24,"")</f>
        <v>22.66</v>
      </c>
      <c r="N24" s="0" t="s">
        <v>146</v>
      </c>
      <c r="O24" s="13" t="s">
        <v>28</v>
      </c>
      <c r="P24" s="0" t="n">
        <v>849</v>
      </c>
      <c r="R24" s="12" t="n">
        <f aca="false">IFERROR(LOOKUP(IF(Q24="",G24,Q24),{0,1,100},{0,0.2110855,0.2110855}),"")</f>
        <v>0.2110855</v>
      </c>
      <c r="S24" s="12" t="n">
        <f aca="false">IFERROR(IF(Q24="",G24,Q24)*R24,"")</f>
        <v>21.10855</v>
      </c>
      <c r="T24" s="0" t="s">
        <v>147</v>
      </c>
      <c r="U24" s="13" t="s">
        <v>28</v>
      </c>
      <c r="AB24" s="0" t="n">
        <v>807</v>
      </c>
      <c r="AD24" s="12" t="n">
        <f aca="false">IFERROR(LOOKUP(IF(AC24="",G24,AC24),{0,1,250,500,1000,5000},{0,0.487,0.367,0.327,0.295,0.268}),"")</f>
        <v>0.487</v>
      </c>
      <c r="AE24" s="12" t="n">
        <f aca="false">IFERROR(IF(AC24="",G24,AC24)*AD24,"")</f>
        <v>48.7</v>
      </c>
      <c r="AF24" s="0" t="s">
        <v>148</v>
      </c>
      <c r="AG24" s="13" t="s">
        <v>28</v>
      </c>
    </row>
    <row r="25" customFormat="false" ht="15" hidden="false" customHeight="false" outlineLevel="0" collapsed="false">
      <c r="A25" s="0" t="s">
        <v>149</v>
      </c>
      <c r="B25" s="0" t="s">
        <v>150</v>
      </c>
      <c r="D25" s="0" t="s">
        <v>151</v>
      </c>
      <c r="G25" s="0" t="n">
        <f aca="false">BoardQty*1</f>
        <v>100</v>
      </c>
      <c r="H2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5" s="12" t="n">
        <f aca="false">IFERROR(G25*H25,"")</f>
        <v>0</v>
      </c>
    </row>
    <row r="26" customFormat="false" ht="15" hidden="false" customHeight="false" outlineLevel="0" collapsed="false">
      <c r="A26" s="0" t="s">
        <v>152</v>
      </c>
      <c r="B26" s="0" t="s">
        <v>153</v>
      </c>
      <c r="D26" s="0" t="s">
        <v>154</v>
      </c>
      <c r="G26" s="0" t="n">
        <f aca="false">BoardQty*1</f>
        <v>100</v>
      </c>
      <c r="H2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6" s="12" t="n">
        <f aca="false">IFERROR(G26*H26,"")</f>
        <v>0</v>
      </c>
    </row>
    <row r="27" customFormat="false" ht="15" hidden="false" customHeight="false" outlineLevel="0" collapsed="false">
      <c r="A27" s="0" t="s">
        <v>155</v>
      </c>
      <c r="B27" s="0" t="s">
        <v>156</v>
      </c>
      <c r="D27" s="0" t="s">
        <v>128</v>
      </c>
      <c r="E27" s="0" t="s">
        <v>82</v>
      </c>
      <c r="F27" s="0" t="s">
        <v>157</v>
      </c>
      <c r="G27" s="0" t="n">
        <f aca="false">BoardQty*1</f>
        <v>100</v>
      </c>
      <c r="H2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0.491</v>
      </c>
      <c r="I27" s="12" t="n">
        <f aca="false">IFERROR(G27*H27,"")</f>
        <v>49.1</v>
      </c>
      <c r="J27" s="0" t="n">
        <v>27716</v>
      </c>
      <c r="L27" s="12" t="n">
        <f aca="false">IFERROR(LOOKUP(IF(K27="",G27,K27),{0,1,10,100,500,1000,3000},{0,0.83,0.738,0.5757,0.47556,0.37544,0.30375}),"")</f>
        <v>0.5757</v>
      </c>
      <c r="M27" s="12" t="n">
        <f aca="false">IFERROR(IF(K27="",G27,K27)*L27,"")</f>
        <v>57.57</v>
      </c>
      <c r="N27" s="0" t="s">
        <v>158</v>
      </c>
      <c r="O27" s="13" t="s">
        <v>28</v>
      </c>
      <c r="P27" s="0" t="n">
        <v>4013</v>
      </c>
      <c r="R27" s="12" t="n">
        <f aca="false">IFERROR(LOOKUP(IF(Q27="",G27,Q27),{0,1,30,80,250,500},{0,0.855057,0.675045,0.62147,0.5775385,0.490747}),"")</f>
        <v>0.62147</v>
      </c>
      <c r="S27" s="12" t="n">
        <f aca="false">IFERROR(IF(Q27="",G27,Q27)*R27,"")</f>
        <v>62.147</v>
      </c>
      <c r="T27" s="0" t="s">
        <v>159</v>
      </c>
      <c r="U27" s="13" t="s">
        <v>28</v>
      </c>
      <c r="AB27" s="0" t="n">
        <v>946</v>
      </c>
      <c r="AD27" s="12" t="n">
        <f aca="false">IFERROR(LOOKUP(IF(AC27="",G27,AC27),{0,1,10,100},{0,0.904,0.754,0.491}),"")</f>
        <v>0.491</v>
      </c>
      <c r="AE27" s="12" t="n">
        <f aca="false">IFERROR(IF(AC27="",G27,AC27)*AD27,"")</f>
        <v>49.1</v>
      </c>
      <c r="AF27" s="0" t="s">
        <v>160</v>
      </c>
      <c r="AG27" s="13" t="s">
        <v>28</v>
      </c>
      <c r="AM27" s="13" t="s">
        <v>28</v>
      </c>
    </row>
    <row r="28" customFormat="false" ht="15" hidden="false" customHeight="false" outlineLevel="0" collapsed="false">
      <c r="A28" s="0" t="s">
        <v>161</v>
      </c>
      <c r="B28" s="0" t="s">
        <v>162</v>
      </c>
      <c r="D28" s="0" t="s">
        <v>163</v>
      </c>
      <c r="E28" s="0" t="s">
        <v>65</v>
      </c>
      <c r="F28" s="0" t="s">
        <v>162</v>
      </c>
      <c r="G28" s="0" t="n">
        <f aca="false">BoardQty*1</f>
        <v>100</v>
      </c>
      <c r="H2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0.411456</v>
      </c>
      <c r="I28" s="12" t="n">
        <f aca="false">IFERROR(G28*H28,"")</f>
        <v>41.1456</v>
      </c>
      <c r="J28" s="0" t="n">
        <v>9716</v>
      </c>
      <c r="L28" s="12" t="n">
        <f aca="false">IFERROR(LOOKUP(IF(K28="",G28,K28),{0,1,10,50,100,500,1000,3000,6000,15000},{0,0.69,0.573,0.5158,0.4585,0.43556,0.36678,0.3126,0.30218,0.29176}),"")</f>
        <v>0.4585</v>
      </c>
      <c r="M28" s="12" t="n">
        <f aca="false">IFERROR(IF(K28="",G28,K28)*L28,"")</f>
        <v>45.85</v>
      </c>
      <c r="N28" s="0" t="s">
        <v>164</v>
      </c>
      <c r="O28" s="13" t="s">
        <v>28</v>
      </c>
      <c r="P28" s="0" t="n">
        <v>2421</v>
      </c>
      <c r="R28" s="12" t="n">
        <f aca="false">IFERROR(LOOKUP(IF(Q28="",G28,Q28),{0,1,50,250,500,1500,3000,15000,30000},{0,0.411456,0.411456,0.40717,0.334308,0.306449,0.27859,0.2732325,0.267875}),"")</f>
        <v>0.411456</v>
      </c>
      <c r="S28" s="12" t="n">
        <f aca="false">IFERROR(IF(Q28="",G28,Q28)*R28,"")</f>
        <v>41.1456</v>
      </c>
      <c r="T28" s="0" t="s">
        <v>165</v>
      </c>
      <c r="U28" s="13" t="s">
        <v>28</v>
      </c>
      <c r="V28" s="0" t="n">
        <v>19892</v>
      </c>
      <c r="X28" s="12" t="n">
        <f aca="false">IFERROR(LOOKUP(IF(W28="",G28,W28),{0,1,10,100,250,500,1000,3000,6000,9000},{0,0.62,0.469,0.417,0.405,0.395,0.333,0.313,0.302,0.292}),"")</f>
        <v>0.417</v>
      </c>
      <c r="Y28" s="12" t="n">
        <f aca="false">IFERROR(IF(W28="",G28,W28)*X28,"")</f>
        <v>41.7</v>
      </c>
      <c r="Z28" s="0" t="s">
        <v>166</v>
      </c>
      <c r="AA28" s="13" t="s">
        <v>28</v>
      </c>
      <c r="AG28" s="13" t="s">
        <v>28</v>
      </c>
      <c r="AM28" s="13" t="s">
        <v>28</v>
      </c>
    </row>
    <row r="29" customFormat="false" ht="15" hidden="false" customHeight="false" outlineLevel="0" collapsed="false">
      <c r="A29" s="0" t="s">
        <v>167</v>
      </c>
      <c r="B29" s="0" t="s">
        <v>168</v>
      </c>
      <c r="D29" s="0" t="s">
        <v>128</v>
      </c>
      <c r="E29" s="0" t="s">
        <v>144</v>
      </c>
      <c r="F29" s="0" t="s">
        <v>169</v>
      </c>
      <c r="G29" s="0" t="n">
        <f aca="false">BoardQty*1</f>
        <v>100</v>
      </c>
      <c r="H2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0.994352</v>
      </c>
      <c r="I29" s="12" t="n">
        <f aca="false">IFERROR(G29*H29,"")</f>
        <v>99.4352</v>
      </c>
      <c r="J29" s="0" t="n">
        <v>1328</v>
      </c>
      <c r="L29" s="12" t="n">
        <f aca="false">IFERROR(LOOKUP(IF(K29="",G29,K29),{0,1,25,100,3000},{0,1.34,1.1228,1.0197,1.0197}),"")</f>
        <v>1.0197</v>
      </c>
      <c r="M29" s="12" t="n">
        <f aca="false">IFERROR(IF(K29="",G29,K29)*L29,"")</f>
        <v>101.97</v>
      </c>
      <c r="N29" s="0" t="s">
        <v>170</v>
      </c>
      <c r="O29" s="13" t="s">
        <v>28</v>
      </c>
      <c r="P29" s="0" t="n">
        <v>818</v>
      </c>
      <c r="R29" s="12" t="n">
        <f aca="false">IFERROR(LOOKUP(IF(Q29="",G29,Q29),{0,1,10,25,50,100},{0,1.11436,1.11436,1.0715,1.0361405,0.994352}),"")</f>
        <v>0.994352</v>
      </c>
      <c r="S29" s="12" t="n">
        <f aca="false">IFERROR(IF(Q29="",G29,Q29)*R29,"")</f>
        <v>99.4352</v>
      </c>
      <c r="T29" s="0" t="s">
        <v>171</v>
      </c>
      <c r="U29" s="13" t="s">
        <v>28</v>
      </c>
      <c r="AB29" s="0" t="n">
        <v>3000</v>
      </c>
      <c r="AD29" s="12" t="n">
        <f aca="false">IFERROR(LOOKUP(IF(AC29="",G29,AC29),{0,1,3000,6000,12000,18000,30000},{0,1.2,1.2,1.16,1.12,1.09,1.07}),"")</f>
        <v>1.2</v>
      </c>
      <c r="AE29" s="12" t="n">
        <f aca="false">IFERROR(IF(AC29="",G29,AC29)*AD29,"")</f>
        <v>120</v>
      </c>
      <c r="AF29" s="0" t="s">
        <v>172</v>
      </c>
      <c r="AG29" s="13" t="s">
        <v>28</v>
      </c>
      <c r="AH29" s="0" t="n">
        <v>45</v>
      </c>
      <c r="AJ29" s="12" t="n">
        <f aca="false">IFERROR(LOOKUP(IF(AI29="",G29,AI29),{0,1,5,25},{0,1.35009,1.35009,1.030783}),"")</f>
        <v>1.030783</v>
      </c>
      <c r="AK29" s="12" t="n">
        <f aca="false">IFERROR(IF(AI29="",G29,AI29)*AJ29,"")</f>
        <v>103.0783</v>
      </c>
      <c r="AL29" s="0" t="s">
        <v>173</v>
      </c>
      <c r="AM29" s="13" t="s">
        <v>28</v>
      </c>
    </row>
    <row r="30" customFormat="false" ht="15" hidden="false" customHeight="false" outlineLevel="0" collapsed="false">
      <c r="A30" s="0" t="s">
        <v>174</v>
      </c>
      <c r="B30" s="0" t="s">
        <v>175</v>
      </c>
      <c r="D30" s="0" t="s">
        <v>176</v>
      </c>
      <c r="E30" s="0" t="s">
        <v>74</v>
      </c>
      <c r="F30" s="0" t="s">
        <v>177</v>
      </c>
      <c r="G30" s="0" t="n">
        <f aca="false">BoardQty*3</f>
        <v>300</v>
      </c>
      <c r="H3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0.00956</v>
      </c>
      <c r="I30" s="12" t="n">
        <f aca="false">IFERROR(G30*H30,"")</f>
        <v>2.868</v>
      </c>
      <c r="J30" s="0" t="n">
        <v>118566</v>
      </c>
      <c r="L30" s="12" t="n">
        <f aca="false">IFERROR(LOOKUP(IF(K30="",G30,K30),{0,1,10,25,50,100,250,500,1000,5000,10000,25000,50000,125000},{0,0.1,0.031,0.0224,0.017,0.0125,0.00956,0.00764,0.00562,0.00367,0.00319,0.0028,0.00257,0.00251}),"")</f>
        <v>0.00956</v>
      </c>
      <c r="M30" s="12" t="n">
        <f aca="false">IFERROR(IF(K30="",G30,K30)*L30,"")</f>
        <v>2.868</v>
      </c>
      <c r="N30" s="0" t="s">
        <v>178</v>
      </c>
      <c r="O30" s="13" t="s">
        <v>28</v>
      </c>
      <c r="P30" s="0" t="n">
        <v>5896</v>
      </c>
      <c r="R30" s="12" t="n">
        <f aca="false">IFERROR(LOOKUP(IF(Q30="",G30,Q30),{0,1,100,500,1000,2500,5000,25000,50000},{0,0.017144,0.017144,0.012858,0.0102864,0.0066433,0.006429,0.0032145,0.00310735}),"")</f>
        <v>0.017144</v>
      </c>
      <c r="S30" s="12" t="n">
        <f aca="false">IFERROR(IF(Q30="",G30,Q30)*R30,"")</f>
        <v>5.1432</v>
      </c>
      <c r="T30" s="0" t="s">
        <v>179</v>
      </c>
      <c r="U30" s="13" t="s">
        <v>28</v>
      </c>
      <c r="AB30" s="0" t="n">
        <v>6070</v>
      </c>
      <c r="AD30" s="12" t="n">
        <f aca="false">IFERROR(LOOKUP(IF(AC30="",G30,AC30),{0,1,10,25,100,250,500,1000,2500},{0,0.034,0.034,0.025,0.014,0.011,0.009,0.007,0.006}),"")</f>
        <v>0.011</v>
      </c>
      <c r="AE30" s="12" t="n">
        <f aca="false">IFERROR(IF(AC30="",G30,AC30)*AD30,"")</f>
        <v>3.3</v>
      </c>
      <c r="AF30" s="0" t="s">
        <v>180</v>
      </c>
      <c r="AG30" s="13" t="s">
        <v>28</v>
      </c>
      <c r="AH30" s="0" t="n">
        <v>1</v>
      </c>
      <c r="AJ30" s="12" t="n">
        <f aca="false">IFERROR(LOOKUP(IF(AI30="",G30,AI30),{0,1,5},{0,24.04446,19.854895}),"")</f>
        <v>19.854895</v>
      </c>
      <c r="AK30" s="12" t="n">
        <f aca="false">IFERROR(IF(AI30="",G30,AI30)*AJ30,"")</f>
        <v>5956.4685</v>
      </c>
      <c r="AL30" s="0" t="s">
        <v>181</v>
      </c>
      <c r="AM30" s="13" t="s">
        <v>28</v>
      </c>
    </row>
    <row r="31" customFormat="false" ht="15" hidden="false" customHeight="false" outlineLevel="0" collapsed="false">
      <c r="A31" s="0" t="s">
        <v>182</v>
      </c>
      <c r="B31" s="0" t="s">
        <v>63</v>
      </c>
      <c r="D31" s="0" t="s">
        <v>183</v>
      </c>
      <c r="E31" s="0" t="s">
        <v>65</v>
      </c>
      <c r="F31" s="0" t="s">
        <v>184</v>
      </c>
      <c r="G31" s="0" t="n">
        <f aca="false">BoardQty*1</f>
        <v>100</v>
      </c>
      <c r="H3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0.2260865</v>
      </c>
      <c r="I31" s="12" t="n">
        <f aca="false">IFERROR(G31*H31,"")</f>
        <v>22.60865</v>
      </c>
      <c r="J31" s="0" t="n">
        <v>47833</v>
      </c>
      <c r="L31" s="12" t="n">
        <f aca="false">IFERROR(LOOKUP(IF(K31="",G31,K31),{0,1,10,25,50,100,250,500,1000,2000,4000,6000,10000,12000,14000,30000,50000,60000},{0,0.54,0.381,0.3252,0.288,0.2509,0.21372,0.18584,0.15796,0.12928,0.1212,0.1212,0.11312,0.1111,0.1111,0.10908,0.1064,0.1064}),"")</f>
        <v>0.2509</v>
      </c>
      <c r="M31" s="12" t="n">
        <f aca="false">IFERROR(IF(K31="",G31,K31)*L31,"")</f>
        <v>25.09</v>
      </c>
      <c r="N31" s="0" t="s">
        <v>185</v>
      </c>
      <c r="O31" s="13" t="s">
        <v>28</v>
      </c>
      <c r="P31" s="0" t="n">
        <v>2688</v>
      </c>
      <c r="R31" s="12" t="n">
        <f aca="false">IFERROR(LOOKUP(IF(Q31="",G31,Q31),{0,1,50,250,500,1000},{0,0.295734,0.295734,0.220729,0.2003705,0.1725115}),"")</f>
        <v>0.295734</v>
      </c>
      <c r="S31" s="12" t="n">
        <f aca="false">IFERROR(IF(Q31="",G31,Q31)*R31,"")</f>
        <v>29.5734</v>
      </c>
      <c r="T31" s="0" t="s">
        <v>186</v>
      </c>
      <c r="U31" s="13" t="s">
        <v>28</v>
      </c>
      <c r="AG31" s="13" t="s">
        <v>28</v>
      </c>
      <c r="AH31" s="0" t="n">
        <v>130</v>
      </c>
      <c r="AJ31" s="12" t="n">
        <f aca="false">IFERROR(LOOKUP(IF(AI31="",G31,AI31),{0,1,10,50},{0,0.282876,0.282876,0.2260865}),"")</f>
        <v>0.2260865</v>
      </c>
      <c r="AK31" s="12" t="n">
        <f aca="false">IFERROR(IF(AI31="",G31,AI31)*AJ31,"")</f>
        <v>22.60865</v>
      </c>
      <c r="AL31" s="0" t="s">
        <v>187</v>
      </c>
      <c r="AM31" s="13" t="s">
        <v>28</v>
      </c>
    </row>
    <row r="32" customFormat="false" ht="15" hidden="false" customHeight="false" outlineLevel="0" collapsed="false">
      <c r="A32" s="0" t="s">
        <v>188</v>
      </c>
      <c r="B32" s="0" t="s">
        <v>189</v>
      </c>
      <c r="D32" s="0" t="s">
        <v>190</v>
      </c>
      <c r="E32" s="0" t="s">
        <v>65</v>
      </c>
      <c r="F32" s="0" t="s">
        <v>191</v>
      </c>
      <c r="G32" s="0" t="n">
        <f aca="false">BoardQty*3</f>
        <v>300</v>
      </c>
      <c r="H3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0.167154</v>
      </c>
      <c r="I32" s="12" t="n">
        <f aca="false">IFERROR(G32*H32,"")</f>
        <v>50.1462</v>
      </c>
      <c r="J32" s="0" t="n">
        <v>1416</v>
      </c>
      <c r="L32" s="12" t="n">
        <f aca="false">IFERROR(LOOKUP(IF(K32="",G32,K32),{0,1,10,25,50,100,250,500,1000,3000,6000,9000,15000,30000,75000},{0,0.48,0.336,0.2752,0.235,0.2015,0.16792,0.15112,0.1276,0.10512,0.09928,0.09344,0.09052,0.0876,0.08176}),"")</f>
        <v>0.16792</v>
      </c>
      <c r="M32" s="12" t="n">
        <f aca="false">IFERROR(IF(K32="",G32,K32)*L32,"")</f>
        <v>50.376</v>
      </c>
      <c r="N32" s="0" t="s">
        <v>192</v>
      </c>
      <c r="O32" s="13" t="s">
        <v>28</v>
      </c>
      <c r="P32" s="0" t="n">
        <v>6568</v>
      </c>
      <c r="R32" s="12" t="n">
        <f aca="false">IFERROR(LOOKUP(IF(Q32="",G32,Q32),{0,1,5,50,250,500,1500,3000,15000,30000},{0,0.5775385,0.5775385,0.2410875,0.167154,0.137152,0.117865,0.098578,0.09204185,0.0902203}),"")</f>
        <v>0.167154</v>
      </c>
      <c r="S32" s="12" t="n">
        <f aca="false">IFERROR(IF(Q32="",G32,Q32)*R32,"")</f>
        <v>50.1462</v>
      </c>
      <c r="T32" s="0" t="s">
        <v>193</v>
      </c>
      <c r="U32" s="13" t="s">
        <v>28</v>
      </c>
      <c r="V32" s="0" t="n">
        <v>132498</v>
      </c>
      <c r="X32" s="12" t="n">
        <f aca="false">IFERROR(LOOKUP(IF(W32="",G32,W32),{0,1,10,100,500,1000,3000,9000,24000,45000},{0,0.519,0.275,0.182,0.165,0.149,0.11,0.101,0.096,0.085}),"")</f>
        <v>0.182</v>
      </c>
      <c r="Y32" s="12" t="n">
        <f aca="false">IFERROR(IF(W32="",G32,W32)*X32,"")</f>
        <v>54.6</v>
      </c>
      <c r="Z32" s="0" t="s">
        <v>194</v>
      </c>
      <c r="AA32" s="13" t="s">
        <v>28</v>
      </c>
      <c r="AB32" s="0" t="n">
        <v>6678</v>
      </c>
      <c r="AD32" s="12" t="n">
        <f aca="false">IFERROR(LOOKUP(IF(AC32="",G32,AC32),{0,1,250,500,1000,5000},{0,0.287,0.217,0.193,0.174,0.158}),"")</f>
        <v>0.217</v>
      </c>
      <c r="AE32" s="12" t="n">
        <f aca="false">IFERROR(IF(AC32="",G32,AC32)*AD32,"")</f>
        <v>65.1</v>
      </c>
      <c r="AF32" s="0" t="s">
        <v>195</v>
      </c>
      <c r="AG32" s="13" t="s">
        <v>28</v>
      </c>
    </row>
    <row r="33" customFormat="false" ht="15" hidden="false" customHeight="false" outlineLevel="0" collapsed="false">
      <c r="A33" s="0" t="s">
        <v>196</v>
      </c>
      <c r="B33" s="0" t="s">
        <v>197</v>
      </c>
      <c r="D33" s="0" t="s">
        <v>190</v>
      </c>
      <c r="E33" s="0" t="s">
        <v>65</v>
      </c>
      <c r="F33" s="0" t="s">
        <v>198</v>
      </c>
      <c r="G33" s="0" t="n">
        <f aca="false">BoardQty*1</f>
        <v>100</v>
      </c>
      <c r="H3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0.025</v>
      </c>
      <c r="I33" s="12" t="n">
        <f aca="false">IFERROR(G33*H33,"")</f>
        <v>2.5</v>
      </c>
      <c r="J33" s="0" t="n">
        <v>177162</v>
      </c>
      <c r="L33" s="12" t="n">
        <f aca="false">IFERROR(LOOKUP(IF(K33="",G33,K33),{0,1,10,25,50,100,250,500,1000,4000,8000,12000,28000,100000},{0,0.11,0.082,0.0596,0.0464,0.0384,0.03176,0.02692,0.02229,0.0165,0.01535,0.01458,0.01382,0.01046}),"")</f>
        <v>0.0384</v>
      </c>
      <c r="M33" s="12" t="n">
        <f aca="false">IFERROR(IF(K33="",G33,K33)*L33,"")</f>
        <v>3.84</v>
      </c>
      <c r="N33" s="0" t="s">
        <v>199</v>
      </c>
      <c r="O33" s="13" t="s">
        <v>28</v>
      </c>
      <c r="P33" s="0" t="n">
        <v>2367</v>
      </c>
      <c r="R33" s="12" t="n">
        <f aca="false">IFERROR(LOOKUP(IF(Q33="",G33,Q33),{0,1,100,500,1000,2000},{0,0.0424314,0.0424314,0.02903765,0.02089425,0.0205728}),"")</f>
        <v>0.0424314</v>
      </c>
      <c r="S33" s="12" t="n">
        <f aca="false">IFERROR(IF(Q33="",G33,Q33)*R33,"")</f>
        <v>4.24314</v>
      </c>
      <c r="T33" s="0" t="s">
        <v>200</v>
      </c>
      <c r="U33" s="13" t="s">
        <v>28</v>
      </c>
      <c r="AB33" s="0" t="n">
        <v>2238</v>
      </c>
      <c r="AD33" s="12" t="n">
        <f aca="false">IFERROR(LOOKUP(IF(AC33="",G33,AC33),{0,1,250,500,1000,5000},{0,0.025,0.019,0.017,0.015,0.014}),"")</f>
        <v>0.025</v>
      </c>
      <c r="AE33" s="12" t="n">
        <f aca="false">IFERROR(IF(AC33="",G33,AC33)*AD33,"")</f>
        <v>2.5</v>
      </c>
      <c r="AF33" s="0" t="s">
        <v>201</v>
      </c>
      <c r="AG33" s="13" t="s">
        <v>28</v>
      </c>
      <c r="AH33" s="0" t="n">
        <v>2500</v>
      </c>
      <c r="AJ33" s="12" t="n">
        <f aca="false">IFERROR(LOOKUP(IF(AI33="",G33,AI33),{0,1,100,1000},{0,0.025716,0.025716,0.0160725}),"")</f>
        <v>0.025716</v>
      </c>
      <c r="AK33" s="12" t="n">
        <f aca="false">IFERROR(IF(AI33="",G33,AI33)*AJ33,"")</f>
        <v>2.5716</v>
      </c>
      <c r="AL33" s="0" t="s">
        <v>202</v>
      </c>
      <c r="AM33" s="13" t="s">
        <v>28</v>
      </c>
    </row>
    <row r="34" customFormat="false" ht="15" hidden="false" customHeight="false" outlineLevel="0" collapsed="false">
      <c r="A34" s="0" t="s">
        <v>203</v>
      </c>
      <c r="B34" s="0" t="s">
        <v>204</v>
      </c>
      <c r="D34" s="0" t="s">
        <v>73</v>
      </c>
      <c r="E34" s="0" t="s">
        <v>74</v>
      </c>
      <c r="F34" s="0" t="s">
        <v>205</v>
      </c>
      <c r="G34" s="0" t="n">
        <f aca="false">BoardQty*1</f>
        <v>100</v>
      </c>
      <c r="H3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0.003</v>
      </c>
      <c r="I34" s="12" t="n">
        <f aca="false">IFERROR(G34*H34,"")</f>
        <v>0.3</v>
      </c>
      <c r="J34" s="0" t="n">
        <v>627740</v>
      </c>
      <c r="L34" s="12" t="n">
        <f aca="false">IFERROR(LOOKUP(IF(K34="",G34,K34),{0,1,10,25,50,100,250,500,1000,5000,10000,25000,50000,125000},{0,0.1,0.013,0.0092,0.007,0.0052,0.00396,0.00316,0.00233,0.00167,0.00145,0.00128,0.00117,0.00115}),"")</f>
        <v>0.0052</v>
      </c>
      <c r="M34" s="12" t="n">
        <f aca="false">IFERROR(IF(K34="",G34,K34)*L34,"")</f>
        <v>0.52</v>
      </c>
      <c r="N34" s="0" t="s">
        <v>206</v>
      </c>
      <c r="O34" s="13" t="s">
        <v>28</v>
      </c>
      <c r="P34" s="0" t="n">
        <v>34788</v>
      </c>
      <c r="R34" s="12" t="n">
        <f aca="false">IFERROR(LOOKUP(IF(Q34="",G34,Q34),{0,1,100,500,1000,2500},{0,0.00846485,0.00846485,0.00632185,0.0051432,0.004286}),"")</f>
        <v>0.00846485</v>
      </c>
      <c r="S34" s="12" t="n">
        <f aca="false">IFERROR(IF(Q34="",G34,Q34)*R34,"")</f>
        <v>0.846485</v>
      </c>
      <c r="T34" s="0" t="s">
        <v>207</v>
      </c>
      <c r="U34" s="13" t="s">
        <v>28</v>
      </c>
      <c r="V34" s="0" t="n">
        <v>59200</v>
      </c>
      <c r="X34" s="12" t="n">
        <f aca="false">IFERROR(LOOKUP(IF(W34="",G34,W34),{0,1,10,100,1000,5000},{0,0.1,0.01,0.003,0.002,0.001}),"")</f>
        <v>0.003</v>
      </c>
      <c r="Y34" s="12" t="n">
        <f aca="false">IFERROR(IF(W34="",G34,W34)*X34,"")</f>
        <v>0.3</v>
      </c>
      <c r="Z34" s="0" t="s">
        <v>208</v>
      </c>
      <c r="AA34" s="13" t="s">
        <v>28</v>
      </c>
      <c r="AB34" s="0" t="n">
        <v>4320</v>
      </c>
      <c r="AD34" s="12" t="n">
        <f aca="false">IFERROR(LOOKUP(IF(AC34="",G34,AC34),{0,1,10,25,100,250,1000},{0,0.08,0.014,0.01,0.006,0.004,0.003}),"")</f>
        <v>0.006</v>
      </c>
      <c r="AE34" s="12" t="n">
        <f aca="false">IFERROR(IF(AC34="",G34,AC34)*AD34,"")</f>
        <v>0.6</v>
      </c>
      <c r="AF34" s="0" t="s">
        <v>209</v>
      </c>
      <c r="AG34" s="13" t="s">
        <v>28</v>
      </c>
    </row>
    <row r="35" customFormat="false" ht="15" hidden="false" customHeight="false" outlineLevel="0" collapsed="false">
      <c r="A35" s="0" t="s">
        <v>210</v>
      </c>
      <c r="B35" s="0" t="s">
        <v>211</v>
      </c>
      <c r="D35" s="0" t="s">
        <v>73</v>
      </c>
      <c r="E35" s="0" t="s">
        <v>74</v>
      </c>
      <c r="F35" s="0" t="s">
        <v>212</v>
      </c>
      <c r="G35" s="0" t="n">
        <f aca="false">BoardQty*9</f>
        <v>900</v>
      </c>
      <c r="H3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0.00316</v>
      </c>
      <c r="I35" s="12" t="n">
        <f aca="false">IFERROR(G35*H35,"")</f>
        <v>2.844</v>
      </c>
      <c r="J35" s="0" t="n">
        <v>4003294</v>
      </c>
      <c r="L35" s="12" t="n">
        <f aca="false">IFERROR(LOOKUP(IF(K35="",G35,K35),{0,1,10,25,50,100,250,500,1000,5000,10000,25000,50000,125000},{0,0.1,0.013,0.0092,0.007,0.0052,0.00396,0.00316,0.00233,0.00167,0.00145,0.00128,0.00117,0.00115}),"")</f>
        <v>0.00316</v>
      </c>
      <c r="M35" s="12" t="n">
        <f aca="false">IFERROR(IF(K35="",G35,K35)*L35,"")</f>
        <v>2.844</v>
      </c>
      <c r="N35" s="0" t="s">
        <v>213</v>
      </c>
      <c r="O35" s="13" t="s">
        <v>28</v>
      </c>
      <c r="U35" s="13" t="s">
        <v>28</v>
      </c>
      <c r="AB35" s="0" t="n">
        <v>2678</v>
      </c>
      <c r="AD35" s="12" t="n">
        <f aca="false">IFERROR(LOOKUP(IF(AC35="",G35,AC35),{0,1,10,25,100,250,1000},{0,0.08,0.014,0.01,0.006,0.004,0.003}),"")</f>
        <v>0.004</v>
      </c>
      <c r="AE35" s="12" t="n">
        <f aca="false">IFERROR(IF(AC35="",G35,AC35)*AD35,"")</f>
        <v>3.6</v>
      </c>
      <c r="AF35" s="0" t="s">
        <v>214</v>
      </c>
      <c r="AG35" s="13" t="s">
        <v>28</v>
      </c>
    </row>
    <row r="36" customFormat="false" ht="15" hidden="false" customHeight="false" outlineLevel="0" collapsed="false">
      <c r="A36" s="0" t="s">
        <v>215</v>
      </c>
      <c r="B36" s="0" t="s">
        <v>216</v>
      </c>
      <c r="D36" s="0" t="s">
        <v>217</v>
      </c>
      <c r="E36" s="0" t="s">
        <v>74</v>
      </c>
      <c r="F36" s="0" t="s">
        <v>218</v>
      </c>
      <c r="G36" s="0" t="n">
        <f aca="false">BoardQty*1</f>
        <v>100</v>
      </c>
      <c r="H3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0.009</v>
      </c>
      <c r="I36" s="12" t="n">
        <f aca="false">IFERROR(G36*H36,"")</f>
        <v>0.9</v>
      </c>
      <c r="J36" s="0" t="n">
        <v>556768</v>
      </c>
      <c r="L36" s="12" t="n">
        <f aca="false">IFERROR(LOOKUP(IF(K36="",G36,K36),{0,1,10,25,50,100,250,500,1000,5000,10000,25000,50000,125000},{0,0.1,0.029,0.0212,0.016,0.0118,0.009,0.0072,0.0053,0.0038,0.0033,0.0029,0.00266,0.00261}),"")</f>
        <v>0.0118</v>
      </c>
      <c r="M36" s="12" t="n">
        <f aca="false">IFERROR(IF(K36="",G36,K36)*L36,"")</f>
        <v>1.18</v>
      </c>
      <c r="N36" s="0" t="s">
        <v>219</v>
      </c>
      <c r="O36" s="13" t="s">
        <v>28</v>
      </c>
      <c r="P36" s="0" t="n">
        <v>88991</v>
      </c>
      <c r="R36" s="12" t="n">
        <f aca="false">IFERROR(LOOKUP(IF(Q36="",G36,Q36),{0,1,100,500,1000,2500,5000,25000,50000},{0,0.02453735,0.02453735,0.017144,0.01425095,0.010715,0.00717905,0.0053575,0.0047146}),"")</f>
        <v>0.02453735</v>
      </c>
      <c r="S36" s="12" t="n">
        <f aca="false">IFERROR(IF(Q36="",G36,Q36)*R36,"")</f>
        <v>2.453735</v>
      </c>
      <c r="T36" s="0" t="s">
        <v>220</v>
      </c>
      <c r="U36" s="13" t="s">
        <v>28</v>
      </c>
      <c r="AB36" s="0" t="n">
        <v>71535</v>
      </c>
      <c r="AD36" s="12" t="n">
        <f aca="false">IFERROR(LOOKUP(IF(AC36="",G36,AC36),{0,1,10,25,100,250,500,1000,2500},{0,0.021,0.021,0.015,0.009,0.007,0.005,0.004,0.003}),"")</f>
        <v>0.009</v>
      </c>
      <c r="AE36" s="12" t="n">
        <f aca="false">IFERROR(IF(AC36="",G36,AC36)*AD36,"")</f>
        <v>0.9</v>
      </c>
      <c r="AF36" s="0" t="s">
        <v>221</v>
      </c>
      <c r="AG36" s="13" t="s">
        <v>28</v>
      </c>
    </row>
    <row r="37" customFormat="false" ht="15" hidden="false" customHeight="false" outlineLevel="0" collapsed="false">
      <c r="A37" s="0" t="s">
        <v>222</v>
      </c>
      <c r="B37" s="0" t="s">
        <v>223</v>
      </c>
      <c r="D37" s="0" t="s">
        <v>224</v>
      </c>
      <c r="E37" s="0" t="s">
        <v>225</v>
      </c>
      <c r="F37" s="0" t="s">
        <v>226</v>
      </c>
      <c r="G37" s="0" t="n">
        <f aca="false">BoardQty*2</f>
        <v>200</v>
      </c>
      <c r="H3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0.2625175</v>
      </c>
      <c r="I37" s="12" t="n">
        <f aca="false">IFERROR(G37*H37,"")</f>
        <v>52.5035</v>
      </c>
      <c r="J37" s="0" t="n">
        <v>18040</v>
      </c>
      <c r="L37" s="12" t="n">
        <f aca="false">IFERROR(LOOKUP(IF(K37="",G37,K37),{0,1,10,25,50,100,250,500,1000,4000,8000,12000,28000},{0,0.62,0.52,0.4456,0.401,0.349,0.31184,0.25246,0.20419,0.17955,0.1755,0.16943,0.16538}),"")</f>
        <v>0.349</v>
      </c>
      <c r="M37" s="12" t="n">
        <f aca="false">IFERROR(IF(K37="",G37,K37)*L37,"")</f>
        <v>69.8</v>
      </c>
      <c r="N37" s="0" t="s">
        <v>227</v>
      </c>
      <c r="O37" s="13" t="s">
        <v>28</v>
      </c>
      <c r="P37" s="0" t="n">
        <v>12849</v>
      </c>
      <c r="R37" s="12" t="n">
        <f aca="false">IFERROR(LOOKUP(IF(Q37="",G37,Q37),{0,1,10,100,500,1000,2000,4000,20000,40000},{0,0.62147,0.62147,0.362167,0.25716,0.207871,0.190727,0.1725115,0.1682255,0.1660825}),"")</f>
        <v>0.362167</v>
      </c>
      <c r="S37" s="12" t="n">
        <f aca="false">IFERROR(IF(Q37="",G37,Q37)*R37,"")</f>
        <v>72.4334</v>
      </c>
      <c r="T37" s="0" t="s">
        <v>228</v>
      </c>
      <c r="U37" s="13" t="s">
        <v>28</v>
      </c>
      <c r="V37" s="0" t="n">
        <v>10411</v>
      </c>
      <c r="X37" s="12" t="n">
        <f aca="false">IFERROR(LOOKUP(IF(W37="",G37,W37),{0,1,10,100,500,1000,4000,8000},{0,0.622,0.403,0.313,0.253,0.205,0.18,0.175}),"")</f>
        <v>0.313</v>
      </c>
      <c r="Y37" s="12" t="n">
        <f aca="false">IFERROR(IF(W37="",G37,W37)*X37,"")</f>
        <v>62.6</v>
      </c>
      <c r="Z37" s="0" t="s">
        <v>229</v>
      </c>
      <c r="AA37" s="13" t="s">
        <v>28</v>
      </c>
      <c r="AG37" s="13" t="s">
        <v>28</v>
      </c>
      <c r="AH37" s="0" t="n">
        <v>90</v>
      </c>
      <c r="AJ37" s="12" t="n">
        <f aca="false">IFERROR(LOOKUP(IF(AI37="",G37,AI37),{0,1,10,100},{0,0.323593,0.323593,0.2625175}),"")</f>
        <v>0.2625175</v>
      </c>
      <c r="AK37" s="12" t="n">
        <f aca="false">IFERROR(IF(AI37="",G37,AI37)*AJ37,"")</f>
        <v>52.5035</v>
      </c>
      <c r="AL37" s="0" t="s">
        <v>230</v>
      </c>
      <c r="AM37" s="13" t="s">
        <v>28</v>
      </c>
    </row>
    <row r="38" customFormat="false" ht="15" hidden="false" customHeight="false" outlineLevel="0" collapsed="false">
      <c r="A38" s="0" t="s">
        <v>231</v>
      </c>
      <c r="B38" s="0" t="s">
        <v>232</v>
      </c>
      <c r="D38" s="0" t="s">
        <v>73</v>
      </c>
      <c r="E38" s="0" t="s">
        <v>74</v>
      </c>
      <c r="F38" s="0" t="s">
        <v>233</v>
      </c>
      <c r="G38" s="0" t="n">
        <f aca="false">BoardQty*3</f>
        <v>300</v>
      </c>
      <c r="H3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0.00396</v>
      </c>
      <c r="I38" s="12" t="n">
        <f aca="false">IFERROR(G38*H38,"")</f>
        <v>1.188</v>
      </c>
      <c r="J38" s="0" t="n">
        <v>4131862</v>
      </c>
      <c r="L38" s="12" t="n">
        <f aca="false">IFERROR(LOOKUP(IF(K38="",G38,K38),{0,1,10,25,50,100,250,500,1000,5000,10000,25000,50000,125000},{0,0.1,0.013,0.0092,0.007,0.0052,0.00396,0.00316,0.00233,0.00167,0.00145,0.00128,0.00117,0.00115}),"")</f>
        <v>0.00396</v>
      </c>
      <c r="M38" s="12" t="n">
        <f aca="false">IFERROR(IF(K38="",G38,K38)*L38,"")</f>
        <v>1.188</v>
      </c>
      <c r="N38" s="0" t="s">
        <v>234</v>
      </c>
      <c r="O38" s="13" t="s">
        <v>28</v>
      </c>
      <c r="P38" s="0" t="n">
        <v>50772</v>
      </c>
      <c r="R38" s="12" t="n">
        <f aca="false">IFERROR(LOOKUP(IF(Q38="",G38,Q38),{0,1,100,500,1000,2500},{0,0.008572,0.008572,0.006429,0.0051432,0.004286}),"")</f>
        <v>0.008572</v>
      </c>
      <c r="S38" s="12" t="n">
        <f aca="false">IFERROR(IF(Q38="",G38,Q38)*R38,"")</f>
        <v>2.5716</v>
      </c>
      <c r="T38" s="0" t="s">
        <v>235</v>
      </c>
      <c r="U38" s="13" t="s">
        <v>28</v>
      </c>
      <c r="AB38" s="0" t="n">
        <v>2518</v>
      </c>
      <c r="AD38" s="12" t="n">
        <f aca="false">IFERROR(LOOKUP(IF(AC38="",G38,AC38),{0,1,10,25,100,250,1000},{0,0.08,0.014,0.01,0.006,0.004,0.003}),"")</f>
        <v>0.004</v>
      </c>
      <c r="AE38" s="12" t="n">
        <f aca="false">IFERROR(IF(AC38="",G38,AC38)*AD38,"")</f>
        <v>1.2</v>
      </c>
      <c r="AF38" s="0" t="s">
        <v>236</v>
      </c>
      <c r="AG38" s="13" t="s">
        <v>28</v>
      </c>
    </row>
    <row r="39" customFormat="false" ht="15" hidden="false" customHeight="false" outlineLevel="0" collapsed="false">
      <c r="A39" s="0" t="s">
        <v>237</v>
      </c>
      <c r="B39" s="0" t="s">
        <v>238</v>
      </c>
      <c r="D39" s="0" t="s">
        <v>239</v>
      </c>
      <c r="E39" s="0" t="s">
        <v>36</v>
      </c>
      <c r="F39" s="0" t="s">
        <v>238</v>
      </c>
      <c r="G39" s="0" t="n">
        <f aca="false">BoardQty*1</f>
        <v>100</v>
      </c>
      <c r="H3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0.02539455</v>
      </c>
      <c r="I39" s="12" t="n">
        <f aca="false">IFERROR(G39*H39,"")</f>
        <v>2.539455</v>
      </c>
      <c r="J39" s="0" t="n">
        <v>516545</v>
      </c>
      <c r="L39" s="12" t="n">
        <f aca="false">IFERROR(LOOKUP(IF(K39="",G39,K39),{0,1,10,100,500,1000,3000,6000,10000,15000,30000,50000,75000,100000,150000,250000},{0,0.17,0.156,0.0851,0.05234,0.03569,0.02945,0.02657,0.0252,0.0231,0.02268,0.02016,0.01848,0.0189,0.01536,0.01676}),"")</f>
        <v>0.0851</v>
      </c>
      <c r="M39" s="12" t="n">
        <f aca="false">IFERROR(IF(K39="",G39,K39)*L39,"")</f>
        <v>8.51</v>
      </c>
      <c r="N39" s="0" t="s">
        <v>240</v>
      </c>
      <c r="O39" s="13" t="s">
        <v>28</v>
      </c>
      <c r="P39" s="0" t="n">
        <v>24000</v>
      </c>
      <c r="R39" s="12" t="n">
        <f aca="false">IFERROR(LOOKUP(IF(Q39="",G39,Q39),{0,1,3000,6000,9000,15000,30000,60000},{0,0.02539455,0.02539455,0.02218005,0.0190727,0.01489385,0.01382235,0.01060785}),"")</f>
        <v>0.02539455</v>
      </c>
      <c r="S39" s="12" t="n">
        <f aca="false">IFERROR(IF(Q39="",G39,Q39)*R39,"")</f>
        <v>2.539455</v>
      </c>
      <c r="T39" s="0" t="s">
        <v>241</v>
      </c>
      <c r="U39" s="13" t="s">
        <v>28</v>
      </c>
      <c r="AB39" s="0" t="n">
        <v>3489</v>
      </c>
      <c r="AD39" s="12" t="n">
        <f aca="false">IFERROR(LOOKUP(IF(AC39="",G39,AC39),{0,1,10,100,1000},{0,0.125,0.103,0.037,0.025}),"")</f>
        <v>0.037</v>
      </c>
      <c r="AE39" s="12" t="n">
        <f aca="false">IFERROR(IF(AC39="",G39,AC39)*AD39,"")</f>
        <v>3.7</v>
      </c>
      <c r="AF39" s="0" t="s">
        <v>242</v>
      </c>
      <c r="AG39" s="13" t="s">
        <v>28</v>
      </c>
      <c r="AH39" s="0" t="n">
        <v>1200</v>
      </c>
      <c r="AJ39" s="12" t="n">
        <f aca="false">IFERROR(LOOKUP(IF(AI39="",G39,AI39),{0,1,200,1000},{0,0.0717905,0.0717905,0.068576}),"")</f>
        <v>0.0717905</v>
      </c>
      <c r="AK39" s="12" t="n">
        <f aca="false">IFERROR(IF(AI39="",G39,AI39)*AJ39,"")</f>
        <v>7.17905</v>
      </c>
      <c r="AL39" s="0" t="s">
        <v>243</v>
      </c>
      <c r="AM39" s="13" t="s">
        <v>28</v>
      </c>
    </row>
    <row r="40" customFormat="false" ht="15" hidden="false" customHeight="false" outlineLevel="0" collapsed="false">
      <c r="A40" s="0" t="s">
        <v>244</v>
      </c>
      <c r="B40" s="0" t="s">
        <v>245</v>
      </c>
      <c r="D40" s="0" t="s">
        <v>73</v>
      </c>
      <c r="E40" s="0" t="s">
        <v>74</v>
      </c>
      <c r="F40" s="0" t="s">
        <v>246</v>
      </c>
      <c r="G40" s="0" t="n">
        <f aca="false">BoardQty*2</f>
        <v>200</v>
      </c>
      <c r="H4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0.0052</v>
      </c>
      <c r="I40" s="12" t="n">
        <f aca="false">IFERROR(G40*H40,"")</f>
        <v>1.04</v>
      </c>
      <c r="J40" s="0" t="n">
        <v>11218352</v>
      </c>
      <c r="L40" s="12" t="n">
        <f aca="false">IFERROR(LOOKUP(IF(K40="",G40,K40),{0,1,10,25,50,100,250,500,1000,5000,10000,25000,50000,125000},{0,0.1,0.013,0.0092,0.007,0.0052,0.00396,0.00316,0.00233,0.00167,0.00145,0.00128,0.00117,0.00115}),"")</f>
        <v>0.0052</v>
      </c>
      <c r="M40" s="12" t="n">
        <f aca="false">IFERROR(IF(K40="",G40,K40)*L40,"")</f>
        <v>1.04</v>
      </c>
      <c r="N40" s="0" t="s">
        <v>247</v>
      </c>
      <c r="O40" s="13" t="s">
        <v>28</v>
      </c>
      <c r="P40" s="0" t="n">
        <v>151452</v>
      </c>
      <c r="R40" s="12" t="n">
        <f aca="false">IFERROR(LOOKUP(IF(Q40="",G40,Q40),{0,1,100,500,1000,2500},{0,0.008572,0.008572,0.006429,0.0051432,0.004286}),"")</f>
        <v>0.008572</v>
      </c>
      <c r="S40" s="12" t="n">
        <f aca="false">IFERROR(IF(Q40="",G40,Q40)*R40,"")</f>
        <v>1.7144</v>
      </c>
      <c r="T40" s="0" t="s">
        <v>248</v>
      </c>
      <c r="U40" s="13" t="s">
        <v>28</v>
      </c>
      <c r="AB40" s="0" t="n">
        <v>2673</v>
      </c>
      <c r="AD40" s="12" t="n">
        <f aca="false">IFERROR(LOOKUP(IF(AC40="",G40,AC40),{0,1,10,25,100,250,1000},{0,0.08,0.014,0.01,0.006,0.004,0.003}),"")</f>
        <v>0.006</v>
      </c>
      <c r="AE40" s="12" t="n">
        <f aca="false">IFERROR(IF(AC40="",G40,AC40)*AD40,"")</f>
        <v>1.2</v>
      </c>
      <c r="AF40" s="0" t="s">
        <v>249</v>
      </c>
      <c r="AG40" s="13" t="s">
        <v>28</v>
      </c>
    </row>
    <row r="41" customFormat="false" ht="15" hidden="false" customHeight="false" outlineLevel="0" collapsed="false">
      <c r="A41" s="0" t="s">
        <v>250</v>
      </c>
      <c r="B41" s="0" t="s">
        <v>251</v>
      </c>
      <c r="D41" s="0" t="s">
        <v>252</v>
      </c>
      <c r="E41" s="0" t="s">
        <v>253</v>
      </c>
      <c r="F41" s="0" t="s">
        <v>254</v>
      </c>
      <c r="G41" s="0" t="n">
        <f aca="false">BoardQty*1</f>
        <v>100</v>
      </c>
      <c r="H4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2.592</v>
      </c>
      <c r="I41" s="12" t="n">
        <f aca="false">IFERROR(G41*H41,"")</f>
        <v>259.2</v>
      </c>
      <c r="J41" s="0" t="n">
        <v>43</v>
      </c>
      <c r="L41" s="12" t="n">
        <f aca="false">IFERROR(LOOKUP(IF(K41="",G41,K41),{0,1,25,50},{0,3.78,3.024,2.592}),"")</f>
        <v>2.592</v>
      </c>
      <c r="M41" s="12" t="n">
        <f aca="false">IFERROR(IF(K41="",G41,K41)*L41,"")</f>
        <v>259.2</v>
      </c>
      <c r="N41" s="0" t="s">
        <v>255</v>
      </c>
      <c r="O41" s="13" t="s">
        <v>28</v>
      </c>
    </row>
    <row r="42" customFormat="false" ht="15" hidden="false" customHeight="false" outlineLevel="0" collapsed="false">
      <c r="A42" s="0" t="s">
        <v>256</v>
      </c>
      <c r="B42" s="0" t="s">
        <v>257</v>
      </c>
      <c r="D42" s="0" t="s">
        <v>73</v>
      </c>
      <c r="E42" s="0" t="s">
        <v>74</v>
      </c>
      <c r="F42" s="0" t="s">
        <v>258</v>
      </c>
      <c r="G42" s="0" t="n">
        <f aca="false">BoardQty*1</f>
        <v>100</v>
      </c>
      <c r="H4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0.003</v>
      </c>
      <c r="I42" s="12" t="n">
        <f aca="false">IFERROR(G42*H42,"")</f>
        <v>0.3</v>
      </c>
      <c r="J42" s="0" t="n">
        <v>78253</v>
      </c>
      <c r="L42" s="12" t="n">
        <f aca="false">IFERROR(LOOKUP(IF(K42="",G42,K42),{0,1,10,25,50,100,250,500,1000,5000,10000,25000,50000,125000},{0,0.1,0.013,0.0092,0.007,0.0052,0.00396,0.00316,0.00233,0.00167,0.00145,0.00128,0.00117,0.00115}),"")</f>
        <v>0.0052</v>
      </c>
      <c r="M42" s="12" t="n">
        <f aca="false">IFERROR(IF(K42="",G42,K42)*L42,"")</f>
        <v>0.52</v>
      </c>
      <c r="N42" s="0" t="s">
        <v>259</v>
      </c>
      <c r="O42" s="13" t="s">
        <v>28</v>
      </c>
      <c r="P42" s="0" t="n">
        <v>13347</v>
      </c>
      <c r="R42" s="12" t="n">
        <f aca="false">IFERROR(LOOKUP(IF(Q42="",G42,Q42),{0,1,100,500,1000,2500,5000,25000,50000},{0,0.00717905,0.00717905,0.00610755,0.0053575,0.00353595,0.00267875,0.0015001,0.00139295}),"")</f>
        <v>0.00717905</v>
      </c>
      <c r="S42" s="12" t="n">
        <f aca="false">IFERROR(IF(Q42="",G42,Q42)*R42,"")</f>
        <v>0.717905</v>
      </c>
      <c r="T42" s="0" t="s">
        <v>260</v>
      </c>
      <c r="U42" s="13" t="s">
        <v>28</v>
      </c>
      <c r="V42" s="0" t="n">
        <v>38966</v>
      </c>
      <c r="X42" s="12" t="n">
        <f aca="false">IFERROR(LOOKUP(IF(W42="",G42,W42),{0,1,10,100,1000,5000},{0,0.1,0.01,0.003,0.002,0.001}),"")</f>
        <v>0.003</v>
      </c>
      <c r="Y42" s="12" t="n">
        <f aca="false">IFERROR(IF(W42="",G42,W42)*X42,"")</f>
        <v>0.3</v>
      </c>
      <c r="Z42" s="0" t="s">
        <v>261</v>
      </c>
      <c r="AA42" s="13" t="s">
        <v>28</v>
      </c>
      <c r="AB42" s="0" t="n">
        <v>7587</v>
      </c>
      <c r="AD42" s="12" t="n">
        <f aca="false">IFERROR(LOOKUP(IF(AC42="",G42,AC42),{0,1,10,25,100,250,1000},{0,0.011,0.011,0.01,0.006,0.005,0.003}),"")</f>
        <v>0.006</v>
      </c>
      <c r="AE42" s="12" t="n">
        <f aca="false">IFERROR(IF(AC42="",G42,AC42)*AD42,"")</f>
        <v>0.6</v>
      </c>
      <c r="AF42" s="0" t="s">
        <v>262</v>
      </c>
      <c r="AG42" s="13" t="s">
        <v>28</v>
      </c>
    </row>
    <row r="43" customFormat="false" ht="15" hidden="false" customHeight="false" outlineLevel="0" collapsed="false">
      <c r="A43" s="0" t="s">
        <v>263</v>
      </c>
      <c r="B43" s="0" t="s">
        <v>264</v>
      </c>
      <c r="D43" s="0" t="s">
        <v>190</v>
      </c>
      <c r="E43" s="0" t="s">
        <v>65</v>
      </c>
      <c r="F43" s="0" t="s">
        <v>265</v>
      </c>
      <c r="G43" s="0" t="n">
        <f aca="false">BoardQty*4</f>
        <v>400</v>
      </c>
      <c r="H4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0.052</v>
      </c>
      <c r="I43" s="12" t="n">
        <f aca="false">IFERROR(G43*H43,"")</f>
        <v>20.8</v>
      </c>
      <c r="O43" s="13" t="s">
        <v>28</v>
      </c>
      <c r="P43" s="0" t="n">
        <v>36587</v>
      </c>
      <c r="R43" s="12" t="n">
        <f aca="false">IFERROR(LOOKUP(IF(Q43="",G43,Q43),{0,1,50,250,500,1500},{0,0.115722,0.115722,0.09247045,0.08411275,0.0711476}),"")</f>
        <v>0.09247045</v>
      </c>
      <c r="S43" s="12" t="n">
        <f aca="false">IFERROR(IF(Q43="",G43,Q43)*R43,"")</f>
        <v>36.98818</v>
      </c>
      <c r="T43" s="0" t="s">
        <v>266</v>
      </c>
      <c r="U43" s="13" t="s">
        <v>28</v>
      </c>
      <c r="AB43" s="0" t="n">
        <v>980</v>
      </c>
      <c r="AD43" s="12" t="n">
        <f aca="false">IFERROR(LOOKUP(IF(AC43="",G43,AC43),{0,1,10,25,50,100,500,1000},{0,0.19,0.074,0.067,0.059,0.052,0.048,0.044}),"")</f>
        <v>0.052</v>
      </c>
      <c r="AE43" s="12" t="n">
        <f aca="false">IFERROR(IF(AC43="",G43,AC43)*AD43,"")</f>
        <v>20.8</v>
      </c>
      <c r="AF43" s="0" t="s">
        <v>267</v>
      </c>
      <c r="AG43" s="13" t="s">
        <v>28</v>
      </c>
      <c r="AH43" s="0" t="n">
        <v>625</v>
      </c>
      <c r="AJ43" s="12" t="n">
        <f aca="false">IFERROR(LOOKUP(IF(AI43="",G43,AI43),{0,1,25,750},{0,0.177869,0.177869,0.0889345}),"")</f>
        <v>0.177869</v>
      </c>
      <c r="AK43" s="12" t="n">
        <f aca="false">IFERROR(IF(AI43="",G43,AI43)*AJ43,"")</f>
        <v>71.1476</v>
      </c>
      <c r="AL43" s="0" t="s">
        <v>268</v>
      </c>
      <c r="AM43" s="13" t="s">
        <v>28</v>
      </c>
    </row>
    <row r="44" customFormat="false" ht="15" hidden="false" customHeight="false" outlineLevel="0" collapsed="false">
      <c r="A44" s="0" t="s">
        <v>269</v>
      </c>
      <c r="B44" s="0" t="s">
        <v>270</v>
      </c>
      <c r="D44" s="0" t="s">
        <v>271</v>
      </c>
      <c r="E44" s="0" t="s">
        <v>82</v>
      </c>
      <c r="F44" s="0" t="s">
        <v>272</v>
      </c>
      <c r="G44" s="0" t="n">
        <f aca="false">BoardQty*4</f>
        <v>400</v>
      </c>
      <c r="H4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1.532245</v>
      </c>
      <c r="I44" s="12" t="n">
        <f aca="false">IFERROR(G44*H44,"")</f>
        <v>612.898</v>
      </c>
      <c r="J44" s="0" t="n">
        <v>4523</v>
      </c>
      <c r="L44" s="12" t="n">
        <f aca="false">IFERROR(LOOKUP(IF(K44="",G44,K44),{0,1,10,100,250,500,1000,1250,2500},{0,2.58,2.32,1.8648,1.746,1.39514,1.15597,1.0625,0.9675}),"")</f>
        <v>1.746</v>
      </c>
      <c r="M44" s="12" t="n">
        <f aca="false">IFERROR(IF(K44="",G44,K44)*L44,"")</f>
        <v>698.4</v>
      </c>
      <c r="N44" s="0" t="s">
        <v>273</v>
      </c>
      <c r="O44" s="13" t="s">
        <v>28</v>
      </c>
      <c r="P44" s="0" t="n">
        <v>489</v>
      </c>
      <c r="R44" s="12" t="n">
        <f aca="false">IFERROR(LOOKUP(IF(Q44="",G44,Q44),{0,1,10,25,70,200,700,2000},{0,2.346585,2.346585,2.110855,1.896555,1.532245,1.32866,1.11436}),"")</f>
        <v>1.532245</v>
      </c>
      <c r="S44" s="12" t="n">
        <f aca="false">IFERROR(IF(Q44="",G44,Q44)*R44,"")</f>
        <v>612.898</v>
      </c>
      <c r="T44" s="0" t="s">
        <v>274</v>
      </c>
      <c r="U44" s="13" t="s">
        <v>28</v>
      </c>
      <c r="AB44" s="0" t="n">
        <v>489</v>
      </c>
      <c r="AD44" s="12" t="n">
        <f aca="false">IFERROR(LOOKUP(IF(AC44="",G44,AC44),{0,1,10,25,50,100},{0,2.55,2.29,2.14,2.02,1.88}),"")</f>
        <v>1.88</v>
      </c>
      <c r="AE44" s="12" t="n">
        <f aca="false">IFERROR(IF(AC44="",G44,AC44)*AD44,"")</f>
        <v>752</v>
      </c>
      <c r="AF44" s="0" t="s">
        <v>275</v>
      </c>
      <c r="AG44" s="13" t="s">
        <v>28</v>
      </c>
    </row>
    <row r="45" customFormat="false" ht="15" hidden="false" customHeight="false" outlineLevel="0" collapsed="false">
      <c r="A45" s="0" t="s">
        <v>276</v>
      </c>
      <c r="B45" s="0" t="s">
        <v>277</v>
      </c>
      <c r="D45" s="0" t="s">
        <v>278</v>
      </c>
      <c r="E45" s="0" t="s">
        <v>279</v>
      </c>
      <c r="F45" s="0" t="s">
        <v>280</v>
      </c>
      <c r="G45" s="0" t="n">
        <f aca="false">BoardQty*2</f>
        <v>200</v>
      </c>
      <c r="H4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0.347166</v>
      </c>
      <c r="I45" s="12" t="n">
        <f aca="false">IFERROR(G45*H45,"")</f>
        <v>69.4332</v>
      </c>
      <c r="J45" s="0" t="n">
        <v>7830</v>
      </c>
      <c r="L45" s="12" t="n">
        <f aca="false">IFERROR(LOOKUP(IF(K45="",G45,K45),{0,1,10,25,50,100,250,500,1000,5000},{0,0.87,0.659,0.5832,0.5476,0.4715,0.42588,0.36504,0.31434,0.27885}),"")</f>
        <v>0.4715</v>
      </c>
      <c r="M45" s="12" t="n">
        <f aca="false">IFERROR(IF(K45="",G45,K45)*L45,"")</f>
        <v>94.3</v>
      </c>
      <c r="N45" s="0" t="s">
        <v>281</v>
      </c>
      <c r="O45" s="13" t="s">
        <v>28</v>
      </c>
      <c r="P45" s="0" t="n">
        <v>5919</v>
      </c>
      <c r="R45" s="12" t="n">
        <f aca="false">IFERROR(LOOKUP(IF(Q45="",G45,Q45),{0,1,10,50,100,200,500,2500,5000},{0,0.8454135,0.625756,0.4468155,0.3910975,0.347166,0.312878,0.2603745,0.240016}),"")</f>
        <v>0.347166</v>
      </c>
      <c r="S45" s="12" t="n">
        <f aca="false">IFERROR(IF(Q45="",G45,Q45)*R45,"")</f>
        <v>69.4332</v>
      </c>
      <c r="T45" s="0" t="s">
        <v>282</v>
      </c>
      <c r="U45" s="13" t="s">
        <v>28</v>
      </c>
      <c r="V45" s="0" t="n">
        <v>1575</v>
      </c>
      <c r="X45" s="12" t="n">
        <f aca="false">IFERROR(LOOKUP(IF(W45="",G45,W45),{0,1,10,100,500,1000,2500,10000,25000},{0,0.939,0.595,0.462,0.395,0.341,0.319,0.287,0.286}),"")</f>
        <v>0.462</v>
      </c>
      <c r="Y45" s="12" t="n">
        <f aca="false">IFERROR(IF(W45="",G45,W45)*X45,"")</f>
        <v>92.4</v>
      </c>
      <c r="Z45" s="0" t="s">
        <v>283</v>
      </c>
      <c r="AA45" s="13" t="s">
        <v>28</v>
      </c>
      <c r="AB45" s="0" t="n">
        <v>219</v>
      </c>
      <c r="AD45" s="12" t="n">
        <f aca="false">IFERROR(LOOKUP(IF(AC45="",G45,AC45),{0,1,10,25,50,100,250,500,1000},{0,0.902,0.673,0.607,0.573,0.505,0.441,0.375,0.313}),"")</f>
        <v>0.505</v>
      </c>
      <c r="AE45" s="12" t="n">
        <f aca="false">IFERROR(IF(AC45="",G45,AC45)*AD45,"")</f>
        <v>101</v>
      </c>
      <c r="AF45" s="0" t="s">
        <v>284</v>
      </c>
      <c r="AG45" s="13" t="s">
        <v>28</v>
      </c>
      <c r="AH45" s="0" t="n">
        <v>20</v>
      </c>
      <c r="AJ45" s="12" t="n">
        <f aca="false">IFERROR(LOOKUP(IF(AI45="",G45,AI45),{0,1,5,250},{0,0.801482,0.801482,0.330022}),"")</f>
        <v>0.801482</v>
      </c>
      <c r="AK45" s="12" t="n">
        <f aca="false">IFERROR(IF(AI45="",G45,AI45)*AJ45,"")</f>
        <v>160.2964</v>
      </c>
      <c r="AL45" s="0" t="s">
        <v>285</v>
      </c>
      <c r="AM45" s="13" t="s">
        <v>28</v>
      </c>
    </row>
    <row r="46" customFormat="false" ht="15" hidden="false" customHeight="false" outlineLevel="0" collapsed="false">
      <c r="A46" s="0" t="s">
        <v>286</v>
      </c>
      <c r="B46" s="0" t="s">
        <v>287</v>
      </c>
      <c r="D46" s="0" t="s">
        <v>288</v>
      </c>
      <c r="E46" s="0" t="s">
        <v>289</v>
      </c>
      <c r="F46" s="0" t="s">
        <v>290</v>
      </c>
      <c r="G46" s="0" t="n">
        <f aca="false">BoardQty*1</f>
        <v>100</v>
      </c>
      <c r="H4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0.297</v>
      </c>
      <c r="I46" s="12" t="n">
        <f aca="false">IFERROR(G46*H46,"")</f>
        <v>29.7</v>
      </c>
      <c r="J46" s="0" t="n">
        <v>98065</v>
      </c>
      <c r="L46" s="12" t="n">
        <f aca="false">IFERROR(LOOKUP(IF(K46="",G46,K46),{0,1,10,25,50,100,250,500,1000,2000,5000,10000,25000,50000},{0,0.74,0.524,0.4472,0.396,0.345,0.29384,0.25554,0.18887,0.17776,0.16665,0.15554,0.14999,0.1463}),"")</f>
        <v>0.345</v>
      </c>
      <c r="M46" s="12" t="n">
        <f aca="false">IFERROR(IF(K46="",G46,K46)*L46,"")</f>
        <v>34.5</v>
      </c>
      <c r="N46" s="0" t="s">
        <v>291</v>
      </c>
      <c r="O46" s="13" t="s">
        <v>28</v>
      </c>
      <c r="P46" s="0" t="n">
        <v>20622</v>
      </c>
      <c r="R46" s="12" t="n">
        <f aca="false">IFERROR(LOOKUP(IF(Q46="",G46,Q46),{0,1,50,100,250,500},{0,1.054356,0.4296715,0.306449,0.2818045,0.240016}),"")</f>
        <v>0.306449</v>
      </c>
      <c r="S46" s="12" t="n">
        <f aca="false">IFERROR(IF(Q46="",G46,Q46)*R46,"")</f>
        <v>30.6449</v>
      </c>
      <c r="T46" s="0" t="s">
        <v>292</v>
      </c>
      <c r="U46" s="13" t="s">
        <v>28</v>
      </c>
      <c r="AB46" s="0" t="n">
        <v>799</v>
      </c>
      <c r="AD46" s="12" t="n">
        <f aca="false">IFERROR(LOOKUP(IF(AC46="",G46,AC46),{0,1,10,25,50,100,250,500},{0,0.77,0.737,0.59,0.444,0.297,0.283,0.269}),"")</f>
        <v>0.297</v>
      </c>
      <c r="AE46" s="12" t="n">
        <f aca="false">IFERROR(IF(AC46="",G46,AC46)*AD46,"")</f>
        <v>29.7</v>
      </c>
      <c r="AF46" s="0" t="s">
        <v>293</v>
      </c>
      <c r="AG46" s="13" t="s">
        <v>28</v>
      </c>
      <c r="AH46" s="0" t="n">
        <v>150</v>
      </c>
      <c r="AJ46" s="12" t="n">
        <f aca="false">IFERROR(LOOKUP(IF(AI46="",G46,AI46),{0,1,10,50},{0,0.722191,0.722191,0.505748}),"")</f>
        <v>0.505748</v>
      </c>
      <c r="AK46" s="12" t="n">
        <f aca="false">IFERROR(IF(AI46="",G46,AI46)*AJ46,"")</f>
        <v>50.5748</v>
      </c>
      <c r="AL46" s="0" t="s">
        <v>294</v>
      </c>
      <c r="AM46" s="13" t="s">
        <v>28</v>
      </c>
    </row>
    <row r="47" customFormat="false" ht="15" hidden="false" customHeight="false" outlineLevel="0" collapsed="false">
      <c r="A47" s="0" t="s">
        <v>295</v>
      </c>
      <c r="B47" s="0" t="s">
        <v>296</v>
      </c>
      <c r="D47" s="0" t="s">
        <v>64</v>
      </c>
      <c r="E47" s="0" t="s">
        <v>65</v>
      </c>
      <c r="F47" s="0" t="s">
        <v>297</v>
      </c>
      <c r="G47" s="0" t="n">
        <f aca="false">BoardQty*1</f>
        <v>100</v>
      </c>
      <c r="H4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0.015001</v>
      </c>
      <c r="I47" s="12" t="n">
        <f aca="false">IFERROR(G47*H47,"")</f>
        <v>1.5001</v>
      </c>
      <c r="J47" s="0" t="n">
        <v>258117</v>
      </c>
      <c r="L47" s="12" t="n">
        <f aca="false">IFERROR(LOOKUP(IF(K47="",G47,K47),{0,1,10,25,50,100,250,500,1000,4000,8000,12000,28000,100000},{0,0.11,0.079,0.0576,0.0432,0.0353,0.02952,0.0252,0.0198,0.0144,0.01315,0.01252,0.0119,0.00861}),"")</f>
        <v>0.0353</v>
      </c>
      <c r="M47" s="12" t="n">
        <f aca="false">IFERROR(IF(K47="",G47,K47)*L47,"")</f>
        <v>3.53</v>
      </c>
      <c r="N47" s="0" t="s">
        <v>298</v>
      </c>
      <c r="O47" s="13" t="s">
        <v>28</v>
      </c>
      <c r="P47" s="0" t="n">
        <v>9090</v>
      </c>
      <c r="R47" s="12" t="n">
        <f aca="false">IFERROR(LOOKUP(IF(Q47="",G47,Q47),{0,1,100,500,1000,2000},{0,0.0280733,0.0280733,0.01982275,0.01403665,0.0130723}),"")</f>
        <v>0.0280733</v>
      </c>
      <c r="S47" s="12" t="n">
        <f aca="false">IFERROR(IF(Q47="",G47,Q47)*R47,"")</f>
        <v>2.80733</v>
      </c>
      <c r="T47" s="0" t="s">
        <v>299</v>
      </c>
      <c r="U47" s="13" t="s">
        <v>28</v>
      </c>
      <c r="AG47" s="13" t="s">
        <v>28</v>
      </c>
      <c r="AH47" s="0" t="n">
        <v>200</v>
      </c>
      <c r="AJ47" s="12" t="n">
        <f aca="false">IFERROR(LOOKUP(IF(AI47="",G47,AI47),{0,1,200,1000},{0,0.015001,0.015001,0.015001}),"")</f>
        <v>0.015001</v>
      </c>
      <c r="AK47" s="12" t="n">
        <f aca="false">IFERROR(IF(AI47="",G47,AI47)*AJ47,"")</f>
        <v>1.5001</v>
      </c>
      <c r="AL47" s="0" t="s">
        <v>300</v>
      </c>
      <c r="AM47" s="13" t="s">
        <v>28</v>
      </c>
    </row>
    <row r="48" customFormat="false" ht="15" hidden="false" customHeight="false" outlineLevel="0" collapsed="false">
      <c r="A48" s="0" t="s">
        <v>301</v>
      </c>
      <c r="B48" s="0" t="s">
        <v>302</v>
      </c>
      <c r="D48" s="0" t="s">
        <v>303</v>
      </c>
      <c r="G48" s="0" t="n">
        <f aca="false">BoardQty*2</f>
        <v>200</v>
      </c>
      <c r="H4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8" s="12" t="n">
        <f aca="false">IFERROR(G48*H48,"")</f>
        <v>0</v>
      </c>
    </row>
    <row r="49" customFormat="false" ht="15" hidden="false" customHeight="false" outlineLevel="0" collapsed="false">
      <c r="A49" s="0" t="s">
        <v>304</v>
      </c>
      <c r="B49" s="0" t="s">
        <v>305</v>
      </c>
      <c r="D49" s="0" t="s">
        <v>306</v>
      </c>
      <c r="G49" s="0" t="n">
        <f aca="false">BoardQty*2</f>
        <v>200</v>
      </c>
      <c r="H4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9" s="12" t="n">
        <f aca="false">IFERROR(G49*H49,"")</f>
        <v>0</v>
      </c>
    </row>
    <row r="50" customFormat="false" ht="15" hidden="false" customHeight="false" outlineLevel="0" collapsed="false">
      <c r="A50" s="0" t="s">
        <v>307</v>
      </c>
      <c r="B50" s="0" t="s">
        <v>308</v>
      </c>
      <c r="D50" s="0" t="s">
        <v>73</v>
      </c>
      <c r="E50" s="0" t="s">
        <v>289</v>
      </c>
      <c r="F50" s="0" t="s">
        <v>309</v>
      </c>
      <c r="G50" s="0" t="n">
        <f aca="false">BoardQty*1</f>
        <v>100</v>
      </c>
      <c r="H5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0.228</v>
      </c>
      <c r="I50" s="12" t="n">
        <f aca="false">IFERROR(G50*H50,"")</f>
        <v>22.8</v>
      </c>
      <c r="J50" s="0" t="n">
        <v>6355</v>
      </c>
      <c r="L50" s="12" t="n">
        <f aca="false">IFERROR(LOOKUP(IF(K50="",G50,K50),{0,1,5,10,25,50,100,500,1000,4000,8000,12000,20000},{0,1.24,1.196,0.971,0.8368,0.7246,0.6574,0.55286,0.49309,0.43467,0.38713,0.38034,0.37355}),"")</f>
        <v>0.6574</v>
      </c>
      <c r="M50" s="12" t="n">
        <f aca="false">IFERROR(IF(K50="",G50,K50)*L50,"")</f>
        <v>65.74</v>
      </c>
      <c r="N50" s="0" t="s">
        <v>310</v>
      </c>
      <c r="O50" s="13" t="s">
        <v>28</v>
      </c>
      <c r="P50" s="0" t="n">
        <v>409</v>
      </c>
      <c r="R50" s="12" t="n">
        <f aca="false">IFERROR(LOOKUP(IF(Q50="",G50,Q50),{0,1,10,50,100,500,1000},{0,0.651472,0.5411075,0.484318,0.447887,0.4168135,0.394312}),"")</f>
        <v>0.447887</v>
      </c>
      <c r="S50" s="12" t="n">
        <f aca="false">IFERROR(IF(Q50="",G50,Q50)*R50,"")</f>
        <v>44.7887</v>
      </c>
      <c r="T50" s="0" t="s">
        <v>311</v>
      </c>
      <c r="U50" s="13" t="s">
        <v>28</v>
      </c>
      <c r="AB50" s="0" t="n">
        <v>409</v>
      </c>
      <c r="AD50" s="12" t="n">
        <f aca="false">IFERROR(LOOKUP(IF(AC50="",G50,AC50),{0,1,10,50,100,500,1000},{0,0.357,0.316,0.245,0.228,0.2,0.16}),"")</f>
        <v>0.228</v>
      </c>
      <c r="AE50" s="12" t="n">
        <f aca="false">IFERROR(IF(AC50="",G50,AC50)*AD50,"")</f>
        <v>22.8</v>
      </c>
      <c r="AF50" s="0" t="s">
        <v>312</v>
      </c>
      <c r="AG50" s="13" t="s">
        <v>28</v>
      </c>
      <c r="AM50" s="13" t="s">
        <v>28</v>
      </c>
    </row>
    <row r="51" customFormat="false" ht="15" hidden="false" customHeight="false" outlineLevel="0" collapsed="false">
      <c r="A51" s="0" t="s">
        <v>313</v>
      </c>
      <c r="B51" s="0" t="s">
        <v>115</v>
      </c>
      <c r="D51" s="0" t="s">
        <v>314</v>
      </c>
      <c r="E51" s="0" t="s">
        <v>225</v>
      </c>
      <c r="F51" s="0" t="s">
        <v>315</v>
      </c>
      <c r="G51" s="0" t="n">
        <f aca="false">BoardQty*1</f>
        <v>100</v>
      </c>
      <c r="H5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0.4256</v>
      </c>
      <c r="I51" s="12" t="n">
        <f aca="false">IFERROR(G51*H51,"")</f>
        <v>42.56</v>
      </c>
      <c r="J51" s="0" t="n">
        <v>6215</v>
      </c>
      <c r="L51" s="12" t="n">
        <f aca="false">IFERROR(LOOKUP(IF(K51="",G51,K51),{0,1,10,25,50,100,250,500,1000,2500},{0,0.68,0.596,0.5532,0.4682,0.4256,0.40008,0.3192,0.2584,0.2527}),"")</f>
        <v>0.4256</v>
      </c>
      <c r="M51" s="12" t="n">
        <f aca="false">IFERROR(IF(K51="",G51,K51)*L51,"")</f>
        <v>42.56</v>
      </c>
      <c r="N51" s="0" t="s">
        <v>316</v>
      </c>
      <c r="O51" s="13" t="s">
        <v>28</v>
      </c>
      <c r="U51" s="13" t="s">
        <v>28</v>
      </c>
      <c r="AB51" s="0" t="n">
        <v>317</v>
      </c>
      <c r="AD51" s="12" t="n">
        <f aca="false">IFERROR(LOOKUP(IF(AC51="",G51,AC51),{0,1,10,50,100,250},{0,0.607,0.532,0.456,0.434,0.371}),"")</f>
        <v>0.434</v>
      </c>
      <c r="AE51" s="12" t="n">
        <f aca="false">IFERROR(IF(AC51="",G51,AC51)*AD51,"")</f>
        <v>43.4</v>
      </c>
      <c r="AF51" s="0" t="s">
        <v>317</v>
      </c>
      <c r="AG51" s="13" t="s">
        <v>28</v>
      </c>
      <c r="AH51" s="0" t="n">
        <v>500</v>
      </c>
      <c r="AJ51" s="12" t="n">
        <f aca="false">IFERROR(LOOKUP(IF(AI51="",G51,AI51),{0,1,10,100},{0,0.4875325,0.4875325,0.443601}),"")</f>
        <v>0.443601</v>
      </c>
      <c r="AK51" s="12" t="n">
        <f aca="false">IFERROR(IF(AI51="",G51,AI51)*AJ51,"")</f>
        <v>44.3601</v>
      </c>
      <c r="AL51" s="0" t="s">
        <v>318</v>
      </c>
      <c r="AM51" s="13" t="s">
        <v>28</v>
      </c>
    </row>
    <row r="52" customFormat="false" ht="15" hidden="false" customHeight="false" outlineLevel="0" collapsed="false">
      <c r="A52" s="0" t="s">
        <v>319</v>
      </c>
      <c r="B52" s="0" t="s">
        <v>320</v>
      </c>
      <c r="D52" s="0" t="s">
        <v>73</v>
      </c>
      <c r="E52" s="0" t="s">
        <v>74</v>
      </c>
      <c r="F52" s="0" t="s">
        <v>321</v>
      </c>
      <c r="G52" s="0" t="n">
        <f aca="false">BoardQty*1</f>
        <v>100</v>
      </c>
      <c r="H5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0.003</v>
      </c>
      <c r="I52" s="12" t="n">
        <f aca="false">IFERROR(G52*H52,"")</f>
        <v>0.3</v>
      </c>
      <c r="J52" s="0" t="n">
        <v>338267</v>
      </c>
      <c r="L52" s="12" t="n">
        <f aca="false">IFERROR(LOOKUP(IF(K52="",G52,K52),{0,1,10,25,50,100,250,500,1000,5000,10000,25000,50000,125000},{0,0.1,0.013,0.0092,0.007,0.0052,0.00396,0.00316,0.00233,0.00167,0.00145,0.00128,0.00117,0.00115}),"")</f>
        <v>0.0052</v>
      </c>
      <c r="M52" s="12" t="n">
        <f aca="false">IFERROR(IF(K52="",G52,K52)*L52,"")</f>
        <v>0.52</v>
      </c>
      <c r="N52" s="0" t="s">
        <v>322</v>
      </c>
      <c r="O52" s="13" t="s">
        <v>28</v>
      </c>
      <c r="P52" s="0" t="n">
        <v>72931</v>
      </c>
      <c r="R52" s="12" t="n">
        <f aca="false">IFERROR(LOOKUP(IF(Q52="",G52,Q52),{0,1,100,500,1000,2500,5000,25000,50000},{0,0.00717905,0.00717905,0.00610755,0.0053575,0.00353595,0.00267875,0.0015001,0.00139295}),"")</f>
        <v>0.00717905</v>
      </c>
      <c r="S52" s="12" t="n">
        <f aca="false">IFERROR(IF(Q52="",G52,Q52)*R52,"")</f>
        <v>0.717905</v>
      </c>
      <c r="T52" s="0" t="s">
        <v>323</v>
      </c>
      <c r="U52" s="13" t="s">
        <v>28</v>
      </c>
      <c r="V52" s="0" t="n">
        <v>90783</v>
      </c>
      <c r="X52" s="12" t="n">
        <f aca="false">IFERROR(LOOKUP(IF(W52="",G52,W52),{0,1,10,100,1000,5000},{0,0.1,0.01,0.003,0.002,0.001}),"")</f>
        <v>0.003</v>
      </c>
      <c r="Y52" s="12" t="n">
        <f aca="false">IFERROR(IF(W52="",G52,W52)*X52,"")</f>
        <v>0.3</v>
      </c>
      <c r="Z52" s="0" t="s">
        <v>324</v>
      </c>
      <c r="AA52" s="13" t="s">
        <v>28</v>
      </c>
      <c r="AB52" s="0" t="n">
        <v>53975</v>
      </c>
      <c r="AD52" s="12" t="n">
        <f aca="false">IFERROR(LOOKUP(IF(AC52="",G52,AC52),{0,1,10,25,100,250,1000},{0,0.011,0.011,0.01,0.006,0.005,0.003}),"")</f>
        <v>0.006</v>
      </c>
      <c r="AE52" s="12" t="n">
        <f aca="false">IFERROR(IF(AC52="",G52,AC52)*AD52,"")</f>
        <v>0.6</v>
      </c>
      <c r="AF52" s="0" t="s">
        <v>325</v>
      </c>
      <c r="AG52" s="13" t="s">
        <v>28</v>
      </c>
    </row>
    <row r="53" customFormat="false" ht="15" hidden="false" customHeight="false" outlineLevel="0" collapsed="false">
      <c r="A53" s="0" t="s">
        <v>326</v>
      </c>
      <c r="B53" s="0" t="s">
        <v>327</v>
      </c>
      <c r="D53" s="0" t="s">
        <v>106</v>
      </c>
      <c r="E53" s="0" t="s">
        <v>328</v>
      </c>
      <c r="F53" s="0" t="s">
        <v>329</v>
      </c>
      <c r="G53" s="0" t="n">
        <f aca="false">BoardQty*1</f>
        <v>100</v>
      </c>
      <c r="H5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0.1489385</v>
      </c>
      <c r="I53" s="12" t="n">
        <f aca="false">IFERROR(G53*H53,"")</f>
        <v>14.89385</v>
      </c>
      <c r="J53" s="0" t="n">
        <v>141316</v>
      </c>
      <c r="L53" s="12" t="n">
        <f aca="false">IFERROR(LOOKUP(IF(K53="",G53,K53),{0,1,10,100,500,1000,3000,6000,15000,30000,75000},{0,0.4,0.323,0.2198,0.16488,0.12366,0.11006,0.10339,0.09672,0.08871,0.08538}),"")</f>
        <v>0.2198</v>
      </c>
      <c r="M53" s="12" t="n">
        <f aca="false">IFERROR(IF(K53="",G53,K53)*L53,"")</f>
        <v>21.98</v>
      </c>
      <c r="N53" s="0" t="s">
        <v>330</v>
      </c>
      <c r="O53" s="13" t="s">
        <v>28</v>
      </c>
      <c r="P53" s="0" t="n">
        <v>50532</v>
      </c>
      <c r="R53" s="12" t="n">
        <f aca="false">IFERROR(LOOKUP(IF(Q53="",G53,Q53),{0,1,80,250,750,1500},{0,0.169297,0.169297,0.1596535,0.120008,0.111436}),"")</f>
        <v>0.169297</v>
      </c>
      <c r="S53" s="12" t="n">
        <f aca="false">IFERROR(IF(Q53="",G53,Q53)*R53,"")</f>
        <v>16.9297</v>
      </c>
      <c r="T53" s="0" t="s">
        <v>331</v>
      </c>
      <c r="U53" s="13" t="s">
        <v>28</v>
      </c>
      <c r="AB53" s="0" t="n">
        <v>890</v>
      </c>
      <c r="AD53" s="12" t="n">
        <f aca="false">IFERROR(LOOKUP(IF(AC53="",G53,AC53),{0,1,10,25,50,100,500,1000},{0,0.38,0.295,0.25,0.205,0.16,0.14,0.12}),"")</f>
        <v>0.16</v>
      </c>
      <c r="AE53" s="12" t="n">
        <f aca="false">IFERROR(IF(AC53="",G53,AC53)*AD53,"")</f>
        <v>16</v>
      </c>
      <c r="AF53" s="0" t="s">
        <v>332</v>
      </c>
      <c r="AG53" s="13" t="s">
        <v>28</v>
      </c>
      <c r="AH53" s="0" t="n">
        <v>80</v>
      </c>
      <c r="AJ53" s="12" t="n">
        <f aca="false">IFERROR(LOOKUP(IF(AI53="",G53,AI53),{0,1,20,100},{0,0.274304,0.274304,0.1489385}),"")</f>
        <v>0.1489385</v>
      </c>
      <c r="AK53" s="12" t="n">
        <f aca="false">IFERROR(IF(AI53="",G53,AI53)*AJ53,"")</f>
        <v>14.89385</v>
      </c>
      <c r="AL53" s="0" t="s">
        <v>333</v>
      </c>
      <c r="AM53" s="13" t="s">
        <v>28</v>
      </c>
    </row>
    <row r="54" customFormat="false" ht="15" hidden="false" customHeight="false" outlineLevel="0" collapsed="false">
      <c r="A54" s="0" t="s">
        <v>334</v>
      </c>
      <c r="B54" s="0" t="s">
        <v>120</v>
      </c>
      <c r="D54" s="0" t="s">
        <v>73</v>
      </c>
      <c r="E54" s="0" t="s">
        <v>74</v>
      </c>
      <c r="F54" s="0" t="s">
        <v>121</v>
      </c>
      <c r="G54" s="0" t="n">
        <f aca="false">BoardQty*1</f>
        <v>100</v>
      </c>
      <c r="H5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0.0052</v>
      </c>
      <c r="I54" s="12" t="n">
        <f aca="false">IFERROR(G54*H54,"")</f>
        <v>0.52</v>
      </c>
      <c r="J54" s="0" t="n">
        <v>1350396</v>
      </c>
      <c r="L54" s="12" t="n">
        <f aca="false">IFERROR(LOOKUP(IF(K54="",G54,K54),{0,1,10,25,50,100,250,500,1000,5000,10000,25000,50000,125000},{0,0.1,0.013,0.0092,0.007,0.0052,0.00396,0.00316,0.00233,0.00154,0.00134,0.00117,0.00108,0.00106}),"")</f>
        <v>0.0052</v>
      </c>
      <c r="M54" s="12" t="n">
        <f aca="false">IFERROR(IF(K54="",G54,K54)*L54,"")</f>
        <v>0.52</v>
      </c>
      <c r="N54" s="0" t="s">
        <v>122</v>
      </c>
      <c r="O54" s="13" t="s">
        <v>28</v>
      </c>
      <c r="P54" s="0" t="n">
        <v>116784</v>
      </c>
      <c r="R54" s="12" t="n">
        <f aca="false">IFERROR(LOOKUP(IF(Q54="",G54,Q54),{0,1,100,500,1000,2500,5000,25000,50000},{0,0.00567895,0.00567895,0.0049289,0.004286,0.0034288,0.00289305,0.00139295,0.00117865}),"")</f>
        <v>0.00567895</v>
      </c>
      <c r="S54" s="12" t="n">
        <f aca="false">IFERROR(IF(Q54="",G54,Q54)*R54,"")</f>
        <v>0.567895</v>
      </c>
      <c r="T54" s="0" t="s">
        <v>123</v>
      </c>
      <c r="U54" s="13" t="s">
        <v>28</v>
      </c>
      <c r="AB54" s="0" t="n">
        <v>4683</v>
      </c>
      <c r="AD54" s="12" t="n">
        <f aca="false">IFERROR(LOOKUP(IF(AC54="",G54,AC54),{0,1,10,25,100,250,1000},{0,0.09,0.015,0.011,0.006,0.004,0.003}),"")</f>
        <v>0.006</v>
      </c>
      <c r="AE54" s="12" t="n">
        <f aca="false">IFERROR(IF(AC54="",G54,AC54)*AD54,"")</f>
        <v>0.6</v>
      </c>
      <c r="AF54" s="0" t="s">
        <v>125</v>
      </c>
      <c r="AG54" s="13" t="s">
        <v>28</v>
      </c>
    </row>
    <row r="55" customFormat="false" ht="15" hidden="false" customHeight="false" outlineLevel="0" collapsed="false">
      <c r="A55" s="0" t="s">
        <v>335</v>
      </c>
      <c r="B55" s="0" t="s">
        <v>336</v>
      </c>
      <c r="D55" s="0" t="s">
        <v>337</v>
      </c>
      <c r="G55" s="0" t="n">
        <f aca="false">BoardQty*1</f>
        <v>100</v>
      </c>
      <c r="H5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55" s="12" t="n">
        <f aca="false">IFERROR(G55*H55,"")</f>
        <v>0</v>
      </c>
    </row>
    <row r="56" customFormat="false" ht="15" hidden="false" customHeight="false" outlineLevel="0" collapsed="false">
      <c r="A56" s="0" t="s">
        <v>338</v>
      </c>
      <c r="B56" s="0" t="s">
        <v>339</v>
      </c>
      <c r="D56" s="0" t="s">
        <v>340</v>
      </c>
      <c r="G56" s="0" t="n">
        <f aca="false">BoardQty*1</f>
        <v>100</v>
      </c>
      <c r="H5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56" s="12" t="n">
        <f aca="false">IFERROR(G56*H56,"")</f>
        <v>0</v>
      </c>
    </row>
    <row r="57" customFormat="false" ht="15" hidden="false" customHeight="false" outlineLevel="0" collapsed="false">
      <c r="A57" s="0" t="s">
        <v>341</v>
      </c>
      <c r="B57" s="0" t="s">
        <v>342</v>
      </c>
      <c r="D57" s="0" t="s">
        <v>343</v>
      </c>
      <c r="G57" s="0" t="n">
        <f aca="false">BoardQty*1</f>
        <v>100</v>
      </c>
      <c r="H5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57" s="12" t="n">
        <f aca="false">IFERROR(G57*H57,"")</f>
        <v>0</v>
      </c>
    </row>
    <row r="58" customFormat="false" ht="15" hidden="false" customHeight="false" outlineLevel="0" collapsed="false">
      <c r="A58" s="0" t="s">
        <v>344</v>
      </c>
      <c r="B58" s="0" t="s">
        <v>345</v>
      </c>
      <c r="D58" s="0" t="s">
        <v>346</v>
      </c>
      <c r="G58" s="0" t="n">
        <f aca="false">BoardQty*1</f>
        <v>100</v>
      </c>
      <c r="H5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58" s="12" t="n">
        <f aca="false">IFERROR(G58*H58,"")</f>
        <v>0</v>
      </c>
    </row>
    <row r="59" customFormat="false" ht="15" hidden="false" customHeight="false" outlineLevel="0" collapsed="false">
      <c r="A59" s="0" t="s">
        <v>347</v>
      </c>
      <c r="B59" s="0" t="s">
        <v>348</v>
      </c>
      <c r="D59" s="0" t="s">
        <v>217</v>
      </c>
      <c r="E59" s="0" t="s">
        <v>74</v>
      </c>
      <c r="F59" s="0" t="s">
        <v>349</v>
      </c>
      <c r="G59" s="0" t="n">
        <f aca="false">BoardQty*2</f>
        <v>200</v>
      </c>
      <c r="H5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0.004</v>
      </c>
      <c r="I59" s="12" t="n">
        <f aca="false">IFERROR(G59*H59,"")</f>
        <v>0.8</v>
      </c>
      <c r="J59" s="0" t="n">
        <v>334092</v>
      </c>
      <c r="L59" s="12" t="n">
        <f aca="false">IFERROR(LOOKUP(IF(K59="",G59,K59),{0,1,10,25,50,100,250,500,1000,5000,10000,25000,50000,125000},{0,0.1,0.047,0.0336,0.0256,0.0189,0.01444,0.01156,0.00851,0.00557,0.00484,0.00425,0.0039,0.00382}),"")</f>
        <v>0.0189</v>
      </c>
      <c r="M59" s="12" t="n">
        <f aca="false">IFERROR(IF(K59="",G59,K59)*L59,"")</f>
        <v>3.78</v>
      </c>
      <c r="N59" s="0" t="s">
        <v>350</v>
      </c>
      <c r="O59" s="13" t="s">
        <v>28</v>
      </c>
      <c r="P59" s="0" t="n">
        <v>18980</v>
      </c>
      <c r="R59" s="12" t="n">
        <f aca="false">IFERROR(LOOKUP(IF(Q59="",G59,Q59),{0,1,100,500,1000,2500},{0,0.0267875,0.0267875,0.01875125,0.0156439,0.01167935}),"")</f>
        <v>0.0267875</v>
      </c>
      <c r="S59" s="12" t="n">
        <f aca="false">IFERROR(IF(Q59="",G59,Q59)*R59,"")</f>
        <v>5.3575</v>
      </c>
      <c r="T59" s="0" t="s">
        <v>351</v>
      </c>
      <c r="U59" s="13" t="s">
        <v>28</v>
      </c>
      <c r="AB59" s="0" t="n">
        <v>10000</v>
      </c>
      <c r="AD59" s="12" t="n">
        <f aca="false">IFERROR(LOOKUP(IF(AC59="",G59,AC59),{0,1,5000,25000},{0,0.004,0.004,0.004}),"")</f>
        <v>0.004</v>
      </c>
      <c r="AE59" s="12" t="n">
        <f aca="false">IFERROR(IF(AC59="",G59,AC59)*AD59,"")</f>
        <v>0.8</v>
      </c>
      <c r="AF59" s="0" t="s">
        <v>352</v>
      </c>
      <c r="AG59" s="13" t="s">
        <v>28</v>
      </c>
      <c r="AH59" s="0" t="n">
        <v>4</v>
      </c>
      <c r="AJ59" s="12" t="n">
        <f aca="false">IFERROR(LOOKUP(IF(AI59="",G59,AI59),{0,1,5},{0,23.76587,19.447725}),"")</f>
        <v>19.447725</v>
      </c>
      <c r="AK59" s="12" t="n">
        <f aca="false">IFERROR(IF(AI59="",G59,AI59)*AJ59,"")</f>
        <v>3889.545</v>
      </c>
      <c r="AL59" s="0" t="s">
        <v>353</v>
      </c>
      <c r="AM59" s="13" t="s">
        <v>28</v>
      </c>
    </row>
    <row r="60" customFormat="false" ht="15" hidden="false" customHeight="false" outlineLevel="0" collapsed="false">
      <c r="A60" s="0" t="s">
        <v>354</v>
      </c>
      <c r="B60" s="0" t="s">
        <v>355</v>
      </c>
      <c r="D60" s="0" t="s">
        <v>356</v>
      </c>
      <c r="E60" s="0" t="s">
        <v>36</v>
      </c>
      <c r="F60" s="0" t="s">
        <v>357</v>
      </c>
      <c r="G60" s="0" t="n">
        <f aca="false">BoardQty*1</f>
        <v>100</v>
      </c>
      <c r="H6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0.1973</v>
      </c>
      <c r="I60" s="12" t="n">
        <f aca="false">IFERROR(G60*H60,"")</f>
        <v>19.73</v>
      </c>
      <c r="J60" s="0" t="n">
        <v>1934</v>
      </c>
      <c r="L60" s="12" t="n">
        <f aca="false">IFERROR(LOOKUP(IF(K60="",G60,K60),{0,1,10,100,500,1000,3000,6000,15000,30000,75000,150000},{0,0.42,0.317,0.1973,0.13496,0.10382,0.09072,0.08568,0.07812,0.07308,0.06552,0.063}),"")</f>
        <v>0.1973</v>
      </c>
      <c r="M60" s="12" t="n">
        <f aca="false">IFERROR(IF(K60="",G60,K60)*L60,"")</f>
        <v>19.73</v>
      </c>
      <c r="N60" s="0" t="s">
        <v>358</v>
      </c>
      <c r="O60" s="13" t="s">
        <v>28</v>
      </c>
      <c r="AM60" s="13" t="s">
        <v>28</v>
      </c>
    </row>
    <row r="61" customFormat="false" ht="15" hidden="false" customHeight="false" outlineLevel="0" collapsed="false">
      <c r="A61" s="0" t="s">
        <v>359</v>
      </c>
      <c r="B61" s="0" t="s">
        <v>360</v>
      </c>
      <c r="D61" s="0" t="s">
        <v>64</v>
      </c>
      <c r="E61" s="0" t="s">
        <v>65</v>
      </c>
      <c r="F61" s="0" t="s">
        <v>361</v>
      </c>
      <c r="G61" s="0" t="n">
        <f aca="false">BoardQty*2</f>
        <v>200</v>
      </c>
      <c r="H6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0.025</v>
      </c>
      <c r="I61" s="12" t="n">
        <f aca="false">IFERROR(G61*H61,"")</f>
        <v>5</v>
      </c>
      <c r="J61" s="0" t="n">
        <v>11278</v>
      </c>
      <c r="L61" s="12" t="n">
        <f aca="false">IFERROR(LOOKUP(IF(K61="",G61,K61),{0,1,10,25,50,100,250,500,1000,4000,8000,12000,28000,100000},{0,0.1,0.056,0.0408,0.0306,0.025,0.02096,0.01788,0.01405,0.01022,0.00933,0.00889,0.00844,0.00611}),"")</f>
        <v>0.025</v>
      </c>
      <c r="M61" s="12" t="n">
        <f aca="false">IFERROR(IF(K61="",G61,K61)*L61,"")</f>
        <v>5</v>
      </c>
      <c r="N61" s="0" t="s">
        <v>362</v>
      </c>
      <c r="O61" s="13" t="s">
        <v>28</v>
      </c>
      <c r="AM61" s="13" t="s">
        <v>28</v>
      </c>
    </row>
    <row r="62" customFormat="false" ht="15" hidden="false" customHeight="false" outlineLevel="0" collapsed="false">
      <c r="A62" s="0" t="s">
        <v>363</v>
      </c>
      <c r="B62" s="0" t="s">
        <v>364</v>
      </c>
      <c r="D62" s="0" t="s">
        <v>73</v>
      </c>
      <c r="E62" s="0" t="s">
        <v>74</v>
      </c>
      <c r="F62" s="0" t="s">
        <v>365</v>
      </c>
      <c r="G62" s="0" t="n">
        <f aca="false">BoardQty*4</f>
        <v>400</v>
      </c>
      <c r="H6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0.003</v>
      </c>
      <c r="I62" s="12" t="n">
        <f aca="false">IFERROR(G62*H62,"")</f>
        <v>1.2</v>
      </c>
      <c r="J62" s="0" t="n">
        <v>662217</v>
      </c>
      <c r="L62" s="12" t="n">
        <f aca="false">IFERROR(LOOKUP(IF(K62="",G62,K62),{0,1,10,25,50,100,250,500,1000,5000,10000,25000,50000,125000},{0,0.1,0.013,0.0092,0.007,0.0052,0.00396,0.00316,0.00233,0.00167,0.00145,0.00128,0.00117,0.00115}),"")</f>
        <v>0.00396</v>
      </c>
      <c r="M62" s="12" t="n">
        <f aca="false">IFERROR(IF(K62="",G62,K62)*L62,"")</f>
        <v>1.584</v>
      </c>
      <c r="N62" s="0" t="s">
        <v>366</v>
      </c>
      <c r="O62" s="13" t="s">
        <v>28</v>
      </c>
      <c r="P62" s="0" t="n">
        <v>55785</v>
      </c>
      <c r="R62" s="12" t="n">
        <f aca="false">IFERROR(LOOKUP(IF(Q62="",G62,Q62),{0,1,100,500,1000,2500},{0,0.00846485,0.00846485,0.00632185,0.0051432,0.004286}),"")</f>
        <v>0.00846485</v>
      </c>
      <c r="S62" s="12" t="n">
        <f aca="false">IFERROR(IF(Q62="",G62,Q62)*R62,"")</f>
        <v>3.38594</v>
      </c>
      <c r="T62" s="0" t="s">
        <v>367</v>
      </c>
      <c r="U62" s="13" t="s">
        <v>28</v>
      </c>
      <c r="V62" s="0" t="n">
        <v>33179</v>
      </c>
      <c r="X62" s="12" t="n">
        <f aca="false">IFERROR(LOOKUP(IF(W62="",G62,W62),{0,1,10,100,1000,5000},{0,0.1,0.01,0.003,0.002,0.001}),"")</f>
        <v>0.003</v>
      </c>
      <c r="Y62" s="12" t="n">
        <f aca="false">IFERROR(IF(W62="",G62,W62)*X62,"")</f>
        <v>1.2</v>
      </c>
      <c r="Z62" s="0" t="s">
        <v>368</v>
      </c>
      <c r="AA62" s="13" t="s">
        <v>28</v>
      </c>
      <c r="AB62" s="0" t="n">
        <v>2281</v>
      </c>
      <c r="AD62" s="12" t="n">
        <f aca="false">IFERROR(LOOKUP(IF(AC62="",G62,AC62),{0,1,10,25,100,250,1000},{0,0.08,0.014,0.01,0.006,0.004,0.003}),"")</f>
        <v>0.004</v>
      </c>
      <c r="AE62" s="12" t="n">
        <f aca="false">IFERROR(IF(AC62="",G62,AC62)*AD62,"")</f>
        <v>1.6</v>
      </c>
      <c r="AF62" s="0" t="s">
        <v>369</v>
      </c>
      <c r="AG62" s="13" t="s">
        <v>28</v>
      </c>
    </row>
    <row r="63" customFormat="false" ht="15" hidden="false" customHeight="false" outlineLevel="0" collapsed="false">
      <c r="A63" s="0" t="s">
        <v>370</v>
      </c>
      <c r="B63" s="0" t="s">
        <v>371</v>
      </c>
      <c r="D63" s="0" t="s">
        <v>73</v>
      </c>
      <c r="E63" s="0" t="s">
        <v>74</v>
      </c>
      <c r="F63" s="0" t="s">
        <v>372</v>
      </c>
      <c r="G63" s="0" t="n">
        <f aca="false">BoardQty*3</f>
        <v>300</v>
      </c>
      <c r="H6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0.00396</v>
      </c>
      <c r="I63" s="12" t="n">
        <f aca="false">IFERROR(G63*H63,"")</f>
        <v>1.188</v>
      </c>
      <c r="J63" s="0" t="n">
        <v>3118307</v>
      </c>
      <c r="L63" s="12" t="n">
        <f aca="false">IFERROR(LOOKUP(IF(K63="",G63,K63),{0,1,10,25,50,100,250,500,1000,5000,10000,25000,50000,125000},{0,0.1,0.013,0.0092,0.007,0.0052,0.00396,0.00316,0.00233,0.00167,0.00145,0.00128,0.00117,0.00115}),"")</f>
        <v>0.00396</v>
      </c>
      <c r="M63" s="12" t="n">
        <f aca="false">IFERROR(IF(K63="",G63,K63)*L63,"")</f>
        <v>1.188</v>
      </c>
      <c r="N63" s="0" t="s">
        <v>373</v>
      </c>
      <c r="O63" s="13" t="s">
        <v>28</v>
      </c>
      <c r="P63" s="0" t="n">
        <v>36146</v>
      </c>
      <c r="R63" s="12" t="n">
        <f aca="false">IFERROR(LOOKUP(IF(Q63="",G63,Q63),{0,1,100,500,1000,2500},{0,0.008572,0.008572,0.006429,0.0051432,0.004286}),"")</f>
        <v>0.008572</v>
      </c>
      <c r="S63" s="12" t="n">
        <f aca="false">IFERROR(IF(Q63="",G63,Q63)*R63,"")</f>
        <v>2.5716</v>
      </c>
      <c r="T63" s="0" t="s">
        <v>374</v>
      </c>
      <c r="U63" s="13" t="s">
        <v>28</v>
      </c>
      <c r="AB63" s="0" t="n">
        <v>4099</v>
      </c>
      <c r="AD63" s="12" t="n">
        <f aca="false">IFERROR(LOOKUP(IF(AC63="",G63,AC63),{0,1,10,25,100,250,1000},{0,0.08,0.014,0.01,0.006,0.004,0.003}),"")</f>
        <v>0.004</v>
      </c>
      <c r="AE63" s="12" t="n">
        <f aca="false">IFERROR(IF(AC63="",G63,AC63)*AD63,"")</f>
        <v>1.2</v>
      </c>
      <c r="AF63" s="0" t="s">
        <v>375</v>
      </c>
      <c r="AG63" s="13" t="s">
        <v>28</v>
      </c>
    </row>
    <row r="64" customFormat="false" ht="15" hidden="false" customHeight="false" outlineLevel="0" collapsed="false">
      <c r="A64" s="0" t="s">
        <v>376</v>
      </c>
      <c r="B64" s="0" t="s">
        <v>377</v>
      </c>
      <c r="D64" s="0" t="s">
        <v>378</v>
      </c>
      <c r="E64" s="0" t="s">
        <v>379</v>
      </c>
      <c r="F64" s="0" t="s">
        <v>380</v>
      </c>
      <c r="G64" s="0" t="n">
        <f aca="false">BoardQty*1</f>
        <v>100</v>
      </c>
      <c r="H6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0.7359</v>
      </c>
      <c r="I64" s="12" t="n">
        <f aca="false">IFERROR(G64*H64,"")</f>
        <v>73.59</v>
      </c>
      <c r="J64" s="0" t="n">
        <v>14120</v>
      </c>
      <c r="L64" s="12" t="n">
        <f aca="false">IFERROR(LOOKUP(IF(K64="",G64,K64),{0,1,10,50,100,250,500,1000,2500,5000},{0,0.98,0.853,0.7694,0.7359,0.669,0.6021,0.59899,0.50198,0.48222}),"")</f>
        <v>0.7359</v>
      </c>
      <c r="M64" s="12" t="n">
        <f aca="false">IFERROR(IF(K64="",G64,K64)*L64,"")</f>
        <v>73.59</v>
      </c>
      <c r="N64" s="0" t="s">
        <v>381</v>
      </c>
      <c r="O64" s="13" t="s">
        <v>28</v>
      </c>
      <c r="P64" s="0" t="n">
        <v>4135</v>
      </c>
      <c r="R64" s="12" t="n">
        <f aca="false">IFERROR(LOOKUP(IF(Q64="",G64,Q64),{0,1,10,30,80},{0,1.11436,0.966493,0.872201,0.833627}),"")</f>
        <v>0.833627</v>
      </c>
      <c r="S64" s="12" t="n">
        <f aca="false">IFERROR(IF(Q64="",G64,Q64)*R64,"")</f>
        <v>83.3627</v>
      </c>
      <c r="T64" s="0" t="s">
        <v>382</v>
      </c>
      <c r="U64" s="13" t="s">
        <v>28</v>
      </c>
      <c r="AB64" s="0" t="n">
        <v>19112</v>
      </c>
      <c r="AD64" s="12" t="n">
        <f aca="false">IFERROR(LOOKUP(IF(AC64="",G64,AC64),{0,1,50,100,250,500,1000,2500,5000},{0,1.29,0.957,0.894,0.79,0.756,0.623,0.569,0.495}),"")</f>
        <v>0.894</v>
      </c>
      <c r="AE64" s="12" t="n">
        <f aca="false">IFERROR(IF(AC64="",G64,AC64)*AD64,"")</f>
        <v>89.4</v>
      </c>
      <c r="AF64" s="0" t="s">
        <v>383</v>
      </c>
      <c r="AG64" s="13" t="s">
        <v>28</v>
      </c>
    </row>
    <row r="65" customFormat="false" ht="15" hidden="false" customHeight="false" outlineLevel="0" collapsed="false">
      <c r="A65" s="0" t="s">
        <v>384</v>
      </c>
      <c r="B65" s="0" t="s">
        <v>385</v>
      </c>
      <c r="D65" s="0" t="s">
        <v>386</v>
      </c>
      <c r="E65" s="0" t="s">
        <v>42</v>
      </c>
      <c r="F65" s="0" t="s">
        <v>387</v>
      </c>
      <c r="G65" s="0" t="n">
        <f aca="false">BoardQty*1</f>
        <v>100</v>
      </c>
      <c r="H6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2.01</v>
      </c>
      <c r="I65" s="12" t="n">
        <f aca="false">IFERROR(G65*H65,"")</f>
        <v>201</v>
      </c>
      <c r="AB65" s="0" t="n">
        <v>46</v>
      </c>
      <c r="AD65" s="12" t="n">
        <f aca="false">IFERROR(LOOKUP(IF(AC65="",G65,AC65),{0,1,50,100,250,500,1000},{0,2.3,2.16,2.01,1.85,1.68,1.46}),"")</f>
        <v>2.01</v>
      </c>
      <c r="AE65" s="12" t="n">
        <f aca="false">IFERROR(IF(AC65="",G65,AC65)*AD65,"")</f>
        <v>201</v>
      </c>
      <c r="AF65" s="0" t="s">
        <v>388</v>
      </c>
      <c r="AG65" s="13" t="s">
        <v>28</v>
      </c>
    </row>
    <row r="66" customFormat="false" ht="15" hidden="false" customHeight="false" outlineLevel="0" collapsed="false">
      <c r="A66" s="0" t="s">
        <v>389</v>
      </c>
      <c r="B66" s="0" t="s">
        <v>390</v>
      </c>
      <c r="D66" s="0" t="s">
        <v>391</v>
      </c>
      <c r="E66" s="0" t="s">
        <v>392</v>
      </c>
      <c r="F66" s="0" t="s">
        <v>390</v>
      </c>
      <c r="G66" s="0" t="n">
        <f aca="false">BoardQty*1</f>
        <v>100</v>
      </c>
      <c r="H6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0.275</v>
      </c>
      <c r="I66" s="12" t="n">
        <f aca="false">IFERROR(G66*H66,"")</f>
        <v>27.5</v>
      </c>
      <c r="J66" s="0" t="n">
        <v>81367</v>
      </c>
      <c r="L66" s="12" t="n">
        <f aca="false">IFERROR(LOOKUP(IF(K66="",G66,K66),{0,1,10,50,100,500,1000,3000,6000,15000},{0,0.41,0.344,0.3094,0.275,0.26126,0.22,0.1875,0.18125,0.175}),"")</f>
        <v>0.275</v>
      </c>
      <c r="M66" s="12" t="n">
        <f aca="false">IFERROR(IF(K66="",G66,K66)*L66,"")</f>
        <v>27.5</v>
      </c>
      <c r="N66" s="0" t="s">
        <v>393</v>
      </c>
      <c r="O66" s="13" t="s">
        <v>28</v>
      </c>
      <c r="P66" s="0" t="n">
        <v>46572</v>
      </c>
      <c r="R66" s="12" t="n">
        <f aca="false">IFERROR(LOOKUP(IF(Q66="",G66,Q66),{0,1,50,250,500,1500,3000,15000,30000},{0,0.308592,0.308592,0.280733,0.2239435,0.2046565,0.1853695,0.1789405,0.175726}),"")</f>
        <v>0.308592</v>
      </c>
      <c r="S66" s="12" t="n">
        <f aca="false">IFERROR(IF(Q66="",G66,Q66)*R66,"")</f>
        <v>30.8592</v>
      </c>
      <c r="T66" s="0" t="s">
        <v>394</v>
      </c>
      <c r="U66" s="13" t="s">
        <v>28</v>
      </c>
      <c r="AB66" s="0" t="n">
        <v>1284</v>
      </c>
      <c r="AD66" s="12" t="n">
        <f aca="false">IFERROR(LOOKUP(IF(AC66="",G66,AC66),{0,1,10,50,100,500,750,1000},{0,0.501,0.43,0.377,0.318,0.283,0.267,0.244}),"")</f>
        <v>0.318</v>
      </c>
      <c r="AE66" s="12" t="n">
        <f aca="false">IFERROR(IF(AC66="",G66,AC66)*AD66,"")</f>
        <v>31.8</v>
      </c>
      <c r="AF66" s="0" t="s">
        <v>395</v>
      </c>
      <c r="AG66" s="13" t="s">
        <v>28</v>
      </c>
    </row>
    <row r="67" customFormat="false" ht="15" hidden="false" customHeight="false" outlineLevel="0" collapsed="false">
      <c r="A67" s="0" t="s">
        <v>396</v>
      </c>
      <c r="B67" s="0" t="s">
        <v>397</v>
      </c>
      <c r="D67" s="0" t="s">
        <v>73</v>
      </c>
      <c r="E67" s="0" t="s">
        <v>74</v>
      </c>
      <c r="F67" s="0" t="s">
        <v>365</v>
      </c>
      <c r="G67" s="0" t="n">
        <f aca="false">BoardQty*6</f>
        <v>600</v>
      </c>
      <c r="H6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0.00316</v>
      </c>
      <c r="I67" s="12" t="n">
        <f aca="false">IFERROR(G67*H67,"")</f>
        <v>1.896</v>
      </c>
      <c r="J67" s="0" t="n">
        <v>662217</v>
      </c>
      <c r="L67" s="12" t="n">
        <f aca="false">IFERROR(LOOKUP(IF(K67="",G67,K67),{0,1,10,25,50,100,250,500,1000,5000,10000,25000,50000,125000},{0,0.1,0.013,0.0092,0.007,0.0052,0.00396,0.00316,0.00233,0.00167,0.00145,0.00128,0.00117,0.00115}),"")</f>
        <v>0.00316</v>
      </c>
      <c r="M67" s="12" t="n">
        <f aca="false">IFERROR(IF(K67="",G67,K67)*L67,"")</f>
        <v>1.896</v>
      </c>
      <c r="N67" s="0" t="s">
        <v>366</v>
      </c>
      <c r="O67" s="13" t="s">
        <v>28</v>
      </c>
      <c r="P67" s="0" t="n">
        <v>55785</v>
      </c>
      <c r="R67" s="12" t="n">
        <f aca="false">IFERROR(LOOKUP(IF(Q67="",G67,Q67),{0,1,100,500,1000,2500},{0,0.00846485,0.00846485,0.00632185,0.0051432,0.004286}),"")</f>
        <v>0.00632185</v>
      </c>
      <c r="S67" s="12" t="n">
        <f aca="false">IFERROR(IF(Q67="",G67,Q67)*R67,"")</f>
        <v>3.79311</v>
      </c>
      <c r="T67" s="0" t="s">
        <v>367</v>
      </c>
      <c r="U67" s="13" t="s">
        <v>28</v>
      </c>
      <c r="AB67" s="0" t="n">
        <v>2281</v>
      </c>
      <c r="AD67" s="12" t="n">
        <f aca="false">IFERROR(LOOKUP(IF(AC67="",G67,AC67),{0,1,10,25,100,250,1000},{0,0.08,0.014,0.01,0.006,0.004,0.003}),"")</f>
        <v>0.004</v>
      </c>
      <c r="AE67" s="12" t="n">
        <f aca="false">IFERROR(IF(AC67="",G67,AC67)*AD67,"")</f>
        <v>2.4</v>
      </c>
      <c r="AF67" s="0" t="s">
        <v>369</v>
      </c>
      <c r="AG67" s="13" t="s">
        <v>28</v>
      </c>
    </row>
    <row r="68" customFormat="false" ht="15" hidden="false" customHeight="false" outlineLevel="0" collapsed="false">
      <c r="A68" s="0" t="s">
        <v>398</v>
      </c>
      <c r="B68" s="0" t="s">
        <v>399</v>
      </c>
      <c r="D68" s="0" t="s">
        <v>400</v>
      </c>
      <c r="E68" s="0" t="s">
        <v>401</v>
      </c>
      <c r="F68" s="0" t="s">
        <v>402</v>
      </c>
      <c r="G68" s="0" t="n">
        <f aca="false">BoardQty*1</f>
        <v>100</v>
      </c>
      <c r="H6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0.6978</v>
      </c>
      <c r="I68" s="12" t="n">
        <f aca="false">IFERROR(G68*H68,"")</f>
        <v>69.78</v>
      </c>
      <c r="J68" s="0" t="n">
        <v>19839</v>
      </c>
      <c r="L68" s="12" t="n">
        <f aca="false">IFERROR(LOOKUP(IF(K68="",G68,K68),{0,1,10,25,50,100,250,500,1000,2500},{0,0.92,0.809,0.7612,0.7296,0.6978,0.6344,0.57096,0.50752,0.45994}),"")</f>
        <v>0.6978</v>
      </c>
      <c r="M68" s="12" t="n">
        <f aca="false">IFERROR(IF(K68="",G68,K68)*L68,"")</f>
        <v>69.78</v>
      </c>
      <c r="N68" s="0" t="s">
        <v>403</v>
      </c>
      <c r="O68" s="13" t="s">
        <v>28</v>
      </c>
      <c r="U68" s="13" t="s">
        <v>28</v>
      </c>
      <c r="AB68" s="0" t="n">
        <v>2424</v>
      </c>
      <c r="AD68" s="12" t="n">
        <f aca="false">IFERROR(LOOKUP(IF(AC68="",G68,AC68),{0,1,10,100,250,500,1000,2500,5000},{0,0.892,0.79,0.701,0.647,0.584,0.524,0.47,0.441}),"")</f>
        <v>0.701</v>
      </c>
      <c r="AE68" s="12" t="n">
        <f aca="false">IFERROR(IF(AC68="",G68,AC68)*AD68,"")</f>
        <v>70.1</v>
      </c>
      <c r="AF68" s="0" t="s">
        <v>404</v>
      </c>
      <c r="AG68" s="13" t="s">
        <v>28</v>
      </c>
      <c r="AH68" s="0" t="n">
        <v>35</v>
      </c>
      <c r="AJ68" s="12" t="n">
        <f aca="false">IFERROR(LOOKUP(IF(AI68="",G68,AI68),{0,1,5,100,250,500,1250},{0,0.880773,0.880773,0.747907,0.683617,0.617184,0.550751}),"")</f>
        <v>0.747907</v>
      </c>
      <c r="AK68" s="12" t="n">
        <f aca="false">IFERROR(IF(AI68="",G68,AI68)*AJ68,"")</f>
        <v>74.7907</v>
      </c>
      <c r="AL68" s="0" t="s">
        <v>405</v>
      </c>
      <c r="AM68" s="13" t="s">
        <v>28</v>
      </c>
    </row>
    <row r="69" customFormat="false" ht="15" hidden="false" customHeight="false" outlineLevel="0" collapsed="false">
      <c r="A69" s="0" t="s">
        <v>406</v>
      </c>
      <c r="B69" s="0" t="s">
        <v>407</v>
      </c>
      <c r="D69" s="0" t="s">
        <v>47</v>
      </c>
      <c r="E69" s="0" t="s">
        <v>82</v>
      </c>
      <c r="F69" s="0" t="s">
        <v>408</v>
      </c>
      <c r="G69" s="0" t="n">
        <f aca="false">BoardQty*1</f>
        <v>100</v>
      </c>
      <c r="H6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0.152</v>
      </c>
      <c r="I69" s="12" t="n">
        <f aca="false">IFERROR(G69*H69,"")</f>
        <v>15.2</v>
      </c>
      <c r="J69" s="0" t="n">
        <v>10929</v>
      </c>
      <c r="L69" s="12" t="n">
        <f aca="false">IFERROR(LOOKUP(IF(K69="",G69,K69),{0,1,10,100,500,1000,2000,6000,10000},{0,0.37,0.3,0.2044,0.15326,0.11495,0.1023,0.0961,0.0899}),"")</f>
        <v>0.2044</v>
      </c>
      <c r="M69" s="12" t="n">
        <f aca="false">IFERROR(IF(K69="",G69,K69)*L69,"")</f>
        <v>20.44</v>
      </c>
      <c r="N69" s="0" t="s">
        <v>409</v>
      </c>
      <c r="O69" s="13" t="s">
        <v>28</v>
      </c>
      <c r="P69" s="0" t="n">
        <v>2370</v>
      </c>
      <c r="R69" s="12" t="n">
        <f aca="false">IFERROR(LOOKUP(IF(Q69="",G69,Q69),{0,1,50,250,500,1000},{0,0.165011,0.165011,0.1510815,0.124294,0.0970779}),"")</f>
        <v>0.165011</v>
      </c>
      <c r="S69" s="12" t="n">
        <f aca="false">IFERROR(IF(Q69="",G69,Q69)*R69,"")</f>
        <v>16.5011</v>
      </c>
      <c r="T69" s="0" t="s">
        <v>410</v>
      </c>
      <c r="U69" s="13" t="s">
        <v>28</v>
      </c>
      <c r="AB69" s="0" t="n">
        <v>968</v>
      </c>
      <c r="AD69" s="12" t="n">
        <f aca="false">IFERROR(LOOKUP(IF(AC69="",G69,AC69),{0,1,10,100,1000},{0,0.362,0.281,0.152,0.114}),"")</f>
        <v>0.152</v>
      </c>
      <c r="AE69" s="12" t="n">
        <f aca="false">IFERROR(IF(AC69="",G69,AC69)*AD69,"")</f>
        <v>15.2</v>
      </c>
      <c r="AF69" s="0" t="s">
        <v>411</v>
      </c>
      <c r="AG69" s="13" t="s">
        <v>28</v>
      </c>
    </row>
    <row r="70" customFormat="false" ht="15" hidden="false" customHeight="false" outlineLevel="0" collapsed="false">
      <c r="A70" s="0" t="s">
        <v>412</v>
      </c>
      <c r="B70" s="0" t="s">
        <v>413</v>
      </c>
      <c r="D70" s="0" t="s">
        <v>414</v>
      </c>
      <c r="E70" s="0" t="s">
        <v>65</v>
      </c>
      <c r="F70" s="0" t="s">
        <v>415</v>
      </c>
      <c r="G70" s="0" t="n">
        <f aca="false">BoardQty*1</f>
        <v>100</v>
      </c>
      <c r="H7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0.025</v>
      </c>
      <c r="I70" s="12" t="n">
        <f aca="false">IFERROR(G70*H70,"")</f>
        <v>2.5</v>
      </c>
      <c r="J70" s="0" t="n">
        <v>948705</v>
      </c>
      <c r="L70" s="12" t="n">
        <f aca="false">IFERROR(LOOKUP(IF(K70="",G70,K70),{0,1,10,25,50,100,250,500,1000,4000,8000,12000,28000,100000},{0,0.1,0.079,0.072,0.0648,0.0476,0.0346,0.0317,0.02738,0.02096,0.019,0.01834,0.01703,0.01683}),"")</f>
        <v>0.0476</v>
      </c>
      <c r="M70" s="12" t="n">
        <f aca="false">IFERROR(IF(K70="",G70,K70)*L70,"")</f>
        <v>4.76</v>
      </c>
      <c r="N70" s="0" t="s">
        <v>416</v>
      </c>
      <c r="O70" s="13" t="s">
        <v>28</v>
      </c>
      <c r="P70" s="0" t="n">
        <v>79124</v>
      </c>
      <c r="R70" s="12" t="n">
        <f aca="false">IFERROR(LOOKUP(IF(Q70="",G70,Q70),{0,1,100,500,1000,2000,4000,20000,40000},{0,0.0306449,0.0306449,0.02218005,0.0201442,0.0165011,0.0145724,0.01146505,0.01125075}),"")</f>
        <v>0.0306449</v>
      </c>
      <c r="S70" s="12" t="n">
        <f aca="false">IFERROR(IF(Q70="",G70,Q70)*R70,"")</f>
        <v>3.06449</v>
      </c>
      <c r="T70" s="0" t="s">
        <v>417</v>
      </c>
      <c r="U70" s="13" t="s">
        <v>28</v>
      </c>
      <c r="AB70" s="0" t="n">
        <v>29310</v>
      </c>
      <c r="AD70" s="12" t="n">
        <f aca="false">IFERROR(LOOKUP(IF(AC70="",G70,AC70),{0,1,50,100,500,1000,2500,5000,10000},{0,0.034,0.031,0.025,0.022,0.02,0.019,0.018,0.017}),"")</f>
        <v>0.025</v>
      </c>
      <c r="AE70" s="12" t="n">
        <f aca="false">IFERROR(IF(AC70="",G70,AC70)*AD70,"")</f>
        <v>2.5</v>
      </c>
      <c r="AF70" s="0" t="s">
        <v>418</v>
      </c>
      <c r="AG70" s="13" t="s">
        <v>28</v>
      </c>
      <c r="AH70" s="0" t="n">
        <v>1525</v>
      </c>
      <c r="AJ70" s="12" t="n">
        <f aca="false">IFERROR(LOOKUP(IF(AI70="",G70,AI70),{0,1,25,250},{0,0.049289,0.049289,0.036431}),"")</f>
        <v>0.049289</v>
      </c>
      <c r="AK70" s="12" t="n">
        <f aca="false">IFERROR(IF(AI70="",G70,AI70)*AJ70,"")</f>
        <v>4.9289</v>
      </c>
      <c r="AL70" s="0" t="s">
        <v>419</v>
      </c>
      <c r="AM70" s="13" t="s">
        <v>28</v>
      </c>
    </row>
    <row r="71" customFormat="false" ht="15" hidden="false" customHeight="false" outlineLevel="0" collapsed="false">
      <c r="A71" s="0" t="s">
        <v>420</v>
      </c>
      <c r="B71" s="0" t="s">
        <v>421</v>
      </c>
      <c r="D71" s="0" t="s">
        <v>422</v>
      </c>
      <c r="E71" s="0" t="s">
        <v>65</v>
      </c>
      <c r="F71" s="0" t="s">
        <v>423</v>
      </c>
      <c r="G71" s="0" t="n">
        <f aca="false">BoardQty*1</f>
        <v>100</v>
      </c>
      <c r="H7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0.08</v>
      </c>
      <c r="I71" s="12" t="n">
        <f aca="false">IFERROR(G71*H71,"")</f>
        <v>8</v>
      </c>
      <c r="J71" s="0" t="n">
        <v>14229</v>
      </c>
      <c r="L71" s="12" t="n">
        <f aca="false">IFERROR(LOOKUP(IF(K71="",G71,K71),{0,1,10,25,50,100,250,500,1000,4000,8000,12000,28000,100000},{0,0.13,0.12,0.1068,0.0906,0.08,0.07332,0.06666,0.05599,0.04284,0.04046,0.03808,0.03689,0.03451}),"")</f>
        <v>0.08</v>
      </c>
      <c r="M71" s="12" t="n">
        <f aca="false">IFERROR(IF(K71="",G71,K71)*L71,"")</f>
        <v>8</v>
      </c>
      <c r="N71" s="0" t="s">
        <v>424</v>
      </c>
      <c r="O71" s="13" t="s">
        <v>28</v>
      </c>
      <c r="P71" s="0" t="n">
        <v>7960</v>
      </c>
      <c r="R71" s="12" t="n">
        <f aca="false">IFERROR(LOOKUP(IF(Q71="",G71,Q71),{0,1,100,500,1000,2000,4000,20000,40000},{0,0.207871,0.207871,0.152153,0.137152,0.120008,0.10039955,0.0953635,0.0923633}),"")</f>
        <v>0.207871</v>
      </c>
      <c r="S71" s="12" t="n">
        <f aca="false">IFERROR(IF(Q71="",G71,Q71)*R71,"")</f>
        <v>20.7871</v>
      </c>
      <c r="T71" s="0" t="s">
        <v>425</v>
      </c>
      <c r="U71" s="13" t="s">
        <v>28</v>
      </c>
    </row>
    <row r="72" customFormat="false" ht="15" hidden="false" customHeight="false" outlineLevel="0" collapsed="false">
      <c r="A72" s="0" t="s">
        <v>426</v>
      </c>
      <c r="B72" s="0" t="s">
        <v>189</v>
      </c>
      <c r="D72" s="0" t="s">
        <v>64</v>
      </c>
      <c r="E72" s="0" t="s">
        <v>65</v>
      </c>
      <c r="F72" s="0" t="s">
        <v>427</v>
      </c>
      <c r="G72" s="0" t="n">
        <f aca="false">BoardQty*3</f>
        <v>300</v>
      </c>
      <c r="H7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0.013</v>
      </c>
      <c r="I72" s="12" t="n">
        <f aca="false">IFERROR(G72*H72,"")</f>
        <v>3.9</v>
      </c>
      <c r="J72" s="0" t="n">
        <v>3149568</v>
      </c>
      <c r="L72" s="12" t="n">
        <f aca="false">IFERROR(LOOKUP(IF(K72="",G72,K72),{0,1,10,25,50,100,250,500,1000,4000,8000,12000,28000,100000},{0,0.1,0.038,0.028,0.021,0.0171,0.01428,0.0122,0.00958,0.00697,0.00636,0.00606,0.00576,0.00417}),"")</f>
        <v>0.01428</v>
      </c>
      <c r="M72" s="12" t="n">
        <f aca="false">IFERROR(IF(K72="",G72,K72)*L72,"")</f>
        <v>4.284</v>
      </c>
      <c r="N72" s="0" t="s">
        <v>428</v>
      </c>
      <c r="O72" s="13" t="s">
        <v>28</v>
      </c>
      <c r="P72" s="0" t="n">
        <v>19152</v>
      </c>
      <c r="R72" s="12" t="n">
        <f aca="false">IFERROR(LOOKUP(IF(Q72="",G72,Q72),{0,1,100,500,1000,2000},{0,0.01917985,0.01917985,0.01532245,0.0109293,0.0098578}),"")</f>
        <v>0.01917985</v>
      </c>
      <c r="S72" s="12" t="n">
        <f aca="false">IFERROR(IF(Q72="",G72,Q72)*R72,"")</f>
        <v>5.753955</v>
      </c>
      <c r="T72" s="0" t="s">
        <v>429</v>
      </c>
      <c r="U72" s="13" t="s">
        <v>28</v>
      </c>
      <c r="AB72" s="0" t="n">
        <v>6635</v>
      </c>
      <c r="AD72" s="12" t="n">
        <f aca="false">IFERROR(LOOKUP(IF(AC72="",G72,AC72),{0,1,10,25,50,100,500,1000},{0,0.1,0.019,0.017,0.015,0.013,0.011,0.011}),"")</f>
        <v>0.013</v>
      </c>
      <c r="AE72" s="12" t="n">
        <f aca="false">IFERROR(IF(AC72="",G72,AC72)*AD72,"")</f>
        <v>3.9</v>
      </c>
      <c r="AF72" s="0" t="s">
        <v>430</v>
      </c>
      <c r="AG72" s="13" t="s">
        <v>28</v>
      </c>
      <c r="AM72" s="13" t="s">
        <v>28</v>
      </c>
    </row>
    <row r="73" customFormat="false" ht="15" hidden="false" customHeight="false" outlineLevel="0" collapsed="false">
      <c r="A73" s="0" t="s">
        <v>431</v>
      </c>
      <c r="B73" s="0" t="s">
        <v>99</v>
      </c>
      <c r="D73" s="0" t="s">
        <v>64</v>
      </c>
      <c r="E73" s="0" t="s">
        <v>65</v>
      </c>
      <c r="F73" s="0" t="s">
        <v>100</v>
      </c>
      <c r="G73" s="0" t="n">
        <f aca="false">BoardQty*1</f>
        <v>100</v>
      </c>
      <c r="H7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0.014</v>
      </c>
      <c r="I73" s="12" t="n">
        <f aca="false">IFERROR(G73*H73,"")</f>
        <v>1.4</v>
      </c>
      <c r="J73" s="0" t="n">
        <v>8959435</v>
      </c>
      <c r="L73" s="12" t="n">
        <f aca="false">IFERROR(LOOKUP(IF(K73="",G73,K73),{0,1,10,25,50,100,250,500,1000,4000,8000,12000,28000,100000},{0,0.1,0.042,0.0308,0.023,0.0188,0.01572,0.01344,0.01055,0.00767,0.007,0.00667,0.00633,0.00458}),"")</f>
        <v>0.0188</v>
      </c>
      <c r="M73" s="12" t="n">
        <f aca="false">IFERROR(IF(K73="",G73,K73)*L73,"")</f>
        <v>1.88</v>
      </c>
      <c r="N73" s="0" t="s">
        <v>101</v>
      </c>
      <c r="O73" s="13" t="s">
        <v>28</v>
      </c>
      <c r="P73" s="0" t="n">
        <v>205022</v>
      </c>
      <c r="R73" s="12" t="n">
        <f aca="false">IFERROR(LOOKUP(IF(Q73="",G73,Q73),{0,1,100,500,1000,2000},{0,0.0207871,0.0207871,0.01660825,0.01296515,0.0117865}),"")</f>
        <v>0.0207871</v>
      </c>
      <c r="S73" s="12" t="n">
        <f aca="false">IFERROR(IF(Q73="",G73,Q73)*R73,"")</f>
        <v>2.07871</v>
      </c>
      <c r="T73" s="0" t="s">
        <v>102</v>
      </c>
      <c r="U73" s="13" t="s">
        <v>28</v>
      </c>
      <c r="AB73" s="0" t="n">
        <v>4448</v>
      </c>
      <c r="AD73" s="12" t="n">
        <f aca="false">IFERROR(LOOKUP(IF(AC73="",G73,AC73),{0,1,10,25,50,100,500,1000},{0,0.1,0.021,0.019,0.016,0.014,0.012,0.009}),"")</f>
        <v>0.014</v>
      </c>
      <c r="AE73" s="12" t="n">
        <f aca="false">IFERROR(IF(AC73="",G73,AC73)*AD73,"")</f>
        <v>1.4</v>
      </c>
      <c r="AF73" s="0" t="s">
        <v>103</v>
      </c>
      <c r="AG73" s="13" t="s">
        <v>28</v>
      </c>
    </row>
    <row r="74" customFormat="false" ht="15" hidden="false" customHeight="false" outlineLevel="0" collapsed="false">
      <c r="A74" s="0" t="s">
        <v>432</v>
      </c>
      <c r="B74" s="0" t="s">
        <v>433</v>
      </c>
      <c r="D74" s="0" t="s">
        <v>386</v>
      </c>
      <c r="E74" s="0" t="s">
        <v>42</v>
      </c>
      <c r="F74" s="0" t="s">
        <v>387</v>
      </c>
      <c r="G74" s="0" t="n">
        <f aca="false">BoardQty*1</f>
        <v>100</v>
      </c>
      <c r="H7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2.01</v>
      </c>
      <c r="I74" s="12" t="n">
        <f aca="false">IFERROR(G74*H74,"")</f>
        <v>201</v>
      </c>
      <c r="AB74" s="0" t="n">
        <v>46</v>
      </c>
      <c r="AD74" s="12" t="n">
        <f aca="false">IFERROR(LOOKUP(IF(AC74="",G74,AC74),{0,1,50,100,250,500,1000},{0,2.3,2.16,2.01,1.85,1.68,1.46}),"")</f>
        <v>2.01</v>
      </c>
      <c r="AE74" s="12" t="n">
        <f aca="false">IFERROR(IF(AC74="",G74,AC74)*AD74,"")</f>
        <v>201</v>
      </c>
      <c r="AF74" s="0" t="s">
        <v>388</v>
      </c>
      <c r="AG74" s="13" t="s">
        <v>28</v>
      </c>
    </row>
    <row r="75" customFormat="false" ht="15" hidden="false" customHeight="false" outlineLevel="0" collapsed="false">
      <c r="A75" s="0" t="s">
        <v>434</v>
      </c>
      <c r="B75" s="0" t="s">
        <v>435</v>
      </c>
      <c r="D75" s="0" t="s">
        <v>154</v>
      </c>
      <c r="G75" s="0" t="n">
        <f aca="false">BoardQty*1</f>
        <v>100</v>
      </c>
      <c r="H7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75" s="12" t="n">
        <f aca="false">IFERROR(G75*H75,"")</f>
        <v>0</v>
      </c>
    </row>
    <row r="76" customFormat="false" ht="15" hidden="false" customHeight="false" outlineLevel="0" collapsed="false">
      <c r="A76" s="0" t="s">
        <v>436</v>
      </c>
      <c r="B76" s="0" t="s">
        <v>437</v>
      </c>
      <c r="D76" s="0" t="s">
        <v>386</v>
      </c>
      <c r="E76" s="0" t="s">
        <v>42</v>
      </c>
      <c r="F76" s="0" t="s">
        <v>387</v>
      </c>
      <c r="G76" s="0" t="n">
        <f aca="false">BoardQty*1</f>
        <v>100</v>
      </c>
      <c r="H7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2.01</v>
      </c>
      <c r="I76" s="12" t="n">
        <f aca="false">IFERROR(G76*H76,"")</f>
        <v>201</v>
      </c>
      <c r="AB76" s="0" t="n">
        <v>46</v>
      </c>
      <c r="AD76" s="12" t="n">
        <f aca="false">IFERROR(LOOKUP(IF(AC76="",G76,AC76),{0,1,50,100,250,500,1000},{0,2.3,2.16,2.01,1.85,1.68,1.46}),"")</f>
        <v>2.01</v>
      </c>
      <c r="AE76" s="12" t="n">
        <f aca="false">IFERROR(IF(AC76="",G76,AC76)*AD76,"")</f>
        <v>201</v>
      </c>
      <c r="AF76" s="0" t="s">
        <v>388</v>
      </c>
      <c r="AG76" s="13" t="s">
        <v>28</v>
      </c>
    </row>
    <row r="77" customFormat="false" ht="15" hidden="false" customHeight="false" outlineLevel="0" collapsed="false">
      <c r="A77" s="0" t="s">
        <v>438</v>
      </c>
      <c r="B77" s="0" t="s">
        <v>238</v>
      </c>
      <c r="D77" s="0" t="s">
        <v>239</v>
      </c>
      <c r="E77" s="0" t="s">
        <v>36</v>
      </c>
      <c r="F77" s="0" t="s">
        <v>238</v>
      </c>
      <c r="G77" s="0" t="n">
        <f aca="false">BoardQty*1</f>
        <v>100</v>
      </c>
      <c r="H7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0.02539455</v>
      </c>
      <c r="I77" s="12" t="n">
        <f aca="false">IFERROR(G77*H77,"")</f>
        <v>2.539455</v>
      </c>
      <c r="J77" s="0" t="n">
        <v>516545</v>
      </c>
      <c r="L77" s="12" t="n">
        <f aca="false">IFERROR(LOOKUP(IF(K77="",G77,K77),{0,1,10,100,500,1000,3000,6000,10000,15000,30000,50000,75000,100000,150000,250000},{0,0.17,0.156,0.0851,0.05234,0.03569,0.02945,0.02657,0.0252,0.0231,0.02268,0.02016,0.01848,0.0189,0.01536,0.01676}),"")</f>
        <v>0.0851</v>
      </c>
      <c r="M77" s="12" t="n">
        <f aca="false">IFERROR(IF(K77="",G77,K77)*L77,"")</f>
        <v>8.51</v>
      </c>
      <c r="N77" s="0" t="s">
        <v>240</v>
      </c>
      <c r="O77" s="13" t="s">
        <v>28</v>
      </c>
      <c r="P77" s="0" t="n">
        <v>24000</v>
      </c>
      <c r="R77" s="12" t="n">
        <f aca="false">IFERROR(LOOKUP(IF(Q77="",G77,Q77),{0,1,3000,6000,9000,15000,30000,60000},{0,0.02539455,0.02539455,0.02218005,0.0190727,0.01489385,0.01382235,0.01060785}),"")</f>
        <v>0.02539455</v>
      </c>
      <c r="S77" s="12" t="n">
        <f aca="false">IFERROR(IF(Q77="",G77,Q77)*R77,"")</f>
        <v>2.539455</v>
      </c>
      <c r="T77" s="0" t="s">
        <v>241</v>
      </c>
      <c r="U77" s="13" t="s">
        <v>28</v>
      </c>
      <c r="AB77" s="0" t="n">
        <v>3489</v>
      </c>
      <c r="AD77" s="12" t="n">
        <f aca="false">IFERROR(LOOKUP(IF(AC77="",G77,AC77),{0,1,10,100,1000},{0,0.125,0.103,0.037,0.025}),"")</f>
        <v>0.037</v>
      </c>
      <c r="AE77" s="12" t="n">
        <f aca="false">IFERROR(IF(AC77="",G77,AC77)*AD77,"")</f>
        <v>3.7</v>
      </c>
      <c r="AF77" s="0" t="s">
        <v>242</v>
      </c>
      <c r="AG77" s="13" t="s">
        <v>28</v>
      </c>
      <c r="AH77" s="0" t="n">
        <v>1200</v>
      </c>
      <c r="AJ77" s="12" t="n">
        <f aca="false">IFERROR(LOOKUP(IF(AI77="",G77,AI77),{0,1,200,1000},{0,0.0717905,0.0717905,0.068576}),"")</f>
        <v>0.0717905</v>
      </c>
      <c r="AK77" s="12" t="n">
        <f aca="false">IFERROR(IF(AI77="",G77,AI77)*AJ77,"")</f>
        <v>7.17905</v>
      </c>
      <c r="AL77" s="0" t="s">
        <v>243</v>
      </c>
      <c r="AM77" s="13" t="s">
        <v>28</v>
      </c>
    </row>
    <row r="79" customFormat="false" ht="15" hidden="false" customHeight="false" outlineLevel="0" collapsed="false">
      <c r="K79" s="0" t="str">
        <f aca="false" t="array" ref="K79:K79">IFERROR(CONCATENATE(TEXT(INDEX($K$7:$K$77,SMALL(IF($N$7:$N$77&lt;&gt;"",IF($K$7:$K$77&lt;&gt;"",ROW($K$7:$K$77)-MIN(ROW($K$7:$K$77))+1,""),""),ROW()-ROW(A$79)+1)),"##0"),","),"")</f>
        <v/>
      </c>
      <c r="L79" s="0" t="str">
        <f aca="false" t="array" ref="L79:L79">IFERROR(CONCATENATE((INDEX($N$7:$N$77,SMALL(IF($N$7:$N$77&lt;&gt;"",IF($K$7:$K$77&lt;&gt;"",ROW($K$7:$K$77)-MIN(ROW($K$7:$K$77))+1,""),""),ROW()-ROW(A$79)+1))),","),"")</f>
        <v/>
      </c>
      <c r="M79" s="0" t="str">
        <f aca="false" t="array" ref="M79:M79">IFERROR(CONCATENATE((INDEX($A$7:$A$77,SMALL(IF($N$7:$N$77&lt;&gt;"",IF($K$7:$K$77&lt;&gt;"",ROW($K$7:$K$77)-MIN(ROW($K$7:$K$77))+1,""),""),ROW()-ROW(A$79)+1))),),"")</f>
        <v/>
      </c>
      <c r="Q79" s="0" t="str">
        <f aca="false" t="array" ref="Q79:Q79">IFERROR(CONCATENATE((INDEX($T$7:$T$77,SMALL(IF($T$7:$T$77&lt;&gt;"",IF($Q$7:$Q$77&lt;&gt;"",ROW($Q$7:$Q$77)-MIN(ROW($Q$7:$Q$77))+1,""),""),ROW()-ROW(A$79)+1)))," "),"")</f>
        <v/>
      </c>
      <c r="R79" s="0" t="str">
        <f aca="false" t="array" ref="R79:R79">IFERROR(CONCATENATE(TEXT(INDEX($Q$7:$Q$77,SMALL(IF($T$7:$T$77&lt;&gt;"",IF($Q$7:$Q$77&lt;&gt;"",ROW($Q$7:$Q$77)-MIN(ROW($Q$7:$Q$77))+1,""),""),ROW()-ROW(A$79)+1)),"##0")," "),"")</f>
        <v/>
      </c>
      <c r="S79" s="0" t="str">
        <f aca="false" t="array" ref="S79:S79">IFERROR(CONCATENATE((INDEX($A$7:$A$77,SMALL(IF($T$7:$T$77&lt;&gt;"",IF($Q$7:$Q$77&lt;&gt;"",ROW($Q$7:$Q$77)-MIN(ROW($Q$7:$Q$77))+1,""),""),ROW()-ROW(A$79)+1))),),"")</f>
        <v/>
      </c>
      <c r="W79" s="0" t="str">
        <f aca="false" t="array" ref="W79:W79">IFERROR(CONCATENATE((INDEX($Z$7:$Z$77,SMALL(IF($Z$7:$Z$77&lt;&gt;"",IF($W$7:$W$77&lt;&gt;"",ROW($W$7:$W$77)-MIN(ROW($W$7:$W$77))+1,""),""),ROW()-ROW(A$79)+1)))," "),"")</f>
        <v/>
      </c>
      <c r="X79" s="0" t="str">
        <f aca="false" t="array" ref="X79:X79">IFERROR(CONCATENATE(TEXT(INDEX($W$7:$W$77,SMALL(IF($Z$7:$Z$77&lt;&gt;"",IF($W$7:$W$77&lt;&gt;"",ROW($W$7:$W$77)-MIN(ROW($W$7:$W$77))+1,""),""),ROW()-ROW(A$79)+1)),"##0")," "),"")</f>
        <v/>
      </c>
      <c r="Y79" s="0" t="str">
        <f aca="false" t="array" ref="Y79:Y79">IFERROR(CONCATENATE((INDEX($A$7:$A$77,SMALL(IF($Z$7:$Z$77&lt;&gt;"",IF($W$7:$W$77&lt;&gt;"",ROW($W$7:$W$77)-MIN(ROW($W$7:$W$77))+1,""),""),ROW()-ROW(A$79)+1))),),"")</f>
        <v/>
      </c>
      <c r="AC79" s="0" t="str">
        <f aca="false" t="array" ref="AC79:AC79">IFERROR(CONCATENATE((INDEX($AF$7:$AF$77,SMALL(IF($AF$7:$AF$77&lt;&gt;"",IF($AC$7:$AC$77&lt;&gt;"",ROW($AC$7:$AC$77)-MIN(ROW($AC$7:$AC$77))+1,""),""),ROW()-ROW(A$79)+1))),","),"")</f>
        <v/>
      </c>
      <c r="AD79" s="0" t="str">
        <f aca="false" t="array" ref="AD79:AD79">IFERROR(CONCATENATE(TEXT(INDEX($AC$7:$AC$77,SMALL(IF($AF$7:$AF$77&lt;&gt;"",IF($AC$7:$AC$77&lt;&gt;"",ROW($AC$7:$AC$77)-MIN(ROW($AC$7:$AC$77))+1,""),""),ROW()-ROW(A$79)+1)),"##0"),","),"")</f>
        <v/>
      </c>
      <c r="AE79" s="0" t="str">
        <f aca="false" t="array" ref="AE79:AE79">IFERROR(CONCATENATE((INDEX($A$7:$A$77,SMALL(IF($AF$7:$AF$77&lt;&gt;"",IF($AC$7:$AC$77&lt;&gt;"",ROW($AC$7:$AC$77)-MIN(ROW($AC$7:$AC$77))+1,""),""),ROW()-ROW(A$79)+1))),),"")</f>
        <v/>
      </c>
      <c r="AI79" s="0" t="str">
        <f aca="false" t="array" ref="AI79:AI79">IFERROR(CONCATENATE((INDEX($AL$7:$AL$77,SMALL(IF($AL$7:$AL$77&lt;&gt;"",IF($AI$7:$AI$77&lt;&gt;"",ROW($AI$7:$AI$77)-MIN(ROW($AI$7:$AI$77))+1,""),""),ROW()-ROW(A$79)+1)))," "),"")</f>
        <v/>
      </c>
      <c r="AJ79" s="0" t="str">
        <f aca="false" t="array" ref="AJ79:AJ79">IFERROR(CONCATENATE(TEXT(INDEX($AI$7:$AI$77,SMALL(IF($AL$7:$AL$77&lt;&gt;"",IF($AI$7:$AI$77&lt;&gt;"",ROW($AI$7:$AI$77)-MIN(ROW($AI$7:$AI$77))+1,""),""),ROW()-ROW(A$79)+1)),"##0")," "),"")</f>
        <v/>
      </c>
      <c r="AK79" s="0" t="str">
        <f aca="false" t="array" ref="AK79:AK79">IFERROR(CONCATENATE((INDEX($A$7:$A$77,SMALL(IF($AL$7:$AL$77&lt;&gt;"",IF($AI$7:$AI$77&lt;&gt;"",ROW($AI$7:$AI$77)-MIN(ROW($AI$7:$AI$77))+1,""),""),ROW()-ROW(A$79)+1))),),"")</f>
        <v/>
      </c>
    </row>
    <row r="80" customFormat="false" ht="15" hidden="false" customHeight="false" outlineLevel="0" collapsed="false">
      <c r="K80" s="0" t="str">
        <f aca="false" t="array" ref="K80:K80">IFERROR(CONCATENATE(TEXT(INDEX($K$7:$K$77,SMALL(IF($N$7:$N$77&lt;&gt;"",IF($K$7:$K$77&lt;&gt;"",ROW($K$7:$K$77)-MIN(ROW($K$7:$K$77))+1,""),""),ROW()-ROW(A$79)+1)),"##0"),","),"")</f>
        <v/>
      </c>
      <c r="L80" s="0" t="str">
        <f aca="false" t="array" ref="L80:L80">IFERROR(CONCATENATE((INDEX($N$7:$N$77,SMALL(IF($N$7:$N$77&lt;&gt;"",IF($K$7:$K$77&lt;&gt;"",ROW($K$7:$K$77)-MIN(ROW($K$7:$K$77))+1,""),""),ROW()-ROW(A$79)+1))),","),"")</f>
        <v/>
      </c>
      <c r="M80" s="0" t="str">
        <f aca="false" t="array" ref="M80:M80">IFERROR(CONCATENATE((INDEX($A$7:$A$77,SMALL(IF($N$7:$N$77&lt;&gt;"",IF($K$7:$K$77&lt;&gt;"",ROW($K$7:$K$77)-MIN(ROW($K$7:$K$77))+1,""),""),ROW()-ROW(A$79)+1))),),"")</f>
        <v/>
      </c>
      <c r="Q80" s="0" t="str">
        <f aca="false" t="array" ref="Q80:Q80">IFERROR(CONCATENATE((INDEX($T$7:$T$77,SMALL(IF($T$7:$T$77&lt;&gt;"",IF($Q$7:$Q$77&lt;&gt;"",ROW($Q$7:$Q$77)-MIN(ROW($Q$7:$Q$77))+1,""),""),ROW()-ROW(A$79)+1)))," "),"")</f>
        <v/>
      </c>
      <c r="R80" s="0" t="str">
        <f aca="false" t="array" ref="R80:R80">IFERROR(CONCATENATE(TEXT(INDEX($Q$7:$Q$77,SMALL(IF($T$7:$T$77&lt;&gt;"",IF($Q$7:$Q$77&lt;&gt;"",ROW($Q$7:$Q$77)-MIN(ROW($Q$7:$Q$77))+1,""),""),ROW()-ROW(A$79)+1)),"##0")," "),"")</f>
        <v/>
      </c>
      <c r="S80" s="0" t="str">
        <f aca="false" t="array" ref="S80:S80">IFERROR(CONCATENATE((INDEX($A$7:$A$77,SMALL(IF($T$7:$T$77&lt;&gt;"",IF($Q$7:$Q$77&lt;&gt;"",ROW($Q$7:$Q$77)-MIN(ROW($Q$7:$Q$77))+1,""),""),ROW()-ROW(A$79)+1))),),"")</f>
        <v/>
      </c>
      <c r="W80" s="0" t="str">
        <f aca="false" t="array" ref="W80:W80">IFERROR(CONCATENATE((INDEX($Z$7:$Z$77,SMALL(IF($Z$7:$Z$77&lt;&gt;"",IF($W$7:$W$77&lt;&gt;"",ROW($W$7:$W$77)-MIN(ROW($W$7:$W$77))+1,""),""),ROW()-ROW(A$79)+1)))," "),"")</f>
        <v/>
      </c>
      <c r="X80" s="0" t="str">
        <f aca="false" t="array" ref="X80:X80">IFERROR(CONCATENATE(TEXT(INDEX($W$7:$W$77,SMALL(IF($Z$7:$Z$77&lt;&gt;"",IF($W$7:$W$77&lt;&gt;"",ROW($W$7:$W$77)-MIN(ROW($W$7:$W$77))+1,""),""),ROW()-ROW(A$79)+1)),"##0")," "),"")</f>
        <v/>
      </c>
      <c r="Y80" s="0" t="str">
        <f aca="false" t="array" ref="Y80:Y80">IFERROR(CONCATENATE((INDEX($A$7:$A$77,SMALL(IF($Z$7:$Z$77&lt;&gt;"",IF($W$7:$W$77&lt;&gt;"",ROW($W$7:$W$77)-MIN(ROW($W$7:$W$77))+1,""),""),ROW()-ROW(A$79)+1))),),"")</f>
        <v/>
      </c>
      <c r="AC80" s="0" t="str">
        <f aca="false" t="array" ref="AC80:AC80">IFERROR(CONCATENATE((INDEX($AF$7:$AF$77,SMALL(IF($AF$7:$AF$77&lt;&gt;"",IF($AC$7:$AC$77&lt;&gt;"",ROW($AC$7:$AC$77)-MIN(ROW($AC$7:$AC$77))+1,""),""),ROW()-ROW(A$79)+1))),","),"")</f>
        <v/>
      </c>
      <c r="AD80" s="0" t="str">
        <f aca="false" t="array" ref="AD80:AD80">IFERROR(CONCATENATE(TEXT(INDEX($AC$7:$AC$77,SMALL(IF($AF$7:$AF$77&lt;&gt;"",IF($AC$7:$AC$77&lt;&gt;"",ROW($AC$7:$AC$77)-MIN(ROW($AC$7:$AC$77))+1,""),""),ROW()-ROW(A$79)+1)),"##0"),","),"")</f>
        <v/>
      </c>
      <c r="AE80" s="0" t="str">
        <f aca="false" t="array" ref="AE80:AE80">IFERROR(CONCATENATE((INDEX($A$7:$A$77,SMALL(IF($AF$7:$AF$77&lt;&gt;"",IF($AC$7:$AC$77&lt;&gt;"",ROW($AC$7:$AC$77)-MIN(ROW($AC$7:$AC$77))+1,""),""),ROW()-ROW(A$79)+1))),),"")</f>
        <v/>
      </c>
      <c r="AI80" s="0" t="str">
        <f aca="false" t="array" ref="AI80:AI80">IFERROR(CONCATENATE((INDEX($AL$7:$AL$77,SMALL(IF($AL$7:$AL$77&lt;&gt;"",IF($AI$7:$AI$77&lt;&gt;"",ROW($AI$7:$AI$77)-MIN(ROW($AI$7:$AI$77))+1,""),""),ROW()-ROW(A$79)+1)))," "),"")</f>
        <v/>
      </c>
      <c r="AJ80" s="0" t="str">
        <f aca="false" t="array" ref="AJ80:AJ80">IFERROR(CONCATENATE(TEXT(INDEX($AI$7:$AI$77,SMALL(IF($AL$7:$AL$77&lt;&gt;"",IF($AI$7:$AI$77&lt;&gt;"",ROW($AI$7:$AI$77)-MIN(ROW($AI$7:$AI$77))+1,""),""),ROW()-ROW(A$79)+1)),"##0")," "),"")</f>
        <v/>
      </c>
      <c r="AK80" s="0" t="str">
        <f aca="false" t="array" ref="AK80:AK80">IFERROR(CONCATENATE((INDEX($A$7:$A$77,SMALL(IF($AL$7:$AL$77&lt;&gt;"",IF($AI$7:$AI$77&lt;&gt;"",ROW($AI$7:$AI$77)-MIN(ROW($AI$7:$AI$77))+1,""),""),ROW()-ROW(A$79)+1))),),"")</f>
        <v/>
      </c>
    </row>
    <row r="81" customFormat="false" ht="15" hidden="false" customHeight="false" outlineLevel="0" collapsed="false">
      <c r="K81" s="0" t="str">
        <f aca="false" t="array" ref="K81:K81">IFERROR(CONCATENATE(TEXT(INDEX($K$7:$K$77,SMALL(IF($N$7:$N$77&lt;&gt;"",IF($K$7:$K$77&lt;&gt;"",ROW($K$7:$K$77)-MIN(ROW($K$7:$K$77))+1,""),""),ROW()-ROW(A$79)+1)),"##0"),","),"")</f>
        <v/>
      </c>
      <c r="L81" s="0" t="str">
        <f aca="false" t="array" ref="L81:L81">IFERROR(CONCATENATE((INDEX($N$7:$N$77,SMALL(IF($N$7:$N$77&lt;&gt;"",IF($K$7:$K$77&lt;&gt;"",ROW($K$7:$K$77)-MIN(ROW($K$7:$K$77))+1,""),""),ROW()-ROW(A$79)+1))),","),"")</f>
        <v/>
      </c>
      <c r="M81" s="0" t="str">
        <f aca="false" t="array" ref="M81:M81">IFERROR(CONCATENATE((INDEX($A$7:$A$77,SMALL(IF($N$7:$N$77&lt;&gt;"",IF($K$7:$K$77&lt;&gt;"",ROW($K$7:$K$77)-MIN(ROW($K$7:$K$77))+1,""),""),ROW()-ROW(A$79)+1))),),"")</f>
        <v/>
      </c>
      <c r="Q81" s="0" t="str">
        <f aca="false" t="array" ref="Q81:Q81">IFERROR(CONCATENATE((INDEX($T$7:$T$77,SMALL(IF($T$7:$T$77&lt;&gt;"",IF($Q$7:$Q$77&lt;&gt;"",ROW($Q$7:$Q$77)-MIN(ROW($Q$7:$Q$77))+1,""),""),ROW()-ROW(A$79)+1)))," "),"")</f>
        <v/>
      </c>
      <c r="R81" s="0" t="str">
        <f aca="false" t="array" ref="R81:R81">IFERROR(CONCATENATE(TEXT(INDEX($Q$7:$Q$77,SMALL(IF($T$7:$T$77&lt;&gt;"",IF($Q$7:$Q$77&lt;&gt;"",ROW($Q$7:$Q$77)-MIN(ROW($Q$7:$Q$77))+1,""),""),ROW()-ROW(A$79)+1)),"##0")," "),"")</f>
        <v/>
      </c>
      <c r="S81" s="0" t="str">
        <f aca="false" t="array" ref="S81:S81">IFERROR(CONCATENATE((INDEX($A$7:$A$77,SMALL(IF($T$7:$T$77&lt;&gt;"",IF($Q$7:$Q$77&lt;&gt;"",ROW($Q$7:$Q$77)-MIN(ROW($Q$7:$Q$77))+1,""),""),ROW()-ROW(A$79)+1))),),"")</f>
        <v/>
      </c>
      <c r="W81" s="0" t="str">
        <f aca="false" t="array" ref="W81:W81">IFERROR(CONCATENATE((INDEX($Z$7:$Z$77,SMALL(IF($Z$7:$Z$77&lt;&gt;"",IF($W$7:$W$77&lt;&gt;"",ROW($W$7:$W$77)-MIN(ROW($W$7:$W$77))+1,""),""),ROW()-ROW(A$79)+1)))," "),"")</f>
        <v/>
      </c>
      <c r="X81" s="0" t="str">
        <f aca="false" t="array" ref="X81:X81">IFERROR(CONCATENATE(TEXT(INDEX($W$7:$W$77,SMALL(IF($Z$7:$Z$77&lt;&gt;"",IF($W$7:$W$77&lt;&gt;"",ROW($W$7:$W$77)-MIN(ROW($W$7:$W$77))+1,""),""),ROW()-ROW(A$79)+1)),"##0")," "),"")</f>
        <v/>
      </c>
      <c r="Y81" s="0" t="str">
        <f aca="false" t="array" ref="Y81:Y81">IFERROR(CONCATENATE((INDEX($A$7:$A$77,SMALL(IF($Z$7:$Z$77&lt;&gt;"",IF($W$7:$W$77&lt;&gt;"",ROW($W$7:$W$77)-MIN(ROW($W$7:$W$77))+1,""),""),ROW()-ROW(A$79)+1))),),"")</f>
        <v/>
      </c>
      <c r="AC81" s="0" t="str">
        <f aca="false" t="array" ref="AC81:AC81">IFERROR(CONCATENATE((INDEX($AF$7:$AF$77,SMALL(IF($AF$7:$AF$77&lt;&gt;"",IF($AC$7:$AC$77&lt;&gt;"",ROW($AC$7:$AC$77)-MIN(ROW($AC$7:$AC$77))+1,""),""),ROW()-ROW(A$79)+1))),","),"")</f>
        <v/>
      </c>
      <c r="AD81" s="0" t="str">
        <f aca="false" t="array" ref="AD81:AD81">IFERROR(CONCATENATE(TEXT(INDEX($AC$7:$AC$77,SMALL(IF($AF$7:$AF$77&lt;&gt;"",IF($AC$7:$AC$77&lt;&gt;"",ROW($AC$7:$AC$77)-MIN(ROW($AC$7:$AC$77))+1,""),""),ROW()-ROW(A$79)+1)),"##0"),","),"")</f>
        <v/>
      </c>
      <c r="AE81" s="0" t="str">
        <f aca="false" t="array" ref="AE81:AE81">IFERROR(CONCATENATE((INDEX($A$7:$A$77,SMALL(IF($AF$7:$AF$77&lt;&gt;"",IF($AC$7:$AC$77&lt;&gt;"",ROW($AC$7:$AC$77)-MIN(ROW($AC$7:$AC$77))+1,""),""),ROW()-ROW(A$79)+1))),),"")</f>
        <v/>
      </c>
      <c r="AI81" s="0" t="str">
        <f aca="false" t="array" ref="AI81:AI81">IFERROR(CONCATENATE((INDEX($AL$7:$AL$77,SMALL(IF($AL$7:$AL$77&lt;&gt;"",IF($AI$7:$AI$77&lt;&gt;"",ROW($AI$7:$AI$77)-MIN(ROW($AI$7:$AI$77))+1,""),""),ROW()-ROW(A$79)+1)))," "),"")</f>
        <v/>
      </c>
      <c r="AJ81" s="0" t="str">
        <f aca="false" t="array" ref="AJ81:AJ81">IFERROR(CONCATENATE(TEXT(INDEX($AI$7:$AI$77,SMALL(IF($AL$7:$AL$77&lt;&gt;"",IF($AI$7:$AI$77&lt;&gt;"",ROW($AI$7:$AI$77)-MIN(ROW($AI$7:$AI$77))+1,""),""),ROW()-ROW(A$79)+1)),"##0")," "),"")</f>
        <v/>
      </c>
      <c r="AK81" s="0" t="str">
        <f aca="false" t="array" ref="AK81:AK81">IFERROR(CONCATENATE((INDEX($A$7:$A$77,SMALL(IF($AL$7:$AL$77&lt;&gt;"",IF($AI$7:$AI$77&lt;&gt;"",ROW($AI$7:$AI$77)-MIN(ROW($AI$7:$AI$77))+1,""),""),ROW()-ROW(A$79)+1))),),"")</f>
        <v/>
      </c>
    </row>
    <row r="82" customFormat="false" ht="15" hidden="false" customHeight="false" outlineLevel="0" collapsed="false">
      <c r="K82" s="0" t="str">
        <f aca="false" t="array" ref="K82:K82">IFERROR(CONCATENATE(TEXT(INDEX($K$7:$K$77,SMALL(IF($N$7:$N$77&lt;&gt;"",IF($K$7:$K$77&lt;&gt;"",ROW($K$7:$K$77)-MIN(ROW($K$7:$K$77))+1,""),""),ROW()-ROW(A$79)+1)),"##0"),","),"")</f>
        <v/>
      </c>
      <c r="L82" s="0" t="str">
        <f aca="false" t="array" ref="L82:L82">IFERROR(CONCATENATE((INDEX($N$7:$N$77,SMALL(IF($N$7:$N$77&lt;&gt;"",IF($K$7:$K$77&lt;&gt;"",ROW($K$7:$K$77)-MIN(ROW($K$7:$K$77))+1,""),""),ROW()-ROW(A$79)+1))),","),"")</f>
        <v/>
      </c>
      <c r="M82" s="0" t="str">
        <f aca="false" t="array" ref="M82:M82">IFERROR(CONCATENATE((INDEX($A$7:$A$77,SMALL(IF($N$7:$N$77&lt;&gt;"",IF($K$7:$K$77&lt;&gt;"",ROW($K$7:$K$77)-MIN(ROW($K$7:$K$77))+1,""),""),ROW()-ROW(A$79)+1))),),"")</f>
        <v/>
      </c>
      <c r="Q82" s="0" t="str">
        <f aca="false" t="array" ref="Q82:Q82">IFERROR(CONCATENATE((INDEX($T$7:$T$77,SMALL(IF($T$7:$T$77&lt;&gt;"",IF($Q$7:$Q$77&lt;&gt;"",ROW($Q$7:$Q$77)-MIN(ROW($Q$7:$Q$77))+1,""),""),ROW()-ROW(A$79)+1)))," "),"")</f>
        <v/>
      </c>
      <c r="R82" s="0" t="str">
        <f aca="false" t="array" ref="R82:R82">IFERROR(CONCATENATE(TEXT(INDEX($Q$7:$Q$77,SMALL(IF($T$7:$T$77&lt;&gt;"",IF($Q$7:$Q$77&lt;&gt;"",ROW($Q$7:$Q$77)-MIN(ROW($Q$7:$Q$77))+1,""),""),ROW()-ROW(A$79)+1)),"##0")," "),"")</f>
        <v/>
      </c>
      <c r="S82" s="0" t="str">
        <f aca="false" t="array" ref="S82:S82">IFERROR(CONCATENATE((INDEX($A$7:$A$77,SMALL(IF($T$7:$T$77&lt;&gt;"",IF($Q$7:$Q$77&lt;&gt;"",ROW($Q$7:$Q$77)-MIN(ROW($Q$7:$Q$77))+1,""),""),ROW()-ROW(A$79)+1))),),"")</f>
        <v/>
      </c>
      <c r="W82" s="0" t="str">
        <f aca="false" t="array" ref="W82:W82">IFERROR(CONCATENATE((INDEX($Z$7:$Z$77,SMALL(IF($Z$7:$Z$77&lt;&gt;"",IF($W$7:$W$77&lt;&gt;"",ROW($W$7:$W$77)-MIN(ROW($W$7:$W$77))+1,""),""),ROW()-ROW(A$79)+1)))," "),"")</f>
        <v/>
      </c>
      <c r="X82" s="0" t="str">
        <f aca="false" t="array" ref="X82:X82">IFERROR(CONCATENATE(TEXT(INDEX($W$7:$W$77,SMALL(IF($Z$7:$Z$77&lt;&gt;"",IF($W$7:$W$77&lt;&gt;"",ROW($W$7:$W$77)-MIN(ROW($W$7:$W$77))+1,""),""),ROW()-ROW(A$79)+1)),"##0")," "),"")</f>
        <v/>
      </c>
      <c r="Y82" s="0" t="str">
        <f aca="false" t="array" ref="Y82:Y82">IFERROR(CONCATENATE((INDEX($A$7:$A$77,SMALL(IF($Z$7:$Z$77&lt;&gt;"",IF($W$7:$W$77&lt;&gt;"",ROW($W$7:$W$77)-MIN(ROW($W$7:$W$77))+1,""),""),ROW()-ROW(A$79)+1))),),"")</f>
        <v/>
      </c>
      <c r="AC82" s="0" t="str">
        <f aca="false" t="array" ref="AC82:AC82">IFERROR(CONCATENATE((INDEX($AF$7:$AF$77,SMALL(IF($AF$7:$AF$77&lt;&gt;"",IF($AC$7:$AC$77&lt;&gt;"",ROW($AC$7:$AC$77)-MIN(ROW($AC$7:$AC$77))+1,""),""),ROW()-ROW(A$79)+1))),","),"")</f>
        <v/>
      </c>
      <c r="AD82" s="0" t="str">
        <f aca="false" t="array" ref="AD82:AD82">IFERROR(CONCATENATE(TEXT(INDEX($AC$7:$AC$77,SMALL(IF($AF$7:$AF$77&lt;&gt;"",IF($AC$7:$AC$77&lt;&gt;"",ROW($AC$7:$AC$77)-MIN(ROW($AC$7:$AC$77))+1,""),""),ROW()-ROW(A$79)+1)),"##0"),","),"")</f>
        <v/>
      </c>
      <c r="AE82" s="0" t="str">
        <f aca="false" t="array" ref="AE82:AE82">IFERROR(CONCATENATE((INDEX($A$7:$A$77,SMALL(IF($AF$7:$AF$77&lt;&gt;"",IF($AC$7:$AC$77&lt;&gt;"",ROW($AC$7:$AC$77)-MIN(ROW($AC$7:$AC$77))+1,""),""),ROW()-ROW(A$79)+1))),),"")</f>
        <v/>
      </c>
      <c r="AI82" s="0" t="str">
        <f aca="false" t="array" ref="AI82:AI82">IFERROR(CONCATENATE((INDEX($AL$7:$AL$77,SMALL(IF($AL$7:$AL$77&lt;&gt;"",IF($AI$7:$AI$77&lt;&gt;"",ROW($AI$7:$AI$77)-MIN(ROW($AI$7:$AI$77))+1,""),""),ROW()-ROW(A$79)+1)))," "),"")</f>
        <v/>
      </c>
      <c r="AJ82" s="0" t="str">
        <f aca="false" t="array" ref="AJ82:AJ82">IFERROR(CONCATENATE(TEXT(INDEX($AI$7:$AI$77,SMALL(IF($AL$7:$AL$77&lt;&gt;"",IF($AI$7:$AI$77&lt;&gt;"",ROW($AI$7:$AI$77)-MIN(ROW($AI$7:$AI$77))+1,""),""),ROW()-ROW(A$79)+1)),"##0")," "),"")</f>
        <v/>
      </c>
      <c r="AK82" s="0" t="str">
        <f aca="false" t="array" ref="AK82:AK82">IFERROR(CONCATENATE((INDEX($A$7:$A$77,SMALL(IF($AL$7:$AL$77&lt;&gt;"",IF($AI$7:$AI$77&lt;&gt;"",ROW($AI$7:$AI$77)-MIN(ROW($AI$7:$AI$77))+1,""),""),ROW()-ROW(A$79)+1))),),"")</f>
        <v/>
      </c>
    </row>
    <row r="83" customFormat="false" ht="15" hidden="false" customHeight="false" outlineLevel="0" collapsed="false">
      <c r="K83" s="0" t="str">
        <f aca="false" t="array" ref="K83:K83">IFERROR(CONCATENATE(TEXT(INDEX($K$7:$K$77,SMALL(IF($N$7:$N$77&lt;&gt;"",IF($K$7:$K$77&lt;&gt;"",ROW($K$7:$K$77)-MIN(ROW($K$7:$K$77))+1,""),""),ROW()-ROW(A$79)+1)),"##0"),","),"")</f>
        <v/>
      </c>
      <c r="L83" s="0" t="str">
        <f aca="false" t="array" ref="L83:L83">IFERROR(CONCATENATE((INDEX($N$7:$N$77,SMALL(IF($N$7:$N$77&lt;&gt;"",IF($K$7:$K$77&lt;&gt;"",ROW($K$7:$K$77)-MIN(ROW($K$7:$K$77))+1,""),""),ROW()-ROW(A$79)+1))),","),"")</f>
        <v/>
      </c>
      <c r="M83" s="0" t="str">
        <f aca="false" t="array" ref="M83:M83">IFERROR(CONCATENATE((INDEX($A$7:$A$77,SMALL(IF($N$7:$N$77&lt;&gt;"",IF($K$7:$K$77&lt;&gt;"",ROW($K$7:$K$77)-MIN(ROW($K$7:$K$77))+1,""),""),ROW()-ROW(A$79)+1))),),"")</f>
        <v/>
      </c>
      <c r="Q83" s="0" t="str">
        <f aca="false" t="array" ref="Q83:Q83">IFERROR(CONCATENATE((INDEX($T$7:$T$77,SMALL(IF($T$7:$T$77&lt;&gt;"",IF($Q$7:$Q$77&lt;&gt;"",ROW($Q$7:$Q$77)-MIN(ROW($Q$7:$Q$77))+1,""),""),ROW()-ROW(A$79)+1)))," "),"")</f>
        <v/>
      </c>
      <c r="R83" s="0" t="str">
        <f aca="false" t="array" ref="R83:R83">IFERROR(CONCATENATE(TEXT(INDEX($Q$7:$Q$77,SMALL(IF($T$7:$T$77&lt;&gt;"",IF($Q$7:$Q$77&lt;&gt;"",ROW($Q$7:$Q$77)-MIN(ROW($Q$7:$Q$77))+1,""),""),ROW()-ROW(A$79)+1)),"##0")," "),"")</f>
        <v/>
      </c>
      <c r="S83" s="0" t="str">
        <f aca="false" t="array" ref="S83:S83">IFERROR(CONCATENATE((INDEX($A$7:$A$77,SMALL(IF($T$7:$T$77&lt;&gt;"",IF($Q$7:$Q$77&lt;&gt;"",ROW($Q$7:$Q$77)-MIN(ROW($Q$7:$Q$77))+1,""),""),ROW()-ROW(A$79)+1))),),"")</f>
        <v/>
      </c>
      <c r="W83" s="0" t="str">
        <f aca="false" t="array" ref="W83:W83">IFERROR(CONCATENATE((INDEX($Z$7:$Z$77,SMALL(IF($Z$7:$Z$77&lt;&gt;"",IF($W$7:$W$77&lt;&gt;"",ROW($W$7:$W$77)-MIN(ROW($W$7:$W$77))+1,""),""),ROW()-ROW(A$79)+1)))," "),"")</f>
        <v/>
      </c>
      <c r="X83" s="0" t="str">
        <f aca="false" t="array" ref="X83:X83">IFERROR(CONCATENATE(TEXT(INDEX($W$7:$W$77,SMALL(IF($Z$7:$Z$77&lt;&gt;"",IF($W$7:$W$77&lt;&gt;"",ROW($W$7:$W$77)-MIN(ROW($W$7:$W$77))+1,""),""),ROW()-ROW(A$79)+1)),"##0")," "),"")</f>
        <v/>
      </c>
      <c r="Y83" s="0" t="str">
        <f aca="false" t="array" ref="Y83:Y83">IFERROR(CONCATENATE((INDEX($A$7:$A$77,SMALL(IF($Z$7:$Z$77&lt;&gt;"",IF($W$7:$W$77&lt;&gt;"",ROW($W$7:$W$77)-MIN(ROW($W$7:$W$77))+1,""),""),ROW()-ROW(A$79)+1))),),"")</f>
        <v/>
      </c>
      <c r="AC83" s="0" t="str">
        <f aca="false" t="array" ref="AC83:AC83">IFERROR(CONCATENATE((INDEX($AF$7:$AF$77,SMALL(IF($AF$7:$AF$77&lt;&gt;"",IF($AC$7:$AC$77&lt;&gt;"",ROW($AC$7:$AC$77)-MIN(ROW($AC$7:$AC$77))+1,""),""),ROW()-ROW(A$79)+1))),","),"")</f>
        <v/>
      </c>
      <c r="AD83" s="0" t="str">
        <f aca="false" t="array" ref="AD83:AD83">IFERROR(CONCATENATE(TEXT(INDEX($AC$7:$AC$77,SMALL(IF($AF$7:$AF$77&lt;&gt;"",IF($AC$7:$AC$77&lt;&gt;"",ROW($AC$7:$AC$77)-MIN(ROW($AC$7:$AC$77))+1,""),""),ROW()-ROW(A$79)+1)),"##0"),","),"")</f>
        <v/>
      </c>
      <c r="AE83" s="0" t="str">
        <f aca="false" t="array" ref="AE83:AE83">IFERROR(CONCATENATE((INDEX($A$7:$A$77,SMALL(IF($AF$7:$AF$77&lt;&gt;"",IF($AC$7:$AC$77&lt;&gt;"",ROW($AC$7:$AC$77)-MIN(ROW($AC$7:$AC$77))+1,""),""),ROW()-ROW(A$79)+1))),),"")</f>
        <v/>
      </c>
      <c r="AI83" s="0" t="str">
        <f aca="false" t="array" ref="AI83:AI83">IFERROR(CONCATENATE((INDEX($AL$7:$AL$77,SMALL(IF($AL$7:$AL$77&lt;&gt;"",IF($AI$7:$AI$77&lt;&gt;"",ROW($AI$7:$AI$77)-MIN(ROW($AI$7:$AI$77))+1,""),""),ROW()-ROW(A$79)+1)))," "),"")</f>
        <v/>
      </c>
      <c r="AJ83" s="0" t="str">
        <f aca="false" t="array" ref="AJ83:AJ83">IFERROR(CONCATENATE(TEXT(INDEX($AI$7:$AI$77,SMALL(IF($AL$7:$AL$77&lt;&gt;"",IF($AI$7:$AI$77&lt;&gt;"",ROW($AI$7:$AI$77)-MIN(ROW($AI$7:$AI$77))+1,""),""),ROW()-ROW(A$79)+1)),"##0")," "),"")</f>
        <v/>
      </c>
      <c r="AK83" s="0" t="str">
        <f aca="false" t="array" ref="AK83:AK83">IFERROR(CONCATENATE((INDEX($A$7:$A$77,SMALL(IF($AL$7:$AL$77&lt;&gt;"",IF($AI$7:$AI$77&lt;&gt;"",ROW($AI$7:$AI$77)-MIN(ROW($AI$7:$AI$77))+1,""),""),ROW()-ROW(A$79)+1))),),"")</f>
        <v/>
      </c>
    </row>
    <row r="84" customFormat="false" ht="15" hidden="false" customHeight="false" outlineLevel="0" collapsed="false">
      <c r="K84" s="0" t="str">
        <f aca="false" t="array" ref="K84:K84">IFERROR(CONCATENATE(TEXT(INDEX($K$7:$K$77,SMALL(IF($N$7:$N$77&lt;&gt;"",IF($K$7:$K$77&lt;&gt;"",ROW($K$7:$K$77)-MIN(ROW($K$7:$K$77))+1,""),""),ROW()-ROW(A$79)+1)),"##0"),","),"")</f>
        <v/>
      </c>
      <c r="L84" s="0" t="str">
        <f aca="false" t="array" ref="L84:L84">IFERROR(CONCATENATE((INDEX($N$7:$N$77,SMALL(IF($N$7:$N$77&lt;&gt;"",IF($K$7:$K$77&lt;&gt;"",ROW($K$7:$K$77)-MIN(ROW($K$7:$K$77))+1,""),""),ROW()-ROW(A$79)+1))),","),"")</f>
        <v/>
      </c>
      <c r="M84" s="0" t="str">
        <f aca="false" t="array" ref="M84:M84">IFERROR(CONCATENATE((INDEX($A$7:$A$77,SMALL(IF($N$7:$N$77&lt;&gt;"",IF($K$7:$K$77&lt;&gt;"",ROW($K$7:$K$77)-MIN(ROW($K$7:$K$77))+1,""),""),ROW()-ROW(A$79)+1))),),"")</f>
        <v/>
      </c>
      <c r="Q84" s="0" t="str">
        <f aca="false" t="array" ref="Q84:Q84">IFERROR(CONCATENATE((INDEX($T$7:$T$77,SMALL(IF($T$7:$T$77&lt;&gt;"",IF($Q$7:$Q$77&lt;&gt;"",ROW($Q$7:$Q$77)-MIN(ROW($Q$7:$Q$77))+1,""),""),ROW()-ROW(A$79)+1)))," "),"")</f>
        <v/>
      </c>
      <c r="R84" s="0" t="str">
        <f aca="false" t="array" ref="R84:R84">IFERROR(CONCATENATE(TEXT(INDEX($Q$7:$Q$77,SMALL(IF($T$7:$T$77&lt;&gt;"",IF($Q$7:$Q$77&lt;&gt;"",ROW($Q$7:$Q$77)-MIN(ROW($Q$7:$Q$77))+1,""),""),ROW()-ROW(A$79)+1)),"##0")," "),"")</f>
        <v/>
      </c>
      <c r="S84" s="0" t="str">
        <f aca="false" t="array" ref="S84:S84">IFERROR(CONCATENATE((INDEX($A$7:$A$77,SMALL(IF($T$7:$T$77&lt;&gt;"",IF($Q$7:$Q$77&lt;&gt;"",ROW($Q$7:$Q$77)-MIN(ROW($Q$7:$Q$77))+1,""),""),ROW()-ROW(A$79)+1))),),"")</f>
        <v/>
      </c>
      <c r="W84" s="0" t="str">
        <f aca="false" t="array" ref="W84:W84">IFERROR(CONCATENATE((INDEX($Z$7:$Z$77,SMALL(IF($Z$7:$Z$77&lt;&gt;"",IF($W$7:$W$77&lt;&gt;"",ROW($W$7:$W$77)-MIN(ROW($W$7:$W$77))+1,""),""),ROW()-ROW(A$79)+1)))," "),"")</f>
        <v/>
      </c>
      <c r="X84" s="0" t="str">
        <f aca="false" t="array" ref="X84:X84">IFERROR(CONCATENATE(TEXT(INDEX($W$7:$W$77,SMALL(IF($Z$7:$Z$77&lt;&gt;"",IF($W$7:$W$77&lt;&gt;"",ROW($W$7:$W$77)-MIN(ROW($W$7:$W$77))+1,""),""),ROW()-ROW(A$79)+1)),"##0")," "),"")</f>
        <v/>
      </c>
      <c r="Y84" s="0" t="str">
        <f aca="false" t="array" ref="Y84:Y84">IFERROR(CONCATENATE((INDEX($A$7:$A$77,SMALL(IF($Z$7:$Z$77&lt;&gt;"",IF($W$7:$W$77&lt;&gt;"",ROW($W$7:$W$77)-MIN(ROW($W$7:$W$77))+1,""),""),ROW()-ROW(A$79)+1))),),"")</f>
        <v/>
      </c>
      <c r="AC84" s="0" t="str">
        <f aca="false" t="array" ref="AC84:AC84">IFERROR(CONCATENATE((INDEX($AF$7:$AF$77,SMALL(IF($AF$7:$AF$77&lt;&gt;"",IF($AC$7:$AC$77&lt;&gt;"",ROW($AC$7:$AC$77)-MIN(ROW($AC$7:$AC$77))+1,""),""),ROW()-ROW(A$79)+1))),","),"")</f>
        <v/>
      </c>
      <c r="AD84" s="0" t="str">
        <f aca="false" t="array" ref="AD84:AD84">IFERROR(CONCATENATE(TEXT(INDEX($AC$7:$AC$77,SMALL(IF($AF$7:$AF$77&lt;&gt;"",IF($AC$7:$AC$77&lt;&gt;"",ROW($AC$7:$AC$77)-MIN(ROW($AC$7:$AC$77))+1,""),""),ROW()-ROW(A$79)+1)),"##0"),","),"")</f>
        <v/>
      </c>
      <c r="AE84" s="0" t="str">
        <f aca="false" t="array" ref="AE84:AE84">IFERROR(CONCATENATE((INDEX($A$7:$A$77,SMALL(IF($AF$7:$AF$77&lt;&gt;"",IF($AC$7:$AC$77&lt;&gt;"",ROW($AC$7:$AC$77)-MIN(ROW($AC$7:$AC$77))+1,""),""),ROW()-ROW(A$79)+1))),),"")</f>
        <v/>
      </c>
      <c r="AI84" s="0" t="str">
        <f aca="false" t="array" ref="AI84:AI84">IFERROR(CONCATENATE((INDEX($AL$7:$AL$77,SMALL(IF($AL$7:$AL$77&lt;&gt;"",IF($AI$7:$AI$77&lt;&gt;"",ROW($AI$7:$AI$77)-MIN(ROW($AI$7:$AI$77))+1,""),""),ROW()-ROW(A$79)+1)))," "),"")</f>
        <v/>
      </c>
      <c r="AJ84" s="0" t="str">
        <f aca="false" t="array" ref="AJ84:AJ84">IFERROR(CONCATENATE(TEXT(INDEX($AI$7:$AI$77,SMALL(IF($AL$7:$AL$77&lt;&gt;"",IF($AI$7:$AI$77&lt;&gt;"",ROW($AI$7:$AI$77)-MIN(ROW($AI$7:$AI$77))+1,""),""),ROW()-ROW(A$79)+1)),"##0")," "),"")</f>
        <v/>
      </c>
      <c r="AK84" s="0" t="str">
        <f aca="false" t="array" ref="AK84:AK84">IFERROR(CONCATENATE((INDEX($A$7:$A$77,SMALL(IF($AL$7:$AL$77&lt;&gt;"",IF($AI$7:$AI$77&lt;&gt;"",ROW($AI$7:$AI$77)-MIN(ROW($AI$7:$AI$77))+1,""),""),ROW()-ROW(A$79)+1))),),"")</f>
        <v/>
      </c>
    </row>
    <row r="85" customFormat="false" ht="15" hidden="false" customHeight="false" outlineLevel="0" collapsed="false">
      <c r="K85" s="0" t="str">
        <f aca="false" t="array" ref="K85:K85">IFERROR(CONCATENATE(TEXT(INDEX($K$7:$K$77,SMALL(IF($N$7:$N$77&lt;&gt;"",IF($K$7:$K$77&lt;&gt;"",ROW($K$7:$K$77)-MIN(ROW($K$7:$K$77))+1,""),""),ROW()-ROW(A$79)+1)),"##0"),","),"")</f>
        <v/>
      </c>
      <c r="L85" s="0" t="str">
        <f aca="false" t="array" ref="L85:L85">IFERROR(CONCATENATE((INDEX($N$7:$N$77,SMALL(IF($N$7:$N$77&lt;&gt;"",IF($K$7:$K$77&lt;&gt;"",ROW($K$7:$K$77)-MIN(ROW($K$7:$K$77))+1,""),""),ROW()-ROW(A$79)+1))),","),"")</f>
        <v/>
      </c>
      <c r="M85" s="0" t="str">
        <f aca="false" t="array" ref="M85:M85">IFERROR(CONCATENATE((INDEX($A$7:$A$77,SMALL(IF($N$7:$N$77&lt;&gt;"",IF($K$7:$K$77&lt;&gt;"",ROW($K$7:$K$77)-MIN(ROW($K$7:$K$77))+1,""),""),ROW()-ROW(A$79)+1))),),"")</f>
        <v/>
      </c>
      <c r="Q85" s="0" t="str">
        <f aca="false" t="array" ref="Q85:Q85">IFERROR(CONCATENATE((INDEX($T$7:$T$77,SMALL(IF($T$7:$T$77&lt;&gt;"",IF($Q$7:$Q$77&lt;&gt;"",ROW($Q$7:$Q$77)-MIN(ROW($Q$7:$Q$77))+1,""),""),ROW()-ROW(A$79)+1)))," "),"")</f>
        <v/>
      </c>
      <c r="R85" s="0" t="str">
        <f aca="false" t="array" ref="R85:R85">IFERROR(CONCATENATE(TEXT(INDEX($Q$7:$Q$77,SMALL(IF($T$7:$T$77&lt;&gt;"",IF($Q$7:$Q$77&lt;&gt;"",ROW($Q$7:$Q$77)-MIN(ROW($Q$7:$Q$77))+1,""),""),ROW()-ROW(A$79)+1)),"##0")," "),"")</f>
        <v/>
      </c>
      <c r="S85" s="0" t="str">
        <f aca="false" t="array" ref="S85:S85">IFERROR(CONCATENATE((INDEX($A$7:$A$77,SMALL(IF($T$7:$T$77&lt;&gt;"",IF($Q$7:$Q$77&lt;&gt;"",ROW($Q$7:$Q$77)-MIN(ROW($Q$7:$Q$77))+1,""),""),ROW()-ROW(A$79)+1))),),"")</f>
        <v/>
      </c>
      <c r="W85" s="0" t="str">
        <f aca="false" t="array" ref="W85:W85">IFERROR(CONCATENATE((INDEX($Z$7:$Z$77,SMALL(IF($Z$7:$Z$77&lt;&gt;"",IF($W$7:$W$77&lt;&gt;"",ROW($W$7:$W$77)-MIN(ROW($W$7:$W$77))+1,""),""),ROW()-ROW(A$79)+1)))," "),"")</f>
        <v/>
      </c>
      <c r="X85" s="0" t="str">
        <f aca="false" t="array" ref="X85:X85">IFERROR(CONCATENATE(TEXT(INDEX($W$7:$W$77,SMALL(IF($Z$7:$Z$77&lt;&gt;"",IF($W$7:$W$77&lt;&gt;"",ROW($W$7:$W$77)-MIN(ROW($W$7:$W$77))+1,""),""),ROW()-ROW(A$79)+1)),"##0")," "),"")</f>
        <v/>
      </c>
      <c r="Y85" s="0" t="str">
        <f aca="false" t="array" ref="Y85:Y85">IFERROR(CONCATENATE((INDEX($A$7:$A$77,SMALL(IF($Z$7:$Z$77&lt;&gt;"",IF($W$7:$W$77&lt;&gt;"",ROW($W$7:$W$77)-MIN(ROW($W$7:$W$77))+1,""),""),ROW()-ROW(A$79)+1))),),"")</f>
        <v/>
      </c>
      <c r="AC85" s="0" t="str">
        <f aca="false" t="array" ref="AC85:AC85">IFERROR(CONCATENATE((INDEX($AF$7:$AF$77,SMALL(IF($AF$7:$AF$77&lt;&gt;"",IF($AC$7:$AC$77&lt;&gt;"",ROW($AC$7:$AC$77)-MIN(ROW($AC$7:$AC$77))+1,""),""),ROW()-ROW(A$79)+1))),","),"")</f>
        <v/>
      </c>
      <c r="AD85" s="0" t="str">
        <f aca="false" t="array" ref="AD85:AD85">IFERROR(CONCATENATE(TEXT(INDEX($AC$7:$AC$77,SMALL(IF($AF$7:$AF$77&lt;&gt;"",IF($AC$7:$AC$77&lt;&gt;"",ROW($AC$7:$AC$77)-MIN(ROW($AC$7:$AC$77))+1,""),""),ROW()-ROW(A$79)+1)),"##0"),","),"")</f>
        <v/>
      </c>
      <c r="AE85" s="0" t="str">
        <f aca="false" t="array" ref="AE85:AE85">IFERROR(CONCATENATE((INDEX($A$7:$A$77,SMALL(IF($AF$7:$AF$77&lt;&gt;"",IF($AC$7:$AC$77&lt;&gt;"",ROW($AC$7:$AC$77)-MIN(ROW($AC$7:$AC$77))+1,""),""),ROW()-ROW(A$79)+1))),),"")</f>
        <v/>
      </c>
      <c r="AI85" s="0" t="str">
        <f aca="false" t="array" ref="AI85:AI85">IFERROR(CONCATENATE((INDEX($AL$7:$AL$77,SMALL(IF($AL$7:$AL$77&lt;&gt;"",IF($AI$7:$AI$77&lt;&gt;"",ROW($AI$7:$AI$77)-MIN(ROW($AI$7:$AI$77))+1,""),""),ROW()-ROW(A$79)+1)))," "),"")</f>
        <v/>
      </c>
      <c r="AJ85" s="0" t="str">
        <f aca="false" t="array" ref="AJ85:AJ85">IFERROR(CONCATENATE(TEXT(INDEX($AI$7:$AI$77,SMALL(IF($AL$7:$AL$77&lt;&gt;"",IF($AI$7:$AI$77&lt;&gt;"",ROW($AI$7:$AI$77)-MIN(ROW($AI$7:$AI$77))+1,""),""),ROW()-ROW(A$79)+1)),"##0")," "),"")</f>
        <v/>
      </c>
      <c r="AK85" s="0" t="str">
        <f aca="false" t="array" ref="AK85:AK85">IFERROR(CONCATENATE((INDEX($A$7:$A$77,SMALL(IF($AL$7:$AL$77&lt;&gt;"",IF($AI$7:$AI$77&lt;&gt;"",ROW($AI$7:$AI$77)-MIN(ROW($AI$7:$AI$77))+1,""),""),ROW()-ROW(A$79)+1))),),"")</f>
        <v/>
      </c>
    </row>
    <row r="86" customFormat="false" ht="15" hidden="false" customHeight="false" outlineLevel="0" collapsed="false">
      <c r="K86" s="0" t="str">
        <f aca="false" t="array" ref="K86:K86">IFERROR(CONCATENATE(TEXT(INDEX($K$7:$K$77,SMALL(IF($N$7:$N$77&lt;&gt;"",IF($K$7:$K$77&lt;&gt;"",ROW($K$7:$K$77)-MIN(ROW($K$7:$K$77))+1,""),""),ROW()-ROW(A$79)+1)),"##0"),","),"")</f>
        <v/>
      </c>
      <c r="L86" s="0" t="str">
        <f aca="false" t="array" ref="L86:L86">IFERROR(CONCATENATE((INDEX($N$7:$N$77,SMALL(IF($N$7:$N$77&lt;&gt;"",IF($K$7:$K$77&lt;&gt;"",ROW($K$7:$K$77)-MIN(ROW($K$7:$K$77))+1,""),""),ROW()-ROW(A$79)+1))),","),"")</f>
        <v/>
      </c>
      <c r="M86" s="0" t="str">
        <f aca="false" t="array" ref="M86:M86">IFERROR(CONCATENATE((INDEX($A$7:$A$77,SMALL(IF($N$7:$N$77&lt;&gt;"",IF($K$7:$K$77&lt;&gt;"",ROW($K$7:$K$77)-MIN(ROW($K$7:$K$77))+1,""),""),ROW()-ROW(A$79)+1))),),"")</f>
        <v/>
      </c>
      <c r="Q86" s="0" t="str">
        <f aca="false" t="array" ref="Q86:Q86">IFERROR(CONCATENATE((INDEX($T$7:$T$77,SMALL(IF($T$7:$T$77&lt;&gt;"",IF($Q$7:$Q$77&lt;&gt;"",ROW($Q$7:$Q$77)-MIN(ROW($Q$7:$Q$77))+1,""),""),ROW()-ROW(A$79)+1)))," "),"")</f>
        <v/>
      </c>
      <c r="R86" s="0" t="str">
        <f aca="false" t="array" ref="R86:R86">IFERROR(CONCATENATE(TEXT(INDEX($Q$7:$Q$77,SMALL(IF($T$7:$T$77&lt;&gt;"",IF($Q$7:$Q$77&lt;&gt;"",ROW($Q$7:$Q$77)-MIN(ROW($Q$7:$Q$77))+1,""),""),ROW()-ROW(A$79)+1)),"##0")," "),"")</f>
        <v/>
      </c>
      <c r="S86" s="0" t="str">
        <f aca="false" t="array" ref="S86:S86">IFERROR(CONCATENATE((INDEX($A$7:$A$77,SMALL(IF($T$7:$T$77&lt;&gt;"",IF($Q$7:$Q$77&lt;&gt;"",ROW($Q$7:$Q$77)-MIN(ROW($Q$7:$Q$77))+1,""),""),ROW()-ROW(A$79)+1))),),"")</f>
        <v/>
      </c>
      <c r="W86" s="0" t="str">
        <f aca="false" t="array" ref="W86:W86">IFERROR(CONCATENATE((INDEX($Z$7:$Z$77,SMALL(IF($Z$7:$Z$77&lt;&gt;"",IF($W$7:$W$77&lt;&gt;"",ROW($W$7:$W$77)-MIN(ROW($W$7:$W$77))+1,""),""),ROW()-ROW(A$79)+1)))," "),"")</f>
        <v/>
      </c>
      <c r="X86" s="0" t="str">
        <f aca="false" t="array" ref="X86:X86">IFERROR(CONCATENATE(TEXT(INDEX($W$7:$W$77,SMALL(IF($Z$7:$Z$77&lt;&gt;"",IF($W$7:$W$77&lt;&gt;"",ROW($W$7:$W$77)-MIN(ROW($W$7:$W$77))+1,""),""),ROW()-ROW(A$79)+1)),"##0")," "),"")</f>
        <v/>
      </c>
      <c r="Y86" s="0" t="str">
        <f aca="false" t="array" ref="Y86:Y86">IFERROR(CONCATENATE((INDEX($A$7:$A$77,SMALL(IF($Z$7:$Z$77&lt;&gt;"",IF($W$7:$W$77&lt;&gt;"",ROW($W$7:$W$77)-MIN(ROW($W$7:$W$77))+1,""),""),ROW()-ROW(A$79)+1))),),"")</f>
        <v/>
      </c>
      <c r="AC86" s="0" t="str">
        <f aca="false" t="array" ref="AC86:AC86">IFERROR(CONCATENATE((INDEX($AF$7:$AF$77,SMALL(IF($AF$7:$AF$77&lt;&gt;"",IF($AC$7:$AC$77&lt;&gt;"",ROW($AC$7:$AC$77)-MIN(ROW($AC$7:$AC$77))+1,""),""),ROW()-ROW(A$79)+1))),","),"")</f>
        <v/>
      </c>
      <c r="AD86" s="0" t="str">
        <f aca="false" t="array" ref="AD86:AD86">IFERROR(CONCATENATE(TEXT(INDEX($AC$7:$AC$77,SMALL(IF($AF$7:$AF$77&lt;&gt;"",IF($AC$7:$AC$77&lt;&gt;"",ROW($AC$7:$AC$77)-MIN(ROW($AC$7:$AC$77))+1,""),""),ROW()-ROW(A$79)+1)),"##0"),","),"")</f>
        <v/>
      </c>
      <c r="AE86" s="0" t="str">
        <f aca="false" t="array" ref="AE86:AE86">IFERROR(CONCATENATE((INDEX($A$7:$A$77,SMALL(IF($AF$7:$AF$77&lt;&gt;"",IF($AC$7:$AC$77&lt;&gt;"",ROW($AC$7:$AC$77)-MIN(ROW($AC$7:$AC$77))+1,""),""),ROW()-ROW(A$79)+1))),),"")</f>
        <v/>
      </c>
      <c r="AI86" s="0" t="str">
        <f aca="false" t="array" ref="AI86:AI86">IFERROR(CONCATENATE((INDEX($AL$7:$AL$77,SMALL(IF($AL$7:$AL$77&lt;&gt;"",IF($AI$7:$AI$77&lt;&gt;"",ROW($AI$7:$AI$77)-MIN(ROW($AI$7:$AI$77))+1,""),""),ROW()-ROW(A$79)+1)))," "),"")</f>
        <v/>
      </c>
      <c r="AJ86" s="0" t="str">
        <f aca="false" t="array" ref="AJ86:AJ86">IFERROR(CONCATENATE(TEXT(INDEX($AI$7:$AI$77,SMALL(IF($AL$7:$AL$77&lt;&gt;"",IF($AI$7:$AI$77&lt;&gt;"",ROW($AI$7:$AI$77)-MIN(ROW($AI$7:$AI$77))+1,""),""),ROW()-ROW(A$79)+1)),"##0")," "),"")</f>
        <v/>
      </c>
      <c r="AK86" s="0" t="str">
        <f aca="false" t="array" ref="AK86:AK86">IFERROR(CONCATENATE((INDEX($A$7:$A$77,SMALL(IF($AL$7:$AL$77&lt;&gt;"",IF($AI$7:$AI$77&lt;&gt;"",ROW($AI$7:$AI$77)-MIN(ROW($AI$7:$AI$77))+1,""),""),ROW()-ROW(A$79)+1))),),"")</f>
        <v/>
      </c>
    </row>
    <row r="87" customFormat="false" ht="15" hidden="false" customHeight="false" outlineLevel="0" collapsed="false">
      <c r="K87" s="0" t="str">
        <f aca="false" t="array" ref="K87:K87">IFERROR(CONCATENATE(TEXT(INDEX($K$7:$K$77,SMALL(IF($N$7:$N$77&lt;&gt;"",IF($K$7:$K$77&lt;&gt;"",ROW($K$7:$K$77)-MIN(ROW($K$7:$K$77))+1,""),""),ROW()-ROW(A$79)+1)),"##0"),","),"")</f>
        <v/>
      </c>
      <c r="L87" s="0" t="str">
        <f aca="false" t="array" ref="L87:L87">IFERROR(CONCATENATE((INDEX($N$7:$N$77,SMALL(IF($N$7:$N$77&lt;&gt;"",IF($K$7:$K$77&lt;&gt;"",ROW($K$7:$K$77)-MIN(ROW($K$7:$K$77))+1,""),""),ROW()-ROW(A$79)+1))),","),"")</f>
        <v/>
      </c>
      <c r="M87" s="0" t="str">
        <f aca="false" t="array" ref="M87:M87">IFERROR(CONCATENATE((INDEX($A$7:$A$77,SMALL(IF($N$7:$N$77&lt;&gt;"",IF($K$7:$K$77&lt;&gt;"",ROW($K$7:$K$77)-MIN(ROW($K$7:$K$77))+1,""),""),ROW()-ROW(A$79)+1))),),"")</f>
        <v/>
      </c>
      <c r="Q87" s="0" t="str">
        <f aca="false" t="array" ref="Q87:Q87">IFERROR(CONCATENATE((INDEX($T$7:$T$77,SMALL(IF($T$7:$T$77&lt;&gt;"",IF($Q$7:$Q$77&lt;&gt;"",ROW($Q$7:$Q$77)-MIN(ROW($Q$7:$Q$77))+1,""),""),ROW()-ROW(A$79)+1)))," "),"")</f>
        <v/>
      </c>
      <c r="R87" s="0" t="str">
        <f aca="false" t="array" ref="R87:R87">IFERROR(CONCATENATE(TEXT(INDEX($Q$7:$Q$77,SMALL(IF($T$7:$T$77&lt;&gt;"",IF($Q$7:$Q$77&lt;&gt;"",ROW($Q$7:$Q$77)-MIN(ROW($Q$7:$Q$77))+1,""),""),ROW()-ROW(A$79)+1)),"##0")," "),"")</f>
        <v/>
      </c>
      <c r="S87" s="0" t="str">
        <f aca="false" t="array" ref="S87:S87">IFERROR(CONCATENATE((INDEX($A$7:$A$77,SMALL(IF($T$7:$T$77&lt;&gt;"",IF($Q$7:$Q$77&lt;&gt;"",ROW($Q$7:$Q$77)-MIN(ROW($Q$7:$Q$77))+1,""),""),ROW()-ROW(A$79)+1))),),"")</f>
        <v/>
      </c>
      <c r="W87" s="0" t="str">
        <f aca="false" t="array" ref="W87:W87">IFERROR(CONCATENATE((INDEX($Z$7:$Z$77,SMALL(IF($Z$7:$Z$77&lt;&gt;"",IF($W$7:$W$77&lt;&gt;"",ROW($W$7:$W$77)-MIN(ROW($W$7:$W$77))+1,""),""),ROW()-ROW(A$79)+1)))," "),"")</f>
        <v/>
      </c>
      <c r="X87" s="0" t="str">
        <f aca="false" t="array" ref="X87:X87">IFERROR(CONCATENATE(TEXT(INDEX($W$7:$W$77,SMALL(IF($Z$7:$Z$77&lt;&gt;"",IF($W$7:$W$77&lt;&gt;"",ROW($W$7:$W$77)-MIN(ROW($W$7:$W$77))+1,""),""),ROW()-ROW(A$79)+1)),"##0")," "),"")</f>
        <v/>
      </c>
      <c r="Y87" s="0" t="str">
        <f aca="false" t="array" ref="Y87:Y87">IFERROR(CONCATENATE((INDEX($A$7:$A$77,SMALL(IF($Z$7:$Z$77&lt;&gt;"",IF($W$7:$W$77&lt;&gt;"",ROW($W$7:$W$77)-MIN(ROW($W$7:$W$77))+1,""),""),ROW()-ROW(A$79)+1))),),"")</f>
        <v/>
      </c>
      <c r="AC87" s="0" t="str">
        <f aca="false" t="array" ref="AC87:AC87">IFERROR(CONCATENATE((INDEX($AF$7:$AF$77,SMALL(IF($AF$7:$AF$77&lt;&gt;"",IF($AC$7:$AC$77&lt;&gt;"",ROW($AC$7:$AC$77)-MIN(ROW($AC$7:$AC$77))+1,""),""),ROW()-ROW(A$79)+1))),","),"")</f>
        <v/>
      </c>
      <c r="AD87" s="0" t="str">
        <f aca="false" t="array" ref="AD87:AD87">IFERROR(CONCATENATE(TEXT(INDEX($AC$7:$AC$77,SMALL(IF($AF$7:$AF$77&lt;&gt;"",IF($AC$7:$AC$77&lt;&gt;"",ROW($AC$7:$AC$77)-MIN(ROW($AC$7:$AC$77))+1,""),""),ROW()-ROW(A$79)+1)),"##0"),","),"")</f>
        <v/>
      </c>
      <c r="AE87" s="0" t="str">
        <f aca="false" t="array" ref="AE87:AE87">IFERROR(CONCATENATE((INDEX($A$7:$A$77,SMALL(IF($AF$7:$AF$77&lt;&gt;"",IF($AC$7:$AC$77&lt;&gt;"",ROW($AC$7:$AC$77)-MIN(ROW($AC$7:$AC$77))+1,""),""),ROW()-ROW(A$79)+1))),),"")</f>
        <v/>
      </c>
      <c r="AI87" s="0" t="str">
        <f aca="false" t="array" ref="AI87:AI87">IFERROR(CONCATENATE((INDEX($AL$7:$AL$77,SMALL(IF($AL$7:$AL$77&lt;&gt;"",IF($AI$7:$AI$77&lt;&gt;"",ROW($AI$7:$AI$77)-MIN(ROW($AI$7:$AI$77))+1,""),""),ROW()-ROW(A$79)+1)))," "),"")</f>
        <v/>
      </c>
      <c r="AJ87" s="0" t="str">
        <f aca="false" t="array" ref="AJ87:AJ87">IFERROR(CONCATENATE(TEXT(INDEX($AI$7:$AI$77,SMALL(IF($AL$7:$AL$77&lt;&gt;"",IF($AI$7:$AI$77&lt;&gt;"",ROW($AI$7:$AI$77)-MIN(ROW($AI$7:$AI$77))+1,""),""),ROW()-ROW(A$79)+1)),"##0")," "),"")</f>
        <v/>
      </c>
      <c r="AK87" s="0" t="str">
        <f aca="false" t="array" ref="AK87:AK87">IFERROR(CONCATENATE((INDEX($A$7:$A$77,SMALL(IF($AL$7:$AL$77&lt;&gt;"",IF($AI$7:$AI$77&lt;&gt;"",ROW($AI$7:$AI$77)-MIN(ROW($AI$7:$AI$77))+1,""),""),ROW()-ROW(A$79)+1))),),"")</f>
        <v/>
      </c>
    </row>
    <row r="88" customFormat="false" ht="15" hidden="false" customHeight="false" outlineLevel="0" collapsed="false">
      <c r="K88" s="0" t="str">
        <f aca="false" t="array" ref="K88:K88">IFERROR(CONCATENATE(TEXT(INDEX($K$7:$K$77,SMALL(IF($N$7:$N$77&lt;&gt;"",IF($K$7:$K$77&lt;&gt;"",ROW($K$7:$K$77)-MIN(ROW($K$7:$K$77))+1,""),""),ROW()-ROW(A$79)+1)),"##0"),","),"")</f>
        <v/>
      </c>
      <c r="L88" s="0" t="str">
        <f aca="false" t="array" ref="L88:L88">IFERROR(CONCATENATE((INDEX($N$7:$N$77,SMALL(IF($N$7:$N$77&lt;&gt;"",IF($K$7:$K$77&lt;&gt;"",ROW($K$7:$K$77)-MIN(ROW($K$7:$K$77))+1,""),""),ROW()-ROW(A$79)+1))),","),"")</f>
        <v/>
      </c>
      <c r="M88" s="0" t="str">
        <f aca="false" t="array" ref="M88:M88">IFERROR(CONCATENATE((INDEX($A$7:$A$77,SMALL(IF($N$7:$N$77&lt;&gt;"",IF($K$7:$K$77&lt;&gt;"",ROW($K$7:$K$77)-MIN(ROW($K$7:$K$77))+1,""),""),ROW()-ROW(A$79)+1))),),"")</f>
        <v/>
      </c>
      <c r="Q88" s="0" t="str">
        <f aca="false" t="array" ref="Q88:Q88">IFERROR(CONCATENATE((INDEX($T$7:$T$77,SMALL(IF($T$7:$T$77&lt;&gt;"",IF($Q$7:$Q$77&lt;&gt;"",ROW($Q$7:$Q$77)-MIN(ROW($Q$7:$Q$77))+1,""),""),ROW()-ROW(A$79)+1)))," "),"")</f>
        <v/>
      </c>
      <c r="R88" s="0" t="str">
        <f aca="false" t="array" ref="R88:R88">IFERROR(CONCATENATE(TEXT(INDEX($Q$7:$Q$77,SMALL(IF($T$7:$T$77&lt;&gt;"",IF($Q$7:$Q$77&lt;&gt;"",ROW($Q$7:$Q$77)-MIN(ROW($Q$7:$Q$77))+1,""),""),ROW()-ROW(A$79)+1)),"##0")," "),"")</f>
        <v/>
      </c>
      <c r="S88" s="0" t="str">
        <f aca="false" t="array" ref="S88:S88">IFERROR(CONCATENATE((INDEX($A$7:$A$77,SMALL(IF($T$7:$T$77&lt;&gt;"",IF($Q$7:$Q$77&lt;&gt;"",ROW($Q$7:$Q$77)-MIN(ROW($Q$7:$Q$77))+1,""),""),ROW()-ROW(A$79)+1))),),"")</f>
        <v/>
      </c>
      <c r="W88" s="0" t="str">
        <f aca="false" t="array" ref="W88:W88">IFERROR(CONCATENATE((INDEX($Z$7:$Z$77,SMALL(IF($Z$7:$Z$77&lt;&gt;"",IF($W$7:$W$77&lt;&gt;"",ROW($W$7:$W$77)-MIN(ROW($W$7:$W$77))+1,""),""),ROW()-ROW(A$79)+1)))," "),"")</f>
        <v/>
      </c>
      <c r="X88" s="0" t="str">
        <f aca="false" t="array" ref="X88:X88">IFERROR(CONCATENATE(TEXT(INDEX($W$7:$W$77,SMALL(IF($Z$7:$Z$77&lt;&gt;"",IF($W$7:$W$77&lt;&gt;"",ROW($W$7:$W$77)-MIN(ROW($W$7:$W$77))+1,""),""),ROW()-ROW(A$79)+1)),"##0")," "),"")</f>
        <v/>
      </c>
      <c r="Y88" s="0" t="str">
        <f aca="false" t="array" ref="Y88:Y88">IFERROR(CONCATENATE((INDEX($A$7:$A$77,SMALL(IF($Z$7:$Z$77&lt;&gt;"",IF($W$7:$W$77&lt;&gt;"",ROW($W$7:$W$77)-MIN(ROW($W$7:$W$77))+1,""),""),ROW()-ROW(A$79)+1))),),"")</f>
        <v/>
      </c>
      <c r="AC88" s="0" t="str">
        <f aca="false" t="array" ref="AC88:AC88">IFERROR(CONCATENATE((INDEX($AF$7:$AF$77,SMALL(IF($AF$7:$AF$77&lt;&gt;"",IF($AC$7:$AC$77&lt;&gt;"",ROW($AC$7:$AC$77)-MIN(ROW($AC$7:$AC$77))+1,""),""),ROW()-ROW(A$79)+1))),","),"")</f>
        <v/>
      </c>
      <c r="AD88" s="0" t="str">
        <f aca="false" t="array" ref="AD88:AD88">IFERROR(CONCATENATE(TEXT(INDEX($AC$7:$AC$77,SMALL(IF($AF$7:$AF$77&lt;&gt;"",IF($AC$7:$AC$77&lt;&gt;"",ROW($AC$7:$AC$77)-MIN(ROW($AC$7:$AC$77))+1,""),""),ROW()-ROW(A$79)+1)),"##0"),","),"")</f>
        <v/>
      </c>
      <c r="AE88" s="0" t="str">
        <f aca="false" t="array" ref="AE88:AE88">IFERROR(CONCATENATE((INDEX($A$7:$A$77,SMALL(IF($AF$7:$AF$77&lt;&gt;"",IF($AC$7:$AC$77&lt;&gt;"",ROW($AC$7:$AC$77)-MIN(ROW($AC$7:$AC$77))+1,""),""),ROW()-ROW(A$79)+1))),),"")</f>
        <v/>
      </c>
      <c r="AI88" s="0" t="str">
        <f aca="false" t="array" ref="AI88:AI88">IFERROR(CONCATENATE((INDEX($AL$7:$AL$77,SMALL(IF($AL$7:$AL$77&lt;&gt;"",IF($AI$7:$AI$77&lt;&gt;"",ROW($AI$7:$AI$77)-MIN(ROW($AI$7:$AI$77))+1,""),""),ROW()-ROW(A$79)+1)))," "),"")</f>
        <v/>
      </c>
      <c r="AJ88" s="0" t="str">
        <f aca="false" t="array" ref="AJ88:AJ88">IFERROR(CONCATENATE(TEXT(INDEX($AI$7:$AI$77,SMALL(IF($AL$7:$AL$77&lt;&gt;"",IF($AI$7:$AI$77&lt;&gt;"",ROW($AI$7:$AI$77)-MIN(ROW($AI$7:$AI$77))+1,""),""),ROW()-ROW(A$79)+1)),"##0")," "),"")</f>
        <v/>
      </c>
      <c r="AK88" s="0" t="str">
        <f aca="false" t="array" ref="AK88:AK88">IFERROR(CONCATENATE((INDEX($A$7:$A$77,SMALL(IF($AL$7:$AL$77&lt;&gt;"",IF($AI$7:$AI$77&lt;&gt;"",ROW($AI$7:$AI$77)-MIN(ROW($AI$7:$AI$77))+1,""),""),ROW()-ROW(A$79)+1))),),"")</f>
        <v/>
      </c>
    </row>
    <row r="89" customFormat="false" ht="15" hidden="false" customHeight="false" outlineLevel="0" collapsed="false">
      <c r="K89" s="0" t="str">
        <f aca="false" t="array" ref="K89:K89">IFERROR(CONCATENATE(TEXT(INDEX($K$7:$K$77,SMALL(IF($N$7:$N$77&lt;&gt;"",IF($K$7:$K$77&lt;&gt;"",ROW($K$7:$K$77)-MIN(ROW($K$7:$K$77))+1,""),""),ROW()-ROW(A$79)+1)),"##0"),","),"")</f>
        <v/>
      </c>
      <c r="L89" s="0" t="str">
        <f aca="false" t="array" ref="L89:L89">IFERROR(CONCATENATE((INDEX($N$7:$N$77,SMALL(IF($N$7:$N$77&lt;&gt;"",IF($K$7:$K$77&lt;&gt;"",ROW($K$7:$K$77)-MIN(ROW($K$7:$K$77))+1,""),""),ROW()-ROW(A$79)+1))),","),"")</f>
        <v/>
      </c>
      <c r="M89" s="0" t="str">
        <f aca="false" t="array" ref="M89:M89">IFERROR(CONCATENATE((INDEX($A$7:$A$77,SMALL(IF($N$7:$N$77&lt;&gt;"",IF($K$7:$K$77&lt;&gt;"",ROW($K$7:$K$77)-MIN(ROW($K$7:$K$77))+1,""),""),ROW()-ROW(A$79)+1))),),"")</f>
        <v/>
      </c>
      <c r="Q89" s="0" t="str">
        <f aca="false" t="array" ref="Q89:Q89">IFERROR(CONCATENATE((INDEX($T$7:$T$77,SMALL(IF($T$7:$T$77&lt;&gt;"",IF($Q$7:$Q$77&lt;&gt;"",ROW($Q$7:$Q$77)-MIN(ROW($Q$7:$Q$77))+1,""),""),ROW()-ROW(A$79)+1)))," "),"")</f>
        <v/>
      </c>
      <c r="R89" s="0" t="str">
        <f aca="false" t="array" ref="R89:R89">IFERROR(CONCATENATE(TEXT(INDEX($Q$7:$Q$77,SMALL(IF($T$7:$T$77&lt;&gt;"",IF($Q$7:$Q$77&lt;&gt;"",ROW($Q$7:$Q$77)-MIN(ROW($Q$7:$Q$77))+1,""),""),ROW()-ROW(A$79)+1)),"##0")," "),"")</f>
        <v/>
      </c>
      <c r="S89" s="0" t="str">
        <f aca="false" t="array" ref="S89:S89">IFERROR(CONCATENATE((INDEX($A$7:$A$77,SMALL(IF($T$7:$T$77&lt;&gt;"",IF($Q$7:$Q$77&lt;&gt;"",ROW($Q$7:$Q$77)-MIN(ROW($Q$7:$Q$77))+1,""),""),ROW()-ROW(A$79)+1))),),"")</f>
        <v/>
      </c>
      <c r="W89" s="0" t="str">
        <f aca="false" t="array" ref="W89:W89">IFERROR(CONCATENATE((INDEX($Z$7:$Z$77,SMALL(IF($Z$7:$Z$77&lt;&gt;"",IF($W$7:$W$77&lt;&gt;"",ROW($W$7:$W$77)-MIN(ROW($W$7:$W$77))+1,""),""),ROW()-ROW(A$79)+1)))," "),"")</f>
        <v/>
      </c>
      <c r="X89" s="0" t="str">
        <f aca="false" t="array" ref="X89:X89">IFERROR(CONCATENATE(TEXT(INDEX($W$7:$W$77,SMALL(IF($Z$7:$Z$77&lt;&gt;"",IF($W$7:$W$77&lt;&gt;"",ROW($W$7:$W$77)-MIN(ROW($W$7:$W$77))+1,""),""),ROW()-ROW(A$79)+1)),"##0")," "),"")</f>
        <v/>
      </c>
      <c r="Y89" s="0" t="str">
        <f aca="false" t="array" ref="Y89:Y89">IFERROR(CONCATENATE((INDEX($A$7:$A$77,SMALL(IF($Z$7:$Z$77&lt;&gt;"",IF($W$7:$W$77&lt;&gt;"",ROW($W$7:$W$77)-MIN(ROW($W$7:$W$77))+1,""),""),ROW()-ROW(A$79)+1))),),"")</f>
        <v/>
      </c>
      <c r="AC89" s="0" t="str">
        <f aca="false" t="array" ref="AC89:AC89">IFERROR(CONCATENATE((INDEX($AF$7:$AF$77,SMALL(IF($AF$7:$AF$77&lt;&gt;"",IF($AC$7:$AC$77&lt;&gt;"",ROW($AC$7:$AC$77)-MIN(ROW($AC$7:$AC$77))+1,""),""),ROW()-ROW(A$79)+1))),","),"")</f>
        <v/>
      </c>
      <c r="AD89" s="0" t="str">
        <f aca="false" t="array" ref="AD89:AD89">IFERROR(CONCATENATE(TEXT(INDEX($AC$7:$AC$77,SMALL(IF($AF$7:$AF$77&lt;&gt;"",IF($AC$7:$AC$77&lt;&gt;"",ROW($AC$7:$AC$77)-MIN(ROW($AC$7:$AC$77))+1,""),""),ROW()-ROW(A$79)+1)),"##0"),","),"")</f>
        <v/>
      </c>
      <c r="AE89" s="0" t="str">
        <f aca="false" t="array" ref="AE89:AE89">IFERROR(CONCATENATE((INDEX($A$7:$A$77,SMALL(IF($AF$7:$AF$77&lt;&gt;"",IF($AC$7:$AC$77&lt;&gt;"",ROW($AC$7:$AC$77)-MIN(ROW($AC$7:$AC$77))+1,""),""),ROW()-ROW(A$79)+1))),),"")</f>
        <v/>
      </c>
      <c r="AI89" s="0" t="str">
        <f aca="false" t="array" ref="AI89:AI89">IFERROR(CONCATENATE((INDEX($AL$7:$AL$77,SMALL(IF($AL$7:$AL$77&lt;&gt;"",IF($AI$7:$AI$77&lt;&gt;"",ROW($AI$7:$AI$77)-MIN(ROW($AI$7:$AI$77))+1,""),""),ROW()-ROW(A$79)+1)))," "),"")</f>
        <v/>
      </c>
      <c r="AJ89" s="0" t="str">
        <f aca="false" t="array" ref="AJ89:AJ89">IFERROR(CONCATENATE(TEXT(INDEX($AI$7:$AI$77,SMALL(IF($AL$7:$AL$77&lt;&gt;"",IF($AI$7:$AI$77&lt;&gt;"",ROW($AI$7:$AI$77)-MIN(ROW($AI$7:$AI$77))+1,""),""),ROW()-ROW(A$79)+1)),"##0")," "),"")</f>
        <v/>
      </c>
      <c r="AK89" s="0" t="str">
        <f aca="false" t="array" ref="AK89:AK89">IFERROR(CONCATENATE((INDEX($A$7:$A$77,SMALL(IF($AL$7:$AL$77&lt;&gt;"",IF($AI$7:$AI$77&lt;&gt;"",ROW($AI$7:$AI$77)-MIN(ROW($AI$7:$AI$77))+1,""),""),ROW()-ROW(A$79)+1))),),"")</f>
        <v/>
      </c>
    </row>
    <row r="90" customFormat="false" ht="15" hidden="false" customHeight="false" outlineLevel="0" collapsed="false">
      <c r="K90" s="0" t="str">
        <f aca="false" t="array" ref="K90:K90">IFERROR(CONCATENATE(TEXT(INDEX($K$7:$K$77,SMALL(IF($N$7:$N$77&lt;&gt;"",IF($K$7:$K$77&lt;&gt;"",ROW($K$7:$K$77)-MIN(ROW($K$7:$K$77))+1,""),""),ROW()-ROW(A$79)+1)),"##0"),","),"")</f>
        <v/>
      </c>
      <c r="L90" s="0" t="str">
        <f aca="false" t="array" ref="L90:L90">IFERROR(CONCATENATE((INDEX($N$7:$N$77,SMALL(IF($N$7:$N$77&lt;&gt;"",IF($K$7:$K$77&lt;&gt;"",ROW($K$7:$K$77)-MIN(ROW($K$7:$K$77))+1,""),""),ROW()-ROW(A$79)+1))),","),"")</f>
        <v/>
      </c>
      <c r="M90" s="0" t="str">
        <f aca="false" t="array" ref="M90:M90">IFERROR(CONCATENATE((INDEX($A$7:$A$77,SMALL(IF($N$7:$N$77&lt;&gt;"",IF($K$7:$K$77&lt;&gt;"",ROW($K$7:$K$77)-MIN(ROW($K$7:$K$77))+1,""),""),ROW()-ROW(A$79)+1))),),"")</f>
        <v/>
      </c>
      <c r="Q90" s="0" t="str">
        <f aca="false" t="array" ref="Q90:Q90">IFERROR(CONCATENATE((INDEX($T$7:$T$77,SMALL(IF($T$7:$T$77&lt;&gt;"",IF($Q$7:$Q$77&lt;&gt;"",ROW($Q$7:$Q$77)-MIN(ROW($Q$7:$Q$77))+1,""),""),ROW()-ROW(A$79)+1)))," "),"")</f>
        <v/>
      </c>
      <c r="R90" s="0" t="str">
        <f aca="false" t="array" ref="R90:R90">IFERROR(CONCATENATE(TEXT(INDEX($Q$7:$Q$77,SMALL(IF($T$7:$T$77&lt;&gt;"",IF($Q$7:$Q$77&lt;&gt;"",ROW($Q$7:$Q$77)-MIN(ROW($Q$7:$Q$77))+1,""),""),ROW()-ROW(A$79)+1)),"##0")," "),"")</f>
        <v/>
      </c>
      <c r="S90" s="0" t="str">
        <f aca="false" t="array" ref="S90:S90">IFERROR(CONCATENATE((INDEX($A$7:$A$77,SMALL(IF($T$7:$T$77&lt;&gt;"",IF($Q$7:$Q$77&lt;&gt;"",ROW($Q$7:$Q$77)-MIN(ROW($Q$7:$Q$77))+1,""),""),ROW()-ROW(A$79)+1))),),"")</f>
        <v/>
      </c>
      <c r="W90" s="0" t="str">
        <f aca="false" t="array" ref="W90:W90">IFERROR(CONCATENATE((INDEX($Z$7:$Z$77,SMALL(IF($Z$7:$Z$77&lt;&gt;"",IF($W$7:$W$77&lt;&gt;"",ROW($W$7:$W$77)-MIN(ROW($W$7:$W$77))+1,""),""),ROW()-ROW(A$79)+1)))," "),"")</f>
        <v/>
      </c>
      <c r="X90" s="0" t="str">
        <f aca="false" t="array" ref="X90:X90">IFERROR(CONCATENATE(TEXT(INDEX($W$7:$W$77,SMALL(IF($Z$7:$Z$77&lt;&gt;"",IF($W$7:$W$77&lt;&gt;"",ROW($W$7:$W$77)-MIN(ROW($W$7:$W$77))+1,""),""),ROW()-ROW(A$79)+1)),"##0")," "),"")</f>
        <v/>
      </c>
      <c r="Y90" s="0" t="str">
        <f aca="false" t="array" ref="Y90:Y90">IFERROR(CONCATENATE((INDEX($A$7:$A$77,SMALL(IF($Z$7:$Z$77&lt;&gt;"",IF($W$7:$W$77&lt;&gt;"",ROW($W$7:$W$77)-MIN(ROW($W$7:$W$77))+1,""),""),ROW()-ROW(A$79)+1))),),"")</f>
        <v/>
      </c>
      <c r="AC90" s="0" t="str">
        <f aca="false" t="array" ref="AC90:AC90">IFERROR(CONCATENATE((INDEX($AF$7:$AF$77,SMALL(IF($AF$7:$AF$77&lt;&gt;"",IF($AC$7:$AC$77&lt;&gt;"",ROW($AC$7:$AC$77)-MIN(ROW($AC$7:$AC$77))+1,""),""),ROW()-ROW(A$79)+1))),","),"")</f>
        <v/>
      </c>
      <c r="AD90" s="0" t="str">
        <f aca="false" t="array" ref="AD90:AD90">IFERROR(CONCATENATE(TEXT(INDEX($AC$7:$AC$77,SMALL(IF($AF$7:$AF$77&lt;&gt;"",IF($AC$7:$AC$77&lt;&gt;"",ROW($AC$7:$AC$77)-MIN(ROW($AC$7:$AC$77))+1,""),""),ROW()-ROW(A$79)+1)),"##0"),","),"")</f>
        <v/>
      </c>
      <c r="AE90" s="0" t="str">
        <f aca="false" t="array" ref="AE90:AE90">IFERROR(CONCATENATE((INDEX($A$7:$A$77,SMALL(IF($AF$7:$AF$77&lt;&gt;"",IF($AC$7:$AC$77&lt;&gt;"",ROW($AC$7:$AC$77)-MIN(ROW($AC$7:$AC$77))+1,""),""),ROW()-ROW(A$79)+1))),),"")</f>
        <v/>
      </c>
      <c r="AI90" s="0" t="str">
        <f aca="false" t="array" ref="AI90:AI90">IFERROR(CONCATENATE((INDEX($AL$7:$AL$77,SMALL(IF($AL$7:$AL$77&lt;&gt;"",IF($AI$7:$AI$77&lt;&gt;"",ROW($AI$7:$AI$77)-MIN(ROW($AI$7:$AI$77))+1,""),""),ROW()-ROW(A$79)+1)))," "),"")</f>
        <v/>
      </c>
      <c r="AJ90" s="0" t="str">
        <f aca="false" t="array" ref="AJ90:AJ90">IFERROR(CONCATENATE(TEXT(INDEX($AI$7:$AI$77,SMALL(IF($AL$7:$AL$77&lt;&gt;"",IF($AI$7:$AI$77&lt;&gt;"",ROW($AI$7:$AI$77)-MIN(ROW($AI$7:$AI$77))+1,""),""),ROW()-ROW(A$79)+1)),"##0")," "),"")</f>
        <v/>
      </c>
      <c r="AK90" s="0" t="str">
        <f aca="false" t="array" ref="AK90:AK90">IFERROR(CONCATENATE((INDEX($A$7:$A$77,SMALL(IF($AL$7:$AL$77&lt;&gt;"",IF($AI$7:$AI$77&lt;&gt;"",ROW($AI$7:$AI$77)-MIN(ROW($AI$7:$AI$77))+1,""),""),ROW()-ROW(A$79)+1))),),"")</f>
        <v/>
      </c>
    </row>
    <row r="91" customFormat="false" ht="15" hidden="false" customHeight="false" outlineLevel="0" collapsed="false">
      <c r="K91" s="0" t="str">
        <f aca="false" t="array" ref="K91:K91">IFERROR(CONCATENATE(TEXT(INDEX($K$7:$K$77,SMALL(IF($N$7:$N$77&lt;&gt;"",IF($K$7:$K$77&lt;&gt;"",ROW($K$7:$K$77)-MIN(ROW($K$7:$K$77))+1,""),""),ROW()-ROW(A$79)+1)),"##0"),","),"")</f>
        <v/>
      </c>
      <c r="L91" s="0" t="str">
        <f aca="false" t="array" ref="L91:L91">IFERROR(CONCATENATE((INDEX($N$7:$N$77,SMALL(IF($N$7:$N$77&lt;&gt;"",IF($K$7:$K$77&lt;&gt;"",ROW($K$7:$K$77)-MIN(ROW($K$7:$K$77))+1,""),""),ROW()-ROW(A$79)+1))),","),"")</f>
        <v/>
      </c>
      <c r="M91" s="0" t="str">
        <f aca="false" t="array" ref="M91:M91">IFERROR(CONCATENATE((INDEX($A$7:$A$77,SMALL(IF($N$7:$N$77&lt;&gt;"",IF($K$7:$K$77&lt;&gt;"",ROW($K$7:$K$77)-MIN(ROW($K$7:$K$77))+1,""),""),ROW()-ROW(A$79)+1))),),"")</f>
        <v/>
      </c>
      <c r="Q91" s="0" t="str">
        <f aca="false" t="array" ref="Q91:Q91">IFERROR(CONCATENATE((INDEX($T$7:$T$77,SMALL(IF($T$7:$T$77&lt;&gt;"",IF($Q$7:$Q$77&lt;&gt;"",ROW($Q$7:$Q$77)-MIN(ROW($Q$7:$Q$77))+1,""),""),ROW()-ROW(A$79)+1)))," "),"")</f>
        <v/>
      </c>
      <c r="R91" s="0" t="str">
        <f aca="false" t="array" ref="R91:R91">IFERROR(CONCATENATE(TEXT(INDEX($Q$7:$Q$77,SMALL(IF($T$7:$T$77&lt;&gt;"",IF($Q$7:$Q$77&lt;&gt;"",ROW($Q$7:$Q$77)-MIN(ROW($Q$7:$Q$77))+1,""),""),ROW()-ROW(A$79)+1)),"##0")," "),"")</f>
        <v/>
      </c>
      <c r="S91" s="0" t="str">
        <f aca="false" t="array" ref="S91:S91">IFERROR(CONCATENATE((INDEX($A$7:$A$77,SMALL(IF($T$7:$T$77&lt;&gt;"",IF($Q$7:$Q$77&lt;&gt;"",ROW($Q$7:$Q$77)-MIN(ROW($Q$7:$Q$77))+1,""),""),ROW()-ROW(A$79)+1))),),"")</f>
        <v/>
      </c>
      <c r="W91" s="0" t="str">
        <f aca="false" t="array" ref="W91:W91">IFERROR(CONCATENATE((INDEX($Z$7:$Z$77,SMALL(IF($Z$7:$Z$77&lt;&gt;"",IF($W$7:$W$77&lt;&gt;"",ROW($W$7:$W$77)-MIN(ROW($W$7:$W$77))+1,""),""),ROW()-ROW(A$79)+1)))," "),"")</f>
        <v/>
      </c>
      <c r="X91" s="0" t="str">
        <f aca="false" t="array" ref="X91:X91">IFERROR(CONCATENATE(TEXT(INDEX($W$7:$W$77,SMALL(IF($Z$7:$Z$77&lt;&gt;"",IF($W$7:$W$77&lt;&gt;"",ROW($W$7:$W$77)-MIN(ROW($W$7:$W$77))+1,""),""),ROW()-ROW(A$79)+1)),"##0")," "),"")</f>
        <v/>
      </c>
      <c r="Y91" s="0" t="str">
        <f aca="false" t="array" ref="Y91:Y91">IFERROR(CONCATENATE((INDEX($A$7:$A$77,SMALL(IF($Z$7:$Z$77&lt;&gt;"",IF($W$7:$W$77&lt;&gt;"",ROW($W$7:$W$77)-MIN(ROW($W$7:$W$77))+1,""),""),ROW()-ROW(A$79)+1))),),"")</f>
        <v/>
      </c>
      <c r="AC91" s="0" t="str">
        <f aca="false" t="array" ref="AC91:AC91">IFERROR(CONCATENATE((INDEX($AF$7:$AF$77,SMALL(IF($AF$7:$AF$77&lt;&gt;"",IF($AC$7:$AC$77&lt;&gt;"",ROW($AC$7:$AC$77)-MIN(ROW($AC$7:$AC$77))+1,""),""),ROW()-ROW(A$79)+1))),","),"")</f>
        <v/>
      </c>
      <c r="AD91" s="0" t="str">
        <f aca="false" t="array" ref="AD91:AD91">IFERROR(CONCATENATE(TEXT(INDEX($AC$7:$AC$77,SMALL(IF($AF$7:$AF$77&lt;&gt;"",IF($AC$7:$AC$77&lt;&gt;"",ROW($AC$7:$AC$77)-MIN(ROW($AC$7:$AC$77))+1,""),""),ROW()-ROW(A$79)+1)),"##0"),","),"")</f>
        <v/>
      </c>
      <c r="AE91" s="0" t="str">
        <f aca="false" t="array" ref="AE91:AE91">IFERROR(CONCATENATE((INDEX($A$7:$A$77,SMALL(IF($AF$7:$AF$77&lt;&gt;"",IF($AC$7:$AC$77&lt;&gt;"",ROW($AC$7:$AC$77)-MIN(ROW($AC$7:$AC$77))+1,""),""),ROW()-ROW(A$79)+1))),),"")</f>
        <v/>
      </c>
      <c r="AI91" s="0" t="str">
        <f aca="false" t="array" ref="AI91:AI91">IFERROR(CONCATENATE((INDEX($AL$7:$AL$77,SMALL(IF($AL$7:$AL$77&lt;&gt;"",IF($AI$7:$AI$77&lt;&gt;"",ROW($AI$7:$AI$77)-MIN(ROW($AI$7:$AI$77))+1,""),""),ROW()-ROW(A$79)+1)))," "),"")</f>
        <v/>
      </c>
      <c r="AJ91" s="0" t="str">
        <f aca="false" t="array" ref="AJ91:AJ91">IFERROR(CONCATENATE(TEXT(INDEX($AI$7:$AI$77,SMALL(IF($AL$7:$AL$77&lt;&gt;"",IF($AI$7:$AI$77&lt;&gt;"",ROW($AI$7:$AI$77)-MIN(ROW($AI$7:$AI$77))+1,""),""),ROW()-ROW(A$79)+1)),"##0")," "),"")</f>
        <v/>
      </c>
      <c r="AK91" s="0" t="str">
        <f aca="false" t="array" ref="AK91:AK91">IFERROR(CONCATENATE((INDEX($A$7:$A$77,SMALL(IF($AL$7:$AL$77&lt;&gt;"",IF($AI$7:$AI$77&lt;&gt;"",ROW($AI$7:$AI$77)-MIN(ROW($AI$7:$AI$77))+1,""),""),ROW()-ROW(A$79)+1))),),"")</f>
        <v/>
      </c>
    </row>
    <row r="92" customFormat="false" ht="15" hidden="false" customHeight="false" outlineLevel="0" collapsed="false">
      <c r="K92" s="0" t="str">
        <f aca="false" t="array" ref="K92:K92">IFERROR(CONCATENATE(TEXT(INDEX($K$7:$K$77,SMALL(IF($N$7:$N$77&lt;&gt;"",IF($K$7:$K$77&lt;&gt;"",ROW($K$7:$K$77)-MIN(ROW($K$7:$K$77))+1,""),""),ROW()-ROW(A$79)+1)),"##0"),","),"")</f>
        <v/>
      </c>
      <c r="L92" s="0" t="str">
        <f aca="false" t="array" ref="L92:L92">IFERROR(CONCATENATE((INDEX($N$7:$N$77,SMALL(IF($N$7:$N$77&lt;&gt;"",IF($K$7:$K$77&lt;&gt;"",ROW($K$7:$K$77)-MIN(ROW($K$7:$K$77))+1,""),""),ROW()-ROW(A$79)+1))),","),"")</f>
        <v/>
      </c>
      <c r="M92" s="0" t="str">
        <f aca="false" t="array" ref="M92:M92">IFERROR(CONCATENATE((INDEX($A$7:$A$77,SMALL(IF($N$7:$N$77&lt;&gt;"",IF($K$7:$K$77&lt;&gt;"",ROW($K$7:$K$77)-MIN(ROW($K$7:$K$77))+1,""),""),ROW()-ROW(A$79)+1))),),"")</f>
        <v/>
      </c>
      <c r="Q92" s="0" t="str">
        <f aca="false" t="array" ref="Q92:Q92">IFERROR(CONCATENATE((INDEX($T$7:$T$77,SMALL(IF($T$7:$T$77&lt;&gt;"",IF($Q$7:$Q$77&lt;&gt;"",ROW($Q$7:$Q$77)-MIN(ROW($Q$7:$Q$77))+1,""),""),ROW()-ROW(A$79)+1)))," "),"")</f>
        <v/>
      </c>
      <c r="R92" s="0" t="str">
        <f aca="false" t="array" ref="R92:R92">IFERROR(CONCATENATE(TEXT(INDEX($Q$7:$Q$77,SMALL(IF($T$7:$T$77&lt;&gt;"",IF($Q$7:$Q$77&lt;&gt;"",ROW($Q$7:$Q$77)-MIN(ROW($Q$7:$Q$77))+1,""),""),ROW()-ROW(A$79)+1)),"##0")," "),"")</f>
        <v/>
      </c>
      <c r="S92" s="0" t="str">
        <f aca="false" t="array" ref="S92:S92">IFERROR(CONCATENATE((INDEX($A$7:$A$77,SMALL(IF($T$7:$T$77&lt;&gt;"",IF($Q$7:$Q$77&lt;&gt;"",ROW($Q$7:$Q$77)-MIN(ROW($Q$7:$Q$77))+1,""),""),ROW()-ROW(A$79)+1))),),"")</f>
        <v/>
      </c>
      <c r="W92" s="0" t="str">
        <f aca="false" t="array" ref="W92:W92">IFERROR(CONCATENATE((INDEX($Z$7:$Z$77,SMALL(IF($Z$7:$Z$77&lt;&gt;"",IF($W$7:$W$77&lt;&gt;"",ROW($W$7:$W$77)-MIN(ROW($W$7:$W$77))+1,""),""),ROW()-ROW(A$79)+1)))," "),"")</f>
        <v/>
      </c>
      <c r="X92" s="0" t="str">
        <f aca="false" t="array" ref="X92:X92">IFERROR(CONCATENATE(TEXT(INDEX($W$7:$W$77,SMALL(IF($Z$7:$Z$77&lt;&gt;"",IF($W$7:$W$77&lt;&gt;"",ROW($W$7:$W$77)-MIN(ROW($W$7:$W$77))+1,""),""),ROW()-ROW(A$79)+1)),"##0")," "),"")</f>
        <v/>
      </c>
      <c r="Y92" s="0" t="str">
        <f aca="false" t="array" ref="Y92:Y92">IFERROR(CONCATENATE((INDEX($A$7:$A$77,SMALL(IF($Z$7:$Z$77&lt;&gt;"",IF($W$7:$W$77&lt;&gt;"",ROW($W$7:$W$77)-MIN(ROW($W$7:$W$77))+1,""),""),ROW()-ROW(A$79)+1))),),"")</f>
        <v/>
      </c>
      <c r="AC92" s="0" t="str">
        <f aca="false" t="array" ref="AC92:AC92">IFERROR(CONCATENATE((INDEX($AF$7:$AF$77,SMALL(IF($AF$7:$AF$77&lt;&gt;"",IF($AC$7:$AC$77&lt;&gt;"",ROW($AC$7:$AC$77)-MIN(ROW($AC$7:$AC$77))+1,""),""),ROW()-ROW(A$79)+1))),","),"")</f>
        <v/>
      </c>
      <c r="AD92" s="0" t="str">
        <f aca="false" t="array" ref="AD92:AD92">IFERROR(CONCATENATE(TEXT(INDEX($AC$7:$AC$77,SMALL(IF($AF$7:$AF$77&lt;&gt;"",IF($AC$7:$AC$77&lt;&gt;"",ROW($AC$7:$AC$77)-MIN(ROW($AC$7:$AC$77))+1,""),""),ROW()-ROW(A$79)+1)),"##0"),","),"")</f>
        <v/>
      </c>
      <c r="AE92" s="0" t="str">
        <f aca="false" t="array" ref="AE92:AE92">IFERROR(CONCATENATE((INDEX($A$7:$A$77,SMALL(IF($AF$7:$AF$77&lt;&gt;"",IF($AC$7:$AC$77&lt;&gt;"",ROW($AC$7:$AC$77)-MIN(ROW($AC$7:$AC$77))+1,""),""),ROW()-ROW(A$79)+1))),),"")</f>
        <v/>
      </c>
      <c r="AI92" s="0" t="str">
        <f aca="false" t="array" ref="AI92:AI92">IFERROR(CONCATENATE((INDEX($AL$7:$AL$77,SMALL(IF($AL$7:$AL$77&lt;&gt;"",IF($AI$7:$AI$77&lt;&gt;"",ROW($AI$7:$AI$77)-MIN(ROW($AI$7:$AI$77))+1,""),""),ROW()-ROW(A$79)+1)))," "),"")</f>
        <v/>
      </c>
      <c r="AJ92" s="0" t="str">
        <f aca="false" t="array" ref="AJ92:AJ92">IFERROR(CONCATENATE(TEXT(INDEX($AI$7:$AI$77,SMALL(IF($AL$7:$AL$77&lt;&gt;"",IF($AI$7:$AI$77&lt;&gt;"",ROW($AI$7:$AI$77)-MIN(ROW($AI$7:$AI$77))+1,""),""),ROW()-ROW(A$79)+1)),"##0")," "),"")</f>
        <v/>
      </c>
      <c r="AK92" s="0" t="str">
        <f aca="false" t="array" ref="AK92:AK92">IFERROR(CONCATENATE((INDEX($A$7:$A$77,SMALL(IF($AL$7:$AL$77&lt;&gt;"",IF($AI$7:$AI$77&lt;&gt;"",ROW($AI$7:$AI$77)-MIN(ROW($AI$7:$AI$77))+1,""),""),ROW()-ROW(A$79)+1))),),"")</f>
        <v/>
      </c>
    </row>
    <row r="93" customFormat="false" ht="15" hidden="false" customHeight="false" outlineLevel="0" collapsed="false">
      <c r="K93" s="0" t="str">
        <f aca="false" t="array" ref="K93:K93">IFERROR(CONCATENATE(TEXT(INDEX($K$7:$K$77,SMALL(IF($N$7:$N$77&lt;&gt;"",IF($K$7:$K$77&lt;&gt;"",ROW($K$7:$K$77)-MIN(ROW($K$7:$K$77))+1,""),""),ROW()-ROW(A$79)+1)),"##0"),","),"")</f>
        <v/>
      </c>
      <c r="L93" s="0" t="str">
        <f aca="false" t="array" ref="L93:L93">IFERROR(CONCATENATE((INDEX($N$7:$N$77,SMALL(IF($N$7:$N$77&lt;&gt;"",IF($K$7:$K$77&lt;&gt;"",ROW($K$7:$K$77)-MIN(ROW($K$7:$K$77))+1,""),""),ROW()-ROW(A$79)+1))),","),"")</f>
        <v/>
      </c>
      <c r="M93" s="0" t="str">
        <f aca="false" t="array" ref="M93:M93">IFERROR(CONCATENATE((INDEX($A$7:$A$77,SMALL(IF($N$7:$N$77&lt;&gt;"",IF($K$7:$K$77&lt;&gt;"",ROW($K$7:$K$77)-MIN(ROW($K$7:$K$77))+1,""),""),ROW()-ROW(A$79)+1))),),"")</f>
        <v/>
      </c>
      <c r="Q93" s="0" t="str">
        <f aca="false" t="array" ref="Q93:Q93">IFERROR(CONCATENATE((INDEX($T$7:$T$77,SMALL(IF($T$7:$T$77&lt;&gt;"",IF($Q$7:$Q$77&lt;&gt;"",ROW($Q$7:$Q$77)-MIN(ROW($Q$7:$Q$77))+1,""),""),ROW()-ROW(A$79)+1)))," "),"")</f>
        <v/>
      </c>
      <c r="R93" s="0" t="str">
        <f aca="false" t="array" ref="R93:R93">IFERROR(CONCATENATE(TEXT(INDEX($Q$7:$Q$77,SMALL(IF($T$7:$T$77&lt;&gt;"",IF($Q$7:$Q$77&lt;&gt;"",ROW($Q$7:$Q$77)-MIN(ROW($Q$7:$Q$77))+1,""),""),ROW()-ROW(A$79)+1)),"##0")," "),"")</f>
        <v/>
      </c>
      <c r="S93" s="0" t="str">
        <f aca="false" t="array" ref="S93:S93">IFERROR(CONCATENATE((INDEX($A$7:$A$77,SMALL(IF($T$7:$T$77&lt;&gt;"",IF($Q$7:$Q$77&lt;&gt;"",ROW($Q$7:$Q$77)-MIN(ROW($Q$7:$Q$77))+1,""),""),ROW()-ROW(A$79)+1))),),"")</f>
        <v/>
      </c>
      <c r="W93" s="0" t="str">
        <f aca="false" t="array" ref="W93:W93">IFERROR(CONCATENATE((INDEX($Z$7:$Z$77,SMALL(IF($Z$7:$Z$77&lt;&gt;"",IF($W$7:$W$77&lt;&gt;"",ROW($W$7:$W$77)-MIN(ROW($W$7:$W$77))+1,""),""),ROW()-ROW(A$79)+1)))," "),"")</f>
        <v/>
      </c>
      <c r="X93" s="0" t="str">
        <f aca="false" t="array" ref="X93:X93">IFERROR(CONCATENATE(TEXT(INDEX($W$7:$W$77,SMALL(IF($Z$7:$Z$77&lt;&gt;"",IF($W$7:$W$77&lt;&gt;"",ROW($W$7:$W$77)-MIN(ROW($W$7:$W$77))+1,""),""),ROW()-ROW(A$79)+1)),"##0")," "),"")</f>
        <v/>
      </c>
      <c r="Y93" s="0" t="str">
        <f aca="false" t="array" ref="Y93:Y93">IFERROR(CONCATENATE((INDEX($A$7:$A$77,SMALL(IF($Z$7:$Z$77&lt;&gt;"",IF($W$7:$W$77&lt;&gt;"",ROW($W$7:$W$77)-MIN(ROW($W$7:$W$77))+1,""),""),ROW()-ROW(A$79)+1))),),"")</f>
        <v/>
      </c>
      <c r="AC93" s="0" t="str">
        <f aca="false" t="array" ref="AC93:AC93">IFERROR(CONCATENATE((INDEX($AF$7:$AF$77,SMALL(IF($AF$7:$AF$77&lt;&gt;"",IF($AC$7:$AC$77&lt;&gt;"",ROW($AC$7:$AC$77)-MIN(ROW($AC$7:$AC$77))+1,""),""),ROW()-ROW(A$79)+1))),","),"")</f>
        <v/>
      </c>
      <c r="AD93" s="0" t="str">
        <f aca="false" t="array" ref="AD93:AD93">IFERROR(CONCATENATE(TEXT(INDEX($AC$7:$AC$77,SMALL(IF($AF$7:$AF$77&lt;&gt;"",IF($AC$7:$AC$77&lt;&gt;"",ROW($AC$7:$AC$77)-MIN(ROW($AC$7:$AC$77))+1,""),""),ROW()-ROW(A$79)+1)),"##0"),","),"")</f>
        <v/>
      </c>
      <c r="AE93" s="0" t="str">
        <f aca="false" t="array" ref="AE93:AE93">IFERROR(CONCATENATE((INDEX($A$7:$A$77,SMALL(IF($AF$7:$AF$77&lt;&gt;"",IF($AC$7:$AC$77&lt;&gt;"",ROW($AC$7:$AC$77)-MIN(ROW($AC$7:$AC$77))+1,""),""),ROW()-ROW(A$79)+1))),),"")</f>
        <v/>
      </c>
      <c r="AI93" s="0" t="str">
        <f aca="false" t="array" ref="AI93:AI93">IFERROR(CONCATENATE((INDEX($AL$7:$AL$77,SMALL(IF($AL$7:$AL$77&lt;&gt;"",IF($AI$7:$AI$77&lt;&gt;"",ROW($AI$7:$AI$77)-MIN(ROW($AI$7:$AI$77))+1,""),""),ROW()-ROW(A$79)+1)))," "),"")</f>
        <v/>
      </c>
      <c r="AJ93" s="0" t="str">
        <f aca="false" t="array" ref="AJ93:AJ93">IFERROR(CONCATENATE(TEXT(INDEX($AI$7:$AI$77,SMALL(IF($AL$7:$AL$77&lt;&gt;"",IF($AI$7:$AI$77&lt;&gt;"",ROW($AI$7:$AI$77)-MIN(ROW($AI$7:$AI$77))+1,""),""),ROW()-ROW(A$79)+1)),"##0")," "),"")</f>
        <v/>
      </c>
      <c r="AK93" s="0" t="str">
        <f aca="false" t="array" ref="AK93:AK93">IFERROR(CONCATENATE((INDEX($A$7:$A$77,SMALL(IF($AL$7:$AL$77&lt;&gt;"",IF($AI$7:$AI$77&lt;&gt;"",ROW($AI$7:$AI$77)-MIN(ROW($AI$7:$AI$77))+1,""),""),ROW()-ROW(A$79)+1))),),"")</f>
        <v/>
      </c>
    </row>
    <row r="94" customFormat="false" ht="15" hidden="false" customHeight="false" outlineLevel="0" collapsed="false">
      <c r="K94" s="0" t="str">
        <f aca="false" t="array" ref="K94:K94">IFERROR(CONCATENATE(TEXT(INDEX($K$7:$K$77,SMALL(IF($N$7:$N$77&lt;&gt;"",IF($K$7:$K$77&lt;&gt;"",ROW($K$7:$K$77)-MIN(ROW($K$7:$K$77))+1,""),""),ROW()-ROW(A$79)+1)),"##0"),","),"")</f>
        <v/>
      </c>
      <c r="L94" s="0" t="str">
        <f aca="false" t="array" ref="L94:L94">IFERROR(CONCATENATE((INDEX($N$7:$N$77,SMALL(IF($N$7:$N$77&lt;&gt;"",IF($K$7:$K$77&lt;&gt;"",ROW($K$7:$K$77)-MIN(ROW($K$7:$K$77))+1,""),""),ROW()-ROW(A$79)+1))),","),"")</f>
        <v/>
      </c>
      <c r="M94" s="0" t="str">
        <f aca="false" t="array" ref="M94:M94">IFERROR(CONCATENATE((INDEX($A$7:$A$77,SMALL(IF($N$7:$N$77&lt;&gt;"",IF($K$7:$K$77&lt;&gt;"",ROW($K$7:$K$77)-MIN(ROW($K$7:$K$77))+1,""),""),ROW()-ROW(A$79)+1))),),"")</f>
        <v/>
      </c>
      <c r="Q94" s="0" t="str">
        <f aca="false" t="array" ref="Q94:Q94">IFERROR(CONCATENATE((INDEX($T$7:$T$77,SMALL(IF($T$7:$T$77&lt;&gt;"",IF($Q$7:$Q$77&lt;&gt;"",ROW($Q$7:$Q$77)-MIN(ROW($Q$7:$Q$77))+1,""),""),ROW()-ROW(A$79)+1)))," "),"")</f>
        <v/>
      </c>
      <c r="R94" s="0" t="str">
        <f aca="false" t="array" ref="R94:R94">IFERROR(CONCATENATE(TEXT(INDEX($Q$7:$Q$77,SMALL(IF($T$7:$T$77&lt;&gt;"",IF($Q$7:$Q$77&lt;&gt;"",ROW($Q$7:$Q$77)-MIN(ROW($Q$7:$Q$77))+1,""),""),ROW()-ROW(A$79)+1)),"##0")," "),"")</f>
        <v/>
      </c>
      <c r="S94" s="0" t="str">
        <f aca="false" t="array" ref="S94:S94">IFERROR(CONCATENATE((INDEX($A$7:$A$77,SMALL(IF($T$7:$T$77&lt;&gt;"",IF($Q$7:$Q$77&lt;&gt;"",ROW($Q$7:$Q$77)-MIN(ROW($Q$7:$Q$77))+1,""),""),ROW()-ROW(A$79)+1))),),"")</f>
        <v/>
      </c>
      <c r="W94" s="0" t="str">
        <f aca="false" t="array" ref="W94:W94">IFERROR(CONCATENATE((INDEX($Z$7:$Z$77,SMALL(IF($Z$7:$Z$77&lt;&gt;"",IF($W$7:$W$77&lt;&gt;"",ROW($W$7:$W$77)-MIN(ROW($W$7:$W$77))+1,""),""),ROW()-ROW(A$79)+1)))," "),"")</f>
        <v/>
      </c>
      <c r="X94" s="0" t="str">
        <f aca="false" t="array" ref="X94:X94">IFERROR(CONCATENATE(TEXT(INDEX($W$7:$W$77,SMALL(IF($Z$7:$Z$77&lt;&gt;"",IF($W$7:$W$77&lt;&gt;"",ROW($W$7:$W$77)-MIN(ROW($W$7:$W$77))+1,""),""),ROW()-ROW(A$79)+1)),"##0")," "),"")</f>
        <v/>
      </c>
      <c r="Y94" s="0" t="str">
        <f aca="false" t="array" ref="Y94:Y94">IFERROR(CONCATENATE((INDEX($A$7:$A$77,SMALL(IF($Z$7:$Z$77&lt;&gt;"",IF($W$7:$W$77&lt;&gt;"",ROW($W$7:$W$77)-MIN(ROW($W$7:$W$77))+1,""),""),ROW()-ROW(A$79)+1))),),"")</f>
        <v/>
      </c>
      <c r="AC94" s="0" t="str">
        <f aca="false" t="array" ref="AC94:AC94">IFERROR(CONCATENATE((INDEX($AF$7:$AF$77,SMALL(IF($AF$7:$AF$77&lt;&gt;"",IF($AC$7:$AC$77&lt;&gt;"",ROW($AC$7:$AC$77)-MIN(ROW($AC$7:$AC$77))+1,""),""),ROW()-ROW(A$79)+1))),","),"")</f>
        <v/>
      </c>
      <c r="AD94" s="0" t="str">
        <f aca="false" t="array" ref="AD94:AD94">IFERROR(CONCATENATE(TEXT(INDEX($AC$7:$AC$77,SMALL(IF($AF$7:$AF$77&lt;&gt;"",IF($AC$7:$AC$77&lt;&gt;"",ROW($AC$7:$AC$77)-MIN(ROW($AC$7:$AC$77))+1,""),""),ROW()-ROW(A$79)+1)),"##0"),","),"")</f>
        <v/>
      </c>
      <c r="AE94" s="0" t="str">
        <f aca="false" t="array" ref="AE94:AE94">IFERROR(CONCATENATE((INDEX($A$7:$A$77,SMALL(IF($AF$7:$AF$77&lt;&gt;"",IF($AC$7:$AC$77&lt;&gt;"",ROW($AC$7:$AC$77)-MIN(ROW($AC$7:$AC$77))+1,""),""),ROW()-ROW(A$79)+1))),),"")</f>
        <v/>
      </c>
      <c r="AI94" s="0" t="str">
        <f aca="false" t="array" ref="AI94:AI94">IFERROR(CONCATENATE((INDEX($AL$7:$AL$77,SMALL(IF($AL$7:$AL$77&lt;&gt;"",IF($AI$7:$AI$77&lt;&gt;"",ROW($AI$7:$AI$77)-MIN(ROW($AI$7:$AI$77))+1,""),""),ROW()-ROW(A$79)+1)))," "),"")</f>
        <v/>
      </c>
      <c r="AJ94" s="0" t="str">
        <f aca="false" t="array" ref="AJ94:AJ94">IFERROR(CONCATENATE(TEXT(INDEX($AI$7:$AI$77,SMALL(IF($AL$7:$AL$77&lt;&gt;"",IF($AI$7:$AI$77&lt;&gt;"",ROW($AI$7:$AI$77)-MIN(ROW($AI$7:$AI$77))+1,""),""),ROW()-ROW(A$79)+1)),"##0")," "),"")</f>
        <v/>
      </c>
      <c r="AK94" s="0" t="str">
        <f aca="false" t="array" ref="AK94:AK94">IFERROR(CONCATENATE((INDEX($A$7:$A$77,SMALL(IF($AL$7:$AL$77&lt;&gt;"",IF($AI$7:$AI$77&lt;&gt;"",ROW($AI$7:$AI$77)-MIN(ROW($AI$7:$AI$77))+1,""),""),ROW()-ROW(A$79)+1))),),"")</f>
        <v/>
      </c>
    </row>
    <row r="95" customFormat="false" ht="15" hidden="false" customHeight="false" outlineLevel="0" collapsed="false">
      <c r="K95" s="0" t="str">
        <f aca="false" t="array" ref="K95:K95">IFERROR(CONCATENATE(TEXT(INDEX($K$7:$K$77,SMALL(IF($N$7:$N$77&lt;&gt;"",IF($K$7:$K$77&lt;&gt;"",ROW($K$7:$K$77)-MIN(ROW($K$7:$K$77))+1,""),""),ROW()-ROW(A$79)+1)),"##0"),","),"")</f>
        <v/>
      </c>
      <c r="L95" s="0" t="str">
        <f aca="false" t="array" ref="L95:L95">IFERROR(CONCATENATE((INDEX($N$7:$N$77,SMALL(IF($N$7:$N$77&lt;&gt;"",IF($K$7:$K$77&lt;&gt;"",ROW($K$7:$K$77)-MIN(ROW($K$7:$K$77))+1,""),""),ROW()-ROW(A$79)+1))),","),"")</f>
        <v/>
      </c>
      <c r="M95" s="0" t="str">
        <f aca="false" t="array" ref="M95:M95">IFERROR(CONCATENATE((INDEX($A$7:$A$77,SMALL(IF($N$7:$N$77&lt;&gt;"",IF($K$7:$K$77&lt;&gt;"",ROW($K$7:$K$77)-MIN(ROW($K$7:$K$77))+1,""),""),ROW()-ROW(A$79)+1))),),"")</f>
        <v/>
      </c>
      <c r="Q95" s="0" t="str">
        <f aca="false" t="array" ref="Q95:Q95">IFERROR(CONCATENATE((INDEX($T$7:$T$77,SMALL(IF($T$7:$T$77&lt;&gt;"",IF($Q$7:$Q$77&lt;&gt;"",ROW($Q$7:$Q$77)-MIN(ROW($Q$7:$Q$77))+1,""),""),ROW()-ROW(A$79)+1)))," "),"")</f>
        <v/>
      </c>
      <c r="R95" s="0" t="str">
        <f aca="false" t="array" ref="R95:R95">IFERROR(CONCATENATE(TEXT(INDEX($Q$7:$Q$77,SMALL(IF($T$7:$T$77&lt;&gt;"",IF($Q$7:$Q$77&lt;&gt;"",ROW($Q$7:$Q$77)-MIN(ROW($Q$7:$Q$77))+1,""),""),ROW()-ROW(A$79)+1)),"##0")," "),"")</f>
        <v/>
      </c>
      <c r="S95" s="0" t="str">
        <f aca="false" t="array" ref="S95:S95">IFERROR(CONCATENATE((INDEX($A$7:$A$77,SMALL(IF($T$7:$T$77&lt;&gt;"",IF($Q$7:$Q$77&lt;&gt;"",ROW($Q$7:$Q$77)-MIN(ROW($Q$7:$Q$77))+1,""),""),ROW()-ROW(A$79)+1))),),"")</f>
        <v/>
      </c>
      <c r="W95" s="0" t="str">
        <f aca="false" t="array" ref="W95:W95">IFERROR(CONCATENATE((INDEX($Z$7:$Z$77,SMALL(IF($Z$7:$Z$77&lt;&gt;"",IF($W$7:$W$77&lt;&gt;"",ROW($W$7:$W$77)-MIN(ROW($W$7:$W$77))+1,""),""),ROW()-ROW(A$79)+1)))," "),"")</f>
        <v/>
      </c>
      <c r="X95" s="0" t="str">
        <f aca="false" t="array" ref="X95:X95">IFERROR(CONCATENATE(TEXT(INDEX($W$7:$W$77,SMALL(IF($Z$7:$Z$77&lt;&gt;"",IF($W$7:$W$77&lt;&gt;"",ROW($W$7:$W$77)-MIN(ROW($W$7:$W$77))+1,""),""),ROW()-ROW(A$79)+1)),"##0")," "),"")</f>
        <v/>
      </c>
      <c r="Y95" s="0" t="str">
        <f aca="false" t="array" ref="Y95:Y95">IFERROR(CONCATENATE((INDEX($A$7:$A$77,SMALL(IF($Z$7:$Z$77&lt;&gt;"",IF($W$7:$W$77&lt;&gt;"",ROW($W$7:$W$77)-MIN(ROW($W$7:$W$77))+1,""),""),ROW()-ROW(A$79)+1))),),"")</f>
        <v/>
      </c>
      <c r="AC95" s="0" t="str">
        <f aca="false" t="array" ref="AC95:AC95">IFERROR(CONCATENATE((INDEX($AF$7:$AF$77,SMALL(IF($AF$7:$AF$77&lt;&gt;"",IF($AC$7:$AC$77&lt;&gt;"",ROW($AC$7:$AC$77)-MIN(ROW($AC$7:$AC$77))+1,""),""),ROW()-ROW(A$79)+1))),","),"")</f>
        <v/>
      </c>
      <c r="AD95" s="0" t="str">
        <f aca="false" t="array" ref="AD95:AD95">IFERROR(CONCATENATE(TEXT(INDEX($AC$7:$AC$77,SMALL(IF($AF$7:$AF$77&lt;&gt;"",IF($AC$7:$AC$77&lt;&gt;"",ROW($AC$7:$AC$77)-MIN(ROW($AC$7:$AC$77))+1,""),""),ROW()-ROW(A$79)+1)),"##0"),","),"")</f>
        <v/>
      </c>
      <c r="AE95" s="0" t="str">
        <f aca="false" t="array" ref="AE95:AE95">IFERROR(CONCATENATE((INDEX($A$7:$A$77,SMALL(IF($AF$7:$AF$77&lt;&gt;"",IF($AC$7:$AC$77&lt;&gt;"",ROW($AC$7:$AC$77)-MIN(ROW($AC$7:$AC$77))+1,""),""),ROW()-ROW(A$79)+1))),),"")</f>
        <v/>
      </c>
      <c r="AI95" s="0" t="str">
        <f aca="false" t="array" ref="AI95:AI95">IFERROR(CONCATENATE((INDEX($AL$7:$AL$77,SMALL(IF($AL$7:$AL$77&lt;&gt;"",IF($AI$7:$AI$77&lt;&gt;"",ROW($AI$7:$AI$77)-MIN(ROW($AI$7:$AI$77))+1,""),""),ROW()-ROW(A$79)+1)))," "),"")</f>
        <v/>
      </c>
      <c r="AJ95" s="0" t="str">
        <f aca="false" t="array" ref="AJ95:AJ95">IFERROR(CONCATENATE(TEXT(INDEX($AI$7:$AI$77,SMALL(IF($AL$7:$AL$77&lt;&gt;"",IF($AI$7:$AI$77&lt;&gt;"",ROW($AI$7:$AI$77)-MIN(ROW($AI$7:$AI$77))+1,""),""),ROW()-ROW(A$79)+1)),"##0")," "),"")</f>
        <v/>
      </c>
      <c r="AK95" s="0" t="str">
        <f aca="false" t="array" ref="AK95:AK95">IFERROR(CONCATENATE((INDEX($A$7:$A$77,SMALL(IF($AL$7:$AL$77&lt;&gt;"",IF($AI$7:$AI$77&lt;&gt;"",ROW($AI$7:$AI$77)-MIN(ROW($AI$7:$AI$77))+1,""),""),ROW()-ROW(A$79)+1))),),"")</f>
        <v/>
      </c>
    </row>
    <row r="96" customFormat="false" ht="15" hidden="false" customHeight="false" outlineLevel="0" collapsed="false">
      <c r="K96" s="0" t="str">
        <f aca="false" t="array" ref="K96:K96">IFERROR(CONCATENATE(TEXT(INDEX($K$7:$K$77,SMALL(IF($N$7:$N$77&lt;&gt;"",IF($K$7:$K$77&lt;&gt;"",ROW($K$7:$K$77)-MIN(ROW($K$7:$K$77))+1,""),""),ROW()-ROW(A$79)+1)),"##0"),","),"")</f>
        <v/>
      </c>
      <c r="L96" s="0" t="str">
        <f aca="false" t="array" ref="L96:L96">IFERROR(CONCATENATE((INDEX($N$7:$N$77,SMALL(IF($N$7:$N$77&lt;&gt;"",IF($K$7:$K$77&lt;&gt;"",ROW($K$7:$K$77)-MIN(ROW($K$7:$K$77))+1,""),""),ROW()-ROW(A$79)+1))),","),"")</f>
        <v/>
      </c>
      <c r="M96" s="0" t="str">
        <f aca="false" t="array" ref="M96:M96">IFERROR(CONCATENATE((INDEX($A$7:$A$77,SMALL(IF($N$7:$N$77&lt;&gt;"",IF($K$7:$K$77&lt;&gt;"",ROW($K$7:$K$77)-MIN(ROW($K$7:$K$77))+1,""),""),ROW()-ROW(A$79)+1))),),"")</f>
        <v/>
      </c>
      <c r="Q96" s="0" t="str">
        <f aca="false" t="array" ref="Q96:Q96">IFERROR(CONCATENATE((INDEX($T$7:$T$77,SMALL(IF($T$7:$T$77&lt;&gt;"",IF($Q$7:$Q$77&lt;&gt;"",ROW($Q$7:$Q$77)-MIN(ROW($Q$7:$Q$77))+1,""),""),ROW()-ROW(A$79)+1)))," "),"")</f>
        <v/>
      </c>
      <c r="R96" s="0" t="str">
        <f aca="false" t="array" ref="R96:R96">IFERROR(CONCATENATE(TEXT(INDEX($Q$7:$Q$77,SMALL(IF($T$7:$T$77&lt;&gt;"",IF($Q$7:$Q$77&lt;&gt;"",ROW($Q$7:$Q$77)-MIN(ROW($Q$7:$Q$77))+1,""),""),ROW()-ROW(A$79)+1)),"##0")," "),"")</f>
        <v/>
      </c>
      <c r="S96" s="0" t="str">
        <f aca="false" t="array" ref="S96:S96">IFERROR(CONCATENATE((INDEX($A$7:$A$77,SMALL(IF($T$7:$T$77&lt;&gt;"",IF($Q$7:$Q$77&lt;&gt;"",ROW($Q$7:$Q$77)-MIN(ROW($Q$7:$Q$77))+1,""),""),ROW()-ROW(A$79)+1))),),"")</f>
        <v/>
      </c>
      <c r="W96" s="0" t="str">
        <f aca="false" t="array" ref="W96:W96">IFERROR(CONCATENATE((INDEX($Z$7:$Z$77,SMALL(IF($Z$7:$Z$77&lt;&gt;"",IF($W$7:$W$77&lt;&gt;"",ROW($W$7:$W$77)-MIN(ROW($W$7:$W$77))+1,""),""),ROW()-ROW(A$79)+1)))," "),"")</f>
        <v/>
      </c>
      <c r="X96" s="0" t="str">
        <f aca="false" t="array" ref="X96:X96">IFERROR(CONCATENATE(TEXT(INDEX($W$7:$W$77,SMALL(IF($Z$7:$Z$77&lt;&gt;"",IF($W$7:$W$77&lt;&gt;"",ROW($W$7:$W$77)-MIN(ROW($W$7:$W$77))+1,""),""),ROW()-ROW(A$79)+1)),"##0")," "),"")</f>
        <v/>
      </c>
      <c r="Y96" s="0" t="str">
        <f aca="false" t="array" ref="Y96:Y96">IFERROR(CONCATENATE((INDEX($A$7:$A$77,SMALL(IF($Z$7:$Z$77&lt;&gt;"",IF($W$7:$W$77&lt;&gt;"",ROW($W$7:$W$77)-MIN(ROW($W$7:$W$77))+1,""),""),ROW()-ROW(A$79)+1))),),"")</f>
        <v/>
      </c>
      <c r="AC96" s="0" t="str">
        <f aca="false" t="array" ref="AC96:AC96">IFERROR(CONCATENATE((INDEX($AF$7:$AF$77,SMALL(IF($AF$7:$AF$77&lt;&gt;"",IF($AC$7:$AC$77&lt;&gt;"",ROW($AC$7:$AC$77)-MIN(ROW($AC$7:$AC$77))+1,""),""),ROW()-ROW(A$79)+1))),","),"")</f>
        <v/>
      </c>
      <c r="AD96" s="0" t="str">
        <f aca="false" t="array" ref="AD96:AD96">IFERROR(CONCATENATE(TEXT(INDEX($AC$7:$AC$77,SMALL(IF($AF$7:$AF$77&lt;&gt;"",IF($AC$7:$AC$77&lt;&gt;"",ROW($AC$7:$AC$77)-MIN(ROW($AC$7:$AC$77))+1,""),""),ROW()-ROW(A$79)+1)),"##0"),","),"")</f>
        <v/>
      </c>
      <c r="AE96" s="0" t="str">
        <f aca="false" t="array" ref="AE96:AE96">IFERROR(CONCATENATE((INDEX($A$7:$A$77,SMALL(IF($AF$7:$AF$77&lt;&gt;"",IF($AC$7:$AC$77&lt;&gt;"",ROW($AC$7:$AC$77)-MIN(ROW($AC$7:$AC$77))+1,""),""),ROW()-ROW(A$79)+1))),),"")</f>
        <v/>
      </c>
      <c r="AI96" s="0" t="str">
        <f aca="false" t="array" ref="AI96:AI96">IFERROR(CONCATENATE((INDEX($AL$7:$AL$77,SMALL(IF($AL$7:$AL$77&lt;&gt;"",IF($AI$7:$AI$77&lt;&gt;"",ROW($AI$7:$AI$77)-MIN(ROW($AI$7:$AI$77))+1,""),""),ROW()-ROW(A$79)+1)))," "),"")</f>
        <v/>
      </c>
      <c r="AJ96" s="0" t="str">
        <f aca="false" t="array" ref="AJ96:AJ96">IFERROR(CONCATENATE(TEXT(INDEX($AI$7:$AI$77,SMALL(IF($AL$7:$AL$77&lt;&gt;"",IF($AI$7:$AI$77&lt;&gt;"",ROW($AI$7:$AI$77)-MIN(ROW($AI$7:$AI$77))+1,""),""),ROW()-ROW(A$79)+1)),"##0")," "),"")</f>
        <v/>
      </c>
      <c r="AK96" s="0" t="str">
        <f aca="false" t="array" ref="AK96:AK96">IFERROR(CONCATENATE((INDEX($A$7:$A$77,SMALL(IF($AL$7:$AL$77&lt;&gt;"",IF($AI$7:$AI$77&lt;&gt;"",ROW($AI$7:$AI$77)-MIN(ROW($AI$7:$AI$77))+1,""),""),ROW()-ROW(A$79)+1))),),"")</f>
        <v/>
      </c>
    </row>
    <row r="97" customFormat="false" ht="15" hidden="false" customHeight="false" outlineLevel="0" collapsed="false">
      <c r="K97" s="0" t="str">
        <f aca="false" t="array" ref="K97:K97">IFERROR(CONCATENATE(TEXT(INDEX($K$7:$K$77,SMALL(IF($N$7:$N$77&lt;&gt;"",IF($K$7:$K$77&lt;&gt;"",ROW($K$7:$K$77)-MIN(ROW($K$7:$K$77))+1,""),""),ROW()-ROW(A$79)+1)),"##0"),","),"")</f>
        <v/>
      </c>
      <c r="L97" s="0" t="str">
        <f aca="false" t="array" ref="L97:L97">IFERROR(CONCATENATE((INDEX($N$7:$N$77,SMALL(IF($N$7:$N$77&lt;&gt;"",IF($K$7:$K$77&lt;&gt;"",ROW($K$7:$K$77)-MIN(ROW($K$7:$K$77))+1,""),""),ROW()-ROW(A$79)+1))),","),"")</f>
        <v/>
      </c>
      <c r="M97" s="0" t="str">
        <f aca="false" t="array" ref="M97:M97">IFERROR(CONCATENATE((INDEX($A$7:$A$77,SMALL(IF($N$7:$N$77&lt;&gt;"",IF($K$7:$K$77&lt;&gt;"",ROW($K$7:$K$77)-MIN(ROW($K$7:$K$77))+1,""),""),ROW()-ROW(A$79)+1))),),"")</f>
        <v/>
      </c>
      <c r="Q97" s="0" t="str">
        <f aca="false" t="array" ref="Q97:Q97">IFERROR(CONCATENATE((INDEX($T$7:$T$77,SMALL(IF($T$7:$T$77&lt;&gt;"",IF($Q$7:$Q$77&lt;&gt;"",ROW($Q$7:$Q$77)-MIN(ROW($Q$7:$Q$77))+1,""),""),ROW()-ROW(A$79)+1)))," "),"")</f>
        <v/>
      </c>
      <c r="R97" s="0" t="str">
        <f aca="false" t="array" ref="R97:R97">IFERROR(CONCATENATE(TEXT(INDEX($Q$7:$Q$77,SMALL(IF($T$7:$T$77&lt;&gt;"",IF($Q$7:$Q$77&lt;&gt;"",ROW($Q$7:$Q$77)-MIN(ROW($Q$7:$Q$77))+1,""),""),ROW()-ROW(A$79)+1)),"##0")," "),"")</f>
        <v/>
      </c>
      <c r="S97" s="0" t="str">
        <f aca="false" t="array" ref="S97:S97">IFERROR(CONCATENATE((INDEX($A$7:$A$77,SMALL(IF($T$7:$T$77&lt;&gt;"",IF($Q$7:$Q$77&lt;&gt;"",ROW($Q$7:$Q$77)-MIN(ROW($Q$7:$Q$77))+1,""),""),ROW()-ROW(A$79)+1))),),"")</f>
        <v/>
      </c>
      <c r="W97" s="0" t="str">
        <f aca="false" t="array" ref="W97:W97">IFERROR(CONCATENATE((INDEX($Z$7:$Z$77,SMALL(IF($Z$7:$Z$77&lt;&gt;"",IF($W$7:$W$77&lt;&gt;"",ROW($W$7:$W$77)-MIN(ROW($W$7:$W$77))+1,""),""),ROW()-ROW(A$79)+1)))," "),"")</f>
        <v/>
      </c>
      <c r="X97" s="0" t="str">
        <f aca="false" t="array" ref="X97:X97">IFERROR(CONCATENATE(TEXT(INDEX($W$7:$W$77,SMALL(IF($Z$7:$Z$77&lt;&gt;"",IF($W$7:$W$77&lt;&gt;"",ROW($W$7:$W$77)-MIN(ROW($W$7:$W$77))+1,""),""),ROW()-ROW(A$79)+1)),"##0")," "),"")</f>
        <v/>
      </c>
      <c r="Y97" s="0" t="str">
        <f aca="false" t="array" ref="Y97:Y97">IFERROR(CONCATENATE((INDEX($A$7:$A$77,SMALL(IF($Z$7:$Z$77&lt;&gt;"",IF($W$7:$W$77&lt;&gt;"",ROW($W$7:$W$77)-MIN(ROW($W$7:$W$77))+1,""),""),ROW()-ROW(A$79)+1))),),"")</f>
        <v/>
      </c>
      <c r="AC97" s="0" t="str">
        <f aca="false" t="array" ref="AC97:AC97">IFERROR(CONCATENATE((INDEX($AF$7:$AF$77,SMALL(IF($AF$7:$AF$77&lt;&gt;"",IF($AC$7:$AC$77&lt;&gt;"",ROW($AC$7:$AC$77)-MIN(ROW($AC$7:$AC$77))+1,""),""),ROW()-ROW(A$79)+1))),","),"")</f>
        <v/>
      </c>
      <c r="AD97" s="0" t="str">
        <f aca="false" t="array" ref="AD97:AD97">IFERROR(CONCATENATE(TEXT(INDEX($AC$7:$AC$77,SMALL(IF($AF$7:$AF$77&lt;&gt;"",IF($AC$7:$AC$77&lt;&gt;"",ROW($AC$7:$AC$77)-MIN(ROW($AC$7:$AC$77))+1,""),""),ROW()-ROW(A$79)+1)),"##0"),","),"")</f>
        <v/>
      </c>
      <c r="AE97" s="0" t="str">
        <f aca="false" t="array" ref="AE97:AE97">IFERROR(CONCATENATE((INDEX($A$7:$A$77,SMALL(IF($AF$7:$AF$77&lt;&gt;"",IF($AC$7:$AC$77&lt;&gt;"",ROW($AC$7:$AC$77)-MIN(ROW($AC$7:$AC$77))+1,""),""),ROW()-ROW(A$79)+1))),),"")</f>
        <v/>
      </c>
      <c r="AI97" s="0" t="str">
        <f aca="false" t="array" ref="AI97:AI97">IFERROR(CONCATENATE((INDEX($AL$7:$AL$77,SMALL(IF($AL$7:$AL$77&lt;&gt;"",IF($AI$7:$AI$77&lt;&gt;"",ROW($AI$7:$AI$77)-MIN(ROW($AI$7:$AI$77))+1,""),""),ROW()-ROW(A$79)+1)))," "),"")</f>
        <v/>
      </c>
      <c r="AJ97" s="0" t="str">
        <f aca="false" t="array" ref="AJ97:AJ97">IFERROR(CONCATENATE(TEXT(INDEX($AI$7:$AI$77,SMALL(IF($AL$7:$AL$77&lt;&gt;"",IF($AI$7:$AI$77&lt;&gt;"",ROW($AI$7:$AI$77)-MIN(ROW($AI$7:$AI$77))+1,""),""),ROW()-ROW(A$79)+1)),"##0")," "),"")</f>
        <v/>
      </c>
      <c r="AK97" s="0" t="str">
        <f aca="false" t="array" ref="AK97:AK97">IFERROR(CONCATENATE((INDEX($A$7:$A$77,SMALL(IF($AL$7:$AL$77&lt;&gt;"",IF($AI$7:$AI$77&lt;&gt;"",ROW($AI$7:$AI$77)-MIN(ROW($AI$7:$AI$77))+1,""),""),ROW()-ROW(A$79)+1))),),"")</f>
        <v/>
      </c>
    </row>
    <row r="98" customFormat="false" ht="15" hidden="false" customHeight="false" outlineLevel="0" collapsed="false">
      <c r="K98" s="0" t="str">
        <f aca="false" t="array" ref="K98:K98">IFERROR(CONCATENATE(TEXT(INDEX($K$7:$K$77,SMALL(IF($N$7:$N$77&lt;&gt;"",IF($K$7:$K$77&lt;&gt;"",ROW($K$7:$K$77)-MIN(ROW($K$7:$K$77))+1,""),""),ROW()-ROW(A$79)+1)),"##0"),","),"")</f>
        <v/>
      </c>
      <c r="L98" s="0" t="str">
        <f aca="false" t="array" ref="L98:L98">IFERROR(CONCATENATE((INDEX($N$7:$N$77,SMALL(IF($N$7:$N$77&lt;&gt;"",IF($K$7:$K$77&lt;&gt;"",ROW($K$7:$K$77)-MIN(ROW($K$7:$K$77))+1,""),""),ROW()-ROW(A$79)+1))),","),"")</f>
        <v/>
      </c>
      <c r="M98" s="0" t="str">
        <f aca="false" t="array" ref="M98:M98">IFERROR(CONCATENATE((INDEX($A$7:$A$77,SMALL(IF($N$7:$N$77&lt;&gt;"",IF($K$7:$K$77&lt;&gt;"",ROW($K$7:$K$77)-MIN(ROW($K$7:$K$77))+1,""),""),ROW()-ROW(A$79)+1))),),"")</f>
        <v/>
      </c>
      <c r="Q98" s="0" t="str">
        <f aca="false" t="array" ref="Q98:Q98">IFERROR(CONCATENATE((INDEX($T$7:$T$77,SMALL(IF($T$7:$T$77&lt;&gt;"",IF($Q$7:$Q$77&lt;&gt;"",ROW($Q$7:$Q$77)-MIN(ROW($Q$7:$Q$77))+1,""),""),ROW()-ROW(A$79)+1)))," "),"")</f>
        <v/>
      </c>
      <c r="R98" s="0" t="str">
        <f aca="false" t="array" ref="R98:R98">IFERROR(CONCATENATE(TEXT(INDEX($Q$7:$Q$77,SMALL(IF($T$7:$T$77&lt;&gt;"",IF($Q$7:$Q$77&lt;&gt;"",ROW($Q$7:$Q$77)-MIN(ROW($Q$7:$Q$77))+1,""),""),ROW()-ROW(A$79)+1)),"##0")," "),"")</f>
        <v/>
      </c>
      <c r="S98" s="0" t="str">
        <f aca="false" t="array" ref="S98:S98">IFERROR(CONCATENATE((INDEX($A$7:$A$77,SMALL(IF($T$7:$T$77&lt;&gt;"",IF($Q$7:$Q$77&lt;&gt;"",ROW($Q$7:$Q$77)-MIN(ROW($Q$7:$Q$77))+1,""),""),ROW()-ROW(A$79)+1))),),"")</f>
        <v/>
      </c>
      <c r="W98" s="0" t="str">
        <f aca="false" t="array" ref="W98:W98">IFERROR(CONCATENATE((INDEX($Z$7:$Z$77,SMALL(IF($Z$7:$Z$77&lt;&gt;"",IF($W$7:$W$77&lt;&gt;"",ROW($W$7:$W$77)-MIN(ROW($W$7:$W$77))+1,""),""),ROW()-ROW(A$79)+1)))," "),"")</f>
        <v/>
      </c>
      <c r="X98" s="0" t="str">
        <f aca="false" t="array" ref="X98:X98">IFERROR(CONCATENATE(TEXT(INDEX($W$7:$W$77,SMALL(IF($Z$7:$Z$77&lt;&gt;"",IF($W$7:$W$77&lt;&gt;"",ROW($W$7:$W$77)-MIN(ROW($W$7:$W$77))+1,""),""),ROW()-ROW(A$79)+1)),"##0")," "),"")</f>
        <v/>
      </c>
      <c r="Y98" s="0" t="str">
        <f aca="false" t="array" ref="Y98:Y98">IFERROR(CONCATENATE((INDEX($A$7:$A$77,SMALL(IF($Z$7:$Z$77&lt;&gt;"",IF($W$7:$W$77&lt;&gt;"",ROW($W$7:$W$77)-MIN(ROW($W$7:$W$77))+1,""),""),ROW()-ROW(A$79)+1))),),"")</f>
        <v/>
      </c>
      <c r="AC98" s="0" t="str">
        <f aca="false" t="array" ref="AC98:AC98">IFERROR(CONCATENATE((INDEX($AF$7:$AF$77,SMALL(IF($AF$7:$AF$77&lt;&gt;"",IF($AC$7:$AC$77&lt;&gt;"",ROW($AC$7:$AC$77)-MIN(ROW($AC$7:$AC$77))+1,""),""),ROW()-ROW(A$79)+1))),","),"")</f>
        <v/>
      </c>
      <c r="AD98" s="0" t="str">
        <f aca="false" t="array" ref="AD98:AD98">IFERROR(CONCATENATE(TEXT(INDEX($AC$7:$AC$77,SMALL(IF($AF$7:$AF$77&lt;&gt;"",IF($AC$7:$AC$77&lt;&gt;"",ROW($AC$7:$AC$77)-MIN(ROW($AC$7:$AC$77))+1,""),""),ROW()-ROW(A$79)+1)),"##0"),","),"")</f>
        <v/>
      </c>
      <c r="AE98" s="0" t="str">
        <f aca="false" t="array" ref="AE98:AE98">IFERROR(CONCATENATE((INDEX($A$7:$A$77,SMALL(IF($AF$7:$AF$77&lt;&gt;"",IF($AC$7:$AC$77&lt;&gt;"",ROW($AC$7:$AC$77)-MIN(ROW($AC$7:$AC$77))+1,""),""),ROW()-ROW(A$79)+1))),),"")</f>
        <v/>
      </c>
      <c r="AI98" s="0" t="str">
        <f aca="false" t="array" ref="AI98:AI98">IFERROR(CONCATENATE((INDEX($AL$7:$AL$77,SMALL(IF($AL$7:$AL$77&lt;&gt;"",IF($AI$7:$AI$77&lt;&gt;"",ROW($AI$7:$AI$77)-MIN(ROW($AI$7:$AI$77))+1,""),""),ROW()-ROW(A$79)+1)))," "),"")</f>
        <v/>
      </c>
      <c r="AJ98" s="0" t="str">
        <f aca="false" t="array" ref="AJ98:AJ98">IFERROR(CONCATENATE(TEXT(INDEX($AI$7:$AI$77,SMALL(IF($AL$7:$AL$77&lt;&gt;"",IF($AI$7:$AI$77&lt;&gt;"",ROW($AI$7:$AI$77)-MIN(ROW($AI$7:$AI$77))+1,""),""),ROW()-ROW(A$79)+1)),"##0")," "),"")</f>
        <v/>
      </c>
      <c r="AK98" s="0" t="str">
        <f aca="false" t="array" ref="AK98:AK98">IFERROR(CONCATENATE((INDEX($A$7:$A$77,SMALL(IF($AL$7:$AL$77&lt;&gt;"",IF($AI$7:$AI$77&lt;&gt;"",ROW($AI$7:$AI$77)-MIN(ROW($AI$7:$AI$77))+1,""),""),ROW()-ROW(A$79)+1))),),"")</f>
        <v/>
      </c>
    </row>
    <row r="99" customFormat="false" ht="15" hidden="false" customHeight="false" outlineLevel="0" collapsed="false">
      <c r="K99" s="0" t="str">
        <f aca="false" t="array" ref="K99:K99">IFERROR(CONCATENATE(TEXT(INDEX($K$7:$K$77,SMALL(IF($N$7:$N$77&lt;&gt;"",IF($K$7:$K$77&lt;&gt;"",ROW($K$7:$K$77)-MIN(ROW($K$7:$K$77))+1,""),""),ROW()-ROW(A$79)+1)),"##0"),","),"")</f>
        <v/>
      </c>
      <c r="L99" s="0" t="str">
        <f aca="false" t="array" ref="L99:L99">IFERROR(CONCATENATE((INDEX($N$7:$N$77,SMALL(IF($N$7:$N$77&lt;&gt;"",IF($K$7:$K$77&lt;&gt;"",ROW($K$7:$K$77)-MIN(ROW($K$7:$K$77))+1,""),""),ROW()-ROW(A$79)+1))),","),"")</f>
        <v/>
      </c>
      <c r="M99" s="0" t="str">
        <f aca="false" t="array" ref="M99:M99">IFERROR(CONCATENATE((INDEX($A$7:$A$77,SMALL(IF($N$7:$N$77&lt;&gt;"",IF($K$7:$K$77&lt;&gt;"",ROW($K$7:$K$77)-MIN(ROW($K$7:$K$77))+1,""),""),ROW()-ROW(A$79)+1))),),"")</f>
        <v/>
      </c>
      <c r="Q99" s="0" t="str">
        <f aca="false" t="array" ref="Q99:Q99">IFERROR(CONCATENATE((INDEX($T$7:$T$77,SMALL(IF($T$7:$T$77&lt;&gt;"",IF($Q$7:$Q$77&lt;&gt;"",ROW($Q$7:$Q$77)-MIN(ROW($Q$7:$Q$77))+1,""),""),ROW()-ROW(A$79)+1)))," "),"")</f>
        <v/>
      </c>
      <c r="R99" s="0" t="str">
        <f aca="false" t="array" ref="R99:R99">IFERROR(CONCATENATE(TEXT(INDEX($Q$7:$Q$77,SMALL(IF($T$7:$T$77&lt;&gt;"",IF($Q$7:$Q$77&lt;&gt;"",ROW($Q$7:$Q$77)-MIN(ROW($Q$7:$Q$77))+1,""),""),ROW()-ROW(A$79)+1)),"##0")," "),"")</f>
        <v/>
      </c>
      <c r="S99" s="0" t="str">
        <f aca="false" t="array" ref="S99:S99">IFERROR(CONCATENATE((INDEX($A$7:$A$77,SMALL(IF($T$7:$T$77&lt;&gt;"",IF($Q$7:$Q$77&lt;&gt;"",ROW($Q$7:$Q$77)-MIN(ROW($Q$7:$Q$77))+1,""),""),ROW()-ROW(A$79)+1))),),"")</f>
        <v/>
      </c>
      <c r="W99" s="0" t="str">
        <f aca="false" t="array" ref="W99:W99">IFERROR(CONCATENATE((INDEX($Z$7:$Z$77,SMALL(IF($Z$7:$Z$77&lt;&gt;"",IF($W$7:$W$77&lt;&gt;"",ROW($W$7:$W$77)-MIN(ROW($W$7:$W$77))+1,""),""),ROW()-ROW(A$79)+1)))," "),"")</f>
        <v/>
      </c>
      <c r="X99" s="0" t="str">
        <f aca="false" t="array" ref="X99:X99">IFERROR(CONCATENATE(TEXT(INDEX($W$7:$W$77,SMALL(IF($Z$7:$Z$77&lt;&gt;"",IF($W$7:$W$77&lt;&gt;"",ROW($W$7:$W$77)-MIN(ROW($W$7:$W$77))+1,""),""),ROW()-ROW(A$79)+1)),"##0")," "),"")</f>
        <v/>
      </c>
      <c r="Y99" s="0" t="str">
        <f aca="false" t="array" ref="Y99:Y99">IFERROR(CONCATENATE((INDEX($A$7:$A$77,SMALL(IF($Z$7:$Z$77&lt;&gt;"",IF($W$7:$W$77&lt;&gt;"",ROW($W$7:$W$77)-MIN(ROW($W$7:$W$77))+1,""),""),ROW()-ROW(A$79)+1))),),"")</f>
        <v/>
      </c>
      <c r="AC99" s="0" t="str">
        <f aca="false" t="array" ref="AC99:AC99">IFERROR(CONCATENATE((INDEX($AF$7:$AF$77,SMALL(IF($AF$7:$AF$77&lt;&gt;"",IF($AC$7:$AC$77&lt;&gt;"",ROW($AC$7:$AC$77)-MIN(ROW($AC$7:$AC$77))+1,""),""),ROW()-ROW(A$79)+1))),","),"")</f>
        <v/>
      </c>
      <c r="AD99" s="0" t="str">
        <f aca="false" t="array" ref="AD99:AD99">IFERROR(CONCATENATE(TEXT(INDEX($AC$7:$AC$77,SMALL(IF($AF$7:$AF$77&lt;&gt;"",IF($AC$7:$AC$77&lt;&gt;"",ROW($AC$7:$AC$77)-MIN(ROW($AC$7:$AC$77))+1,""),""),ROW()-ROW(A$79)+1)),"##0"),","),"")</f>
        <v/>
      </c>
      <c r="AE99" s="0" t="str">
        <f aca="false" t="array" ref="AE99:AE99">IFERROR(CONCATENATE((INDEX($A$7:$A$77,SMALL(IF($AF$7:$AF$77&lt;&gt;"",IF($AC$7:$AC$77&lt;&gt;"",ROW($AC$7:$AC$77)-MIN(ROW($AC$7:$AC$77))+1,""),""),ROW()-ROW(A$79)+1))),),"")</f>
        <v/>
      </c>
      <c r="AI99" s="0" t="str">
        <f aca="false" t="array" ref="AI99:AI99">IFERROR(CONCATENATE((INDEX($AL$7:$AL$77,SMALL(IF($AL$7:$AL$77&lt;&gt;"",IF($AI$7:$AI$77&lt;&gt;"",ROW($AI$7:$AI$77)-MIN(ROW($AI$7:$AI$77))+1,""),""),ROW()-ROW(A$79)+1)))," "),"")</f>
        <v/>
      </c>
      <c r="AJ99" s="0" t="str">
        <f aca="false" t="array" ref="AJ99:AJ99">IFERROR(CONCATENATE(TEXT(INDEX($AI$7:$AI$77,SMALL(IF($AL$7:$AL$77&lt;&gt;"",IF($AI$7:$AI$77&lt;&gt;"",ROW($AI$7:$AI$77)-MIN(ROW($AI$7:$AI$77))+1,""),""),ROW()-ROW(A$79)+1)),"##0")," "),"")</f>
        <v/>
      </c>
      <c r="AK99" s="0" t="str">
        <f aca="false" t="array" ref="AK99:AK99">IFERROR(CONCATENATE((INDEX($A$7:$A$77,SMALL(IF($AL$7:$AL$77&lt;&gt;"",IF($AI$7:$AI$77&lt;&gt;"",ROW($AI$7:$AI$77)-MIN(ROW($AI$7:$AI$77))+1,""),""),ROW()-ROW(A$79)+1))),),"")</f>
        <v/>
      </c>
    </row>
    <row r="100" customFormat="false" ht="15" hidden="false" customHeight="false" outlineLevel="0" collapsed="false">
      <c r="K100" s="0" t="str">
        <f aca="false" t="array" ref="K100:K100">IFERROR(CONCATENATE(TEXT(INDEX($K$7:$K$77,SMALL(IF($N$7:$N$77&lt;&gt;"",IF($K$7:$K$77&lt;&gt;"",ROW($K$7:$K$77)-MIN(ROW($K$7:$K$77))+1,""),""),ROW()-ROW(A$79)+1)),"##0"),","),"")</f>
        <v/>
      </c>
      <c r="L100" s="0" t="str">
        <f aca="false" t="array" ref="L100:L100">IFERROR(CONCATENATE((INDEX($N$7:$N$77,SMALL(IF($N$7:$N$77&lt;&gt;"",IF($K$7:$K$77&lt;&gt;"",ROW($K$7:$K$77)-MIN(ROW($K$7:$K$77))+1,""),""),ROW()-ROW(A$79)+1))),","),"")</f>
        <v/>
      </c>
      <c r="M100" s="0" t="str">
        <f aca="false" t="array" ref="M100:M100">IFERROR(CONCATENATE((INDEX($A$7:$A$77,SMALL(IF($N$7:$N$77&lt;&gt;"",IF($K$7:$K$77&lt;&gt;"",ROW($K$7:$K$77)-MIN(ROW($K$7:$K$77))+1,""),""),ROW()-ROW(A$79)+1))),),"")</f>
        <v/>
      </c>
      <c r="Q100" s="0" t="str">
        <f aca="false" t="array" ref="Q100:Q100">IFERROR(CONCATENATE((INDEX($T$7:$T$77,SMALL(IF($T$7:$T$77&lt;&gt;"",IF($Q$7:$Q$77&lt;&gt;"",ROW($Q$7:$Q$77)-MIN(ROW($Q$7:$Q$77))+1,""),""),ROW()-ROW(A$79)+1)))," "),"")</f>
        <v/>
      </c>
      <c r="R100" s="0" t="str">
        <f aca="false" t="array" ref="R100:R100">IFERROR(CONCATENATE(TEXT(INDEX($Q$7:$Q$77,SMALL(IF($T$7:$T$77&lt;&gt;"",IF($Q$7:$Q$77&lt;&gt;"",ROW($Q$7:$Q$77)-MIN(ROW($Q$7:$Q$77))+1,""),""),ROW()-ROW(A$79)+1)),"##0")," "),"")</f>
        <v/>
      </c>
      <c r="S100" s="0" t="str">
        <f aca="false" t="array" ref="S100:S100">IFERROR(CONCATENATE((INDEX($A$7:$A$77,SMALL(IF($T$7:$T$77&lt;&gt;"",IF($Q$7:$Q$77&lt;&gt;"",ROW($Q$7:$Q$77)-MIN(ROW($Q$7:$Q$77))+1,""),""),ROW()-ROW(A$79)+1))),),"")</f>
        <v/>
      </c>
      <c r="W100" s="0" t="str">
        <f aca="false" t="array" ref="W100:W100">IFERROR(CONCATENATE((INDEX($Z$7:$Z$77,SMALL(IF($Z$7:$Z$77&lt;&gt;"",IF($W$7:$W$77&lt;&gt;"",ROW($W$7:$W$77)-MIN(ROW($W$7:$W$77))+1,""),""),ROW()-ROW(A$79)+1)))," "),"")</f>
        <v/>
      </c>
      <c r="X100" s="0" t="str">
        <f aca="false" t="array" ref="X100:X100">IFERROR(CONCATENATE(TEXT(INDEX($W$7:$W$77,SMALL(IF($Z$7:$Z$77&lt;&gt;"",IF($W$7:$W$77&lt;&gt;"",ROW($W$7:$W$77)-MIN(ROW($W$7:$W$77))+1,""),""),ROW()-ROW(A$79)+1)),"##0")," "),"")</f>
        <v/>
      </c>
      <c r="Y100" s="0" t="str">
        <f aca="false" t="array" ref="Y100:Y100">IFERROR(CONCATENATE((INDEX($A$7:$A$77,SMALL(IF($Z$7:$Z$77&lt;&gt;"",IF($W$7:$W$77&lt;&gt;"",ROW($W$7:$W$77)-MIN(ROW($W$7:$W$77))+1,""),""),ROW()-ROW(A$79)+1))),),"")</f>
        <v/>
      </c>
      <c r="AC100" s="0" t="str">
        <f aca="false" t="array" ref="AC100:AC100">IFERROR(CONCATENATE((INDEX($AF$7:$AF$77,SMALL(IF($AF$7:$AF$77&lt;&gt;"",IF($AC$7:$AC$77&lt;&gt;"",ROW($AC$7:$AC$77)-MIN(ROW($AC$7:$AC$77))+1,""),""),ROW()-ROW(A$79)+1))),","),"")</f>
        <v/>
      </c>
      <c r="AD100" s="0" t="str">
        <f aca="false" t="array" ref="AD100:AD100">IFERROR(CONCATENATE(TEXT(INDEX($AC$7:$AC$77,SMALL(IF($AF$7:$AF$77&lt;&gt;"",IF($AC$7:$AC$77&lt;&gt;"",ROW($AC$7:$AC$77)-MIN(ROW($AC$7:$AC$77))+1,""),""),ROW()-ROW(A$79)+1)),"##0"),","),"")</f>
        <v/>
      </c>
      <c r="AE100" s="0" t="str">
        <f aca="false" t="array" ref="AE100:AE100">IFERROR(CONCATENATE((INDEX($A$7:$A$77,SMALL(IF($AF$7:$AF$77&lt;&gt;"",IF($AC$7:$AC$77&lt;&gt;"",ROW($AC$7:$AC$77)-MIN(ROW($AC$7:$AC$77))+1,""),""),ROW()-ROW(A$79)+1))),),"")</f>
        <v/>
      </c>
      <c r="AI100" s="0" t="str">
        <f aca="false" t="array" ref="AI100:AI100">IFERROR(CONCATENATE((INDEX($AL$7:$AL$77,SMALL(IF($AL$7:$AL$77&lt;&gt;"",IF($AI$7:$AI$77&lt;&gt;"",ROW($AI$7:$AI$77)-MIN(ROW($AI$7:$AI$77))+1,""),""),ROW()-ROW(A$79)+1)))," "),"")</f>
        <v/>
      </c>
      <c r="AJ100" s="0" t="str">
        <f aca="false" t="array" ref="AJ100:AJ100">IFERROR(CONCATENATE(TEXT(INDEX($AI$7:$AI$77,SMALL(IF($AL$7:$AL$77&lt;&gt;"",IF($AI$7:$AI$77&lt;&gt;"",ROW($AI$7:$AI$77)-MIN(ROW($AI$7:$AI$77))+1,""),""),ROW()-ROW(A$79)+1)),"##0")," "),"")</f>
        <v/>
      </c>
      <c r="AK100" s="0" t="str">
        <f aca="false" t="array" ref="AK100:AK100">IFERROR(CONCATENATE((INDEX($A$7:$A$77,SMALL(IF($AL$7:$AL$77&lt;&gt;"",IF($AI$7:$AI$77&lt;&gt;"",ROW($AI$7:$AI$77)-MIN(ROW($AI$7:$AI$77))+1,""),""),ROW()-ROW(A$79)+1))),),"")</f>
        <v/>
      </c>
    </row>
    <row r="101" customFormat="false" ht="15" hidden="false" customHeight="false" outlineLevel="0" collapsed="false">
      <c r="K101" s="0" t="str">
        <f aca="false" t="array" ref="K101:K101">IFERROR(CONCATENATE(TEXT(INDEX($K$7:$K$77,SMALL(IF($N$7:$N$77&lt;&gt;"",IF($K$7:$K$77&lt;&gt;"",ROW($K$7:$K$77)-MIN(ROW($K$7:$K$77))+1,""),""),ROW()-ROW(A$79)+1)),"##0"),","),"")</f>
        <v/>
      </c>
      <c r="L101" s="0" t="str">
        <f aca="false" t="array" ref="L101:L101">IFERROR(CONCATENATE((INDEX($N$7:$N$77,SMALL(IF($N$7:$N$77&lt;&gt;"",IF($K$7:$K$77&lt;&gt;"",ROW($K$7:$K$77)-MIN(ROW($K$7:$K$77))+1,""),""),ROW()-ROW(A$79)+1))),","),"")</f>
        <v/>
      </c>
      <c r="M101" s="0" t="str">
        <f aca="false" t="array" ref="M101:M101">IFERROR(CONCATENATE((INDEX($A$7:$A$77,SMALL(IF($N$7:$N$77&lt;&gt;"",IF($K$7:$K$77&lt;&gt;"",ROW($K$7:$K$77)-MIN(ROW($K$7:$K$77))+1,""),""),ROW()-ROW(A$79)+1))),),"")</f>
        <v/>
      </c>
      <c r="Q101" s="0" t="str">
        <f aca="false" t="array" ref="Q101:Q101">IFERROR(CONCATENATE((INDEX($T$7:$T$77,SMALL(IF($T$7:$T$77&lt;&gt;"",IF($Q$7:$Q$77&lt;&gt;"",ROW($Q$7:$Q$77)-MIN(ROW($Q$7:$Q$77))+1,""),""),ROW()-ROW(A$79)+1)))," "),"")</f>
        <v/>
      </c>
      <c r="R101" s="0" t="str">
        <f aca="false" t="array" ref="R101:R101">IFERROR(CONCATENATE(TEXT(INDEX($Q$7:$Q$77,SMALL(IF($T$7:$T$77&lt;&gt;"",IF($Q$7:$Q$77&lt;&gt;"",ROW($Q$7:$Q$77)-MIN(ROW($Q$7:$Q$77))+1,""),""),ROW()-ROW(A$79)+1)),"##0")," "),"")</f>
        <v/>
      </c>
      <c r="S101" s="0" t="str">
        <f aca="false" t="array" ref="S101:S101">IFERROR(CONCATENATE((INDEX($A$7:$A$77,SMALL(IF($T$7:$T$77&lt;&gt;"",IF($Q$7:$Q$77&lt;&gt;"",ROW($Q$7:$Q$77)-MIN(ROW($Q$7:$Q$77))+1,""),""),ROW()-ROW(A$79)+1))),),"")</f>
        <v/>
      </c>
      <c r="W101" s="0" t="str">
        <f aca="false" t="array" ref="W101:W101">IFERROR(CONCATENATE((INDEX($Z$7:$Z$77,SMALL(IF($Z$7:$Z$77&lt;&gt;"",IF($W$7:$W$77&lt;&gt;"",ROW($W$7:$W$77)-MIN(ROW($W$7:$W$77))+1,""),""),ROW()-ROW(A$79)+1)))," "),"")</f>
        <v/>
      </c>
      <c r="X101" s="0" t="str">
        <f aca="false" t="array" ref="X101:X101">IFERROR(CONCATENATE(TEXT(INDEX($W$7:$W$77,SMALL(IF($Z$7:$Z$77&lt;&gt;"",IF($W$7:$W$77&lt;&gt;"",ROW($W$7:$W$77)-MIN(ROW($W$7:$W$77))+1,""),""),ROW()-ROW(A$79)+1)),"##0")," "),"")</f>
        <v/>
      </c>
      <c r="Y101" s="0" t="str">
        <f aca="false" t="array" ref="Y101:Y101">IFERROR(CONCATENATE((INDEX($A$7:$A$77,SMALL(IF($Z$7:$Z$77&lt;&gt;"",IF($W$7:$W$77&lt;&gt;"",ROW($W$7:$W$77)-MIN(ROW($W$7:$W$77))+1,""),""),ROW()-ROW(A$79)+1))),),"")</f>
        <v/>
      </c>
      <c r="AC101" s="0" t="str">
        <f aca="false" t="array" ref="AC101:AC101">IFERROR(CONCATENATE((INDEX($AF$7:$AF$77,SMALL(IF($AF$7:$AF$77&lt;&gt;"",IF($AC$7:$AC$77&lt;&gt;"",ROW($AC$7:$AC$77)-MIN(ROW($AC$7:$AC$77))+1,""),""),ROW()-ROW(A$79)+1))),","),"")</f>
        <v/>
      </c>
      <c r="AD101" s="0" t="str">
        <f aca="false" t="array" ref="AD101:AD101">IFERROR(CONCATENATE(TEXT(INDEX($AC$7:$AC$77,SMALL(IF($AF$7:$AF$77&lt;&gt;"",IF($AC$7:$AC$77&lt;&gt;"",ROW($AC$7:$AC$77)-MIN(ROW($AC$7:$AC$77))+1,""),""),ROW()-ROW(A$79)+1)),"##0"),","),"")</f>
        <v/>
      </c>
      <c r="AE101" s="0" t="str">
        <f aca="false" t="array" ref="AE101:AE101">IFERROR(CONCATENATE((INDEX($A$7:$A$77,SMALL(IF($AF$7:$AF$77&lt;&gt;"",IF($AC$7:$AC$77&lt;&gt;"",ROW($AC$7:$AC$77)-MIN(ROW($AC$7:$AC$77))+1,""),""),ROW()-ROW(A$79)+1))),),"")</f>
        <v/>
      </c>
      <c r="AI101" s="0" t="str">
        <f aca="false" t="array" ref="AI101:AI101">IFERROR(CONCATENATE((INDEX($AL$7:$AL$77,SMALL(IF($AL$7:$AL$77&lt;&gt;"",IF($AI$7:$AI$77&lt;&gt;"",ROW($AI$7:$AI$77)-MIN(ROW($AI$7:$AI$77))+1,""),""),ROW()-ROW(A$79)+1)))," "),"")</f>
        <v/>
      </c>
      <c r="AJ101" s="0" t="str">
        <f aca="false" t="array" ref="AJ101:AJ101">IFERROR(CONCATENATE(TEXT(INDEX($AI$7:$AI$77,SMALL(IF($AL$7:$AL$77&lt;&gt;"",IF($AI$7:$AI$77&lt;&gt;"",ROW($AI$7:$AI$77)-MIN(ROW($AI$7:$AI$77))+1,""),""),ROW()-ROW(A$79)+1)),"##0")," "),"")</f>
        <v/>
      </c>
      <c r="AK101" s="0" t="str">
        <f aca="false" t="array" ref="AK101:AK101">IFERROR(CONCATENATE((INDEX($A$7:$A$77,SMALL(IF($AL$7:$AL$77&lt;&gt;"",IF($AI$7:$AI$77&lt;&gt;"",ROW($AI$7:$AI$77)-MIN(ROW($AI$7:$AI$77))+1,""),""),ROW()-ROW(A$79)+1))),),"")</f>
        <v/>
      </c>
    </row>
    <row r="102" customFormat="false" ht="15" hidden="false" customHeight="false" outlineLevel="0" collapsed="false">
      <c r="K102" s="0" t="str">
        <f aca="false" t="array" ref="K102:K102">IFERROR(CONCATENATE(TEXT(INDEX($K$7:$K$77,SMALL(IF($N$7:$N$77&lt;&gt;"",IF($K$7:$K$77&lt;&gt;"",ROW($K$7:$K$77)-MIN(ROW($K$7:$K$77))+1,""),""),ROW()-ROW(A$79)+1)),"##0"),","),"")</f>
        <v/>
      </c>
      <c r="L102" s="0" t="str">
        <f aca="false" t="array" ref="L102:L102">IFERROR(CONCATENATE((INDEX($N$7:$N$77,SMALL(IF($N$7:$N$77&lt;&gt;"",IF($K$7:$K$77&lt;&gt;"",ROW($K$7:$K$77)-MIN(ROW($K$7:$K$77))+1,""),""),ROW()-ROW(A$79)+1))),","),"")</f>
        <v/>
      </c>
      <c r="M102" s="0" t="str">
        <f aca="false" t="array" ref="M102:M102">IFERROR(CONCATENATE((INDEX($A$7:$A$77,SMALL(IF($N$7:$N$77&lt;&gt;"",IF($K$7:$K$77&lt;&gt;"",ROW($K$7:$K$77)-MIN(ROW($K$7:$K$77))+1,""),""),ROW()-ROW(A$79)+1))),),"")</f>
        <v/>
      </c>
      <c r="Q102" s="0" t="str">
        <f aca="false" t="array" ref="Q102:Q102">IFERROR(CONCATENATE((INDEX($T$7:$T$77,SMALL(IF($T$7:$T$77&lt;&gt;"",IF($Q$7:$Q$77&lt;&gt;"",ROW($Q$7:$Q$77)-MIN(ROW($Q$7:$Q$77))+1,""),""),ROW()-ROW(A$79)+1)))," "),"")</f>
        <v/>
      </c>
      <c r="R102" s="0" t="str">
        <f aca="false" t="array" ref="R102:R102">IFERROR(CONCATENATE(TEXT(INDEX($Q$7:$Q$77,SMALL(IF($T$7:$T$77&lt;&gt;"",IF($Q$7:$Q$77&lt;&gt;"",ROW($Q$7:$Q$77)-MIN(ROW($Q$7:$Q$77))+1,""),""),ROW()-ROW(A$79)+1)),"##0")," "),"")</f>
        <v/>
      </c>
      <c r="S102" s="0" t="str">
        <f aca="false" t="array" ref="S102:S102">IFERROR(CONCATENATE((INDEX($A$7:$A$77,SMALL(IF($T$7:$T$77&lt;&gt;"",IF($Q$7:$Q$77&lt;&gt;"",ROW($Q$7:$Q$77)-MIN(ROW($Q$7:$Q$77))+1,""),""),ROW()-ROW(A$79)+1))),),"")</f>
        <v/>
      </c>
      <c r="W102" s="0" t="str">
        <f aca="false" t="array" ref="W102:W102">IFERROR(CONCATENATE((INDEX($Z$7:$Z$77,SMALL(IF($Z$7:$Z$77&lt;&gt;"",IF($W$7:$W$77&lt;&gt;"",ROW($W$7:$W$77)-MIN(ROW($W$7:$W$77))+1,""),""),ROW()-ROW(A$79)+1)))," "),"")</f>
        <v/>
      </c>
      <c r="X102" s="0" t="str">
        <f aca="false" t="array" ref="X102:X102">IFERROR(CONCATENATE(TEXT(INDEX($W$7:$W$77,SMALL(IF($Z$7:$Z$77&lt;&gt;"",IF($W$7:$W$77&lt;&gt;"",ROW($W$7:$W$77)-MIN(ROW($W$7:$W$77))+1,""),""),ROW()-ROW(A$79)+1)),"##0")," "),"")</f>
        <v/>
      </c>
      <c r="Y102" s="0" t="str">
        <f aca="false" t="array" ref="Y102:Y102">IFERROR(CONCATENATE((INDEX($A$7:$A$77,SMALL(IF($Z$7:$Z$77&lt;&gt;"",IF($W$7:$W$77&lt;&gt;"",ROW($W$7:$W$77)-MIN(ROW($W$7:$W$77))+1,""),""),ROW()-ROW(A$79)+1))),),"")</f>
        <v/>
      </c>
      <c r="AC102" s="0" t="str">
        <f aca="false" t="array" ref="AC102:AC102">IFERROR(CONCATENATE((INDEX($AF$7:$AF$77,SMALL(IF($AF$7:$AF$77&lt;&gt;"",IF($AC$7:$AC$77&lt;&gt;"",ROW($AC$7:$AC$77)-MIN(ROW($AC$7:$AC$77))+1,""),""),ROW()-ROW(A$79)+1))),","),"")</f>
        <v/>
      </c>
      <c r="AD102" s="0" t="str">
        <f aca="false" t="array" ref="AD102:AD102">IFERROR(CONCATENATE(TEXT(INDEX($AC$7:$AC$77,SMALL(IF($AF$7:$AF$77&lt;&gt;"",IF($AC$7:$AC$77&lt;&gt;"",ROW($AC$7:$AC$77)-MIN(ROW($AC$7:$AC$77))+1,""),""),ROW()-ROW(A$79)+1)),"##0"),","),"")</f>
        <v/>
      </c>
      <c r="AE102" s="0" t="str">
        <f aca="false" t="array" ref="AE102:AE102">IFERROR(CONCATENATE((INDEX($A$7:$A$77,SMALL(IF($AF$7:$AF$77&lt;&gt;"",IF($AC$7:$AC$77&lt;&gt;"",ROW($AC$7:$AC$77)-MIN(ROW($AC$7:$AC$77))+1,""),""),ROW()-ROW(A$79)+1))),),"")</f>
        <v/>
      </c>
      <c r="AI102" s="0" t="str">
        <f aca="false" t="array" ref="AI102:AI102">IFERROR(CONCATENATE((INDEX($AL$7:$AL$77,SMALL(IF($AL$7:$AL$77&lt;&gt;"",IF($AI$7:$AI$77&lt;&gt;"",ROW($AI$7:$AI$77)-MIN(ROW($AI$7:$AI$77))+1,""),""),ROW()-ROW(A$79)+1)))," "),"")</f>
        <v/>
      </c>
      <c r="AJ102" s="0" t="str">
        <f aca="false" t="array" ref="AJ102:AJ102">IFERROR(CONCATENATE(TEXT(INDEX($AI$7:$AI$77,SMALL(IF($AL$7:$AL$77&lt;&gt;"",IF($AI$7:$AI$77&lt;&gt;"",ROW($AI$7:$AI$77)-MIN(ROW($AI$7:$AI$77))+1,""),""),ROW()-ROW(A$79)+1)),"##0")," "),"")</f>
        <v/>
      </c>
      <c r="AK102" s="0" t="str">
        <f aca="false" t="array" ref="AK102:AK102">IFERROR(CONCATENATE((INDEX($A$7:$A$77,SMALL(IF($AL$7:$AL$77&lt;&gt;"",IF($AI$7:$AI$77&lt;&gt;"",ROW($AI$7:$AI$77)-MIN(ROW($AI$7:$AI$77))+1,""),""),ROW()-ROW(A$79)+1))),),"")</f>
        <v/>
      </c>
    </row>
    <row r="103" customFormat="false" ht="15" hidden="false" customHeight="false" outlineLevel="0" collapsed="false">
      <c r="K103" s="0" t="str">
        <f aca="false" t="array" ref="K103:K103">IFERROR(CONCATENATE(TEXT(INDEX($K$7:$K$77,SMALL(IF($N$7:$N$77&lt;&gt;"",IF($K$7:$K$77&lt;&gt;"",ROW($K$7:$K$77)-MIN(ROW($K$7:$K$77))+1,""),""),ROW()-ROW(A$79)+1)),"##0"),","),"")</f>
        <v/>
      </c>
      <c r="L103" s="0" t="str">
        <f aca="false" t="array" ref="L103:L103">IFERROR(CONCATENATE((INDEX($N$7:$N$77,SMALL(IF($N$7:$N$77&lt;&gt;"",IF($K$7:$K$77&lt;&gt;"",ROW($K$7:$K$77)-MIN(ROW($K$7:$K$77))+1,""),""),ROW()-ROW(A$79)+1))),","),"")</f>
        <v/>
      </c>
      <c r="M103" s="0" t="str">
        <f aca="false" t="array" ref="M103:M103">IFERROR(CONCATENATE((INDEX($A$7:$A$77,SMALL(IF($N$7:$N$77&lt;&gt;"",IF($K$7:$K$77&lt;&gt;"",ROW($K$7:$K$77)-MIN(ROW($K$7:$K$77))+1,""),""),ROW()-ROW(A$79)+1))),),"")</f>
        <v/>
      </c>
      <c r="Q103" s="0" t="str">
        <f aca="false" t="array" ref="Q103:Q103">IFERROR(CONCATENATE((INDEX($T$7:$T$77,SMALL(IF($T$7:$T$77&lt;&gt;"",IF($Q$7:$Q$77&lt;&gt;"",ROW($Q$7:$Q$77)-MIN(ROW($Q$7:$Q$77))+1,""),""),ROW()-ROW(A$79)+1)))," "),"")</f>
        <v/>
      </c>
      <c r="R103" s="0" t="str">
        <f aca="false" t="array" ref="R103:R103">IFERROR(CONCATENATE(TEXT(INDEX($Q$7:$Q$77,SMALL(IF($T$7:$T$77&lt;&gt;"",IF($Q$7:$Q$77&lt;&gt;"",ROW($Q$7:$Q$77)-MIN(ROW($Q$7:$Q$77))+1,""),""),ROW()-ROW(A$79)+1)),"##0")," "),"")</f>
        <v/>
      </c>
      <c r="S103" s="0" t="str">
        <f aca="false" t="array" ref="S103:S103">IFERROR(CONCATENATE((INDEX($A$7:$A$77,SMALL(IF($T$7:$T$77&lt;&gt;"",IF($Q$7:$Q$77&lt;&gt;"",ROW($Q$7:$Q$77)-MIN(ROW($Q$7:$Q$77))+1,""),""),ROW()-ROW(A$79)+1))),),"")</f>
        <v/>
      </c>
      <c r="W103" s="0" t="str">
        <f aca="false" t="array" ref="W103:W103">IFERROR(CONCATENATE((INDEX($Z$7:$Z$77,SMALL(IF($Z$7:$Z$77&lt;&gt;"",IF($W$7:$W$77&lt;&gt;"",ROW($W$7:$W$77)-MIN(ROW($W$7:$W$77))+1,""),""),ROW()-ROW(A$79)+1)))," "),"")</f>
        <v/>
      </c>
      <c r="X103" s="0" t="str">
        <f aca="false" t="array" ref="X103:X103">IFERROR(CONCATENATE(TEXT(INDEX($W$7:$W$77,SMALL(IF($Z$7:$Z$77&lt;&gt;"",IF($W$7:$W$77&lt;&gt;"",ROW($W$7:$W$77)-MIN(ROW($W$7:$W$77))+1,""),""),ROW()-ROW(A$79)+1)),"##0")," "),"")</f>
        <v/>
      </c>
      <c r="Y103" s="0" t="str">
        <f aca="false" t="array" ref="Y103:Y103">IFERROR(CONCATENATE((INDEX($A$7:$A$77,SMALL(IF($Z$7:$Z$77&lt;&gt;"",IF($W$7:$W$77&lt;&gt;"",ROW($W$7:$W$77)-MIN(ROW($W$7:$W$77))+1,""),""),ROW()-ROW(A$79)+1))),),"")</f>
        <v/>
      </c>
      <c r="AC103" s="0" t="str">
        <f aca="false" t="array" ref="AC103:AC103">IFERROR(CONCATENATE((INDEX($AF$7:$AF$77,SMALL(IF($AF$7:$AF$77&lt;&gt;"",IF($AC$7:$AC$77&lt;&gt;"",ROW($AC$7:$AC$77)-MIN(ROW($AC$7:$AC$77))+1,""),""),ROW()-ROW(A$79)+1))),","),"")</f>
        <v/>
      </c>
      <c r="AD103" s="0" t="str">
        <f aca="false" t="array" ref="AD103:AD103">IFERROR(CONCATENATE(TEXT(INDEX($AC$7:$AC$77,SMALL(IF($AF$7:$AF$77&lt;&gt;"",IF($AC$7:$AC$77&lt;&gt;"",ROW($AC$7:$AC$77)-MIN(ROW($AC$7:$AC$77))+1,""),""),ROW()-ROW(A$79)+1)),"##0"),","),"")</f>
        <v/>
      </c>
      <c r="AE103" s="0" t="str">
        <f aca="false" t="array" ref="AE103:AE103">IFERROR(CONCATENATE((INDEX($A$7:$A$77,SMALL(IF($AF$7:$AF$77&lt;&gt;"",IF($AC$7:$AC$77&lt;&gt;"",ROW($AC$7:$AC$77)-MIN(ROW($AC$7:$AC$77))+1,""),""),ROW()-ROW(A$79)+1))),),"")</f>
        <v/>
      </c>
      <c r="AI103" s="0" t="str">
        <f aca="false" t="array" ref="AI103:AI103">IFERROR(CONCATENATE((INDEX($AL$7:$AL$77,SMALL(IF($AL$7:$AL$77&lt;&gt;"",IF($AI$7:$AI$77&lt;&gt;"",ROW($AI$7:$AI$77)-MIN(ROW($AI$7:$AI$77))+1,""),""),ROW()-ROW(A$79)+1)))," "),"")</f>
        <v/>
      </c>
      <c r="AJ103" s="0" t="str">
        <f aca="false" t="array" ref="AJ103:AJ103">IFERROR(CONCATENATE(TEXT(INDEX($AI$7:$AI$77,SMALL(IF($AL$7:$AL$77&lt;&gt;"",IF($AI$7:$AI$77&lt;&gt;"",ROW($AI$7:$AI$77)-MIN(ROW($AI$7:$AI$77))+1,""),""),ROW()-ROW(A$79)+1)),"##0")," "),"")</f>
        <v/>
      </c>
      <c r="AK103" s="0" t="str">
        <f aca="false" t="array" ref="AK103:AK103">IFERROR(CONCATENATE((INDEX($A$7:$A$77,SMALL(IF($AL$7:$AL$77&lt;&gt;"",IF($AI$7:$AI$77&lt;&gt;"",ROW($AI$7:$AI$77)-MIN(ROW($AI$7:$AI$77))+1,""),""),ROW()-ROW(A$79)+1))),),"")</f>
        <v/>
      </c>
    </row>
    <row r="104" customFormat="false" ht="15" hidden="false" customHeight="false" outlineLevel="0" collapsed="false">
      <c r="K104" s="0" t="str">
        <f aca="false" t="array" ref="K104:K104">IFERROR(CONCATENATE(TEXT(INDEX($K$7:$K$77,SMALL(IF($N$7:$N$77&lt;&gt;"",IF($K$7:$K$77&lt;&gt;"",ROW($K$7:$K$77)-MIN(ROW($K$7:$K$77))+1,""),""),ROW()-ROW(A$79)+1)),"##0"),","),"")</f>
        <v/>
      </c>
      <c r="L104" s="0" t="str">
        <f aca="false" t="array" ref="L104:L104">IFERROR(CONCATENATE((INDEX($N$7:$N$77,SMALL(IF($N$7:$N$77&lt;&gt;"",IF($K$7:$K$77&lt;&gt;"",ROW($K$7:$K$77)-MIN(ROW($K$7:$K$77))+1,""),""),ROW()-ROW(A$79)+1))),","),"")</f>
        <v/>
      </c>
      <c r="M104" s="0" t="str">
        <f aca="false" t="array" ref="M104:M104">IFERROR(CONCATENATE((INDEX($A$7:$A$77,SMALL(IF($N$7:$N$77&lt;&gt;"",IF($K$7:$K$77&lt;&gt;"",ROW($K$7:$K$77)-MIN(ROW($K$7:$K$77))+1,""),""),ROW()-ROW(A$79)+1))),),"")</f>
        <v/>
      </c>
      <c r="Q104" s="0" t="str">
        <f aca="false" t="array" ref="Q104:Q104">IFERROR(CONCATENATE((INDEX($T$7:$T$77,SMALL(IF($T$7:$T$77&lt;&gt;"",IF($Q$7:$Q$77&lt;&gt;"",ROW($Q$7:$Q$77)-MIN(ROW($Q$7:$Q$77))+1,""),""),ROW()-ROW(A$79)+1)))," "),"")</f>
        <v/>
      </c>
      <c r="R104" s="0" t="str">
        <f aca="false" t="array" ref="R104:R104">IFERROR(CONCATENATE(TEXT(INDEX($Q$7:$Q$77,SMALL(IF($T$7:$T$77&lt;&gt;"",IF($Q$7:$Q$77&lt;&gt;"",ROW($Q$7:$Q$77)-MIN(ROW($Q$7:$Q$77))+1,""),""),ROW()-ROW(A$79)+1)),"##0")," "),"")</f>
        <v/>
      </c>
      <c r="S104" s="0" t="str">
        <f aca="false" t="array" ref="S104:S104">IFERROR(CONCATENATE((INDEX($A$7:$A$77,SMALL(IF($T$7:$T$77&lt;&gt;"",IF($Q$7:$Q$77&lt;&gt;"",ROW($Q$7:$Q$77)-MIN(ROW($Q$7:$Q$77))+1,""),""),ROW()-ROW(A$79)+1))),),"")</f>
        <v/>
      </c>
      <c r="W104" s="0" t="str">
        <f aca="false" t="array" ref="W104:W104">IFERROR(CONCATENATE((INDEX($Z$7:$Z$77,SMALL(IF($Z$7:$Z$77&lt;&gt;"",IF($W$7:$W$77&lt;&gt;"",ROW($W$7:$W$77)-MIN(ROW($W$7:$W$77))+1,""),""),ROW()-ROW(A$79)+1)))," "),"")</f>
        <v/>
      </c>
      <c r="X104" s="0" t="str">
        <f aca="false" t="array" ref="X104:X104">IFERROR(CONCATENATE(TEXT(INDEX($W$7:$W$77,SMALL(IF($Z$7:$Z$77&lt;&gt;"",IF($W$7:$W$77&lt;&gt;"",ROW($W$7:$W$77)-MIN(ROW($W$7:$W$77))+1,""),""),ROW()-ROW(A$79)+1)),"##0")," "),"")</f>
        <v/>
      </c>
      <c r="Y104" s="0" t="str">
        <f aca="false" t="array" ref="Y104:Y104">IFERROR(CONCATENATE((INDEX($A$7:$A$77,SMALL(IF($Z$7:$Z$77&lt;&gt;"",IF($W$7:$W$77&lt;&gt;"",ROW($W$7:$W$77)-MIN(ROW($W$7:$W$77))+1,""),""),ROW()-ROW(A$79)+1))),),"")</f>
        <v/>
      </c>
      <c r="AC104" s="0" t="str">
        <f aca="false" t="array" ref="AC104:AC104">IFERROR(CONCATENATE((INDEX($AF$7:$AF$77,SMALL(IF($AF$7:$AF$77&lt;&gt;"",IF($AC$7:$AC$77&lt;&gt;"",ROW($AC$7:$AC$77)-MIN(ROW($AC$7:$AC$77))+1,""),""),ROW()-ROW(A$79)+1))),","),"")</f>
        <v/>
      </c>
      <c r="AD104" s="0" t="str">
        <f aca="false" t="array" ref="AD104:AD104">IFERROR(CONCATENATE(TEXT(INDEX($AC$7:$AC$77,SMALL(IF($AF$7:$AF$77&lt;&gt;"",IF($AC$7:$AC$77&lt;&gt;"",ROW($AC$7:$AC$77)-MIN(ROW($AC$7:$AC$77))+1,""),""),ROW()-ROW(A$79)+1)),"##0"),","),"")</f>
        <v/>
      </c>
      <c r="AE104" s="0" t="str">
        <f aca="false" t="array" ref="AE104:AE104">IFERROR(CONCATENATE((INDEX($A$7:$A$77,SMALL(IF($AF$7:$AF$77&lt;&gt;"",IF($AC$7:$AC$77&lt;&gt;"",ROW($AC$7:$AC$77)-MIN(ROW($AC$7:$AC$77))+1,""),""),ROW()-ROW(A$79)+1))),),"")</f>
        <v/>
      </c>
      <c r="AI104" s="0" t="str">
        <f aca="false" t="array" ref="AI104:AI104">IFERROR(CONCATENATE((INDEX($AL$7:$AL$77,SMALL(IF($AL$7:$AL$77&lt;&gt;"",IF($AI$7:$AI$77&lt;&gt;"",ROW($AI$7:$AI$77)-MIN(ROW($AI$7:$AI$77))+1,""),""),ROW()-ROW(A$79)+1)))," "),"")</f>
        <v/>
      </c>
      <c r="AJ104" s="0" t="str">
        <f aca="false" t="array" ref="AJ104:AJ104">IFERROR(CONCATENATE(TEXT(INDEX($AI$7:$AI$77,SMALL(IF($AL$7:$AL$77&lt;&gt;"",IF($AI$7:$AI$77&lt;&gt;"",ROW($AI$7:$AI$77)-MIN(ROW($AI$7:$AI$77))+1,""),""),ROW()-ROW(A$79)+1)),"##0")," "),"")</f>
        <v/>
      </c>
      <c r="AK104" s="0" t="str">
        <f aca="false" t="array" ref="AK104:AK104">IFERROR(CONCATENATE((INDEX($A$7:$A$77,SMALL(IF($AL$7:$AL$77&lt;&gt;"",IF($AI$7:$AI$77&lt;&gt;"",ROW($AI$7:$AI$77)-MIN(ROW($AI$7:$AI$77))+1,""),""),ROW()-ROW(A$79)+1))),),"")</f>
        <v/>
      </c>
    </row>
    <row r="105" customFormat="false" ht="15" hidden="false" customHeight="false" outlineLevel="0" collapsed="false">
      <c r="K105" s="0" t="str">
        <f aca="false" t="array" ref="K105:K105">IFERROR(CONCATENATE(TEXT(INDEX($K$7:$K$77,SMALL(IF($N$7:$N$77&lt;&gt;"",IF($K$7:$K$77&lt;&gt;"",ROW($K$7:$K$77)-MIN(ROW($K$7:$K$77))+1,""),""),ROW()-ROW(A$79)+1)),"##0"),","),"")</f>
        <v/>
      </c>
      <c r="L105" s="0" t="str">
        <f aca="false" t="array" ref="L105:L105">IFERROR(CONCATENATE((INDEX($N$7:$N$77,SMALL(IF($N$7:$N$77&lt;&gt;"",IF($K$7:$K$77&lt;&gt;"",ROW($K$7:$K$77)-MIN(ROW($K$7:$K$77))+1,""),""),ROW()-ROW(A$79)+1))),","),"")</f>
        <v/>
      </c>
      <c r="M105" s="0" t="str">
        <f aca="false" t="array" ref="M105:M105">IFERROR(CONCATENATE((INDEX($A$7:$A$77,SMALL(IF($N$7:$N$77&lt;&gt;"",IF($K$7:$K$77&lt;&gt;"",ROW($K$7:$K$77)-MIN(ROW($K$7:$K$77))+1,""),""),ROW()-ROW(A$79)+1))),),"")</f>
        <v/>
      </c>
      <c r="Q105" s="0" t="str">
        <f aca="false" t="array" ref="Q105:Q105">IFERROR(CONCATENATE((INDEX($T$7:$T$77,SMALL(IF($T$7:$T$77&lt;&gt;"",IF($Q$7:$Q$77&lt;&gt;"",ROW($Q$7:$Q$77)-MIN(ROW($Q$7:$Q$77))+1,""),""),ROW()-ROW(A$79)+1)))," "),"")</f>
        <v/>
      </c>
      <c r="R105" s="0" t="str">
        <f aca="false" t="array" ref="R105:R105">IFERROR(CONCATENATE(TEXT(INDEX($Q$7:$Q$77,SMALL(IF($T$7:$T$77&lt;&gt;"",IF($Q$7:$Q$77&lt;&gt;"",ROW($Q$7:$Q$77)-MIN(ROW($Q$7:$Q$77))+1,""),""),ROW()-ROW(A$79)+1)),"##0")," "),"")</f>
        <v/>
      </c>
      <c r="S105" s="0" t="str">
        <f aca="false" t="array" ref="S105:S105">IFERROR(CONCATENATE((INDEX($A$7:$A$77,SMALL(IF($T$7:$T$77&lt;&gt;"",IF($Q$7:$Q$77&lt;&gt;"",ROW($Q$7:$Q$77)-MIN(ROW($Q$7:$Q$77))+1,""),""),ROW()-ROW(A$79)+1))),),"")</f>
        <v/>
      </c>
      <c r="W105" s="0" t="str">
        <f aca="false" t="array" ref="W105:W105">IFERROR(CONCATENATE((INDEX($Z$7:$Z$77,SMALL(IF($Z$7:$Z$77&lt;&gt;"",IF($W$7:$W$77&lt;&gt;"",ROW($W$7:$W$77)-MIN(ROW($W$7:$W$77))+1,""),""),ROW()-ROW(A$79)+1)))," "),"")</f>
        <v/>
      </c>
      <c r="X105" s="0" t="str">
        <f aca="false" t="array" ref="X105:X105">IFERROR(CONCATENATE(TEXT(INDEX($W$7:$W$77,SMALL(IF($Z$7:$Z$77&lt;&gt;"",IF($W$7:$W$77&lt;&gt;"",ROW($W$7:$W$77)-MIN(ROW($W$7:$W$77))+1,""),""),ROW()-ROW(A$79)+1)),"##0")," "),"")</f>
        <v/>
      </c>
      <c r="Y105" s="0" t="str">
        <f aca="false" t="array" ref="Y105:Y105">IFERROR(CONCATENATE((INDEX($A$7:$A$77,SMALL(IF($Z$7:$Z$77&lt;&gt;"",IF($W$7:$W$77&lt;&gt;"",ROW($W$7:$W$77)-MIN(ROW($W$7:$W$77))+1,""),""),ROW()-ROW(A$79)+1))),),"")</f>
        <v/>
      </c>
      <c r="AC105" s="0" t="str">
        <f aca="false" t="array" ref="AC105:AC105">IFERROR(CONCATENATE((INDEX($AF$7:$AF$77,SMALL(IF($AF$7:$AF$77&lt;&gt;"",IF($AC$7:$AC$77&lt;&gt;"",ROW($AC$7:$AC$77)-MIN(ROW($AC$7:$AC$77))+1,""),""),ROW()-ROW(A$79)+1))),","),"")</f>
        <v/>
      </c>
      <c r="AD105" s="0" t="str">
        <f aca="false" t="array" ref="AD105:AD105">IFERROR(CONCATENATE(TEXT(INDEX($AC$7:$AC$77,SMALL(IF($AF$7:$AF$77&lt;&gt;"",IF($AC$7:$AC$77&lt;&gt;"",ROW($AC$7:$AC$77)-MIN(ROW($AC$7:$AC$77))+1,""),""),ROW()-ROW(A$79)+1)),"##0"),","),"")</f>
        <v/>
      </c>
      <c r="AE105" s="0" t="str">
        <f aca="false" t="array" ref="AE105:AE105">IFERROR(CONCATENATE((INDEX($A$7:$A$77,SMALL(IF($AF$7:$AF$77&lt;&gt;"",IF($AC$7:$AC$77&lt;&gt;"",ROW($AC$7:$AC$77)-MIN(ROW($AC$7:$AC$77))+1,""),""),ROW()-ROW(A$79)+1))),),"")</f>
        <v/>
      </c>
      <c r="AI105" s="0" t="str">
        <f aca="false" t="array" ref="AI105:AI105">IFERROR(CONCATENATE((INDEX($AL$7:$AL$77,SMALL(IF($AL$7:$AL$77&lt;&gt;"",IF($AI$7:$AI$77&lt;&gt;"",ROW($AI$7:$AI$77)-MIN(ROW($AI$7:$AI$77))+1,""),""),ROW()-ROW(A$79)+1)))," "),"")</f>
        <v/>
      </c>
      <c r="AJ105" s="0" t="str">
        <f aca="false" t="array" ref="AJ105:AJ105">IFERROR(CONCATENATE(TEXT(INDEX($AI$7:$AI$77,SMALL(IF($AL$7:$AL$77&lt;&gt;"",IF($AI$7:$AI$77&lt;&gt;"",ROW($AI$7:$AI$77)-MIN(ROW($AI$7:$AI$77))+1,""),""),ROW()-ROW(A$79)+1)),"##0")," "),"")</f>
        <v/>
      </c>
      <c r="AK105" s="0" t="str">
        <f aca="false" t="array" ref="AK105:AK105">IFERROR(CONCATENATE((INDEX($A$7:$A$77,SMALL(IF($AL$7:$AL$77&lt;&gt;"",IF($AI$7:$AI$77&lt;&gt;"",ROW($AI$7:$AI$77)-MIN(ROW($AI$7:$AI$77))+1,""),""),ROW()-ROW(A$79)+1))),),"")</f>
        <v/>
      </c>
    </row>
    <row r="106" customFormat="false" ht="15" hidden="false" customHeight="false" outlineLevel="0" collapsed="false">
      <c r="K106" s="0" t="str">
        <f aca="false" t="array" ref="K106:K106">IFERROR(CONCATENATE(TEXT(INDEX($K$7:$K$77,SMALL(IF($N$7:$N$77&lt;&gt;"",IF($K$7:$K$77&lt;&gt;"",ROW($K$7:$K$77)-MIN(ROW($K$7:$K$77))+1,""),""),ROW()-ROW(A$79)+1)),"##0"),","),"")</f>
        <v/>
      </c>
      <c r="L106" s="0" t="str">
        <f aca="false" t="array" ref="L106:L106">IFERROR(CONCATENATE((INDEX($N$7:$N$77,SMALL(IF($N$7:$N$77&lt;&gt;"",IF($K$7:$K$77&lt;&gt;"",ROW($K$7:$K$77)-MIN(ROW($K$7:$K$77))+1,""),""),ROW()-ROW(A$79)+1))),","),"")</f>
        <v/>
      </c>
      <c r="M106" s="0" t="str">
        <f aca="false" t="array" ref="M106:M106">IFERROR(CONCATENATE((INDEX($A$7:$A$77,SMALL(IF($N$7:$N$77&lt;&gt;"",IF($K$7:$K$77&lt;&gt;"",ROW($K$7:$K$77)-MIN(ROW($K$7:$K$77))+1,""),""),ROW()-ROW(A$79)+1))),),"")</f>
        <v/>
      </c>
      <c r="Q106" s="0" t="str">
        <f aca="false" t="array" ref="Q106:Q106">IFERROR(CONCATENATE((INDEX($T$7:$T$77,SMALL(IF($T$7:$T$77&lt;&gt;"",IF($Q$7:$Q$77&lt;&gt;"",ROW($Q$7:$Q$77)-MIN(ROW($Q$7:$Q$77))+1,""),""),ROW()-ROW(A$79)+1)))," "),"")</f>
        <v/>
      </c>
      <c r="R106" s="0" t="str">
        <f aca="false" t="array" ref="R106:R106">IFERROR(CONCATENATE(TEXT(INDEX($Q$7:$Q$77,SMALL(IF($T$7:$T$77&lt;&gt;"",IF($Q$7:$Q$77&lt;&gt;"",ROW($Q$7:$Q$77)-MIN(ROW($Q$7:$Q$77))+1,""),""),ROW()-ROW(A$79)+1)),"##0")," "),"")</f>
        <v/>
      </c>
      <c r="S106" s="0" t="str">
        <f aca="false" t="array" ref="S106:S106">IFERROR(CONCATENATE((INDEX($A$7:$A$77,SMALL(IF($T$7:$T$77&lt;&gt;"",IF($Q$7:$Q$77&lt;&gt;"",ROW($Q$7:$Q$77)-MIN(ROW($Q$7:$Q$77))+1,""),""),ROW()-ROW(A$79)+1))),),"")</f>
        <v/>
      </c>
      <c r="W106" s="0" t="str">
        <f aca="false" t="array" ref="W106:W106">IFERROR(CONCATENATE((INDEX($Z$7:$Z$77,SMALL(IF($Z$7:$Z$77&lt;&gt;"",IF($W$7:$W$77&lt;&gt;"",ROW($W$7:$W$77)-MIN(ROW($W$7:$W$77))+1,""),""),ROW()-ROW(A$79)+1)))," "),"")</f>
        <v/>
      </c>
      <c r="X106" s="0" t="str">
        <f aca="false" t="array" ref="X106:X106">IFERROR(CONCATENATE(TEXT(INDEX($W$7:$W$77,SMALL(IF($Z$7:$Z$77&lt;&gt;"",IF($W$7:$W$77&lt;&gt;"",ROW($W$7:$W$77)-MIN(ROW($W$7:$W$77))+1,""),""),ROW()-ROW(A$79)+1)),"##0")," "),"")</f>
        <v/>
      </c>
      <c r="Y106" s="0" t="str">
        <f aca="false" t="array" ref="Y106:Y106">IFERROR(CONCATENATE((INDEX($A$7:$A$77,SMALL(IF($Z$7:$Z$77&lt;&gt;"",IF($W$7:$W$77&lt;&gt;"",ROW($W$7:$W$77)-MIN(ROW($W$7:$W$77))+1,""),""),ROW()-ROW(A$79)+1))),),"")</f>
        <v/>
      </c>
      <c r="AC106" s="0" t="str">
        <f aca="false" t="array" ref="AC106:AC106">IFERROR(CONCATENATE((INDEX($AF$7:$AF$77,SMALL(IF($AF$7:$AF$77&lt;&gt;"",IF($AC$7:$AC$77&lt;&gt;"",ROW($AC$7:$AC$77)-MIN(ROW($AC$7:$AC$77))+1,""),""),ROW()-ROW(A$79)+1))),","),"")</f>
        <v/>
      </c>
      <c r="AD106" s="0" t="str">
        <f aca="false" t="array" ref="AD106:AD106">IFERROR(CONCATENATE(TEXT(INDEX($AC$7:$AC$77,SMALL(IF($AF$7:$AF$77&lt;&gt;"",IF($AC$7:$AC$77&lt;&gt;"",ROW($AC$7:$AC$77)-MIN(ROW($AC$7:$AC$77))+1,""),""),ROW()-ROW(A$79)+1)),"##0"),","),"")</f>
        <v/>
      </c>
      <c r="AE106" s="0" t="str">
        <f aca="false" t="array" ref="AE106:AE106">IFERROR(CONCATENATE((INDEX($A$7:$A$77,SMALL(IF($AF$7:$AF$77&lt;&gt;"",IF($AC$7:$AC$77&lt;&gt;"",ROW($AC$7:$AC$77)-MIN(ROW($AC$7:$AC$77))+1,""),""),ROW()-ROW(A$79)+1))),),"")</f>
        <v/>
      </c>
      <c r="AI106" s="0" t="str">
        <f aca="false" t="array" ref="AI106:AI106">IFERROR(CONCATENATE((INDEX($AL$7:$AL$77,SMALL(IF($AL$7:$AL$77&lt;&gt;"",IF($AI$7:$AI$77&lt;&gt;"",ROW($AI$7:$AI$77)-MIN(ROW($AI$7:$AI$77))+1,""),""),ROW()-ROW(A$79)+1)))," "),"")</f>
        <v/>
      </c>
      <c r="AJ106" s="0" t="str">
        <f aca="false" t="array" ref="AJ106:AJ106">IFERROR(CONCATENATE(TEXT(INDEX($AI$7:$AI$77,SMALL(IF($AL$7:$AL$77&lt;&gt;"",IF($AI$7:$AI$77&lt;&gt;"",ROW($AI$7:$AI$77)-MIN(ROW($AI$7:$AI$77))+1,""),""),ROW()-ROW(A$79)+1)),"##0")," "),"")</f>
        <v/>
      </c>
      <c r="AK106" s="0" t="str">
        <f aca="false" t="array" ref="AK106:AK106">IFERROR(CONCATENATE((INDEX($A$7:$A$77,SMALL(IF($AL$7:$AL$77&lt;&gt;"",IF($AI$7:$AI$77&lt;&gt;"",ROW($AI$7:$AI$77)-MIN(ROW($AI$7:$AI$77))+1,""),""),ROW()-ROW(A$79)+1))),),"")</f>
        <v/>
      </c>
    </row>
    <row r="107" customFormat="false" ht="15" hidden="false" customHeight="false" outlineLevel="0" collapsed="false">
      <c r="K107" s="0" t="str">
        <f aca="false" t="array" ref="K107:K107">IFERROR(CONCATENATE(TEXT(INDEX($K$7:$K$77,SMALL(IF($N$7:$N$77&lt;&gt;"",IF($K$7:$K$77&lt;&gt;"",ROW($K$7:$K$77)-MIN(ROW($K$7:$K$77))+1,""),""),ROW()-ROW(A$79)+1)),"##0"),","),"")</f>
        <v/>
      </c>
      <c r="L107" s="0" t="str">
        <f aca="false" t="array" ref="L107:L107">IFERROR(CONCATENATE((INDEX($N$7:$N$77,SMALL(IF($N$7:$N$77&lt;&gt;"",IF($K$7:$K$77&lt;&gt;"",ROW($K$7:$K$77)-MIN(ROW($K$7:$K$77))+1,""),""),ROW()-ROW(A$79)+1))),","),"")</f>
        <v/>
      </c>
      <c r="M107" s="0" t="str">
        <f aca="false" t="array" ref="M107:M107">IFERROR(CONCATENATE((INDEX($A$7:$A$77,SMALL(IF($N$7:$N$77&lt;&gt;"",IF($K$7:$K$77&lt;&gt;"",ROW($K$7:$K$77)-MIN(ROW($K$7:$K$77))+1,""),""),ROW()-ROW(A$79)+1))),),"")</f>
        <v/>
      </c>
      <c r="Q107" s="0" t="str">
        <f aca="false" t="array" ref="Q107:Q107">IFERROR(CONCATENATE((INDEX($T$7:$T$77,SMALL(IF($T$7:$T$77&lt;&gt;"",IF($Q$7:$Q$77&lt;&gt;"",ROW($Q$7:$Q$77)-MIN(ROW($Q$7:$Q$77))+1,""),""),ROW()-ROW(A$79)+1)))," "),"")</f>
        <v/>
      </c>
      <c r="R107" s="0" t="str">
        <f aca="false" t="array" ref="R107:R107">IFERROR(CONCATENATE(TEXT(INDEX($Q$7:$Q$77,SMALL(IF($T$7:$T$77&lt;&gt;"",IF($Q$7:$Q$77&lt;&gt;"",ROW($Q$7:$Q$77)-MIN(ROW($Q$7:$Q$77))+1,""),""),ROW()-ROW(A$79)+1)),"##0")," "),"")</f>
        <v/>
      </c>
      <c r="S107" s="0" t="str">
        <f aca="false" t="array" ref="S107:S107">IFERROR(CONCATENATE((INDEX($A$7:$A$77,SMALL(IF($T$7:$T$77&lt;&gt;"",IF($Q$7:$Q$77&lt;&gt;"",ROW($Q$7:$Q$77)-MIN(ROW($Q$7:$Q$77))+1,""),""),ROW()-ROW(A$79)+1))),),"")</f>
        <v/>
      </c>
      <c r="W107" s="0" t="str">
        <f aca="false" t="array" ref="W107:W107">IFERROR(CONCATENATE((INDEX($Z$7:$Z$77,SMALL(IF($Z$7:$Z$77&lt;&gt;"",IF($W$7:$W$77&lt;&gt;"",ROW($W$7:$W$77)-MIN(ROW($W$7:$W$77))+1,""),""),ROW()-ROW(A$79)+1)))," "),"")</f>
        <v/>
      </c>
      <c r="X107" s="0" t="str">
        <f aca="false" t="array" ref="X107:X107">IFERROR(CONCATENATE(TEXT(INDEX($W$7:$W$77,SMALL(IF($Z$7:$Z$77&lt;&gt;"",IF($W$7:$W$77&lt;&gt;"",ROW($W$7:$W$77)-MIN(ROW($W$7:$W$77))+1,""),""),ROW()-ROW(A$79)+1)),"##0")," "),"")</f>
        <v/>
      </c>
      <c r="Y107" s="0" t="str">
        <f aca="false" t="array" ref="Y107:Y107">IFERROR(CONCATENATE((INDEX($A$7:$A$77,SMALL(IF($Z$7:$Z$77&lt;&gt;"",IF($W$7:$W$77&lt;&gt;"",ROW($W$7:$W$77)-MIN(ROW($W$7:$W$77))+1,""),""),ROW()-ROW(A$79)+1))),),"")</f>
        <v/>
      </c>
      <c r="AC107" s="0" t="str">
        <f aca="false" t="array" ref="AC107:AC107">IFERROR(CONCATENATE((INDEX($AF$7:$AF$77,SMALL(IF($AF$7:$AF$77&lt;&gt;"",IF($AC$7:$AC$77&lt;&gt;"",ROW($AC$7:$AC$77)-MIN(ROW($AC$7:$AC$77))+1,""),""),ROW()-ROW(A$79)+1))),","),"")</f>
        <v/>
      </c>
      <c r="AD107" s="0" t="str">
        <f aca="false" t="array" ref="AD107:AD107">IFERROR(CONCATENATE(TEXT(INDEX($AC$7:$AC$77,SMALL(IF($AF$7:$AF$77&lt;&gt;"",IF($AC$7:$AC$77&lt;&gt;"",ROW($AC$7:$AC$77)-MIN(ROW($AC$7:$AC$77))+1,""),""),ROW()-ROW(A$79)+1)),"##0"),","),"")</f>
        <v/>
      </c>
      <c r="AE107" s="0" t="str">
        <f aca="false" t="array" ref="AE107:AE107">IFERROR(CONCATENATE((INDEX($A$7:$A$77,SMALL(IF($AF$7:$AF$77&lt;&gt;"",IF($AC$7:$AC$77&lt;&gt;"",ROW($AC$7:$AC$77)-MIN(ROW($AC$7:$AC$77))+1,""),""),ROW()-ROW(A$79)+1))),),"")</f>
        <v/>
      </c>
      <c r="AI107" s="0" t="str">
        <f aca="false" t="array" ref="AI107:AI107">IFERROR(CONCATENATE((INDEX($AL$7:$AL$77,SMALL(IF($AL$7:$AL$77&lt;&gt;"",IF($AI$7:$AI$77&lt;&gt;"",ROW($AI$7:$AI$77)-MIN(ROW($AI$7:$AI$77))+1,""),""),ROW()-ROW(A$79)+1)))," "),"")</f>
        <v/>
      </c>
      <c r="AJ107" s="0" t="str">
        <f aca="false" t="array" ref="AJ107:AJ107">IFERROR(CONCATENATE(TEXT(INDEX($AI$7:$AI$77,SMALL(IF($AL$7:$AL$77&lt;&gt;"",IF($AI$7:$AI$77&lt;&gt;"",ROW($AI$7:$AI$77)-MIN(ROW($AI$7:$AI$77))+1,""),""),ROW()-ROW(A$79)+1)),"##0")," "),"")</f>
        <v/>
      </c>
      <c r="AK107" s="0" t="str">
        <f aca="false" t="array" ref="AK107:AK107">IFERROR(CONCATENATE((INDEX($A$7:$A$77,SMALL(IF($AL$7:$AL$77&lt;&gt;"",IF($AI$7:$AI$77&lt;&gt;"",ROW($AI$7:$AI$77)-MIN(ROW($AI$7:$AI$77))+1,""),""),ROW()-ROW(A$79)+1))),),"")</f>
        <v/>
      </c>
    </row>
    <row r="108" customFormat="false" ht="15" hidden="false" customHeight="false" outlineLevel="0" collapsed="false">
      <c r="K108" s="0" t="str">
        <f aca="false" t="array" ref="K108:K108">IFERROR(CONCATENATE(TEXT(INDEX($K$7:$K$77,SMALL(IF($N$7:$N$77&lt;&gt;"",IF($K$7:$K$77&lt;&gt;"",ROW($K$7:$K$77)-MIN(ROW($K$7:$K$77))+1,""),""),ROW()-ROW(A$79)+1)),"##0"),","),"")</f>
        <v/>
      </c>
      <c r="L108" s="0" t="str">
        <f aca="false" t="array" ref="L108:L108">IFERROR(CONCATENATE((INDEX($N$7:$N$77,SMALL(IF($N$7:$N$77&lt;&gt;"",IF($K$7:$K$77&lt;&gt;"",ROW($K$7:$K$77)-MIN(ROW($K$7:$K$77))+1,""),""),ROW()-ROW(A$79)+1))),","),"")</f>
        <v/>
      </c>
      <c r="M108" s="0" t="str">
        <f aca="false" t="array" ref="M108:M108">IFERROR(CONCATENATE((INDEX($A$7:$A$77,SMALL(IF($N$7:$N$77&lt;&gt;"",IF($K$7:$K$77&lt;&gt;"",ROW($K$7:$K$77)-MIN(ROW($K$7:$K$77))+1,""),""),ROW()-ROW(A$79)+1))),),"")</f>
        <v/>
      </c>
      <c r="Q108" s="0" t="str">
        <f aca="false" t="array" ref="Q108:Q108">IFERROR(CONCATENATE((INDEX($T$7:$T$77,SMALL(IF($T$7:$T$77&lt;&gt;"",IF($Q$7:$Q$77&lt;&gt;"",ROW($Q$7:$Q$77)-MIN(ROW($Q$7:$Q$77))+1,""),""),ROW()-ROW(A$79)+1)))," "),"")</f>
        <v/>
      </c>
      <c r="R108" s="0" t="str">
        <f aca="false" t="array" ref="R108:R108">IFERROR(CONCATENATE(TEXT(INDEX($Q$7:$Q$77,SMALL(IF($T$7:$T$77&lt;&gt;"",IF($Q$7:$Q$77&lt;&gt;"",ROW($Q$7:$Q$77)-MIN(ROW($Q$7:$Q$77))+1,""),""),ROW()-ROW(A$79)+1)),"##0")," "),"")</f>
        <v/>
      </c>
      <c r="S108" s="0" t="str">
        <f aca="false" t="array" ref="S108:S108">IFERROR(CONCATENATE((INDEX($A$7:$A$77,SMALL(IF($T$7:$T$77&lt;&gt;"",IF($Q$7:$Q$77&lt;&gt;"",ROW($Q$7:$Q$77)-MIN(ROW($Q$7:$Q$77))+1,""),""),ROW()-ROW(A$79)+1))),),"")</f>
        <v/>
      </c>
      <c r="W108" s="0" t="str">
        <f aca="false" t="array" ref="W108:W108">IFERROR(CONCATENATE((INDEX($Z$7:$Z$77,SMALL(IF($Z$7:$Z$77&lt;&gt;"",IF($W$7:$W$77&lt;&gt;"",ROW($W$7:$W$77)-MIN(ROW($W$7:$W$77))+1,""),""),ROW()-ROW(A$79)+1)))," "),"")</f>
        <v/>
      </c>
      <c r="X108" s="0" t="str">
        <f aca="false" t="array" ref="X108:X108">IFERROR(CONCATENATE(TEXT(INDEX($W$7:$W$77,SMALL(IF($Z$7:$Z$77&lt;&gt;"",IF($W$7:$W$77&lt;&gt;"",ROW($W$7:$W$77)-MIN(ROW($W$7:$W$77))+1,""),""),ROW()-ROW(A$79)+1)),"##0")," "),"")</f>
        <v/>
      </c>
      <c r="Y108" s="0" t="str">
        <f aca="false" t="array" ref="Y108:Y108">IFERROR(CONCATENATE((INDEX($A$7:$A$77,SMALL(IF($Z$7:$Z$77&lt;&gt;"",IF($W$7:$W$77&lt;&gt;"",ROW($W$7:$W$77)-MIN(ROW($W$7:$W$77))+1,""),""),ROW()-ROW(A$79)+1))),),"")</f>
        <v/>
      </c>
      <c r="AC108" s="0" t="str">
        <f aca="false" t="array" ref="AC108:AC108">IFERROR(CONCATENATE((INDEX($AF$7:$AF$77,SMALL(IF($AF$7:$AF$77&lt;&gt;"",IF($AC$7:$AC$77&lt;&gt;"",ROW($AC$7:$AC$77)-MIN(ROW($AC$7:$AC$77))+1,""),""),ROW()-ROW(A$79)+1))),","),"")</f>
        <v/>
      </c>
      <c r="AD108" s="0" t="str">
        <f aca="false" t="array" ref="AD108:AD108">IFERROR(CONCATENATE(TEXT(INDEX($AC$7:$AC$77,SMALL(IF($AF$7:$AF$77&lt;&gt;"",IF($AC$7:$AC$77&lt;&gt;"",ROW($AC$7:$AC$77)-MIN(ROW($AC$7:$AC$77))+1,""),""),ROW()-ROW(A$79)+1)),"##0"),","),"")</f>
        <v/>
      </c>
      <c r="AE108" s="0" t="str">
        <f aca="false" t="array" ref="AE108:AE108">IFERROR(CONCATENATE((INDEX($A$7:$A$77,SMALL(IF($AF$7:$AF$77&lt;&gt;"",IF($AC$7:$AC$77&lt;&gt;"",ROW($AC$7:$AC$77)-MIN(ROW($AC$7:$AC$77))+1,""),""),ROW()-ROW(A$79)+1))),),"")</f>
        <v/>
      </c>
      <c r="AI108" s="0" t="str">
        <f aca="false" t="array" ref="AI108:AI108">IFERROR(CONCATENATE((INDEX($AL$7:$AL$77,SMALL(IF($AL$7:$AL$77&lt;&gt;"",IF($AI$7:$AI$77&lt;&gt;"",ROW($AI$7:$AI$77)-MIN(ROW($AI$7:$AI$77))+1,""),""),ROW()-ROW(A$79)+1)))," "),"")</f>
        <v/>
      </c>
      <c r="AJ108" s="0" t="str">
        <f aca="false" t="array" ref="AJ108:AJ108">IFERROR(CONCATENATE(TEXT(INDEX($AI$7:$AI$77,SMALL(IF($AL$7:$AL$77&lt;&gt;"",IF($AI$7:$AI$77&lt;&gt;"",ROW($AI$7:$AI$77)-MIN(ROW($AI$7:$AI$77))+1,""),""),ROW()-ROW(A$79)+1)),"##0")," "),"")</f>
        <v/>
      </c>
      <c r="AK108" s="0" t="str">
        <f aca="false" t="array" ref="AK108:AK108">IFERROR(CONCATENATE((INDEX($A$7:$A$77,SMALL(IF($AL$7:$AL$77&lt;&gt;"",IF($AI$7:$AI$77&lt;&gt;"",ROW($AI$7:$AI$77)-MIN(ROW($AI$7:$AI$77))+1,""),""),ROW()-ROW(A$79)+1))),),"")</f>
        <v/>
      </c>
    </row>
    <row r="109" customFormat="false" ht="15" hidden="false" customHeight="false" outlineLevel="0" collapsed="false">
      <c r="K109" s="0" t="str">
        <f aca="false" t="array" ref="K109:K109">IFERROR(CONCATENATE(TEXT(INDEX($K$7:$K$77,SMALL(IF($N$7:$N$77&lt;&gt;"",IF($K$7:$K$77&lt;&gt;"",ROW($K$7:$K$77)-MIN(ROW($K$7:$K$77))+1,""),""),ROW()-ROW(A$79)+1)),"##0"),","),"")</f>
        <v/>
      </c>
      <c r="L109" s="0" t="str">
        <f aca="false" t="array" ref="L109:L109">IFERROR(CONCATENATE((INDEX($N$7:$N$77,SMALL(IF($N$7:$N$77&lt;&gt;"",IF($K$7:$K$77&lt;&gt;"",ROW($K$7:$K$77)-MIN(ROW($K$7:$K$77))+1,""),""),ROW()-ROW(A$79)+1))),","),"")</f>
        <v/>
      </c>
      <c r="M109" s="0" t="str">
        <f aca="false" t="array" ref="M109:M109">IFERROR(CONCATENATE((INDEX($A$7:$A$77,SMALL(IF($N$7:$N$77&lt;&gt;"",IF($K$7:$K$77&lt;&gt;"",ROW($K$7:$K$77)-MIN(ROW($K$7:$K$77))+1,""),""),ROW()-ROW(A$79)+1))),),"")</f>
        <v/>
      </c>
      <c r="Q109" s="0" t="str">
        <f aca="false" t="array" ref="Q109:Q109">IFERROR(CONCATENATE((INDEX($T$7:$T$77,SMALL(IF($T$7:$T$77&lt;&gt;"",IF($Q$7:$Q$77&lt;&gt;"",ROW($Q$7:$Q$77)-MIN(ROW($Q$7:$Q$77))+1,""),""),ROW()-ROW(A$79)+1)))," "),"")</f>
        <v/>
      </c>
      <c r="R109" s="0" t="str">
        <f aca="false" t="array" ref="R109:R109">IFERROR(CONCATENATE(TEXT(INDEX($Q$7:$Q$77,SMALL(IF($T$7:$T$77&lt;&gt;"",IF($Q$7:$Q$77&lt;&gt;"",ROW($Q$7:$Q$77)-MIN(ROW($Q$7:$Q$77))+1,""),""),ROW()-ROW(A$79)+1)),"##0")," "),"")</f>
        <v/>
      </c>
      <c r="S109" s="0" t="str">
        <f aca="false" t="array" ref="S109:S109">IFERROR(CONCATENATE((INDEX($A$7:$A$77,SMALL(IF($T$7:$T$77&lt;&gt;"",IF($Q$7:$Q$77&lt;&gt;"",ROW($Q$7:$Q$77)-MIN(ROW($Q$7:$Q$77))+1,""),""),ROW()-ROW(A$79)+1))),),"")</f>
        <v/>
      </c>
      <c r="W109" s="0" t="str">
        <f aca="false" t="array" ref="W109:W109">IFERROR(CONCATENATE((INDEX($Z$7:$Z$77,SMALL(IF($Z$7:$Z$77&lt;&gt;"",IF($W$7:$W$77&lt;&gt;"",ROW($W$7:$W$77)-MIN(ROW($W$7:$W$77))+1,""),""),ROW()-ROW(A$79)+1)))," "),"")</f>
        <v/>
      </c>
      <c r="X109" s="0" t="str">
        <f aca="false" t="array" ref="X109:X109">IFERROR(CONCATENATE(TEXT(INDEX($W$7:$W$77,SMALL(IF($Z$7:$Z$77&lt;&gt;"",IF($W$7:$W$77&lt;&gt;"",ROW($W$7:$W$77)-MIN(ROW($W$7:$W$77))+1,""),""),ROW()-ROW(A$79)+1)),"##0")," "),"")</f>
        <v/>
      </c>
      <c r="Y109" s="0" t="str">
        <f aca="false" t="array" ref="Y109:Y109">IFERROR(CONCATENATE((INDEX($A$7:$A$77,SMALL(IF($Z$7:$Z$77&lt;&gt;"",IF($W$7:$W$77&lt;&gt;"",ROW($W$7:$W$77)-MIN(ROW($W$7:$W$77))+1,""),""),ROW()-ROW(A$79)+1))),),"")</f>
        <v/>
      </c>
      <c r="AC109" s="0" t="str">
        <f aca="false" t="array" ref="AC109:AC109">IFERROR(CONCATENATE((INDEX($AF$7:$AF$77,SMALL(IF($AF$7:$AF$77&lt;&gt;"",IF($AC$7:$AC$77&lt;&gt;"",ROW($AC$7:$AC$77)-MIN(ROW($AC$7:$AC$77))+1,""),""),ROW()-ROW(A$79)+1))),","),"")</f>
        <v/>
      </c>
      <c r="AD109" s="0" t="str">
        <f aca="false" t="array" ref="AD109:AD109">IFERROR(CONCATENATE(TEXT(INDEX($AC$7:$AC$77,SMALL(IF($AF$7:$AF$77&lt;&gt;"",IF($AC$7:$AC$77&lt;&gt;"",ROW($AC$7:$AC$77)-MIN(ROW($AC$7:$AC$77))+1,""),""),ROW()-ROW(A$79)+1)),"##0"),","),"")</f>
        <v/>
      </c>
      <c r="AE109" s="0" t="str">
        <f aca="false" t="array" ref="AE109:AE109">IFERROR(CONCATENATE((INDEX($A$7:$A$77,SMALL(IF($AF$7:$AF$77&lt;&gt;"",IF($AC$7:$AC$77&lt;&gt;"",ROW($AC$7:$AC$77)-MIN(ROW($AC$7:$AC$77))+1,""),""),ROW()-ROW(A$79)+1))),),"")</f>
        <v/>
      </c>
      <c r="AI109" s="0" t="str">
        <f aca="false" t="array" ref="AI109:AI109">IFERROR(CONCATENATE((INDEX($AL$7:$AL$77,SMALL(IF($AL$7:$AL$77&lt;&gt;"",IF($AI$7:$AI$77&lt;&gt;"",ROW($AI$7:$AI$77)-MIN(ROW($AI$7:$AI$77))+1,""),""),ROW()-ROW(A$79)+1)))," "),"")</f>
        <v/>
      </c>
      <c r="AJ109" s="0" t="str">
        <f aca="false" t="array" ref="AJ109:AJ109">IFERROR(CONCATENATE(TEXT(INDEX($AI$7:$AI$77,SMALL(IF($AL$7:$AL$77&lt;&gt;"",IF($AI$7:$AI$77&lt;&gt;"",ROW($AI$7:$AI$77)-MIN(ROW($AI$7:$AI$77))+1,""),""),ROW()-ROW(A$79)+1)),"##0")," "),"")</f>
        <v/>
      </c>
      <c r="AK109" s="0" t="str">
        <f aca="false" t="array" ref="AK109:AK109">IFERROR(CONCATENATE((INDEX($A$7:$A$77,SMALL(IF($AL$7:$AL$77&lt;&gt;"",IF($AI$7:$AI$77&lt;&gt;"",ROW($AI$7:$AI$77)-MIN(ROW($AI$7:$AI$77))+1,""),""),ROW()-ROW(A$79)+1))),),"")</f>
        <v/>
      </c>
    </row>
    <row r="110" customFormat="false" ht="15" hidden="false" customHeight="false" outlineLevel="0" collapsed="false">
      <c r="K110" s="0" t="str">
        <f aca="false" t="array" ref="K110:K110">IFERROR(CONCATENATE(TEXT(INDEX($K$7:$K$77,SMALL(IF($N$7:$N$77&lt;&gt;"",IF($K$7:$K$77&lt;&gt;"",ROW($K$7:$K$77)-MIN(ROW($K$7:$K$77))+1,""),""),ROW()-ROW(A$79)+1)),"##0"),","),"")</f>
        <v/>
      </c>
      <c r="L110" s="0" t="str">
        <f aca="false" t="array" ref="L110:L110">IFERROR(CONCATENATE((INDEX($N$7:$N$77,SMALL(IF($N$7:$N$77&lt;&gt;"",IF($K$7:$K$77&lt;&gt;"",ROW($K$7:$K$77)-MIN(ROW($K$7:$K$77))+1,""),""),ROW()-ROW(A$79)+1))),","),"")</f>
        <v/>
      </c>
      <c r="M110" s="0" t="str">
        <f aca="false" t="array" ref="M110:M110">IFERROR(CONCATENATE((INDEX($A$7:$A$77,SMALL(IF($N$7:$N$77&lt;&gt;"",IF($K$7:$K$77&lt;&gt;"",ROW($K$7:$K$77)-MIN(ROW($K$7:$K$77))+1,""),""),ROW()-ROW(A$79)+1))),),"")</f>
        <v/>
      </c>
      <c r="Q110" s="0" t="str">
        <f aca="false" t="array" ref="Q110:Q110">IFERROR(CONCATENATE((INDEX($T$7:$T$77,SMALL(IF($T$7:$T$77&lt;&gt;"",IF($Q$7:$Q$77&lt;&gt;"",ROW($Q$7:$Q$77)-MIN(ROW($Q$7:$Q$77))+1,""),""),ROW()-ROW(A$79)+1)))," "),"")</f>
        <v/>
      </c>
      <c r="R110" s="0" t="str">
        <f aca="false" t="array" ref="R110:R110">IFERROR(CONCATENATE(TEXT(INDEX($Q$7:$Q$77,SMALL(IF($T$7:$T$77&lt;&gt;"",IF($Q$7:$Q$77&lt;&gt;"",ROW($Q$7:$Q$77)-MIN(ROW($Q$7:$Q$77))+1,""),""),ROW()-ROW(A$79)+1)),"##0")," "),"")</f>
        <v/>
      </c>
      <c r="S110" s="0" t="str">
        <f aca="false" t="array" ref="S110:S110">IFERROR(CONCATENATE((INDEX($A$7:$A$77,SMALL(IF($T$7:$T$77&lt;&gt;"",IF($Q$7:$Q$77&lt;&gt;"",ROW($Q$7:$Q$77)-MIN(ROW($Q$7:$Q$77))+1,""),""),ROW()-ROW(A$79)+1))),),"")</f>
        <v/>
      </c>
      <c r="W110" s="0" t="str">
        <f aca="false" t="array" ref="W110:W110">IFERROR(CONCATENATE((INDEX($Z$7:$Z$77,SMALL(IF($Z$7:$Z$77&lt;&gt;"",IF($W$7:$W$77&lt;&gt;"",ROW($W$7:$W$77)-MIN(ROW($W$7:$W$77))+1,""),""),ROW()-ROW(A$79)+1)))," "),"")</f>
        <v/>
      </c>
      <c r="X110" s="0" t="str">
        <f aca="false" t="array" ref="X110:X110">IFERROR(CONCATENATE(TEXT(INDEX($W$7:$W$77,SMALL(IF($Z$7:$Z$77&lt;&gt;"",IF($W$7:$W$77&lt;&gt;"",ROW($W$7:$W$77)-MIN(ROW($W$7:$W$77))+1,""),""),ROW()-ROW(A$79)+1)),"##0")," "),"")</f>
        <v/>
      </c>
      <c r="Y110" s="0" t="str">
        <f aca="false" t="array" ref="Y110:Y110">IFERROR(CONCATENATE((INDEX($A$7:$A$77,SMALL(IF($Z$7:$Z$77&lt;&gt;"",IF($W$7:$W$77&lt;&gt;"",ROW($W$7:$W$77)-MIN(ROW($W$7:$W$77))+1,""),""),ROW()-ROW(A$79)+1))),),"")</f>
        <v/>
      </c>
      <c r="AC110" s="0" t="str">
        <f aca="false" t="array" ref="AC110:AC110">IFERROR(CONCATENATE((INDEX($AF$7:$AF$77,SMALL(IF($AF$7:$AF$77&lt;&gt;"",IF($AC$7:$AC$77&lt;&gt;"",ROW($AC$7:$AC$77)-MIN(ROW($AC$7:$AC$77))+1,""),""),ROW()-ROW(A$79)+1))),","),"")</f>
        <v/>
      </c>
      <c r="AD110" s="0" t="str">
        <f aca="false" t="array" ref="AD110:AD110">IFERROR(CONCATENATE(TEXT(INDEX($AC$7:$AC$77,SMALL(IF($AF$7:$AF$77&lt;&gt;"",IF($AC$7:$AC$77&lt;&gt;"",ROW($AC$7:$AC$77)-MIN(ROW($AC$7:$AC$77))+1,""),""),ROW()-ROW(A$79)+1)),"##0"),","),"")</f>
        <v/>
      </c>
      <c r="AE110" s="0" t="str">
        <f aca="false" t="array" ref="AE110:AE110">IFERROR(CONCATENATE((INDEX($A$7:$A$77,SMALL(IF($AF$7:$AF$77&lt;&gt;"",IF($AC$7:$AC$77&lt;&gt;"",ROW($AC$7:$AC$77)-MIN(ROW($AC$7:$AC$77))+1,""),""),ROW()-ROW(A$79)+1))),),"")</f>
        <v/>
      </c>
      <c r="AI110" s="0" t="str">
        <f aca="false" t="array" ref="AI110:AI110">IFERROR(CONCATENATE((INDEX($AL$7:$AL$77,SMALL(IF($AL$7:$AL$77&lt;&gt;"",IF($AI$7:$AI$77&lt;&gt;"",ROW($AI$7:$AI$77)-MIN(ROW($AI$7:$AI$77))+1,""),""),ROW()-ROW(A$79)+1)))," "),"")</f>
        <v/>
      </c>
      <c r="AJ110" s="0" t="str">
        <f aca="false" t="array" ref="AJ110:AJ110">IFERROR(CONCATENATE(TEXT(INDEX($AI$7:$AI$77,SMALL(IF($AL$7:$AL$77&lt;&gt;"",IF($AI$7:$AI$77&lt;&gt;"",ROW($AI$7:$AI$77)-MIN(ROW($AI$7:$AI$77))+1,""),""),ROW()-ROW(A$79)+1)),"##0")," "),"")</f>
        <v/>
      </c>
      <c r="AK110" s="0" t="str">
        <f aca="false" t="array" ref="AK110:AK110">IFERROR(CONCATENATE((INDEX($A$7:$A$77,SMALL(IF($AL$7:$AL$77&lt;&gt;"",IF($AI$7:$AI$77&lt;&gt;"",ROW($AI$7:$AI$77)-MIN(ROW($AI$7:$AI$77))+1,""),""),ROW()-ROW(A$79)+1))),),"")</f>
        <v/>
      </c>
    </row>
    <row r="111" customFormat="false" ht="15" hidden="false" customHeight="false" outlineLevel="0" collapsed="false">
      <c r="K111" s="0" t="str">
        <f aca="false" t="array" ref="K111:K111">IFERROR(CONCATENATE(TEXT(INDEX($K$7:$K$77,SMALL(IF($N$7:$N$77&lt;&gt;"",IF($K$7:$K$77&lt;&gt;"",ROW($K$7:$K$77)-MIN(ROW($K$7:$K$77))+1,""),""),ROW()-ROW(A$79)+1)),"##0"),","),"")</f>
        <v/>
      </c>
      <c r="L111" s="0" t="str">
        <f aca="false" t="array" ref="L111:L111">IFERROR(CONCATENATE((INDEX($N$7:$N$77,SMALL(IF($N$7:$N$77&lt;&gt;"",IF($K$7:$K$77&lt;&gt;"",ROW($K$7:$K$77)-MIN(ROW($K$7:$K$77))+1,""),""),ROW()-ROW(A$79)+1))),","),"")</f>
        <v/>
      </c>
      <c r="M111" s="0" t="str">
        <f aca="false" t="array" ref="M111:M111">IFERROR(CONCATENATE((INDEX($A$7:$A$77,SMALL(IF($N$7:$N$77&lt;&gt;"",IF($K$7:$K$77&lt;&gt;"",ROW($K$7:$K$77)-MIN(ROW($K$7:$K$77))+1,""),""),ROW()-ROW(A$79)+1))),),"")</f>
        <v/>
      </c>
      <c r="Q111" s="0" t="str">
        <f aca="false" t="array" ref="Q111:Q111">IFERROR(CONCATENATE((INDEX($T$7:$T$77,SMALL(IF($T$7:$T$77&lt;&gt;"",IF($Q$7:$Q$77&lt;&gt;"",ROW($Q$7:$Q$77)-MIN(ROW($Q$7:$Q$77))+1,""),""),ROW()-ROW(A$79)+1)))," "),"")</f>
        <v/>
      </c>
      <c r="R111" s="0" t="str">
        <f aca="false" t="array" ref="R111:R111">IFERROR(CONCATENATE(TEXT(INDEX($Q$7:$Q$77,SMALL(IF($T$7:$T$77&lt;&gt;"",IF($Q$7:$Q$77&lt;&gt;"",ROW($Q$7:$Q$77)-MIN(ROW($Q$7:$Q$77))+1,""),""),ROW()-ROW(A$79)+1)),"##0")," "),"")</f>
        <v/>
      </c>
      <c r="S111" s="0" t="str">
        <f aca="false" t="array" ref="S111:S111">IFERROR(CONCATENATE((INDEX($A$7:$A$77,SMALL(IF($T$7:$T$77&lt;&gt;"",IF($Q$7:$Q$77&lt;&gt;"",ROW($Q$7:$Q$77)-MIN(ROW($Q$7:$Q$77))+1,""),""),ROW()-ROW(A$79)+1))),),"")</f>
        <v/>
      </c>
      <c r="W111" s="0" t="str">
        <f aca="false" t="array" ref="W111:W111">IFERROR(CONCATENATE((INDEX($Z$7:$Z$77,SMALL(IF($Z$7:$Z$77&lt;&gt;"",IF($W$7:$W$77&lt;&gt;"",ROW($W$7:$W$77)-MIN(ROW($W$7:$W$77))+1,""),""),ROW()-ROW(A$79)+1)))," "),"")</f>
        <v/>
      </c>
      <c r="X111" s="0" t="str">
        <f aca="false" t="array" ref="X111:X111">IFERROR(CONCATENATE(TEXT(INDEX($W$7:$W$77,SMALL(IF($Z$7:$Z$77&lt;&gt;"",IF($W$7:$W$77&lt;&gt;"",ROW($W$7:$W$77)-MIN(ROW($W$7:$W$77))+1,""),""),ROW()-ROW(A$79)+1)),"##0")," "),"")</f>
        <v/>
      </c>
      <c r="Y111" s="0" t="str">
        <f aca="false" t="array" ref="Y111:Y111">IFERROR(CONCATENATE((INDEX($A$7:$A$77,SMALL(IF($Z$7:$Z$77&lt;&gt;"",IF($W$7:$W$77&lt;&gt;"",ROW($W$7:$W$77)-MIN(ROW($W$7:$W$77))+1,""),""),ROW()-ROW(A$79)+1))),),"")</f>
        <v/>
      </c>
      <c r="AC111" s="0" t="str">
        <f aca="false" t="array" ref="AC111:AC111">IFERROR(CONCATENATE((INDEX($AF$7:$AF$77,SMALL(IF($AF$7:$AF$77&lt;&gt;"",IF($AC$7:$AC$77&lt;&gt;"",ROW($AC$7:$AC$77)-MIN(ROW($AC$7:$AC$77))+1,""),""),ROW()-ROW(A$79)+1))),","),"")</f>
        <v/>
      </c>
      <c r="AD111" s="0" t="str">
        <f aca="false" t="array" ref="AD111:AD111">IFERROR(CONCATENATE(TEXT(INDEX($AC$7:$AC$77,SMALL(IF($AF$7:$AF$77&lt;&gt;"",IF($AC$7:$AC$77&lt;&gt;"",ROW($AC$7:$AC$77)-MIN(ROW($AC$7:$AC$77))+1,""),""),ROW()-ROW(A$79)+1)),"##0"),","),"")</f>
        <v/>
      </c>
      <c r="AE111" s="0" t="str">
        <f aca="false" t="array" ref="AE111:AE111">IFERROR(CONCATENATE((INDEX($A$7:$A$77,SMALL(IF($AF$7:$AF$77&lt;&gt;"",IF($AC$7:$AC$77&lt;&gt;"",ROW($AC$7:$AC$77)-MIN(ROW($AC$7:$AC$77))+1,""),""),ROW()-ROW(A$79)+1))),),"")</f>
        <v/>
      </c>
      <c r="AI111" s="0" t="str">
        <f aca="false" t="array" ref="AI111:AI111">IFERROR(CONCATENATE((INDEX($AL$7:$AL$77,SMALL(IF($AL$7:$AL$77&lt;&gt;"",IF($AI$7:$AI$77&lt;&gt;"",ROW($AI$7:$AI$77)-MIN(ROW($AI$7:$AI$77))+1,""),""),ROW()-ROW(A$79)+1)))," "),"")</f>
        <v/>
      </c>
      <c r="AJ111" s="0" t="str">
        <f aca="false" t="array" ref="AJ111:AJ111">IFERROR(CONCATENATE(TEXT(INDEX($AI$7:$AI$77,SMALL(IF($AL$7:$AL$77&lt;&gt;"",IF($AI$7:$AI$77&lt;&gt;"",ROW($AI$7:$AI$77)-MIN(ROW($AI$7:$AI$77))+1,""),""),ROW()-ROW(A$79)+1)),"##0")," "),"")</f>
        <v/>
      </c>
      <c r="AK111" s="0" t="str">
        <f aca="false" t="array" ref="AK111:AK111">IFERROR(CONCATENATE((INDEX($A$7:$A$77,SMALL(IF($AL$7:$AL$77&lt;&gt;"",IF($AI$7:$AI$77&lt;&gt;"",ROW($AI$7:$AI$77)-MIN(ROW($AI$7:$AI$77))+1,""),""),ROW()-ROW(A$79)+1))),),"")</f>
        <v/>
      </c>
    </row>
    <row r="112" customFormat="false" ht="15" hidden="false" customHeight="false" outlineLevel="0" collapsed="false">
      <c r="K112" s="0" t="str">
        <f aca="false" t="array" ref="K112:K112">IFERROR(CONCATENATE(TEXT(INDEX($K$7:$K$77,SMALL(IF($N$7:$N$77&lt;&gt;"",IF($K$7:$K$77&lt;&gt;"",ROW($K$7:$K$77)-MIN(ROW($K$7:$K$77))+1,""),""),ROW()-ROW(A$79)+1)),"##0"),","),"")</f>
        <v/>
      </c>
      <c r="L112" s="0" t="str">
        <f aca="false" t="array" ref="L112:L112">IFERROR(CONCATENATE((INDEX($N$7:$N$77,SMALL(IF($N$7:$N$77&lt;&gt;"",IF($K$7:$K$77&lt;&gt;"",ROW($K$7:$K$77)-MIN(ROW($K$7:$K$77))+1,""),""),ROW()-ROW(A$79)+1))),","),"")</f>
        <v/>
      </c>
      <c r="M112" s="0" t="str">
        <f aca="false" t="array" ref="M112:M112">IFERROR(CONCATENATE((INDEX($A$7:$A$77,SMALL(IF($N$7:$N$77&lt;&gt;"",IF($K$7:$K$77&lt;&gt;"",ROW($K$7:$K$77)-MIN(ROW($K$7:$K$77))+1,""),""),ROW()-ROW(A$79)+1))),),"")</f>
        <v/>
      </c>
      <c r="Q112" s="0" t="str">
        <f aca="false" t="array" ref="Q112:Q112">IFERROR(CONCATENATE((INDEX($T$7:$T$77,SMALL(IF($T$7:$T$77&lt;&gt;"",IF($Q$7:$Q$77&lt;&gt;"",ROW($Q$7:$Q$77)-MIN(ROW($Q$7:$Q$77))+1,""),""),ROW()-ROW(A$79)+1)))," "),"")</f>
        <v/>
      </c>
      <c r="R112" s="0" t="str">
        <f aca="false" t="array" ref="R112:R112">IFERROR(CONCATENATE(TEXT(INDEX($Q$7:$Q$77,SMALL(IF($T$7:$T$77&lt;&gt;"",IF($Q$7:$Q$77&lt;&gt;"",ROW($Q$7:$Q$77)-MIN(ROW($Q$7:$Q$77))+1,""),""),ROW()-ROW(A$79)+1)),"##0")," "),"")</f>
        <v/>
      </c>
      <c r="S112" s="0" t="str">
        <f aca="false" t="array" ref="S112:S112">IFERROR(CONCATENATE((INDEX($A$7:$A$77,SMALL(IF($T$7:$T$77&lt;&gt;"",IF($Q$7:$Q$77&lt;&gt;"",ROW($Q$7:$Q$77)-MIN(ROW($Q$7:$Q$77))+1,""),""),ROW()-ROW(A$79)+1))),),"")</f>
        <v/>
      </c>
      <c r="W112" s="0" t="str">
        <f aca="false" t="array" ref="W112:W112">IFERROR(CONCATENATE((INDEX($Z$7:$Z$77,SMALL(IF($Z$7:$Z$77&lt;&gt;"",IF($W$7:$W$77&lt;&gt;"",ROW($W$7:$W$77)-MIN(ROW($W$7:$W$77))+1,""),""),ROW()-ROW(A$79)+1)))," "),"")</f>
        <v/>
      </c>
      <c r="X112" s="0" t="str">
        <f aca="false" t="array" ref="X112:X112">IFERROR(CONCATENATE(TEXT(INDEX($W$7:$W$77,SMALL(IF($Z$7:$Z$77&lt;&gt;"",IF($W$7:$W$77&lt;&gt;"",ROW($W$7:$W$77)-MIN(ROW($W$7:$W$77))+1,""),""),ROW()-ROW(A$79)+1)),"##0")," "),"")</f>
        <v/>
      </c>
      <c r="Y112" s="0" t="str">
        <f aca="false" t="array" ref="Y112:Y112">IFERROR(CONCATENATE((INDEX($A$7:$A$77,SMALL(IF($Z$7:$Z$77&lt;&gt;"",IF($W$7:$W$77&lt;&gt;"",ROW($W$7:$W$77)-MIN(ROW($W$7:$W$77))+1,""),""),ROW()-ROW(A$79)+1))),),"")</f>
        <v/>
      </c>
      <c r="AC112" s="0" t="str">
        <f aca="false" t="array" ref="AC112:AC112">IFERROR(CONCATENATE((INDEX($AF$7:$AF$77,SMALL(IF($AF$7:$AF$77&lt;&gt;"",IF($AC$7:$AC$77&lt;&gt;"",ROW($AC$7:$AC$77)-MIN(ROW($AC$7:$AC$77))+1,""),""),ROW()-ROW(A$79)+1))),","),"")</f>
        <v/>
      </c>
      <c r="AD112" s="0" t="str">
        <f aca="false" t="array" ref="AD112:AD112">IFERROR(CONCATENATE(TEXT(INDEX($AC$7:$AC$77,SMALL(IF($AF$7:$AF$77&lt;&gt;"",IF($AC$7:$AC$77&lt;&gt;"",ROW($AC$7:$AC$77)-MIN(ROW($AC$7:$AC$77))+1,""),""),ROW()-ROW(A$79)+1)),"##0"),","),"")</f>
        <v/>
      </c>
      <c r="AE112" s="0" t="str">
        <f aca="false" t="array" ref="AE112:AE112">IFERROR(CONCATENATE((INDEX($A$7:$A$77,SMALL(IF($AF$7:$AF$77&lt;&gt;"",IF($AC$7:$AC$77&lt;&gt;"",ROW($AC$7:$AC$77)-MIN(ROW($AC$7:$AC$77))+1,""),""),ROW()-ROW(A$79)+1))),),"")</f>
        <v/>
      </c>
      <c r="AI112" s="0" t="str">
        <f aca="false" t="array" ref="AI112:AI112">IFERROR(CONCATENATE((INDEX($AL$7:$AL$77,SMALL(IF($AL$7:$AL$77&lt;&gt;"",IF($AI$7:$AI$77&lt;&gt;"",ROW($AI$7:$AI$77)-MIN(ROW($AI$7:$AI$77))+1,""),""),ROW()-ROW(A$79)+1)))," "),"")</f>
        <v/>
      </c>
      <c r="AJ112" s="0" t="str">
        <f aca="false" t="array" ref="AJ112:AJ112">IFERROR(CONCATENATE(TEXT(INDEX($AI$7:$AI$77,SMALL(IF($AL$7:$AL$77&lt;&gt;"",IF($AI$7:$AI$77&lt;&gt;"",ROW($AI$7:$AI$77)-MIN(ROW($AI$7:$AI$77))+1,""),""),ROW()-ROW(A$79)+1)),"##0")," "),"")</f>
        <v/>
      </c>
      <c r="AK112" s="0" t="str">
        <f aca="false" t="array" ref="AK112:AK112">IFERROR(CONCATENATE((INDEX($A$7:$A$77,SMALL(IF($AL$7:$AL$77&lt;&gt;"",IF($AI$7:$AI$77&lt;&gt;"",ROW($AI$7:$AI$77)-MIN(ROW($AI$7:$AI$77))+1,""),""),ROW()-ROW(A$79)+1))),),"")</f>
        <v/>
      </c>
    </row>
    <row r="113" customFormat="false" ht="15" hidden="false" customHeight="false" outlineLevel="0" collapsed="false">
      <c r="K113" s="0" t="str">
        <f aca="false" t="array" ref="K113:K113">IFERROR(CONCATENATE(TEXT(INDEX($K$7:$K$77,SMALL(IF($N$7:$N$77&lt;&gt;"",IF($K$7:$K$77&lt;&gt;"",ROW($K$7:$K$77)-MIN(ROW($K$7:$K$77))+1,""),""),ROW()-ROW(A$79)+1)),"##0"),","),"")</f>
        <v/>
      </c>
      <c r="L113" s="0" t="str">
        <f aca="false" t="array" ref="L113:L113">IFERROR(CONCATENATE((INDEX($N$7:$N$77,SMALL(IF($N$7:$N$77&lt;&gt;"",IF($K$7:$K$77&lt;&gt;"",ROW($K$7:$K$77)-MIN(ROW($K$7:$K$77))+1,""),""),ROW()-ROW(A$79)+1))),","),"")</f>
        <v/>
      </c>
      <c r="M113" s="0" t="str">
        <f aca="false" t="array" ref="M113:M113">IFERROR(CONCATENATE((INDEX($A$7:$A$77,SMALL(IF($N$7:$N$77&lt;&gt;"",IF($K$7:$K$77&lt;&gt;"",ROW($K$7:$K$77)-MIN(ROW($K$7:$K$77))+1,""),""),ROW()-ROW(A$79)+1))),),"")</f>
        <v/>
      </c>
      <c r="Q113" s="0" t="str">
        <f aca="false" t="array" ref="Q113:Q113">IFERROR(CONCATENATE((INDEX($T$7:$T$77,SMALL(IF($T$7:$T$77&lt;&gt;"",IF($Q$7:$Q$77&lt;&gt;"",ROW($Q$7:$Q$77)-MIN(ROW($Q$7:$Q$77))+1,""),""),ROW()-ROW(A$79)+1)))," "),"")</f>
        <v/>
      </c>
      <c r="R113" s="0" t="str">
        <f aca="false" t="array" ref="R113:R113">IFERROR(CONCATENATE(TEXT(INDEX($Q$7:$Q$77,SMALL(IF($T$7:$T$77&lt;&gt;"",IF($Q$7:$Q$77&lt;&gt;"",ROW($Q$7:$Q$77)-MIN(ROW($Q$7:$Q$77))+1,""),""),ROW()-ROW(A$79)+1)),"##0")," "),"")</f>
        <v/>
      </c>
      <c r="S113" s="0" t="str">
        <f aca="false" t="array" ref="S113:S113">IFERROR(CONCATENATE((INDEX($A$7:$A$77,SMALL(IF($T$7:$T$77&lt;&gt;"",IF($Q$7:$Q$77&lt;&gt;"",ROW($Q$7:$Q$77)-MIN(ROW($Q$7:$Q$77))+1,""),""),ROW()-ROW(A$79)+1))),),"")</f>
        <v/>
      </c>
      <c r="W113" s="0" t="str">
        <f aca="false" t="array" ref="W113:W113">IFERROR(CONCATENATE((INDEX($Z$7:$Z$77,SMALL(IF($Z$7:$Z$77&lt;&gt;"",IF($W$7:$W$77&lt;&gt;"",ROW($W$7:$W$77)-MIN(ROW($W$7:$W$77))+1,""),""),ROW()-ROW(A$79)+1)))," "),"")</f>
        <v/>
      </c>
      <c r="X113" s="0" t="str">
        <f aca="false" t="array" ref="X113:X113">IFERROR(CONCATENATE(TEXT(INDEX($W$7:$W$77,SMALL(IF($Z$7:$Z$77&lt;&gt;"",IF($W$7:$W$77&lt;&gt;"",ROW($W$7:$W$77)-MIN(ROW($W$7:$W$77))+1,""),""),ROW()-ROW(A$79)+1)),"##0")," "),"")</f>
        <v/>
      </c>
      <c r="Y113" s="0" t="str">
        <f aca="false" t="array" ref="Y113:Y113">IFERROR(CONCATENATE((INDEX($A$7:$A$77,SMALL(IF($Z$7:$Z$77&lt;&gt;"",IF($W$7:$W$77&lt;&gt;"",ROW($W$7:$W$77)-MIN(ROW($W$7:$W$77))+1,""),""),ROW()-ROW(A$79)+1))),),"")</f>
        <v/>
      </c>
      <c r="AC113" s="0" t="str">
        <f aca="false" t="array" ref="AC113:AC113">IFERROR(CONCATENATE((INDEX($AF$7:$AF$77,SMALL(IF($AF$7:$AF$77&lt;&gt;"",IF($AC$7:$AC$77&lt;&gt;"",ROW($AC$7:$AC$77)-MIN(ROW($AC$7:$AC$77))+1,""),""),ROW()-ROW(A$79)+1))),","),"")</f>
        <v/>
      </c>
      <c r="AD113" s="0" t="str">
        <f aca="false" t="array" ref="AD113:AD113">IFERROR(CONCATENATE(TEXT(INDEX($AC$7:$AC$77,SMALL(IF($AF$7:$AF$77&lt;&gt;"",IF($AC$7:$AC$77&lt;&gt;"",ROW($AC$7:$AC$77)-MIN(ROW($AC$7:$AC$77))+1,""),""),ROW()-ROW(A$79)+1)),"##0"),","),"")</f>
        <v/>
      </c>
      <c r="AE113" s="0" t="str">
        <f aca="false" t="array" ref="AE113:AE113">IFERROR(CONCATENATE((INDEX($A$7:$A$77,SMALL(IF($AF$7:$AF$77&lt;&gt;"",IF($AC$7:$AC$77&lt;&gt;"",ROW($AC$7:$AC$77)-MIN(ROW($AC$7:$AC$77))+1,""),""),ROW()-ROW(A$79)+1))),),"")</f>
        <v/>
      </c>
      <c r="AI113" s="0" t="str">
        <f aca="false" t="array" ref="AI113:AI113">IFERROR(CONCATENATE((INDEX($AL$7:$AL$77,SMALL(IF($AL$7:$AL$77&lt;&gt;"",IF($AI$7:$AI$77&lt;&gt;"",ROW($AI$7:$AI$77)-MIN(ROW($AI$7:$AI$77))+1,""),""),ROW()-ROW(A$79)+1)))," "),"")</f>
        <v/>
      </c>
      <c r="AJ113" s="0" t="str">
        <f aca="false" t="array" ref="AJ113:AJ113">IFERROR(CONCATENATE(TEXT(INDEX($AI$7:$AI$77,SMALL(IF($AL$7:$AL$77&lt;&gt;"",IF($AI$7:$AI$77&lt;&gt;"",ROW($AI$7:$AI$77)-MIN(ROW($AI$7:$AI$77))+1,""),""),ROW()-ROW(A$79)+1)),"##0")," "),"")</f>
        <v/>
      </c>
      <c r="AK113" s="0" t="str">
        <f aca="false" t="array" ref="AK113:AK113">IFERROR(CONCATENATE((INDEX($A$7:$A$77,SMALL(IF($AL$7:$AL$77&lt;&gt;"",IF($AI$7:$AI$77&lt;&gt;"",ROW($AI$7:$AI$77)-MIN(ROW($AI$7:$AI$77))+1,""),""),ROW()-ROW(A$79)+1))),),"")</f>
        <v/>
      </c>
    </row>
    <row r="114" customFormat="false" ht="15" hidden="false" customHeight="false" outlineLevel="0" collapsed="false">
      <c r="K114" s="0" t="str">
        <f aca="false" t="array" ref="K114:K114">IFERROR(CONCATENATE(TEXT(INDEX($K$7:$K$77,SMALL(IF($N$7:$N$77&lt;&gt;"",IF($K$7:$K$77&lt;&gt;"",ROW($K$7:$K$77)-MIN(ROW($K$7:$K$77))+1,""),""),ROW()-ROW(A$79)+1)),"##0"),","),"")</f>
        <v/>
      </c>
      <c r="L114" s="0" t="str">
        <f aca="false" t="array" ref="L114:L114">IFERROR(CONCATENATE((INDEX($N$7:$N$77,SMALL(IF($N$7:$N$77&lt;&gt;"",IF($K$7:$K$77&lt;&gt;"",ROW($K$7:$K$77)-MIN(ROW($K$7:$K$77))+1,""),""),ROW()-ROW(A$79)+1))),","),"")</f>
        <v/>
      </c>
      <c r="M114" s="0" t="str">
        <f aca="false" t="array" ref="M114:M114">IFERROR(CONCATENATE((INDEX($A$7:$A$77,SMALL(IF($N$7:$N$77&lt;&gt;"",IF($K$7:$K$77&lt;&gt;"",ROW($K$7:$K$77)-MIN(ROW($K$7:$K$77))+1,""),""),ROW()-ROW(A$79)+1))),),"")</f>
        <v/>
      </c>
      <c r="Q114" s="0" t="str">
        <f aca="false" t="array" ref="Q114:Q114">IFERROR(CONCATENATE((INDEX($T$7:$T$77,SMALL(IF($T$7:$T$77&lt;&gt;"",IF($Q$7:$Q$77&lt;&gt;"",ROW($Q$7:$Q$77)-MIN(ROW($Q$7:$Q$77))+1,""),""),ROW()-ROW(A$79)+1)))," "),"")</f>
        <v/>
      </c>
      <c r="R114" s="0" t="str">
        <f aca="false" t="array" ref="R114:R114">IFERROR(CONCATENATE(TEXT(INDEX($Q$7:$Q$77,SMALL(IF($T$7:$T$77&lt;&gt;"",IF($Q$7:$Q$77&lt;&gt;"",ROW($Q$7:$Q$77)-MIN(ROW($Q$7:$Q$77))+1,""),""),ROW()-ROW(A$79)+1)),"##0")," "),"")</f>
        <v/>
      </c>
      <c r="S114" s="0" t="str">
        <f aca="false" t="array" ref="S114:S114">IFERROR(CONCATENATE((INDEX($A$7:$A$77,SMALL(IF($T$7:$T$77&lt;&gt;"",IF($Q$7:$Q$77&lt;&gt;"",ROW($Q$7:$Q$77)-MIN(ROW($Q$7:$Q$77))+1,""),""),ROW()-ROW(A$79)+1))),),"")</f>
        <v/>
      </c>
      <c r="W114" s="0" t="str">
        <f aca="false" t="array" ref="W114:W114">IFERROR(CONCATENATE((INDEX($Z$7:$Z$77,SMALL(IF($Z$7:$Z$77&lt;&gt;"",IF($W$7:$W$77&lt;&gt;"",ROW($W$7:$W$77)-MIN(ROW($W$7:$W$77))+1,""),""),ROW()-ROW(A$79)+1)))," "),"")</f>
        <v/>
      </c>
      <c r="X114" s="0" t="str">
        <f aca="false" t="array" ref="X114:X114">IFERROR(CONCATENATE(TEXT(INDEX($W$7:$W$77,SMALL(IF($Z$7:$Z$77&lt;&gt;"",IF($W$7:$W$77&lt;&gt;"",ROW($W$7:$W$77)-MIN(ROW($W$7:$W$77))+1,""),""),ROW()-ROW(A$79)+1)),"##0")," "),"")</f>
        <v/>
      </c>
      <c r="Y114" s="0" t="str">
        <f aca="false" t="array" ref="Y114:Y114">IFERROR(CONCATENATE((INDEX($A$7:$A$77,SMALL(IF($Z$7:$Z$77&lt;&gt;"",IF($W$7:$W$77&lt;&gt;"",ROW($W$7:$W$77)-MIN(ROW($W$7:$W$77))+1,""),""),ROW()-ROW(A$79)+1))),),"")</f>
        <v/>
      </c>
      <c r="AC114" s="0" t="str">
        <f aca="false" t="array" ref="AC114:AC114">IFERROR(CONCATENATE((INDEX($AF$7:$AF$77,SMALL(IF($AF$7:$AF$77&lt;&gt;"",IF($AC$7:$AC$77&lt;&gt;"",ROW($AC$7:$AC$77)-MIN(ROW($AC$7:$AC$77))+1,""),""),ROW()-ROW(A$79)+1))),","),"")</f>
        <v/>
      </c>
      <c r="AD114" s="0" t="str">
        <f aca="false" t="array" ref="AD114:AD114">IFERROR(CONCATENATE(TEXT(INDEX($AC$7:$AC$77,SMALL(IF($AF$7:$AF$77&lt;&gt;"",IF($AC$7:$AC$77&lt;&gt;"",ROW($AC$7:$AC$77)-MIN(ROW($AC$7:$AC$77))+1,""),""),ROW()-ROW(A$79)+1)),"##0"),","),"")</f>
        <v/>
      </c>
      <c r="AE114" s="0" t="str">
        <f aca="false" t="array" ref="AE114:AE114">IFERROR(CONCATENATE((INDEX($A$7:$A$77,SMALL(IF($AF$7:$AF$77&lt;&gt;"",IF($AC$7:$AC$77&lt;&gt;"",ROW($AC$7:$AC$77)-MIN(ROW($AC$7:$AC$77))+1,""),""),ROW()-ROW(A$79)+1))),),"")</f>
        <v/>
      </c>
      <c r="AI114" s="0" t="str">
        <f aca="false" t="array" ref="AI114:AI114">IFERROR(CONCATENATE((INDEX($AL$7:$AL$77,SMALL(IF($AL$7:$AL$77&lt;&gt;"",IF($AI$7:$AI$77&lt;&gt;"",ROW($AI$7:$AI$77)-MIN(ROW($AI$7:$AI$77))+1,""),""),ROW()-ROW(A$79)+1)))," "),"")</f>
        <v/>
      </c>
      <c r="AJ114" s="0" t="str">
        <f aca="false" t="array" ref="AJ114:AJ114">IFERROR(CONCATENATE(TEXT(INDEX($AI$7:$AI$77,SMALL(IF($AL$7:$AL$77&lt;&gt;"",IF($AI$7:$AI$77&lt;&gt;"",ROW($AI$7:$AI$77)-MIN(ROW($AI$7:$AI$77))+1,""),""),ROW()-ROW(A$79)+1)),"##0")," "),"")</f>
        <v/>
      </c>
      <c r="AK114" s="0" t="str">
        <f aca="false" t="array" ref="AK114:AK114">IFERROR(CONCATENATE((INDEX($A$7:$A$77,SMALL(IF($AL$7:$AL$77&lt;&gt;"",IF($AI$7:$AI$77&lt;&gt;"",ROW($AI$7:$AI$77)-MIN(ROW($AI$7:$AI$77))+1,""),""),ROW()-ROW(A$79)+1))),),"")</f>
        <v/>
      </c>
    </row>
    <row r="115" customFormat="false" ht="15" hidden="false" customHeight="false" outlineLevel="0" collapsed="false">
      <c r="K115" s="0" t="str">
        <f aca="false" t="array" ref="K115:K115">IFERROR(CONCATENATE(TEXT(INDEX($K$7:$K$77,SMALL(IF($N$7:$N$77&lt;&gt;"",IF($K$7:$K$77&lt;&gt;"",ROW($K$7:$K$77)-MIN(ROW($K$7:$K$77))+1,""),""),ROW()-ROW(A$79)+1)),"##0"),","),"")</f>
        <v/>
      </c>
      <c r="L115" s="0" t="str">
        <f aca="false" t="array" ref="L115:L115">IFERROR(CONCATENATE((INDEX($N$7:$N$77,SMALL(IF($N$7:$N$77&lt;&gt;"",IF($K$7:$K$77&lt;&gt;"",ROW($K$7:$K$77)-MIN(ROW($K$7:$K$77))+1,""),""),ROW()-ROW(A$79)+1))),","),"")</f>
        <v/>
      </c>
      <c r="M115" s="0" t="str">
        <f aca="false" t="array" ref="M115:M115">IFERROR(CONCATENATE((INDEX($A$7:$A$77,SMALL(IF($N$7:$N$77&lt;&gt;"",IF($K$7:$K$77&lt;&gt;"",ROW($K$7:$K$77)-MIN(ROW($K$7:$K$77))+1,""),""),ROW()-ROW(A$79)+1))),),"")</f>
        <v/>
      </c>
      <c r="Q115" s="0" t="str">
        <f aca="false" t="array" ref="Q115:Q115">IFERROR(CONCATENATE((INDEX($T$7:$T$77,SMALL(IF($T$7:$T$77&lt;&gt;"",IF($Q$7:$Q$77&lt;&gt;"",ROW($Q$7:$Q$77)-MIN(ROW($Q$7:$Q$77))+1,""),""),ROW()-ROW(A$79)+1)))," "),"")</f>
        <v/>
      </c>
      <c r="R115" s="0" t="str">
        <f aca="false" t="array" ref="R115:R115">IFERROR(CONCATENATE(TEXT(INDEX($Q$7:$Q$77,SMALL(IF($T$7:$T$77&lt;&gt;"",IF($Q$7:$Q$77&lt;&gt;"",ROW($Q$7:$Q$77)-MIN(ROW($Q$7:$Q$77))+1,""),""),ROW()-ROW(A$79)+1)),"##0")," "),"")</f>
        <v/>
      </c>
      <c r="S115" s="0" t="str">
        <f aca="false" t="array" ref="S115:S115">IFERROR(CONCATENATE((INDEX($A$7:$A$77,SMALL(IF($T$7:$T$77&lt;&gt;"",IF($Q$7:$Q$77&lt;&gt;"",ROW($Q$7:$Q$77)-MIN(ROW($Q$7:$Q$77))+1,""),""),ROW()-ROW(A$79)+1))),),"")</f>
        <v/>
      </c>
      <c r="W115" s="0" t="str">
        <f aca="false" t="array" ref="W115:W115">IFERROR(CONCATENATE((INDEX($Z$7:$Z$77,SMALL(IF($Z$7:$Z$77&lt;&gt;"",IF($W$7:$W$77&lt;&gt;"",ROW($W$7:$W$77)-MIN(ROW($W$7:$W$77))+1,""),""),ROW()-ROW(A$79)+1)))," "),"")</f>
        <v/>
      </c>
      <c r="X115" s="0" t="str">
        <f aca="false" t="array" ref="X115:X115">IFERROR(CONCATENATE(TEXT(INDEX($W$7:$W$77,SMALL(IF($Z$7:$Z$77&lt;&gt;"",IF($W$7:$W$77&lt;&gt;"",ROW($W$7:$W$77)-MIN(ROW($W$7:$W$77))+1,""),""),ROW()-ROW(A$79)+1)),"##0")," "),"")</f>
        <v/>
      </c>
      <c r="Y115" s="0" t="str">
        <f aca="false" t="array" ref="Y115:Y115">IFERROR(CONCATENATE((INDEX($A$7:$A$77,SMALL(IF($Z$7:$Z$77&lt;&gt;"",IF($W$7:$W$77&lt;&gt;"",ROW($W$7:$W$77)-MIN(ROW($W$7:$W$77))+1,""),""),ROW()-ROW(A$79)+1))),),"")</f>
        <v/>
      </c>
      <c r="AC115" s="0" t="str">
        <f aca="false" t="array" ref="AC115:AC115">IFERROR(CONCATENATE((INDEX($AF$7:$AF$77,SMALL(IF($AF$7:$AF$77&lt;&gt;"",IF($AC$7:$AC$77&lt;&gt;"",ROW($AC$7:$AC$77)-MIN(ROW($AC$7:$AC$77))+1,""),""),ROW()-ROW(A$79)+1))),","),"")</f>
        <v/>
      </c>
      <c r="AD115" s="0" t="str">
        <f aca="false" t="array" ref="AD115:AD115">IFERROR(CONCATENATE(TEXT(INDEX($AC$7:$AC$77,SMALL(IF($AF$7:$AF$77&lt;&gt;"",IF($AC$7:$AC$77&lt;&gt;"",ROW($AC$7:$AC$77)-MIN(ROW($AC$7:$AC$77))+1,""),""),ROW()-ROW(A$79)+1)),"##0"),","),"")</f>
        <v/>
      </c>
      <c r="AE115" s="0" t="str">
        <f aca="false" t="array" ref="AE115:AE115">IFERROR(CONCATENATE((INDEX($A$7:$A$77,SMALL(IF($AF$7:$AF$77&lt;&gt;"",IF($AC$7:$AC$77&lt;&gt;"",ROW($AC$7:$AC$77)-MIN(ROW($AC$7:$AC$77))+1,""),""),ROW()-ROW(A$79)+1))),),"")</f>
        <v/>
      </c>
      <c r="AI115" s="0" t="str">
        <f aca="false" t="array" ref="AI115:AI115">IFERROR(CONCATENATE((INDEX($AL$7:$AL$77,SMALL(IF($AL$7:$AL$77&lt;&gt;"",IF($AI$7:$AI$77&lt;&gt;"",ROW($AI$7:$AI$77)-MIN(ROW($AI$7:$AI$77))+1,""),""),ROW()-ROW(A$79)+1)))," "),"")</f>
        <v/>
      </c>
      <c r="AJ115" s="0" t="str">
        <f aca="false" t="array" ref="AJ115:AJ115">IFERROR(CONCATENATE(TEXT(INDEX($AI$7:$AI$77,SMALL(IF($AL$7:$AL$77&lt;&gt;"",IF($AI$7:$AI$77&lt;&gt;"",ROW($AI$7:$AI$77)-MIN(ROW($AI$7:$AI$77))+1,""),""),ROW()-ROW(A$79)+1)),"##0")," "),"")</f>
        <v/>
      </c>
      <c r="AK115" s="0" t="str">
        <f aca="false" t="array" ref="AK115:AK115">IFERROR(CONCATENATE((INDEX($A$7:$A$77,SMALL(IF($AL$7:$AL$77&lt;&gt;"",IF($AI$7:$AI$77&lt;&gt;"",ROW($AI$7:$AI$77)-MIN(ROW($AI$7:$AI$77))+1,""),""),ROW()-ROW(A$79)+1))),),"")</f>
        <v/>
      </c>
    </row>
    <row r="116" customFormat="false" ht="15" hidden="false" customHeight="false" outlineLevel="0" collapsed="false">
      <c r="K116" s="0" t="str">
        <f aca="false" t="array" ref="K116:K116">IFERROR(CONCATENATE(TEXT(INDEX($K$7:$K$77,SMALL(IF($N$7:$N$77&lt;&gt;"",IF($K$7:$K$77&lt;&gt;"",ROW($K$7:$K$77)-MIN(ROW($K$7:$K$77))+1,""),""),ROW()-ROW(A$79)+1)),"##0"),","),"")</f>
        <v/>
      </c>
      <c r="L116" s="0" t="str">
        <f aca="false" t="array" ref="L116:L116">IFERROR(CONCATENATE((INDEX($N$7:$N$77,SMALL(IF($N$7:$N$77&lt;&gt;"",IF($K$7:$K$77&lt;&gt;"",ROW($K$7:$K$77)-MIN(ROW($K$7:$K$77))+1,""),""),ROW()-ROW(A$79)+1))),","),"")</f>
        <v/>
      </c>
      <c r="M116" s="0" t="str">
        <f aca="false" t="array" ref="M116:M116">IFERROR(CONCATENATE((INDEX($A$7:$A$77,SMALL(IF($N$7:$N$77&lt;&gt;"",IF($K$7:$K$77&lt;&gt;"",ROW($K$7:$K$77)-MIN(ROW($K$7:$K$77))+1,""),""),ROW()-ROW(A$79)+1))),),"")</f>
        <v/>
      </c>
      <c r="Q116" s="0" t="str">
        <f aca="false" t="array" ref="Q116:Q116">IFERROR(CONCATENATE((INDEX($T$7:$T$77,SMALL(IF($T$7:$T$77&lt;&gt;"",IF($Q$7:$Q$77&lt;&gt;"",ROW($Q$7:$Q$77)-MIN(ROW($Q$7:$Q$77))+1,""),""),ROW()-ROW(A$79)+1)))," "),"")</f>
        <v/>
      </c>
      <c r="R116" s="0" t="str">
        <f aca="false" t="array" ref="R116:R116">IFERROR(CONCATENATE(TEXT(INDEX($Q$7:$Q$77,SMALL(IF($T$7:$T$77&lt;&gt;"",IF($Q$7:$Q$77&lt;&gt;"",ROW($Q$7:$Q$77)-MIN(ROW($Q$7:$Q$77))+1,""),""),ROW()-ROW(A$79)+1)),"##0")," "),"")</f>
        <v/>
      </c>
      <c r="S116" s="0" t="str">
        <f aca="false" t="array" ref="S116:S116">IFERROR(CONCATENATE((INDEX($A$7:$A$77,SMALL(IF($T$7:$T$77&lt;&gt;"",IF($Q$7:$Q$77&lt;&gt;"",ROW($Q$7:$Q$77)-MIN(ROW($Q$7:$Q$77))+1,""),""),ROW()-ROW(A$79)+1))),),"")</f>
        <v/>
      </c>
      <c r="W116" s="0" t="str">
        <f aca="false" t="array" ref="W116:W116">IFERROR(CONCATENATE((INDEX($Z$7:$Z$77,SMALL(IF($Z$7:$Z$77&lt;&gt;"",IF($W$7:$W$77&lt;&gt;"",ROW($W$7:$W$77)-MIN(ROW($W$7:$W$77))+1,""),""),ROW()-ROW(A$79)+1)))," "),"")</f>
        <v/>
      </c>
      <c r="X116" s="0" t="str">
        <f aca="false" t="array" ref="X116:X116">IFERROR(CONCATENATE(TEXT(INDEX($W$7:$W$77,SMALL(IF($Z$7:$Z$77&lt;&gt;"",IF($W$7:$W$77&lt;&gt;"",ROW($W$7:$W$77)-MIN(ROW($W$7:$W$77))+1,""),""),ROW()-ROW(A$79)+1)),"##0")," "),"")</f>
        <v/>
      </c>
      <c r="Y116" s="0" t="str">
        <f aca="false" t="array" ref="Y116:Y116">IFERROR(CONCATENATE((INDEX($A$7:$A$77,SMALL(IF($Z$7:$Z$77&lt;&gt;"",IF($W$7:$W$77&lt;&gt;"",ROW($W$7:$W$77)-MIN(ROW($W$7:$W$77))+1,""),""),ROW()-ROW(A$79)+1))),),"")</f>
        <v/>
      </c>
      <c r="AC116" s="0" t="str">
        <f aca="false" t="array" ref="AC116:AC116">IFERROR(CONCATENATE((INDEX($AF$7:$AF$77,SMALL(IF($AF$7:$AF$77&lt;&gt;"",IF($AC$7:$AC$77&lt;&gt;"",ROW($AC$7:$AC$77)-MIN(ROW($AC$7:$AC$77))+1,""),""),ROW()-ROW(A$79)+1))),","),"")</f>
        <v/>
      </c>
      <c r="AD116" s="0" t="str">
        <f aca="false" t="array" ref="AD116:AD116">IFERROR(CONCATENATE(TEXT(INDEX($AC$7:$AC$77,SMALL(IF($AF$7:$AF$77&lt;&gt;"",IF($AC$7:$AC$77&lt;&gt;"",ROW($AC$7:$AC$77)-MIN(ROW($AC$7:$AC$77))+1,""),""),ROW()-ROW(A$79)+1)),"##0"),","),"")</f>
        <v/>
      </c>
      <c r="AE116" s="0" t="str">
        <f aca="false" t="array" ref="AE116:AE116">IFERROR(CONCATENATE((INDEX($A$7:$A$77,SMALL(IF($AF$7:$AF$77&lt;&gt;"",IF($AC$7:$AC$77&lt;&gt;"",ROW($AC$7:$AC$77)-MIN(ROW($AC$7:$AC$77))+1,""),""),ROW()-ROW(A$79)+1))),),"")</f>
        <v/>
      </c>
      <c r="AI116" s="0" t="str">
        <f aca="false" t="array" ref="AI116:AI116">IFERROR(CONCATENATE((INDEX($AL$7:$AL$77,SMALL(IF($AL$7:$AL$77&lt;&gt;"",IF($AI$7:$AI$77&lt;&gt;"",ROW($AI$7:$AI$77)-MIN(ROW($AI$7:$AI$77))+1,""),""),ROW()-ROW(A$79)+1)))," "),"")</f>
        <v/>
      </c>
      <c r="AJ116" s="0" t="str">
        <f aca="false" t="array" ref="AJ116:AJ116">IFERROR(CONCATENATE(TEXT(INDEX($AI$7:$AI$77,SMALL(IF($AL$7:$AL$77&lt;&gt;"",IF($AI$7:$AI$77&lt;&gt;"",ROW($AI$7:$AI$77)-MIN(ROW($AI$7:$AI$77))+1,""),""),ROW()-ROW(A$79)+1)),"##0")," "),"")</f>
        <v/>
      </c>
      <c r="AK116" s="0" t="str">
        <f aca="false" t="array" ref="AK116:AK116">IFERROR(CONCATENATE((INDEX($A$7:$A$77,SMALL(IF($AL$7:$AL$77&lt;&gt;"",IF($AI$7:$AI$77&lt;&gt;"",ROW($AI$7:$AI$77)-MIN(ROW($AI$7:$AI$77))+1,""),""),ROW()-ROW(A$79)+1))),),"")</f>
        <v/>
      </c>
    </row>
    <row r="117" customFormat="false" ht="15" hidden="false" customHeight="false" outlineLevel="0" collapsed="false">
      <c r="K117" s="0" t="str">
        <f aca="false" t="array" ref="K117:K117">IFERROR(CONCATENATE(TEXT(INDEX($K$7:$K$77,SMALL(IF($N$7:$N$77&lt;&gt;"",IF($K$7:$K$77&lt;&gt;"",ROW($K$7:$K$77)-MIN(ROW($K$7:$K$77))+1,""),""),ROW()-ROW(A$79)+1)),"##0"),","),"")</f>
        <v/>
      </c>
      <c r="L117" s="0" t="str">
        <f aca="false" t="array" ref="L117:L117">IFERROR(CONCATENATE((INDEX($N$7:$N$77,SMALL(IF($N$7:$N$77&lt;&gt;"",IF($K$7:$K$77&lt;&gt;"",ROW($K$7:$K$77)-MIN(ROW($K$7:$K$77))+1,""),""),ROW()-ROW(A$79)+1))),","),"")</f>
        <v/>
      </c>
      <c r="M117" s="0" t="str">
        <f aca="false" t="array" ref="M117:M117">IFERROR(CONCATENATE((INDEX($A$7:$A$77,SMALL(IF($N$7:$N$77&lt;&gt;"",IF($K$7:$K$77&lt;&gt;"",ROW($K$7:$K$77)-MIN(ROW($K$7:$K$77))+1,""),""),ROW()-ROW(A$79)+1))),),"")</f>
        <v/>
      </c>
      <c r="Q117" s="0" t="str">
        <f aca="false" t="array" ref="Q117:Q117">IFERROR(CONCATENATE((INDEX($T$7:$T$77,SMALL(IF($T$7:$T$77&lt;&gt;"",IF($Q$7:$Q$77&lt;&gt;"",ROW($Q$7:$Q$77)-MIN(ROW($Q$7:$Q$77))+1,""),""),ROW()-ROW(A$79)+1)))," "),"")</f>
        <v/>
      </c>
      <c r="R117" s="0" t="str">
        <f aca="false" t="array" ref="R117:R117">IFERROR(CONCATENATE(TEXT(INDEX($Q$7:$Q$77,SMALL(IF($T$7:$T$77&lt;&gt;"",IF($Q$7:$Q$77&lt;&gt;"",ROW($Q$7:$Q$77)-MIN(ROW($Q$7:$Q$77))+1,""),""),ROW()-ROW(A$79)+1)),"##0")," "),"")</f>
        <v/>
      </c>
      <c r="S117" s="0" t="str">
        <f aca="false" t="array" ref="S117:S117">IFERROR(CONCATENATE((INDEX($A$7:$A$77,SMALL(IF($T$7:$T$77&lt;&gt;"",IF($Q$7:$Q$77&lt;&gt;"",ROW($Q$7:$Q$77)-MIN(ROW($Q$7:$Q$77))+1,""),""),ROW()-ROW(A$79)+1))),),"")</f>
        <v/>
      </c>
      <c r="W117" s="0" t="str">
        <f aca="false" t="array" ref="W117:W117">IFERROR(CONCATENATE((INDEX($Z$7:$Z$77,SMALL(IF($Z$7:$Z$77&lt;&gt;"",IF($W$7:$W$77&lt;&gt;"",ROW($W$7:$W$77)-MIN(ROW($W$7:$W$77))+1,""),""),ROW()-ROW(A$79)+1)))," "),"")</f>
        <v/>
      </c>
      <c r="X117" s="0" t="str">
        <f aca="false" t="array" ref="X117:X117">IFERROR(CONCATENATE(TEXT(INDEX($W$7:$W$77,SMALL(IF($Z$7:$Z$77&lt;&gt;"",IF($W$7:$W$77&lt;&gt;"",ROW($W$7:$W$77)-MIN(ROW($W$7:$W$77))+1,""),""),ROW()-ROW(A$79)+1)),"##0")," "),"")</f>
        <v/>
      </c>
      <c r="Y117" s="0" t="str">
        <f aca="false" t="array" ref="Y117:Y117">IFERROR(CONCATENATE((INDEX($A$7:$A$77,SMALL(IF($Z$7:$Z$77&lt;&gt;"",IF($W$7:$W$77&lt;&gt;"",ROW($W$7:$W$77)-MIN(ROW($W$7:$W$77))+1,""),""),ROW()-ROW(A$79)+1))),),"")</f>
        <v/>
      </c>
      <c r="AC117" s="0" t="str">
        <f aca="false" t="array" ref="AC117:AC117">IFERROR(CONCATENATE((INDEX($AF$7:$AF$77,SMALL(IF($AF$7:$AF$77&lt;&gt;"",IF($AC$7:$AC$77&lt;&gt;"",ROW($AC$7:$AC$77)-MIN(ROW($AC$7:$AC$77))+1,""),""),ROW()-ROW(A$79)+1))),","),"")</f>
        <v/>
      </c>
      <c r="AD117" s="0" t="str">
        <f aca="false" t="array" ref="AD117:AD117">IFERROR(CONCATENATE(TEXT(INDEX($AC$7:$AC$77,SMALL(IF($AF$7:$AF$77&lt;&gt;"",IF($AC$7:$AC$77&lt;&gt;"",ROW($AC$7:$AC$77)-MIN(ROW($AC$7:$AC$77))+1,""),""),ROW()-ROW(A$79)+1)),"##0"),","),"")</f>
        <v/>
      </c>
      <c r="AE117" s="0" t="str">
        <f aca="false" t="array" ref="AE117:AE117">IFERROR(CONCATENATE((INDEX($A$7:$A$77,SMALL(IF($AF$7:$AF$77&lt;&gt;"",IF($AC$7:$AC$77&lt;&gt;"",ROW($AC$7:$AC$77)-MIN(ROW($AC$7:$AC$77))+1,""),""),ROW()-ROW(A$79)+1))),),"")</f>
        <v/>
      </c>
      <c r="AI117" s="0" t="str">
        <f aca="false" t="array" ref="AI117:AI117">IFERROR(CONCATENATE((INDEX($AL$7:$AL$77,SMALL(IF($AL$7:$AL$77&lt;&gt;"",IF($AI$7:$AI$77&lt;&gt;"",ROW($AI$7:$AI$77)-MIN(ROW($AI$7:$AI$77))+1,""),""),ROW()-ROW(A$79)+1)))," "),"")</f>
        <v/>
      </c>
      <c r="AJ117" s="0" t="str">
        <f aca="false" t="array" ref="AJ117:AJ117">IFERROR(CONCATENATE(TEXT(INDEX($AI$7:$AI$77,SMALL(IF($AL$7:$AL$77&lt;&gt;"",IF($AI$7:$AI$77&lt;&gt;"",ROW($AI$7:$AI$77)-MIN(ROW($AI$7:$AI$77))+1,""),""),ROW()-ROW(A$79)+1)),"##0")," "),"")</f>
        <v/>
      </c>
      <c r="AK117" s="0" t="str">
        <f aca="false" t="array" ref="AK117:AK117">IFERROR(CONCATENATE((INDEX($A$7:$A$77,SMALL(IF($AL$7:$AL$77&lt;&gt;"",IF($AI$7:$AI$77&lt;&gt;"",ROW($AI$7:$AI$77)-MIN(ROW($AI$7:$AI$77))+1,""),""),ROW()-ROW(A$79)+1))),),"")</f>
        <v/>
      </c>
    </row>
    <row r="118" customFormat="false" ht="15" hidden="false" customHeight="false" outlineLevel="0" collapsed="false">
      <c r="K118" s="0" t="str">
        <f aca="false" t="array" ref="K118:K118">IFERROR(CONCATENATE(TEXT(INDEX($K$7:$K$77,SMALL(IF($N$7:$N$77&lt;&gt;"",IF($K$7:$K$77&lt;&gt;"",ROW($K$7:$K$77)-MIN(ROW($K$7:$K$77))+1,""),""),ROW()-ROW(A$79)+1)),"##0"),","),"")</f>
        <v/>
      </c>
      <c r="L118" s="0" t="str">
        <f aca="false" t="array" ref="L118:L118">IFERROR(CONCATENATE((INDEX($N$7:$N$77,SMALL(IF($N$7:$N$77&lt;&gt;"",IF($K$7:$K$77&lt;&gt;"",ROW($K$7:$K$77)-MIN(ROW($K$7:$K$77))+1,""),""),ROW()-ROW(A$79)+1))),","),"")</f>
        <v/>
      </c>
      <c r="M118" s="0" t="str">
        <f aca="false" t="array" ref="M118:M118">IFERROR(CONCATENATE((INDEX($A$7:$A$77,SMALL(IF($N$7:$N$77&lt;&gt;"",IF($K$7:$K$77&lt;&gt;"",ROW($K$7:$K$77)-MIN(ROW($K$7:$K$77))+1,""),""),ROW()-ROW(A$79)+1))),),"")</f>
        <v/>
      </c>
      <c r="Q118" s="0" t="str">
        <f aca="false" t="array" ref="Q118:Q118">IFERROR(CONCATENATE((INDEX($T$7:$T$77,SMALL(IF($T$7:$T$77&lt;&gt;"",IF($Q$7:$Q$77&lt;&gt;"",ROW($Q$7:$Q$77)-MIN(ROW($Q$7:$Q$77))+1,""),""),ROW()-ROW(A$79)+1)))," "),"")</f>
        <v/>
      </c>
      <c r="R118" s="0" t="str">
        <f aca="false" t="array" ref="R118:R118">IFERROR(CONCATENATE(TEXT(INDEX($Q$7:$Q$77,SMALL(IF($T$7:$T$77&lt;&gt;"",IF($Q$7:$Q$77&lt;&gt;"",ROW($Q$7:$Q$77)-MIN(ROW($Q$7:$Q$77))+1,""),""),ROW()-ROW(A$79)+1)),"##0")," "),"")</f>
        <v/>
      </c>
      <c r="S118" s="0" t="str">
        <f aca="false" t="array" ref="S118:S118">IFERROR(CONCATENATE((INDEX($A$7:$A$77,SMALL(IF($T$7:$T$77&lt;&gt;"",IF($Q$7:$Q$77&lt;&gt;"",ROW($Q$7:$Q$77)-MIN(ROW($Q$7:$Q$77))+1,""),""),ROW()-ROW(A$79)+1))),),"")</f>
        <v/>
      </c>
      <c r="W118" s="0" t="str">
        <f aca="false" t="array" ref="W118:W118">IFERROR(CONCATENATE((INDEX($Z$7:$Z$77,SMALL(IF($Z$7:$Z$77&lt;&gt;"",IF($W$7:$W$77&lt;&gt;"",ROW($W$7:$W$77)-MIN(ROW($W$7:$W$77))+1,""),""),ROW()-ROW(A$79)+1)))," "),"")</f>
        <v/>
      </c>
      <c r="X118" s="0" t="str">
        <f aca="false" t="array" ref="X118:X118">IFERROR(CONCATENATE(TEXT(INDEX($W$7:$W$77,SMALL(IF($Z$7:$Z$77&lt;&gt;"",IF($W$7:$W$77&lt;&gt;"",ROW($W$7:$W$77)-MIN(ROW($W$7:$W$77))+1,""),""),ROW()-ROW(A$79)+1)),"##0")," "),"")</f>
        <v/>
      </c>
      <c r="Y118" s="0" t="str">
        <f aca="false" t="array" ref="Y118:Y118">IFERROR(CONCATENATE((INDEX($A$7:$A$77,SMALL(IF($Z$7:$Z$77&lt;&gt;"",IF($W$7:$W$77&lt;&gt;"",ROW($W$7:$W$77)-MIN(ROW($W$7:$W$77))+1,""),""),ROW()-ROW(A$79)+1))),),"")</f>
        <v/>
      </c>
      <c r="AC118" s="0" t="str">
        <f aca="false" t="array" ref="AC118:AC118">IFERROR(CONCATENATE((INDEX($AF$7:$AF$77,SMALL(IF($AF$7:$AF$77&lt;&gt;"",IF($AC$7:$AC$77&lt;&gt;"",ROW($AC$7:$AC$77)-MIN(ROW($AC$7:$AC$77))+1,""),""),ROW()-ROW(A$79)+1))),","),"")</f>
        <v/>
      </c>
      <c r="AD118" s="0" t="str">
        <f aca="false" t="array" ref="AD118:AD118">IFERROR(CONCATENATE(TEXT(INDEX($AC$7:$AC$77,SMALL(IF($AF$7:$AF$77&lt;&gt;"",IF($AC$7:$AC$77&lt;&gt;"",ROW($AC$7:$AC$77)-MIN(ROW($AC$7:$AC$77))+1,""),""),ROW()-ROW(A$79)+1)),"##0"),","),"")</f>
        <v/>
      </c>
      <c r="AE118" s="0" t="str">
        <f aca="false" t="array" ref="AE118:AE118">IFERROR(CONCATENATE((INDEX($A$7:$A$77,SMALL(IF($AF$7:$AF$77&lt;&gt;"",IF($AC$7:$AC$77&lt;&gt;"",ROW($AC$7:$AC$77)-MIN(ROW($AC$7:$AC$77))+1,""),""),ROW()-ROW(A$79)+1))),),"")</f>
        <v/>
      </c>
      <c r="AI118" s="0" t="str">
        <f aca="false" t="array" ref="AI118:AI118">IFERROR(CONCATENATE((INDEX($AL$7:$AL$77,SMALL(IF($AL$7:$AL$77&lt;&gt;"",IF($AI$7:$AI$77&lt;&gt;"",ROW($AI$7:$AI$77)-MIN(ROW($AI$7:$AI$77))+1,""),""),ROW()-ROW(A$79)+1)))," "),"")</f>
        <v/>
      </c>
      <c r="AJ118" s="0" t="str">
        <f aca="false" t="array" ref="AJ118:AJ118">IFERROR(CONCATENATE(TEXT(INDEX($AI$7:$AI$77,SMALL(IF($AL$7:$AL$77&lt;&gt;"",IF($AI$7:$AI$77&lt;&gt;"",ROW($AI$7:$AI$77)-MIN(ROW($AI$7:$AI$77))+1,""),""),ROW()-ROW(A$79)+1)),"##0")," "),"")</f>
        <v/>
      </c>
      <c r="AK118" s="0" t="str">
        <f aca="false" t="array" ref="AK118:AK118">IFERROR(CONCATENATE((INDEX($A$7:$A$77,SMALL(IF($AL$7:$AL$77&lt;&gt;"",IF($AI$7:$AI$77&lt;&gt;"",ROW($AI$7:$AI$77)-MIN(ROW($AI$7:$AI$77))+1,""),""),ROW()-ROW(A$79)+1))),),"")</f>
        <v/>
      </c>
    </row>
    <row r="119" customFormat="false" ht="15" hidden="false" customHeight="false" outlineLevel="0" collapsed="false">
      <c r="K119" s="0" t="str">
        <f aca="false" t="array" ref="K119:K119">IFERROR(CONCATENATE(TEXT(INDEX($K$7:$K$77,SMALL(IF($N$7:$N$77&lt;&gt;"",IF($K$7:$K$77&lt;&gt;"",ROW($K$7:$K$77)-MIN(ROW($K$7:$K$77))+1,""),""),ROW()-ROW(A$79)+1)),"##0"),","),"")</f>
        <v/>
      </c>
      <c r="L119" s="0" t="str">
        <f aca="false" t="array" ref="L119:L119">IFERROR(CONCATENATE((INDEX($N$7:$N$77,SMALL(IF($N$7:$N$77&lt;&gt;"",IF($K$7:$K$77&lt;&gt;"",ROW($K$7:$K$77)-MIN(ROW($K$7:$K$77))+1,""),""),ROW()-ROW(A$79)+1))),","),"")</f>
        <v/>
      </c>
      <c r="M119" s="0" t="str">
        <f aca="false" t="array" ref="M119:M119">IFERROR(CONCATENATE((INDEX($A$7:$A$77,SMALL(IF($N$7:$N$77&lt;&gt;"",IF($K$7:$K$77&lt;&gt;"",ROW($K$7:$K$77)-MIN(ROW($K$7:$K$77))+1,""),""),ROW()-ROW(A$79)+1))),),"")</f>
        <v/>
      </c>
      <c r="Q119" s="0" t="str">
        <f aca="false" t="array" ref="Q119:Q119">IFERROR(CONCATENATE((INDEX($T$7:$T$77,SMALL(IF($T$7:$T$77&lt;&gt;"",IF($Q$7:$Q$77&lt;&gt;"",ROW($Q$7:$Q$77)-MIN(ROW($Q$7:$Q$77))+1,""),""),ROW()-ROW(A$79)+1)))," "),"")</f>
        <v/>
      </c>
      <c r="R119" s="0" t="str">
        <f aca="false" t="array" ref="R119:R119">IFERROR(CONCATENATE(TEXT(INDEX($Q$7:$Q$77,SMALL(IF($T$7:$T$77&lt;&gt;"",IF($Q$7:$Q$77&lt;&gt;"",ROW($Q$7:$Q$77)-MIN(ROW($Q$7:$Q$77))+1,""),""),ROW()-ROW(A$79)+1)),"##0")," "),"")</f>
        <v/>
      </c>
      <c r="S119" s="0" t="str">
        <f aca="false" t="array" ref="S119:S119">IFERROR(CONCATENATE((INDEX($A$7:$A$77,SMALL(IF($T$7:$T$77&lt;&gt;"",IF($Q$7:$Q$77&lt;&gt;"",ROW($Q$7:$Q$77)-MIN(ROW($Q$7:$Q$77))+1,""),""),ROW()-ROW(A$79)+1))),),"")</f>
        <v/>
      </c>
      <c r="W119" s="0" t="str">
        <f aca="false" t="array" ref="W119:W119">IFERROR(CONCATENATE((INDEX($Z$7:$Z$77,SMALL(IF($Z$7:$Z$77&lt;&gt;"",IF($W$7:$W$77&lt;&gt;"",ROW($W$7:$W$77)-MIN(ROW($W$7:$W$77))+1,""),""),ROW()-ROW(A$79)+1)))," "),"")</f>
        <v/>
      </c>
      <c r="X119" s="0" t="str">
        <f aca="false" t="array" ref="X119:X119">IFERROR(CONCATENATE(TEXT(INDEX($W$7:$W$77,SMALL(IF($Z$7:$Z$77&lt;&gt;"",IF($W$7:$W$77&lt;&gt;"",ROW($W$7:$W$77)-MIN(ROW($W$7:$W$77))+1,""),""),ROW()-ROW(A$79)+1)),"##0")," "),"")</f>
        <v/>
      </c>
      <c r="Y119" s="0" t="str">
        <f aca="false" t="array" ref="Y119:Y119">IFERROR(CONCATENATE((INDEX($A$7:$A$77,SMALL(IF($Z$7:$Z$77&lt;&gt;"",IF($W$7:$W$77&lt;&gt;"",ROW($W$7:$W$77)-MIN(ROW($W$7:$W$77))+1,""),""),ROW()-ROW(A$79)+1))),),"")</f>
        <v/>
      </c>
      <c r="AC119" s="0" t="str">
        <f aca="false" t="array" ref="AC119:AC119">IFERROR(CONCATENATE((INDEX($AF$7:$AF$77,SMALL(IF($AF$7:$AF$77&lt;&gt;"",IF($AC$7:$AC$77&lt;&gt;"",ROW($AC$7:$AC$77)-MIN(ROW($AC$7:$AC$77))+1,""),""),ROW()-ROW(A$79)+1))),","),"")</f>
        <v/>
      </c>
      <c r="AD119" s="0" t="str">
        <f aca="false" t="array" ref="AD119:AD119">IFERROR(CONCATENATE(TEXT(INDEX($AC$7:$AC$77,SMALL(IF($AF$7:$AF$77&lt;&gt;"",IF($AC$7:$AC$77&lt;&gt;"",ROW($AC$7:$AC$77)-MIN(ROW($AC$7:$AC$77))+1,""),""),ROW()-ROW(A$79)+1)),"##0"),","),"")</f>
        <v/>
      </c>
      <c r="AE119" s="0" t="str">
        <f aca="false" t="array" ref="AE119:AE119">IFERROR(CONCATENATE((INDEX($A$7:$A$77,SMALL(IF($AF$7:$AF$77&lt;&gt;"",IF($AC$7:$AC$77&lt;&gt;"",ROW($AC$7:$AC$77)-MIN(ROW($AC$7:$AC$77))+1,""),""),ROW()-ROW(A$79)+1))),),"")</f>
        <v/>
      </c>
      <c r="AI119" s="0" t="str">
        <f aca="false" t="array" ref="AI119:AI119">IFERROR(CONCATENATE((INDEX($AL$7:$AL$77,SMALL(IF($AL$7:$AL$77&lt;&gt;"",IF($AI$7:$AI$77&lt;&gt;"",ROW($AI$7:$AI$77)-MIN(ROW($AI$7:$AI$77))+1,""),""),ROW()-ROW(A$79)+1)))," "),"")</f>
        <v/>
      </c>
      <c r="AJ119" s="0" t="str">
        <f aca="false" t="array" ref="AJ119:AJ119">IFERROR(CONCATENATE(TEXT(INDEX($AI$7:$AI$77,SMALL(IF($AL$7:$AL$77&lt;&gt;"",IF($AI$7:$AI$77&lt;&gt;"",ROW($AI$7:$AI$77)-MIN(ROW($AI$7:$AI$77))+1,""),""),ROW()-ROW(A$79)+1)),"##0")," "),"")</f>
        <v/>
      </c>
      <c r="AK119" s="0" t="str">
        <f aca="false" t="array" ref="AK119:AK119">IFERROR(CONCATENATE((INDEX($A$7:$A$77,SMALL(IF($AL$7:$AL$77&lt;&gt;"",IF($AI$7:$AI$77&lt;&gt;"",ROW($AI$7:$AI$77)-MIN(ROW($AI$7:$AI$77))+1,""),""),ROW()-ROW(A$79)+1))),),"")</f>
        <v/>
      </c>
    </row>
    <row r="120" customFormat="false" ht="15" hidden="false" customHeight="false" outlineLevel="0" collapsed="false">
      <c r="K120" s="0" t="str">
        <f aca="false" t="array" ref="K120:K120">IFERROR(CONCATENATE(TEXT(INDEX($K$7:$K$77,SMALL(IF($N$7:$N$77&lt;&gt;"",IF($K$7:$K$77&lt;&gt;"",ROW($K$7:$K$77)-MIN(ROW($K$7:$K$77))+1,""),""),ROW()-ROW(A$79)+1)),"##0"),","),"")</f>
        <v/>
      </c>
      <c r="L120" s="0" t="str">
        <f aca="false" t="array" ref="L120:L120">IFERROR(CONCATENATE((INDEX($N$7:$N$77,SMALL(IF($N$7:$N$77&lt;&gt;"",IF($K$7:$K$77&lt;&gt;"",ROW($K$7:$K$77)-MIN(ROW($K$7:$K$77))+1,""),""),ROW()-ROW(A$79)+1))),","),"")</f>
        <v/>
      </c>
      <c r="M120" s="0" t="str">
        <f aca="false" t="array" ref="M120:M120">IFERROR(CONCATENATE((INDEX($A$7:$A$77,SMALL(IF($N$7:$N$77&lt;&gt;"",IF($K$7:$K$77&lt;&gt;"",ROW($K$7:$K$77)-MIN(ROW($K$7:$K$77))+1,""),""),ROW()-ROW(A$79)+1))),),"")</f>
        <v/>
      </c>
      <c r="Q120" s="0" t="str">
        <f aca="false" t="array" ref="Q120:Q120">IFERROR(CONCATENATE((INDEX($T$7:$T$77,SMALL(IF($T$7:$T$77&lt;&gt;"",IF($Q$7:$Q$77&lt;&gt;"",ROW($Q$7:$Q$77)-MIN(ROW($Q$7:$Q$77))+1,""),""),ROW()-ROW(A$79)+1)))," "),"")</f>
        <v/>
      </c>
      <c r="R120" s="0" t="str">
        <f aca="false" t="array" ref="R120:R120">IFERROR(CONCATENATE(TEXT(INDEX($Q$7:$Q$77,SMALL(IF($T$7:$T$77&lt;&gt;"",IF($Q$7:$Q$77&lt;&gt;"",ROW($Q$7:$Q$77)-MIN(ROW($Q$7:$Q$77))+1,""),""),ROW()-ROW(A$79)+1)),"##0")," "),"")</f>
        <v/>
      </c>
      <c r="S120" s="0" t="str">
        <f aca="false" t="array" ref="S120:S120">IFERROR(CONCATENATE((INDEX($A$7:$A$77,SMALL(IF($T$7:$T$77&lt;&gt;"",IF($Q$7:$Q$77&lt;&gt;"",ROW($Q$7:$Q$77)-MIN(ROW($Q$7:$Q$77))+1,""),""),ROW()-ROW(A$79)+1))),),"")</f>
        <v/>
      </c>
      <c r="W120" s="0" t="str">
        <f aca="false" t="array" ref="W120:W120">IFERROR(CONCATENATE((INDEX($Z$7:$Z$77,SMALL(IF($Z$7:$Z$77&lt;&gt;"",IF($W$7:$W$77&lt;&gt;"",ROW($W$7:$W$77)-MIN(ROW($W$7:$W$77))+1,""),""),ROW()-ROW(A$79)+1)))," "),"")</f>
        <v/>
      </c>
      <c r="X120" s="0" t="str">
        <f aca="false" t="array" ref="X120:X120">IFERROR(CONCATENATE(TEXT(INDEX($W$7:$W$77,SMALL(IF($Z$7:$Z$77&lt;&gt;"",IF($W$7:$W$77&lt;&gt;"",ROW($W$7:$W$77)-MIN(ROW($W$7:$W$77))+1,""),""),ROW()-ROW(A$79)+1)),"##0")," "),"")</f>
        <v/>
      </c>
      <c r="Y120" s="0" t="str">
        <f aca="false" t="array" ref="Y120:Y120">IFERROR(CONCATENATE((INDEX($A$7:$A$77,SMALL(IF($Z$7:$Z$77&lt;&gt;"",IF($W$7:$W$77&lt;&gt;"",ROW($W$7:$W$77)-MIN(ROW($W$7:$W$77))+1,""),""),ROW()-ROW(A$79)+1))),),"")</f>
        <v/>
      </c>
      <c r="AC120" s="0" t="str">
        <f aca="false" t="array" ref="AC120:AC120">IFERROR(CONCATENATE((INDEX($AF$7:$AF$77,SMALL(IF($AF$7:$AF$77&lt;&gt;"",IF($AC$7:$AC$77&lt;&gt;"",ROW($AC$7:$AC$77)-MIN(ROW($AC$7:$AC$77))+1,""),""),ROW()-ROW(A$79)+1))),","),"")</f>
        <v/>
      </c>
      <c r="AD120" s="0" t="str">
        <f aca="false" t="array" ref="AD120:AD120">IFERROR(CONCATENATE(TEXT(INDEX($AC$7:$AC$77,SMALL(IF($AF$7:$AF$77&lt;&gt;"",IF($AC$7:$AC$77&lt;&gt;"",ROW($AC$7:$AC$77)-MIN(ROW($AC$7:$AC$77))+1,""),""),ROW()-ROW(A$79)+1)),"##0"),","),"")</f>
        <v/>
      </c>
      <c r="AE120" s="0" t="str">
        <f aca="false" t="array" ref="AE120:AE120">IFERROR(CONCATENATE((INDEX($A$7:$A$77,SMALL(IF($AF$7:$AF$77&lt;&gt;"",IF($AC$7:$AC$77&lt;&gt;"",ROW($AC$7:$AC$77)-MIN(ROW($AC$7:$AC$77))+1,""),""),ROW()-ROW(A$79)+1))),),"")</f>
        <v/>
      </c>
      <c r="AI120" s="0" t="str">
        <f aca="false" t="array" ref="AI120:AI120">IFERROR(CONCATENATE((INDEX($AL$7:$AL$77,SMALL(IF($AL$7:$AL$77&lt;&gt;"",IF($AI$7:$AI$77&lt;&gt;"",ROW($AI$7:$AI$77)-MIN(ROW($AI$7:$AI$77))+1,""),""),ROW()-ROW(A$79)+1)))," "),"")</f>
        <v/>
      </c>
      <c r="AJ120" s="0" t="str">
        <f aca="false" t="array" ref="AJ120:AJ120">IFERROR(CONCATENATE(TEXT(INDEX($AI$7:$AI$77,SMALL(IF($AL$7:$AL$77&lt;&gt;"",IF($AI$7:$AI$77&lt;&gt;"",ROW($AI$7:$AI$77)-MIN(ROW($AI$7:$AI$77))+1,""),""),ROW()-ROW(A$79)+1)),"##0")," "),"")</f>
        <v/>
      </c>
      <c r="AK120" s="0" t="str">
        <f aca="false" t="array" ref="AK120:AK120">IFERROR(CONCATENATE((INDEX($A$7:$A$77,SMALL(IF($AL$7:$AL$77&lt;&gt;"",IF($AI$7:$AI$77&lt;&gt;"",ROW($AI$7:$AI$77)-MIN(ROW($AI$7:$AI$77))+1,""),""),ROW()-ROW(A$79)+1))),),"")</f>
        <v/>
      </c>
    </row>
    <row r="121" customFormat="false" ht="15" hidden="false" customHeight="false" outlineLevel="0" collapsed="false">
      <c r="K121" s="0" t="str">
        <f aca="false" t="array" ref="K121:K121">IFERROR(CONCATENATE(TEXT(INDEX($K$7:$K$77,SMALL(IF($N$7:$N$77&lt;&gt;"",IF($K$7:$K$77&lt;&gt;"",ROW($K$7:$K$77)-MIN(ROW($K$7:$K$77))+1,""),""),ROW()-ROW(A$79)+1)),"##0"),","),"")</f>
        <v/>
      </c>
      <c r="L121" s="0" t="str">
        <f aca="false" t="array" ref="L121:L121">IFERROR(CONCATENATE((INDEX($N$7:$N$77,SMALL(IF($N$7:$N$77&lt;&gt;"",IF($K$7:$K$77&lt;&gt;"",ROW($K$7:$K$77)-MIN(ROW($K$7:$K$77))+1,""),""),ROW()-ROW(A$79)+1))),","),"")</f>
        <v/>
      </c>
      <c r="M121" s="0" t="str">
        <f aca="false" t="array" ref="M121:M121">IFERROR(CONCATENATE((INDEX($A$7:$A$77,SMALL(IF($N$7:$N$77&lt;&gt;"",IF($K$7:$K$77&lt;&gt;"",ROW($K$7:$K$77)-MIN(ROW($K$7:$K$77))+1,""),""),ROW()-ROW(A$79)+1))),),"")</f>
        <v/>
      </c>
      <c r="Q121" s="0" t="str">
        <f aca="false" t="array" ref="Q121:Q121">IFERROR(CONCATENATE((INDEX($T$7:$T$77,SMALL(IF($T$7:$T$77&lt;&gt;"",IF($Q$7:$Q$77&lt;&gt;"",ROW($Q$7:$Q$77)-MIN(ROW($Q$7:$Q$77))+1,""),""),ROW()-ROW(A$79)+1)))," "),"")</f>
        <v/>
      </c>
      <c r="R121" s="0" t="str">
        <f aca="false" t="array" ref="R121:R121">IFERROR(CONCATENATE(TEXT(INDEX($Q$7:$Q$77,SMALL(IF($T$7:$T$77&lt;&gt;"",IF($Q$7:$Q$77&lt;&gt;"",ROW($Q$7:$Q$77)-MIN(ROW($Q$7:$Q$77))+1,""),""),ROW()-ROW(A$79)+1)),"##0")," "),"")</f>
        <v/>
      </c>
      <c r="S121" s="0" t="str">
        <f aca="false" t="array" ref="S121:S121">IFERROR(CONCATENATE((INDEX($A$7:$A$77,SMALL(IF($T$7:$T$77&lt;&gt;"",IF($Q$7:$Q$77&lt;&gt;"",ROW($Q$7:$Q$77)-MIN(ROW($Q$7:$Q$77))+1,""),""),ROW()-ROW(A$79)+1))),),"")</f>
        <v/>
      </c>
      <c r="W121" s="0" t="str">
        <f aca="false" t="array" ref="W121:W121">IFERROR(CONCATENATE((INDEX($Z$7:$Z$77,SMALL(IF($Z$7:$Z$77&lt;&gt;"",IF($W$7:$W$77&lt;&gt;"",ROW($W$7:$W$77)-MIN(ROW($W$7:$W$77))+1,""),""),ROW()-ROW(A$79)+1)))," "),"")</f>
        <v/>
      </c>
      <c r="X121" s="0" t="str">
        <f aca="false" t="array" ref="X121:X121">IFERROR(CONCATENATE(TEXT(INDEX($W$7:$W$77,SMALL(IF($Z$7:$Z$77&lt;&gt;"",IF($W$7:$W$77&lt;&gt;"",ROW($W$7:$W$77)-MIN(ROW($W$7:$W$77))+1,""),""),ROW()-ROW(A$79)+1)),"##0")," "),"")</f>
        <v/>
      </c>
      <c r="Y121" s="0" t="str">
        <f aca="false" t="array" ref="Y121:Y121">IFERROR(CONCATENATE((INDEX($A$7:$A$77,SMALL(IF($Z$7:$Z$77&lt;&gt;"",IF($W$7:$W$77&lt;&gt;"",ROW($W$7:$W$77)-MIN(ROW($W$7:$W$77))+1,""),""),ROW()-ROW(A$79)+1))),),"")</f>
        <v/>
      </c>
      <c r="AC121" s="0" t="str">
        <f aca="false" t="array" ref="AC121:AC121">IFERROR(CONCATENATE((INDEX($AF$7:$AF$77,SMALL(IF($AF$7:$AF$77&lt;&gt;"",IF($AC$7:$AC$77&lt;&gt;"",ROW($AC$7:$AC$77)-MIN(ROW($AC$7:$AC$77))+1,""),""),ROW()-ROW(A$79)+1))),","),"")</f>
        <v/>
      </c>
      <c r="AD121" s="0" t="str">
        <f aca="false" t="array" ref="AD121:AD121">IFERROR(CONCATENATE(TEXT(INDEX($AC$7:$AC$77,SMALL(IF($AF$7:$AF$77&lt;&gt;"",IF($AC$7:$AC$77&lt;&gt;"",ROW($AC$7:$AC$77)-MIN(ROW($AC$7:$AC$77))+1,""),""),ROW()-ROW(A$79)+1)),"##0"),","),"")</f>
        <v/>
      </c>
      <c r="AE121" s="0" t="str">
        <f aca="false" t="array" ref="AE121:AE121">IFERROR(CONCATENATE((INDEX($A$7:$A$77,SMALL(IF($AF$7:$AF$77&lt;&gt;"",IF($AC$7:$AC$77&lt;&gt;"",ROW($AC$7:$AC$77)-MIN(ROW($AC$7:$AC$77))+1,""),""),ROW()-ROW(A$79)+1))),),"")</f>
        <v/>
      </c>
      <c r="AI121" s="0" t="str">
        <f aca="false" t="array" ref="AI121:AI121">IFERROR(CONCATENATE((INDEX($AL$7:$AL$77,SMALL(IF($AL$7:$AL$77&lt;&gt;"",IF($AI$7:$AI$77&lt;&gt;"",ROW($AI$7:$AI$77)-MIN(ROW($AI$7:$AI$77))+1,""),""),ROW()-ROW(A$79)+1)))," "),"")</f>
        <v/>
      </c>
      <c r="AJ121" s="0" t="str">
        <f aca="false" t="array" ref="AJ121:AJ121">IFERROR(CONCATENATE(TEXT(INDEX($AI$7:$AI$77,SMALL(IF($AL$7:$AL$77&lt;&gt;"",IF($AI$7:$AI$77&lt;&gt;"",ROW($AI$7:$AI$77)-MIN(ROW($AI$7:$AI$77))+1,""),""),ROW()-ROW(A$79)+1)),"##0")," "),"")</f>
        <v/>
      </c>
      <c r="AK121" s="0" t="str">
        <f aca="false" t="array" ref="AK121:AK121">IFERROR(CONCATENATE((INDEX($A$7:$A$77,SMALL(IF($AL$7:$AL$77&lt;&gt;"",IF($AI$7:$AI$77&lt;&gt;"",ROW($AI$7:$AI$77)-MIN(ROW($AI$7:$AI$77))+1,""),""),ROW()-ROW(A$79)+1))),),"")</f>
        <v/>
      </c>
    </row>
    <row r="122" customFormat="false" ht="15" hidden="false" customHeight="false" outlineLevel="0" collapsed="false">
      <c r="K122" s="0" t="str">
        <f aca="false" t="array" ref="K122:K122">IFERROR(CONCATENATE(TEXT(INDEX($K$7:$K$77,SMALL(IF($N$7:$N$77&lt;&gt;"",IF($K$7:$K$77&lt;&gt;"",ROW($K$7:$K$77)-MIN(ROW($K$7:$K$77))+1,""),""),ROW()-ROW(A$79)+1)),"##0"),","),"")</f>
        <v/>
      </c>
      <c r="L122" s="0" t="str">
        <f aca="false" t="array" ref="L122:L122">IFERROR(CONCATENATE((INDEX($N$7:$N$77,SMALL(IF($N$7:$N$77&lt;&gt;"",IF($K$7:$K$77&lt;&gt;"",ROW($K$7:$K$77)-MIN(ROW($K$7:$K$77))+1,""),""),ROW()-ROW(A$79)+1))),","),"")</f>
        <v/>
      </c>
      <c r="M122" s="0" t="str">
        <f aca="false" t="array" ref="M122:M122">IFERROR(CONCATENATE((INDEX($A$7:$A$77,SMALL(IF($N$7:$N$77&lt;&gt;"",IF($K$7:$K$77&lt;&gt;"",ROW($K$7:$K$77)-MIN(ROW($K$7:$K$77))+1,""),""),ROW()-ROW(A$79)+1))),),"")</f>
        <v/>
      </c>
      <c r="Q122" s="0" t="str">
        <f aca="false" t="array" ref="Q122:Q122">IFERROR(CONCATENATE((INDEX($T$7:$T$77,SMALL(IF($T$7:$T$77&lt;&gt;"",IF($Q$7:$Q$77&lt;&gt;"",ROW($Q$7:$Q$77)-MIN(ROW($Q$7:$Q$77))+1,""),""),ROW()-ROW(A$79)+1)))," "),"")</f>
        <v/>
      </c>
      <c r="R122" s="0" t="str">
        <f aca="false" t="array" ref="R122:R122">IFERROR(CONCATENATE(TEXT(INDEX($Q$7:$Q$77,SMALL(IF($T$7:$T$77&lt;&gt;"",IF($Q$7:$Q$77&lt;&gt;"",ROW($Q$7:$Q$77)-MIN(ROW($Q$7:$Q$77))+1,""),""),ROW()-ROW(A$79)+1)),"##0")," "),"")</f>
        <v/>
      </c>
      <c r="S122" s="0" t="str">
        <f aca="false" t="array" ref="S122:S122">IFERROR(CONCATENATE((INDEX($A$7:$A$77,SMALL(IF($T$7:$T$77&lt;&gt;"",IF($Q$7:$Q$77&lt;&gt;"",ROW($Q$7:$Q$77)-MIN(ROW($Q$7:$Q$77))+1,""),""),ROW()-ROW(A$79)+1))),),"")</f>
        <v/>
      </c>
      <c r="W122" s="0" t="str">
        <f aca="false" t="array" ref="W122:W122">IFERROR(CONCATENATE((INDEX($Z$7:$Z$77,SMALL(IF($Z$7:$Z$77&lt;&gt;"",IF($W$7:$W$77&lt;&gt;"",ROW($W$7:$W$77)-MIN(ROW($W$7:$W$77))+1,""),""),ROW()-ROW(A$79)+1)))," "),"")</f>
        <v/>
      </c>
      <c r="X122" s="0" t="str">
        <f aca="false" t="array" ref="X122:X122">IFERROR(CONCATENATE(TEXT(INDEX($W$7:$W$77,SMALL(IF($Z$7:$Z$77&lt;&gt;"",IF($W$7:$W$77&lt;&gt;"",ROW($W$7:$W$77)-MIN(ROW($W$7:$W$77))+1,""),""),ROW()-ROW(A$79)+1)),"##0")," "),"")</f>
        <v/>
      </c>
      <c r="Y122" s="0" t="str">
        <f aca="false" t="array" ref="Y122:Y122">IFERROR(CONCATENATE((INDEX($A$7:$A$77,SMALL(IF($Z$7:$Z$77&lt;&gt;"",IF($W$7:$W$77&lt;&gt;"",ROW($W$7:$W$77)-MIN(ROW($W$7:$W$77))+1,""),""),ROW()-ROW(A$79)+1))),),"")</f>
        <v/>
      </c>
      <c r="AC122" s="0" t="str">
        <f aca="false" t="array" ref="AC122:AC122">IFERROR(CONCATENATE((INDEX($AF$7:$AF$77,SMALL(IF($AF$7:$AF$77&lt;&gt;"",IF($AC$7:$AC$77&lt;&gt;"",ROW($AC$7:$AC$77)-MIN(ROW($AC$7:$AC$77))+1,""),""),ROW()-ROW(A$79)+1))),","),"")</f>
        <v/>
      </c>
      <c r="AD122" s="0" t="str">
        <f aca="false" t="array" ref="AD122:AD122">IFERROR(CONCATENATE(TEXT(INDEX($AC$7:$AC$77,SMALL(IF($AF$7:$AF$77&lt;&gt;"",IF($AC$7:$AC$77&lt;&gt;"",ROW($AC$7:$AC$77)-MIN(ROW($AC$7:$AC$77))+1,""),""),ROW()-ROW(A$79)+1)),"##0"),","),"")</f>
        <v/>
      </c>
      <c r="AE122" s="0" t="str">
        <f aca="false" t="array" ref="AE122:AE122">IFERROR(CONCATENATE((INDEX($A$7:$A$77,SMALL(IF($AF$7:$AF$77&lt;&gt;"",IF($AC$7:$AC$77&lt;&gt;"",ROW($AC$7:$AC$77)-MIN(ROW($AC$7:$AC$77))+1,""),""),ROW()-ROW(A$79)+1))),),"")</f>
        <v/>
      </c>
      <c r="AI122" s="0" t="str">
        <f aca="false" t="array" ref="AI122:AI122">IFERROR(CONCATENATE((INDEX($AL$7:$AL$77,SMALL(IF($AL$7:$AL$77&lt;&gt;"",IF($AI$7:$AI$77&lt;&gt;"",ROW($AI$7:$AI$77)-MIN(ROW($AI$7:$AI$77))+1,""),""),ROW()-ROW(A$79)+1)))," "),"")</f>
        <v/>
      </c>
      <c r="AJ122" s="0" t="str">
        <f aca="false" t="array" ref="AJ122:AJ122">IFERROR(CONCATENATE(TEXT(INDEX($AI$7:$AI$77,SMALL(IF($AL$7:$AL$77&lt;&gt;"",IF($AI$7:$AI$77&lt;&gt;"",ROW($AI$7:$AI$77)-MIN(ROW($AI$7:$AI$77))+1,""),""),ROW()-ROW(A$79)+1)),"##0")," "),"")</f>
        <v/>
      </c>
      <c r="AK122" s="0" t="str">
        <f aca="false" t="array" ref="AK122:AK122">IFERROR(CONCATENATE((INDEX($A$7:$A$77,SMALL(IF($AL$7:$AL$77&lt;&gt;"",IF($AI$7:$AI$77&lt;&gt;"",ROW($AI$7:$AI$77)-MIN(ROW($AI$7:$AI$77))+1,""),""),ROW()-ROW(A$79)+1))),),"")</f>
        <v/>
      </c>
    </row>
    <row r="123" customFormat="false" ht="15" hidden="false" customHeight="false" outlineLevel="0" collapsed="false">
      <c r="K123" s="0" t="str">
        <f aca="false" t="array" ref="K123:K123">IFERROR(CONCATENATE(TEXT(INDEX($K$7:$K$77,SMALL(IF($N$7:$N$77&lt;&gt;"",IF($K$7:$K$77&lt;&gt;"",ROW($K$7:$K$77)-MIN(ROW($K$7:$K$77))+1,""),""),ROW()-ROW(A$79)+1)),"##0"),","),"")</f>
        <v/>
      </c>
      <c r="L123" s="0" t="str">
        <f aca="false" t="array" ref="L123:L123">IFERROR(CONCATENATE((INDEX($N$7:$N$77,SMALL(IF($N$7:$N$77&lt;&gt;"",IF($K$7:$K$77&lt;&gt;"",ROW($K$7:$K$77)-MIN(ROW($K$7:$K$77))+1,""),""),ROW()-ROW(A$79)+1))),","),"")</f>
        <v/>
      </c>
      <c r="M123" s="0" t="str">
        <f aca="false" t="array" ref="M123:M123">IFERROR(CONCATENATE((INDEX($A$7:$A$77,SMALL(IF($N$7:$N$77&lt;&gt;"",IF($K$7:$K$77&lt;&gt;"",ROW($K$7:$K$77)-MIN(ROW($K$7:$K$77))+1,""),""),ROW()-ROW(A$79)+1))),),"")</f>
        <v/>
      </c>
      <c r="Q123" s="0" t="str">
        <f aca="false" t="array" ref="Q123:Q123">IFERROR(CONCATENATE((INDEX($T$7:$T$77,SMALL(IF($T$7:$T$77&lt;&gt;"",IF($Q$7:$Q$77&lt;&gt;"",ROW($Q$7:$Q$77)-MIN(ROW($Q$7:$Q$77))+1,""),""),ROW()-ROW(A$79)+1)))," "),"")</f>
        <v/>
      </c>
      <c r="R123" s="0" t="str">
        <f aca="false" t="array" ref="R123:R123">IFERROR(CONCATENATE(TEXT(INDEX($Q$7:$Q$77,SMALL(IF($T$7:$T$77&lt;&gt;"",IF($Q$7:$Q$77&lt;&gt;"",ROW($Q$7:$Q$77)-MIN(ROW($Q$7:$Q$77))+1,""),""),ROW()-ROW(A$79)+1)),"##0")," "),"")</f>
        <v/>
      </c>
      <c r="S123" s="0" t="str">
        <f aca="false" t="array" ref="S123:S123">IFERROR(CONCATENATE((INDEX($A$7:$A$77,SMALL(IF($T$7:$T$77&lt;&gt;"",IF($Q$7:$Q$77&lt;&gt;"",ROW($Q$7:$Q$77)-MIN(ROW($Q$7:$Q$77))+1,""),""),ROW()-ROW(A$79)+1))),),"")</f>
        <v/>
      </c>
      <c r="W123" s="0" t="str">
        <f aca="false" t="array" ref="W123:W123">IFERROR(CONCATENATE((INDEX($Z$7:$Z$77,SMALL(IF($Z$7:$Z$77&lt;&gt;"",IF($W$7:$W$77&lt;&gt;"",ROW($W$7:$W$77)-MIN(ROW($W$7:$W$77))+1,""),""),ROW()-ROW(A$79)+1)))," "),"")</f>
        <v/>
      </c>
      <c r="X123" s="0" t="str">
        <f aca="false" t="array" ref="X123:X123">IFERROR(CONCATENATE(TEXT(INDEX($W$7:$W$77,SMALL(IF($Z$7:$Z$77&lt;&gt;"",IF($W$7:$W$77&lt;&gt;"",ROW($W$7:$W$77)-MIN(ROW($W$7:$W$77))+1,""),""),ROW()-ROW(A$79)+1)),"##0")," "),"")</f>
        <v/>
      </c>
      <c r="Y123" s="0" t="str">
        <f aca="false" t="array" ref="Y123:Y123">IFERROR(CONCATENATE((INDEX($A$7:$A$77,SMALL(IF($Z$7:$Z$77&lt;&gt;"",IF($W$7:$W$77&lt;&gt;"",ROW($W$7:$W$77)-MIN(ROW($W$7:$W$77))+1,""),""),ROW()-ROW(A$79)+1))),),"")</f>
        <v/>
      </c>
      <c r="AC123" s="0" t="str">
        <f aca="false" t="array" ref="AC123:AC123">IFERROR(CONCATENATE((INDEX($AF$7:$AF$77,SMALL(IF($AF$7:$AF$77&lt;&gt;"",IF($AC$7:$AC$77&lt;&gt;"",ROW($AC$7:$AC$77)-MIN(ROW($AC$7:$AC$77))+1,""),""),ROW()-ROW(A$79)+1))),","),"")</f>
        <v/>
      </c>
      <c r="AD123" s="0" t="str">
        <f aca="false" t="array" ref="AD123:AD123">IFERROR(CONCATENATE(TEXT(INDEX($AC$7:$AC$77,SMALL(IF($AF$7:$AF$77&lt;&gt;"",IF($AC$7:$AC$77&lt;&gt;"",ROW($AC$7:$AC$77)-MIN(ROW($AC$7:$AC$77))+1,""),""),ROW()-ROW(A$79)+1)),"##0"),","),"")</f>
        <v/>
      </c>
      <c r="AE123" s="0" t="str">
        <f aca="false" t="array" ref="AE123:AE123">IFERROR(CONCATENATE((INDEX($A$7:$A$77,SMALL(IF($AF$7:$AF$77&lt;&gt;"",IF($AC$7:$AC$77&lt;&gt;"",ROW($AC$7:$AC$77)-MIN(ROW($AC$7:$AC$77))+1,""),""),ROW()-ROW(A$79)+1))),),"")</f>
        <v/>
      </c>
      <c r="AI123" s="0" t="str">
        <f aca="false" t="array" ref="AI123:AI123">IFERROR(CONCATENATE((INDEX($AL$7:$AL$77,SMALL(IF($AL$7:$AL$77&lt;&gt;"",IF($AI$7:$AI$77&lt;&gt;"",ROW($AI$7:$AI$77)-MIN(ROW($AI$7:$AI$77))+1,""),""),ROW()-ROW(A$79)+1)))," "),"")</f>
        <v/>
      </c>
      <c r="AJ123" s="0" t="str">
        <f aca="false" t="array" ref="AJ123:AJ123">IFERROR(CONCATENATE(TEXT(INDEX($AI$7:$AI$77,SMALL(IF($AL$7:$AL$77&lt;&gt;"",IF($AI$7:$AI$77&lt;&gt;"",ROW($AI$7:$AI$77)-MIN(ROW($AI$7:$AI$77))+1,""),""),ROW()-ROW(A$79)+1)),"##0")," "),"")</f>
        <v/>
      </c>
      <c r="AK123" s="0" t="str">
        <f aca="false" t="array" ref="AK123:AK123">IFERROR(CONCATENATE((INDEX($A$7:$A$77,SMALL(IF($AL$7:$AL$77&lt;&gt;"",IF($AI$7:$AI$77&lt;&gt;"",ROW($AI$7:$AI$77)-MIN(ROW($AI$7:$AI$77))+1,""),""),ROW()-ROW(A$79)+1))),),"")</f>
        <v/>
      </c>
    </row>
    <row r="124" customFormat="false" ht="15" hidden="false" customHeight="false" outlineLevel="0" collapsed="false">
      <c r="K124" s="0" t="str">
        <f aca="false" t="array" ref="K124:K124">IFERROR(CONCATENATE(TEXT(INDEX($K$7:$K$77,SMALL(IF($N$7:$N$77&lt;&gt;"",IF($K$7:$K$77&lt;&gt;"",ROW($K$7:$K$77)-MIN(ROW($K$7:$K$77))+1,""),""),ROW()-ROW(A$79)+1)),"##0"),","),"")</f>
        <v/>
      </c>
      <c r="L124" s="0" t="str">
        <f aca="false" t="array" ref="L124:L124">IFERROR(CONCATENATE((INDEX($N$7:$N$77,SMALL(IF($N$7:$N$77&lt;&gt;"",IF($K$7:$K$77&lt;&gt;"",ROW($K$7:$K$77)-MIN(ROW($K$7:$K$77))+1,""),""),ROW()-ROW(A$79)+1))),","),"")</f>
        <v/>
      </c>
      <c r="M124" s="0" t="str">
        <f aca="false" t="array" ref="M124:M124">IFERROR(CONCATENATE((INDEX($A$7:$A$77,SMALL(IF($N$7:$N$77&lt;&gt;"",IF($K$7:$K$77&lt;&gt;"",ROW($K$7:$K$77)-MIN(ROW($K$7:$K$77))+1,""),""),ROW()-ROW(A$79)+1))),),"")</f>
        <v/>
      </c>
      <c r="Q124" s="0" t="str">
        <f aca="false" t="array" ref="Q124:Q124">IFERROR(CONCATENATE((INDEX($T$7:$T$77,SMALL(IF($T$7:$T$77&lt;&gt;"",IF($Q$7:$Q$77&lt;&gt;"",ROW($Q$7:$Q$77)-MIN(ROW($Q$7:$Q$77))+1,""),""),ROW()-ROW(A$79)+1)))," "),"")</f>
        <v/>
      </c>
      <c r="R124" s="0" t="str">
        <f aca="false" t="array" ref="R124:R124">IFERROR(CONCATENATE(TEXT(INDEX($Q$7:$Q$77,SMALL(IF($T$7:$T$77&lt;&gt;"",IF($Q$7:$Q$77&lt;&gt;"",ROW($Q$7:$Q$77)-MIN(ROW($Q$7:$Q$77))+1,""),""),ROW()-ROW(A$79)+1)),"##0")," "),"")</f>
        <v/>
      </c>
      <c r="S124" s="0" t="str">
        <f aca="false" t="array" ref="S124:S124">IFERROR(CONCATENATE((INDEX($A$7:$A$77,SMALL(IF($T$7:$T$77&lt;&gt;"",IF($Q$7:$Q$77&lt;&gt;"",ROW($Q$7:$Q$77)-MIN(ROW($Q$7:$Q$77))+1,""),""),ROW()-ROW(A$79)+1))),),"")</f>
        <v/>
      </c>
      <c r="W124" s="0" t="str">
        <f aca="false" t="array" ref="W124:W124">IFERROR(CONCATENATE((INDEX($Z$7:$Z$77,SMALL(IF($Z$7:$Z$77&lt;&gt;"",IF($W$7:$W$77&lt;&gt;"",ROW($W$7:$W$77)-MIN(ROW($W$7:$W$77))+1,""),""),ROW()-ROW(A$79)+1)))," "),"")</f>
        <v/>
      </c>
      <c r="X124" s="0" t="str">
        <f aca="false" t="array" ref="X124:X124">IFERROR(CONCATENATE(TEXT(INDEX($W$7:$W$77,SMALL(IF($Z$7:$Z$77&lt;&gt;"",IF($W$7:$W$77&lt;&gt;"",ROW($W$7:$W$77)-MIN(ROW($W$7:$W$77))+1,""),""),ROW()-ROW(A$79)+1)),"##0")," "),"")</f>
        <v/>
      </c>
      <c r="Y124" s="0" t="str">
        <f aca="false" t="array" ref="Y124:Y124">IFERROR(CONCATENATE((INDEX($A$7:$A$77,SMALL(IF($Z$7:$Z$77&lt;&gt;"",IF($W$7:$W$77&lt;&gt;"",ROW($W$7:$W$77)-MIN(ROW($W$7:$W$77))+1,""),""),ROW()-ROW(A$79)+1))),),"")</f>
        <v/>
      </c>
      <c r="AC124" s="0" t="str">
        <f aca="false" t="array" ref="AC124:AC124">IFERROR(CONCATENATE((INDEX($AF$7:$AF$77,SMALL(IF($AF$7:$AF$77&lt;&gt;"",IF($AC$7:$AC$77&lt;&gt;"",ROW($AC$7:$AC$77)-MIN(ROW($AC$7:$AC$77))+1,""),""),ROW()-ROW(A$79)+1))),","),"")</f>
        <v/>
      </c>
      <c r="AD124" s="0" t="str">
        <f aca="false" t="array" ref="AD124:AD124">IFERROR(CONCATENATE(TEXT(INDEX($AC$7:$AC$77,SMALL(IF($AF$7:$AF$77&lt;&gt;"",IF($AC$7:$AC$77&lt;&gt;"",ROW($AC$7:$AC$77)-MIN(ROW($AC$7:$AC$77))+1,""),""),ROW()-ROW(A$79)+1)),"##0"),","),"")</f>
        <v/>
      </c>
      <c r="AE124" s="0" t="str">
        <f aca="false" t="array" ref="AE124:AE124">IFERROR(CONCATENATE((INDEX($A$7:$A$77,SMALL(IF($AF$7:$AF$77&lt;&gt;"",IF($AC$7:$AC$77&lt;&gt;"",ROW($AC$7:$AC$77)-MIN(ROW($AC$7:$AC$77))+1,""),""),ROW()-ROW(A$79)+1))),),"")</f>
        <v/>
      </c>
      <c r="AI124" s="0" t="str">
        <f aca="false" t="array" ref="AI124:AI124">IFERROR(CONCATENATE((INDEX($AL$7:$AL$77,SMALL(IF($AL$7:$AL$77&lt;&gt;"",IF($AI$7:$AI$77&lt;&gt;"",ROW($AI$7:$AI$77)-MIN(ROW($AI$7:$AI$77))+1,""),""),ROW()-ROW(A$79)+1)))," "),"")</f>
        <v/>
      </c>
      <c r="AJ124" s="0" t="str">
        <f aca="false" t="array" ref="AJ124:AJ124">IFERROR(CONCATENATE(TEXT(INDEX($AI$7:$AI$77,SMALL(IF($AL$7:$AL$77&lt;&gt;"",IF($AI$7:$AI$77&lt;&gt;"",ROW($AI$7:$AI$77)-MIN(ROW($AI$7:$AI$77))+1,""),""),ROW()-ROW(A$79)+1)),"##0")," "),"")</f>
        <v/>
      </c>
      <c r="AK124" s="0" t="str">
        <f aca="false" t="array" ref="AK124:AK124">IFERROR(CONCATENATE((INDEX($A$7:$A$77,SMALL(IF($AL$7:$AL$77&lt;&gt;"",IF($AI$7:$AI$77&lt;&gt;"",ROW($AI$7:$AI$77)-MIN(ROW($AI$7:$AI$77))+1,""),""),ROW()-ROW(A$79)+1))),),"")</f>
        <v/>
      </c>
    </row>
    <row r="125" customFormat="false" ht="15" hidden="false" customHeight="false" outlineLevel="0" collapsed="false">
      <c r="K125" s="0" t="str">
        <f aca="false" t="array" ref="K125:K125">IFERROR(CONCATENATE(TEXT(INDEX($K$7:$K$77,SMALL(IF($N$7:$N$77&lt;&gt;"",IF($K$7:$K$77&lt;&gt;"",ROW($K$7:$K$77)-MIN(ROW($K$7:$K$77))+1,""),""),ROW()-ROW(A$79)+1)),"##0"),","),"")</f>
        <v/>
      </c>
      <c r="L125" s="0" t="str">
        <f aca="false" t="array" ref="L125:L125">IFERROR(CONCATENATE((INDEX($N$7:$N$77,SMALL(IF($N$7:$N$77&lt;&gt;"",IF($K$7:$K$77&lt;&gt;"",ROW($K$7:$K$77)-MIN(ROW($K$7:$K$77))+1,""),""),ROW()-ROW(A$79)+1))),","),"")</f>
        <v/>
      </c>
      <c r="M125" s="0" t="str">
        <f aca="false" t="array" ref="M125:M125">IFERROR(CONCATENATE((INDEX($A$7:$A$77,SMALL(IF($N$7:$N$77&lt;&gt;"",IF($K$7:$K$77&lt;&gt;"",ROW($K$7:$K$77)-MIN(ROW($K$7:$K$77))+1,""),""),ROW()-ROW(A$79)+1))),),"")</f>
        <v/>
      </c>
      <c r="Q125" s="0" t="str">
        <f aca="false" t="array" ref="Q125:Q125">IFERROR(CONCATENATE((INDEX($T$7:$T$77,SMALL(IF($T$7:$T$77&lt;&gt;"",IF($Q$7:$Q$77&lt;&gt;"",ROW($Q$7:$Q$77)-MIN(ROW($Q$7:$Q$77))+1,""),""),ROW()-ROW(A$79)+1)))," "),"")</f>
        <v/>
      </c>
      <c r="R125" s="0" t="str">
        <f aca="false" t="array" ref="R125:R125">IFERROR(CONCATENATE(TEXT(INDEX($Q$7:$Q$77,SMALL(IF($T$7:$T$77&lt;&gt;"",IF($Q$7:$Q$77&lt;&gt;"",ROW($Q$7:$Q$77)-MIN(ROW($Q$7:$Q$77))+1,""),""),ROW()-ROW(A$79)+1)),"##0")," "),"")</f>
        <v/>
      </c>
      <c r="S125" s="0" t="str">
        <f aca="false" t="array" ref="S125:S125">IFERROR(CONCATENATE((INDEX($A$7:$A$77,SMALL(IF($T$7:$T$77&lt;&gt;"",IF($Q$7:$Q$77&lt;&gt;"",ROW($Q$7:$Q$77)-MIN(ROW($Q$7:$Q$77))+1,""),""),ROW()-ROW(A$79)+1))),),"")</f>
        <v/>
      </c>
      <c r="W125" s="0" t="str">
        <f aca="false" t="array" ref="W125:W125">IFERROR(CONCATENATE((INDEX($Z$7:$Z$77,SMALL(IF($Z$7:$Z$77&lt;&gt;"",IF($W$7:$W$77&lt;&gt;"",ROW($W$7:$W$77)-MIN(ROW($W$7:$W$77))+1,""),""),ROW()-ROW(A$79)+1)))," "),"")</f>
        <v/>
      </c>
      <c r="X125" s="0" t="str">
        <f aca="false" t="array" ref="X125:X125">IFERROR(CONCATENATE(TEXT(INDEX($W$7:$W$77,SMALL(IF($Z$7:$Z$77&lt;&gt;"",IF($W$7:$W$77&lt;&gt;"",ROW($W$7:$W$77)-MIN(ROW($W$7:$W$77))+1,""),""),ROW()-ROW(A$79)+1)),"##0")," "),"")</f>
        <v/>
      </c>
      <c r="Y125" s="0" t="str">
        <f aca="false" t="array" ref="Y125:Y125">IFERROR(CONCATENATE((INDEX($A$7:$A$77,SMALL(IF($Z$7:$Z$77&lt;&gt;"",IF($W$7:$W$77&lt;&gt;"",ROW($W$7:$W$77)-MIN(ROW($W$7:$W$77))+1,""),""),ROW()-ROW(A$79)+1))),),"")</f>
        <v/>
      </c>
      <c r="AC125" s="0" t="str">
        <f aca="false" t="array" ref="AC125:AC125">IFERROR(CONCATENATE((INDEX($AF$7:$AF$77,SMALL(IF($AF$7:$AF$77&lt;&gt;"",IF($AC$7:$AC$77&lt;&gt;"",ROW($AC$7:$AC$77)-MIN(ROW($AC$7:$AC$77))+1,""),""),ROW()-ROW(A$79)+1))),","),"")</f>
        <v/>
      </c>
      <c r="AD125" s="0" t="str">
        <f aca="false" t="array" ref="AD125:AD125">IFERROR(CONCATENATE(TEXT(INDEX($AC$7:$AC$77,SMALL(IF($AF$7:$AF$77&lt;&gt;"",IF($AC$7:$AC$77&lt;&gt;"",ROW($AC$7:$AC$77)-MIN(ROW($AC$7:$AC$77))+1,""),""),ROW()-ROW(A$79)+1)),"##0"),","),"")</f>
        <v/>
      </c>
      <c r="AE125" s="0" t="str">
        <f aca="false" t="array" ref="AE125:AE125">IFERROR(CONCATENATE((INDEX($A$7:$A$77,SMALL(IF($AF$7:$AF$77&lt;&gt;"",IF($AC$7:$AC$77&lt;&gt;"",ROW($AC$7:$AC$77)-MIN(ROW($AC$7:$AC$77))+1,""),""),ROW()-ROW(A$79)+1))),),"")</f>
        <v/>
      </c>
      <c r="AI125" s="0" t="str">
        <f aca="false" t="array" ref="AI125:AI125">IFERROR(CONCATENATE((INDEX($AL$7:$AL$77,SMALL(IF($AL$7:$AL$77&lt;&gt;"",IF($AI$7:$AI$77&lt;&gt;"",ROW($AI$7:$AI$77)-MIN(ROW($AI$7:$AI$77))+1,""),""),ROW()-ROW(A$79)+1)))," "),"")</f>
        <v/>
      </c>
      <c r="AJ125" s="0" t="str">
        <f aca="false" t="array" ref="AJ125:AJ125">IFERROR(CONCATENATE(TEXT(INDEX($AI$7:$AI$77,SMALL(IF($AL$7:$AL$77&lt;&gt;"",IF($AI$7:$AI$77&lt;&gt;"",ROW($AI$7:$AI$77)-MIN(ROW($AI$7:$AI$77))+1,""),""),ROW()-ROW(A$79)+1)),"##0")," "),"")</f>
        <v/>
      </c>
      <c r="AK125" s="0" t="str">
        <f aca="false" t="array" ref="AK125:AK125">IFERROR(CONCATENATE((INDEX($A$7:$A$77,SMALL(IF($AL$7:$AL$77&lt;&gt;"",IF($AI$7:$AI$77&lt;&gt;"",ROW($AI$7:$AI$77)-MIN(ROW($AI$7:$AI$77))+1,""),""),ROW()-ROW(A$79)+1))),),"")</f>
        <v/>
      </c>
    </row>
    <row r="126" customFormat="false" ht="15" hidden="false" customHeight="false" outlineLevel="0" collapsed="false">
      <c r="K126" s="0" t="str">
        <f aca="false" t="array" ref="K126:K126">IFERROR(CONCATENATE(TEXT(INDEX($K$7:$K$77,SMALL(IF($N$7:$N$77&lt;&gt;"",IF($K$7:$K$77&lt;&gt;"",ROW($K$7:$K$77)-MIN(ROW($K$7:$K$77))+1,""),""),ROW()-ROW(A$79)+1)),"##0"),","),"")</f>
        <v/>
      </c>
      <c r="L126" s="0" t="str">
        <f aca="false" t="array" ref="L126:L126">IFERROR(CONCATENATE((INDEX($N$7:$N$77,SMALL(IF($N$7:$N$77&lt;&gt;"",IF($K$7:$K$77&lt;&gt;"",ROW($K$7:$K$77)-MIN(ROW($K$7:$K$77))+1,""),""),ROW()-ROW(A$79)+1))),","),"")</f>
        <v/>
      </c>
      <c r="M126" s="0" t="str">
        <f aca="false" t="array" ref="M126:M126">IFERROR(CONCATENATE((INDEX($A$7:$A$77,SMALL(IF($N$7:$N$77&lt;&gt;"",IF($K$7:$K$77&lt;&gt;"",ROW($K$7:$K$77)-MIN(ROW($K$7:$K$77))+1,""),""),ROW()-ROW(A$79)+1))),),"")</f>
        <v/>
      </c>
      <c r="Q126" s="0" t="str">
        <f aca="false" t="array" ref="Q126:Q126">IFERROR(CONCATENATE((INDEX($T$7:$T$77,SMALL(IF($T$7:$T$77&lt;&gt;"",IF($Q$7:$Q$77&lt;&gt;"",ROW($Q$7:$Q$77)-MIN(ROW($Q$7:$Q$77))+1,""),""),ROW()-ROW(A$79)+1)))," "),"")</f>
        <v/>
      </c>
      <c r="R126" s="0" t="str">
        <f aca="false" t="array" ref="R126:R126">IFERROR(CONCATENATE(TEXT(INDEX($Q$7:$Q$77,SMALL(IF($T$7:$T$77&lt;&gt;"",IF($Q$7:$Q$77&lt;&gt;"",ROW($Q$7:$Q$77)-MIN(ROW($Q$7:$Q$77))+1,""),""),ROW()-ROW(A$79)+1)),"##0")," "),"")</f>
        <v/>
      </c>
      <c r="S126" s="0" t="str">
        <f aca="false" t="array" ref="S126:S126">IFERROR(CONCATENATE((INDEX($A$7:$A$77,SMALL(IF($T$7:$T$77&lt;&gt;"",IF($Q$7:$Q$77&lt;&gt;"",ROW($Q$7:$Q$77)-MIN(ROW($Q$7:$Q$77))+1,""),""),ROW()-ROW(A$79)+1))),),"")</f>
        <v/>
      </c>
      <c r="W126" s="0" t="str">
        <f aca="false" t="array" ref="W126:W126">IFERROR(CONCATENATE((INDEX($Z$7:$Z$77,SMALL(IF($Z$7:$Z$77&lt;&gt;"",IF($W$7:$W$77&lt;&gt;"",ROW($W$7:$W$77)-MIN(ROW($W$7:$W$77))+1,""),""),ROW()-ROW(A$79)+1)))," "),"")</f>
        <v/>
      </c>
      <c r="X126" s="0" t="str">
        <f aca="false" t="array" ref="X126:X126">IFERROR(CONCATENATE(TEXT(INDEX($W$7:$W$77,SMALL(IF($Z$7:$Z$77&lt;&gt;"",IF($W$7:$W$77&lt;&gt;"",ROW($W$7:$W$77)-MIN(ROW($W$7:$W$77))+1,""),""),ROW()-ROW(A$79)+1)),"##0")," "),"")</f>
        <v/>
      </c>
      <c r="Y126" s="0" t="str">
        <f aca="false" t="array" ref="Y126:Y126">IFERROR(CONCATENATE((INDEX($A$7:$A$77,SMALL(IF($Z$7:$Z$77&lt;&gt;"",IF($W$7:$W$77&lt;&gt;"",ROW($W$7:$W$77)-MIN(ROW($W$7:$W$77))+1,""),""),ROW()-ROW(A$79)+1))),),"")</f>
        <v/>
      </c>
      <c r="AC126" s="0" t="str">
        <f aca="false" t="array" ref="AC126:AC126">IFERROR(CONCATENATE((INDEX($AF$7:$AF$77,SMALL(IF($AF$7:$AF$77&lt;&gt;"",IF($AC$7:$AC$77&lt;&gt;"",ROW($AC$7:$AC$77)-MIN(ROW($AC$7:$AC$77))+1,""),""),ROW()-ROW(A$79)+1))),","),"")</f>
        <v/>
      </c>
      <c r="AD126" s="0" t="str">
        <f aca="false" t="array" ref="AD126:AD126">IFERROR(CONCATENATE(TEXT(INDEX($AC$7:$AC$77,SMALL(IF($AF$7:$AF$77&lt;&gt;"",IF($AC$7:$AC$77&lt;&gt;"",ROW($AC$7:$AC$77)-MIN(ROW($AC$7:$AC$77))+1,""),""),ROW()-ROW(A$79)+1)),"##0"),","),"")</f>
        <v/>
      </c>
      <c r="AE126" s="0" t="str">
        <f aca="false" t="array" ref="AE126:AE126">IFERROR(CONCATENATE((INDEX($A$7:$A$77,SMALL(IF($AF$7:$AF$77&lt;&gt;"",IF($AC$7:$AC$77&lt;&gt;"",ROW($AC$7:$AC$77)-MIN(ROW($AC$7:$AC$77))+1,""),""),ROW()-ROW(A$79)+1))),),"")</f>
        <v/>
      </c>
      <c r="AI126" s="0" t="str">
        <f aca="false" t="array" ref="AI126:AI126">IFERROR(CONCATENATE((INDEX($AL$7:$AL$77,SMALL(IF($AL$7:$AL$77&lt;&gt;"",IF($AI$7:$AI$77&lt;&gt;"",ROW($AI$7:$AI$77)-MIN(ROW($AI$7:$AI$77))+1,""),""),ROW()-ROW(A$79)+1)))," "),"")</f>
        <v/>
      </c>
      <c r="AJ126" s="0" t="str">
        <f aca="false" t="array" ref="AJ126:AJ126">IFERROR(CONCATENATE(TEXT(INDEX($AI$7:$AI$77,SMALL(IF($AL$7:$AL$77&lt;&gt;"",IF($AI$7:$AI$77&lt;&gt;"",ROW($AI$7:$AI$77)-MIN(ROW($AI$7:$AI$77))+1,""),""),ROW()-ROW(A$79)+1)),"##0")," "),"")</f>
        <v/>
      </c>
      <c r="AK126" s="0" t="str">
        <f aca="false" t="array" ref="AK126:AK126">IFERROR(CONCATENATE((INDEX($A$7:$A$77,SMALL(IF($AL$7:$AL$77&lt;&gt;"",IF($AI$7:$AI$77&lt;&gt;"",ROW($AI$7:$AI$77)-MIN(ROW($AI$7:$AI$77))+1,""),""),ROW()-ROW(A$79)+1))),),"")</f>
        <v/>
      </c>
    </row>
    <row r="127" customFormat="false" ht="15" hidden="false" customHeight="false" outlineLevel="0" collapsed="false">
      <c r="K127" s="0" t="str">
        <f aca="false" t="array" ref="K127:K127">IFERROR(CONCATENATE(TEXT(INDEX($K$7:$K$77,SMALL(IF($N$7:$N$77&lt;&gt;"",IF($K$7:$K$77&lt;&gt;"",ROW($K$7:$K$77)-MIN(ROW($K$7:$K$77))+1,""),""),ROW()-ROW(A$79)+1)),"##0"),","),"")</f>
        <v/>
      </c>
      <c r="L127" s="0" t="str">
        <f aca="false" t="array" ref="L127:L127">IFERROR(CONCATENATE((INDEX($N$7:$N$77,SMALL(IF($N$7:$N$77&lt;&gt;"",IF($K$7:$K$77&lt;&gt;"",ROW($K$7:$K$77)-MIN(ROW($K$7:$K$77))+1,""),""),ROW()-ROW(A$79)+1))),","),"")</f>
        <v/>
      </c>
      <c r="M127" s="0" t="str">
        <f aca="false" t="array" ref="M127:M127">IFERROR(CONCATENATE((INDEX($A$7:$A$77,SMALL(IF($N$7:$N$77&lt;&gt;"",IF($K$7:$K$77&lt;&gt;"",ROW($K$7:$K$77)-MIN(ROW($K$7:$K$77))+1,""),""),ROW()-ROW(A$79)+1))),),"")</f>
        <v/>
      </c>
      <c r="Q127" s="0" t="str">
        <f aca="false" t="array" ref="Q127:Q127">IFERROR(CONCATENATE((INDEX($T$7:$T$77,SMALL(IF($T$7:$T$77&lt;&gt;"",IF($Q$7:$Q$77&lt;&gt;"",ROW($Q$7:$Q$77)-MIN(ROW($Q$7:$Q$77))+1,""),""),ROW()-ROW(A$79)+1)))," "),"")</f>
        <v/>
      </c>
      <c r="R127" s="0" t="str">
        <f aca="false" t="array" ref="R127:R127">IFERROR(CONCATENATE(TEXT(INDEX($Q$7:$Q$77,SMALL(IF($T$7:$T$77&lt;&gt;"",IF($Q$7:$Q$77&lt;&gt;"",ROW($Q$7:$Q$77)-MIN(ROW($Q$7:$Q$77))+1,""),""),ROW()-ROW(A$79)+1)),"##0")," "),"")</f>
        <v/>
      </c>
      <c r="S127" s="0" t="str">
        <f aca="false" t="array" ref="S127:S127">IFERROR(CONCATENATE((INDEX($A$7:$A$77,SMALL(IF($T$7:$T$77&lt;&gt;"",IF($Q$7:$Q$77&lt;&gt;"",ROW($Q$7:$Q$77)-MIN(ROW($Q$7:$Q$77))+1,""),""),ROW()-ROW(A$79)+1))),),"")</f>
        <v/>
      </c>
      <c r="W127" s="0" t="str">
        <f aca="false" t="array" ref="W127:W127">IFERROR(CONCATENATE((INDEX($Z$7:$Z$77,SMALL(IF($Z$7:$Z$77&lt;&gt;"",IF($W$7:$W$77&lt;&gt;"",ROW($W$7:$W$77)-MIN(ROW($W$7:$W$77))+1,""),""),ROW()-ROW(A$79)+1)))," "),"")</f>
        <v/>
      </c>
      <c r="X127" s="0" t="str">
        <f aca="false" t="array" ref="X127:X127">IFERROR(CONCATENATE(TEXT(INDEX($W$7:$W$77,SMALL(IF($Z$7:$Z$77&lt;&gt;"",IF($W$7:$W$77&lt;&gt;"",ROW($W$7:$W$77)-MIN(ROW($W$7:$W$77))+1,""),""),ROW()-ROW(A$79)+1)),"##0")," "),"")</f>
        <v/>
      </c>
      <c r="Y127" s="0" t="str">
        <f aca="false" t="array" ref="Y127:Y127">IFERROR(CONCATENATE((INDEX($A$7:$A$77,SMALL(IF($Z$7:$Z$77&lt;&gt;"",IF($W$7:$W$77&lt;&gt;"",ROW($W$7:$W$77)-MIN(ROW($W$7:$W$77))+1,""),""),ROW()-ROW(A$79)+1))),),"")</f>
        <v/>
      </c>
      <c r="AC127" s="0" t="str">
        <f aca="false" t="array" ref="AC127:AC127">IFERROR(CONCATENATE((INDEX($AF$7:$AF$77,SMALL(IF($AF$7:$AF$77&lt;&gt;"",IF($AC$7:$AC$77&lt;&gt;"",ROW($AC$7:$AC$77)-MIN(ROW($AC$7:$AC$77))+1,""),""),ROW()-ROW(A$79)+1))),","),"")</f>
        <v/>
      </c>
      <c r="AD127" s="0" t="str">
        <f aca="false" t="array" ref="AD127:AD127">IFERROR(CONCATENATE(TEXT(INDEX($AC$7:$AC$77,SMALL(IF($AF$7:$AF$77&lt;&gt;"",IF($AC$7:$AC$77&lt;&gt;"",ROW($AC$7:$AC$77)-MIN(ROW($AC$7:$AC$77))+1,""),""),ROW()-ROW(A$79)+1)),"##0"),","),"")</f>
        <v/>
      </c>
      <c r="AE127" s="0" t="str">
        <f aca="false" t="array" ref="AE127:AE127">IFERROR(CONCATENATE((INDEX($A$7:$A$77,SMALL(IF($AF$7:$AF$77&lt;&gt;"",IF($AC$7:$AC$77&lt;&gt;"",ROW($AC$7:$AC$77)-MIN(ROW($AC$7:$AC$77))+1,""),""),ROW()-ROW(A$79)+1))),),"")</f>
        <v/>
      </c>
      <c r="AI127" s="0" t="str">
        <f aca="false" t="array" ref="AI127:AI127">IFERROR(CONCATENATE((INDEX($AL$7:$AL$77,SMALL(IF($AL$7:$AL$77&lt;&gt;"",IF($AI$7:$AI$77&lt;&gt;"",ROW($AI$7:$AI$77)-MIN(ROW($AI$7:$AI$77))+1,""),""),ROW()-ROW(A$79)+1)))," "),"")</f>
        <v/>
      </c>
      <c r="AJ127" s="0" t="str">
        <f aca="false" t="array" ref="AJ127:AJ127">IFERROR(CONCATENATE(TEXT(INDEX($AI$7:$AI$77,SMALL(IF($AL$7:$AL$77&lt;&gt;"",IF($AI$7:$AI$77&lt;&gt;"",ROW($AI$7:$AI$77)-MIN(ROW($AI$7:$AI$77))+1,""),""),ROW()-ROW(A$79)+1)),"##0")," "),"")</f>
        <v/>
      </c>
      <c r="AK127" s="0" t="str">
        <f aca="false" t="array" ref="AK127:AK127">IFERROR(CONCATENATE((INDEX($A$7:$A$77,SMALL(IF($AL$7:$AL$77&lt;&gt;"",IF($AI$7:$AI$77&lt;&gt;"",ROW($AI$7:$AI$77)-MIN(ROW($AI$7:$AI$77))+1,""),""),ROW()-ROW(A$79)+1))),),"")</f>
        <v/>
      </c>
    </row>
    <row r="128" customFormat="false" ht="15" hidden="false" customHeight="false" outlineLevel="0" collapsed="false">
      <c r="K128" s="0" t="str">
        <f aca="false" t="array" ref="K128:K128">IFERROR(CONCATENATE(TEXT(INDEX($K$7:$K$77,SMALL(IF($N$7:$N$77&lt;&gt;"",IF($K$7:$K$77&lt;&gt;"",ROW($K$7:$K$77)-MIN(ROW($K$7:$K$77))+1,""),""),ROW()-ROW(A$79)+1)),"##0"),","),"")</f>
        <v/>
      </c>
      <c r="L128" s="0" t="str">
        <f aca="false" t="array" ref="L128:L128">IFERROR(CONCATENATE((INDEX($N$7:$N$77,SMALL(IF($N$7:$N$77&lt;&gt;"",IF($K$7:$K$77&lt;&gt;"",ROW($K$7:$K$77)-MIN(ROW($K$7:$K$77))+1,""),""),ROW()-ROW(A$79)+1))),","),"")</f>
        <v/>
      </c>
      <c r="M128" s="0" t="str">
        <f aca="false" t="array" ref="M128:M128">IFERROR(CONCATENATE((INDEX($A$7:$A$77,SMALL(IF($N$7:$N$77&lt;&gt;"",IF($K$7:$K$77&lt;&gt;"",ROW($K$7:$K$77)-MIN(ROW($K$7:$K$77))+1,""),""),ROW()-ROW(A$79)+1))),),"")</f>
        <v/>
      </c>
      <c r="Q128" s="0" t="str">
        <f aca="false" t="array" ref="Q128:Q128">IFERROR(CONCATENATE((INDEX($T$7:$T$77,SMALL(IF($T$7:$T$77&lt;&gt;"",IF($Q$7:$Q$77&lt;&gt;"",ROW($Q$7:$Q$77)-MIN(ROW($Q$7:$Q$77))+1,""),""),ROW()-ROW(A$79)+1)))," "),"")</f>
        <v/>
      </c>
      <c r="R128" s="0" t="str">
        <f aca="false" t="array" ref="R128:R128">IFERROR(CONCATENATE(TEXT(INDEX($Q$7:$Q$77,SMALL(IF($T$7:$T$77&lt;&gt;"",IF($Q$7:$Q$77&lt;&gt;"",ROW($Q$7:$Q$77)-MIN(ROW($Q$7:$Q$77))+1,""),""),ROW()-ROW(A$79)+1)),"##0")," "),"")</f>
        <v/>
      </c>
      <c r="S128" s="0" t="str">
        <f aca="false" t="array" ref="S128:S128">IFERROR(CONCATENATE((INDEX($A$7:$A$77,SMALL(IF($T$7:$T$77&lt;&gt;"",IF($Q$7:$Q$77&lt;&gt;"",ROW($Q$7:$Q$77)-MIN(ROW($Q$7:$Q$77))+1,""),""),ROW()-ROW(A$79)+1))),),"")</f>
        <v/>
      </c>
      <c r="W128" s="0" t="str">
        <f aca="false" t="array" ref="W128:W128">IFERROR(CONCATENATE((INDEX($Z$7:$Z$77,SMALL(IF($Z$7:$Z$77&lt;&gt;"",IF($W$7:$W$77&lt;&gt;"",ROW($W$7:$W$77)-MIN(ROW($W$7:$W$77))+1,""),""),ROW()-ROW(A$79)+1)))," "),"")</f>
        <v/>
      </c>
      <c r="X128" s="0" t="str">
        <f aca="false" t="array" ref="X128:X128">IFERROR(CONCATENATE(TEXT(INDEX($W$7:$W$77,SMALL(IF($Z$7:$Z$77&lt;&gt;"",IF($W$7:$W$77&lt;&gt;"",ROW($W$7:$W$77)-MIN(ROW($W$7:$W$77))+1,""),""),ROW()-ROW(A$79)+1)),"##0")," "),"")</f>
        <v/>
      </c>
      <c r="Y128" s="0" t="str">
        <f aca="false" t="array" ref="Y128:Y128">IFERROR(CONCATENATE((INDEX($A$7:$A$77,SMALL(IF($Z$7:$Z$77&lt;&gt;"",IF($W$7:$W$77&lt;&gt;"",ROW($W$7:$W$77)-MIN(ROW($W$7:$W$77))+1,""),""),ROW()-ROW(A$79)+1))),),"")</f>
        <v/>
      </c>
      <c r="AC128" s="0" t="str">
        <f aca="false" t="array" ref="AC128:AC128">IFERROR(CONCATENATE((INDEX($AF$7:$AF$77,SMALL(IF($AF$7:$AF$77&lt;&gt;"",IF($AC$7:$AC$77&lt;&gt;"",ROW($AC$7:$AC$77)-MIN(ROW($AC$7:$AC$77))+1,""),""),ROW()-ROW(A$79)+1))),","),"")</f>
        <v/>
      </c>
      <c r="AD128" s="0" t="str">
        <f aca="false" t="array" ref="AD128:AD128">IFERROR(CONCATENATE(TEXT(INDEX($AC$7:$AC$77,SMALL(IF($AF$7:$AF$77&lt;&gt;"",IF($AC$7:$AC$77&lt;&gt;"",ROW($AC$7:$AC$77)-MIN(ROW($AC$7:$AC$77))+1,""),""),ROW()-ROW(A$79)+1)),"##0"),","),"")</f>
        <v/>
      </c>
      <c r="AE128" s="0" t="str">
        <f aca="false" t="array" ref="AE128:AE128">IFERROR(CONCATENATE((INDEX($A$7:$A$77,SMALL(IF($AF$7:$AF$77&lt;&gt;"",IF($AC$7:$AC$77&lt;&gt;"",ROW($AC$7:$AC$77)-MIN(ROW($AC$7:$AC$77))+1,""),""),ROW()-ROW(A$79)+1))),),"")</f>
        <v/>
      </c>
      <c r="AI128" s="0" t="str">
        <f aca="false" t="array" ref="AI128:AI128">IFERROR(CONCATENATE((INDEX($AL$7:$AL$77,SMALL(IF($AL$7:$AL$77&lt;&gt;"",IF($AI$7:$AI$77&lt;&gt;"",ROW($AI$7:$AI$77)-MIN(ROW($AI$7:$AI$77))+1,""),""),ROW()-ROW(A$79)+1)))," "),"")</f>
        <v/>
      </c>
      <c r="AJ128" s="0" t="str">
        <f aca="false" t="array" ref="AJ128:AJ128">IFERROR(CONCATENATE(TEXT(INDEX($AI$7:$AI$77,SMALL(IF($AL$7:$AL$77&lt;&gt;"",IF($AI$7:$AI$77&lt;&gt;"",ROW($AI$7:$AI$77)-MIN(ROW($AI$7:$AI$77))+1,""),""),ROW()-ROW(A$79)+1)),"##0")," "),"")</f>
        <v/>
      </c>
      <c r="AK128" s="0" t="str">
        <f aca="false" t="array" ref="AK128:AK128">IFERROR(CONCATENATE((INDEX($A$7:$A$77,SMALL(IF($AL$7:$AL$77&lt;&gt;"",IF($AI$7:$AI$77&lt;&gt;"",ROW($AI$7:$AI$77)-MIN(ROW($AI$7:$AI$77))+1,""),""),ROW()-ROW(A$79)+1))),),"")</f>
        <v/>
      </c>
    </row>
    <row r="129" customFormat="false" ht="15" hidden="false" customHeight="false" outlineLevel="0" collapsed="false">
      <c r="K129" s="0" t="str">
        <f aca="false" t="array" ref="K129:K129">IFERROR(CONCATENATE(TEXT(INDEX($K$7:$K$77,SMALL(IF($N$7:$N$77&lt;&gt;"",IF($K$7:$K$77&lt;&gt;"",ROW($K$7:$K$77)-MIN(ROW($K$7:$K$77))+1,""),""),ROW()-ROW(A$79)+1)),"##0"),","),"")</f>
        <v/>
      </c>
      <c r="L129" s="0" t="str">
        <f aca="false" t="array" ref="L129:L129">IFERROR(CONCATENATE((INDEX($N$7:$N$77,SMALL(IF($N$7:$N$77&lt;&gt;"",IF($K$7:$K$77&lt;&gt;"",ROW($K$7:$K$77)-MIN(ROW($K$7:$K$77))+1,""),""),ROW()-ROW(A$79)+1))),","),"")</f>
        <v/>
      </c>
      <c r="M129" s="0" t="str">
        <f aca="false" t="array" ref="M129:M129">IFERROR(CONCATENATE((INDEX($A$7:$A$77,SMALL(IF($N$7:$N$77&lt;&gt;"",IF($K$7:$K$77&lt;&gt;"",ROW($K$7:$K$77)-MIN(ROW($K$7:$K$77))+1,""),""),ROW()-ROW(A$79)+1))),),"")</f>
        <v/>
      </c>
      <c r="Q129" s="0" t="str">
        <f aca="false" t="array" ref="Q129:Q129">IFERROR(CONCATENATE((INDEX($T$7:$T$77,SMALL(IF($T$7:$T$77&lt;&gt;"",IF($Q$7:$Q$77&lt;&gt;"",ROW($Q$7:$Q$77)-MIN(ROW($Q$7:$Q$77))+1,""),""),ROW()-ROW(A$79)+1)))," "),"")</f>
        <v/>
      </c>
      <c r="R129" s="0" t="str">
        <f aca="false" t="array" ref="R129:R129">IFERROR(CONCATENATE(TEXT(INDEX($Q$7:$Q$77,SMALL(IF($T$7:$T$77&lt;&gt;"",IF($Q$7:$Q$77&lt;&gt;"",ROW($Q$7:$Q$77)-MIN(ROW($Q$7:$Q$77))+1,""),""),ROW()-ROW(A$79)+1)),"##0")," "),"")</f>
        <v/>
      </c>
      <c r="S129" s="0" t="str">
        <f aca="false" t="array" ref="S129:S129">IFERROR(CONCATENATE((INDEX($A$7:$A$77,SMALL(IF($T$7:$T$77&lt;&gt;"",IF($Q$7:$Q$77&lt;&gt;"",ROW($Q$7:$Q$77)-MIN(ROW($Q$7:$Q$77))+1,""),""),ROW()-ROW(A$79)+1))),),"")</f>
        <v/>
      </c>
      <c r="W129" s="0" t="str">
        <f aca="false" t="array" ref="W129:W129">IFERROR(CONCATENATE((INDEX($Z$7:$Z$77,SMALL(IF($Z$7:$Z$77&lt;&gt;"",IF($W$7:$W$77&lt;&gt;"",ROW($W$7:$W$77)-MIN(ROW($W$7:$W$77))+1,""),""),ROW()-ROW(A$79)+1)))," "),"")</f>
        <v/>
      </c>
      <c r="X129" s="0" t="str">
        <f aca="false" t="array" ref="X129:X129">IFERROR(CONCATENATE(TEXT(INDEX($W$7:$W$77,SMALL(IF($Z$7:$Z$77&lt;&gt;"",IF($W$7:$W$77&lt;&gt;"",ROW($W$7:$W$77)-MIN(ROW($W$7:$W$77))+1,""),""),ROW()-ROW(A$79)+1)),"##0")," "),"")</f>
        <v/>
      </c>
      <c r="Y129" s="0" t="str">
        <f aca="false" t="array" ref="Y129:Y129">IFERROR(CONCATENATE((INDEX($A$7:$A$77,SMALL(IF($Z$7:$Z$77&lt;&gt;"",IF($W$7:$W$77&lt;&gt;"",ROW($W$7:$W$77)-MIN(ROW($W$7:$W$77))+1,""),""),ROW()-ROW(A$79)+1))),),"")</f>
        <v/>
      </c>
      <c r="AC129" s="0" t="str">
        <f aca="false" t="array" ref="AC129:AC129">IFERROR(CONCATENATE((INDEX($AF$7:$AF$77,SMALL(IF($AF$7:$AF$77&lt;&gt;"",IF($AC$7:$AC$77&lt;&gt;"",ROW($AC$7:$AC$77)-MIN(ROW($AC$7:$AC$77))+1,""),""),ROW()-ROW(A$79)+1))),","),"")</f>
        <v/>
      </c>
      <c r="AD129" s="0" t="str">
        <f aca="false" t="array" ref="AD129:AD129">IFERROR(CONCATENATE(TEXT(INDEX($AC$7:$AC$77,SMALL(IF($AF$7:$AF$77&lt;&gt;"",IF($AC$7:$AC$77&lt;&gt;"",ROW($AC$7:$AC$77)-MIN(ROW($AC$7:$AC$77))+1,""),""),ROW()-ROW(A$79)+1)),"##0"),","),"")</f>
        <v/>
      </c>
      <c r="AE129" s="0" t="str">
        <f aca="false" t="array" ref="AE129:AE129">IFERROR(CONCATENATE((INDEX($A$7:$A$77,SMALL(IF($AF$7:$AF$77&lt;&gt;"",IF($AC$7:$AC$77&lt;&gt;"",ROW($AC$7:$AC$77)-MIN(ROW($AC$7:$AC$77))+1,""),""),ROW()-ROW(A$79)+1))),),"")</f>
        <v/>
      </c>
      <c r="AI129" s="0" t="str">
        <f aca="false" t="array" ref="AI129:AI129">IFERROR(CONCATENATE((INDEX($AL$7:$AL$77,SMALL(IF($AL$7:$AL$77&lt;&gt;"",IF($AI$7:$AI$77&lt;&gt;"",ROW($AI$7:$AI$77)-MIN(ROW($AI$7:$AI$77))+1,""),""),ROW()-ROW(A$79)+1)))," "),"")</f>
        <v/>
      </c>
      <c r="AJ129" s="0" t="str">
        <f aca="false" t="array" ref="AJ129:AJ129">IFERROR(CONCATENATE(TEXT(INDEX($AI$7:$AI$77,SMALL(IF($AL$7:$AL$77&lt;&gt;"",IF($AI$7:$AI$77&lt;&gt;"",ROW($AI$7:$AI$77)-MIN(ROW($AI$7:$AI$77))+1,""),""),ROW()-ROW(A$79)+1)),"##0")," "),"")</f>
        <v/>
      </c>
      <c r="AK129" s="0" t="str">
        <f aca="false" t="array" ref="AK129:AK129">IFERROR(CONCATENATE((INDEX($A$7:$A$77,SMALL(IF($AL$7:$AL$77&lt;&gt;"",IF($AI$7:$AI$77&lt;&gt;"",ROW($AI$7:$AI$77)-MIN(ROW($AI$7:$AI$77))+1,""),""),ROW()-ROW(A$79)+1))),),"")</f>
        <v/>
      </c>
    </row>
    <row r="130" customFormat="false" ht="15" hidden="false" customHeight="false" outlineLevel="0" collapsed="false">
      <c r="K130" s="0" t="str">
        <f aca="false" t="array" ref="K130:K130">IFERROR(CONCATENATE(TEXT(INDEX($K$7:$K$77,SMALL(IF($N$7:$N$77&lt;&gt;"",IF($K$7:$K$77&lt;&gt;"",ROW($K$7:$K$77)-MIN(ROW($K$7:$K$77))+1,""),""),ROW()-ROW(A$79)+1)),"##0"),","),"")</f>
        <v/>
      </c>
      <c r="L130" s="0" t="str">
        <f aca="false" t="array" ref="L130:L130">IFERROR(CONCATENATE((INDEX($N$7:$N$77,SMALL(IF($N$7:$N$77&lt;&gt;"",IF($K$7:$K$77&lt;&gt;"",ROW($K$7:$K$77)-MIN(ROW($K$7:$K$77))+1,""),""),ROW()-ROW(A$79)+1))),","),"")</f>
        <v/>
      </c>
      <c r="M130" s="0" t="str">
        <f aca="false" t="array" ref="M130:M130">IFERROR(CONCATENATE((INDEX($A$7:$A$77,SMALL(IF($N$7:$N$77&lt;&gt;"",IF($K$7:$K$77&lt;&gt;"",ROW($K$7:$K$77)-MIN(ROW($K$7:$K$77))+1,""),""),ROW()-ROW(A$79)+1))),),"")</f>
        <v/>
      </c>
      <c r="Q130" s="0" t="str">
        <f aca="false" t="array" ref="Q130:Q130">IFERROR(CONCATENATE((INDEX($T$7:$T$77,SMALL(IF($T$7:$T$77&lt;&gt;"",IF($Q$7:$Q$77&lt;&gt;"",ROW($Q$7:$Q$77)-MIN(ROW($Q$7:$Q$77))+1,""),""),ROW()-ROW(A$79)+1)))," "),"")</f>
        <v/>
      </c>
      <c r="R130" s="0" t="str">
        <f aca="false" t="array" ref="R130:R130">IFERROR(CONCATENATE(TEXT(INDEX($Q$7:$Q$77,SMALL(IF($T$7:$T$77&lt;&gt;"",IF($Q$7:$Q$77&lt;&gt;"",ROW($Q$7:$Q$77)-MIN(ROW($Q$7:$Q$77))+1,""),""),ROW()-ROW(A$79)+1)),"##0")," "),"")</f>
        <v/>
      </c>
      <c r="S130" s="0" t="str">
        <f aca="false" t="array" ref="S130:S130">IFERROR(CONCATENATE((INDEX($A$7:$A$77,SMALL(IF($T$7:$T$77&lt;&gt;"",IF($Q$7:$Q$77&lt;&gt;"",ROW($Q$7:$Q$77)-MIN(ROW($Q$7:$Q$77))+1,""),""),ROW()-ROW(A$79)+1))),),"")</f>
        <v/>
      </c>
      <c r="W130" s="0" t="str">
        <f aca="false" t="array" ref="W130:W130">IFERROR(CONCATENATE((INDEX($Z$7:$Z$77,SMALL(IF($Z$7:$Z$77&lt;&gt;"",IF($W$7:$W$77&lt;&gt;"",ROW($W$7:$W$77)-MIN(ROW($W$7:$W$77))+1,""),""),ROW()-ROW(A$79)+1)))," "),"")</f>
        <v/>
      </c>
      <c r="X130" s="0" t="str">
        <f aca="false" t="array" ref="X130:X130">IFERROR(CONCATENATE(TEXT(INDEX($W$7:$W$77,SMALL(IF($Z$7:$Z$77&lt;&gt;"",IF($W$7:$W$77&lt;&gt;"",ROW($W$7:$W$77)-MIN(ROW($W$7:$W$77))+1,""),""),ROW()-ROW(A$79)+1)),"##0")," "),"")</f>
        <v/>
      </c>
      <c r="Y130" s="0" t="str">
        <f aca="false" t="array" ref="Y130:Y130">IFERROR(CONCATENATE((INDEX($A$7:$A$77,SMALL(IF($Z$7:$Z$77&lt;&gt;"",IF($W$7:$W$77&lt;&gt;"",ROW($W$7:$W$77)-MIN(ROW($W$7:$W$77))+1,""),""),ROW()-ROW(A$79)+1))),),"")</f>
        <v/>
      </c>
      <c r="AC130" s="0" t="str">
        <f aca="false" t="array" ref="AC130:AC130">IFERROR(CONCATENATE((INDEX($AF$7:$AF$77,SMALL(IF($AF$7:$AF$77&lt;&gt;"",IF($AC$7:$AC$77&lt;&gt;"",ROW($AC$7:$AC$77)-MIN(ROW($AC$7:$AC$77))+1,""),""),ROW()-ROW(A$79)+1))),","),"")</f>
        <v/>
      </c>
      <c r="AD130" s="0" t="str">
        <f aca="false" t="array" ref="AD130:AD130">IFERROR(CONCATENATE(TEXT(INDEX($AC$7:$AC$77,SMALL(IF($AF$7:$AF$77&lt;&gt;"",IF($AC$7:$AC$77&lt;&gt;"",ROW($AC$7:$AC$77)-MIN(ROW($AC$7:$AC$77))+1,""),""),ROW()-ROW(A$79)+1)),"##0"),","),"")</f>
        <v/>
      </c>
      <c r="AE130" s="0" t="str">
        <f aca="false" t="array" ref="AE130:AE130">IFERROR(CONCATENATE((INDEX($A$7:$A$77,SMALL(IF($AF$7:$AF$77&lt;&gt;"",IF($AC$7:$AC$77&lt;&gt;"",ROW($AC$7:$AC$77)-MIN(ROW($AC$7:$AC$77))+1,""),""),ROW()-ROW(A$79)+1))),),"")</f>
        <v/>
      </c>
      <c r="AI130" s="0" t="str">
        <f aca="false" t="array" ref="AI130:AI130">IFERROR(CONCATENATE((INDEX($AL$7:$AL$77,SMALL(IF($AL$7:$AL$77&lt;&gt;"",IF($AI$7:$AI$77&lt;&gt;"",ROW($AI$7:$AI$77)-MIN(ROW($AI$7:$AI$77))+1,""),""),ROW()-ROW(A$79)+1)))," "),"")</f>
        <v/>
      </c>
      <c r="AJ130" s="0" t="str">
        <f aca="false" t="array" ref="AJ130:AJ130">IFERROR(CONCATENATE(TEXT(INDEX($AI$7:$AI$77,SMALL(IF($AL$7:$AL$77&lt;&gt;"",IF($AI$7:$AI$77&lt;&gt;"",ROW($AI$7:$AI$77)-MIN(ROW($AI$7:$AI$77))+1,""),""),ROW()-ROW(A$79)+1)),"##0")," "),"")</f>
        <v/>
      </c>
      <c r="AK130" s="0" t="str">
        <f aca="false" t="array" ref="AK130:AK130">IFERROR(CONCATENATE((INDEX($A$7:$A$77,SMALL(IF($AL$7:$AL$77&lt;&gt;"",IF($AI$7:$AI$77&lt;&gt;"",ROW($AI$7:$AI$77)-MIN(ROW($AI$7:$AI$77))+1,""),""),ROW()-ROW(A$79)+1))),),"")</f>
        <v/>
      </c>
    </row>
    <row r="131" customFormat="false" ht="15" hidden="false" customHeight="false" outlineLevel="0" collapsed="false">
      <c r="K131" s="0" t="str">
        <f aca="false" t="array" ref="K131:K131">IFERROR(CONCATENATE(TEXT(INDEX($K$7:$K$77,SMALL(IF($N$7:$N$77&lt;&gt;"",IF($K$7:$K$77&lt;&gt;"",ROW($K$7:$K$77)-MIN(ROW($K$7:$K$77))+1,""),""),ROW()-ROW(A$79)+1)),"##0"),","),"")</f>
        <v/>
      </c>
      <c r="L131" s="0" t="str">
        <f aca="false" t="array" ref="L131:L131">IFERROR(CONCATENATE((INDEX($N$7:$N$77,SMALL(IF($N$7:$N$77&lt;&gt;"",IF($K$7:$K$77&lt;&gt;"",ROW($K$7:$K$77)-MIN(ROW($K$7:$K$77))+1,""),""),ROW()-ROW(A$79)+1))),","),"")</f>
        <v/>
      </c>
      <c r="M131" s="0" t="str">
        <f aca="false" t="array" ref="M131:M131">IFERROR(CONCATENATE((INDEX($A$7:$A$77,SMALL(IF($N$7:$N$77&lt;&gt;"",IF($K$7:$K$77&lt;&gt;"",ROW($K$7:$K$77)-MIN(ROW($K$7:$K$77))+1,""),""),ROW()-ROW(A$79)+1))),),"")</f>
        <v/>
      </c>
      <c r="Q131" s="0" t="str">
        <f aca="false" t="array" ref="Q131:Q131">IFERROR(CONCATENATE((INDEX($T$7:$T$77,SMALL(IF($T$7:$T$77&lt;&gt;"",IF($Q$7:$Q$77&lt;&gt;"",ROW($Q$7:$Q$77)-MIN(ROW($Q$7:$Q$77))+1,""),""),ROW()-ROW(A$79)+1)))," "),"")</f>
        <v/>
      </c>
      <c r="R131" s="0" t="str">
        <f aca="false" t="array" ref="R131:R131">IFERROR(CONCATENATE(TEXT(INDEX($Q$7:$Q$77,SMALL(IF($T$7:$T$77&lt;&gt;"",IF($Q$7:$Q$77&lt;&gt;"",ROW($Q$7:$Q$77)-MIN(ROW($Q$7:$Q$77))+1,""),""),ROW()-ROW(A$79)+1)),"##0")," "),"")</f>
        <v/>
      </c>
      <c r="S131" s="0" t="str">
        <f aca="false" t="array" ref="S131:S131">IFERROR(CONCATENATE((INDEX($A$7:$A$77,SMALL(IF($T$7:$T$77&lt;&gt;"",IF($Q$7:$Q$77&lt;&gt;"",ROW($Q$7:$Q$77)-MIN(ROW($Q$7:$Q$77))+1,""),""),ROW()-ROW(A$79)+1))),),"")</f>
        <v/>
      </c>
      <c r="W131" s="0" t="str">
        <f aca="false" t="array" ref="W131:W131">IFERROR(CONCATENATE((INDEX($Z$7:$Z$77,SMALL(IF($Z$7:$Z$77&lt;&gt;"",IF($W$7:$W$77&lt;&gt;"",ROW($W$7:$W$77)-MIN(ROW($W$7:$W$77))+1,""),""),ROW()-ROW(A$79)+1)))," "),"")</f>
        <v/>
      </c>
      <c r="X131" s="0" t="str">
        <f aca="false" t="array" ref="X131:X131">IFERROR(CONCATENATE(TEXT(INDEX($W$7:$W$77,SMALL(IF($Z$7:$Z$77&lt;&gt;"",IF($W$7:$W$77&lt;&gt;"",ROW($W$7:$W$77)-MIN(ROW($W$7:$W$77))+1,""),""),ROW()-ROW(A$79)+1)),"##0")," "),"")</f>
        <v/>
      </c>
      <c r="Y131" s="0" t="str">
        <f aca="false" t="array" ref="Y131:Y131">IFERROR(CONCATENATE((INDEX($A$7:$A$77,SMALL(IF($Z$7:$Z$77&lt;&gt;"",IF($W$7:$W$77&lt;&gt;"",ROW($W$7:$W$77)-MIN(ROW($W$7:$W$77))+1,""),""),ROW()-ROW(A$79)+1))),),"")</f>
        <v/>
      </c>
      <c r="AC131" s="0" t="str">
        <f aca="false" t="array" ref="AC131:AC131">IFERROR(CONCATENATE((INDEX($AF$7:$AF$77,SMALL(IF($AF$7:$AF$77&lt;&gt;"",IF($AC$7:$AC$77&lt;&gt;"",ROW($AC$7:$AC$77)-MIN(ROW($AC$7:$AC$77))+1,""),""),ROW()-ROW(A$79)+1))),","),"")</f>
        <v/>
      </c>
      <c r="AD131" s="0" t="str">
        <f aca="false" t="array" ref="AD131:AD131">IFERROR(CONCATENATE(TEXT(INDEX($AC$7:$AC$77,SMALL(IF($AF$7:$AF$77&lt;&gt;"",IF($AC$7:$AC$77&lt;&gt;"",ROW($AC$7:$AC$77)-MIN(ROW($AC$7:$AC$77))+1,""),""),ROW()-ROW(A$79)+1)),"##0"),","),"")</f>
        <v/>
      </c>
      <c r="AE131" s="0" t="str">
        <f aca="false" t="array" ref="AE131:AE131">IFERROR(CONCATENATE((INDEX($A$7:$A$77,SMALL(IF($AF$7:$AF$77&lt;&gt;"",IF($AC$7:$AC$77&lt;&gt;"",ROW($AC$7:$AC$77)-MIN(ROW($AC$7:$AC$77))+1,""),""),ROW()-ROW(A$79)+1))),),"")</f>
        <v/>
      </c>
      <c r="AI131" s="0" t="str">
        <f aca="false" t="array" ref="AI131:AI131">IFERROR(CONCATENATE((INDEX($AL$7:$AL$77,SMALL(IF($AL$7:$AL$77&lt;&gt;"",IF($AI$7:$AI$77&lt;&gt;"",ROW($AI$7:$AI$77)-MIN(ROW($AI$7:$AI$77))+1,""),""),ROW()-ROW(A$79)+1)))," "),"")</f>
        <v/>
      </c>
      <c r="AJ131" s="0" t="str">
        <f aca="false" t="array" ref="AJ131:AJ131">IFERROR(CONCATENATE(TEXT(INDEX($AI$7:$AI$77,SMALL(IF($AL$7:$AL$77&lt;&gt;"",IF($AI$7:$AI$77&lt;&gt;"",ROW($AI$7:$AI$77)-MIN(ROW($AI$7:$AI$77))+1,""),""),ROW()-ROW(A$79)+1)),"##0")," "),"")</f>
        <v/>
      </c>
      <c r="AK131" s="0" t="str">
        <f aca="false" t="array" ref="AK131:AK131">IFERROR(CONCATENATE((INDEX($A$7:$A$77,SMALL(IF($AL$7:$AL$77&lt;&gt;"",IF($AI$7:$AI$77&lt;&gt;"",ROW($AI$7:$AI$77)-MIN(ROW($AI$7:$AI$77))+1,""),""),ROW()-ROW(A$79)+1))),),"")</f>
        <v/>
      </c>
    </row>
    <row r="132" customFormat="false" ht="15" hidden="false" customHeight="false" outlineLevel="0" collapsed="false">
      <c r="K132" s="0" t="str">
        <f aca="false" t="array" ref="K132:K132">IFERROR(CONCATENATE(TEXT(INDEX($K$7:$K$77,SMALL(IF($N$7:$N$77&lt;&gt;"",IF($K$7:$K$77&lt;&gt;"",ROW($K$7:$K$77)-MIN(ROW($K$7:$K$77))+1,""),""),ROW()-ROW(A$79)+1)),"##0"),","),"")</f>
        <v/>
      </c>
      <c r="L132" s="0" t="str">
        <f aca="false" t="array" ref="L132:L132">IFERROR(CONCATENATE((INDEX($N$7:$N$77,SMALL(IF($N$7:$N$77&lt;&gt;"",IF($K$7:$K$77&lt;&gt;"",ROW($K$7:$K$77)-MIN(ROW($K$7:$K$77))+1,""),""),ROW()-ROW(A$79)+1))),","),"")</f>
        <v/>
      </c>
      <c r="M132" s="0" t="str">
        <f aca="false" t="array" ref="M132:M132">IFERROR(CONCATENATE((INDEX($A$7:$A$77,SMALL(IF($N$7:$N$77&lt;&gt;"",IF($K$7:$K$77&lt;&gt;"",ROW($K$7:$K$77)-MIN(ROW($K$7:$K$77))+1,""),""),ROW()-ROW(A$79)+1))),),"")</f>
        <v/>
      </c>
      <c r="Q132" s="0" t="str">
        <f aca="false" t="array" ref="Q132:Q132">IFERROR(CONCATENATE((INDEX($T$7:$T$77,SMALL(IF($T$7:$T$77&lt;&gt;"",IF($Q$7:$Q$77&lt;&gt;"",ROW($Q$7:$Q$77)-MIN(ROW($Q$7:$Q$77))+1,""),""),ROW()-ROW(A$79)+1)))," "),"")</f>
        <v/>
      </c>
      <c r="R132" s="0" t="str">
        <f aca="false" t="array" ref="R132:R132">IFERROR(CONCATENATE(TEXT(INDEX($Q$7:$Q$77,SMALL(IF($T$7:$T$77&lt;&gt;"",IF($Q$7:$Q$77&lt;&gt;"",ROW($Q$7:$Q$77)-MIN(ROW($Q$7:$Q$77))+1,""),""),ROW()-ROW(A$79)+1)),"##0")," "),"")</f>
        <v/>
      </c>
      <c r="S132" s="0" t="str">
        <f aca="false" t="array" ref="S132:S132">IFERROR(CONCATENATE((INDEX($A$7:$A$77,SMALL(IF($T$7:$T$77&lt;&gt;"",IF($Q$7:$Q$77&lt;&gt;"",ROW($Q$7:$Q$77)-MIN(ROW($Q$7:$Q$77))+1,""),""),ROW()-ROW(A$79)+1))),),"")</f>
        <v/>
      </c>
      <c r="W132" s="0" t="str">
        <f aca="false" t="array" ref="W132:W132">IFERROR(CONCATENATE((INDEX($Z$7:$Z$77,SMALL(IF($Z$7:$Z$77&lt;&gt;"",IF($W$7:$W$77&lt;&gt;"",ROW($W$7:$W$77)-MIN(ROW($W$7:$W$77))+1,""),""),ROW()-ROW(A$79)+1)))," "),"")</f>
        <v/>
      </c>
      <c r="X132" s="0" t="str">
        <f aca="false" t="array" ref="X132:X132">IFERROR(CONCATENATE(TEXT(INDEX($W$7:$W$77,SMALL(IF($Z$7:$Z$77&lt;&gt;"",IF($W$7:$W$77&lt;&gt;"",ROW($W$7:$W$77)-MIN(ROW($W$7:$W$77))+1,""),""),ROW()-ROW(A$79)+1)),"##0")," "),"")</f>
        <v/>
      </c>
      <c r="Y132" s="0" t="str">
        <f aca="false" t="array" ref="Y132:Y132">IFERROR(CONCATENATE((INDEX($A$7:$A$77,SMALL(IF($Z$7:$Z$77&lt;&gt;"",IF($W$7:$W$77&lt;&gt;"",ROW($W$7:$W$77)-MIN(ROW($W$7:$W$77))+1,""),""),ROW()-ROW(A$79)+1))),),"")</f>
        <v/>
      </c>
      <c r="AC132" s="0" t="str">
        <f aca="false" t="array" ref="AC132:AC132">IFERROR(CONCATENATE((INDEX($AF$7:$AF$77,SMALL(IF($AF$7:$AF$77&lt;&gt;"",IF($AC$7:$AC$77&lt;&gt;"",ROW($AC$7:$AC$77)-MIN(ROW($AC$7:$AC$77))+1,""),""),ROW()-ROW(A$79)+1))),","),"")</f>
        <v/>
      </c>
      <c r="AD132" s="0" t="str">
        <f aca="false" t="array" ref="AD132:AD132">IFERROR(CONCATENATE(TEXT(INDEX($AC$7:$AC$77,SMALL(IF($AF$7:$AF$77&lt;&gt;"",IF($AC$7:$AC$77&lt;&gt;"",ROW($AC$7:$AC$77)-MIN(ROW($AC$7:$AC$77))+1,""),""),ROW()-ROW(A$79)+1)),"##0"),","),"")</f>
        <v/>
      </c>
      <c r="AE132" s="0" t="str">
        <f aca="false" t="array" ref="AE132:AE132">IFERROR(CONCATENATE((INDEX($A$7:$A$77,SMALL(IF($AF$7:$AF$77&lt;&gt;"",IF($AC$7:$AC$77&lt;&gt;"",ROW($AC$7:$AC$77)-MIN(ROW($AC$7:$AC$77))+1,""),""),ROW()-ROW(A$79)+1))),),"")</f>
        <v/>
      </c>
      <c r="AI132" s="0" t="str">
        <f aca="false" t="array" ref="AI132:AI132">IFERROR(CONCATENATE((INDEX($AL$7:$AL$77,SMALL(IF($AL$7:$AL$77&lt;&gt;"",IF($AI$7:$AI$77&lt;&gt;"",ROW($AI$7:$AI$77)-MIN(ROW($AI$7:$AI$77))+1,""),""),ROW()-ROW(A$79)+1)))," "),"")</f>
        <v/>
      </c>
      <c r="AJ132" s="0" t="str">
        <f aca="false" t="array" ref="AJ132:AJ132">IFERROR(CONCATENATE(TEXT(INDEX($AI$7:$AI$77,SMALL(IF($AL$7:$AL$77&lt;&gt;"",IF($AI$7:$AI$77&lt;&gt;"",ROW($AI$7:$AI$77)-MIN(ROW($AI$7:$AI$77))+1,""),""),ROW()-ROW(A$79)+1)),"##0")," "),"")</f>
        <v/>
      </c>
      <c r="AK132" s="0" t="str">
        <f aca="false" t="array" ref="AK132:AK132">IFERROR(CONCATENATE((INDEX($A$7:$A$77,SMALL(IF($AL$7:$AL$77&lt;&gt;"",IF($AI$7:$AI$77&lt;&gt;"",ROW($AI$7:$AI$77)-MIN(ROW($AI$7:$AI$77))+1,""),""),ROW()-ROW(A$79)+1))),),"")</f>
        <v/>
      </c>
    </row>
    <row r="133" customFormat="false" ht="15" hidden="false" customHeight="false" outlineLevel="0" collapsed="false">
      <c r="K133" s="0" t="str">
        <f aca="false" t="array" ref="K133:K133">IFERROR(CONCATENATE(TEXT(INDEX($K$7:$K$77,SMALL(IF($N$7:$N$77&lt;&gt;"",IF($K$7:$K$77&lt;&gt;"",ROW($K$7:$K$77)-MIN(ROW($K$7:$K$77))+1,""),""),ROW()-ROW(A$79)+1)),"##0"),","),"")</f>
        <v/>
      </c>
      <c r="L133" s="0" t="str">
        <f aca="false" t="array" ref="L133:L133">IFERROR(CONCATENATE((INDEX($N$7:$N$77,SMALL(IF($N$7:$N$77&lt;&gt;"",IF($K$7:$K$77&lt;&gt;"",ROW($K$7:$K$77)-MIN(ROW($K$7:$K$77))+1,""),""),ROW()-ROW(A$79)+1))),","),"")</f>
        <v/>
      </c>
      <c r="M133" s="0" t="str">
        <f aca="false" t="array" ref="M133:M133">IFERROR(CONCATENATE((INDEX($A$7:$A$77,SMALL(IF($N$7:$N$77&lt;&gt;"",IF($K$7:$K$77&lt;&gt;"",ROW($K$7:$K$77)-MIN(ROW($K$7:$K$77))+1,""),""),ROW()-ROW(A$79)+1))),),"")</f>
        <v/>
      </c>
      <c r="Q133" s="0" t="str">
        <f aca="false" t="array" ref="Q133:Q133">IFERROR(CONCATENATE((INDEX($T$7:$T$77,SMALL(IF($T$7:$T$77&lt;&gt;"",IF($Q$7:$Q$77&lt;&gt;"",ROW($Q$7:$Q$77)-MIN(ROW($Q$7:$Q$77))+1,""),""),ROW()-ROW(A$79)+1)))," "),"")</f>
        <v/>
      </c>
      <c r="R133" s="0" t="str">
        <f aca="false" t="array" ref="R133:R133">IFERROR(CONCATENATE(TEXT(INDEX($Q$7:$Q$77,SMALL(IF($T$7:$T$77&lt;&gt;"",IF($Q$7:$Q$77&lt;&gt;"",ROW($Q$7:$Q$77)-MIN(ROW($Q$7:$Q$77))+1,""),""),ROW()-ROW(A$79)+1)),"##0")," "),"")</f>
        <v/>
      </c>
      <c r="S133" s="0" t="str">
        <f aca="false" t="array" ref="S133:S133">IFERROR(CONCATENATE((INDEX($A$7:$A$77,SMALL(IF($T$7:$T$77&lt;&gt;"",IF($Q$7:$Q$77&lt;&gt;"",ROW($Q$7:$Q$77)-MIN(ROW($Q$7:$Q$77))+1,""),""),ROW()-ROW(A$79)+1))),),"")</f>
        <v/>
      </c>
      <c r="W133" s="0" t="str">
        <f aca="false" t="array" ref="W133:W133">IFERROR(CONCATENATE((INDEX($Z$7:$Z$77,SMALL(IF($Z$7:$Z$77&lt;&gt;"",IF($W$7:$W$77&lt;&gt;"",ROW($W$7:$W$77)-MIN(ROW($W$7:$W$77))+1,""),""),ROW()-ROW(A$79)+1)))," "),"")</f>
        <v/>
      </c>
      <c r="X133" s="0" t="str">
        <f aca="false" t="array" ref="X133:X133">IFERROR(CONCATENATE(TEXT(INDEX($W$7:$W$77,SMALL(IF($Z$7:$Z$77&lt;&gt;"",IF($W$7:$W$77&lt;&gt;"",ROW($W$7:$W$77)-MIN(ROW($W$7:$W$77))+1,""),""),ROW()-ROW(A$79)+1)),"##0")," "),"")</f>
        <v/>
      </c>
      <c r="Y133" s="0" t="str">
        <f aca="false" t="array" ref="Y133:Y133">IFERROR(CONCATENATE((INDEX($A$7:$A$77,SMALL(IF($Z$7:$Z$77&lt;&gt;"",IF($W$7:$W$77&lt;&gt;"",ROW($W$7:$W$77)-MIN(ROW($W$7:$W$77))+1,""),""),ROW()-ROW(A$79)+1))),),"")</f>
        <v/>
      </c>
      <c r="AC133" s="0" t="str">
        <f aca="false" t="array" ref="AC133:AC133">IFERROR(CONCATENATE((INDEX($AF$7:$AF$77,SMALL(IF($AF$7:$AF$77&lt;&gt;"",IF($AC$7:$AC$77&lt;&gt;"",ROW($AC$7:$AC$77)-MIN(ROW($AC$7:$AC$77))+1,""),""),ROW()-ROW(A$79)+1))),","),"")</f>
        <v/>
      </c>
      <c r="AD133" s="0" t="str">
        <f aca="false" t="array" ref="AD133:AD133">IFERROR(CONCATENATE(TEXT(INDEX($AC$7:$AC$77,SMALL(IF($AF$7:$AF$77&lt;&gt;"",IF($AC$7:$AC$77&lt;&gt;"",ROW($AC$7:$AC$77)-MIN(ROW($AC$7:$AC$77))+1,""),""),ROW()-ROW(A$79)+1)),"##0"),","),"")</f>
        <v/>
      </c>
      <c r="AE133" s="0" t="str">
        <f aca="false" t="array" ref="AE133:AE133">IFERROR(CONCATENATE((INDEX($A$7:$A$77,SMALL(IF($AF$7:$AF$77&lt;&gt;"",IF($AC$7:$AC$77&lt;&gt;"",ROW($AC$7:$AC$77)-MIN(ROW($AC$7:$AC$77))+1,""),""),ROW()-ROW(A$79)+1))),),"")</f>
        <v/>
      </c>
      <c r="AI133" s="0" t="str">
        <f aca="false" t="array" ref="AI133:AI133">IFERROR(CONCATENATE((INDEX($AL$7:$AL$77,SMALL(IF($AL$7:$AL$77&lt;&gt;"",IF($AI$7:$AI$77&lt;&gt;"",ROW($AI$7:$AI$77)-MIN(ROW($AI$7:$AI$77))+1,""),""),ROW()-ROW(A$79)+1)))," "),"")</f>
        <v/>
      </c>
      <c r="AJ133" s="0" t="str">
        <f aca="false" t="array" ref="AJ133:AJ133">IFERROR(CONCATENATE(TEXT(INDEX($AI$7:$AI$77,SMALL(IF($AL$7:$AL$77&lt;&gt;"",IF($AI$7:$AI$77&lt;&gt;"",ROW($AI$7:$AI$77)-MIN(ROW($AI$7:$AI$77))+1,""),""),ROW()-ROW(A$79)+1)),"##0")," "),"")</f>
        <v/>
      </c>
      <c r="AK133" s="0" t="str">
        <f aca="false" t="array" ref="AK133:AK133">IFERROR(CONCATENATE((INDEX($A$7:$A$77,SMALL(IF($AL$7:$AL$77&lt;&gt;"",IF($AI$7:$AI$77&lt;&gt;"",ROW($AI$7:$AI$77)-MIN(ROW($AI$7:$AI$77))+1,""),""),ROW()-ROW(A$79)+1))),),"")</f>
        <v/>
      </c>
    </row>
    <row r="134" customFormat="false" ht="15" hidden="false" customHeight="false" outlineLevel="0" collapsed="false">
      <c r="K134" s="0" t="str">
        <f aca="false" t="array" ref="K134:K134">IFERROR(CONCATENATE(TEXT(INDEX($K$7:$K$77,SMALL(IF($N$7:$N$77&lt;&gt;"",IF($K$7:$K$77&lt;&gt;"",ROW($K$7:$K$77)-MIN(ROW($K$7:$K$77))+1,""),""),ROW()-ROW(A$79)+1)),"##0"),","),"")</f>
        <v/>
      </c>
      <c r="L134" s="0" t="str">
        <f aca="false" t="array" ref="L134:L134">IFERROR(CONCATENATE((INDEX($N$7:$N$77,SMALL(IF($N$7:$N$77&lt;&gt;"",IF($K$7:$K$77&lt;&gt;"",ROW($K$7:$K$77)-MIN(ROW($K$7:$K$77))+1,""),""),ROW()-ROW(A$79)+1))),","),"")</f>
        <v/>
      </c>
      <c r="M134" s="0" t="str">
        <f aca="false" t="array" ref="M134:M134">IFERROR(CONCATENATE((INDEX($A$7:$A$77,SMALL(IF($N$7:$N$77&lt;&gt;"",IF($K$7:$K$77&lt;&gt;"",ROW($K$7:$K$77)-MIN(ROW($K$7:$K$77))+1,""),""),ROW()-ROW(A$79)+1))),),"")</f>
        <v/>
      </c>
      <c r="Q134" s="0" t="str">
        <f aca="false" t="array" ref="Q134:Q134">IFERROR(CONCATENATE((INDEX($T$7:$T$77,SMALL(IF($T$7:$T$77&lt;&gt;"",IF($Q$7:$Q$77&lt;&gt;"",ROW($Q$7:$Q$77)-MIN(ROW($Q$7:$Q$77))+1,""),""),ROW()-ROW(A$79)+1)))," "),"")</f>
        <v/>
      </c>
      <c r="R134" s="0" t="str">
        <f aca="false" t="array" ref="R134:R134">IFERROR(CONCATENATE(TEXT(INDEX($Q$7:$Q$77,SMALL(IF($T$7:$T$77&lt;&gt;"",IF($Q$7:$Q$77&lt;&gt;"",ROW($Q$7:$Q$77)-MIN(ROW($Q$7:$Q$77))+1,""),""),ROW()-ROW(A$79)+1)),"##0")," "),"")</f>
        <v/>
      </c>
      <c r="S134" s="0" t="str">
        <f aca="false" t="array" ref="S134:S134">IFERROR(CONCATENATE((INDEX($A$7:$A$77,SMALL(IF($T$7:$T$77&lt;&gt;"",IF($Q$7:$Q$77&lt;&gt;"",ROW($Q$7:$Q$77)-MIN(ROW($Q$7:$Q$77))+1,""),""),ROW()-ROW(A$79)+1))),),"")</f>
        <v/>
      </c>
      <c r="W134" s="0" t="str">
        <f aca="false" t="array" ref="W134:W134">IFERROR(CONCATENATE((INDEX($Z$7:$Z$77,SMALL(IF($Z$7:$Z$77&lt;&gt;"",IF($W$7:$W$77&lt;&gt;"",ROW($W$7:$W$77)-MIN(ROW($W$7:$W$77))+1,""),""),ROW()-ROW(A$79)+1)))," "),"")</f>
        <v/>
      </c>
      <c r="X134" s="0" t="str">
        <f aca="false" t="array" ref="X134:X134">IFERROR(CONCATENATE(TEXT(INDEX($W$7:$W$77,SMALL(IF($Z$7:$Z$77&lt;&gt;"",IF($W$7:$W$77&lt;&gt;"",ROW($W$7:$W$77)-MIN(ROW($W$7:$W$77))+1,""),""),ROW()-ROW(A$79)+1)),"##0")," "),"")</f>
        <v/>
      </c>
      <c r="Y134" s="0" t="str">
        <f aca="false" t="array" ref="Y134:Y134">IFERROR(CONCATENATE((INDEX($A$7:$A$77,SMALL(IF($Z$7:$Z$77&lt;&gt;"",IF($W$7:$W$77&lt;&gt;"",ROW($W$7:$W$77)-MIN(ROW($W$7:$W$77))+1,""),""),ROW()-ROW(A$79)+1))),),"")</f>
        <v/>
      </c>
      <c r="AC134" s="0" t="str">
        <f aca="false" t="array" ref="AC134:AC134">IFERROR(CONCATENATE((INDEX($AF$7:$AF$77,SMALL(IF($AF$7:$AF$77&lt;&gt;"",IF($AC$7:$AC$77&lt;&gt;"",ROW($AC$7:$AC$77)-MIN(ROW($AC$7:$AC$77))+1,""),""),ROW()-ROW(A$79)+1))),","),"")</f>
        <v/>
      </c>
      <c r="AD134" s="0" t="str">
        <f aca="false" t="array" ref="AD134:AD134">IFERROR(CONCATENATE(TEXT(INDEX($AC$7:$AC$77,SMALL(IF($AF$7:$AF$77&lt;&gt;"",IF($AC$7:$AC$77&lt;&gt;"",ROW($AC$7:$AC$77)-MIN(ROW($AC$7:$AC$77))+1,""),""),ROW()-ROW(A$79)+1)),"##0"),","),"")</f>
        <v/>
      </c>
      <c r="AE134" s="0" t="str">
        <f aca="false" t="array" ref="AE134:AE134">IFERROR(CONCATENATE((INDEX($A$7:$A$77,SMALL(IF($AF$7:$AF$77&lt;&gt;"",IF($AC$7:$AC$77&lt;&gt;"",ROW($AC$7:$AC$77)-MIN(ROW($AC$7:$AC$77))+1,""),""),ROW()-ROW(A$79)+1))),),"")</f>
        <v/>
      </c>
      <c r="AI134" s="0" t="str">
        <f aca="false" t="array" ref="AI134:AI134">IFERROR(CONCATENATE((INDEX($AL$7:$AL$77,SMALL(IF($AL$7:$AL$77&lt;&gt;"",IF($AI$7:$AI$77&lt;&gt;"",ROW($AI$7:$AI$77)-MIN(ROW($AI$7:$AI$77))+1,""),""),ROW()-ROW(A$79)+1)))," "),"")</f>
        <v/>
      </c>
      <c r="AJ134" s="0" t="str">
        <f aca="false" t="array" ref="AJ134:AJ134">IFERROR(CONCATENATE(TEXT(INDEX($AI$7:$AI$77,SMALL(IF($AL$7:$AL$77&lt;&gt;"",IF($AI$7:$AI$77&lt;&gt;"",ROW($AI$7:$AI$77)-MIN(ROW($AI$7:$AI$77))+1,""),""),ROW()-ROW(A$79)+1)),"##0")," "),"")</f>
        <v/>
      </c>
      <c r="AK134" s="0" t="str">
        <f aca="false" t="array" ref="AK134:AK134">IFERROR(CONCATENATE((INDEX($A$7:$A$77,SMALL(IF($AL$7:$AL$77&lt;&gt;"",IF($AI$7:$AI$77&lt;&gt;"",ROW($AI$7:$AI$77)-MIN(ROW($AI$7:$AI$77))+1,""),""),ROW()-ROW(A$79)+1))),),"")</f>
        <v/>
      </c>
    </row>
    <row r="135" customFormat="false" ht="15" hidden="false" customHeight="false" outlineLevel="0" collapsed="false">
      <c r="K135" s="0" t="str">
        <f aca="false" t="array" ref="K135:K135">IFERROR(CONCATENATE(TEXT(INDEX($K$7:$K$77,SMALL(IF($N$7:$N$77&lt;&gt;"",IF($K$7:$K$77&lt;&gt;"",ROW($K$7:$K$77)-MIN(ROW($K$7:$K$77))+1,""),""),ROW()-ROW(A$79)+1)),"##0"),","),"")</f>
        <v/>
      </c>
      <c r="L135" s="0" t="str">
        <f aca="false" t="array" ref="L135:L135">IFERROR(CONCATENATE((INDEX($N$7:$N$77,SMALL(IF($N$7:$N$77&lt;&gt;"",IF($K$7:$K$77&lt;&gt;"",ROW($K$7:$K$77)-MIN(ROW($K$7:$K$77))+1,""),""),ROW()-ROW(A$79)+1))),","),"")</f>
        <v/>
      </c>
      <c r="M135" s="0" t="str">
        <f aca="false" t="array" ref="M135:M135">IFERROR(CONCATENATE((INDEX($A$7:$A$77,SMALL(IF($N$7:$N$77&lt;&gt;"",IF($K$7:$K$77&lt;&gt;"",ROW($K$7:$K$77)-MIN(ROW($K$7:$K$77))+1,""),""),ROW()-ROW(A$79)+1))),),"")</f>
        <v/>
      </c>
      <c r="Q135" s="0" t="str">
        <f aca="false" t="array" ref="Q135:Q135">IFERROR(CONCATENATE((INDEX($T$7:$T$77,SMALL(IF($T$7:$T$77&lt;&gt;"",IF($Q$7:$Q$77&lt;&gt;"",ROW($Q$7:$Q$77)-MIN(ROW($Q$7:$Q$77))+1,""),""),ROW()-ROW(A$79)+1)))," "),"")</f>
        <v/>
      </c>
      <c r="R135" s="0" t="str">
        <f aca="false" t="array" ref="R135:R135">IFERROR(CONCATENATE(TEXT(INDEX($Q$7:$Q$77,SMALL(IF($T$7:$T$77&lt;&gt;"",IF($Q$7:$Q$77&lt;&gt;"",ROW($Q$7:$Q$77)-MIN(ROW($Q$7:$Q$77))+1,""),""),ROW()-ROW(A$79)+1)),"##0")," "),"")</f>
        <v/>
      </c>
      <c r="S135" s="0" t="str">
        <f aca="false" t="array" ref="S135:S135">IFERROR(CONCATENATE((INDEX($A$7:$A$77,SMALL(IF($T$7:$T$77&lt;&gt;"",IF($Q$7:$Q$77&lt;&gt;"",ROW($Q$7:$Q$77)-MIN(ROW($Q$7:$Q$77))+1,""),""),ROW()-ROW(A$79)+1))),),"")</f>
        <v/>
      </c>
      <c r="W135" s="0" t="str">
        <f aca="false" t="array" ref="W135:W135">IFERROR(CONCATENATE((INDEX($Z$7:$Z$77,SMALL(IF($Z$7:$Z$77&lt;&gt;"",IF($W$7:$W$77&lt;&gt;"",ROW($W$7:$W$77)-MIN(ROW($W$7:$W$77))+1,""),""),ROW()-ROW(A$79)+1)))," "),"")</f>
        <v/>
      </c>
      <c r="X135" s="0" t="str">
        <f aca="false" t="array" ref="X135:X135">IFERROR(CONCATENATE(TEXT(INDEX($W$7:$W$77,SMALL(IF($Z$7:$Z$77&lt;&gt;"",IF($W$7:$W$77&lt;&gt;"",ROW($W$7:$W$77)-MIN(ROW($W$7:$W$77))+1,""),""),ROW()-ROW(A$79)+1)),"##0")," "),"")</f>
        <v/>
      </c>
      <c r="Y135" s="0" t="str">
        <f aca="false" t="array" ref="Y135:Y135">IFERROR(CONCATENATE((INDEX($A$7:$A$77,SMALL(IF($Z$7:$Z$77&lt;&gt;"",IF($W$7:$W$77&lt;&gt;"",ROW($W$7:$W$77)-MIN(ROW($W$7:$W$77))+1,""),""),ROW()-ROW(A$79)+1))),),"")</f>
        <v/>
      </c>
      <c r="AC135" s="0" t="str">
        <f aca="false" t="array" ref="AC135:AC135">IFERROR(CONCATENATE((INDEX($AF$7:$AF$77,SMALL(IF($AF$7:$AF$77&lt;&gt;"",IF($AC$7:$AC$77&lt;&gt;"",ROW($AC$7:$AC$77)-MIN(ROW($AC$7:$AC$77))+1,""),""),ROW()-ROW(A$79)+1))),","),"")</f>
        <v/>
      </c>
      <c r="AD135" s="0" t="str">
        <f aca="false" t="array" ref="AD135:AD135">IFERROR(CONCATENATE(TEXT(INDEX($AC$7:$AC$77,SMALL(IF($AF$7:$AF$77&lt;&gt;"",IF($AC$7:$AC$77&lt;&gt;"",ROW($AC$7:$AC$77)-MIN(ROW($AC$7:$AC$77))+1,""),""),ROW()-ROW(A$79)+1)),"##0"),","),"")</f>
        <v/>
      </c>
      <c r="AE135" s="0" t="str">
        <f aca="false" t="array" ref="AE135:AE135">IFERROR(CONCATENATE((INDEX($A$7:$A$77,SMALL(IF($AF$7:$AF$77&lt;&gt;"",IF($AC$7:$AC$77&lt;&gt;"",ROW($AC$7:$AC$77)-MIN(ROW($AC$7:$AC$77))+1,""),""),ROW()-ROW(A$79)+1))),),"")</f>
        <v/>
      </c>
      <c r="AI135" s="0" t="str">
        <f aca="false" t="array" ref="AI135:AI135">IFERROR(CONCATENATE((INDEX($AL$7:$AL$77,SMALL(IF($AL$7:$AL$77&lt;&gt;"",IF($AI$7:$AI$77&lt;&gt;"",ROW($AI$7:$AI$77)-MIN(ROW($AI$7:$AI$77))+1,""),""),ROW()-ROW(A$79)+1)))," "),"")</f>
        <v/>
      </c>
      <c r="AJ135" s="0" t="str">
        <f aca="false" t="array" ref="AJ135:AJ135">IFERROR(CONCATENATE(TEXT(INDEX($AI$7:$AI$77,SMALL(IF($AL$7:$AL$77&lt;&gt;"",IF($AI$7:$AI$77&lt;&gt;"",ROW($AI$7:$AI$77)-MIN(ROW($AI$7:$AI$77))+1,""),""),ROW()-ROW(A$79)+1)),"##0")," "),"")</f>
        <v/>
      </c>
      <c r="AK135" s="0" t="str">
        <f aca="false" t="array" ref="AK135:AK135">IFERROR(CONCATENATE((INDEX($A$7:$A$77,SMALL(IF($AL$7:$AL$77&lt;&gt;"",IF($AI$7:$AI$77&lt;&gt;"",ROW($AI$7:$AI$77)-MIN(ROW($AI$7:$AI$77))+1,""),""),ROW()-ROW(A$79)+1))),),"")</f>
        <v/>
      </c>
    </row>
    <row r="136" customFormat="false" ht="15" hidden="false" customHeight="false" outlineLevel="0" collapsed="false">
      <c r="K136" s="0" t="str">
        <f aca="false" t="array" ref="K136:K136">IFERROR(CONCATENATE(TEXT(INDEX($K$7:$K$77,SMALL(IF($N$7:$N$77&lt;&gt;"",IF($K$7:$K$77&lt;&gt;"",ROW($K$7:$K$77)-MIN(ROW($K$7:$K$77))+1,""),""),ROW()-ROW(A$79)+1)),"##0"),","),"")</f>
        <v/>
      </c>
      <c r="L136" s="0" t="str">
        <f aca="false" t="array" ref="L136:L136">IFERROR(CONCATENATE((INDEX($N$7:$N$77,SMALL(IF($N$7:$N$77&lt;&gt;"",IF($K$7:$K$77&lt;&gt;"",ROW($K$7:$K$77)-MIN(ROW($K$7:$K$77))+1,""),""),ROW()-ROW(A$79)+1))),","),"")</f>
        <v/>
      </c>
      <c r="M136" s="0" t="str">
        <f aca="false" t="array" ref="M136:M136">IFERROR(CONCATENATE((INDEX($A$7:$A$77,SMALL(IF($N$7:$N$77&lt;&gt;"",IF($K$7:$K$77&lt;&gt;"",ROW($K$7:$K$77)-MIN(ROW($K$7:$K$77))+1,""),""),ROW()-ROW(A$79)+1))),),"")</f>
        <v/>
      </c>
      <c r="Q136" s="0" t="str">
        <f aca="false" t="array" ref="Q136:Q136">IFERROR(CONCATENATE((INDEX($T$7:$T$77,SMALL(IF($T$7:$T$77&lt;&gt;"",IF($Q$7:$Q$77&lt;&gt;"",ROW($Q$7:$Q$77)-MIN(ROW($Q$7:$Q$77))+1,""),""),ROW()-ROW(A$79)+1)))," "),"")</f>
        <v/>
      </c>
      <c r="R136" s="0" t="str">
        <f aca="false" t="array" ref="R136:R136">IFERROR(CONCATENATE(TEXT(INDEX($Q$7:$Q$77,SMALL(IF($T$7:$T$77&lt;&gt;"",IF($Q$7:$Q$77&lt;&gt;"",ROW($Q$7:$Q$77)-MIN(ROW($Q$7:$Q$77))+1,""),""),ROW()-ROW(A$79)+1)),"##0")," "),"")</f>
        <v/>
      </c>
      <c r="S136" s="0" t="str">
        <f aca="false" t="array" ref="S136:S136">IFERROR(CONCATENATE((INDEX($A$7:$A$77,SMALL(IF($T$7:$T$77&lt;&gt;"",IF($Q$7:$Q$77&lt;&gt;"",ROW($Q$7:$Q$77)-MIN(ROW($Q$7:$Q$77))+1,""),""),ROW()-ROW(A$79)+1))),),"")</f>
        <v/>
      </c>
      <c r="W136" s="0" t="str">
        <f aca="false" t="array" ref="W136:W136">IFERROR(CONCATENATE((INDEX($Z$7:$Z$77,SMALL(IF($Z$7:$Z$77&lt;&gt;"",IF($W$7:$W$77&lt;&gt;"",ROW($W$7:$W$77)-MIN(ROW($W$7:$W$77))+1,""),""),ROW()-ROW(A$79)+1)))," "),"")</f>
        <v/>
      </c>
      <c r="X136" s="0" t="str">
        <f aca="false" t="array" ref="X136:X136">IFERROR(CONCATENATE(TEXT(INDEX($W$7:$W$77,SMALL(IF($Z$7:$Z$77&lt;&gt;"",IF($W$7:$W$77&lt;&gt;"",ROW($W$7:$W$77)-MIN(ROW($W$7:$W$77))+1,""),""),ROW()-ROW(A$79)+1)),"##0")," "),"")</f>
        <v/>
      </c>
      <c r="Y136" s="0" t="str">
        <f aca="false" t="array" ref="Y136:Y136">IFERROR(CONCATENATE((INDEX($A$7:$A$77,SMALL(IF($Z$7:$Z$77&lt;&gt;"",IF($W$7:$W$77&lt;&gt;"",ROW($W$7:$W$77)-MIN(ROW($W$7:$W$77))+1,""),""),ROW()-ROW(A$79)+1))),),"")</f>
        <v/>
      </c>
      <c r="AC136" s="0" t="str">
        <f aca="false" t="array" ref="AC136:AC136">IFERROR(CONCATENATE((INDEX($AF$7:$AF$77,SMALL(IF($AF$7:$AF$77&lt;&gt;"",IF($AC$7:$AC$77&lt;&gt;"",ROW($AC$7:$AC$77)-MIN(ROW($AC$7:$AC$77))+1,""),""),ROW()-ROW(A$79)+1))),","),"")</f>
        <v/>
      </c>
      <c r="AD136" s="0" t="str">
        <f aca="false" t="array" ref="AD136:AD136">IFERROR(CONCATENATE(TEXT(INDEX($AC$7:$AC$77,SMALL(IF($AF$7:$AF$77&lt;&gt;"",IF($AC$7:$AC$77&lt;&gt;"",ROW($AC$7:$AC$77)-MIN(ROW($AC$7:$AC$77))+1,""),""),ROW()-ROW(A$79)+1)),"##0"),","),"")</f>
        <v/>
      </c>
      <c r="AE136" s="0" t="str">
        <f aca="false" t="array" ref="AE136:AE136">IFERROR(CONCATENATE((INDEX($A$7:$A$77,SMALL(IF($AF$7:$AF$77&lt;&gt;"",IF($AC$7:$AC$77&lt;&gt;"",ROW($AC$7:$AC$77)-MIN(ROW($AC$7:$AC$77))+1,""),""),ROW()-ROW(A$79)+1))),),"")</f>
        <v/>
      </c>
      <c r="AI136" s="0" t="str">
        <f aca="false" t="array" ref="AI136:AI136">IFERROR(CONCATENATE((INDEX($AL$7:$AL$77,SMALL(IF($AL$7:$AL$77&lt;&gt;"",IF($AI$7:$AI$77&lt;&gt;"",ROW($AI$7:$AI$77)-MIN(ROW($AI$7:$AI$77))+1,""),""),ROW()-ROW(A$79)+1)))," "),"")</f>
        <v/>
      </c>
      <c r="AJ136" s="0" t="str">
        <f aca="false" t="array" ref="AJ136:AJ136">IFERROR(CONCATENATE(TEXT(INDEX($AI$7:$AI$77,SMALL(IF($AL$7:$AL$77&lt;&gt;"",IF($AI$7:$AI$77&lt;&gt;"",ROW($AI$7:$AI$77)-MIN(ROW($AI$7:$AI$77))+1,""),""),ROW()-ROW(A$79)+1)),"##0")," "),"")</f>
        <v/>
      </c>
      <c r="AK136" s="0" t="str">
        <f aca="false" t="array" ref="AK136:AK136">IFERROR(CONCATENATE((INDEX($A$7:$A$77,SMALL(IF($AL$7:$AL$77&lt;&gt;"",IF($AI$7:$AI$77&lt;&gt;"",ROW($AI$7:$AI$77)-MIN(ROW($AI$7:$AI$77))+1,""),""),ROW()-ROW(A$79)+1))),),"")</f>
        <v/>
      </c>
    </row>
    <row r="137" customFormat="false" ht="15" hidden="false" customHeight="false" outlineLevel="0" collapsed="false">
      <c r="K137" s="0" t="str">
        <f aca="false" t="array" ref="K137:K137">IFERROR(CONCATENATE(TEXT(INDEX($K$7:$K$77,SMALL(IF($N$7:$N$77&lt;&gt;"",IF($K$7:$K$77&lt;&gt;"",ROW($K$7:$K$77)-MIN(ROW($K$7:$K$77))+1,""),""),ROW()-ROW(A$79)+1)),"##0"),","),"")</f>
        <v/>
      </c>
      <c r="L137" s="0" t="str">
        <f aca="false" t="array" ref="L137:L137">IFERROR(CONCATENATE((INDEX($N$7:$N$77,SMALL(IF($N$7:$N$77&lt;&gt;"",IF($K$7:$K$77&lt;&gt;"",ROW($K$7:$K$77)-MIN(ROW($K$7:$K$77))+1,""),""),ROW()-ROW(A$79)+1))),","),"")</f>
        <v/>
      </c>
      <c r="M137" s="0" t="str">
        <f aca="false" t="array" ref="M137:M137">IFERROR(CONCATENATE((INDEX($A$7:$A$77,SMALL(IF($N$7:$N$77&lt;&gt;"",IF($K$7:$K$77&lt;&gt;"",ROW($K$7:$K$77)-MIN(ROW($K$7:$K$77))+1,""),""),ROW()-ROW(A$79)+1))),),"")</f>
        <v/>
      </c>
      <c r="Q137" s="0" t="str">
        <f aca="false" t="array" ref="Q137:Q137">IFERROR(CONCATENATE((INDEX($T$7:$T$77,SMALL(IF($T$7:$T$77&lt;&gt;"",IF($Q$7:$Q$77&lt;&gt;"",ROW($Q$7:$Q$77)-MIN(ROW($Q$7:$Q$77))+1,""),""),ROW()-ROW(A$79)+1)))," "),"")</f>
        <v/>
      </c>
      <c r="R137" s="0" t="str">
        <f aca="false" t="array" ref="R137:R137">IFERROR(CONCATENATE(TEXT(INDEX($Q$7:$Q$77,SMALL(IF($T$7:$T$77&lt;&gt;"",IF($Q$7:$Q$77&lt;&gt;"",ROW($Q$7:$Q$77)-MIN(ROW($Q$7:$Q$77))+1,""),""),ROW()-ROW(A$79)+1)),"##0")," "),"")</f>
        <v/>
      </c>
      <c r="S137" s="0" t="str">
        <f aca="false" t="array" ref="S137:S137">IFERROR(CONCATENATE((INDEX($A$7:$A$77,SMALL(IF($T$7:$T$77&lt;&gt;"",IF($Q$7:$Q$77&lt;&gt;"",ROW($Q$7:$Q$77)-MIN(ROW($Q$7:$Q$77))+1,""),""),ROW()-ROW(A$79)+1))),),"")</f>
        <v/>
      </c>
      <c r="W137" s="0" t="str">
        <f aca="false" t="array" ref="W137:W137">IFERROR(CONCATENATE((INDEX($Z$7:$Z$77,SMALL(IF($Z$7:$Z$77&lt;&gt;"",IF($W$7:$W$77&lt;&gt;"",ROW($W$7:$W$77)-MIN(ROW($W$7:$W$77))+1,""),""),ROW()-ROW(A$79)+1)))," "),"")</f>
        <v/>
      </c>
      <c r="X137" s="0" t="str">
        <f aca="false" t="array" ref="X137:X137">IFERROR(CONCATENATE(TEXT(INDEX($W$7:$W$77,SMALL(IF($Z$7:$Z$77&lt;&gt;"",IF($W$7:$W$77&lt;&gt;"",ROW($W$7:$W$77)-MIN(ROW($W$7:$W$77))+1,""),""),ROW()-ROW(A$79)+1)),"##0")," "),"")</f>
        <v/>
      </c>
      <c r="Y137" s="0" t="str">
        <f aca="false" t="array" ref="Y137:Y137">IFERROR(CONCATENATE((INDEX($A$7:$A$77,SMALL(IF($Z$7:$Z$77&lt;&gt;"",IF($W$7:$W$77&lt;&gt;"",ROW($W$7:$W$77)-MIN(ROW($W$7:$W$77))+1,""),""),ROW()-ROW(A$79)+1))),),"")</f>
        <v/>
      </c>
      <c r="AC137" s="0" t="str">
        <f aca="false" t="array" ref="AC137:AC137">IFERROR(CONCATENATE((INDEX($AF$7:$AF$77,SMALL(IF($AF$7:$AF$77&lt;&gt;"",IF($AC$7:$AC$77&lt;&gt;"",ROW($AC$7:$AC$77)-MIN(ROW($AC$7:$AC$77))+1,""),""),ROW()-ROW(A$79)+1))),","),"")</f>
        <v/>
      </c>
      <c r="AD137" s="0" t="str">
        <f aca="false" t="array" ref="AD137:AD137">IFERROR(CONCATENATE(TEXT(INDEX($AC$7:$AC$77,SMALL(IF($AF$7:$AF$77&lt;&gt;"",IF($AC$7:$AC$77&lt;&gt;"",ROW($AC$7:$AC$77)-MIN(ROW($AC$7:$AC$77))+1,""),""),ROW()-ROW(A$79)+1)),"##0"),","),"")</f>
        <v/>
      </c>
      <c r="AE137" s="0" t="str">
        <f aca="false" t="array" ref="AE137:AE137">IFERROR(CONCATENATE((INDEX($A$7:$A$77,SMALL(IF($AF$7:$AF$77&lt;&gt;"",IF($AC$7:$AC$77&lt;&gt;"",ROW($AC$7:$AC$77)-MIN(ROW($AC$7:$AC$77))+1,""),""),ROW()-ROW(A$79)+1))),),"")</f>
        <v/>
      </c>
      <c r="AI137" s="0" t="str">
        <f aca="false" t="array" ref="AI137:AI137">IFERROR(CONCATENATE((INDEX($AL$7:$AL$77,SMALL(IF($AL$7:$AL$77&lt;&gt;"",IF($AI$7:$AI$77&lt;&gt;"",ROW($AI$7:$AI$77)-MIN(ROW($AI$7:$AI$77))+1,""),""),ROW()-ROW(A$79)+1)))," "),"")</f>
        <v/>
      </c>
      <c r="AJ137" s="0" t="str">
        <f aca="false" t="array" ref="AJ137:AJ137">IFERROR(CONCATENATE(TEXT(INDEX($AI$7:$AI$77,SMALL(IF($AL$7:$AL$77&lt;&gt;"",IF($AI$7:$AI$77&lt;&gt;"",ROW($AI$7:$AI$77)-MIN(ROW($AI$7:$AI$77))+1,""),""),ROW()-ROW(A$79)+1)),"##0")," "),"")</f>
        <v/>
      </c>
      <c r="AK137" s="0" t="str">
        <f aca="false" t="array" ref="AK137:AK137">IFERROR(CONCATENATE((INDEX($A$7:$A$77,SMALL(IF($AL$7:$AL$77&lt;&gt;"",IF($AI$7:$AI$77&lt;&gt;"",ROW($AI$7:$AI$77)-MIN(ROW($AI$7:$AI$77))+1,""),""),ROW()-ROW(A$79)+1))),),"")</f>
        <v/>
      </c>
    </row>
    <row r="138" customFormat="false" ht="15" hidden="false" customHeight="false" outlineLevel="0" collapsed="false">
      <c r="K138" s="0" t="str">
        <f aca="false" t="array" ref="K138:K138">IFERROR(CONCATENATE(TEXT(INDEX($K$7:$K$77,SMALL(IF($N$7:$N$77&lt;&gt;"",IF($K$7:$K$77&lt;&gt;"",ROW($K$7:$K$77)-MIN(ROW($K$7:$K$77))+1,""),""),ROW()-ROW(A$79)+1)),"##0"),","),"")</f>
        <v/>
      </c>
      <c r="L138" s="0" t="str">
        <f aca="false" t="array" ref="L138:L138">IFERROR(CONCATENATE((INDEX($N$7:$N$77,SMALL(IF($N$7:$N$77&lt;&gt;"",IF($K$7:$K$77&lt;&gt;"",ROW($K$7:$K$77)-MIN(ROW($K$7:$K$77))+1,""),""),ROW()-ROW(A$79)+1))),","),"")</f>
        <v/>
      </c>
      <c r="M138" s="0" t="str">
        <f aca="false" t="array" ref="M138:M138">IFERROR(CONCATENATE((INDEX($A$7:$A$77,SMALL(IF($N$7:$N$77&lt;&gt;"",IF($K$7:$K$77&lt;&gt;"",ROW($K$7:$K$77)-MIN(ROW($K$7:$K$77))+1,""),""),ROW()-ROW(A$79)+1))),),"")</f>
        <v/>
      </c>
      <c r="Q138" s="0" t="str">
        <f aca="false" t="array" ref="Q138:Q138">IFERROR(CONCATENATE((INDEX($T$7:$T$77,SMALL(IF($T$7:$T$77&lt;&gt;"",IF($Q$7:$Q$77&lt;&gt;"",ROW($Q$7:$Q$77)-MIN(ROW($Q$7:$Q$77))+1,""),""),ROW()-ROW(A$79)+1)))," "),"")</f>
        <v/>
      </c>
      <c r="R138" s="0" t="str">
        <f aca="false" t="array" ref="R138:R138">IFERROR(CONCATENATE(TEXT(INDEX($Q$7:$Q$77,SMALL(IF($T$7:$T$77&lt;&gt;"",IF($Q$7:$Q$77&lt;&gt;"",ROW($Q$7:$Q$77)-MIN(ROW($Q$7:$Q$77))+1,""),""),ROW()-ROW(A$79)+1)),"##0")," "),"")</f>
        <v/>
      </c>
      <c r="S138" s="0" t="str">
        <f aca="false" t="array" ref="S138:S138">IFERROR(CONCATENATE((INDEX($A$7:$A$77,SMALL(IF($T$7:$T$77&lt;&gt;"",IF($Q$7:$Q$77&lt;&gt;"",ROW($Q$7:$Q$77)-MIN(ROW($Q$7:$Q$77))+1,""),""),ROW()-ROW(A$79)+1))),),"")</f>
        <v/>
      </c>
      <c r="W138" s="0" t="str">
        <f aca="false" t="array" ref="W138:W138">IFERROR(CONCATENATE((INDEX($Z$7:$Z$77,SMALL(IF($Z$7:$Z$77&lt;&gt;"",IF($W$7:$W$77&lt;&gt;"",ROW($W$7:$W$77)-MIN(ROW($W$7:$W$77))+1,""),""),ROW()-ROW(A$79)+1)))," "),"")</f>
        <v/>
      </c>
      <c r="X138" s="0" t="str">
        <f aca="false" t="array" ref="X138:X138">IFERROR(CONCATENATE(TEXT(INDEX($W$7:$W$77,SMALL(IF($Z$7:$Z$77&lt;&gt;"",IF($W$7:$W$77&lt;&gt;"",ROW($W$7:$W$77)-MIN(ROW($W$7:$W$77))+1,""),""),ROW()-ROW(A$79)+1)),"##0")," "),"")</f>
        <v/>
      </c>
      <c r="Y138" s="0" t="str">
        <f aca="false" t="array" ref="Y138:Y138">IFERROR(CONCATENATE((INDEX($A$7:$A$77,SMALL(IF($Z$7:$Z$77&lt;&gt;"",IF($W$7:$W$77&lt;&gt;"",ROW($W$7:$W$77)-MIN(ROW($W$7:$W$77))+1,""),""),ROW()-ROW(A$79)+1))),),"")</f>
        <v/>
      </c>
      <c r="AC138" s="0" t="str">
        <f aca="false" t="array" ref="AC138:AC138">IFERROR(CONCATENATE((INDEX($AF$7:$AF$77,SMALL(IF($AF$7:$AF$77&lt;&gt;"",IF($AC$7:$AC$77&lt;&gt;"",ROW($AC$7:$AC$77)-MIN(ROW($AC$7:$AC$77))+1,""),""),ROW()-ROW(A$79)+1))),","),"")</f>
        <v/>
      </c>
      <c r="AD138" s="0" t="str">
        <f aca="false" t="array" ref="AD138:AD138">IFERROR(CONCATENATE(TEXT(INDEX($AC$7:$AC$77,SMALL(IF($AF$7:$AF$77&lt;&gt;"",IF($AC$7:$AC$77&lt;&gt;"",ROW($AC$7:$AC$77)-MIN(ROW($AC$7:$AC$77))+1,""),""),ROW()-ROW(A$79)+1)),"##0"),","),"")</f>
        <v/>
      </c>
      <c r="AE138" s="0" t="str">
        <f aca="false" t="array" ref="AE138:AE138">IFERROR(CONCATENATE((INDEX($A$7:$A$77,SMALL(IF($AF$7:$AF$77&lt;&gt;"",IF($AC$7:$AC$77&lt;&gt;"",ROW($AC$7:$AC$77)-MIN(ROW($AC$7:$AC$77))+1,""),""),ROW()-ROW(A$79)+1))),),"")</f>
        <v/>
      </c>
      <c r="AI138" s="0" t="str">
        <f aca="false" t="array" ref="AI138:AI138">IFERROR(CONCATENATE((INDEX($AL$7:$AL$77,SMALL(IF($AL$7:$AL$77&lt;&gt;"",IF($AI$7:$AI$77&lt;&gt;"",ROW($AI$7:$AI$77)-MIN(ROW($AI$7:$AI$77))+1,""),""),ROW()-ROW(A$79)+1)))," "),"")</f>
        <v/>
      </c>
      <c r="AJ138" s="0" t="str">
        <f aca="false" t="array" ref="AJ138:AJ138">IFERROR(CONCATENATE(TEXT(INDEX($AI$7:$AI$77,SMALL(IF($AL$7:$AL$77&lt;&gt;"",IF($AI$7:$AI$77&lt;&gt;"",ROW($AI$7:$AI$77)-MIN(ROW($AI$7:$AI$77))+1,""),""),ROW()-ROW(A$79)+1)),"##0")," "),"")</f>
        <v/>
      </c>
      <c r="AK138" s="0" t="str">
        <f aca="false" t="array" ref="AK138:AK138">IFERROR(CONCATENATE((INDEX($A$7:$A$77,SMALL(IF($AL$7:$AL$77&lt;&gt;"",IF($AI$7:$AI$77&lt;&gt;"",ROW($AI$7:$AI$77)-MIN(ROW($AI$7:$AI$77))+1,""),""),ROW()-ROW(A$79)+1))),),"")</f>
        <v/>
      </c>
    </row>
    <row r="139" customFormat="false" ht="15" hidden="false" customHeight="false" outlineLevel="0" collapsed="false">
      <c r="K139" s="0" t="str">
        <f aca="false" t="array" ref="K139:K139">IFERROR(CONCATENATE(TEXT(INDEX($K$7:$K$77,SMALL(IF($N$7:$N$77&lt;&gt;"",IF($K$7:$K$77&lt;&gt;"",ROW($K$7:$K$77)-MIN(ROW($K$7:$K$77))+1,""),""),ROW()-ROW(A$79)+1)),"##0"),","),"")</f>
        <v/>
      </c>
      <c r="L139" s="0" t="str">
        <f aca="false" t="array" ref="L139:L139">IFERROR(CONCATENATE((INDEX($N$7:$N$77,SMALL(IF($N$7:$N$77&lt;&gt;"",IF($K$7:$K$77&lt;&gt;"",ROW($K$7:$K$77)-MIN(ROW($K$7:$K$77))+1,""),""),ROW()-ROW(A$79)+1))),","),"")</f>
        <v/>
      </c>
      <c r="M139" s="0" t="str">
        <f aca="false" t="array" ref="M139:M139">IFERROR(CONCATENATE((INDEX($A$7:$A$77,SMALL(IF($N$7:$N$77&lt;&gt;"",IF($K$7:$K$77&lt;&gt;"",ROW($K$7:$K$77)-MIN(ROW($K$7:$K$77))+1,""),""),ROW()-ROW(A$79)+1))),),"")</f>
        <v/>
      </c>
      <c r="Q139" s="0" t="str">
        <f aca="false" t="array" ref="Q139:Q139">IFERROR(CONCATENATE((INDEX($T$7:$T$77,SMALL(IF($T$7:$T$77&lt;&gt;"",IF($Q$7:$Q$77&lt;&gt;"",ROW($Q$7:$Q$77)-MIN(ROW($Q$7:$Q$77))+1,""),""),ROW()-ROW(A$79)+1)))," "),"")</f>
        <v/>
      </c>
      <c r="R139" s="0" t="str">
        <f aca="false" t="array" ref="R139:R139">IFERROR(CONCATENATE(TEXT(INDEX($Q$7:$Q$77,SMALL(IF($T$7:$T$77&lt;&gt;"",IF($Q$7:$Q$77&lt;&gt;"",ROW($Q$7:$Q$77)-MIN(ROW($Q$7:$Q$77))+1,""),""),ROW()-ROW(A$79)+1)),"##0")," "),"")</f>
        <v/>
      </c>
      <c r="S139" s="0" t="str">
        <f aca="false" t="array" ref="S139:S139">IFERROR(CONCATENATE((INDEX($A$7:$A$77,SMALL(IF($T$7:$T$77&lt;&gt;"",IF($Q$7:$Q$77&lt;&gt;"",ROW($Q$7:$Q$77)-MIN(ROW($Q$7:$Q$77))+1,""),""),ROW()-ROW(A$79)+1))),),"")</f>
        <v/>
      </c>
      <c r="W139" s="0" t="str">
        <f aca="false" t="array" ref="W139:W139">IFERROR(CONCATENATE((INDEX($Z$7:$Z$77,SMALL(IF($Z$7:$Z$77&lt;&gt;"",IF($W$7:$W$77&lt;&gt;"",ROW($W$7:$W$77)-MIN(ROW($W$7:$W$77))+1,""),""),ROW()-ROW(A$79)+1)))," "),"")</f>
        <v/>
      </c>
      <c r="X139" s="0" t="str">
        <f aca="false" t="array" ref="X139:X139">IFERROR(CONCATENATE(TEXT(INDEX($W$7:$W$77,SMALL(IF($Z$7:$Z$77&lt;&gt;"",IF($W$7:$W$77&lt;&gt;"",ROW($W$7:$W$77)-MIN(ROW($W$7:$W$77))+1,""),""),ROW()-ROW(A$79)+1)),"##0")," "),"")</f>
        <v/>
      </c>
      <c r="Y139" s="0" t="str">
        <f aca="false" t="array" ref="Y139:Y139">IFERROR(CONCATENATE((INDEX($A$7:$A$77,SMALL(IF($Z$7:$Z$77&lt;&gt;"",IF($W$7:$W$77&lt;&gt;"",ROW($W$7:$W$77)-MIN(ROW($W$7:$W$77))+1,""),""),ROW()-ROW(A$79)+1))),),"")</f>
        <v/>
      </c>
      <c r="AC139" s="0" t="str">
        <f aca="false" t="array" ref="AC139:AC139">IFERROR(CONCATENATE((INDEX($AF$7:$AF$77,SMALL(IF($AF$7:$AF$77&lt;&gt;"",IF($AC$7:$AC$77&lt;&gt;"",ROW($AC$7:$AC$77)-MIN(ROW($AC$7:$AC$77))+1,""),""),ROW()-ROW(A$79)+1))),","),"")</f>
        <v/>
      </c>
      <c r="AD139" s="0" t="str">
        <f aca="false" t="array" ref="AD139:AD139">IFERROR(CONCATENATE(TEXT(INDEX($AC$7:$AC$77,SMALL(IF($AF$7:$AF$77&lt;&gt;"",IF($AC$7:$AC$77&lt;&gt;"",ROW($AC$7:$AC$77)-MIN(ROW($AC$7:$AC$77))+1,""),""),ROW()-ROW(A$79)+1)),"##0"),","),"")</f>
        <v/>
      </c>
      <c r="AE139" s="0" t="str">
        <f aca="false" t="array" ref="AE139:AE139">IFERROR(CONCATENATE((INDEX($A$7:$A$77,SMALL(IF($AF$7:$AF$77&lt;&gt;"",IF($AC$7:$AC$77&lt;&gt;"",ROW($AC$7:$AC$77)-MIN(ROW($AC$7:$AC$77))+1,""),""),ROW()-ROW(A$79)+1))),),"")</f>
        <v/>
      </c>
      <c r="AI139" s="0" t="str">
        <f aca="false" t="array" ref="AI139:AI139">IFERROR(CONCATENATE((INDEX($AL$7:$AL$77,SMALL(IF($AL$7:$AL$77&lt;&gt;"",IF($AI$7:$AI$77&lt;&gt;"",ROW($AI$7:$AI$77)-MIN(ROW($AI$7:$AI$77))+1,""),""),ROW()-ROW(A$79)+1)))," "),"")</f>
        <v/>
      </c>
      <c r="AJ139" s="0" t="str">
        <f aca="false" t="array" ref="AJ139:AJ139">IFERROR(CONCATENATE(TEXT(INDEX($AI$7:$AI$77,SMALL(IF($AL$7:$AL$77&lt;&gt;"",IF($AI$7:$AI$77&lt;&gt;"",ROW($AI$7:$AI$77)-MIN(ROW($AI$7:$AI$77))+1,""),""),ROW()-ROW(A$79)+1)),"##0")," "),"")</f>
        <v/>
      </c>
      <c r="AK139" s="0" t="str">
        <f aca="false" t="array" ref="AK139:AK139">IFERROR(CONCATENATE((INDEX($A$7:$A$77,SMALL(IF($AL$7:$AL$77&lt;&gt;"",IF($AI$7:$AI$77&lt;&gt;"",ROW($AI$7:$AI$77)-MIN(ROW($AI$7:$AI$77))+1,""),""),ROW()-ROW(A$79)+1))),),"")</f>
        <v/>
      </c>
    </row>
    <row r="140" customFormat="false" ht="15" hidden="false" customHeight="false" outlineLevel="0" collapsed="false">
      <c r="K140" s="0" t="str">
        <f aca="false" t="array" ref="K140:K140">IFERROR(CONCATENATE(TEXT(INDEX($K$7:$K$77,SMALL(IF($N$7:$N$77&lt;&gt;"",IF($K$7:$K$77&lt;&gt;"",ROW($K$7:$K$77)-MIN(ROW($K$7:$K$77))+1,""),""),ROW()-ROW(A$79)+1)),"##0"),","),"")</f>
        <v/>
      </c>
      <c r="L140" s="0" t="str">
        <f aca="false" t="array" ref="L140:L140">IFERROR(CONCATENATE((INDEX($N$7:$N$77,SMALL(IF($N$7:$N$77&lt;&gt;"",IF($K$7:$K$77&lt;&gt;"",ROW($K$7:$K$77)-MIN(ROW($K$7:$K$77))+1,""),""),ROW()-ROW(A$79)+1))),","),"")</f>
        <v/>
      </c>
      <c r="M140" s="0" t="str">
        <f aca="false" t="array" ref="M140:M140">IFERROR(CONCATENATE((INDEX($A$7:$A$77,SMALL(IF($N$7:$N$77&lt;&gt;"",IF($K$7:$K$77&lt;&gt;"",ROW($K$7:$K$77)-MIN(ROW($K$7:$K$77))+1,""),""),ROW()-ROW(A$79)+1))),),"")</f>
        <v/>
      </c>
      <c r="Q140" s="0" t="str">
        <f aca="false" t="array" ref="Q140:Q140">IFERROR(CONCATENATE((INDEX($T$7:$T$77,SMALL(IF($T$7:$T$77&lt;&gt;"",IF($Q$7:$Q$77&lt;&gt;"",ROW($Q$7:$Q$77)-MIN(ROW($Q$7:$Q$77))+1,""),""),ROW()-ROW(A$79)+1)))," "),"")</f>
        <v/>
      </c>
      <c r="R140" s="0" t="str">
        <f aca="false" t="array" ref="R140:R140">IFERROR(CONCATENATE(TEXT(INDEX($Q$7:$Q$77,SMALL(IF($T$7:$T$77&lt;&gt;"",IF($Q$7:$Q$77&lt;&gt;"",ROW($Q$7:$Q$77)-MIN(ROW($Q$7:$Q$77))+1,""),""),ROW()-ROW(A$79)+1)),"##0")," "),"")</f>
        <v/>
      </c>
      <c r="S140" s="0" t="str">
        <f aca="false" t="array" ref="S140:S140">IFERROR(CONCATENATE((INDEX($A$7:$A$77,SMALL(IF($T$7:$T$77&lt;&gt;"",IF($Q$7:$Q$77&lt;&gt;"",ROW($Q$7:$Q$77)-MIN(ROW($Q$7:$Q$77))+1,""),""),ROW()-ROW(A$79)+1))),),"")</f>
        <v/>
      </c>
      <c r="W140" s="0" t="str">
        <f aca="false" t="array" ref="W140:W140">IFERROR(CONCATENATE((INDEX($Z$7:$Z$77,SMALL(IF($Z$7:$Z$77&lt;&gt;"",IF($W$7:$W$77&lt;&gt;"",ROW($W$7:$W$77)-MIN(ROW($W$7:$W$77))+1,""),""),ROW()-ROW(A$79)+1)))," "),"")</f>
        <v/>
      </c>
      <c r="X140" s="0" t="str">
        <f aca="false" t="array" ref="X140:X140">IFERROR(CONCATENATE(TEXT(INDEX($W$7:$W$77,SMALL(IF($Z$7:$Z$77&lt;&gt;"",IF($W$7:$W$77&lt;&gt;"",ROW($W$7:$W$77)-MIN(ROW($W$7:$W$77))+1,""),""),ROW()-ROW(A$79)+1)),"##0")," "),"")</f>
        <v/>
      </c>
      <c r="Y140" s="0" t="str">
        <f aca="false" t="array" ref="Y140:Y140">IFERROR(CONCATENATE((INDEX($A$7:$A$77,SMALL(IF($Z$7:$Z$77&lt;&gt;"",IF($W$7:$W$77&lt;&gt;"",ROW($W$7:$W$77)-MIN(ROW($W$7:$W$77))+1,""),""),ROW()-ROW(A$79)+1))),),"")</f>
        <v/>
      </c>
      <c r="AC140" s="0" t="str">
        <f aca="false" t="array" ref="AC140:AC140">IFERROR(CONCATENATE((INDEX($AF$7:$AF$77,SMALL(IF($AF$7:$AF$77&lt;&gt;"",IF($AC$7:$AC$77&lt;&gt;"",ROW($AC$7:$AC$77)-MIN(ROW($AC$7:$AC$77))+1,""),""),ROW()-ROW(A$79)+1))),","),"")</f>
        <v/>
      </c>
      <c r="AD140" s="0" t="str">
        <f aca="false" t="array" ref="AD140:AD140">IFERROR(CONCATENATE(TEXT(INDEX($AC$7:$AC$77,SMALL(IF($AF$7:$AF$77&lt;&gt;"",IF($AC$7:$AC$77&lt;&gt;"",ROW($AC$7:$AC$77)-MIN(ROW($AC$7:$AC$77))+1,""),""),ROW()-ROW(A$79)+1)),"##0"),","),"")</f>
        <v/>
      </c>
      <c r="AE140" s="0" t="str">
        <f aca="false" t="array" ref="AE140:AE140">IFERROR(CONCATENATE((INDEX($A$7:$A$77,SMALL(IF($AF$7:$AF$77&lt;&gt;"",IF($AC$7:$AC$77&lt;&gt;"",ROW($AC$7:$AC$77)-MIN(ROW($AC$7:$AC$77))+1,""),""),ROW()-ROW(A$79)+1))),),"")</f>
        <v/>
      </c>
      <c r="AI140" s="0" t="str">
        <f aca="false" t="array" ref="AI140:AI140">IFERROR(CONCATENATE((INDEX($AL$7:$AL$77,SMALL(IF($AL$7:$AL$77&lt;&gt;"",IF($AI$7:$AI$77&lt;&gt;"",ROW($AI$7:$AI$77)-MIN(ROW($AI$7:$AI$77))+1,""),""),ROW()-ROW(A$79)+1)))," "),"")</f>
        <v/>
      </c>
      <c r="AJ140" s="0" t="str">
        <f aca="false" t="array" ref="AJ140:AJ140">IFERROR(CONCATENATE(TEXT(INDEX($AI$7:$AI$77,SMALL(IF($AL$7:$AL$77&lt;&gt;"",IF($AI$7:$AI$77&lt;&gt;"",ROW($AI$7:$AI$77)-MIN(ROW($AI$7:$AI$77))+1,""),""),ROW()-ROW(A$79)+1)),"##0")," "),"")</f>
        <v/>
      </c>
      <c r="AK140" s="0" t="str">
        <f aca="false" t="array" ref="AK140:AK140">IFERROR(CONCATENATE((INDEX($A$7:$A$77,SMALL(IF($AL$7:$AL$77&lt;&gt;"",IF($AI$7:$AI$77&lt;&gt;"",ROW($AI$7:$AI$77)-MIN(ROW($AI$7:$AI$77))+1,""),""),ROW()-ROW(A$79)+1))),),"")</f>
        <v/>
      </c>
    </row>
    <row r="141" customFormat="false" ht="15" hidden="false" customHeight="false" outlineLevel="0" collapsed="false">
      <c r="K141" s="0" t="str">
        <f aca="false" t="array" ref="K141:K141">IFERROR(CONCATENATE(TEXT(INDEX($K$7:$K$77,SMALL(IF($N$7:$N$77&lt;&gt;"",IF($K$7:$K$77&lt;&gt;"",ROW($K$7:$K$77)-MIN(ROW($K$7:$K$77))+1,""),""),ROW()-ROW(A$79)+1)),"##0"),","),"")</f>
        <v/>
      </c>
      <c r="L141" s="0" t="str">
        <f aca="false" t="array" ref="L141:L141">IFERROR(CONCATENATE((INDEX($N$7:$N$77,SMALL(IF($N$7:$N$77&lt;&gt;"",IF($K$7:$K$77&lt;&gt;"",ROW($K$7:$K$77)-MIN(ROW($K$7:$K$77))+1,""),""),ROW()-ROW(A$79)+1))),","),"")</f>
        <v/>
      </c>
      <c r="M141" s="0" t="str">
        <f aca="false" t="array" ref="M141:M141">IFERROR(CONCATENATE((INDEX($A$7:$A$77,SMALL(IF($N$7:$N$77&lt;&gt;"",IF($K$7:$K$77&lt;&gt;"",ROW($K$7:$K$77)-MIN(ROW($K$7:$K$77))+1,""),""),ROW()-ROW(A$79)+1))),),"")</f>
        <v/>
      </c>
      <c r="Q141" s="0" t="str">
        <f aca="false" t="array" ref="Q141:Q141">IFERROR(CONCATENATE((INDEX($T$7:$T$77,SMALL(IF($T$7:$T$77&lt;&gt;"",IF($Q$7:$Q$77&lt;&gt;"",ROW($Q$7:$Q$77)-MIN(ROW($Q$7:$Q$77))+1,""),""),ROW()-ROW(A$79)+1)))," "),"")</f>
        <v/>
      </c>
      <c r="R141" s="0" t="str">
        <f aca="false" t="array" ref="R141:R141">IFERROR(CONCATENATE(TEXT(INDEX($Q$7:$Q$77,SMALL(IF($T$7:$T$77&lt;&gt;"",IF($Q$7:$Q$77&lt;&gt;"",ROW($Q$7:$Q$77)-MIN(ROW($Q$7:$Q$77))+1,""),""),ROW()-ROW(A$79)+1)),"##0")," "),"")</f>
        <v/>
      </c>
      <c r="S141" s="0" t="str">
        <f aca="false" t="array" ref="S141:S141">IFERROR(CONCATENATE((INDEX($A$7:$A$77,SMALL(IF($T$7:$T$77&lt;&gt;"",IF($Q$7:$Q$77&lt;&gt;"",ROW($Q$7:$Q$77)-MIN(ROW($Q$7:$Q$77))+1,""),""),ROW()-ROW(A$79)+1))),),"")</f>
        <v/>
      </c>
      <c r="W141" s="0" t="str">
        <f aca="false" t="array" ref="W141:W141">IFERROR(CONCATENATE((INDEX($Z$7:$Z$77,SMALL(IF($Z$7:$Z$77&lt;&gt;"",IF($W$7:$W$77&lt;&gt;"",ROW($W$7:$W$77)-MIN(ROW($W$7:$W$77))+1,""),""),ROW()-ROW(A$79)+1)))," "),"")</f>
        <v/>
      </c>
      <c r="X141" s="0" t="str">
        <f aca="false" t="array" ref="X141:X141">IFERROR(CONCATENATE(TEXT(INDEX($W$7:$W$77,SMALL(IF($Z$7:$Z$77&lt;&gt;"",IF($W$7:$W$77&lt;&gt;"",ROW($W$7:$W$77)-MIN(ROW($W$7:$W$77))+1,""),""),ROW()-ROW(A$79)+1)),"##0")," "),"")</f>
        <v/>
      </c>
      <c r="Y141" s="0" t="str">
        <f aca="false" t="array" ref="Y141:Y141">IFERROR(CONCATENATE((INDEX($A$7:$A$77,SMALL(IF($Z$7:$Z$77&lt;&gt;"",IF($W$7:$W$77&lt;&gt;"",ROW($W$7:$W$77)-MIN(ROW($W$7:$W$77))+1,""),""),ROW()-ROW(A$79)+1))),),"")</f>
        <v/>
      </c>
      <c r="AC141" s="0" t="str">
        <f aca="false" t="array" ref="AC141:AC141">IFERROR(CONCATENATE((INDEX($AF$7:$AF$77,SMALL(IF($AF$7:$AF$77&lt;&gt;"",IF($AC$7:$AC$77&lt;&gt;"",ROW($AC$7:$AC$77)-MIN(ROW($AC$7:$AC$77))+1,""),""),ROW()-ROW(A$79)+1))),","),"")</f>
        <v/>
      </c>
      <c r="AD141" s="0" t="str">
        <f aca="false" t="array" ref="AD141:AD141">IFERROR(CONCATENATE(TEXT(INDEX($AC$7:$AC$77,SMALL(IF($AF$7:$AF$77&lt;&gt;"",IF($AC$7:$AC$77&lt;&gt;"",ROW($AC$7:$AC$77)-MIN(ROW($AC$7:$AC$77))+1,""),""),ROW()-ROW(A$79)+1)),"##0"),","),"")</f>
        <v/>
      </c>
      <c r="AE141" s="0" t="str">
        <f aca="false" t="array" ref="AE141:AE141">IFERROR(CONCATENATE((INDEX($A$7:$A$77,SMALL(IF($AF$7:$AF$77&lt;&gt;"",IF($AC$7:$AC$77&lt;&gt;"",ROW($AC$7:$AC$77)-MIN(ROW($AC$7:$AC$77))+1,""),""),ROW()-ROW(A$79)+1))),),"")</f>
        <v/>
      </c>
      <c r="AI141" s="0" t="str">
        <f aca="false" t="array" ref="AI141:AI141">IFERROR(CONCATENATE((INDEX($AL$7:$AL$77,SMALL(IF($AL$7:$AL$77&lt;&gt;"",IF($AI$7:$AI$77&lt;&gt;"",ROW($AI$7:$AI$77)-MIN(ROW($AI$7:$AI$77))+1,""),""),ROW()-ROW(A$79)+1)))," "),"")</f>
        <v/>
      </c>
      <c r="AJ141" s="0" t="str">
        <f aca="false" t="array" ref="AJ141:AJ141">IFERROR(CONCATENATE(TEXT(INDEX($AI$7:$AI$77,SMALL(IF($AL$7:$AL$77&lt;&gt;"",IF($AI$7:$AI$77&lt;&gt;"",ROW($AI$7:$AI$77)-MIN(ROW($AI$7:$AI$77))+1,""),""),ROW()-ROW(A$79)+1)),"##0")," "),"")</f>
        <v/>
      </c>
      <c r="AK141" s="0" t="str">
        <f aca="false" t="array" ref="AK141:AK141">IFERROR(CONCATENATE((INDEX($A$7:$A$77,SMALL(IF($AL$7:$AL$77&lt;&gt;"",IF($AI$7:$AI$77&lt;&gt;"",ROW($AI$7:$AI$77)-MIN(ROW($AI$7:$AI$77))+1,""),""),ROW()-ROW(A$79)+1))),),"")</f>
        <v/>
      </c>
    </row>
    <row r="142" customFormat="false" ht="15" hidden="false" customHeight="false" outlineLevel="0" collapsed="false">
      <c r="K142" s="0" t="str">
        <f aca="false" t="array" ref="K142:K142">IFERROR(CONCATENATE(TEXT(INDEX($K$7:$K$77,SMALL(IF($N$7:$N$77&lt;&gt;"",IF($K$7:$K$77&lt;&gt;"",ROW($K$7:$K$77)-MIN(ROW($K$7:$K$77))+1,""),""),ROW()-ROW(A$79)+1)),"##0"),","),"")</f>
        <v/>
      </c>
      <c r="L142" s="0" t="str">
        <f aca="false" t="array" ref="L142:L142">IFERROR(CONCATENATE((INDEX($N$7:$N$77,SMALL(IF($N$7:$N$77&lt;&gt;"",IF($K$7:$K$77&lt;&gt;"",ROW($K$7:$K$77)-MIN(ROW($K$7:$K$77))+1,""),""),ROW()-ROW(A$79)+1))),","),"")</f>
        <v/>
      </c>
      <c r="M142" s="0" t="str">
        <f aca="false" t="array" ref="M142:M142">IFERROR(CONCATENATE((INDEX($A$7:$A$77,SMALL(IF($N$7:$N$77&lt;&gt;"",IF($K$7:$K$77&lt;&gt;"",ROW($K$7:$K$77)-MIN(ROW($K$7:$K$77))+1,""),""),ROW()-ROW(A$79)+1))),),"")</f>
        <v/>
      </c>
      <c r="Q142" s="0" t="str">
        <f aca="false" t="array" ref="Q142:Q142">IFERROR(CONCATENATE((INDEX($T$7:$T$77,SMALL(IF($T$7:$T$77&lt;&gt;"",IF($Q$7:$Q$77&lt;&gt;"",ROW($Q$7:$Q$77)-MIN(ROW($Q$7:$Q$77))+1,""),""),ROW()-ROW(A$79)+1)))," "),"")</f>
        <v/>
      </c>
      <c r="R142" s="0" t="str">
        <f aca="false" t="array" ref="R142:R142">IFERROR(CONCATENATE(TEXT(INDEX($Q$7:$Q$77,SMALL(IF($T$7:$T$77&lt;&gt;"",IF($Q$7:$Q$77&lt;&gt;"",ROW($Q$7:$Q$77)-MIN(ROW($Q$7:$Q$77))+1,""),""),ROW()-ROW(A$79)+1)),"##0")," "),"")</f>
        <v/>
      </c>
      <c r="S142" s="0" t="str">
        <f aca="false" t="array" ref="S142:S142">IFERROR(CONCATENATE((INDEX($A$7:$A$77,SMALL(IF($T$7:$T$77&lt;&gt;"",IF($Q$7:$Q$77&lt;&gt;"",ROW($Q$7:$Q$77)-MIN(ROW($Q$7:$Q$77))+1,""),""),ROW()-ROW(A$79)+1))),),"")</f>
        <v/>
      </c>
      <c r="W142" s="0" t="str">
        <f aca="false" t="array" ref="W142:W142">IFERROR(CONCATENATE((INDEX($Z$7:$Z$77,SMALL(IF($Z$7:$Z$77&lt;&gt;"",IF($W$7:$W$77&lt;&gt;"",ROW($W$7:$W$77)-MIN(ROW($W$7:$W$77))+1,""),""),ROW()-ROW(A$79)+1)))," "),"")</f>
        <v/>
      </c>
      <c r="X142" s="0" t="str">
        <f aca="false" t="array" ref="X142:X142">IFERROR(CONCATENATE(TEXT(INDEX($W$7:$W$77,SMALL(IF($Z$7:$Z$77&lt;&gt;"",IF($W$7:$W$77&lt;&gt;"",ROW($W$7:$W$77)-MIN(ROW($W$7:$W$77))+1,""),""),ROW()-ROW(A$79)+1)),"##0")," "),"")</f>
        <v/>
      </c>
      <c r="Y142" s="0" t="str">
        <f aca="false" t="array" ref="Y142:Y142">IFERROR(CONCATENATE((INDEX($A$7:$A$77,SMALL(IF($Z$7:$Z$77&lt;&gt;"",IF($W$7:$W$77&lt;&gt;"",ROW($W$7:$W$77)-MIN(ROW($W$7:$W$77))+1,""),""),ROW()-ROW(A$79)+1))),),"")</f>
        <v/>
      </c>
      <c r="AC142" s="0" t="str">
        <f aca="false" t="array" ref="AC142:AC142">IFERROR(CONCATENATE((INDEX($AF$7:$AF$77,SMALL(IF($AF$7:$AF$77&lt;&gt;"",IF($AC$7:$AC$77&lt;&gt;"",ROW($AC$7:$AC$77)-MIN(ROW($AC$7:$AC$77))+1,""),""),ROW()-ROW(A$79)+1))),","),"")</f>
        <v/>
      </c>
      <c r="AD142" s="0" t="str">
        <f aca="false" t="array" ref="AD142:AD142">IFERROR(CONCATENATE(TEXT(INDEX($AC$7:$AC$77,SMALL(IF($AF$7:$AF$77&lt;&gt;"",IF($AC$7:$AC$77&lt;&gt;"",ROW($AC$7:$AC$77)-MIN(ROW($AC$7:$AC$77))+1,""),""),ROW()-ROW(A$79)+1)),"##0"),","),"")</f>
        <v/>
      </c>
      <c r="AE142" s="0" t="str">
        <f aca="false" t="array" ref="AE142:AE142">IFERROR(CONCATENATE((INDEX($A$7:$A$77,SMALL(IF($AF$7:$AF$77&lt;&gt;"",IF($AC$7:$AC$77&lt;&gt;"",ROW($AC$7:$AC$77)-MIN(ROW($AC$7:$AC$77))+1,""),""),ROW()-ROW(A$79)+1))),),"")</f>
        <v/>
      </c>
      <c r="AI142" s="0" t="str">
        <f aca="false" t="array" ref="AI142:AI142">IFERROR(CONCATENATE((INDEX($AL$7:$AL$77,SMALL(IF($AL$7:$AL$77&lt;&gt;"",IF($AI$7:$AI$77&lt;&gt;"",ROW($AI$7:$AI$77)-MIN(ROW($AI$7:$AI$77))+1,""),""),ROW()-ROW(A$79)+1)))," "),"")</f>
        <v/>
      </c>
      <c r="AJ142" s="0" t="str">
        <f aca="false" t="array" ref="AJ142:AJ142">IFERROR(CONCATENATE(TEXT(INDEX($AI$7:$AI$77,SMALL(IF($AL$7:$AL$77&lt;&gt;"",IF($AI$7:$AI$77&lt;&gt;"",ROW($AI$7:$AI$77)-MIN(ROW($AI$7:$AI$77))+1,""),""),ROW()-ROW(A$79)+1)),"##0")," "),"")</f>
        <v/>
      </c>
      <c r="AK142" s="0" t="str">
        <f aca="false" t="array" ref="AK142:AK142">IFERROR(CONCATENATE((INDEX($A$7:$A$77,SMALL(IF($AL$7:$AL$77&lt;&gt;"",IF($AI$7:$AI$77&lt;&gt;"",ROW($AI$7:$AI$77)-MIN(ROW($AI$7:$AI$77))+1,""),""),ROW()-ROW(A$79)+1))),),"")</f>
        <v/>
      </c>
    </row>
    <row r="143" customFormat="false" ht="15" hidden="false" customHeight="false" outlineLevel="0" collapsed="false">
      <c r="K143" s="0" t="str">
        <f aca="false" t="array" ref="K143:K143">IFERROR(CONCATENATE(TEXT(INDEX($K$7:$K$77,SMALL(IF($N$7:$N$77&lt;&gt;"",IF($K$7:$K$77&lt;&gt;"",ROW($K$7:$K$77)-MIN(ROW($K$7:$K$77))+1,""),""),ROW()-ROW(A$79)+1)),"##0"),","),"")</f>
        <v/>
      </c>
      <c r="L143" s="0" t="str">
        <f aca="false" t="array" ref="L143:L143">IFERROR(CONCATENATE((INDEX($N$7:$N$77,SMALL(IF($N$7:$N$77&lt;&gt;"",IF($K$7:$K$77&lt;&gt;"",ROW($K$7:$K$77)-MIN(ROW($K$7:$K$77))+1,""),""),ROW()-ROW(A$79)+1))),","),"")</f>
        <v/>
      </c>
      <c r="M143" s="0" t="str">
        <f aca="false" t="array" ref="M143:M143">IFERROR(CONCATENATE((INDEX($A$7:$A$77,SMALL(IF($N$7:$N$77&lt;&gt;"",IF($K$7:$K$77&lt;&gt;"",ROW($K$7:$K$77)-MIN(ROW($K$7:$K$77))+1,""),""),ROW()-ROW(A$79)+1))),),"")</f>
        <v/>
      </c>
      <c r="Q143" s="0" t="str">
        <f aca="false" t="array" ref="Q143:Q143">IFERROR(CONCATENATE((INDEX($T$7:$T$77,SMALL(IF($T$7:$T$77&lt;&gt;"",IF($Q$7:$Q$77&lt;&gt;"",ROW($Q$7:$Q$77)-MIN(ROW($Q$7:$Q$77))+1,""),""),ROW()-ROW(A$79)+1)))," "),"")</f>
        <v/>
      </c>
      <c r="R143" s="0" t="str">
        <f aca="false" t="array" ref="R143:R143">IFERROR(CONCATENATE(TEXT(INDEX($Q$7:$Q$77,SMALL(IF($T$7:$T$77&lt;&gt;"",IF($Q$7:$Q$77&lt;&gt;"",ROW($Q$7:$Q$77)-MIN(ROW($Q$7:$Q$77))+1,""),""),ROW()-ROW(A$79)+1)),"##0")," "),"")</f>
        <v/>
      </c>
      <c r="S143" s="0" t="str">
        <f aca="false" t="array" ref="S143:S143">IFERROR(CONCATENATE((INDEX($A$7:$A$77,SMALL(IF($T$7:$T$77&lt;&gt;"",IF($Q$7:$Q$77&lt;&gt;"",ROW($Q$7:$Q$77)-MIN(ROW($Q$7:$Q$77))+1,""),""),ROW()-ROW(A$79)+1))),),"")</f>
        <v/>
      </c>
      <c r="W143" s="0" t="str">
        <f aca="false" t="array" ref="W143:W143">IFERROR(CONCATENATE((INDEX($Z$7:$Z$77,SMALL(IF($Z$7:$Z$77&lt;&gt;"",IF($W$7:$W$77&lt;&gt;"",ROW($W$7:$W$77)-MIN(ROW($W$7:$W$77))+1,""),""),ROW()-ROW(A$79)+1)))," "),"")</f>
        <v/>
      </c>
      <c r="X143" s="0" t="str">
        <f aca="false" t="array" ref="X143:X143">IFERROR(CONCATENATE(TEXT(INDEX($W$7:$W$77,SMALL(IF($Z$7:$Z$77&lt;&gt;"",IF($W$7:$W$77&lt;&gt;"",ROW($W$7:$W$77)-MIN(ROW($W$7:$W$77))+1,""),""),ROW()-ROW(A$79)+1)),"##0")," "),"")</f>
        <v/>
      </c>
      <c r="Y143" s="0" t="str">
        <f aca="false" t="array" ref="Y143:Y143">IFERROR(CONCATENATE((INDEX($A$7:$A$77,SMALL(IF($Z$7:$Z$77&lt;&gt;"",IF($W$7:$W$77&lt;&gt;"",ROW($W$7:$W$77)-MIN(ROW($W$7:$W$77))+1,""),""),ROW()-ROW(A$79)+1))),),"")</f>
        <v/>
      </c>
      <c r="AC143" s="0" t="str">
        <f aca="false" t="array" ref="AC143:AC143">IFERROR(CONCATENATE((INDEX($AF$7:$AF$77,SMALL(IF($AF$7:$AF$77&lt;&gt;"",IF($AC$7:$AC$77&lt;&gt;"",ROW($AC$7:$AC$77)-MIN(ROW($AC$7:$AC$77))+1,""),""),ROW()-ROW(A$79)+1))),","),"")</f>
        <v/>
      </c>
      <c r="AD143" s="0" t="str">
        <f aca="false" t="array" ref="AD143:AD143">IFERROR(CONCATENATE(TEXT(INDEX($AC$7:$AC$77,SMALL(IF($AF$7:$AF$77&lt;&gt;"",IF($AC$7:$AC$77&lt;&gt;"",ROW($AC$7:$AC$77)-MIN(ROW($AC$7:$AC$77))+1,""),""),ROW()-ROW(A$79)+1)),"##0"),","),"")</f>
        <v/>
      </c>
      <c r="AE143" s="0" t="str">
        <f aca="false" t="array" ref="AE143:AE143">IFERROR(CONCATENATE((INDEX($A$7:$A$77,SMALL(IF($AF$7:$AF$77&lt;&gt;"",IF($AC$7:$AC$77&lt;&gt;"",ROW($AC$7:$AC$77)-MIN(ROW($AC$7:$AC$77))+1,""),""),ROW()-ROW(A$79)+1))),),"")</f>
        <v/>
      </c>
      <c r="AI143" s="0" t="str">
        <f aca="false" t="array" ref="AI143:AI143">IFERROR(CONCATENATE((INDEX($AL$7:$AL$77,SMALL(IF($AL$7:$AL$77&lt;&gt;"",IF($AI$7:$AI$77&lt;&gt;"",ROW($AI$7:$AI$77)-MIN(ROW($AI$7:$AI$77))+1,""),""),ROW()-ROW(A$79)+1)))," "),"")</f>
        <v/>
      </c>
      <c r="AJ143" s="0" t="str">
        <f aca="false" t="array" ref="AJ143:AJ143">IFERROR(CONCATENATE(TEXT(INDEX($AI$7:$AI$77,SMALL(IF($AL$7:$AL$77&lt;&gt;"",IF($AI$7:$AI$77&lt;&gt;"",ROW($AI$7:$AI$77)-MIN(ROW($AI$7:$AI$77))+1,""),""),ROW()-ROW(A$79)+1)),"##0")," "),"")</f>
        <v/>
      </c>
      <c r="AK143" s="0" t="str">
        <f aca="false" t="array" ref="AK143:AK143">IFERROR(CONCATENATE((INDEX($A$7:$A$77,SMALL(IF($AL$7:$AL$77&lt;&gt;"",IF($AI$7:$AI$77&lt;&gt;"",ROW($AI$7:$AI$77)-MIN(ROW($AI$7:$AI$77))+1,""),""),ROW()-ROW(A$79)+1))),),"")</f>
        <v/>
      </c>
    </row>
    <row r="144" customFormat="false" ht="15" hidden="false" customHeight="false" outlineLevel="0" collapsed="false">
      <c r="K144" s="0" t="str">
        <f aca="false" t="array" ref="K144:K144">IFERROR(CONCATENATE(TEXT(INDEX($K$7:$K$77,SMALL(IF($N$7:$N$77&lt;&gt;"",IF($K$7:$K$77&lt;&gt;"",ROW($K$7:$K$77)-MIN(ROW($K$7:$K$77))+1,""),""),ROW()-ROW(A$79)+1)),"##0"),","),"")</f>
        <v/>
      </c>
      <c r="L144" s="0" t="str">
        <f aca="false" t="array" ref="L144:L144">IFERROR(CONCATENATE((INDEX($N$7:$N$77,SMALL(IF($N$7:$N$77&lt;&gt;"",IF($K$7:$K$77&lt;&gt;"",ROW($K$7:$K$77)-MIN(ROW($K$7:$K$77))+1,""),""),ROW()-ROW(A$79)+1))),","),"")</f>
        <v/>
      </c>
      <c r="M144" s="0" t="str">
        <f aca="false" t="array" ref="M144:M144">IFERROR(CONCATENATE((INDEX($A$7:$A$77,SMALL(IF($N$7:$N$77&lt;&gt;"",IF($K$7:$K$77&lt;&gt;"",ROW($K$7:$K$77)-MIN(ROW($K$7:$K$77))+1,""),""),ROW()-ROW(A$79)+1))),),"")</f>
        <v/>
      </c>
      <c r="Q144" s="0" t="str">
        <f aca="false" t="array" ref="Q144:Q144">IFERROR(CONCATENATE((INDEX($T$7:$T$77,SMALL(IF($T$7:$T$77&lt;&gt;"",IF($Q$7:$Q$77&lt;&gt;"",ROW($Q$7:$Q$77)-MIN(ROW($Q$7:$Q$77))+1,""),""),ROW()-ROW(A$79)+1)))," "),"")</f>
        <v/>
      </c>
      <c r="R144" s="0" t="str">
        <f aca="false" t="array" ref="R144:R144">IFERROR(CONCATENATE(TEXT(INDEX($Q$7:$Q$77,SMALL(IF($T$7:$T$77&lt;&gt;"",IF($Q$7:$Q$77&lt;&gt;"",ROW($Q$7:$Q$77)-MIN(ROW($Q$7:$Q$77))+1,""),""),ROW()-ROW(A$79)+1)),"##0")," "),"")</f>
        <v/>
      </c>
      <c r="S144" s="0" t="str">
        <f aca="false" t="array" ref="S144:S144">IFERROR(CONCATENATE((INDEX($A$7:$A$77,SMALL(IF($T$7:$T$77&lt;&gt;"",IF($Q$7:$Q$77&lt;&gt;"",ROW($Q$7:$Q$77)-MIN(ROW($Q$7:$Q$77))+1,""),""),ROW()-ROW(A$79)+1))),),"")</f>
        <v/>
      </c>
      <c r="W144" s="0" t="str">
        <f aca="false" t="array" ref="W144:W144">IFERROR(CONCATENATE((INDEX($Z$7:$Z$77,SMALL(IF($Z$7:$Z$77&lt;&gt;"",IF($W$7:$W$77&lt;&gt;"",ROW($W$7:$W$77)-MIN(ROW($W$7:$W$77))+1,""),""),ROW()-ROW(A$79)+1)))," "),"")</f>
        <v/>
      </c>
      <c r="X144" s="0" t="str">
        <f aca="false" t="array" ref="X144:X144">IFERROR(CONCATENATE(TEXT(INDEX($W$7:$W$77,SMALL(IF($Z$7:$Z$77&lt;&gt;"",IF($W$7:$W$77&lt;&gt;"",ROW($W$7:$W$77)-MIN(ROW($W$7:$W$77))+1,""),""),ROW()-ROW(A$79)+1)),"##0")," "),"")</f>
        <v/>
      </c>
      <c r="Y144" s="0" t="str">
        <f aca="false" t="array" ref="Y144:Y144">IFERROR(CONCATENATE((INDEX($A$7:$A$77,SMALL(IF($Z$7:$Z$77&lt;&gt;"",IF($W$7:$W$77&lt;&gt;"",ROW($W$7:$W$77)-MIN(ROW($W$7:$W$77))+1,""),""),ROW()-ROW(A$79)+1))),),"")</f>
        <v/>
      </c>
      <c r="AC144" s="0" t="str">
        <f aca="false" t="array" ref="AC144:AC144">IFERROR(CONCATENATE((INDEX($AF$7:$AF$77,SMALL(IF($AF$7:$AF$77&lt;&gt;"",IF($AC$7:$AC$77&lt;&gt;"",ROW($AC$7:$AC$77)-MIN(ROW($AC$7:$AC$77))+1,""),""),ROW()-ROW(A$79)+1))),","),"")</f>
        <v/>
      </c>
      <c r="AD144" s="0" t="str">
        <f aca="false" t="array" ref="AD144:AD144">IFERROR(CONCATENATE(TEXT(INDEX($AC$7:$AC$77,SMALL(IF($AF$7:$AF$77&lt;&gt;"",IF($AC$7:$AC$77&lt;&gt;"",ROW($AC$7:$AC$77)-MIN(ROW($AC$7:$AC$77))+1,""),""),ROW()-ROW(A$79)+1)),"##0"),","),"")</f>
        <v/>
      </c>
      <c r="AE144" s="0" t="str">
        <f aca="false" t="array" ref="AE144:AE144">IFERROR(CONCATENATE((INDEX($A$7:$A$77,SMALL(IF($AF$7:$AF$77&lt;&gt;"",IF($AC$7:$AC$77&lt;&gt;"",ROW($AC$7:$AC$77)-MIN(ROW($AC$7:$AC$77))+1,""),""),ROW()-ROW(A$79)+1))),),"")</f>
        <v/>
      </c>
      <c r="AI144" s="0" t="str">
        <f aca="false" t="array" ref="AI144:AI144">IFERROR(CONCATENATE((INDEX($AL$7:$AL$77,SMALL(IF($AL$7:$AL$77&lt;&gt;"",IF($AI$7:$AI$77&lt;&gt;"",ROW($AI$7:$AI$77)-MIN(ROW($AI$7:$AI$77))+1,""),""),ROW()-ROW(A$79)+1)))," "),"")</f>
        <v/>
      </c>
      <c r="AJ144" s="0" t="str">
        <f aca="false" t="array" ref="AJ144:AJ144">IFERROR(CONCATENATE(TEXT(INDEX($AI$7:$AI$77,SMALL(IF($AL$7:$AL$77&lt;&gt;"",IF($AI$7:$AI$77&lt;&gt;"",ROW($AI$7:$AI$77)-MIN(ROW($AI$7:$AI$77))+1,""),""),ROW()-ROW(A$79)+1)),"##0")," "),"")</f>
        <v/>
      </c>
      <c r="AK144" s="0" t="str">
        <f aca="false" t="array" ref="AK144:AK144">IFERROR(CONCATENATE((INDEX($A$7:$A$77,SMALL(IF($AL$7:$AL$77&lt;&gt;"",IF($AI$7:$AI$77&lt;&gt;"",ROW($AI$7:$AI$77)-MIN(ROW($AI$7:$AI$77))+1,""),""),ROW()-ROW(A$79)+1))),),"")</f>
        <v/>
      </c>
    </row>
    <row r="145" customFormat="false" ht="15" hidden="false" customHeight="false" outlineLevel="0" collapsed="false">
      <c r="K145" s="0" t="str">
        <f aca="false" t="array" ref="K145:K145">IFERROR(CONCATENATE(TEXT(INDEX($K$7:$K$77,SMALL(IF($N$7:$N$77&lt;&gt;"",IF($K$7:$K$77&lt;&gt;"",ROW($K$7:$K$77)-MIN(ROW($K$7:$K$77))+1,""),""),ROW()-ROW(A$79)+1)),"##0"),","),"")</f>
        <v/>
      </c>
      <c r="L145" s="0" t="str">
        <f aca="false" t="array" ref="L145:L145">IFERROR(CONCATENATE((INDEX($N$7:$N$77,SMALL(IF($N$7:$N$77&lt;&gt;"",IF($K$7:$K$77&lt;&gt;"",ROW($K$7:$K$77)-MIN(ROW($K$7:$K$77))+1,""),""),ROW()-ROW(A$79)+1))),","),"")</f>
        <v/>
      </c>
      <c r="M145" s="0" t="str">
        <f aca="false" t="array" ref="M145:M145">IFERROR(CONCATENATE((INDEX($A$7:$A$77,SMALL(IF($N$7:$N$77&lt;&gt;"",IF($K$7:$K$77&lt;&gt;"",ROW($K$7:$K$77)-MIN(ROW($K$7:$K$77))+1,""),""),ROW()-ROW(A$79)+1))),),"")</f>
        <v/>
      </c>
      <c r="Q145" s="0" t="str">
        <f aca="false" t="array" ref="Q145:Q145">IFERROR(CONCATENATE((INDEX($T$7:$T$77,SMALL(IF($T$7:$T$77&lt;&gt;"",IF($Q$7:$Q$77&lt;&gt;"",ROW($Q$7:$Q$77)-MIN(ROW($Q$7:$Q$77))+1,""),""),ROW()-ROW(A$79)+1)))," "),"")</f>
        <v/>
      </c>
      <c r="R145" s="0" t="str">
        <f aca="false" t="array" ref="R145:R145">IFERROR(CONCATENATE(TEXT(INDEX($Q$7:$Q$77,SMALL(IF($T$7:$T$77&lt;&gt;"",IF($Q$7:$Q$77&lt;&gt;"",ROW($Q$7:$Q$77)-MIN(ROW($Q$7:$Q$77))+1,""),""),ROW()-ROW(A$79)+1)),"##0")," "),"")</f>
        <v/>
      </c>
      <c r="S145" s="0" t="str">
        <f aca="false" t="array" ref="S145:S145">IFERROR(CONCATENATE((INDEX($A$7:$A$77,SMALL(IF($T$7:$T$77&lt;&gt;"",IF($Q$7:$Q$77&lt;&gt;"",ROW($Q$7:$Q$77)-MIN(ROW($Q$7:$Q$77))+1,""),""),ROW()-ROW(A$79)+1))),),"")</f>
        <v/>
      </c>
      <c r="W145" s="0" t="str">
        <f aca="false" t="array" ref="W145:W145">IFERROR(CONCATENATE((INDEX($Z$7:$Z$77,SMALL(IF($Z$7:$Z$77&lt;&gt;"",IF($W$7:$W$77&lt;&gt;"",ROW($W$7:$W$77)-MIN(ROW($W$7:$W$77))+1,""),""),ROW()-ROW(A$79)+1)))," "),"")</f>
        <v/>
      </c>
      <c r="X145" s="0" t="str">
        <f aca="false" t="array" ref="X145:X145">IFERROR(CONCATENATE(TEXT(INDEX($W$7:$W$77,SMALL(IF($Z$7:$Z$77&lt;&gt;"",IF($W$7:$W$77&lt;&gt;"",ROW($W$7:$W$77)-MIN(ROW($W$7:$W$77))+1,""),""),ROW()-ROW(A$79)+1)),"##0")," "),"")</f>
        <v/>
      </c>
      <c r="Y145" s="0" t="str">
        <f aca="false" t="array" ref="Y145:Y145">IFERROR(CONCATENATE((INDEX($A$7:$A$77,SMALL(IF($Z$7:$Z$77&lt;&gt;"",IF($W$7:$W$77&lt;&gt;"",ROW($W$7:$W$77)-MIN(ROW($W$7:$W$77))+1,""),""),ROW()-ROW(A$79)+1))),),"")</f>
        <v/>
      </c>
      <c r="AC145" s="0" t="str">
        <f aca="false" t="array" ref="AC145:AC145">IFERROR(CONCATENATE((INDEX($AF$7:$AF$77,SMALL(IF($AF$7:$AF$77&lt;&gt;"",IF($AC$7:$AC$77&lt;&gt;"",ROW($AC$7:$AC$77)-MIN(ROW($AC$7:$AC$77))+1,""),""),ROW()-ROW(A$79)+1))),","),"")</f>
        <v/>
      </c>
      <c r="AD145" s="0" t="str">
        <f aca="false" t="array" ref="AD145:AD145">IFERROR(CONCATENATE(TEXT(INDEX($AC$7:$AC$77,SMALL(IF($AF$7:$AF$77&lt;&gt;"",IF($AC$7:$AC$77&lt;&gt;"",ROW($AC$7:$AC$77)-MIN(ROW($AC$7:$AC$77))+1,""),""),ROW()-ROW(A$79)+1)),"##0"),","),"")</f>
        <v/>
      </c>
      <c r="AE145" s="0" t="str">
        <f aca="false" t="array" ref="AE145:AE145">IFERROR(CONCATENATE((INDEX($A$7:$A$77,SMALL(IF($AF$7:$AF$77&lt;&gt;"",IF($AC$7:$AC$77&lt;&gt;"",ROW($AC$7:$AC$77)-MIN(ROW($AC$7:$AC$77))+1,""),""),ROW()-ROW(A$79)+1))),),"")</f>
        <v/>
      </c>
      <c r="AI145" s="0" t="str">
        <f aca="false" t="array" ref="AI145:AI145">IFERROR(CONCATENATE((INDEX($AL$7:$AL$77,SMALL(IF($AL$7:$AL$77&lt;&gt;"",IF($AI$7:$AI$77&lt;&gt;"",ROW($AI$7:$AI$77)-MIN(ROW($AI$7:$AI$77))+1,""),""),ROW()-ROW(A$79)+1)))," "),"")</f>
        <v/>
      </c>
      <c r="AJ145" s="0" t="str">
        <f aca="false" t="array" ref="AJ145:AJ145">IFERROR(CONCATENATE(TEXT(INDEX($AI$7:$AI$77,SMALL(IF($AL$7:$AL$77&lt;&gt;"",IF($AI$7:$AI$77&lt;&gt;"",ROW($AI$7:$AI$77)-MIN(ROW($AI$7:$AI$77))+1,""),""),ROW()-ROW(A$79)+1)),"##0")," "),"")</f>
        <v/>
      </c>
      <c r="AK145" s="0" t="str">
        <f aca="false" t="array" ref="AK145:AK145">IFERROR(CONCATENATE((INDEX($A$7:$A$77,SMALL(IF($AL$7:$AL$77&lt;&gt;"",IF($AI$7:$AI$77&lt;&gt;"",ROW($AI$7:$AI$77)-MIN(ROW($AI$7:$AI$77))+1,""),""),ROW()-ROW(A$79)+1))),),"")</f>
        <v/>
      </c>
    </row>
    <row r="146" customFormat="false" ht="15" hidden="false" customHeight="false" outlineLevel="0" collapsed="false">
      <c r="K146" s="0" t="str">
        <f aca="false" t="array" ref="K146:K146">IFERROR(CONCATENATE(TEXT(INDEX($K$7:$K$77,SMALL(IF($N$7:$N$77&lt;&gt;"",IF($K$7:$K$77&lt;&gt;"",ROW($K$7:$K$77)-MIN(ROW($K$7:$K$77))+1,""),""),ROW()-ROW(A$79)+1)),"##0"),","),"")</f>
        <v/>
      </c>
      <c r="L146" s="0" t="str">
        <f aca="false" t="array" ref="L146:L146">IFERROR(CONCATENATE((INDEX($N$7:$N$77,SMALL(IF($N$7:$N$77&lt;&gt;"",IF($K$7:$K$77&lt;&gt;"",ROW($K$7:$K$77)-MIN(ROW($K$7:$K$77))+1,""),""),ROW()-ROW(A$79)+1))),","),"")</f>
        <v/>
      </c>
      <c r="M146" s="0" t="str">
        <f aca="false" t="array" ref="M146:M146">IFERROR(CONCATENATE((INDEX($A$7:$A$77,SMALL(IF($N$7:$N$77&lt;&gt;"",IF($K$7:$K$77&lt;&gt;"",ROW($K$7:$K$77)-MIN(ROW($K$7:$K$77))+1,""),""),ROW()-ROW(A$79)+1))),),"")</f>
        <v/>
      </c>
      <c r="Q146" s="0" t="str">
        <f aca="false" t="array" ref="Q146:Q146">IFERROR(CONCATENATE((INDEX($T$7:$T$77,SMALL(IF($T$7:$T$77&lt;&gt;"",IF($Q$7:$Q$77&lt;&gt;"",ROW($Q$7:$Q$77)-MIN(ROW($Q$7:$Q$77))+1,""),""),ROW()-ROW(A$79)+1)))," "),"")</f>
        <v/>
      </c>
      <c r="R146" s="0" t="str">
        <f aca="false" t="array" ref="R146:R146">IFERROR(CONCATENATE(TEXT(INDEX($Q$7:$Q$77,SMALL(IF($T$7:$T$77&lt;&gt;"",IF($Q$7:$Q$77&lt;&gt;"",ROW($Q$7:$Q$77)-MIN(ROW($Q$7:$Q$77))+1,""),""),ROW()-ROW(A$79)+1)),"##0")," "),"")</f>
        <v/>
      </c>
      <c r="S146" s="0" t="str">
        <f aca="false" t="array" ref="S146:S146">IFERROR(CONCATENATE((INDEX($A$7:$A$77,SMALL(IF($T$7:$T$77&lt;&gt;"",IF($Q$7:$Q$77&lt;&gt;"",ROW($Q$7:$Q$77)-MIN(ROW($Q$7:$Q$77))+1,""),""),ROW()-ROW(A$79)+1))),),"")</f>
        <v/>
      </c>
      <c r="W146" s="0" t="str">
        <f aca="false" t="array" ref="W146:W146">IFERROR(CONCATENATE((INDEX($Z$7:$Z$77,SMALL(IF($Z$7:$Z$77&lt;&gt;"",IF($W$7:$W$77&lt;&gt;"",ROW($W$7:$W$77)-MIN(ROW($W$7:$W$77))+1,""),""),ROW()-ROW(A$79)+1)))," "),"")</f>
        <v/>
      </c>
      <c r="X146" s="0" t="str">
        <f aca="false" t="array" ref="X146:X146">IFERROR(CONCATENATE(TEXT(INDEX($W$7:$W$77,SMALL(IF($Z$7:$Z$77&lt;&gt;"",IF($W$7:$W$77&lt;&gt;"",ROW($W$7:$W$77)-MIN(ROW($W$7:$W$77))+1,""),""),ROW()-ROW(A$79)+1)),"##0")," "),"")</f>
        <v/>
      </c>
      <c r="Y146" s="0" t="str">
        <f aca="false" t="array" ref="Y146:Y146">IFERROR(CONCATENATE((INDEX($A$7:$A$77,SMALL(IF($Z$7:$Z$77&lt;&gt;"",IF($W$7:$W$77&lt;&gt;"",ROW($W$7:$W$77)-MIN(ROW($W$7:$W$77))+1,""),""),ROW()-ROW(A$79)+1))),),"")</f>
        <v/>
      </c>
      <c r="AC146" s="0" t="str">
        <f aca="false" t="array" ref="AC146:AC146">IFERROR(CONCATENATE((INDEX($AF$7:$AF$77,SMALL(IF($AF$7:$AF$77&lt;&gt;"",IF($AC$7:$AC$77&lt;&gt;"",ROW($AC$7:$AC$77)-MIN(ROW($AC$7:$AC$77))+1,""),""),ROW()-ROW(A$79)+1))),","),"")</f>
        <v/>
      </c>
      <c r="AD146" s="0" t="str">
        <f aca="false" t="array" ref="AD146:AD146">IFERROR(CONCATENATE(TEXT(INDEX($AC$7:$AC$77,SMALL(IF($AF$7:$AF$77&lt;&gt;"",IF($AC$7:$AC$77&lt;&gt;"",ROW($AC$7:$AC$77)-MIN(ROW($AC$7:$AC$77))+1,""),""),ROW()-ROW(A$79)+1)),"##0"),","),"")</f>
        <v/>
      </c>
      <c r="AE146" s="0" t="str">
        <f aca="false" t="array" ref="AE146:AE146">IFERROR(CONCATENATE((INDEX($A$7:$A$77,SMALL(IF($AF$7:$AF$77&lt;&gt;"",IF($AC$7:$AC$77&lt;&gt;"",ROW($AC$7:$AC$77)-MIN(ROW($AC$7:$AC$77))+1,""),""),ROW()-ROW(A$79)+1))),),"")</f>
        <v/>
      </c>
      <c r="AI146" s="0" t="str">
        <f aca="false" t="array" ref="AI146:AI146">IFERROR(CONCATENATE((INDEX($AL$7:$AL$77,SMALL(IF($AL$7:$AL$77&lt;&gt;"",IF($AI$7:$AI$77&lt;&gt;"",ROW($AI$7:$AI$77)-MIN(ROW($AI$7:$AI$77))+1,""),""),ROW()-ROW(A$79)+1)))," "),"")</f>
        <v/>
      </c>
      <c r="AJ146" s="0" t="str">
        <f aca="false" t="array" ref="AJ146:AJ146">IFERROR(CONCATENATE(TEXT(INDEX($AI$7:$AI$77,SMALL(IF($AL$7:$AL$77&lt;&gt;"",IF($AI$7:$AI$77&lt;&gt;"",ROW($AI$7:$AI$77)-MIN(ROW($AI$7:$AI$77))+1,""),""),ROW()-ROW(A$79)+1)),"##0")," "),"")</f>
        <v/>
      </c>
      <c r="AK146" s="0" t="str">
        <f aca="false" t="array" ref="AK146:AK146">IFERROR(CONCATENATE((INDEX($A$7:$A$77,SMALL(IF($AL$7:$AL$77&lt;&gt;"",IF($AI$7:$AI$77&lt;&gt;"",ROW($AI$7:$AI$77)-MIN(ROW($AI$7:$AI$77))+1,""),""),ROW()-ROW(A$79)+1))),),"")</f>
        <v/>
      </c>
    </row>
    <row r="147" customFormat="false" ht="15" hidden="false" customHeight="false" outlineLevel="0" collapsed="false">
      <c r="K147" s="0" t="str">
        <f aca="false" t="array" ref="K147:K147">IFERROR(CONCATENATE(TEXT(INDEX($K$7:$K$77,SMALL(IF($N$7:$N$77&lt;&gt;"",IF($K$7:$K$77&lt;&gt;"",ROW($K$7:$K$77)-MIN(ROW($K$7:$K$77))+1,""),""),ROW()-ROW(A$79)+1)),"##0"),","),"")</f>
        <v/>
      </c>
      <c r="L147" s="0" t="str">
        <f aca="false" t="array" ref="L147:L147">IFERROR(CONCATENATE((INDEX($N$7:$N$77,SMALL(IF($N$7:$N$77&lt;&gt;"",IF($K$7:$K$77&lt;&gt;"",ROW($K$7:$K$77)-MIN(ROW($K$7:$K$77))+1,""),""),ROW()-ROW(A$79)+1))),","),"")</f>
        <v/>
      </c>
      <c r="M147" s="0" t="str">
        <f aca="false" t="array" ref="M147:M147">IFERROR(CONCATENATE((INDEX($A$7:$A$77,SMALL(IF($N$7:$N$77&lt;&gt;"",IF($K$7:$K$77&lt;&gt;"",ROW($K$7:$K$77)-MIN(ROW($K$7:$K$77))+1,""),""),ROW()-ROW(A$79)+1))),),"")</f>
        <v/>
      </c>
      <c r="Q147" s="0" t="str">
        <f aca="false" t="array" ref="Q147:Q147">IFERROR(CONCATENATE((INDEX($T$7:$T$77,SMALL(IF($T$7:$T$77&lt;&gt;"",IF($Q$7:$Q$77&lt;&gt;"",ROW($Q$7:$Q$77)-MIN(ROW($Q$7:$Q$77))+1,""),""),ROW()-ROW(A$79)+1)))," "),"")</f>
        <v/>
      </c>
      <c r="R147" s="0" t="str">
        <f aca="false" t="array" ref="R147:R147">IFERROR(CONCATENATE(TEXT(INDEX($Q$7:$Q$77,SMALL(IF($T$7:$T$77&lt;&gt;"",IF($Q$7:$Q$77&lt;&gt;"",ROW($Q$7:$Q$77)-MIN(ROW($Q$7:$Q$77))+1,""),""),ROW()-ROW(A$79)+1)),"##0")," "),"")</f>
        <v/>
      </c>
      <c r="S147" s="0" t="str">
        <f aca="false" t="array" ref="S147:S147">IFERROR(CONCATENATE((INDEX($A$7:$A$77,SMALL(IF($T$7:$T$77&lt;&gt;"",IF($Q$7:$Q$77&lt;&gt;"",ROW($Q$7:$Q$77)-MIN(ROW($Q$7:$Q$77))+1,""),""),ROW()-ROW(A$79)+1))),),"")</f>
        <v/>
      </c>
      <c r="W147" s="0" t="str">
        <f aca="false" t="array" ref="W147:W147">IFERROR(CONCATENATE((INDEX($Z$7:$Z$77,SMALL(IF($Z$7:$Z$77&lt;&gt;"",IF($W$7:$W$77&lt;&gt;"",ROW($W$7:$W$77)-MIN(ROW($W$7:$W$77))+1,""),""),ROW()-ROW(A$79)+1)))," "),"")</f>
        <v/>
      </c>
      <c r="X147" s="0" t="str">
        <f aca="false" t="array" ref="X147:X147">IFERROR(CONCATENATE(TEXT(INDEX($W$7:$W$77,SMALL(IF($Z$7:$Z$77&lt;&gt;"",IF($W$7:$W$77&lt;&gt;"",ROW($W$7:$W$77)-MIN(ROW($W$7:$W$77))+1,""),""),ROW()-ROW(A$79)+1)),"##0")," "),"")</f>
        <v/>
      </c>
      <c r="Y147" s="0" t="str">
        <f aca="false" t="array" ref="Y147:Y147">IFERROR(CONCATENATE((INDEX($A$7:$A$77,SMALL(IF($Z$7:$Z$77&lt;&gt;"",IF($W$7:$W$77&lt;&gt;"",ROW($W$7:$W$77)-MIN(ROW($W$7:$W$77))+1,""),""),ROW()-ROW(A$79)+1))),),"")</f>
        <v/>
      </c>
      <c r="AC147" s="0" t="str">
        <f aca="false" t="array" ref="AC147:AC147">IFERROR(CONCATENATE((INDEX($AF$7:$AF$77,SMALL(IF($AF$7:$AF$77&lt;&gt;"",IF($AC$7:$AC$77&lt;&gt;"",ROW($AC$7:$AC$77)-MIN(ROW($AC$7:$AC$77))+1,""),""),ROW()-ROW(A$79)+1))),","),"")</f>
        <v/>
      </c>
      <c r="AD147" s="0" t="str">
        <f aca="false" t="array" ref="AD147:AD147">IFERROR(CONCATENATE(TEXT(INDEX($AC$7:$AC$77,SMALL(IF($AF$7:$AF$77&lt;&gt;"",IF($AC$7:$AC$77&lt;&gt;"",ROW($AC$7:$AC$77)-MIN(ROW($AC$7:$AC$77))+1,""),""),ROW()-ROW(A$79)+1)),"##0"),","),"")</f>
        <v/>
      </c>
      <c r="AE147" s="0" t="str">
        <f aca="false" t="array" ref="AE147:AE147">IFERROR(CONCATENATE((INDEX($A$7:$A$77,SMALL(IF($AF$7:$AF$77&lt;&gt;"",IF($AC$7:$AC$77&lt;&gt;"",ROW($AC$7:$AC$77)-MIN(ROW($AC$7:$AC$77))+1,""),""),ROW()-ROW(A$79)+1))),),"")</f>
        <v/>
      </c>
      <c r="AI147" s="0" t="str">
        <f aca="false" t="array" ref="AI147:AI147">IFERROR(CONCATENATE((INDEX($AL$7:$AL$77,SMALL(IF($AL$7:$AL$77&lt;&gt;"",IF($AI$7:$AI$77&lt;&gt;"",ROW($AI$7:$AI$77)-MIN(ROW($AI$7:$AI$77))+1,""),""),ROW()-ROW(A$79)+1)))," "),"")</f>
        <v/>
      </c>
      <c r="AJ147" s="0" t="str">
        <f aca="false" t="array" ref="AJ147:AJ147">IFERROR(CONCATENATE(TEXT(INDEX($AI$7:$AI$77,SMALL(IF($AL$7:$AL$77&lt;&gt;"",IF($AI$7:$AI$77&lt;&gt;"",ROW($AI$7:$AI$77)-MIN(ROW($AI$7:$AI$77))+1,""),""),ROW()-ROW(A$79)+1)),"##0")," "),"")</f>
        <v/>
      </c>
      <c r="AK147" s="0" t="str">
        <f aca="false" t="array" ref="AK147:AK147">IFERROR(CONCATENATE((INDEX($A$7:$A$77,SMALL(IF($AL$7:$AL$77&lt;&gt;"",IF($AI$7:$AI$77&lt;&gt;"",ROW($AI$7:$AI$77)-MIN(ROW($AI$7:$AI$77))+1,""),""),ROW()-ROW(A$79)+1))),),"")</f>
        <v/>
      </c>
    </row>
    <row r="148" customFormat="false" ht="15" hidden="false" customHeight="false" outlineLevel="0" collapsed="false">
      <c r="K148" s="0" t="str">
        <f aca="false" t="array" ref="K148:K148">IFERROR(CONCATENATE(TEXT(INDEX($K$7:$K$77,SMALL(IF($N$7:$N$77&lt;&gt;"",IF($K$7:$K$77&lt;&gt;"",ROW($K$7:$K$77)-MIN(ROW($K$7:$K$77))+1,""),""),ROW()-ROW(A$79)+1)),"##0"),","),"")</f>
        <v/>
      </c>
      <c r="L148" s="0" t="str">
        <f aca="false" t="array" ref="L148:L148">IFERROR(CONCATENATE((INDEX($N$7:$N$77,SMALL(IF($N$7:$N$77&lt;&gt;"",IF($K$7:$K$77&lt;&gt;"",ROW($K$7:$K$77)-MIN(ROW($K$7:$K$77))+1,""),""),ROW()-ROW(A$79)+1))),","),"")</f>
        <v/>
      </c>
      <c r="M148" s="0" t="str">
        <f aca="false" t="array" ref="M148:M148">IFERROR(CONCATENATE((INDEX($A$7:$A$77,SMALL(IF($N$7:$N$77&lt;&gt;"",IF($K$7:$K$77&lt;&gt;"",ROW($K$7:$K$77)-MIN(ROW($K$7:$K$77))+1,""),""),ROW()-ROW(A$79)+1))),),"")</f>
        <v/>
      </c>
      <c r="Q148" s="0" t="str">
        <f aca="false" t="array" ref="Q148:Q148">IFERROR(CONCATENATE((INDEX($T$7:$T$77,SMALL(IF($T$7:$T$77&lt;&gt;"",IF($Q$7:$Q$77&lt;&gt;"",ROW($Q$7:$Q$77)-MIN(ROW($Q$7:$Q$77))+1,""),""),ROW()-ROW(A$79)+1)))," "),"")</f>
        <v/>
      </c>
      <c r="R148" s="0" t="str">
        <f aca="false" t="array" ref="R148:R148">IFERROR(CONCATENATE(TEXT(INDEX($Q$7:$Q$77,SMALL(IF($T$7:$T$77&lt;&gt;"",IF($Q$7:$Q$77&lt;&gt;"",ROW($Q$7:$Q$77)-MIN(ROW($Q$7:$Q$77))+1,""),""),ROW()-ROW(A$79)+1)),"##0")," "),"")</f>
        <v/>
      </c>
      <c r="S148" s="0" t="str">
        <f aca="false" t="array" ref="S148:S148">IFERROR(CONCATENATE((INDEX($A$7:$A$77,SMALL(IF($T$7:$T$77&lt;&gt;"",IF($Q$7:$Q$77&lt;&gt;"",ROW($Q$7:$Q$77)-MIN(ROW($Q$7:$Q$77))+1,""),""),ROW()-ROW(A$79)+1))),),"")</f>
        <v/>
      </c>
      <c r="W148" s="0" t="str">
        <f aca="false" t="array" ref="W148:W148">IFERROR(CONCATENATE((INDEX($Z$7:$Z$77,SMALL(IF($Z$7:$Z$77&lt;&gt;"",IF($W$7:$W$77&lt;&gt;"",ROW($W$7:$W$77)-MIN(ROW($W$7:$W$77))+1,""),""),ROW()-ROW(A$79)+1)))," "),"")</f>
        <v/>
      </c>
      <c r="X148" s="0" t="str">
        <f aca="false" t="array" ref="X148:X148">IFERROR(CONCATENATE(TEXT(INDEX($W$7:$W$77,SMALL(IF($Z$7:$Z$77&lt;&gt;"",IF($W$7:$W$77&lt;&gt;"",ROW($W$7:$W$77)-MIN(ROW($W$7:$W$77))+1,""),""),ROW()-ROW(A$79)+1)),"##0")," "),"")</f>
        <v/>
      </c>
      <c r="Y148" s="0" t="str">
        <f aca="false" t="array" ref="Y148:Y148">IFERROR(CONCATENATE((INDEX($A$7:$A$77,SMALL(IF($Z$7:$Z$77&lt;&gt;"",IF($W$7:$W$77&lt;&gt;"",ROW($W$7:$W$77)-MIN(ROW($W$7:$W$77))+1,""),""),ROW()-ROW(A$79)+1))),),"")</f>
        <v/>
      </c>
      <c r="AC148" s="0" t="str">
        <f aca="false" t="array" ref="AC148:AC148">IFERROR(CONCATENATE((INDEX($AF$7:$AF$77,SMALL(IF($AF$7:$AF$77&lt;&gt;"",IF($AC$7:$AC$77&lt;&gt;"",ROW($AC$7:$AC$77)-MIN(ROW($AC$7:$AC$77))+1,""),""),ROW()-ROW(A$79)+1))),","),"")</f>
        <v/>
      </c>
      <c r="AD148" s="0" t="str">
        <f aca="false" t="array" ref="AD148:AD148">IFERROR(CONCATENATE(TEXT(INDEX($AC$7:$AC$77,SMALL(IF($AF$7:$AF$77&lt;&gt;"",IF($AC$7:$AC$77&lt;&gt;"",ROW($AC$7:$AC$77)-MIN(ROW($AC$7:$AC$77))+1,""),""),ROW()-ROW(A$79)+1)),"##0"),","),"")</f>
        <v/>
      </c>
      <c r="AE148" s="0" t="str">
        <f aca="false" t="array" ref="AE148:AE148">IFERROR(CONCATENATE((INDEX($A$7:$A$77,SMALL(IF($AF$7:$AF$77&lt;&gt;"",IF($AC$7:$AC$77&lt;&gt;"",ROW($AC$7:$AC$77)-MIN(ROW($AC$7:$AC$77))+1,""),""),ROW()-ROW(A$79)+1))),),"")</f>
        <v/>
      </c>
      <c r="AI148" s="0" t="str">
        <f aca="false" t="array" ref="AI148:AI148">IFERROR(CONCATENATE((INDEX($AL$7:$AL$77,SMALL(IF($AL$7:$AL$77&lt;&gt;"",IF($AI$7:$AI$77&lt;&gt;"",ROW($AI$7:$AI$77)-MIN(ROW($AI$7:$AI$77))+1,""),""),ROW()-ROW(A$79)+1)))," "),"")</f>
        <v/>
      </c>
      <c r="AJ148" s="0" t="str">
        <f aca="false" t="array" ref="AJ148:AJ148">IFERROR(CONCATENATE(TEXT(INDEX($AI$7:$AI$77,SMALL(IF($AL$7:$AL$77&lt;&gt;"",IF($AI$7:$AI$77&lt;&gt;"",ROW($AI$7:$AI$77)-MIN(ROW($AI$7:$AI$77))+1,""),""),ROW()-ROW(A$79)+1)),"##0")," "),"")</f>
        <v/>
      </c>
      <c r="AK148" s="0" t="str">
        <f aca="false" t="array" ref="AK148:AK148">IFERROR(CONCATENATE((INDEX($A$7:$A$77,SMALL(IF($AL$7:$AL$77&lt;&gt;"",IF($AI$7:$AI$77&lt;&gt;"",ROW($AI$7:$AI$77)-MIN(ROW($AI$7:$AI$77))+1,""),""),ROW()-ROW(A$79)+1))),),"")</f>
        <v/>
      </c>
    </row>
    <row r="149" customFormat="false" ht="15" hidden="false" customHeight="false" outlineLevel="0" collapsed="false">
      <c r="K149" s="0" t="str">
        <f aca="false" t="array" ref="K149:K149">IFERROR(CONCATENATE(TEXT(INDEX($K$7:$K$77,SMALL(IF($N$7:$N$77&lt;&gt;"",IF($K$7:$K$77&lt;&gt;"",ROW($K$7:$K$77)-MIN(ROW($K$7:$K$77))+1,""),""),ROW()-ROW(A$79)+1)),"##0"),","),"")</f>
        <v/>
      </c>
      <c r="L149" s="0" t="str">
        <f aca="false" t="array" ref="L149:L149">IFERROR(CONCATENATE((INDEX($N$7:$N$77,SMALL(IF($N$7:$N$77&lt;&gt;"",IF($K$7:$K$77&lt;&gt;"",ROW($K$7:$K$77)-MIN(ROW($K$7:$K$77))+1,""),""),ROW()-ROW(A$79)+1))),","),"")</f>
        <v/>
      </c>
      <c r="M149" s="0" t="str">
        <f aca="false" t="array" ref="M149:M149">IFERROR(CONCATENATE((INDEX($A$7:$A$77,SMALL(IF($N$7:$N$77&lt;&gt;"",IF($K$7:$K$77&lt;&gt;"",ROW($K$7:$K$77)-MIN(ROW($K$7:$K$77))+1,""),""),ROW()-ROW(A$79)+1))),),"")</f>
        <v/>
      </c>
      <c r="Q149" s="0" t="str">
        <f aca="false" t="array" ref="Q149:Q149">IFERROR(CONCATENATE((INDEX($T$7:$T$77,SMALL(IF($T$7:$T$77&lt;&gt;"",IF($Q$7:$Q$77&lt;&gt;"",ROW($Q$7:$Q$77)-MIN(ROW($Q$7:$Q$77))+1,""),""),ROW()-ROW(A$79)+1)))," "),"")</f>
        <v/>
      </c>
      <c r="R149" s="0" t="str">
        <f aca="false" t="array" ref="R149:R149">IFERROR(CONCATENATE(TEXT(INDEX($Q$7:$Q$77,SMALL(IF($T$7:$T$77&lt;&gt;"",IF($Q$7:$Q$77&lt;&gt;"",ROW($Q$7:$Q$77)-MIN(ROW($Q$7:$Q$77))+1,""),""),ROW()-ROW(A$79)+1)),"##0")," "),"")</f>
        <v/>
      </c>
      <c r="S149" s="0" t="str">
        <f aca="false" t="array" ref="S149:S149">IFERROR(CONCATENATE((INDEX($A$7:$A$77,SMALL(IF($T$7:$T$77&lt;&gt;"",IF($Q$7:$Q$77&lt;&gt;"",ROW($Q$7:$Q$77)-MIN(ROW($Q$7:$Q$77))+1,""),""),ROW()-ROW(A$79)+1))),),"")</f>
        <v/>
      </c>
      <c r="W149" s="0" t="str">
        <f aca="false" t="array" ref="W149:W149">IFERROR(CONCATENATE((INDEX($Z$7:$Z$77,SMALL(IF($Z$7:$Z$77&lt;&gt;"",IF($W$7:$W$77&lt;&gt;"",ROW($W$7:$W$77)-MIN(ROW($W$7:$W$77))+1,""),""),ROW()-ROW(A$79)+1)))," "),"")</f>
        <v/>
      </c>
      <c r="X149" s="0" t="str">
        <f aca="false" t="array" ref="X149:X149">IFERROR(CONCATENATE(TEXT(INDEX($W$7:$W$77,SMALL(IF($Z$7:$Z$77&lt;&gt;"",IF($W$7:$W$77&lt;&gt;"",ROW($W$7:$W$77)-MIN(ROW($W$7:$W$77))+1,""),""),ROW()-ROW(A$79)+1)),"##0")," "),"")</f>
        <v/>
      </c>
      <c r="Y149" s="0" t="str">
        <f aca="false" t="array" ref="Y149:Y149">IFERROR(CONCATENATE((INDEX($A$7:$A$77,SMALL(IF($Z$7:$Z$77&lt;&gt;"",IF($W$7:$W$77&lt;&gt;"",ROW($W$7:$W$77)-MIN(ROW($W$7:$W$77))+1,""),""),ROW()-ROW(A$79)+1))),),"")</f>
        <v/>
      </c>
      <c r="AC149" s="0" t="str">
        <f aca="false" t="array" ref="AC149:AC149">IFERROR(CONCATENATE((INDEX($AF$7:$AF$77,SMALL(IF($AF$7:$AF$77&lt;&gt;"",IF($AC$7:$AC$77&lt;&gt;"",ROW($AC$7:$AC$77)-MIN(ROW($AC$7:$AC$77))+1,""),""),ROW()-ROW(A$79)+1))),","),"")</f>
        <v/>
      </c>
      <c r="AD149" s="0" t="str">
        <f aca="false" t="array" ref="AD149:AD149">IFERROR(CONCATENATE(TEXT(INDEX($AC$7:$AC$77,SMALL(IF($AF$7:$AF$77&lt;&gt;"",IF($AC$7:$AC$77&lt;&gt;"",ROW($AC$7:$AC$77)-MIN(ROW($AC$7:$AC$77))+1,""),""),ROW()-ROW(A$79)+1)),"##0"),","),"")</f>
        <v/>
      </c>
      <c r="AE149" s="0" t="str">
        <f aca="false" t="array" ref="AE149:AE149">IFERROR(CONCATENATE((INDEX($A$7:$A$77,SMALL(IF($AF$7:$AF$77&lt;&gt;"",IF($AC$7:$AC$77&lt;&gt;"",ROW($AC$7:$AC$77)-MIN(ROW($AC$7:$AC$77))+1,""),""),ROW()-ROW(A$79)+1))),),"")</f>
        <v/>
      </c>
      <c r="AI149" s="0" t="str">
        <f aca="false" t="array" ref="AI149:AI149">IFERROR(CONCATENATE((INDEX($AL$7:$AL$77,SMALL(IF($AL$7:$AL$77&lt;&gt;"",IF($AI$7:$AI$77&lt;&gt;"",ROW($AI$7:$AI$77)-MIN(ROW($AI$7:$AI$77))+1,""),""),ROW()-ROW(A$79)+1)))," "),"")</f>
        <v/>
      </c>
      <c r="AJ149" s="0" t="str">
        <f aca="false" t="array" ref="AJ149:AJ149">IFERROR(CONCATENATE(TEXT(INDEX($AI$7:$AI$77,SMALL(IF($AL$7:$AL$77&lt;&gt;"",IF($AI$7:$AI$77&lt;&gt;"",ROW($AI$7:$AI$77)-MIN(ROW($AI$7:$AI$77))+1,""),""),ROW()-ROW(A$79)+1)),"##0")," "),"")</f>
        <v/>
      </c>
      <c r="AK149" s="0" t="str">
        <f aca="false" t="array" ref="AK149:AK149">IFERROR(CONCATENATE((INDEX($A$7:$A$77,SMALL(IF($AL$7:$AL$77&lt;&gt;"",IF($AI$7:$AI$77&lt;&gt;"",ROW($AI$7:$AI$77)-MIN(ROW($AI$7:$AI$77))+1,""),""),ROW()-ROW(A$79)+1))),),"")</f>
        <v/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0">
    <cfRule type="cellIs" priority="2" operator="lessThanOrEqual" aboveAverage="0" equalAverage="0" bottom="0" percent="0" rank="0" text="" dxfId="0">
      <formula>H10</formula>
    </cfRule>
  </conditionalFormatting>
  <conditionalFormatting sqref="AD11">
    <cfRule type="cellIs" priority="3" operator="lessThanOrEqual" aboveAverage="0" equalAverage="0" bottom="0" percent="0" rank="0" text="" dxfId="0">
      <formula>H11</formula>
    </cfRule>
  </conditionalFormatting>
  <conditionalFormatting sqref="AD12">
    <cfRule type="cellIs" priority="4" operator="lessThanOrEqual" aboveAverage="0" equalAverage="0" bottom="0" percent="0" rank="0" text="" dxfId="0">
      <formula>H12</formula>
    </cfRule>
  </conditionalFormatting>
  <conditionalFormatting sqref="AD13">
    <cfRule type="cellIs" priority="5" operator="lessThanOrEqual" aboveAverage="0" equalAverage="0" bottom="0" percent="0" rank="0" text="" dxfId="0">
      <formula>H13</formula>
    </cfRule>
  </conditionalFormatting>
  <conditionalFormatting sqref="AD14">
    <cfRule type="cellIs" priority="6" operator="lessThanOrEqual" aboveAverage="0" equalAverage="0" bottom="0" percent="0" rank="0" text="" dxfId="0">
      <formula>H14</formula>
    </cfRule>
  </conditionalFormatting>
  <conditionalFormatting sqref="AD16">
    <cfRule type="cellIs" priority="7" operator="lessThanOrEqual" aboveAverage="0" equalAverage="0" bottom="0" percent="0" rank="0" text="" dxfId="0">
      <formula>H16</formula>
    </cfRule>
  </conditionalFormatting>
  <conditionalFormatting sqref="AD17">
    <cfRule type="cellIs" priority="8" operator="lessThanOrEqual" aboveAverage="0" equalAverage="0" bottom="0" percent="0" rank="0" text="" dxfId="0">
      <formula>H17</formula>
    </cfRule>
  </conditionalFormatting>
  <conditionalFormatting sqref="AD21">
    <cfRule type="cellIs" priority="9" operator="lessThanOrEqual" aboveAverage="0" equalAverage="0" bottom="0" percent="0" rank="0" text="" dxfId="0">
      <formula>H21</formula>
    </cfRule>
  </conditionalFormatting>
  <conditionalFormatting sqref="AD22">
    <cfRule type="cellIs" priority="10" operator="lessThanOrEqual" aboveAverage="0" equalAverage="0" bottom="0" percent="0" rank="0" text="" dxfId="0">
      <formula>H22</formula>
    </cfRule>
  </conditionalFormatting>
  <conditionalFormatting sqref="AD24">
    <cfRule type="cellIs" priority="11" operator="lessThanOrEqual" aboveAverage="0" equalAverage="0" bottom="0" percent="0" rank="0" text="" dxfId="0">
      <formula>H24</formula>
    </cfRule>
  </conditionalFormatting>
  <conditionalFormatting sqref="AD27">
    <cfRule type="cellIs" priority="12" operator="lessThanOrEqual" aboveAverage="0" equalAverage="0" bottom="0" percent="0" rank="0" text="" dxfId="0">
      <formula>H27</formula>
    </cfRule>
  </conditionalFormatting>
  <conditionalFormatting sqref="AD29">
    <cfRule type="cellIs" priority="13" operator="lessThanOrEqual" aboveAverage="0" equalAverage="0" bottom="0" percent="0" rank="0" text="" dxfId="0">
      <formula>H29</formula>
    </cfRule>
  </conditionalFormatting>
  <conditionalFormatting sqref="AD30">
    <cfRule type="cellIs" priority="14" operator="lessThanOrEqual" aboveAverage="0" equalAverage="0" bottom="0" percent="0" rank="0" text="" dxfId="0">
      <formula>H30</formula>
    </cfRule>
  </conditionalFormatting>
  <conditionalFormatting sqref="AD32">
    <cfRule type="cellIs" priority="15" operator="lessThanOrEqual" aboveAverage="0" equalAverage="0" bottom="0" percent="0" rank="0" text="" dxfId="0">
      <formula>H32</formula>
    </cfRule>
  </conditionalFormatting>
  <conditionalFormatting sqref="AD33">
    <cfRule type="cellIs" priority="16" operator="lessThanOrEqual" aboveAverage="0" equalAverage="0" bottom="0" percent="0" rank="0" text="" dxfId="0">
      <formula>H33</formula>
    </cfRule>
  </conditionalFormatting>
  <conditionalFormatting sqref="AD34">
    <cfRule type="cellIs" priority="17" operator="lessThanOrEqual" aboveAverage="0" equalAverage="0" bottom="0" percent="0" rank="0" text="" dxfId="0">
      <formula>H34</formula>
    </cfRule>
  </conditionalFormatting>
  <conditionalFormatting sqref="AD35">
    <cfRule type="cellIs" priority="18" operator="lessThanOrEqual" aboveAverage="0" equalAverage="0" bottom="0" percent="0" rank="0" text="" dxfId="0">
      <formula>H35</formula>
    </cfRule>
  </conditionalFormatting>
  <conditionalFormatting sqref="AD36">
    <cfRule type="cellIs" priority="19" operator="lessThanOrEqual" aboveAverage="0" equalAverage="0" bottom="0" percent="0" rank="0" text="" dxfId="0">
      <formula>H36</formula>
    </cfRule>
  </conditionalFormatting>
  <conditionalFormatting sqref="AD38">
    <cfRule type="cellIs" priority="20" operator="lessThanOrEqual" aboveAverage="0" equalAverage="0" bottom="0" percent="0" rank="0" text="" dxfId="0">
      <formula>H38</formula>
    </cfRule>
  </conditionalFormatting>
  <conditionalFormatting sqref="AD39">
    <cfRule type="cellIs" priority="21" operator="lessThanOrEqual" aboveAverage="0" equalAverage="0" bottom="0" percent="0" rank="0" text="" dxfId="0">
      <formula>H39</formula>
    </cfRule>
  </conditionalFormatting>
  <conditionalFormatting sqref="AD40">
    <cfRule type="cellIs" priority="22" operator="lessThanOrEqual" aboveAverage="0" equalAverage="0" bottom="0" percent="0" rank="0" text="" dxfId="0">
      <formula>H40</formula>
    </cfRule>
  </conditionalFormatting>
  <conditionalFormatting sqref="AD42">
    <cfRule type="cellIs" priority="23" operator="lessThanOrEqual" aboveAverage="0" equalAverage="0" bottom="0" percent="0" rank="0" text="" dxfId="0">
      <formula>H42</formula>
    </cfRule>
  </conditionalFormatting>
  <conditionalFormatting sqref="AD43">
    <cfRule type="cellIs" priority="24" operator="lessThanOrEqual" aboveAverage="0" equalAverage="0" bottom="0" percent="0" rank="0" text="" dxfId="0">
      <formula>H43</formula>
    </cfRule>
  </conditionalFormatting>
  <conditionalFormatting sqref="AD44">
    <cfRule type="cellIs" priority="25" operator="lessThanOrEqual" aboveAverage="0" equalAverage="0" bottom="0" percent="0" rank="0" text="" dxfId="0">
      <formula>H44</formula>
    </cfRule>
  </conditionalFormatting>
  <conditionalFormatting sqref="AD45">
    <cfRule type="cellIs" priority="26" operator="lessThanOrEqual" aboveAverage="0" equalAverage="0" bottom="0" percent="0" rank="0" text="" dxfId="0">
      <formula>H45</formula>
    </cfRule>
  </conditionalFormatting>
  <conditionalFormatting sqref="AD46">
    <cfRule type="cellIs" priority="27" operator="lessThanOrEqual" aboveAverage="0" equalAverage="0" bottom="0" percent="0" rank="0" text="" dxfId="0">
      <formula>H46</formula>
    </cfRule>
  </conditionalFormatting>
  <conditionalFormatting sqref="AD50">
    <cfRule type="cellIs" priority="28" operator="lessThanOrEqual" aboveAverage="0" equalAverage="0" bottom="0" percent="0" rank="0" text="" dxfId="0">
      <formula>H50</formula>
    </cfRule>
  </conditionalFormatting>
  <conditionalFormatting sqref="AD51">
    <cfRule type="cellIs" priority="29" operator="lessThanOrEqual" aboveAverage="0" equalAverage="0" bottom="0" percent="0" rank="0" text="" dxfId="0">
      <formula>H51</formula>
    </cfRule>
  </conditionalFormatting>
  <conditionalFormatting sqref="AD52">
    <cfRule type="cellIs" priority="30" operator="lessThanOrEqual" aboveAverage="0" equalAverage="0" bottom="0" percent="0" rank="0" text="" dxfId="0">
      <formula>H52</formula>
    </cfRule>
  </conditionalFormatting>
  <conditionalFormatting sqref="AD53">
    <cfRule type="cellIs" priority="31" operator="lessThanOrEqual" aboveAverage="0" equalAverage="0" bottom="0" percent="0" rank="0" text="" dxfId="0">
      <formula>H53</formula>
    </cfRule>
  </conditionalFormatting>
  <conditionalFormatting sqref="AD54">
    <cfRule type="cellIs" priority="32" operator="lessThanOrEqual" aboveAverage="0" equalAverage="0" bottom="0" percent="0" rank="0" text="" dxfId="0">
      <formula>H54</formula>
    </cfRule>
  </conditionalFormatting>
  <conditionalFormatting sqref="AD59">
    <cfRule type="cellIs" priority="33" operator="lessThanOrEqual" aboveAverage="0" equalAverage="0" bottom="0" percent="0" rank="0" text="" dxfId="0">
      <formula>H59</formula>
    </cfRule>
  </conditionalFormatting>
  <conditionalFormatting sqref="AD62">
    <cfRule type="cellIs" priority="34" operator="lessThanOrEqual" aboveAverage="0" equalAverage="0" bottom="0" percent="0" rank="0" text="" dxfId="0">
      <formula>H62</formula>
    </cfRule>
  </conditionalFormatting>
  <conditionalFormatting sqref="AD63">
    <cfRule type="cellIs" priority="35" operator="lessThanOrEqual" aboveAverage="0" equalAverage="0" bottom="0" percent="0" rank="0" text="" dxfId="0">
      <formula>H63</formula>
    </cfRule>
  </conditionalFormatting>
  <conditionalFormatting sqref="AD64">
    <cfRule type="cellIs" priority="36" operator="lessThanOrEqual" aboveAverage="0" equalAverage="0" bottom="0" percent="0" rank="0" text="" dxfId="0">
      <formula>H64</formula>
    </cfRule>
  </conditionalFormatting>
  <conditionalFormatting sqref="AD65">
    <cfRule type="cellIs" priority="37" operator="lessThanOrEqual" aboveAverage="0" equalAverage="0" bottom="0" percent="0" rank="0" text="" dxfId="0">
      <formula>H65</formula>
    </cfRule>
  </conditionalFormatting>
  <conditionalFormatting sqref="AD66">
    <cfRule type="cellIs" priority="38" operator="lessThanOrEqual" aboveAverage="0" equalAverage="0" bottom="0" percent="0" rank="0" text="" dxfId="0">
      <formula>H66</formula>
    </cfRule>
  </conditionalFormatting>
  <conditionalFormatting sqref="AD67">
    <cfRule type="cellIs" priority="39" operator="lessThanOrEqual" aboveAverage="0" equalAverage="0" bottom="0" percent="0" rank="0" text="" dxfId="0">
      <formula>H67</formula>
    </cfRule>
  </conditionalFormatting>
  <conditionalFormatting sqref="AD68">
    <cfRule type="cellIs" priority="40" operator="lessThanOrEqual" aboveAverage="0" equalAverage="0" bottom="0" percent="0" rank="0" text="" dxfId="0">
      <formula>H68</formula>
    </cfRule>
  </conditionalFormatting>
  <conditionalFormatting sqref="AD69">
    <cfRule type="cellIs" priority="41" operator="lessThanOrEqual" aboveAverage="0" equalAverage="0" bottom="0" percent="0" rank="0" text="" dxfId="0">
      <formula>H69</formula>
    </cfRule>
  </conditionalFormatting>
  <conditionalFormatting sqref="AD7">
    <cfRule type="cellIs" priority="42" operator="lessThanOrEqual" aboveAverage="0" equalAverage="0" bottom="0" percent="0" rank="0" text="" dxfId="0">
      <formula>H7</formula>
    </cfRule>
  </conditionalFormatting>
  <conditionalFormatting sqref="AD70">
    <cfRule type="cellIs" priority="43" operator="lessThanOrEqual" aboveAverage="0" equalAverage="0" bottom="0" percent="0" rank="0" text="" dxfId="0">
      <formula>H70</formula>
    </cfRule>
  </conditionalFormatting>
  <conditionalFormatting sqref="AD72">
    <cfRule type="cellIs" priority="44" operator="lessThanOrEqual" aboveAverage="0" equalAverage="0" bottom="0" percent="0" rank="0" text="" dxfId="0">
      <formula>H72</formula>
    </cfRule>
  </conditionalFormatting>
  <conditionalFormatting sqref="AD73">
    <cfRule type="cellIs" priority="45" operator="lessThanOrEqual" aboveAverage="0" equalAverage="0" bottom="0" percent="0" rank="0" text="" dxfId="0">
      <formula>H73</formula>
    </cfRule>
  </conditionalFormatting>
  <conditionalFormatting sqref="AD74">
    <cfRule type="cellIs" priority="46" operator="lessThanOrEqual" aboveAverage="0" equalAverage="0" bottom="0" percent="0" rank="0" text="" dxfId="0">
      <formula>H74</formula>
    </cfRule>
  </conditionalFormatting>
  <conditionalFormatting sqref="AD76">
    <cfRule type="cellIs" priority="47" operator="lessThanOrEqual" aboveAverage="0" equalAverage="0" bottom="0" percent="0" rank="0" text="" dxfId="0">
      <formula>H76</formula>
    </cfRule>
  </conditionalFormatting>
  <conditionalFormatting sqref="AD77">
    <cfRule type="cellIs" priority="48" operator="lessThanOrEqual" aboveAverage="0" equalAverage="0" bottom="0" percent="0" rank="0" text="" dxfId="0">
      <formula>H77</formula>
    </cfRule>
  </conditionalFormatting>
  <conditionalFormatting sqref="AE10">
    <cfRule type="cellIs" priority="49" operator="lessThanOrEqual" aboveAverage="0" equalAverage="0" bottom="0" percent="0" rank="0" text="" dxfId="0">
      <formula>I10</formula>
    </cfRule>
  </conditionalFormatting>
  <conditionalFormatting sqref="AE11">
    <cfRule type="cellIs" priority="50" operator="lessThanOrEqual" aboveAverage="0" equalAverage="0" bottom="0" percent="0" rank="0" text="" dxfId="0">
      <formula>I11</formula>
    </cfRule>
  </conditionalFormatting>
  <conditionalFormatting sqref="AE12">
    <cfRule type="cellIs" priority="51" operator="lessThanOrEqual" aboveAverage="0" equalAverage="0" bottom="0" percent="0" rank="0" text="" dxfId="0">
      <formula>I12</formula>
    </cfRule>
  </conditionalFormatting>
  <conditionalFormatting sqref="AE13">
    <cfRule type="cellIs" priority="52" operator="lessThanOrEqual" aboveAverage="0" equalAverage="0" bottom="0" percent="0" rank="0" text="" dxfId="0">
      <formula>I13</formula>
    </cfRule>
  </conditionalFormatting>
  <conditionalFormatting sqref="AE14">
    <cfRule type="cellIs" priority="53" operator="lessThanOrEqual" aboveAverage="0" equalAverage="0" bottom="0" percent="0" rank="0" text="" dxfId="0">
      <formula>I14</formula>
    </cfRule>
  </conditionalFormatting>
  <conditionalFormatting sqref="AE16">
    <cfRule type="cellIs" priority="54" operator="lessThanOrEqual" aboveAverage="0" equalAverage="0" bottom="0" percent="0" rank="0" text="" dxfId="0">
      <formula>I16</formula>
    </cfRule>
  </conditionalFormatting>
  <conditionalFormatting sqref="AE17">
    <cfRule type="cellIs" priority="55" operator="lessThanOrEqual" aboveAverage="0" equalAverage="0" bottom="0" percent="0" rank="0" text="" dxfId="0">
      <formula>I17</formula>
    </cfRule>
  </conditionalFormatting>
  <conditionalFormatting sqref="AE21">
    <cfRule type="cellIs" priority="56" operator="lessThanOrEqual" aboveAverage="0" equalAverage="0" bottom="0" percent="0" rank="0" text="" dxfId="0">
      <formula>I21</formula>
    </cfRule>
  </conditionalFormatting>
  <conditionalFormatting sqref="AE22">
    <cfRule type="cellIs" priority="57" operator="lessThanOrEqual" aboveAverage="0" equalAverage="0" bottom="0" percent="0" rank="0" text="" dxfId="0">
      <formula>I22</formula>
    </cfRule>
  </conditionalFormatting>
  <conditionalFormatting sqref="AE24">
    <cfRule type="cellIs" priority="58" operator="lessThanOrEqual" aboveAverage="0" equalAverage="0" bottom="0" percent="0" rank="0" text="" dxfId="0">
      <formula>I24</formula>
    </cfRule>
  </conditionalFormatting>
  <conditionalFormatting sqref="AE27">
    <cfRule type="cellIs" priority="59" operator="lessThanOrEqual" aboveAverage="0" equalAverage="0" bottom="0" percent="0" rank="0" text="" dxfId="0">
      <formula>I27</formula>
    </cfRule>
  </conditionalFormatting>
  <conditionalFormatting sqref="AE29">
    <cfRule type="cellIs" priority="60" operator="lessThanOrEqual" aboveAverage="0" equalAverage="0" bottom="0" percent="0" rank="0" text="" dxfId="0">
      <formula>I29</formula>
    </cfRule>
  </conditionalFormatting>
  <conditionalFormatting sqref="AE30">
    <cfRule type="cellIs" priority="61" operator="lessThanOrEqual" aboveAverage="0" equalAverage="0" bottom="0" percent="0" rank="0" text="" dxfId="0">
      <formula>I30</formula>
    </cfRule>
  </conditionalFormatting>
  <conditionalFormatting sqref="AE32">
    <cfRule type="cellIs" priority="62" operator="lessThanOrEqual" aboveAverage="0" equalAverage="0" bottom="0" percent="0" rank="0" text="" dxfId="0">
      <formula>I32</formula>
    </cfRule>
  </conditionalFormatting>
  <conditionalFormatting sqref="AE33">
    <cfRule type="cellIs" priority="63" operator="lessThanOrEqual" aboveAverage="0" equalAverage="0" bottom="0" percent="0" rank="0" text="" dxfId="0">
      <formula>I33</formula>
    </cfRule>
  </conditionalFormatting>
  <conditionalFormatting sqref="AE34">
    <cfRule type="cellIs" priority="64" operator="lessThanOrEqual" aboveAverage="0" equalAverage="0" bottom="0" percent="0" rank="0" text="" dxfId="0">
      <formula>I34</formula>
    </cfRule>
  </conditionalFormatting>
  <conditionalFormatting sqref="AE35">
    <cfRule type="cellIs" priority="65" operator="lessThanOrEqual" aboveAverage="0" equalAverage="0" bottom="0" percent="0" rank="0" text="" dxfId="0">
      <formula>I35</formula>
    </cfRule>
  </conditionalFormatting>
  <conditionalFormatting sqref="AE36">
    <cfRule type="cellIs" priority="66" operator="lessThanOrEqual" aboveAverage="0" equalAverage="0" bottom="0" percent="0" rank="0" text="" dxfId="0">
      <formula>I36</formula>
    </cfRule>
  </conditionalFormatting>
  <conditionalFormatting sqref="AE38">
    <cfRule type="cellIs" priority="67" operator="lessThanOrEqual" aboveAverage="0" equalAverage="0" bottom="0" percent="0" rank="0" text="" dxfId="0">
      <formula>I38</formula>
    </cfRule>
  </conditionalFormatting>
  <conditionalFormatting sqref="AE39">
    <cfRule type="cellIs" priority="68" operator="lessThanOrEqual" aboveAverage="0" equalAverage="0" bottom="0" percent="0" rank="0" text="" dxfId="0">
      <formula>I39</formula>
    </cfRule>
  </conditionalFormatting>
  <conditionalFormatting sqref="AE40">
    <cfRule type="cellIs" priority="69" operator="lessThanOrEqual" aboveAverage="0" equalAverage="0" bottom="0" percent="0" rank="0" text="" dxfId="0">
      <formula>I40</formula>
    </cfRule>
  </conditionalFormatting>
  <conditionalFormatting sqref="AE42">
    <cfRule type="cellIs" priority="70" operator="lessThanOrEqual" aboveAverage="0" equalAverage="0" bottom="0" percent="0" rank="0" text="" dxfId="0">
      <formula>I42</formula>
    </cfRule>
  </conditionalFormatting>
  <conditionalFormatting sqref="AE43">
    <cfRule type="cellIs" priority="71" operator="lessThanOrEqual" aboveAverage="0" equalAverage="0" bottom="0" percent="0" rank="0" text="" dxfId="0">
      <formula>I43</formula>
    </cfRule>
  </conditionalFormatting>
  <conditionalFormatting sqref="AE44">
    <cfRule type="cellIs" priority="72" operator="lessThanOrEqual" aboveAverage="0" equalAverage="0" bottom="0" percent="0" rank="0" text="" dxfId="0">
      <formula>I44</formula>
    </cfRule>
  </conditionalFormatting>
  <conditionalFormatting sqref="AE45">
    <cfRule type="cellIs" priority="73" operator="lessThanOrEqual" aboveAverage="0" equalAverage="0" bottom="0" percent="0" rank="0" text="" dxfId="0">
      <formula>I45</formula>
    </cfRule>
  </conditionalFormatting>
  <conditionalFormatting sqref="AE46">
    <cfRule type="cellIs" priority="74" operator="lessThanOrEqual" aboveAverage="0" equalAverage="0" bottom="0" percent="0" rank="0" text="" dxfId="0">
      <formula>I46</formula>
    </cfRule>
  </conditionalFormatting>
  <conditionalFormatting sqref="AE50">
    <cfRule type="cellIs" priority="75" operator="lessThanOrEqual" aboveAverage="0" equalAverage="0" bottom="0" percent="0" rank="0" text="" dxfId="0">
      <formula>I50</formula>
    </cfRule>
  </conditionalFormatting>
  <conditionalFormatting sqref="AE51">
    <cfRule type="cellIs" priority="76" operator="lessThanOrEqual" aboveAverage="0" equalAverage="0" bottom="0" percent="0" rank="0" text="" dxfId="0">
      <formula>I51</formula>
    </cfRule>
  </conditionalFormatting>
  <conditionalFormatting sqref="AE52">
    <cfRule type="cellIs" priority="77" operator="lessThanOrEqual" aboveAverage="0" equalAverage="0" bottom="0" percent="0" rank="0" text="" dxfId="0">
      <formula>I52</formula>
    </cfRule>
  </conditionalFormatting>
  <conditionalFormatting sqref="AE53">
    <cfRule type="cellIs" priority="78" operator="lessThanOrEqual" aboveAverage="0" equalAverage="0" bottom="0" percent="0" rank="0" text="" dxfId="0">
      <formula>I53</formula>
    </cfRule>
  </conditionalFormatting>
  <conditionalFormatting sqref="AE54">
    <cfRule type="cellIs" priority="79" operator="lessThanOrEqual" aboveAverage="0" equalAverage="0" bottom="0" percent="0" rank="0" text="" dxfId="0">
      <formula>I54</formula>
    </cfRule>
  </conditionalFormatting>
  <conditionalFormatting sqref="AE59">
    <cfRule type="cellIs" priority="80" operator="lessThanOrEqual" aboveAverage="0" equalAverage="0" bottom="0" percent="0" rank="0" text="" dxfId="0">
      <formula>I59</formula>
    </cfRule>
  </conditionalFormatting>
  <conditionalFormatting sqref="AE62">
    <cfRule type="cellIs" priority="81" operator="lessThanOrEqual" aboveAverage="0" equalAverage="0" bottom="0" percent="0" rank="0" text="" dxfId="0">
      <formula>I62</formula>
    </cfRule>
  </conditionalFormatting>
  <conditionalFormatting sqref="AE63">
    <cfRule type="cellIs" priority="82" operator="lessThanOrEqual" aboveAverage="0" equalAverage="0" bottom="0" percent="0" rank="0" text="" dxfId="0">
      <formula>I63</formula>
    </cfRule>
  </conditionalFormatting>
  <conditionalFormatting sqref="AE64">
    <cfRule type="cellIs" priority="83" operator="lessThanOrEqual" aboveAverage="0" equalAverage="0" bottom="0" percent="0" rank="0" text="" dxfId="0">
      <formula>I64</formula>
    </cfRule>
  </conditionalFormatting>
  <conditionalFormatting sqref="AE65">
    <cfRule type="cellIs" priority="84" operator="lessThanOrEqual" aboveAverage="0" equalAverage="0" bottom="0" percent="0" rank="0" text="" dxfId="0">
      <formula>I65</formula>
    </cfRule>
  </conditionalFormatting>
  <conditionalFormatting sqref="AE66">
    <cfRule type="cellIs" priority="85" operator="lessThanOrEqual" aboveAverage="0" equalAverage="0" bottom="0" percent="0" rank="0" text="" dxfId="0">
      <formula>I66</formula>
    </cfRule>
  </conditionalFormatting>
  <conditionalFormatting sqref="AE67">
    <cfRule type="cellIs" priority="86" operator="lessThanOrEqual" aboveAverage="0" equalAverage="0" bottom="0" percent="0" rank="0" text="" dxfId="0">
      <formula>I67</formula>
    </cfRule>
  </conditionalFormatting>
  <conditionalFormatting sqref="AE68">
    <cfRule type="cellIs" priority="87" operator="lessThanOrEqual" aboveAverage="0" equalAverage="0" bottom="0" percent="0" rank="0" text="" dxfId="0">
      <formula>I68</formula>
    </cfRule>
  </conditionalFormatting>
  <conditionalFormatting sqref="AE69">
    <cfRule type="cellIs" priority="88" operator="lessThanOrEqual" aboveAverage="0" equalAverage="0" bottom="0" percent="0" rank="0" text="" dxfId="0">
      <formula>I69</formula>
    </cfRule>
  </conditionalFormatting>
  <conditionalFormatting sqref="AE7">
    <cfRule type="cellIs" priority="89" operator="lessThanOrEqual" aboveAverage="0" equalAverage="0" bottom="0" percent="0" rank="0" text="" dxfId="0">
      <formula>I7</formula>
    </cfRule>
  </conditionalFormatting>
  <conditionalFormatting sqref="AE70">
    <cfRule type="cellIs" priority="90" operator="lessThanOrEqual" aboveAverage="0" equalAverage="0" bottom="0" percent="0" rank="0" text="" dxfId="0">
      <formula>I70</formula>
    </cfRule>
  </conditionalFormatting>
  <conditionalFormatting sqref="AE72">
    <cfRule type="cellIs" priority="91" operator="lessThanOrEqual" aboveAverage="0" equalAverage="0" bottom="0" percent="0" rank="0" text="" dxfId="0">
      <formula>I72</formula>
    </cfRule>
  </conditionalFormatting>
  <conditionalFormatting sqref="AE73">
    <cfRule type="cellIs" priority="92" operator="lessThanOrEqual" aboveAverage="0" equalAverage="0" bottom="0" percent="0" rank="0" text="" dxfId="0">
      <formula>I73</formula>
    </cfRule>
  </conditionalFormatting>
  <conditionalFormatting sqref="AE74">
    <cfRule type="cellIs" priority="93" operator="lessThanOrEqual" aboveAverage="0" equalAverage="0" bottom="0" percent="0" rank="0" text="" dxfId="0">
      <formula>I74</formula>
    </cfRule>
  </conditionalFormatting>
  <conditionalFormatting sqref="AE76">
    <cfRule type="cellIs" priority="94" operator="lessThanOrEqual" aboveAverage="0" equalAverage="0" bottom="0" percent="0" rank="0" text="" dxfId="0">
      <formula>I76</formula>
    </cfRule>
  </conditionalFormatting>
  <conditionalFormatting sqref="AE77">
    <cfRule type="cellIs" priority="95" operator="lessThanOrEqual" aboveAverage="0" equalAverage="0" bottom="0" percent="0" rank="0" text="" dxfId="0">
      <formula>I77</formula>
    </cfRule>
  </conditionalFormatting>
  <conditionalFormatting sqref="AJ11">
    <cfRule type="cellIs" priority="96" operator="lessThanOrEqual" aboveAverage="0" equalAverage="0" bottom="0" percent="0" rank="0" text="" dxfId="0">
      <formula>H11</formula>
    </cfRule>
  </conditionalFormatting>
  <conditionalFormatting sqref="AJ12">
    <cfRule type="cellIs" priority="97" operator="lessThanOrEqual" aboveAverage="0" equalAverage="0" bottom="0" percent="0" rank="0" text="" dxfId="0">
      <formula>H12</formula>
    </cfRule>
  </conditionalFormatting>
  <conditionalFormatting sqref="AJ14">
    <cfRule type="cellIs" priority="98" operator="lessThanOrEqual" aboveAverage="0" equalAverage="0" bottom="0" percent="0" rank="0" text="" dxfId="0">
      <formula>H14</formula>
    </cfRule>
  </conditionalFormatting>
  <conditionalFormatting sqref="AJ22">
    <cfRule type="cellIs" priority="99" operator="lessThanOrEqual" aboveAverage="0" equalAverage="0" bottom="0" percent="0" rank="0" text="" dxfId="0">
      <formula>H22</formula>
    </cfRule>
  </conditionalFormatting>
  <conditionalFormatting sqref="AJ29">
    <cfRule type="cellIs" priority="100" operator="lessThanOrEqual" aboveAverage="0" equalAverage="0" bottom="0" percent="0" rank="0" text="" dxfId="0">
      <formula>H29</formula>
    </cfRule>
  </conditionalFormatting>
  <conditionalFormatting sqref="AJ30">
    <cfRule type="cellIs" priority="101" operator="lessThanOrEqual" aboveAverage="0" equalAverage="0" bottom="0" percent="0" rank="0" text="" dxfId="0">
      <formula>H30</formula>
    </cfRule>
  </conditionalFormatting>
  <conditionalFormatting sqref="AJ31">
    <cfRule type="cellIs" priority="102" operator="lessThanOrEqual" aboveAverage="0" equalAverage="0" bottom="0" percent="0" rank="0" text="" dxfId="0">
      <formula>H31</formula>
    </cfRule>
  </conditionalFormatting>
  <conditionalFormatting sqref="AJ33">
    <cfRule type="cellIs" priority="103" operator="lessThanOrEqual" aboveAverage="0" equalAverage="0" bottom="0" percent="0" rank="0" text="" dxfId="0">
      <formula>H33</formula>
    </cfRule>
  </conditionalFormatting>
  <conditionalFormatting sqref="AJ37">
    <cfRule type="cellIs" priority="104" operator="lessThanOrEqual" aboveAverage="0" equalAverage="0" bottom="0" percent="0" rank="0" text="" dxfId="0">
      <formula>H37</formula>
    </cfRule>
  </conditionalFormatting>
  <conditionalFormatting sqref="AJ39">
    <cfRule type="cellIs" priority="105" operator="lessThanOrEqual" aboveAverage="0" equalAverage="0" bottom="0" percent="0" rank="0" text="" dxfId="0">
      <formula>H39</formula>
    </cfRule>
  </conditionalFormatting>
  <conditionalFormatting sqref="AJ43">
    <cfRule type="cellIs" priority="106" operator="lessThanOrEqual" aboveAverage="0" equalAverage="0" bottom="0" percent="0" rank="0" text="" dxfId="0">
      <formula>H43</formula>
    </cfRule>
  </conditionalFormatting>
  <conditionalFormatting sqref="AJ45">
    <cfRule type="cellIs" priority="107" operator="lessThanOrEqual" aboveAverage="0" equalAverage="0" bottom="0" percent="0" rank="0" text="" dxfId="0">
      <formula>H45</formula>
    </cfRule>
  </conditionalFormatting>
  <conditionalFormatting sqref="AJ46">
    <cfRule type="cellIs" priority="108" operator="lessThanOrEqual" aboveAverage="0" equalAverage="0" bottom="0" percent="0" rank="0" text="" dxfId="0">
      <formula>H46</formula>
    </cfRule>
  </conditionalFormatting>
  <conditionalFormatting sqref="AJ47">
    <cfRule type="cellIs" priority="109" operator="lessThanOrEqual" aboveAverage="0" equalAverage="0" bottom="0" percent="0" rank="0" text="" dxfId="0">
      <formula>H47</formula>
    </cfRule>
  </conditionalFormatting>
  <conditionalFormatting sqref="AJ51">
    <cfRule type="cellIs" priority="110" operator="lessThanOrEqual" aboveAverage="0" equalAverage="0" bottom="0" percent="0" rank="0" text="" dxfId="0">
      <formula>H51</formula>
    </cfRule>
  </conditionalFormatting>
  <conditionalFormatting sqref="AJ53">
    <cfRule type="cellIs" priority="111" operator="lessThanOrEqual" aboveAverage="0" equalAverage="0" bottom="0" percent="0" rank="0" text="" dxfId="0">
      <formula>H53</formula>
    </cfRule>
  </conditionalFormatting>
  <conditionalFormatting sqref="AJ59">
    <cfRule type="cellIs" priority="112" operator="lessThanOrEqual" aboveAverage="0" equalAverage="0" bottom="0" percent="0" rank="0" text="" dxfId="0">
      <formula>H59</formula>
    </cfRule>
  </conditionalFormatting>
  <conditionalFormatting sqref="AJ68">
    <cfRule type="cellIs" priority="113" operator="lessThanOrEqual" aboveAverage="0" equalAverage="0" bottom="0" percent="0" rank="0" text="" dxfId="0">
      <formula>H68</formula>
    </cfRule>
  </conditionalFormatting>
  <conditionalFormatting sqref="AJ7">
    <cfRule type="cellIs" priority="114" operator="lessThanOrEqual" aboveAverage="0" equalAverage="0" bottom="0" percent="0" rank="0" text="" dxfId="0">
      <formula>H7</formula>
    </cfRule>
  </conditionalFormatting>
  <conditionalFormatting sqref="AJ70">
    <cfRule type="cellIs" priority="115" operator="lessThanOrEqual" aboveAverage="0" equalAverage="0" bottom="0" percent="0" rank="0" text="" dxfId="0">
      <formula>H70</formula>
    </cfRule>
  </conditionalFormatting>
  <conditionalFormatting sqref="AJ77">
    <cfRule type="cellIs" priority="116" operator="lessThanOrEqual" aboveAverage="0" equalAverage="0" bottom="0" percent="0" rank="0" text="" dxfId="0">
      <formula>H77</formula>
    </cfRule>
  </conditionalFormatting>
  <conditionalFormatting sqref="AK11">
    <cfRule type="cellIs" priority="117" operator="lessThanOrEqual" aboveAverage="0" equalAverage="0" bottom="0" percent="0" rank="0" text="" dxfId="0">
      <formula>I11</formula>
    </cfRule>
  </conditionalFormatting>
  <conditionalFormatting sqref="AK12">
    <cfRule type="cellIs" priority="118" operator="lessThanOrEqual" aboveAverage="0" equalAverage="0" bottom="0" percent="0" rank="0" text="" dxfId="0">
      <formula>I12</formula>
    </cfRule>
  </conditionalFormatting>
  <conditionalFormatting sqref="AK14">
    <cfRule type="cellIs" priority="119" operator="lessThanOrEqual" aboveAverage="0" equalAverage="0" bottom="0" percent="0" rank="0" text="" dxfId="0">
      <formula>I14</formula>
    </cfRule>
  </conditionalFormatting>
  <conditionalFormatting sqref="AK22">
    <cfRule type="cellIs" priority="120" operator="lessThanOrEqual" aboveAverage="0" equalAverage="0" bottom="0" percent="0" rank="0" text="" dxfId="0">
      <formula>I22</formula>
    </cfRule>
  </conditionalFormatting>
  <conditionalFormatting sqref="AK29">
    <cfRule type="cellIs" priority="121" operator="lessThanOrEqual" aboveAverage="0" equalAverage="0" bottom="0" percent="0" rank="0" text="" dxfId="0">
      <formula>I29</formula>
    </cfRule>
  </conditionalFormatting>
  <conditionalFormatting sqref="AK30">
    <cfRule type="cellIs" priority="122" operator="lessThanOrEqual" aboveAverage="0" equalAverage="0" bottom="0" percent="0" rank="0" text="" dxfId="0">
      <formula>I30</formula>
    </cfRule>
  </conditionalFormatting>
  <conditionalFormatting sqref="AK31">
    <cfRule type="cellIs" priority="123" operator="lessThanOrEqual" aboveAverage="0" equalAverage="0" bottom="0" percent="0" rank="0" text="" dxfId="0">
      <formula>I31</formula>
    </cfRule>
  </conditionalFormatting>
  <conditionalFormatting sqref="AK33">
    <cfRule type="cellIs" priority="124" operator="lessThanOrEqual" aboveAverage="0" equalAverage="0" bottom="0" percent="0" rank="0" text="" dxfId="0">
      <formula>I33</formula>
    </cfRule>
  </conditionalFormatting>
  <conditionalFormatting sqref="AK37">
    <cfRule type="cellIs" priority="125" operator="lessThanOrEqual" aboveAverage="0" equalAverage="0" bottom="0" percent="0" rank="0" text="" dxfId="0">
      <formula>I37</formula>
    </cfRule>
  </conditionalFormatting>
  <conditionalFormatting sqref="AK39">
    <cfRule type="cellIs" priority="126" operator="lessThanOrEqual" aboveAverage="0" equalAverage="0" bottom="0" percent="0" rank="0" text="" dxfId="0">
      <formula>I39</formula>
    </cfRule>
  </conditionalFormatting>
  <conditionalFormatting sqref="AK43">
    <cfRule type="cellIs" priority="127" operator="lessThanOrEqual" aboveAverage="0" equalAverage="0" bottom="0" percent="0" rank="0" text="" dxfId="0">
      <formula>I43</formula>
    </cfRule>
  </conditionalFormatting>
  <conditionalFormatting sqref="AK45">
    <cfRule type="cellIs" priority="128" operator="lessThanOrEqual" aboveAverage="0" equalAverage="0" bottom="0" percent="0" rank="0" text="" dxfId="0">
      <formula>I45</formula>
    </cfRule>
  </conditionalFormatting>
  <conditionalFormatting sqref="AK46">
    <cfRule type="cellIs" priority="129" operator="lessThanOrEqual" aboveAverage="0" equalAverage="0" bottom="0" percent="0" rank="0" text="" dxfId="0">
      <formula>I46</formula>
    </cfRule>
  </conditionalFormatting>
  <conditionalFormatting sqref="AK47">
    <cfRule type="cellIs" priority="130" operator="lessThanOrEqual" aboveAverage="0" equalAverage="0" bottom="0" percent="0" rank="0" text="" dxfId="0">
      <formula>I47</formula>
    </cfRule>
  </conditionalFormatting>
  <conditionalFormatting sqref="AK51">
    <cfRule type="cellIs" priority="131" operator="lessThanOrEqual" aboveAverage="0" equalAverage="0" bottom="0" percent="0" rank="0" text="" dxfId="0">
      <formula>I51</formula>
    </cfRule>
  </conditionalFormatting>
  <conditionalFormatting sqref="AK53">
    <cfRule type="cellIs" priority="132" operator="lessThanOrEqual" aboveAverage="0" equalAverage="0" bottom="0" percent="0" rank="0" text="" dxfId="0">
      <formula>I53</formula>
    </cfRule>
  </conditionalFormatting>
  <conditionalFormatting sqref="AK59">
    <cfRule type="cellIs" priority="133" operator="lessThanOrEqual" aboveAverage="0" equalAverage="0" bottom="0" percent="0" rank="0" text="" dxfId="0">
      <formula>I59</formula>
    </cfRule>
  </conditionalFormatting>
  <conditionalFormatting sqref="AK68">
    <cfRule type="cellIs" priority="134" operator="lessThanOrEqual" aboveAverage="0" equalAverage="0" bottom="0" percent="0" rank="0" text="" dxfId="0">
      <formula>I68</formula>
    </cfRule>
  </conditionalFormatting>
  <conditionalFormatting sqref="AK7">
    <cfRule type="cellIs" priority="135" operator="lessThanOrEqual" aboveAverage="0" equalAverage="0" bottom="0" percent="0" rank="0" text="" dxfId="0">
      <formula>I7</formula>
    </cfRule>
  </conditionalFormatting>
  <conditionalFormatting sqref="AK70">
    <cfRule type="cellIs" priority="136" operator="lessThanOrEqual" aboveAverage="0" equalAverage="0" bottom="0" percent="0" rank="0" text="" dxfId="0">
      <formula>I70</formula>
    </cfRule>
  </conditionalFormatting>
  <conditionalFormatting sqref="AK77">
    <cfRule type="cellIs" priority="137" operator="lessThanOrEqual" aboveAverage="0" equalAverage="0" bottom="0" percent="0" rank="0" text="" dxfId="0">
      <formula>I77</formula>
    </cfRule>
  </conditionalFormatting>
  <conditionalFormatting sqref="L10">
    <cfRule type="cellIs" priority="138" operator="lessThanOrEqual" aboveAverage="0" equalAverage="0" bottom="0" percent="0" rank="0" text="" dxfId="0">
      <formula>H10</formula>
    </cfRule>
  </conditionalFormatting>
  <conditionalFormatting sqref="L11">
    <cfRule type="cellIs" priority="139" operator="lessThanOrEqual" aboveAverage="0" equalAverage="0" bottom="0" percent="0" rank="0" text="" dxfId="0">
      <formula>H11</formula>
    </cfRule>
  </conditionalFormatting>
  <conditionalFormatting sqref="L12">
    <cfRule type="cellIs" priority="140" operator="lessThanOrEqual" aboveAverage="0" equalAverage="0" bottom="0" percent="0" rank="0" text="" dxfId="0">
      <formula>H12</formula>
    </cfRule>
  </conditionalFormatting>
  <conditionalFormatting sqref="L13">
    <cfRule type="cellIs" priority="141" operator="lessThanOrEqual" aboveAverage="0" equalAverage="0" bottom="0" percent="0" rank="0" text="" dxfId="0">
      <formula>H13</formula>
    </cfRule>
  </conditionalFormatting>
  <conditionalFormatting sqref="L16">
    <cfRule type="cellIs" priority="142" operator="lessThanOrEqual" aboveAverage="0" equalAverage="0" bottom="0" percent="0" rank="0" text="" dxfId="0">
      <formula>H16</formula>
    </cfRule>
  </conditionalFormatting>
  <conditionalFormatting sqref="L17">
    <cfRule type="cellIs" priority="143" operator="lessThanOrEqual" aboveAverage="0" equalAverage="0" bottom="0" percent="0" rank="0" text="" dxfId="0">
      <formula>H17</formula>
    </cfRule>
  </conditionalFormatting>
  <conditionalFormatting sqref="L18">
    <cfRule type="cellIs" priority="144" operator="lessThanOrEqual" aboveAverage="0" equalAverage="0" bottom="0" percent="0" rank="0" text="" dxfId="0">
      <formula>H18</formula>
    </cfRule>
  </conditionalFormatting>
  <conditionalFormatting sqref="L19">
    <cfRule type="cellIs" priority="145" operator="lessThanOrEqual" aboveAverage="0" equalAverage="0" bottom="0" percent="0" rank="0" text="" dxfId="0">
      <formula>H19</formula>
    </cfRule>
  </conditionalFormatting>
  <conditionalFormatting sqref="L21">
    <cfRule type="cellIs" priority="146" operator="lessThanOrEqual" aboveAverage="0" equalAverage="0" bottom="0" percent="0" rank="0" text="" dxfId="0">
      <formula>H21</formula>
    </cfRule>
  </conditionalFormatting>
  <conditionalFormatting sqref="L22">
    <cfRule type="cellIs" priority="147" operator="lessThanOrEqual" aboveAverage="0" equalAverage="0" bottom="0" percent="0" rank="0" text="" dxfId="0">
      <formula>H22</formula>
    </cfRule>
  </conditionalFormatting>
  <conditionalFormatting sqref="L23">
    <cfRule type="cellIs" priority="148" operator="lessThanOrEqual" aboveAverage="0" equalAverage="0" bottom="0" percent="0" rank="0" text="" dxfId="0">
      <formula>H23</formula>
    </cfRule>
  </conditionalFormatting>
  <conditionalFormatting sqref="L24">
    <cfRule type="cellIs" priority="149" operator="lessThanOrEqual" aboveAverage="0" equalAverage="0" bottom="0" percent="0" rank="0" text="" dxfId="0">
      <formula>H24</formula>
    </cfRule>
  </conditionalFormatting>
  <conditionalFormatting sqref="L27">
    <cfRule type="cellIs" priority="150" operator="lessThanOrEqual" aboveAverage="0" equalAverage="0" bottom="0" percent="0" rank="0" text="" dxfId="0">
      <formula>H27</formula>
    </cfRule>
  </conditionalFormatting>
  <conditionalFormatting sqref="L28">
    <cfRule type="cellIs" priority="151" operator="lessThanOrEqual" aboveAverage="0" equalAverage="0" bottom="0" percent="0" rank="0" text="" dxfId="0">
      <formula>H28</formula>
    </cfRule>
  </conditionalFormatting>
  <conditionalFormatting sqref="L29">
    <cfRule type="cellIs" priority="152" operator="lessThanOrEqual" aboveAverage="0" equalAverage="0" bottom="0" percent="0" rank="0" text="" dxfId="0">
      <formula>H29</formula>
    </cfRule>
  </conditionalFormatting>
  <conditionalFormatting sqref="L30">
    <cfRule type="cellIs" priority="153" operator="lessThanOrEqual" aboveAverage="0" equalAverage="0" bottom="0" percent="0" rank="0" text="" dxfId="0">
      <formula>H30</formula>
    </cfRule>
  </conditionalFormatting>
  <conditionalFormatting sqref="L31">
    <cfRule type="cellIs" priority="154" operator="lessThanOrEqual" aboveAverage="0" equalAverage="0" bottom="0" percent="0" rank="0" text="" dxfId="0">
      <formula>H31</formula>
    </cfRule>
  </conditionalFormatting>
  <conditionalFormatting sqref="L32">
    <cfRule type="cellIs" priority="155" operator="lessThanOrEqual" aboveAverage="0" equalAverage="0" bottom="0" percent="0" rank="0" text="" dxfId="0">
      <formula>H32</formula>
    </cfRule>
  </conditionalFormatting>
  <conditionalFormatting sqref="L33">
    <cfRule type="cellIs" priority="156" operator="lessThanOrEqual" aboveAverage="0" equalAverage="0" bottom="0" percent="0" rank="0" text="" dxfId="0">
      <formula>H33</formula>
    </cfRule>
  </conditionalFormatting>
  <conditionalFormatting sqref="L34">
    <cfRule type="cellIs" priority="157" operator="lessThanOrEqual" aboveAverage="0" equalAverage="0" bottom="0" percent="0" rank="0" text="" dxfId="0">
      <formula>H34</formula>
    </cfRule>
  </conditionalFormatting>
  <conditionalFormatting sqref="L35">
    <cfRule type="cellIs" priority="158" operator="lessThanOrEqual" aboveAverage="0" equalAverage="0" bottom="0" percent="0" rank="0" text="" dxfId="0">
      <formula>H35</formula>
    </cfRule>
  </conditionalFormatting>
  <conditionalFormatting sqref="L36">
    <cfRule type="cellIs" priority="159" operator="lessThanOrEqual" aboveAverage="0" equalAverage="0" bottom="0" percent="0" rank="0" text="" dxfId="0">
      <formula>H36</formula>
    </cfRule>
  </conditionalFormatting>
  <conditionalFormatting sqref="L37">
    <cfRule type="cellIs" priority="160" operator="lessThanOrEqual" aboveAverage="0" equalAverage="0" bottom="0" percent="0" rank="0" text="" dxfId="0">
      <formula>H37</formula>
    </cfRule>
  </conditionalFormatting>
  <conditionalFormatting sqref="L38">
    <cfRule type="cellIs" priority="161" operator="lessThanOrEqual" aboveAverage="0" equalAverage="0" bottom="0" percent="0" rank="0" text="" dxfId="0">
      <formula>H38</formula>
    </cfRule>
  </conditionalFormatting>
  <conditionalFormatting sqref="L39">
    <cfRule type="cellIs" priority="162" operator="lessThanOrEqual" aboveAverage="0" equalAverage="0" bottom="0" percent="0" rank="0" text="" dxfId="0">
      <formula>H39</formula>
    </cfRule>
  </conditionalFormatting>
  <conditionalFormatting sqref="L40">
    <cfRule type="cellIs" priority="163" operator="lessThanOrEqual" aboveAverage="0" equalAverage="0" bottom="0" percent="0" rank="0" text="" dxfId="0">
      <formula>H40</formula>
    </cfRule>
  </conditionalFormatting>
  <conditionalFormatting sqref="L41">
    <cfRule type="cellIs" priority="164" operator="lessThanOrEqual" aboveAverage="0" equalAverage="0" bottom="0" percent="0" rank="0" text="" dxfId="0">
      <formula>H41</formula>
    </cfRule>
  </conditionalFormatting>
  <conditionalFormatting sqref="L42">
    <cfRule type="cellIs" priority="165" operator="lessThanOrEqual" aboveAverage="0" equalAverage="0" bottom="0" percent="0" rank="0" text="" dxfId="0">
      <formula>H42</formula>
    </cfRule>
  </conditionalFormatting>
  <conditionalFormatting sqref="L44">
    <cfRule type="cellIs" priority="166" operator="lessThanOrEqual" aboveAverage="0" equalAverage="0" bottom="0" percent="0" rank="0" text="" dxfId="0">
      <formula>H44</formula>
    </cfRule>
  </conditionalFormatting>
  <conditionalFormatting sqref="L45">
    <cfRule type="cellIs" priority="167" operator="lessThanOrEqual" aboveAverage="0" equalAverage="0" bottom="0" percent="0" rank="0" text="" dxfId="0">
      <formula>H45</formula>
    </cfRule>
  </conditionalFormatting>
  <conditionalFormatting sqref="L46">
    <cfRule type="cellIs" priority="168" operator="lessThanOrEqual" aboveAverage="0" equalAverage="0" bottom="0" percent="0" rank="0" text="" dxfId="0">
      <formula>H46</formula>
    </cfRule>
  </conditionalFormatting>
  <conditionalFormatting sqref="L47">
    <cfRule type="cellIs" priority="169" operator="lessThanOrEqual" aboveAverage="0" equalAverage="0" bottom="0" percent="0" rank="0" text="" dxfId="0">
      <formula>H47</formula>
    </cfRule>
  </conditionalFormatting>
  <conditionalFormatting sqref="L50">
    <cfRule type="cellIs" priority="170" operator="lessThanOrEqual" aboveAverage="0" equalAverage="0" bottom="0" percent="0" rank="0" text="" dxfId="0">
      <formula>H50</formula>
    </cfRule>
  </conditionalFormatting>
  <conditionalFormatting sqref="L51">
    <cfRule type="cellIs" priority="171" operator="lessThanOrEqual" aboveAverage="0" equalAverage="0" bottom="0" percent="0" rank="0" text="" dxfId="0">
      <formula>H51</formula>
    </cfRule>
  </conditionalFormatting>
  <conditionalFormatting sqref="L52">
    <cfRule type="cellIs" priority="172" operator="lessThanOrEqual" aboveAverage="0" equalAverage="0" bottom="0" percent="0" rank="0" text="" dxfId="0">
      <formula>H52</formula>
    </cfRule>
  </conditionalFormatting>
  <conditionalFormatting sqref="L53">
    <cfRule type="cellIs" priority="173" operator="lessThanOrEqual" aboveAverage="0" equalAverage="0" bottom="0" percent="0" rank="0" text="" dxfId="0">
      <formula>H53</formula>
    </cfRule>
  </conditionalFormatting>
  <conditionalFormatting sqref="L54">
    <cfRule type="cellIs" priority="174" operator="lessThanOrEqual" aboveAverage="0" equalAverage="0" bottom="0" percent="0" rank="0" text="" dxfId="0">
      <formula>H54</formula>
    </cfRule>
  </conditionalFormatting>
  <conditionalFormatting sqref="L59">
    <cfRule type="cellIs" priority="175" operator="lessThanOrEqual" aboveAverage="0" equalAverage="0" bottom="0" percent="0" rank="0" text="" dxfId="0">
      <formula>H59</formula>
    </cfRule>
  </conditionalFormatting>
  <conditionalFormatting sqref="L60">
    <cfRule type="cellIs" priority="176" operator="lessThanOrEqual" aboveAverage="0" equalAverage="0" bottom="0" percent="0" rank="0" text="" dxfId="0">
      <formula>H60</formula>
    </cfRule>
  </conditionalFormatting>
  <conditionalFormatting sqref="L61">
    <cfRule type="cellIs" priority="177" operator="lessThanOrEqual" aboveAverage="0" equalAverage="0" bottom="0" percent="0" rank="0" text="" dxfId="0">
      <formula>H61</formula>
    </cfRule>
  </conditionalFormatting>
  <conditionalFormatting sqref="L62">
    <cfRule type="cellIs" priority="178" operator="lessThanOrEqual" aboveAverage="0" equalAverage="0" bottom="0" percent="0" rank="0" text="" dxfId="0">
      <formula>H62</formula>
    </cfRule>
  </conditionalFormatting>
  <conditionalFormatting sqref="L63">
    <cfRule type="cellIs" priority="179" operator="lessThanOrEqual" aboveAverage="0" equalAverage="0" bottom="0" percent="0" rank="0" text="" dxfId="0">
      <formula>H63</formula>
    </cfRule>
  </conditionalFormatting>
  <conditionalFormatting sqref="L64">
    <cfRule type="cellIs" priority="180" operator="lessThanOrEqual" aboveAverage="0" equalAverage="0" bottom="0" percent="0" rank="0" text="" dxfId="0">
      <formula>H64</formula>
    </cfRule>
  </conditionalFormatting>
  <conditionalFormatting sqref="L66">
    <cfRule type="cellIs" priority="181" operator="lessThanOrEqual" aboveAverage="0" equalAverage="0" bottom="0" percent="0" rank="0" text="" dxfId="0">
      <formula>H66</formula>
    </cfRule>
  </conditionalFormatting>
  <conditionalFormatting sqref="L67">
    <cfRule type="cellIs" priority="182" operator="lessThanOrEqual" aboveAverage="0" equalAverage="0" bottom="0" percent="0" rank="0" text="" dxfId="0">
      <formula>H67</formula>
    </cfRule>
  </conditionalFormatting>
  <conditionalFormatting sqref="L68">
    <cfRule type="cellIs" priority="183" operator="lessThanOrEqual" aboveAverage="0" equalAverage="0" bottom="0" percent="0" rank="0" text="" dxfId="0">
      <formula>H68</formula>
    </cfRule>
  </conditionalFormatting>
  <conditionalFormatting sqref="L69">
    <cfRule type="cellIs" priority="184" operator="lessThanOrEqual" aboveAverage="0" equalAverage="0" bottom="0" percent="0" rank="0" text="" dxfId="0">
      <formula>H69</formula>
    </cfRule>
  </conditionalFormatting>
  <conditionalFormatting sqref="L7">
    <cfRule type="cellIs" priority="185" operator="lessThanOrEqual" aboveAverage="0" equalAverage="0" bottom="0" percent="0" rank="0" text="" dxfId="0">
      <formula>H7</formula>
    </cfRule>
  </conditionalFormatting>
  <conditionalFormatting sqref="L70">
    <cfRule type="cellIs" priority="186" operator="lessThanOrEqual" aboveAverage="0" equalAverage="0" bottom="0" percent="0" rank="0" text="" dxfId="0">
      <formula>H70</formula>
    </cfRule>
  </conditionalFormatting>
  <conditionalFormatting sqref="L71">
    <cfRule type="cellIs" priority="187" operator="lessThanOrEqual" aboveAverage="0" equalAverage="0" bottom="0" percent="0" rank="0" text="" dxfId="0">
      <formula>H71</formula>
    </cfRule>
  </conditionalFormatting>
  <conditionalFormatting sqref="L72">
    <cfRule type="cellIs" priority="188" operator="lessThanOrEqual" aboveAverage="0" equalAverage="0" bottom="0" percent="0" rank="0" text="" dxfId="0">
      <formula>H72</formula>
    </cfRule>
  </conditionalFormatting>
  <conditionalFormatting sqref="L73">
    <cfRule type="cellIs" priority="189" operator="lessThanOrEqual" aboveAverage="0" equalAverage="0" bottom="0" percent="0" rank="0" text="" dxfId="0">
      <formula>H73</formula>
    </cfRule>
  </conditionalFormatting>
  <conditionalFormatting sqref="L77">
    <cfRule type="cellIs" priority="190" operator="lessThanOrEqual" aboveAverage="0" equalAverage="0" bottom="0" percent="0" rank="0" text="" dxfId="0">
      <formula>H77</formula>
    </cfRule>
  </conditionalFormatting>
  <conditionalFormatting sqref="L8">
    <cfRule type="cellIs" priority="191" operator="lessThanOrEqual" aboveAverage="0" equalAverage="0" bottom="0" percent="0" rank="0" text="" dxfId="0">
      <formula>H8</formula>
    </cfRule>
  </conditionalFormatting>
  <conditionalFormatting sqref="M10">
    <cfRule type="cellIs" priority="192" operator="lessThanOrEqual" aboveAverage="0" equalAverage="0" bottom="0" percent="0" rank="0" text="" dxfId="0">
      <formula>I10</formula>
    </cfRule>
  </conditionalFormatting>
  <conditionalFormatting sqref="M11">
    <cfRule type="cellIs" priority="193" operator="lessThanOrEqual" aboveAverage="0" equalAverage="0" bottom="0" percent="0" rank="0" text="" dxfId="0">
      <formula>I11</formula>
    </cfRule>
  </conditionalFormatting>
  <conditionalFormatting sqref="M12">
    <cfRule type="cellIs" priority="194" operator="lessThanOrEqual" aboveAverage="0" equalAverage="0" bottom="0" percent="0" rank="0" text="" dxfId="0">
      <formula>I12</formula>
    </cfRule>
  </conditionalFormatting>
  <conditionalFormatting sqref="M13">
    <cfRule type="cellIs" priority="195" operator="lessThanOrEqual" aboveAverage="0" equalAverage="0" bottom="0" percent="0" rank="0" text="" dxfId="0">
      <formula>I13</formula>
    </cfRule>
  </conditionalFormatting>
  <conditionalFormatting sqref="M16">
    <cfRule type="cellIs" priority="196" operator="lessThanOrEqual" aboveAverage="0" equalAverage="0" bottom="0" percent="0" rank="0" text="" dxfId="0">
      <formula>I16</formula>
    </cfRule>
  </conditionalFormatting>
  <conditionalFormatting sqref="M17">
    <cfRule type="cellIs" priority="197" operator="lessThanOrEqual" aboveAverage="0" equalAverage="0" bottom="0" percent="0" rank="0" text="" dxfId="0">
      <formula>I17</formula>
    </cfRule>
  </conditionalFormatting>
  <conditionalFormatting sqref="M18">
    <cfRule type="cellIs" priority="198" operator="lessThanOrEqual" aboveAverage="0" equalAverage="0" bottom="0" percent="0" rank="0" text="" dxfId="0">
      <formula>I18</formula>
    </cfRule>
  </conditionalFormatting>
  <conditionalFormatting sqref="M19">
    <cfRule type="cellIs" priority="199" operator="lessThanOrEqual" aboveAverage="0" equalAverage="0" bottom="0" percent="0" rank="0" text="" dxfId="0">
      <formula>I19</formula>
    </cfRule>
  </conditionalFormatting>
  <conditionalFormatting sqref="M21">
    <cfRule type="cellIs" priority="200" operator="lessThanOrEqual" aboveAverage="0" equalAverage="0" bottom="0" percent="0" rank="0" text="" dxfId="0">
      <formula>I21</formula>
    </cfRule>
  </conditionalFormatting>
  <conditionalFormatting sqref="M22">
    <cfRule type="cellIs" priority="201" operator="lessThanOrEqual" aboveAverage="0" equalAverage="0" bottom="0" percent="0" rank="0" text="" dxfId="0">
      <formula>I22</formula>
    </cfRule>
  </conditionalFormatting>
  <conditionalFormatting sqref="M23">
    <cfRule type="cellIs" priority="202" operator="lessThanOrEqual" aboveAverage="0" equalAverage="0" bottom="0" percent="0" rank="0" text="" dxfId="0">
      <formula>I23</formula>
    </cfRule>
  </conditionalFormatting>
  <conditionalFormatting sqref="M24">
    <cfRule type="cellIs" priority="203" operator="lessThanOrEqual" aboveAverage="0" equalAverage="0" bottom="0" percent="0" rank="0" text="" dxfId="0">
      <formula>I24</formula>
    </cfRule>
  </conditionalFormatting>
  <conditionalFormatting sqref="M27">
    <cfRule type="cellIs" priority="204" operator="lessThanOrEqual" aboveAverage="0" equalAverage="0" bottom="0" percent="0" rank="0" text="" dxfId="0">
      <formula>I27</formula>
    </cfRule>
  </conditionalFormatting>
  <conditionalFormatting sqref="M28">
    <cfRule type="cellIs" priority="205" operator="lessThanOrEqual" aboveAverage="0" equalAverage="0" bottom="0" percent="0" rank="0" text="" dxfId="0">
      <formula>I28</formula>
    </cfRule>
  </conditionalFormatting>
  <conditionalFormatting sqref="M29">
    <cfRule type="cellIs" priority="206" operator="lessThanOrEqual" aboveAverage="0" equalAverage="0" bottom="0" percent="0" rank="0" text="" dxfId="0">
      <formula>I29</formula>
    </cfRule>
  </conditionalFormatting>
  <conditionalFormatting sqref="M30">
    <cfRule type="cellIs" priority="207" operator="lessThanOrEqual" aboveAverage="0" equalAverage="0" bottom="0" percent="0" rank="0" text="" dxfId="0">
      <formula>I30</formula>
    </cfRule>
  </conditionalFormatting>
  <conditionalFormatting sqref="M31">
    <cfRule type="cellIs" priority="208" operator="lessThanOrEqual" aboveAverage="0" equalAverage="0" bottom="0" percent="0" rank="0" text="" dxfId="0">
      <formula>I31</formula>
    </cfRule>
  </conditionalFormatting>
  <conditionalFormatting sqref="M32">
    <cfRule type="cellIs" priority="209" operator="lessThanOrEqual" aboveAverage="0" equalAverage="0" bottom="0" percent="0" rank="0" text="" dxfId="0">
      <formula>I32</formula>
    </cfRule>
  </conditionalFormatting>
  <conditionalFormatting sqref="M33">
    <cfRule type="cellIs" priority="210" operator="lessThanOrEqual" aboveAverage="0" equalAverage="0" bottom="0" percent="0" rank="0" text="" dxfId="0">
      <formula>I33</formula>
    </cfRule>
  </conditionalFormatting>
  <conditionalFormatting sqref="M34">
    <cfRule type="cellIs" priority="211" operator="lessThanOrEqual" aboveAverage="0" equalAverage="0" bottom="0" percent="0" rank="0" text="" dxfId="0">
      <formula>I34</formula>
    </cfRule>
  </conditionalFormatting>
  <conditionalFormatting sqref="M35">
    <cfRule type="cellIs" priority="212" operator="lessThanOrEqual" aboveAverage="0" equalAverage="0" bottom="0" percent="0" rank="0" text="" dxfId="0">
      <formula>I35</formula>
    </cfRule>
  </conditionalFormatting>
  <conditionalFormatting sqref="M36">
    <cfRule type="cellIs" priority="213" operator="lessThanOrEqual" aboveAverage="0" equalAverage="0" bottom="0" percent="0" rank="0" text="" dxfId="0">
      <formula>I36</formula>
    </cfRule>
  </conditionalFormatting>
  <conditionalFormatting sqref="M37">
    <cfRule type="cellIs" priority="214" operator="lessThanOrEqual" aboveAverage="0" equalAverage="0" bottom="0" percent="0" rank="0" text="" dxfId="0">
      <formula>I37</formula>
    </cfRule>
  </conditionalFormatting>
  <conditionalFormatting sqref="M38">
    <cfRule type="cellIs" priority="215" operator="lessThanOrEqual" aboveAverage="0" equalAverage="0" bottom="0" percent="0" rank="0" text="" dxfId="0">
      <formula>I38</formula>
    </cfRule>
  </conditionalFormatting>
  <conditionalFormatting sqref="M39">
    <cfRule type="cellIs" priority="216" operator="lessThanOrEqual" aboveAverage="0" equalAverage="0" bottom="0" percent="0" rank="0" text="" dxfId="0">
      <formula>I39</formula>
    </cfRule>
  </conditionalFormatting>
  <conditionalFormatting sqref="M40">
    <cfRule type="cellIs" priority="217" operator="lessThanOrEqual" aboveAverage="0" equalAverage="0" bottom="0" percent="0" rank="0" text="" dxfId="0">
      <formula>I40</formula>
    </cfRule>
  </conditionalFormatting>
  <conditionalFormatting sqref="M41">
    <cfRule type="cellIs" priority="218" operator="lessThanOrEqual" aboveAverage="0" equalAverage="0" bottom="0" percent="0" rank="0" text="" dxfId="0">
      <formula>I41</formula>
    </cfRule>
  </conditionalFormatting>
  <conditionalFormatting sqref="M42">
    <cfRule type="cellIs" priority="219" operator="lessThanOrEqual" aboveAverage="0" equalAverage="0" bottom="0" percent="0" rank="0" text="" dxfId="0">
      <formula>I42</formula>
    </cfRule>
  </conditionalFormatting>
  <conditionalFormatting sqref="M44">
    <cfRule type="cellIs" priority="220" operator="lessThanOrEqual" aboveAverage="0" equalAverage="0" bottom="0" percent="0" rank="0" text="" dxfId="0">
      <formula>I44</formula>
    </cfRule>
  </conditionalFormatting>
  <conditionalFormatting sqref="M45">
    <cfRule type="cellIs" priority="221" operator="lessThanOrEqual" aboveAverage="0" equalAverage="0" bottom="0" percent="0" rank="0" text="" dxfId="0">
      <formula>I45</formula>
    </cfRule>
  </conditionalFormatting>
  <conditionalFormatting sqref="M46">
    <cfRule type="cellIs" priority="222" operator="lessThanOrEqual" aboveAverage="0" equalAverage="0" bottom="0" percent="0" rank="0" text="" dxfId="0">
      <formula>I46</formula>
    </cfRule>
  </conditionalFormatting>
  <conditionalFormatting sqref="M47">
    <cfRule type="cellIs" priority="223" operator="lessThanOrEqual" aboveAverage="0" equalAverage="0" bottom="0" percent="0" rank="0" text="" dxfId="0">
      <formula>I47</formula>
    </cfRule>
  </conditionalFormatting>
  <conditionalFormatting sqref="M50">
    <cfRule type="cellIs" priority="224" operator="lessThanOrEqual" aboveAverage="0" equalAverage="0" bottom="0" percent="0" rank="0" text="" dxfId="0">
      <formula>I50</formula>
    </cfRule>
  </conditionalFormatting>
  <conditionalFormatting sqref="M51">
    <cfRule type="cellIs" priority="225" operator="lessThanOrEqual" aboveAverage="0" equalAverage="0" bottom="0" percent="0" rank="0" text="" dxfId="0">
      <formula>I51</formula>
    </cfRule>
  </conditionalFormatting>
  <conditionalFormatting sqref="M52">
    <cfRule type="cellIs" priority="226" operator="lessThanOrEqual" aboveAverage="0" equalAverage="0" bottom="0" percent="0" rank="0" text="" dxfId="0">
      <formula>I52</formula>
    </cfRule>
  </conditionalFormatting>
  <conditionalFormatting sqref="M53">
    <cfRule type="cellIs" priority="227" operator="lessThanOrEqual" aboveAverage="0" equalAverage="0" bottom="0" percent="0" rank="0" text="" dxfId="0">
      <formula>I53</formula>
    </cfRule>
  </conditionalFormatting>
  <conditionalFormatting sqref="M54">
    <cfRule type="cellIs" priority="228" operator="lessThanOrEqual" aboveAverage="0" equalAverage="0" bottom="0" percent="0" rank="0" text="" dxfId="0">
      <formula>I54</formula>
    </cfRule>
  </conditionalFormatting>
  <conditionalFormatting sqref="M59">
    <cfRule type="cellIs" priority="229" operator="lessThanOrEqual" aboveAverage="0" equalAverage="0" bottom="0" percent="0" rank="0" text="" dxfId="0">
      <formula>I59</formula>
    </cfRule>
  </conditionalFormatting>
  <conditionalFormatting sqref="M60">
    <cfRule type="cellIs" priority="230" operator="lessThanOrEqual" aboveAverage="0" equalAverage="0" bottom="0" percent="0" rank="0" text="" dxfId="0">
      <formula>I60</formula>
    </cfRule>
  </conditionalFormatting>
  <conditionalFormatting sqref="M61">
    <cfRule type="cellIs" priority="231" operator="lessThanOrEqual" aboveAverage="0" equalAverage="0" bottom="0" percent="0" rank="0" text="" dxfId="0">
      <formula>I61</formula>
    </cfRule>
  </conditionalFormatting>
  <conditionalFormatting sqref="M62">
    <cfRule type="cellIs" priority="232" operator="lessThanOrEqual" aboveAverage="0" equalAverage="0" bottom="0" percent="0" rank="0" text="" dxfId="0">
      <formula>I62</formula>
    </cfRule>
  </conditionalFormatting>
  <conditionalFormatting sqref="M63">
    <cfRule type="cellIs" priority="233" operator="lessThanOrEqual" aboveAverage="0" equalAverage="0" bottom="0" percent="0" rank="0" text="" dxfId="0">
      <formula>I63</formula>
    </cfRule>
  </conditionalFormatting>
  <conditionalFormatting sqref="M64">
    <cfRule type="cellIs" priority="234" operator="lessThanOrEqual" aboveAverage="0" equalAverage="0" bottom="0" percent="0" rank="0" text="" dxfId="0">
      <formula>I64</formula>
    </cfRule>
  </conditionalFormatting>
  <conditionalFormatting sqref="M66">
    <cfRule type="cellIs" priority="235" operator="lessThanOrEqual" aboveAverage="0" equalAverage="0" bottom="0" percent="0" rank="0" text="" dxfId="0">
      <formula>I66</formula>
    </cfRule>
  </conditionalFormatting>
  <conditionalFormatting sqref="M67">
    <cfRule type="cellIs" priority="236" operator="lessThanOrEqual" aboveAverage="0" equalAverage="0" bottom="0" percent="0" rank="0" text="" dxfId="0">
      <formula>I67</formula>
    </cfRule>
  </conditionalFormatting>
  <conditionalFormatting sqref="M68">
    <cfRule type="cellIs" priority="237" operator="lessThanOrEqual" aboveAverage="0" equalAverage="0" bottom="0" percent="0" rank="0" text="" dxfId="0">
      <formula>I68</formula>
    </cfRule>
  </conditionalFormatting>
  <conditionalFormatting sqref="M69">
    <cfRule type="cellIs" priority="238" operator="lessThanOrEqual" aboveAverage="0" equalAverage="0" bottom="0" percent="0" rank="0" text="" dxfId="0">
      <formula>I69</formula>
    </cfRule>
  </conditionalFormatting>
  <conditionalFormatting sqref="M7">
    <cfRule type="cellIs" priority="239" operator="lessThanOrEqual" aboveAverage="0" equalAverage="0" bottom="0" percent="0" rank="0" text="" dxfId="0">
      <formula>I7</formula>
    </cfRule>
  </conditionalFormatting>
  <conditionalFormatting sqref="M70">
    <cfRule type="cellIs" priority="240" operator="lessThanOrEqual" aboveAverage="0" equalAverage="0" bottom="0" percent="0" rank="0" text="" dxfId="0">
      <formula>I70</formula>
    </cfRule>
  </conditionalFormatting>
  <conditionalFormatting sqref="M71">
    <cfRule type="cellIs" priority="241" operator="lessThanOrEqual" aboveAverage="0" equalAverage="0" bottom="0" percent="0" rank="0" text="" dxfId="0">
      <formula>I71</formula>
    </cfRule>
  </conditionalFormatting>
  <conditionalFormatting sqref="M72">
    <cfRule type="cellIs" priority="242" operator="lessThanOrEqual" aboveAverage="0" equalAverage="0" bottom="0" percent="0" rank="0" text="" dxfId="0">
      <formula>I72</formula>
    </cfRule>
  </conditionalFormatting>
  <conditionalFormatting sqref="M73">
    <cfRule type="cellIs" priority="243" operator="lessThanOrEqual" aboveAverage="0" equalAverage="0" bottom="0" percent="0" rank="0" text="" dxfId="0">
      <formula>I73</formula>
    </cfRule>
  </conditionalFormatting>
  <conditionalFormatting sqref="M77">
    <cfRule type="cellIs" priority="244" operator="lessThanOrEqual" aboveAverage="0" equalAverage="0" bottom="0" percent="0" rank="0" text="" dxfId="0">
      <formula>I77</formula>
    </cfRule>
  </conditionalFormatting>
  <conditionalFormatting sqref="M8">
    <cfRule type="cellIs" priority="245" operator="lessThanOrEqual" aboveAverage="0" equalAverage="0" bottom="0" percent="0" rank="0" text="" dxfId="0">
      <formula>I8</formula>
    </cfRule>
  </conditionalFormatting>
  <conditionalFormatting sqref="R10">
    <cfRule type="cellIs" priority="246" operator="lessThanOrEqual" aboveAverage="0" equalAverage="0" bottom="0" percent="0" rank="0" text="" dxfId="0">
      <formula>H10</formula>
    </cfRule>
  </conditionalFormatting>
  <conditionalFormatting sqref="R11">
    <cfRule type="cellIs" priority="247" operator="lessThanOrEqual" aboveAverage="0" equalAverage="0" bottom="0" percent="0" rank="0" text="" dxfId="0">
      <formula>H11</formula>
    </cfRule>
  </conditionalFormatting>
  <conditionalFormatting sqref="R12">
    <cfRule type="cellIs" priority="248" operator="lessThanOrEqual" aboveAverage="0" equalAverage="0" bottom="0" percent="0" rank="0" text="" dxfId="0">
      <formula>H12</formula>
    </cfRule>
  </conditionalFormatting>
  <conditionalFormatting sqref="R13">
    <cfRule type="cellIs" priority="249" operator="lessThanOrEqual" aboveAverage="0" equalAverage="0" bottom="0" percent="0" rank="0" text="" dxfId="0">
      <formula>H13</formula>
    </cfRule>
  </conditionalFormatting>
  <conditionalFormatting sqref="R14">
    <cfRule type="cellIs" priority="250" operator="lessThanOrEqual" aboveAverage="0" equalAverage="0" bottom="0" percent="0" rank="0" text="" dxfId="0">
      <formula>H14</formula>
    </cfRule>
  </conditionalFormatting>
  <conditionalFormatting sqref="R15">
    <cfRule type="cellIs" priority="251" operator="lessThanOrEqual" aboveAverage="0" equalAverage="0" bottom="0" percent="0" rank="0" text="" dxfId="0">
      <formula>H15</formula>
    </cfRule>
  </conditionalFormatting>
  <conditionalFormatting sqref="R16">
    <cfRule type="cellIs" priority="252" operator="lessThanOrEqual" aboveAverage="0" equalAverage="0" bottom="0" percent="0" rank="0" text="" dxfId="0">
      <formula>H16</formula>
    </cfRule>
  </conditionalFormatting>
  <conditionalFormatting sqref="R17">
    <cfRule type="cellIs" priority="253" operator="lessThanOrEqual" aboveAverage="0" equalAverage="0" bottom="0" percent="0" rank="0" text="" dxfId="0">
      <formula>H17</formula>
    </cfRule>
  </conditionalFormatting>
  <conditionalFormatting sqref="R21">
    <cfRule type="cellIs" priority="254" operator="lessThanOrEqual" aboveAverage="0" equalAverage="0" bottom="0" percent="0" rank="0" text="" dxfId="0">
      <formula>H21</formula>
    </cfRule>
  </conditionalFormatting>
  <conditionalFormatting sqref="R22">
    <cfRule type="cellIs" priority="255" operator="lessThanOrEqual" aboveAverage="0" equalAverage="0" bottom="0" percent="0" rank="0" text="" dxfId="0">
      <formula>H22</formula>
    </cfRule>
  </conditionalFormatting>
  <conditionalFormatting sqref="R23">
    <cfRule type="cellIs" priority="256" operator="lessThanOrEqual" aboveAverage="0" equalAverage="0" bottom="0" percent="0" rank="0" text="" dxfId="0">
      <formula>H23</formula>
    </cfRule>
  </conditionalFormatting>
  <conditionalFormatting sqref="R24">
    <cfRule type="cellIs" priority="257" operator="lessThanOrEqual" aboveAverage="0" equalAverage="0" bottom="0" percent="0" rank="0" text="" dxfId="0">
      <formula>H24</formula>
    </cfRule>
  </conditionalFormatting>
  <conditionalFormatting sqref="R27">
    <cfRule type="cellIs" priority="258" operator="lessThanOrEqual" aboveAverage="0" equalAverage="0" bottom="0" percent="0" rank="0" text="" dxfId="0">
      <formula>H27</formula>
    </cfRule>
  </conditionalFormatting>
  <conditionalFormatting sqref="R28">
    <cfRule type="cellIs" priority="259" operator="lessThanOrEqual" aboveAverage="0" equalAverage="0" bottom="0" percent="0" rank="0" text="" dxfId="0">
      <formula>H28</formula>
    </cfRule>
  </conditionalFormatting>
  <conditionalFormatting sqref="R29">
    <cfRule type="cellIs" priority="260" operator="lessThanOrEqual" aboveAverage="0" equalAverage="0" bottom="0" percent="0" rank="0" text="" dxfId="0">
      <formula>H29</formula>
    </cfRule>
  </conditionalFormatting>
  <conditionalFormatting sqref="R30">
    <cfRule type="cellIs" priority="261" operator="lessThanOrEqual" aboveAverage="0" equalAverage="0" bottom="0" percent="0" rank="0" text="" dxfId="0">
      <formula>H30</formula>
    </cfRule>
  </conditionalFormatting>
  <conditionalFormatting sqref="R31">
    <cfRule type="cellIs" priority="262" operator="lessThanOrEqual" aboveAverage="0" equalAverage="0" bottom="0" percent="0" rank="0" text="" dxfId="0">
      <formula>H31</formula>
    </cfRule>
  </conditionalFormatting>
  <conditionalFormatting sqref="R32">
    <cfRule type="cellIs" priority="263" operator="lessThanOrEqual" aboveAverage="0" equalAverage="0" bottom="0" percent="0" rank="0" text="" dxfId="0">
      <formula>H32</formula>
    </cfRule>
  </conditionalFormatting>
  <conditionalFormatting sqref="R33">
    <cfRule type="cellIs" priority="264" operator="lessThanOrEqual" aboveAverage="0" equalAverage="0" bottom="0" percent="0" rank="0" text="" dxfId="0">
      <formula>H33</formula>
    </cfRule>
  </conditionalFormatting>
  <conditionalFormatting sqref="R34">
    <cfRule type="cellIs" priority="265" operator="lessThanOrEqual" aboveAverage="0" equalAverage="0" bottom="0" percent="0" rank="0" text="" dxfId="0">
      <formula>H34</formula>
    </cfRule>
  </conditionalFormatting>
  <conditionalFormatting sqref="R36">
    <cfRule type="cellIs" priority="266" operator="lessThanOrEqual" aboveAverage="0" equalAverage="0" bottom="0" percent="0" rank="0" text="" dxfId="0">
      <formula>H36</formula>
    </cfRule>
  </conditionalFormatting>
  <conditionalFormatting sqref="R37">
    <cfRule type="cellIs" priority="267" operator="lessThanOrEqual" aboveAverage="0" equalAverage="0" bottom="0" percent="0" rank="0" text="" dxfId="0">
      <formula>H37</formula>
    </cfRule>
  </conditionalFormatting>
  <conditionalFormatting sqref="R38">
    <cfRule type="cellIs" priority="268" operator="lessThanOrEqual" aboveAverage="0" equalAverage="0" bottom="0" percent="0" rank="0" text="" dxfId="0">
      <formula>H38</formula>
    </cfRule>
  </conditionalFormatting>
  <conditionalFormatting sqref="R39">
    <cfRule type="cellIs" priority="269" operator="lessThanOrEqual" aboveAverage="0" equalAverage="0" bottom="0" percent="0" rank="0" text="" dxfId="0">
      <formula>H39</formula>
    </cfRule>
  </conditionalFormatting>
  <conditionalFormatting sqref="R40">
    <cfRule type="cellIs" priority="270" operator="lessThanOrEqual" aboveAverage="0" equalAverage="0" bottom="0" percent="0" rank="0" text="" dxfId="0">
      <formula>H40</formula>
    </cfRule>
  </conditionalFormatting>
  <conditionalFormatting sqref="R42">
    <cfRule type="cellIs" priority="271" operator="lessThanOrEqual" aboveAverage="0" equalAverage="0" bottom="0" percent="0" rank="0" text="" dxfId="0">
      <formula>H42</formula>
    </cfRule>
  </conditionalFormatting>
  <conditionalFormatting sqref="R43">
    <cfRule type="cellIs" priority="272" operator="lessThanOrEqual" aboveAverage="0" equalAverage="0" bottom="0" percent="0" rank="0" text="" dxfId="0">
      <formula>H43</formula>
    </cfRule>
  </conditionalFormatting>
  <conditionalFormatting sqref="R44">
    <cfRule type="cellIs" priority="273" operator="lessThanOrEqual" aboveAverage="0" equalAverage="0" bottom="0" percent="0" rank="0" text="" dxfId="0">
      <formula>H44</formula>
    </cfRule>
  </conditionalFormatting>
  <conditionalFormatting sqref="R45">
    <cfRule type="cellIs" priority="274" operator="lessThanOrEqual" aboveAverage="0" equalAverage="0" bottom="0" percent="0" rank="0" text="" dxfId="0">
      <formula>H45</formula>
    </cfRule>
  </conditionalFormatting>
  <conditionalFormatting sqref="R46">
    <cfRule type="cellIs" priority="275" operator="lessThanOrEqual" aboveAverage="0" equalAverage="0" bottom="0" percent="0" rank="0" text="" dxfId="0">
      <formula>H46</formula>
    </cfRule>
  </conditionalFormatting>
  <conditionalFormatting sqref="R47">
    <cfRule type="cellIs" priority="276" operator="lessThanOrEqual" aboveAverage="0" equalAverage="0" bottom="0" percent="0" rank="0" text="" dxfId="0">
      <formula>H47</formula>
    </cfRule>
  </conditionalFormatting>
  <conditionalFormatting sqref="R50">
    <cfRule type="cellIs" priority="277" operator="lessThanOrEqual" aboveAverage="0" equalAverage="0" bottom="0" percent="0" rank="0" text="" dxfId="0">
      <formula>H50</formula>
    </cfRule>
  </conditionalFormatting>
  <conditionalFormatting sqref="R52">
    <cfRule type="cellIs" priority="278" operator="lessThanOrEqual" aboveAverage="0" equalAverage="0" bottom="0" percent="0" rank="0" text="" dxfId="0">
      <formula>H52</formula>
    </cfRule>
  </conditionalFormatting>
  <conditionalFormatting sqref="R53">
    <cfRule type="cellIs" priority="279" operator="lessThanOrEqual" aboveAverage="0" equalAverage="0" bottom="0" percent="0" rank="0" text="" dxfId="0">
      <formula>H53</formula>
    </cfRule>
  </conditionalFormatting>
  <conditionalFormatting sqref="R54">
    <cfRule type="cellIs" priority="280" operator="lessThanOrEqual" aboveAverage="0" equalAverage="0" bottom="0" percent="0" rank="0" text="" dxfId="0">
      <formula>H54</formula>
    </cfRule>
  </conditionalFormatting>
  <conditionalFormatting sqref="R59">
    <cfRule type="cellIs" priority="281" operator="lessThanOrEqual" aboveAverage="0" equalAverage="0" bottom="0" percent="0" rank="0" text="" dxfId="0">
      <formula>H59</formula>
    </cfRule>
  </conditionalFormatting>
  <conditionalFormatting sqref="R62">
    <cfRule type="cellIs" priority="282" operator="lessThanOrEqual" aboveAverage="0" equalAverage="0" bottom="0" percent="0" rank="0" text="" dxfId="0">
      <formula>H62</formula>
    </cfRule>
  </conditionalFormatting>
  <conditionalFormatting sqref="R63">
    <cfRule type="cellIs" priority="283" operator="lessThanOrEqual" aboveAverage="0" equalAverage="0" bottom="0" percent="0" rank="0" text="" dxfId="0">
      <formula>H63</formula>
    </cfRule>
  </conditionalFormatting>
  <conditionalFormatting sqref="R64">
    <cfRule type="cellIs" priority="284" operator="lessThanOrEqual" aboveAverage="0" equalAverage="0" bottom="0" percent="0" rank="0" text="" dxfId="0">
      <formula>H64</formula>
    </cfRule>
  </conditionalFormatting>
  <conditionalFormatting sqref="R66">
    <cfRule type="cellIs" priority="285" operator="lessThanOrEqual" aboveAverage="0" equalAverage="0" bottom="0" percent="0" rank="0" text="" dxfId="0">
      <formula>H66</formula>
    </cfRule>
  </conditionalFormatting>
  <conditionalFormatting sqref="R67">
    <cfRule type="cellIs" priority="286" operator="lessThanOrEqual" aboveAverage="0" equalAverage="0" bottom="0" percent="0" rank="0" text="" dxfId="0">
      <formula>H67</formula>
    </cfRule>
  </conditionalFormatting>
  <conditionalFormatting sqref="R69">
    <cfRule type="cellIs" priority="287" operator="lessThanOrEqual" aboveAverage="0" equalAverage="0" bottom="0" percent="0" rank="0" text="" dxfId="0">
      <formula>H69</formula>
    </cfRule>
  </conditionalFormatting>
  <conditionalFormatting sqref="R7">
    <cfRule type="cellIs" priority="288" operator="lessThanOrEqual" aboveAverage="0" equalAverage="0" bottom="0" percent="0" rank="0" text="" dxfId="0">
      <formula>H7</formula>
    </cfRule>
  </conditionalFormatting>
  <conditionalFormatting sqref="R70">
    <cfRule type="cellIs" priority="289" operator="lessThanOrEqual" aboveAverage="0" equalAverage="0" bottom="0" percent="0" rank="0" text="" dxfId="0">
      <formula>H70</formula>
    </cfRule>
  </conditionalFormatting>
  <conditionalFormatting sqref="R71">
    <cfRule type="cellIs" priority="290" operator="lessThanOrEqual" aboveAverage="0" equalAverage="0" bottom="0" percent="0" rank="0" text="" dxfId="0">
      <formula>H71</formula>
    </cfRule>
  </conditionalFormatting>
  <conditionalFormatting sqref="R72">
    <cfRule type="cellIs" priority="291" operator="lessThanOrEqual" aboveAverage="0" equalAverage="0" bottom="0" percent="0" rank="0" text="" dxfId="0">
      <formula>H72</formula>
    </cfRule>
  </conditionalFormatting>
  <conditionalFormatting sqref="R73">
    <cfRule type="cellIs" priority="292" operator="lessThanOrEqual" aboveAverage="0" equalAverage="0" bottom="0" percent="0" rank="0" text="" dxfId="0">
      <formula>H73</formula>
    </cfRule>
  </conditionalFormatting>
  <conditionalFormatting sqref="R77">
    <cfRule type="cellIs" priority="293" operator="lessThanOrEqual" aboveAverage="0" equalAverage="0" bottom="0" percent="0" rank="0" text="" dxfId="0">
      <formula>H77</formula>
    </cfRule>
  </conditionalFormatting>
  <conditionalFormatting sqref="R9">
    <cfRule type="cellIs" priority="294" operator="lessThanOrEqual" aboveAverage="0" equalAverage="0" bottom="0" percent="0" rank="0" text="" dxfId="0">
      <formula>H9</formula>
    </cfRule>
  </conditionalFormatting>
  <conditionalFormatting sqref="S10">
    <cfRule type="cellIs" priority="295" operator="lessThanOrEqual" aboveAverage="0" equalAverage="0" bottom="0" percent="0" rank="0" text="" dxfId="0">
      <formula>I10</formula>
    </cfRule>
  </conditionalFormatting>
  <conditionalFormatting sqref="S11">
    <cfRule type="cellIs" priority="296" operator="lessThanOrEqual" aboveAverage="0" equalAverage="0" bottom="0" percent="0" rank="0" text="" dxfId="0">
      <formula>I11</formula>
    </cfRule>
  </conditionalFormatting>
  <conditionalFormatting sqref="S12">
    <cfRule type="cellIs" priority="297" operator="lessThanOrEqual" aboveAverage="0" equalAverage="0" bottom="0" percent="0" rank="0" text="" dxfId="0">
      <formula>I12</formula>
    </cfRule>
  </conditionalFormatting>
  <conditionalFormatting sqref="S13">
    <cfRule type="cellIs" priority="298" operator="lessThanOrEqual" aboveAverage="0" equalAverage="0" bottom="0" percent="0" rank="0" text="" dxfId="0">
      <formula>I13</formula>
    </cfRule>
  </conditionalFormatting>
  <conditionalFormatting sqref="S14">
    <cfRule type="cellIs" priority="299" operator="lessThanOrEqual" aboveAverage="0" equalAverage="0" bottom="0" percent="0" rank="0" text="" dxfId="0">
      <formula>I14</formula>
    </cfRule>
  </conditionalFormatting>
  <conditionalFormatting sqref="S15">
    <cfRule type="cellIs" priority="300" operator="lessThanOrEqual" aboveAverage="0" equalAverage="0" bottom="0" percent="0" rank="0" text="" dxfId="0">
      <formula>I15</formula>
    </cfRule>
  </conditionalFormatting>
  <conditionalFormatting sqref="S16">
    <cfRule type="cellIs" priority="301" operator="lessThanOrEqual" aboveAverage="0" equalAverage="0" bottom="0" percent="0" rank="0" text="" dxfId="0">
      <formula>I16</formula>
    </cfRule>
  </conditionalFormatting>
  <conditionalFormatting sqref="S17">
    <cfRule type="cellIs" priority="302" operator="lessThanOrEqual" aboveAverage="0" equalAverage="0" bottom="0" percent="0" rank="0" text="" dxfId="0">
      <formula>I17</formula>
    </cfRule>
  </conditionalFormatting>
  <conditionalFormatting sqref="S21">
    <cfRule type="cellIs" priority="303" operator="lessThanOrEqual" aboveAverage="0" equalAverage="0" bottom="0" percent="0" rank="0" text="" dxfId="0">
      <formula>I21</formula>
    </cfRule>
  </conditionalFormatting>
  <conditionalFormatting sqref="S22">
    <cfRule type="cellIs" priority="304" operator="lessThanOrEqual" aboveAverage="0" equalAverage="0" bottom="0" percent="0" rank="0" text="" dxfId="0">
      <formula>I22</formula>
    </cfRule>
  </conditionalFormatting>
  <conditionalFormatting sqref="S23">
    <cfRule type="cellIs" priority="305" operator="lessThanOrEqual" aboveAverage="0" equalAverage="0" bottom="0" percent="0" rank="0" text="" dxfId="0">
      <formula>I23</formula>
    </cfRule>
  </conditionalFormatting>
  <conditionalFormatting sqref="S24">
    <cfRule type="cellIs" priority="306" operator="lessThanOrEqual" aboveAverage="0" equalAverage="0" bottom="0" percent="0" rank="0" text="" dxfId="0">
      <formula>I24</formula>
    </cfRule>
  </conditionalFormatting>
  <conditionalFormatting sqref="S27">
    <cfRule type="cellIs" priority="307" operator="lessThanOrEqual" aboveAverage="0" equalAverage="0" bottom="0" percent="0" rank="0" text="" dxfId="0">
      <formula>I27</formula>
    </cfRule>
  </conditionalFormatting>
  <conditionalFormatting sqref="S28">
    <cfRule type="cellIs" priority="308" operator="lessThanOrEqual" aboveAverage="0" equalAverage="0" bottom="0" percent="0" rank="0" text="" dxfId="0">
      <formula>I28</formula>
    </cfRule>
  </conditionalFormatting>
  <conditionalFormatting sqref="S29">
    <cfRule type="cellIs" priority="309" operator="lessThanOrEqual" aboveAverage="0" equalAverage="0" bottom="0" percent="0" rank="0" text="" dxfId="0">
      <formula>I29</formula>
    </cfRule>
  </conditionalFormatting>
  <conditionalFormatting sqref="S30">
    <cfRule type="cellIs" priority="310" operator="lessThanOrEqual" aboveAverage="0" equalAverage="0" bottom="0" percent="0" rank="0" text="" dxfId="0">
      <formula>I30</formula>
    </cfRule>
  </conditionalFormatting>
  <conditionalFormatting sqref="S31">
    <cfRule type="cellIs" priority="311" operator="lessThanOrEqual" aboveAverage="0" equalAverage="0" bottom="0" percent="0" rank="0" text="" dxfId="0">
      <formula>I31</formula>
    </cfRule>
  </conditionalFormatting>
  <conditionalFormatting sqref="S32">
    <cfRule type="cellIs" priority="312" operator="lessThanOrEqual" aboveAverage="0" equalAverage="0" bottom="0" percent="0" rank="0" text="" dxfId="0">
      <formula>I32</formula>
    </cfRule>
  </conditionalFormatting>
  <conditionalFormatting sqref="S33">
    <cfRule type="cellIs" priority="313" operator="lessThanOrEqual" aboveAverage="0" equalAverage="0" bottom="0" percent="0" rank="0" text="" dxfId="0">
      <formula>I33</formula>
    </cfRule>
  </conditionalFormatting>
  <conditionalFormatting sqref="S34">
    <cfRule type="cellIs" priority="314" operator="lessThanOrEqual" aboveAverage="0" equalAverage="0" bottom="0" percent="0" rank="0" text="" dxfId="0">
      <formula>I34</formula>
    </cfRule>
  </conditionalFormatting>
  <conditionalFormatting sqref="S36">
    <cfRule type="cellIs" priority="315" operator="lessThanOrEqual" aboveAverage="0" equalAverage="0" bottom="0" percent="0" rank="0" text="" dxfId="0">
      <formula>I36</formula>
    </cfRule>
  </conditionalFormatting>
  <conditionalFormatting sqref="S37">
    <cfRule type="cellIs" priority="316" operator="lessThanOrEqual" aboveAverage="0" equalAverage="0" bottom="0" percent="0" rank="0" text="" dxfId="0">
      <formula>I37</formula>
    </cfRule>
  </conditionalFormatting>
  <conditionalFormatting sqref="S38">
    <cfRule type="cellIs" priority="317" operator="lessThanOrEqual" aboveAverage="0" equalAverage="0" bottom="0" percent="0" rank="0" text="" dxfId="0">
      <formula>I38</formula>
    </cfRule>
  </conditionalFormatting>
  <conditionalFormatting sqref="S39">
    <cfRule type="cellIs" priority="318" operator="lessThanOrEqual" aboveAverage="0" equalAverage="0" bottom="0" percent="0" rank="0" text="" dxfId="0">
      <formula>I39</formula>
    </cfRule>
  </conditionalFormatting>
  <conditionalFormatting sqref="S40">
    <cfRule type="cellIs" priority="319" operator="lessThanOrEqual" aboveAverage="0" equalAverage="0" bottom="0" percent="0" rank="0" text="" dxfId="0">
      <formula>I40</formula>
    </cfRule>
  </conditionalFormatting>
  <conditionalFormatting sqref="S42">
    <cfRule type="cellIs" priority="320" operator="lessThanOrEqual" aboveAverage="0" equalAverage="0" bottom="0" percent="0" rank="0" text="" dxfId="0">
      <formula>I42</formula>
    </cfRule>
  </conditionalFormatting>
  <conditionalFormatting sqref="S43">
    <cfRule type="cellIs" priority="321" operator="lessThanOrEqual" aboveAverage="0" equalAverage="0" bottom="0" percent="0" rank="0" text="" dxfId="0">
      <formula>I43</formula>
    </cfRule>
  </conditionalFormatting>
  <conditionalFormatting sqref="S44">
    <cfRule type="cellIs" priority="322" operator="lessThanOrEqual" aboveAverage="0" equalAverage="0" bottom="0" percent="0" rank="0" text="" dxfId="0">
      <formula>I44</formula>
    </cfRule>
  </conditionalFormatting>
  <conditionalFormatting sqref="S45">
    <cfRule type="cellIs" priority="323" operator="lessThanOrEqual" aboveAverage="0" equalAverage="0" bottom="0" percent="0" rank="0" text="" dxfId="0">
      <formula>I45</formula>
    </cfRule>
  </conditionalFormatting>
  <conditionalFormatting sqref="S46">
    <cfRule type="cellIs" priority="324" operator="lessThanOrEqual" aboveAverage="0" equalAverage="0" bottom="0" percent="0" rank="0" text="" dxfId="0">
      <formula>I46</formula>
    </cfRule>
  </conditionalFormatting>
  <conditionalFormatting sqref="S47">
    <cfRule type="cellIs" priority="325" operator="lessThanOrEqual" aboveAverage="0" equalAverage="0" bottom="0" percent="0" rank="0" text="" dxfId="0">
      <formula>I47</formula>
    </cfRule>
  </conditionalFormatting>
  <conditionalFormatting sqref="S50">
    <cfRule type="cellIs" priority="326" operator="lessThanOrEqual" aboveAverage="0" equalAverage="0" bottom="0" percent="0" rank="0" text="" dxfId="0">
      <formula>I50</formula>
    </cfRule>
  </conditionalFormatting>
  <conditionalFormatting sqref="S52">
    <cfRule type="cellIs" priority="327" operator="lessThanOrEqual" aboveAverage="0" equalAverage="0" bottom="0" percent="0" rank="0" text="" dxfId="0">
      <formula>I52</formula>
    </cfRule>
  </conditionalFormatting>
  <conditionalFormatting sqref="S53">
    <cfRule type="cellIs" priority="328" operator="lessThanOrEqual" aboveAverage="0" equalAverage="0" bottom="0" percent="0" rank="0" text="" dxfId="0">
      <formula>I53</formula>
    </cfRule>
  </conditionalFormatting>
  <conditionalFormatting sqref="S54">
    <cfRule type="cellIs" priority="329" operator="lessThanOrEqual" aboveAverage="0" equalAverage="0" bottom="0" percent="0" rank="0" text="" dxfId="0">
      <formula>I54</formula>
    </cfRule>
  </conditionalFormatting>
  <conditionalFormatting sqref="S59">
    <cfRule type="cellIs" priority="330" operator="lessThanOrEqual" aboveAverage="0" equalAverage="0" bottom="0" percent="0" rank="0" text="" dxfId="0">
      <formula>I59</formula>
    </cfRule>
  </conditionalFormatting>
  <conditionalFormatting sqref="S62">
    <cfRule type="cellIs" priority="331" operator="lessThanOrEqual" aboveAverage="0" equalAverage="0" bottom="0" percent="0" rank="0" text="" dxfId="0">
      <formula>I62</formula>
    </cfRule>
  </conditionalFormatting>
  <conditionalFormatting sqref="S63">
    <cfRule type="cellIs" priority="332" operator="lessThanOrEqual" aboveAverage="0" equalAverage="0" bottom="0" percent="0" rank="0" text="" dxfId="0">
      <formula>I63</formula>
    </cfRule>
  </conditionalFormatting>
  <conditionalFormatting sqref="S64">
    <cfRule type="cellIs" priority="333" operator="lessThanOrEqual" aboveAverage="0" equalAverage="0" bottom="0" percent="0" rank="0" text="" dxfId="0">
      <formula>I64</formula>
    </cfRule>
  </conditionalFormatting>
  <conditionalFormatting sqref="S66">
    <cfRule type="cellIs" priority="334" operator="lessThanOrEqual" aboveAverage="0" equalAverage="0" bottom="0" percent="0" rank="0" text="" dxfId="0">
      <formula>I66</formula>
    </cfRule>
  </conditionalFormatting>
  <conditionalFormatting sqref="S67">
    <cfRule type="cellIs" priority="335" operator="lessThanOrEqual" aboveAverage="0" equalAverage="0" bottom="0" percent="0" rank="0" text="" dxfId="0">
      <formula>I67</formula>
    </cfRule>
  </conditionalFormatting>
  <conditionalFormatting sqref="S69">
    <cfRule type="cellIs" priority="336" operator="lessThanOrEqual" aboveAverage="0" equalAverage="0" bottom="0" percent="0" rank="0" text="" dxfId="0">
      <formula>I69</formula>
    </cfRule>
  </conditionalFormatting>
  <conditionalFormatting sqref="S7">
    <cfRule type="cellIs" priority="337" operator="lessThanOrEqual" aboveAverage="0" equalAverage="0" bottom="0" percent="0" rank="0" text="" dxfId="0">
      <formula>I7</formula>
    </cfRule>
  </conditionalFormatting>
  <conditionalFormatting sqref="S70">
    <cfRule type="cellIs" priority="338" operator="lessThanOrEqual" aboveAverage="0" equalAverage="0" bottom="0" percent="0" rank="0" text="" dxfId="0">
      <formula>I70</formula>
    </cfRule>
  </conditionalFormatting>
  <conditionalFormatting sqref="S71">
    <cfRule type="cellIs" priority="339" operator="lessThanOrEqual" aboveAverage="0" equalAverage="0" bottom="0" percent="0" rank="0" text="" dxfId="0">
      <formula>I71</formula>
    </cfRule>
  </conditionalFormatting>
  <conditionalFormatting sqref="S72">
    <cfRule type="cellIs" priority="340" operator="lessThanOrEqual" aboveAverage="0" equalAverage="0" bottom="0" percent="0" rank="0" text="" dxfId="0">
      <formula>I72</formula>
    </cfRule>
  </conditionalFormatting>
  <conditionalFormatting sqref="S73">
    <cfRule type="cellIs" priority="341" operator="lessThanOrEqual" aboveAverage="0" equalAverage="0" bottom="0" percent="0" rank="0" text="" dxfId="0">
      <formula>I73</formula>
    </cfRule>
  </conditionalFormatting>
  <conditionalFormatting sqref="S77">
    <cfRule type="cellIs" priority="342" operator="lessThanOrEqual" aboveAverage="0" equalAverage="0" bottom="0" percent="0" rank="0" text="" dxfId="0">
      <formula>I77</formula>
    </cfRule>
  </conditionalFormatting>
  <conditionalFormatting sqref="S9">
    <cfRule type="cellIs" priority="343" operator="lessThanOrEqual" aboveAverage="0" equalAverage="0" bottom="0" percent="0" rank="0" text="" dxfId="0">
      <formula>I9</formula>
    </cfRule>
  </conditionalFormatting>
  <conditionalFormatting sqref="X10">
    <cfRule type="cellIs" priority="344" operator="lessThanOrEqual" aboveAverage="0" equalAverage="0" bottom="0" percent="0" rank="0" text="" dxfId="0">
      <formula>H10</formula>
    </cfRule>
  </conditionalFormatting>
  <conditionalFormatting sqref="X13">
    <cfRule type="cellIs" priority="345" operator="lessThanOrEqual" aboveAverage="0" equalAverage="0" bottom="0" percent="0" rank="0" text="" dxfId="0">
      <formula>H13</formula>
    </cfRule>
  </conditionalFormatting>
  <conditionalFormatting sqref="X16">
    <cfRule type="cellIs" priority="346" operator="lessThanOrEqual" aboveAverage="0" equalAverage="0" bottom="0" percent="0" rank="0" text="" dxfId="0">
      <formula>H16</formula>
    </cfRule>
  </conditionalFormatting>
  <conditionalFormatting sqref="X18">
    <cfRule type="cellIs" priority="347" operator="lessThanOrEqual" aboveAverage="0" equalAverage="0" bottom="0" percent="0" rank="0" text="" dxfId="0">
      <formula>H18</formula>
    </cfRule>
  </conditionalFormatting>
  <conditionalFormatting sqref="X21">
    <cfRule type="cellIs" priority="348" operator="lessThanOrEqual" aboveAverage="0" equalAverage="0" bottom="0" percent="0" rank="0" text="" dxfId="0">
      <formula>H21</formula>
    </cfRule>
  </conditionalFormatting>
  <conditionalFormatting sqref="X22">
    <cfRule type="cellIs" priority="349" operator="lessThanOrEqual" aboveAverage="0" equalAverage="0" bottom="0" percent="0" rank="0" text="" dxfId="0">
      <formula>H22</formula>
    </cfRule>
  </conditionalFormatting>
  <conditionalFormatting sqref="X23">
    <cfRule type="cellIs" priority="350" operator="lessThanOrEqual" aboveAverage="0" equalAverage="0" bottom="0" percent="0" rank="0" text="" dxfId="0">
      <formula>H23</formula>
    </cfRule>
  </conditionalFormatting>
  <conditionalFormatting sqref="X28">
    <cfRule type="cellIs" priority="351" operator="lessThanOrEqual" aboveAverage="0" equalAverage="0" bottom="0" percent="0" rank="0" text="" dxfId="0">
      <formula>H28</formula>
    </cfRule>
  </conditionalFormatting>
  <conditionalFormatting sqref="X32">
    <cfRule type="cellIs" priority="352" operator="lessThanOrEqual" aboveAverage="0" equalAverage="0" bottom="0" percent="0" rank="0" text="" dxfId="0">
      <formula>H32</formula>
    </cfRule>
  </conditionalFormatting>
  <conditionalFormatting sqref="X34">
    <cfRule type="cellIs" priority="353" operator="lessThanOrEqual" aboveAverage="0" equalAverage="0" bottom="0" percent="0" rank="0" text="" dxfId="0">
      <formula>H34</formula>
    </cfRule>
  </conditionalFormatting>
  <conditionalFormatting sqref="X37">
    <cfRule type="cellIs" priority="354" operator="lessThanOrEqual" aboveAverage="0" equalAverage="0" bottom="0" percent="0" rank="0" text="" dxfId="0">
      <formula>H37</formula>
    </cfRule>
  </conditionalFormatting>
  <conditionalFormatting sqref="X42">
    <cfRule type="cellIs" priority="355" operator="lessThanOrEqual" aboveAverage="0" equalAverage="0" bottom="0" percent="0" rank="0" text="" dxfId="0">
      <formula>H42</formula>
    </cfRule>
  </conditionalFormatting>
  <conditionalFormatting sqref="X45">
    <cfRule type="cellIs" priority="356" operator="lessThanOrEqual" aboveAverage="0" equalAverage="0" bottom="0" percent="0" rank="0" text="" dxfId="0">
      <formula>H45</formula>
    </cfRule>
  </conditionalFormatting>
  <conditionalFormatting sqref="X52">
    <cfRule type="cellIs" priority="357" operator="lessThanOrEqual" aboveAverage="0" equalAverage="0" bottom="0" percent="0" rank="0" text="" dxfId="0">
      <formula>H52</formula>
    </cfRule>
  </conditionalFormatting>
  <conditionalFormatting sqref="X62">
    <cfRule type="cellIs" priority="358" operator="lessThanOrEqual" aboveAverage="0" equalAverage="0" bottom="0" percent="0" rank="0" text="" dxfId="0">
      <formula>H62</formula>
    </cfRule>
  </conditionalFormatting>
  <conditionalFormatting sqref="X7">
    <cfRule type="cellIs" priority="359" operator="lessThanOrEqual" aboveAverage="0" equalAverage="0" bottom="0" percent="0" rank="0" text="" dxfId="0">
      <formula>H7</formula>
    </cfRule>
  </conditionalFormatting>
  <conditionalFormatting sqref="X8">
    <cfRule type="cellIs" priority="360" operator="lessThanOrEqual" aboveAverage="0" equalAverage="0" bottom="0" percent="0" rank="0" text="" dxfId="0">
      <formula>H8</formula>
    </cfRule>
  </conditionalFormatting>
  <conditionalFormatting sqref="Y10">
    <cfRule type="cellIs" priority="361" operator="lessThanOrEqual" aboveAverage="0" equalAverage="0" bottom="0" percent="0" rank="0" text="" dxfId="0">
      <formula>I10</formula>
    </cfRule>
  </conditionalFormatting>
  <conditionalFormatting sqref="Y13">
    <cfRule type="cellIs" priority="362" operator="lessThanOrEqual" aboveAverage="0" equalAverage="0" bottom="0" percent="0" rank="0" text="" dxfId="0">
      <formula>I13</formula>
    </cfRule>
  </conditionalFormatting>
  <conditionalFormatting sqref="Y16">
    <cfRule type="cellIs" priority="363" operator="lessThanOrEqual" aboveAverage="0" equalAverage="0" bottom="0" percent="0" rank="0" text="" dxfId="0">
      <formula>I16</formula>
    </cfRule>
  </conditionalFormatting>
  <conditionalFormatting sqref="Y18">
    <cfRule type="cellIs" priority="364" operator="lessThanOrEqual" aboveAverage="0" equalAverage="0" bottom="0" percent="0" rank="0" text="" dxfId="0">
      <formula>I18</formula>
    </cfRule>
  </conditionalFormatting>
  <conditionalFormatting sqref="Y21">
    <cfRule type="cellIs" priority="365" operator="lessThanOrEqual" aboveAverage="0" equalAverage="0" bottom="0" percent="0" rank="0" text="" dxfId="0">
      <formula>I21</formula>
    </cfRule>
  </conditionalFormatting>
  <conditionalFormatting sqref="Y22">
    <cfRule type="cellIs" priority="366" operator="lessThanOrEqual" aboveAverage="0" equalAverage="0" bottom="0" percent="0" rank="0" text="" dxfId="0">
      <formula>I22</formula>
    </cfRule>
  </conditionalFormatting>
  <conditionalFormatting sqref="Y23">
    <cfRule type="cellIs" priority="367" operator="lessThanOrEqual" aboveAverage="0" equalAverage="0" bottom="0" percent="0" rank="0" text="" dxfId="0">
      <formula>I23</formula>
    </cfRule>
  </conditionalFormatting>
  <conditionalFormatting sqref="Y28">
    <cfRule type="cellIs" priority="368" operator="lessThanOrEqual" aboveAverage="0" equalAverage="0" bottom="0" percent="0" rank="0" text="" dxfId="0">
      <formula>I28</formula>
    </cfRule>
  </conditionalFormatting>
  <conditionalFormatting sqref="Y32">
    <cfRule type="cellIs" priority="369" operator="lessThanOrEqual" aboveAverage="0" equalAverage="0" bottom="0" percent="0" rank="0" text="" dxfId="0">
      <formula>I32</formula>
    </cfRule>
  </conditionalFormatting>
  <conditionalFormatting sqref="Y34">
    <cfRule type="cellIs" priority="370" operator="lessThanOrEqual" aboveAverage="0" equalAverage="0" bottom="0" percent="0" rank="0" text="" dxfId="0">
      <formula>I34</formula>
    </cfRule>
  </conditionalFormatting>
  <conditionalFormatting sqref="Y37">
    <cfRule type="cellIs" priority="371" operator="lessThanOrEqual" aboveAverage="0" equalAverage="0" bottom="0" percent="0" rank="0" text="" dxfId="0">
      <formula>I37</formula>
    </cfRule>
  </conditionalFormatting>
  <conditionalFormatting sqref="Y42">
    <cfRule type="cellIs" priority="372" operator="lessThanOrEqual" aboveAverage="0" equalAverage="0" bottom="0" percent="0" rank="0" text="" dxfId="0">
      <formula>I42</formula>
    </cfRule>
  </conditionalFormatting>
  <conditionalFormatting sqref="Y45">
    <cfRule type="cellIs" priority="373" operator="lessThanOrEqual" aboveAverage="0" equalAverage="0" bottom="0" percent="0" rank="0" text="" dxfId="0">
      <formula>I45</formula>
    </cfRule>
  </conditionalFormatting>
  <conditionalFormatting sqref="Y52">
    <cfRule type="cellIs" priority="374" operator="lessThanOrEqual" aboveAverage="0" equalAverage="0" bottom="0" percent="0" rank="0" text="" dxfId="0">
      <formula>I52</formula>
    </cfRule>
  </conditionalFormatting>
  <conditionalFormatting sqref="Y62">
    <cfRule type="cellIs" priority="375" operator="lessThanOrEqual" aboveAverage="0" equalAverage="0" bottom="0" percent="0" rank="0" text="" dxfId="0">
      <formula>I62</formula>
    </cfRule>
  </conditionalFormatting>
  <conditionalFormatting sqref="Y7">
    <cfRule type="cellIs" priority="376" operator="lessThanOrEqual" aboveAverage="0" equalAverage="0" bottom="0" percent="0" rank="0" text="" dxfId="0">
      <formula>I7</formula>
    </cfRule>
  </conditionalFormatting>
  <conditionalFormatting sqref="Y8">
    <cfRule type="cellIs" priority="377" operator="lessThanOrEqual" aboveAverage="0" equalAverage="0" bottom="0" percent="0" rank="0" text="" dxfId="0">
      <formula>I8</formula>
    </cfRule>
  </conditionalFormatting>
  <hyperlinks>
    <hyperlink ref="O7" r:id="rId2" display="Link"/>
    <hyperlink ref="U7" r:id="rId3" display="Link"/>
    <hyperlink ref="AA7" r:id="rId4" display="Link"/>
    <hyperlink ref="AG7" r:id="rId5" display="Link"/>
    <hyperlink ref="AM7" r:id="rId6" display="Link"/>
    <hyperlink ref="O8" r:id="rId7" display="Link"/>
    <hyperlink ref="AA8" r:id="rId8" display="Link"/>
    <hyperlink ref="AG8" r:id="rId9" display="Link"/>
    <hyperlink ref="U9" r:id="rId10" display="Link"/>
    <hyperlink ref="AG9" r:id="rId11" display="Link"/>
    <hyperlink ref="O10" r:id="rId12" display="Link"/>
    <hyperlink ref="U10" r:id="rId13" display="Link"/>
    <hyperlink ref="AA10" r:id="rId14" display="Link"/>
    <hyperlink ref="AG10" r:id="rId15" display="Link"/>
    <hyperlink ref="O11" r:id="rId16" display="Link"/>
    <hyperlink ref="U11" r:id="rId17" display="Link"/>
    <hyperlink ref="AA11" r:id="rId18" display="Link"/>
    <hyperlink ref="AG11" r:id="rId19" display="Link"/>
    <hyperlink ref="AM11" r:id="rId20" display="Link"/>
    <hyperlink ref="O12" r:id="rId21" display="Link"/>
    <hyperlink ref="U12" r:id="rId22" display="Link"/>
    <hyperlink ref="AG12" r:id="rId23" display="Link"/>
    <hyperlink ref="AM12" r:id="rId24" display="Link"/>
    <hyperlink ref="O13" r:id="rId25" display="Link"/>
    <hyperlink ref="U13" r:id="rId26" display="Link"/>
    <hyperlink ref="AA13" r:id="rId27" display="Link"/>
    <hyperlink ref="AG13" r:id="rId28" display="Link"/>
    <hyperlink ref="O14" r:id="rId29" display="Link"/>
    <hyperlink ref="U14" r:id="rId30" display="Link"/>
    <hyperlink ref="AG14" r:id="rId31" display="Link"/>
    <hyperlink ref="AM14" r:id="rId32" display="Link"/>
    <hyperlink ref="U15" r:id="rId33" display="Link"/>
    <hyperlink ref="AG15" r:id="rId34" display="Link"/>
    <hyperlink ref="O16" r:id="rId35" display="Link"/>
    <hyperlink ref="U16" r:id="rId36" display="Link"/>
    <hyperlink ref="AA16" r:id="rId37" display="Link"/>
    <hyperlink ref="AG16" r:id="rId38" display="Link"/>
    <hyperlink ref="AM16" r:id="rId39" display="Link"/>
    <hyperlink ref="O17" r:id="rId40" display="Link"/>
    <hyperlink ref="U17" r:id="rId41" display="Link"/>
    <hyperlink ref="AG17" r:id="rId42" display="Link"/>
    <hyperlink ref="O18" r:id="rId43" display="Link"/>
    <hyperlink ref="U18" r:id="rId44" display="Link"/>
    <hyperlink ref="AA18" r:id="rId45" display="Link"/>
    <hyperlink ref="AG18" r:id="rId46" display="Link"/>
    <hyperlink ref="AM18" r:id="rId47" display="Link"/>
    <hyperlink ref="O19" r:id="rId48" display="Link"/>
    <hyperlink ref="U19" r:id="rId49" display="Link"/>
    <hyperlink ref="AG19" r:id="rId50" display="Link"/>
    <hyperlink ref="O21" r:id="rId51" display="Link"/>
    <hyperlink ref="U21" r:id="rId52" display="Link"/>
    <hyperlink ref="AA21" r:id="rId53" display="Link"/>
    <hyperlink ref="AG21" r:id="rId54" display="Link"/>
    <hyperlink ref="O22" r:id="rId55" display="Link"/>
    <hyperlink ref="U22" r:id="rId56" display="Link"/>
    <hyperlink ref="AA22" r:id="rId57" display="Link"/>
    <hyperlink ref="AG22" r:id="rId58" display="Link"/>
    <hyperlink ref="AM22" r:id="rId59" display="Link"/>
    <hyperlink ref="O23" r:id="rId60" display="Link"/>
    <hyperlink ref="U23" r:id="rId61" display="Link"/>
    <hyperlink ref="AA23" r:id="rId62" display="Link"/>
    <hyperlink ref="AG23" r:id="rId63" display="Link"/>
    <hyperlink ref="O24" r:id="rId64" display="Link"/>
    <hyperlink ref="U24" r:id="rId65" display="Link"/>
    <hyperlink ref="AG24" r:id="rId66" display="Link"/>
    <hyperlink ref="O27" r:id="rId67" display="Link"/>
    <hyperlink ref="U27" r:id="rId68" display="Link"/>
    <hyperlink ref="AG27" r:id="rId69" display="Link"/>
    <hyperlink ref="AM27" r:id="rId70" display="Link"/>
    <hyperlink ref="O28" r:id="rId71" display="Link"/>
    <hyperlink ref="U28" r:id="rId72" display="Link"/>
    <hyperlink ref="AA28" r:id="rId73" display="Link"/>
    <hyperlink ref="AG28" r:id="rId74" display="Link"/>
    <hyperlink ref="AM28" r:id="rId75" display="Link"/>
    <hyperlink ref="O29" r:id="rId76" display="Link"/>
    <hyperlink ref="U29" r:id="rId77" display="Link"/>
    <hyperlink ref="AG29" r:id="rId78" display="Link"/>
    <hyperlink ref="AM29" r:id="rId79" display="Link"/>
    <hyperlink ref="O30" r:id="rId80" display="Link"/>
    <hyperlink ref="U30" r:id="rId81" display="Link"/>
    <hyperlink ref="AG30" r:id="rId82" display="Link"/>
    <hyperlink ref="AM30" r:id="rId83" display="Link"/>
    <hyperlink ref="O31" r:id="rId84" display="Link"/>
    <hyperlink ref="U31" r:id="rId85" display="Link"/>
    <hyperlink ref="AG31" r:id="rId86" display="Link"/>
    <hyperlink ref="AM31" r:id="rId87" display="Link"/>
    <hyperlink ref="O32" r:id="rId88" display="Link"/>
    <hyperlink ref="U32" r:id="rId89" display="Link"/>
    <hyperlink ref="AA32" r:id="rId90" display="Link"/>
    <hyperlink ref="AG32" r:id="rId91" display="Link"/>
    <hyperlink ref="O33" r:id="rId92" display="Link"/>
    <hyperlink ref="U33" r:id="rId93" display="Link"/>
    <hyperlink ref="AG33" r:id="rId94" display="Link"/>
    <hyperlink ref="AM33" r:id="rId95" display="Link"/>
    <hyperlink ref="O34" r:id="rId96" display="Link"/>
    <hyperlink ref="U34" r:id="rId97" display="Link"/>
    <hyperlink ref="AA34" r:id="rId98" display="Link"/>
    <hyperlink ref="AG34" r:id="rId99" display="Link"/>
    <hyperlink ref="O35" r:id="rId100" display="Link"/>
    <hyperlink ref="U35" r:id="rId101" display="Link"/>
    <hyperlink ref="AG35" r:id="rId102" display="Link"/>
    <hyperlink ref="O36" r:id="rId103" display="Link"/>
    <hyperlink ref="U36" r:id="rId104" display="Link"/>
    <hyperlink ref="AG36" r:id="rId105" display="Link"/>
    <hyperlink ref="O37" r:id="rId106" display="Link"/>
    <hyperlink ref="U37" r:id="rId107" display="Link"/>
    <hyperlink ref="AA37" r:id="rId108" display="Link"/>
    <hyperlink ref="AG37" r:id="rId109" display="Link"/>
    <hyperlink ref="AM37" r:id="rId110" display="Link"/>
    <hyperlink ref="O38" r:id="rId111" display="Link"/>
    <hyperlink ref="U38" r:id="rId112" display="Link"/>
    <hyperlink ref="AG38" r:id="rId113" display="Link"/>
    <hyperlink ref="O39" r:id="rId114" display="Link"/>
    <hyperlink ref="U39" r:id="rId115" display="Link"/>
    <hyperlink ref="AG39" r:id="rId116" display="Link"/>
    <hyperlink ref="AM39" r:id="rId117" display="Link"/>
    <hyperlink ref="O40" r:id="rId118" display="Link"/>
    <hyperlink ref="U40" r:id="rId119" display="Link"/>
    <hyperlink ref="AG40" r:id="rId120" display="Link"/>
    <hyperlink ref="O41" r:id="rId121" display="Link"/>
    <hyperlink ref="O42" r:id="rId122" display="Link"/>
    <hyperlink ref="U42" r:id="rId123" display="Link"/>
    <hyperlink ref="AA42" r:id="rId124" display="Link"/>
    <hyperlink ref="AG42" r:id="rId125" display="Link"/>
    <hyperlink ref="O43" r:id="rId126" display="Link"/>
    <hyperlink ref="U43" r:id="rId127" display="Link"/>
    <hyperlink ref="AG43" r:id="rId128" display="Link"/>
    <hyperlink ref="AM43" r:id="rId129" display="Link"/>
    <hyperlink ref="O44" r:id="rId130" display="Link"/>
    <hyperlink ref="U44" r:id="rId131" display="Link"/>
    <hyperlink ref="AG44" r:id="rId132" display="Link"/>
    <hyperlink ref="O45" r:id="rId133" display="Link"/>
    <hyperlink ref="U45" r:id="rId134" display="Link"/>
    <hyperlink ref="AA45" r:id="rId135" display="Link"/>
    <hyperlink ref="AG45" r:id="rId136" display="Link"/>
    <hyperlink ref="AM45" r:id="rId137" display="Link"/>
    <hyperlink ref="O46" r:id="rId138" display="Link"/>
    <hyperlink ref="U46" r:id="rId139" display="Link"/>
    <hyperlink ref="AG46" r:id="rId140" display="Link"/>
    <hyperlink ref="AM46" r:id="rId141" display="Link"/>
    <hyperlink ref="O47" r:id="rId142" display="Link"/>
    <hyperlink ref="U47" r:id="rId143" display="Link"/>
    <hyperlink ref="AG47" r:id="rId144" display="Link"/>
    <hyperlink ref="AM47" r:id="rId145" display="Link"/>
    <hyperlink ref="O50" r:id="rId146" display="Link"/>
    <hyperlink ref="U50" r:id="rId147" display="Link"/>
    <hyperlink ref="AG50" r:id="rId148" display="Link"/>
    <hyperlink ref="AM50" r:id="rId149" display="Link"/>
    <hyperlink ref="O51" r:id="rId150" display="Link"/>
    <hyperlink ref="U51" r:id="rId151" display="Link"/>
    <hyperlink ref="AG51" r:id="rId152" display="Link"/>
    <hyperlink ref="AM51" r:id="rId153" display="Link"/>
    <hyperlink ref="O52" r:id="rId154" display="Link"/>
    <hyperlink ref="U52" r:id="rId155" display="Link"/>
    <hyperlink ref="AA52" r:id="rId156" display="Link"/>
    <hyperlink ref="AG52" r:id="rId157" display="Link"/>
    <hyperlink ref="O53" r:id="rId158" display="Link"/>
    <hyperlink ref="U53" r:id="rId159" display="Link"/>
    <hyperlink ref="AG53" r:id="rId160" display="Link"/>
    <hyperlink ref="AM53" r:id="rId161" display="Link"/>
    <hyperlink ref="O54" r:id="rId162" display="Link"/>
    <hyperlink ref="U54" r:id="rId163" display="Link"/>
    <hyperlink ref="AG54" r:id="rId164" display="Link"/>
    <hyperlink ref="O59" r:id="rId165" display="Link"/>
    <hyperlink ref="U59" r:id="rId166" display="Link"/>
    <hyperlink ref="AG59" r:id="rId167" display="Link"/>
    <hyperlink ref="AM59" r:id="rId168" display="Link"/>
    <hyperlink ref="O60" r:id="rId169" display="Link"/>
    <hyperlink ref="AM60" r:id="rId170" display="Link"/>
    <hyperlink ref="O61" r:id="rId171" display="Link"/>
    <hyperlink ref="AM61" r:id="rId172" display="Link"/>
    <hyperlink ref="O62" r:id="rId173" display="Link"/>
    <hyperlink ref="U62" r:id="rId174" display="Link"/>
    <hyperlink ref="AA62" r:id="rId175" display="Link"/>
    <hyperlink ref="AG62" r:id="rId176" display="Link"/>
    <hyperlink ref="O63" r:id="rId177" display="Link"/>
    <hyperlink ref="U63" r:id="rId178" display="Link"/>
    <hyperlink ref="AG63" r:id="rId179" display="Link"/>
    <hyperlink ref="O64" r:id="rId180" display="Link"/>
    <hyperlink ref="U64" r:id="rId181" display="Link"/>
    <hyperlink ref="AG64" r:id="rId182" display="Link"/>
    <hyperlink ref="AG65" r:id="rId183" display="Link"/>
    <hyperlink ref="O66" r:id="rId184" display="Link"/>
    <hyperlink ref="U66" r:id="rId185" display="Link"/>
    <hyperlink ref="AG66" r:id="rId186" display="Link"/>
    <hyperlink ref="O67" r:id="rId187" display="Link"/>
    <hyperlink ref="U67" r:id="rId188" display="Link"/>
    <hyperlink ref="AG67" r:id="rId189" display="Link"/>
    <hyperlink ref="O68" r:id="rId190" display="Link"/>
    <hyperlink ref="U68" r:id="rId191" display="Link"/>
    <hyperlink ref="AG68" r:id="rId192" display="Link"/>
    <hyperlink ref="AM68" r:id="rId193" display="Link"/>
    <hyperlink ref="O69" r:id="rId194" display="Link"/>
    <hyperlink ref="U69" r:id="rId195" display="Link"/>
    <hyperlink ref="AG69" r:id="rId196" display="Link"/>
    <hyperlink ref="O70" r:id="rId197" display="Link"/>
    <hyperlink ref="U70" r:id="rId198" display="Link"/>
    <hyperlink ref="AG70" r:id="rId199" display="Link"/>
    <hyperlink ref="AM70" r:id="rId200" display="Link"/>
    <hyperlink ref="O71" r:id="rId201" display="Link"/>
    <hyperlink ref="U71" r:id="rId202" display="Link"/>
    <hyperlink ref="O72" r:id="rId203" display="Link"/>
    <hyperlink ref="U72" r:id="rId204" display="Link"/>
    <hyperlink ref="AG72" r:id="rId205" display="Link"/>
    <hyperlink ref="AM72" r:id="rId206" display="Link"/>
    <hyperlink ref="O73" r:id="rId207" display="Link"/>
    <hyperlink ref="U73" r:id="rId208" display="Link"/>
    <hyperlink ref="AG73" r:id="rId209" display="Link"/>
    <hyperlink ref="AG74" r:id="rId210" display="Link"/>
    <hyperlink ref="AG76" r:id="rId211" display="Link"/>
    <hyperlink ref="O77" r:id="rId212" display="Link"/>
    <hyperlink ref="U77" r:id="rId213" display="Link"/>
    <hyperlink ref="AG77" r:id="rId214" display="Link"/>
    <hyperlink ref="AM77" r:id="rId215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2017-03-18T20:16:19Z</dcterms:created>
  <dc:language>de-DE</dc:language>
  <dcterms:modified xsi:type="dcterms:W3CDTF">2017-03-19T08:00:56Z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