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Roy\OneDrive\Desktop\shaamilkar\"/>
    </mc:Choice>
  </mc:AlternateContent>
  <xr:revisionPtr revIDLastSave="0" documentId="13_ncr:1_{EA2836E5-B0A1-49C7-B9CE-597C0A6955F9}" xr6:coauthVersionLast="36" xr6:coauthVersionMax="47" xr10:uidLastSave="{00000000-0000-0000-0000-000000000000}"/>
  <bookViews>
    <workbookView xWindow="0" yWindow="0" windowWidth="24000" windowHeight="9405" xr2:uid="{F07E7AE6-0F10-46D7-88F2-46F2C1164B06}"/>
  </bookViews>
  <sheets>
    <sheet name="SC" sheetId="2" r:id="rId1"/>
    <sheet name="VALIDATION &amp; INPUTS" sheetId="3" r:id="rId2"/>
    <sheet name="Sheet1" sheetId="1" state="hidden" r:id="rId3"/>
  </sheets>
  <definedNames>
    <definedName name="_xlnm._FilterDatabase" localSheetId="0" hidden="1">SC!$A$39:$B$42</definedName>
    <definedName name="_xlnm.Print_Area" localSheetId="0">SC!$A$1:$E$51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3" l="1"/>
  <c r="C41" i="2" l="1"/>
  <c r="G45" i="3"/>
  <c r="G46" i="3" s="1"/>
  <c r="Z12" i="3"/>
  <c r="F4" i="3"/>
  <c r="C14" i="2" l="1"/>
  <c r="D7" i="3"/>
  <c r="C42" i="2"/>
  <c r="AA11" i="3"/>
  <c r="C40" i="2"/>
  <c r="C39" i="2"/>
  <c r="C34" i="2"/>
  <c r="C22" i="2"/>
  <c r="E3" i="2"/>
  <c r="C13" i="2"/>
  <c r="C33" i="2"/>
  <c r="D22" i="2"/>
  <c r="D21" i="2"/>
  <c r="Z11" i="3" l="1"/>
  <c r="AA10" i="3" s="1"/>
  <c r="Z10" i="3" s="1"/>
  <c r="AA9" i="3" s="1"/>
  <c r="Z9" i="3" s="1"/>
  <c r="U5" i="3"/>
  <c r="V5" i="3" s="1"/>
  <c r="C37" i="2"/>
  <c r="C36" i="2"/>
  <c r="C28" i="2"/>
  <c r="AA8" i="3" l="1"/>
  <c r="Z8" i="3" s="1"/>
  <c r="U6" i="3"/>
  <c r="C27" i="2"/>
  <c r="C25" i="2"/>
  <c r="C26" i="2"/>
  <c r="C21" i="2"/>
  <c r="J5" i="3"/>
  <c r="J6" i="3" s="1"/>
  <c r="J7" i="3" s="1"/>
  <c r="AA7" i="3" l="1"/>
  <c r="Z7" i="3" s="1"/>
  <c r="J8" i="3"/>
  <c r="J9" i="3" s="1"/>
  <c r="J10" i="3" s="1"/>
  <c r="C16" i="2"/>
  <c r="V6" i="3"/>
  <c r="U7" i="3" s="1"/>
  <c r="V7" i="3" s="1"/>
  <c r="U8" i="3" s="1"/>
  <c r="C24" i="2"/>
  <c r="AA6" i="3" l="1"/>
  <c r="V8" i="3"/>
  <c r="U9" i="3" s="1"/>
  <c r="Z6" i="3" l="1"/>
  <c r="AA5" i="3" s="1"/>
  <c r="F5" i="3"/>
  <c r="G5" i="3" s="1"/>
  <c r="F6" i="3" s="1"/>
  <c r="Q5" i="3"/>
  <c r="R5" i="3" s="1"/>
  <c r="Q6" i="3" s="1"/>
  <c r="R6" i="3" s="1"/>
  <c r="Q7" i="3" s="1"/>
  <c r="R7" i="3" s="1"/>
  <c r="Q8" i="3" s="1"/>
  <c r="V9" i="3"/>
  <c r="U10" i="3" s="1"/>
  <c r="C32" i="2"/>
  <c r="C19" i="2"/>
  <c r="Z5" i="3" l="1"/>
  <c r="AA4" i="3" s="1"/>
  <c r="R8" i="3"/>
  <c r="Q9" i="3" s="1"/>
  <c r="R9" i="3" s="1"/>
  <c r="Q10" i="3" s="1"/>
  <c r="R10" i="3" s="1"/>
  <c r="Q11" i="3" s="1"/>
  <c r="R11" i="3" s="1"/>
  <c r="Q12" i="3" s="1"/>
  <c r="R12" i="3" s="1"/>
  <c r="Q13" i="3" s="1"/>
  <c r="C17" i="2"/>
  <c r="V10" i="3"/>
  <c r="U11" i="3" s="1"/>
  <c r="G6" i="3"/>
  <c r="F7" i="3" s="1"/>
  <c r="G7" i="3" s="1"/>
  <c r="F8" i="3" s="1"/>
  <c r="C15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C12" i="2" l="1"/>
  <c r="C44" i="2" s="1"/>
  <c r="V11" i="3"/>
  <c r="U12" i="3" s="1"/>
  <c r="G8" i="3"/>
  <c r="F9" i="3" s="1"/>
  <c r="C45" i="2" l="1"/>
  <c r="C46" i="2" s="1"/>
  <c r="V12" i="3"/>
  <c r="U13" i="3" s="1"/>
  <c r="V13" i="3" s="1"/>
  <c r="U14" i="3" s="1"/>
  <c r="G9" i="3"/>
  <c r="F10" i="3" s="1"/>
  <c r="G10" i="3" l="1"/>
  <c r="F11" i="3" s="1"/>
  <c r="G11" i="3" l="1"/>
  <c r="F12" i="3" s="1"/>
  <c r="G12" i="3" l="1"/>
  <c r="F13" i="3" s="1"/>
</calcChain>
</file>

<file path=xl/sharedStrings.xml><?xml version="1.0" encoding="utf-8"?>
<sst xmlns="http://schemas.openxmlformats.org/spreadsheetml/2006/main" count="238" uniqueCount="165">
  <si>
    <t>Sr. #</t>
  </si>
  <si>
    <t>Factor</t>
  </si>
  <si>
    <t>Age</t>
  </si>
  <si>
    <t>Gender</t>
  </si>
  <si>
    <t>Length of Employment / Contract</t>
  </si>
  <si>
    <t>Net Income</t>
  </si>
  <si>
    <t>Organizational Platform</t>
  </si>
  <si>
    <t>Residence Information</t>
  </si>
  <si>
    <t>Marital Status</t>
  </si>
  <si>
    <t>No. of Dependents</t>
  </si>
  <si>
    <t>Vehicle Filter</t>
  </si>
  <si>
    <t>Type of City</t>
  </si>
  <si>
    <t>Geographic Area of Permanent Residency</t>
  </si>
  <si>
    <t>Credit Check</t>
  </si>
  <si>
    <t>eCIB</t>
  </si>
  <si>
    <t>Residence Verification</t>
  </si>
  <si>
    <t>Work Verification</t>
  </si>
  <si>
    <t>Area Repute</t>
  </si>
  <si>
    <t>Income</t>
  </si>
  <si>
    <t>Bank Statement</t>
  </si>
  <si>
    <t>Wallet account Statement</t>
  </si>
  <si>
    <t>Guarantor</t>
  </si>
  <si>
    <t>Applicable Locking Software</t>
  </si>
  <si>
    <t xml:space="preserve">Device Dependence </t>
  </si>
  <si>
    <t>Customer Agreement (Signed)</t>
  </si>
  <si>
    <t>Promissory Note (Signed)</t>
  </si>
  <si>
    <t xml:space="preserve">Security Check </t>
  </si>
  <si>
    <t>FINPRO FACTORS</t>
  </si>
  <si>
    <t>GENERALLY NOT AVAILABLE. IF NOT AVAILABLE THEN DIGITAL ACCOUNTS ARE CHECKED</t>
  </si>
  <si>
    <t>FULL AMOUNT SIGNED CHECK AS SECURITY</t>
  </si>
  <si>
    <t>Box Retained by FINPRO (Warranty Card + Invoice)</t>
  </si>
  <si>
    <t>Education</t>
  </si>
  <si>
    <t>Occupation</t>
  </si>
  <si>
    <t>Government</t>
  </si>
  <si>
    <t>Pensioner</t>
  </si>
  <si>
    <t>Senior Citizen</t>
  </si>
  <si>
    <t>Salaried Individual (Private Sector)</t>
  </si>
  <si>
    <t>Date</t>
  </si>
  <si>
    <t>Customer Name</t>
  </si>
  <si>
    <t>Residence Type</t>
  </si>
  <si>
    <t>Demographics</t>
  </si>
  <si>
    <t>Province</t>
  </si>
  <si>
    <t>Punjab</t>
  </si>
  <si>
    <t>Sindh</t>
  </si>
  <si>
    <t>Balochistan</t>
  </si>
  <si>
    <t>KPK</t>
  </si>
  <si>
    <t>FATA</t>
  </si>
  <si>
    <t>Provincial Attribute</t>
  </si>
  <si>
    <t>Above Economic</t>
  </si>
  <si>
    <t>Economic</t>
  </si>
  <si>
    <t>Subsistence</t>
  </si>
  <si>
    <t>Province of Permanent Residency</t>
  </si>
  <si>
    <t>Urban</t>
  </si>
  <si>
    <t>Rural</t>
  </si>
  <si>
    <t>Data Check</t>
  </si>
  <si>
    <t>Past Due Status</t>
  </si>
  <si>
    <t>Local Variables</t>
  </si>
  <si>
    <t>Owned</t>
  </si>
  <si>
    <t>Rented</t>
  </si>
  <si>
    <t>Financial Credentials</t>
  </si>
  <si>
    <r>
      <t xml:space="preserve">Debt Burden </t>
    </r>
    <r>
      <rPr>
        <b/>
        <i/>
        <sz val="9"/>
        <color theme="1"/>
        <rFont val="Calibri"/>
        <family val="2"/>
        <scheme val="minor"/>
      </rPr>
      <t>(if any)</t>
    </r>
  </si>
  <si>
    <t>FACTORS</t>
  </si>
  <si>
    <t>ATTRIBUTE</t>
  </si>
  <si>
    <t>SCORE</t>
  </si>
  <si>
    <t>Score</t>
  </si>
  <si>
    <t>No DPD History</t>
  </si>
  <si>
    <t>Aggregate Score</t>
  </si>
  <si>
    <t>Risk Assessment Grade</t>
  </si>
  <si>
    <t>Acquistion Scorecard</t>
  </si>
  <si>
    <t>Islamabad Capital Territory</t>
  </si>
  <si>
    <t>Leased / Financed</t>
  </si>
  <si>
    <t>Joint Property</t>
  </si>
  <si>
    <t>Mortgaged</t>
  </si>
  <si>
    <t>&lt;3</t>
  </si>
  <si>
    <t>≥3 , &lt;5</t>
  </si>
  <si>
    <t>≥5 , &lt;7</t>
  </si>
  <si>
    <t>≥7</t>
  </si>
  <si>
    <t>Tribal</t>
  </si>
  <si>
    <t>Male</t>
  </si>
  <si>
    <t>Female</t>
  </si>
  <si>
    <t>Single</t>
  </si>
  <si>
    <t>Married</t>
  </si>
  <si>
    <r>
      <t xml:space="preserve">Net Income </t>
    </r>
    <r>
      <rPr>
        <b/>
        <vertAlign val="subscript"/>
        <sz val="11"/>
        <color theme="1"/>
        <rFont val="Calibri"/>
        <family val="2"/>
        <scheme val="minor"/>
      </rPr>
      <t>(PKR)</t>
    </r>
  </si>
  <si>
    <t>Bound</t>
  </si>
  <si>
    <t>Company Provided</t>
  </si>
  <si>
    <t>≥30 Days &lt;60 Days</t>
  </si>
  <si>
    <t>≥60 Days &lt;90 Days</t>
  </si>
  <si>
    <t>≥90 Days &lt;180 Days</t>
  </si>
  <si>
    <t>≥180 Days</t>
  </si>
  <si>
    <t>Residence Status</t>
  </si>
  <si>
    <t>≥1 Year &lt;2 Years</t>
  </si>
  <si>
    <t>≥2 Years &lt;3 Years</t>
  </si>
  <si>
    <t>≥3 Years</t>
  </si>
  <si>
    <t>Credit History</t>
  </si>
  <si>
    <t>Yes</t>
  </si>
  <si>
    <t>No</t>
  </si>
  <si>
    <t>INCOME BREAKUP SCORE</t>
  </si>
  <si>
    <t>UPPER BOUND</t>
  </si>
  <si>
    <t>LOWER BOUND</t>
  </si>
  <si>
    <t>BOUND INTERVAL</t>
  </si>
  <si>
    <t>DEBT BURDEN</t>
  </si>
  <si>
    <t>BURDEN %</t>
  </si>
  <si>
    <t>Credit Check Source</t>
  </si>
  <si>
    <t>AGE</t>
  </si>
  <si>
    <t>House</t>
  </si>
  <si>
    <t>Apartment / Flat</t>
  </si>
  <si>
    <t>Rented Portion</t>
  </si>
  <si>
    <t>Other</t>
  </si>
  <si>
    <t>Vehicle Type</t>
  </si>
  <si>
    <t>Car</t>
  </si>
  <si>
    <t>Motorcycle</t>
  </si>
  <si>
    <t>FI Account Average Debit Balance</t>
  </si>
  <si>
    <t>INCOME</t>
  </si>
  <si>
    <t>AVG BAL</t>
  </si>
  <si>
    <t>Financing Amount (Minima)</t>
  </si>
  <si>
    <t>Financing Amount</t>
  </si>
  <si>
    <t>Score Bounds</t>
  </si>
  <si>
    <t>ORR Grade</t>
  </si>
  <si>
    <t>Highest Credit Quality Obligor</t>
  </si>
  <si>
    <t>Very Good Quality Obligor</t>
  </si>
  <si>
    <t>Good Quality Obligor</t>
  </si>
  <si>
    <t>Medium Quality Obligor</t>
  </si>
  <si>
    <t>Lower Medium Quality Obligor</t>
  </si>
  <si>
    <t>Poor Quality Obligor</t>
  </si>
  <si>
    <t>Very High Risk Obligor</t>
  </si>
  <si>
    <t>Highly Vulnerable Poor Credit Quality Obligor</t>
  </si>
  <si>
    <t>Highest Default Risk Obligor</t>
  </si>
  <si>
    <t>Description</t>
  </si>
  <si>
    <t>Lower Bound</t>
  </si>
  <si>
    <t>Upper Bound</t>
  </si>
  <si>
    <t>Risk Mapping</t>
  </si>
  <si>
    <t>NTN #</t>
  </si>
  <si>
    <t>&lt;1 Year</t>
  </si>
  <si>
    <t>Neighbour Feedback</t>
  </si>
  <si>
    <t>Positive</t>
  </si>
  <si>
    <t>Negative</t>
  </si>
  <si>
    <t>Special Skill</t>
  </si>
  <si>
    <t>Skilled</t>
  </si>
  <si>
    <t>Unskilled</t>
  </si>
  <si>
    <t>Education / Qualification</t>
  </si>
  <si>
    <t>Masters</t>
  </si>
  <si>
    <t>Bachelors</t>
  </si>
  <si>
    <t>Intermediate</t>
  </si>
  <si>
    <t>Matric</t>
  </si>
  <si>
    <t>Under Matric</t>
  </si>
  <si>
    <t>PhD</t>
  </si>
  <si>
    <t>Family member</t>
  </si>
  <si>
    <t>Work Colleague</t>
  </si>
  <si>
    <t>Friend</t>
  </si>
  <si>
    <r>
      <t xml:space="preserve">Account Statement Check </t>
    </r>
    <r>
      <rPr>
        <b/>
        <vertAlign val="subscript"/>
        <sz val="11"/>
        <color theme="1"/>
        <rFont val="Calibri"/>
        <family val="2"/>
        <scheme val="minor"/>
      </rPr>
      <t>&lt; 3 Months</t>
    </r>
  </si>
  <si>
    <t>Customer ID</t>
  </si>
  <si>
    <t xml:space="preserve">Customer NTN Filer </t>
  </si>
  <si>
    <t>Independent Contractor</t>
  </si>
  <si>
    <t>Freelancer/Gig Worker</t>
  </si>
  <si>
    <t>Gross Amount</t>
  </si>
  <si>
    <t>Expenses</t>
  </si>
  <si>
    <t>Loan Amount</t>
  </si>
  <si>
    <t>Existing Loans</t>
  </si>
  <si>
    <t>Cushion</t>
  </si>
  <si>
    <t>If this fig. is more than 25%, then we are good</t>
  </si>
  <si>
    <t>DBR Calculation</t>
  </si>
  <si>
    <t>DPD Days Past Due</t>
  </si>
  <si>
    <t xml:space="preserve">green = from tables </t>
  </si>
  <si>
    <t>grey= total score</t>
  </si>
  <si>
    <t xml:space="preserve">blue = not in 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</si>
</sst>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&quot;PKR&quot;\ 0"/>
    <numFmt numFmtId="166" formatCode="_-* #,##0_-;\-* #,##0_-;_-* &quot;-&quot;??_-;_-@_-"/>
    <numFmt numFmtId="167" formatCode="#,##0_ ;\-#,##0\ 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i/>
      <sz val="14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i/>
      <sz val="11"/>
      <color theme="3" tint="-0.249977111117893"/>
      <name val="Arial"/>
      <family val="2"/>
    </font>
    <font>
      <b/>
      <i/>
      <sz val="9"/>
      <color theme="3" tint="-0.249977111117893"/>
      <name val="Arial"/>
      <family val="2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ck">
        <color auto="1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thick">
        <color theme="0" tint="-0.499984740745262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9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indent="3"/>
    </xf>
    <xf numFmtId="0" fontId="2" fillId="0" borderId="0" xfId="0" applyFont="1" applyAlignment="1">
      <alignment horizontal="left" indent="1"/>
    </xf>
    <xf numFmtId="0" fontId="4" fillId="0" borderId="0" xfId="0" applyFont="1"/>
    <xf numFmtId="0" fontId="9" fillId="0" borderId="0" xfId="0" applyFont="1"/>
    <xf numFmtId="166" fontId="10" fillId="2" borderId="0" xfId="1" applyNumberFormat="1" applyFont="1" applyFill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" xfId="0" applyBorder="1" applyAlignment="1">
      <alignment horizontal="left" indent="3"/>
    </xf>
    <xf numFmtId="0" fontId="0" fillId="0" borderId="1" xfId="0" applyBorder="1"/>
    <xf numFmtId="165" fontId="0" fillId="0" borderId="1" xfId="0" applyNumberFormat="1" applyBorder="1" applyAlignment="1">
      <alignment horizontal="left"/>
    </xf>
    <xf numFmtId="10" fontId="0" fillId="0" borderId="1" xfId="2" applyNumberFormat="1" applyFont="1" applyBorder="1" applyAlignment="1">
      <alignment horizontal="left"/>
    </xf>
    <xf numFmtId="0" fontId="0" fillId="0" borderId="1" xfId="0" applyBorder="1" applyAlignment="1">
      <alignment horizontal="left" indent="5"/>
    </xf>
    <xf numFmtId="0" fontId="10" fillId="0" borderId="0" xfId="1" applyNumberFormat="1" applyFont="1" applyFill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3" fontId="0" fillId="0" borderId="0" xfId="0" applyNumberFormat="1" applyAlignment="1">
      <alignment horizontal="left"/>
    </xf>
    <xf numFmtId="3" fontId="0" fillId="0" borderId="0" xfId="1" applyNumberFormat="1" applyFont="1" applyAlignment="1">
      <alignment horizontal="left"/>
    </xf>
    <xf numFmtId="3" fontId="8" fillId="2" borderId="0" xfId="1" applyNumberFormat="1" applyFont="1" applyFill="1" applyAlignment="1">
      <alignment horizontal="left"/>
    </xf>
    <xf numFmtId="0" fontId="11" fillId="0" borderId="0" xfId="0" applyFont="1" applyAlignment="1">
      <alignment horizontal="left" indent="1"/>
    </xf>
    <xf numFmtId="0" fontId="13" fillId="0" borderId="1" xfId="0" applyFont="1" applyBorder="1" applyAlignment="1">
      <alignment horizontal="left" indent="3"/>
    </xf>
    <xf numFmtId="0" fontId="13" fillId="0" borderId="1" xfId="0" applyFont="1" applyBorder="1"/>
    <xf numFmtId="0" fontId="14" fillId="0" borderId="1" xfId="0" applyFont="1" applyBorder="1" applyAlignment="1">
      <alignment horizontal="left" indent="3"/>
    </xf>
    <xf numFmtId="0" fontId="14" fillId="0" borderId="1" xfId="0" applyFont="1" applyBorder="1"/>
    <xf numFmtId="0" fontId="12" fillId="3" borderId="0" xfId="0" applyFont="1" applyFill="1" applyAlignment="1">
      <alignment horizontal="center"/>
    </xf>
    <xf numFmtId="0" fontId="15" fillId="0" borderId="1" xfId="0" applyFont="1" applyBorder="1" applyAlignment="1">
      <alignment horizontal="left" indent="3"/>
    </xf>
    <xf numFmtId="0" fontId="15" fillId="0" borderId="1" xfId="0" applyFon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3" borderId="0" xfId="0" applyFont="1" applyFill="1"/>
    <xf numFmtId="14" fontId="16" fillId="3" borderId="4" xfId="0" applyNumberFormat="1" applyFont="1" applyFill="1" applyBorder="1"/>
    <xf numFmtId="0" fontId="0" fillId="0" borderId="5" xfId="0" applyBorder="1"/>
    <xf numFmtId="0" fontId="1" fillId="0" borderId="5" xfId="0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17" fillId="0" borderId="0" xfId="0" applyFont="1"/>
    <xf numFmtId="0" fontId="0" fillId="7" borderId="0" xfId="0" applyFill="1"/>
    <xf numFmtId="167" fontId="12" fillId="3" borderId="3" xfId="1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8" xfId="0" applyFont="1" applyBorder="1"/>
    <xf numFmtId="0" fontId="2" fillId="0" borderId="10" xfId="0" applyFont="1" applyBorder="1"/>
    <xf numFmtId="0" fontId="18" fillId="0" borderId="9" xfId="0" applyFont="1" applyBorder="1" applyAlignment="1">
      <alignment horizontal="left" indent="3"/>
    </xf>
    <xf numFmtId="0" fontId="18" fillId="0" borderId="9" xfId="0" applyFont="1" applyBorder="1"/>
    <xf numFmtId="0" fontId="18" fillId="0" borderId="9" xfId="0" applyFont="1" applyBorder="1" applyAlignment="1">
      <alignment horizontal="right"/>
    </xf>
    <xf numFmtId="0" fontId="13" fillId="0" borderId="11" xfId="0" applyFont="1" applyBorder="1" applyAlignment="1">
      <alignment horizontal="left" indent="3"/>
    </xf>
    <xf numFmtId="0" fontId="0" fillId="0" borderId="9" xfId="0" applyBorder="1"/>
    <xf numFmtId="0" fontId="13" fillId="0" borderId="12" xfId="0" applyFont="1" applyBorder="1" applyAlignment="1">
      <alignment horizontal="left" indent="3"/>
    </xf>
    <xf numFmtId="0" fontId="0" fillId="0" borderId="12" xfId="0" applyBorder="1"/>
    <xf numFmtId="0" fontId="13" fillId="0" borderId="9" xfId="0" applyFont="1" applyBorder="1" applyAlignment="1">
      <alignment horizontal="left" indent="3"/>
    </xf>
    <xf numFmtId="0" fontId="0" fillId="0" borderId="11" xfId="0" applyBorder="1" applyAlignment="1">
      <alignment wrapText="1"/>
    </xf>
    <xf numFmtId="9" fontId="0" fillId="0" borderId="0" xfId="0" applyNumberFormat="1"/>
    <xf numFmtId="0" fontId="0" fillId="0" borderId="0" xfId="0" applyNumberFormat="1"/>
    <xf numFmtId="0" fontId="19" fillId="0" borderId="1" xfId="0" applyFont="1" applyBorder="1" applyAlignment="1">
      <alignment horizontal="left" indent="3"/>
    </xf>
    <xf numFmtId="0" fontId="19" fillId="0" borderId="1" xfId="0" applyFont="1" applyBorder="1"/>
    <xf numFmtId="0" fontId="20" fillId="0" borderId="11" xfId="0" applyFont="1" applyBorder="1" applyAlignment="1">
      <alignment horizontal="left" indent="3"/>
    </xf>
    <xf numFmtId="0" fontId="19" fillId="0" borderId="11" xfId="0" applyFont="1" applyBorder="1"/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7" borderId="0" xfId="0" applyFont="1" applyFill="1"/>
    <xf numFmtId="0" fontId="1" fillId="7" borderId="0" xfId="0" applyFont="1" applyFill="1"/>
    <xf numFmtId="0" fontId="0" fillId="7" borderId="0" xfId="0" applyFill="1" applyBorder="1"/>
    <xf numFmtId="0" fontId="5" fillId="7" borderId="0" xfId="0" applyFont="1" applyFill="1" applyBorder="1"/>
    <xf numFmtId="0" fontId="0" fillId="7" borderId="12" xfId="0" applyFill="1" applyBorder="1"/>
    <xf numFmtId="0" fontId="5" fillId="7" borderId="12" xfId="0" applyFont="1" applyFill="1" applyBorder="1"/>
    <xf numFmtId="0" fontId="5" fillId="7" borderId="0" xfId="0" applyFont="1" applyFill="1"/>
    <xf numFmtId="0" fontId="9" fillId="7" borderId="0" xfId="0" applyFont="1" applyFill="1"/>
    <xf numFmtId="166" fontId="10" fillId="7" borderId="0" xfId="1" applyNumberFormat="1" applyFont="1" applyFill="1"/>
    <xf numFmtId="3" fontId="0" fillId="7" borderId="0" xfId="1" applyNumberFormat="1" applyFont="1" applyFill="1" applyAlignment="1">
      <alignment horizontal="left"/>
    </xf>
    <xf numFmtId="3" fontId="8" fillId="7" borderId="0" xfId="1" applyNumberFormat="1" applyFont="1" applyFill="1" applyAlignment="1">
      <alignment horizontal="left"/>
    </xf>
    <xf numFmtId="0" fontId="0" fillId="7" borderId="0" xfId="0" applyFill="1" applyAlignment="1">
      <alignment horizontal="left"/>
    </xf>
    <xf numFmtId="3" fontId="0" fillId="7" borderId="0" xfId="0" applyNumberFormat="1" applyFill="1" applyAlignment="1">
      <alignment horizontal="left"/>
    </xf>
    <xf numFmtId="10" fontId="10" fillId="7" borderId="0" xfId="2" applyNumberFormat="1" applyFont="1" applyFill="1"/>
    <xf numFmtId="9" fontId="0" fillId="7" borderId="0" xfId="0" applyNumberFormat="1" applyFill="1" applyAlignment="1">
      <alignment horizontal="left"/>
    </xf>
    <xf numFmtId="1" fontId="0" fillId="7" borderId="0" xfId="0" applyNumberFormat="1" applyFill="1" applyAlignment="1">
      <alignment horizontal="left"/>
    </xf>
    <xf numFmtId="0" fontId="0" fillId="7" borderId="0" xfId="0" applyFill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0" fillId="8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9" borderId="0" xfId="0" applyFont="1" applyFill="1"/>
    <xf numFmtId="0" fontId="0" fillId="9" borderId="0" xfId="0" applyFill="1" applyAlignment="1">
      <alignment horizontal="center"/>
    </xf>
    <xf numFmtId="0" fontId="1" fillId="9" borderId="0" xfId="0" applyFont="1" applyFill="1" applyBorder="1"/>
    <xf numFmtId="0" fontId="2" fillId="9" borderId="0" xfId="0" applyFont="1" applyFill="1" applyAlignment="1">
      <alignment horizontal="centerContinuous"/>
    </xf>
    <xf numFmtId="0" fontId="0" fillId="9" borderId="0" xfId="0" applyFill="1" applyAlignment="1">
      <alignment horizontal="centerContinuous"/>
    </xf>
  </cellXfs>
  <cellStyles count="4">
    <cellStyle name="Comma" xfId="1" builtinId="3"/>
    <cellStyle name="Comma 2" xfId="3" xr:uid="{A18A8FA4-3B86-471E-8853-B77A91BAE8DF}"/>
    <cellStyle name="Normal" xfId="0" builtinId="0"/>
    <cellStyle name="Percent" xfId="2" builtinId="5"/>
  </cellStyles>
  <dxfs count="3">
    <dxf>
      <font>
        <color theme="0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CFAF-F7DF-4E21-ADB0-F342E9EA9E6E}">
  <dimension ref="A1:E53"/>
  <sheetViews>
    <sheetView showGridLines="0" tabSelected="1" topLeftCell="A9" zoomScale="127" zoomScaleNormal="130" workbookViewId="0">
      <selection activeCell="B25" sqref="B25"/>
    </sheetView>
  </sheetViews>
  <sheetFormatPr defaultColWidth="0" defaultRowHeight="15" zeroHeight="1" x14ac:dyDescent="0.25"/>
  <cols>
    <col min="1" max="1" width="38.42578125" customWidth="1"/>
    <col min="2" max="2" width="33.28515625" customWidth="1"/>
    <col min="3" max="4" width="8.85546875" customWidth="1"/>
    <col min="5" max="5" width="11.85546875" bestFit="1" customWidth="1"/>
    <col min="6" max="16384" width="8.85546875" hidden="1"/>
  </cols>
  <sheetData>
    <row r="1" spans="1:5" x14ac:dyDescent="0.25"/>
    <row r="2" spans="1:5" x14ac:dyDescent="0.25"/>
    <row r="3" spans="1:5" ht="15.75" x14ac:dyDescent="0.25">
      <c r="D3" s="33" t="s">
        <v>37</v>
      </c>
      <c r="E3" s="34">
        <f ca="1">NOW()</f>
        <v>45684.784123263889</v>
      </c>
    </row>
    <row r="4" spans="1:5" s="35" customFormat="1" x14ac:dyDescent="0.25">
      <c r="A4"/>
    </row>
    <row r="5" spans="1:5" s="37" customFormat="1" x14ac:dyDescent="0.25">
      <c r="A5"/>
      <c r="B5" s="36" t="s">
        <v>150</v>
      </c>
      <c r="C5" s="63"/>
      <c r="D5" s="63"/>
      <c r="E5" s="63"/>
    </row>
    <row r="6" spans="1:5" s="39" customFormat="1" ht="22.5" x14ac:dyDescent="0.35">
      <c r="A6" s="6" t="s">
        <v>68</v>
      </c>
      <c r="B6" s="38" t="s">
        <v>151</v>
      </c>
      <c r="C6" s="64" t="s">
        <v>95</v>
      </c>
      <c r="D6" s="64"/>
      <c r="E6" s="64"/>
    </row>
    <row r="7" spans="1:5" s="41" customFormat="1" ht="15.75" thickBot="1" x14ac:dyDescent="0.3">
      <c r="A7"/>
      <c r="B7" s="40" t="s">
        <v>131</v>
      </c>
      <c r="C7" s="65"/>
      <c r="D7" s="65"/>
      <c r="E7" s="65"/>
    </row>
    <row r="8" spans="1:5" ht="19.5" thickTop="1" x14ac:dyDescent="0.3">
      <c r="A8" s="3" t="s">
        <v>38</v>
      </c>
      <c r="B8" s="3"/>
    </row>
    <row r="9" spans="1:5" ht="18.75" x14ac:dyDescent="0.3">
      <c r="A9" s="27" t="s">
        <v>115</v>
      </c>
      <c r="B9" s="44"/>
    </row>
    <row r="10" spans="1:5" x14ac:dyDescent="0.25"/>
    <row r="11" spans="1:5" ht="19.5" thickBot="1" x14ac:dyDescent="0.35">
      <c r="A11" s="17" t="s">
        <v>61</v>
      </c>
      <c r="B11" s="17" t="s">
        <v>62</v>
      </c>
      <c r="C11" s="18" t="s">
        <v>63</v>
      </c>
    </row>
    <row r="12" spans="1:5" ht="19.5" thickTop="1" x14ac:dyDescent="0.3">
      <c r="A12" s="22" t="s">
        <v>59</v>
      </c>
      <c r="C12" s="3">
        <f>SUM(C13:C17)</f>
        <v>24</v>
      </c>
    </row>
    <row r="13" spans="1:5" x14ac:dyDescent="0.25">
      <c r="A13" s="11" t="s">
        <v>6</v>
      </c>
      <c r="B13" s="12" t="s">
        <v>36</v>
      </c>
      <c r="C13" s="12">
        <f>IFERROR(VLOOKUP(B13,'VALIDATION &amp; INPUTS'!B2:C7,2,FALSE),"")</f>
        <v>4</v>
      </c>
    </row>
    <row r="14" spans="1:5" x14ac:dyDescent="0.25">
      <c r="A14" s="11" t="s">
        <v>4</v>
      </c>
      <c r="B14" s="12" t="s">
        <v>132</v>
      </c>
      <c r="C14" s="12">
        <f>IFERROR(VLOOKUP(B14,'VALIDATION &amp; INPUTS'!B62:C65,2,FALSE),"")</f>
        <v>2</v>
      </c>
    </row>
    <row r="15" spans="1:5" ht="18" x14ac:dyDescent="0.35">
      <c r="A15" s="11" t="s">
        <v>82</v>
      </c>
      <c r="B15" s="13">
        <v>60000</v>
      </c>
      <c r="C15" s="12">
        <f>IFERROR(IF(ISBLANK(B15),0,LOOKUP(B15,'VALIDATION &amp; INPUTS'!F4:F13,'VALIDATION &amp; INPUTS'!H4:H13)),"")+IF(B20="No",17,0)</f>
        <v>3</v>
      </c>
    </row>
    <row r="16" spans="1:5" x14ac:dyDescent="0.25">
      <c r="A16" s="11" t="s">
        <v>60</v>
      </c>
      <c r="B16" s="14">
        <v>0</v>
      </c>
      <c r="C16" s="12">
        <f>IFERROR(IF(ISBLANK(B16),0,LOOKUP(B16,'VALIDATION &amp; INPUTS'!J4:J10,'VALIDATION &amp; INPUTS'!K4:K10)),"")</f>
        <v>15</v>
      </c>
    </row>
    <row r="17" spans="1:4" x14ac:dyDescent="0.25">
      <c r="A17" s="28" t="s">
        <v>111</v>
      </c>
      <c r="B17" s="13">
        <v>1000</v>
      </c>
      <c r="C17" s="29" t="str">
        <f>IFERROR(IF(#REF!="No",0,LOOKUP(B17,'VALIDATION &amp; INPUTS'!Q4:Q13,'VALIDATION &amp; INPUTS'!S4:S13)),"")</f>
        <v/>
      </c>
    </row>
    <row r="18" spans="1:4" x14ac:dyDescent="0.25"/>
    <row r="19" spans="1:4" ht="18.75" x14ac:dyDescent="0.3">
      <c r="A19" s="22" t="s">
        <v>13</v>
      </c>
      <c r="C19" s="3">
        <f>SUM(C21:C22)</f>
        <v>-8</v>
      </c>
    </row>
    <row r="20" spans="1:4" x14ac:dyDescent="0.25">
      <c r="A20" s="23" t="s">
        <v>93</v>
      </c>
      <c r="B20" s="24" t="s">
        <v>94</v>
      </c>
      <c r="C20" s="12"/>
    </row>
    <row r="21" spans="1:4" x14ac:dyDescent="0.25">
      <c r="A21" s="11" t="s">
        <v>102</v>
      </c>
      <c r="B21" s="12" t="s">
        <v>54</v>
      </c>
      <c r="C21" s="12">
        <f>IF(B20="Yes",IFERROR(VLOOKUP(B21,'VALIDATION &amp; INPUTS'!B24:C25,2,FALSE),""),"")</f>
        <v>2</v>
      </c>
      <c r="D21" s="42" t="str">
        <f>IF($B$20="No","Not Applicable","")</f>
        <v/>
      </c>
    </row>
    <row r="22" spans="1:4" x14ac:dyDescent="0.25">
      <c r="A22" s="11" t="s">
        <v>55</v>
      </c>
      <c r="B22" s="12" t="s">
        <v>86</v>
      </c>
      <c r="C22" s="12">
        <f>IF(B20="Yes",IFERROR(VLOOKUP(B22,'VALIDATION &amp; INPUTS'!B36:C40,2,FALSE),""),"")</f>
        <v>-10</v>
      </c>
      <c r="D22" s="42" t="str">
        <f>IF($B$20="No","Not Applicable","")</f>
        <v/>
      </c>
    </row>
    <row r="23" spans="1:4" x14ac:dyDescent="0.25"/>
    <row r="24" spans="1:4" ht="18.75" x14ac:dyDescent="0.3">
      <c r="A24" s="22" t="s">
        <v>56</v>
      </c>
      <c r="C24" s="3">
        <f>SUM(C25:C30)</f>
        <v>8</v>
      </c>
    </row>
    <row r="25" spans="1:4" x14ac:dyDescent="0.25">
      <c r="A25" s="11" t="s">
        <v>8</v>
      </c>
      <c r="B25" s="12" t="s">
        <v>81</v>
      </c>
      <c r="C25" s="12">
        <f>IFERROR(VLOOKUP(B25,'VALIDATION &amp; INPUTS'!B56:C57,2,FALSE),"")</f>
        <v>5</v>
      </c>
    </row>
    <row r="26" spans="1:4" x14ac:dyDescent="0.25">
      <c r="A26" s="11" t="s">
        <v>9</v>
      </c>
      <c r="B26" s="12" t="s">
        <v>76</v>
      </c>
      <c r="C26" s="12">
        <f>IFERROR(VLOOKUP(B26,'VALIDATION &amp; INPUTS'!B51:C54,2,FALSE),"")</f>
        <v>1</v>
      </c>
    </row>
    <row r="27" spans="1:4" x14ac:dyDescent="0.25">
      <c r="A27" s="11" t="s">
        <v>89</v>
      </c>
      <c r="B27" s="12" t="s">
        <v>58</v>
      </c>
      <c r="C27" s="12">
        <f>IFERROR(VLOOKUP(B27,'VALIDATION &amp; INPUTS'!B42:C45,2,FALSE),"")</f>
        <v>1</v>
      </c>
    </row>
    <row r="28" spans="1:4" x14ac:dyDescent="0.25">
      <c r="A28" s="11" t="s">
        <v>39</v>
      </c>
      <c r="B28" s="12" t="s">
        <v>106</v>
      </c>
      <c r="C28" s="12">
        <f>IFERROR(VLOOKUP(B28,'VALIDATION &amp; INPUTS'!B47:C49,2,FALSE),"")</f>
        <v>1</v>
      </c>
    </row>
    <row r="29" spans="1:4" x14ac:dyDescent="0.25">
      <c r="A29" s="59" t="s">
        <v>10</v>
      </c>
      <c r="B29" s="60" t="s">
        <v>84</v>
      </c>
      <c r="C29" s="60">
        <v>0</v>
      </c>
    </row>
    <row r="30" spans="1:4" x14ac:dyDescent="0.25">
      <c r="A30" s="59" t="s">
        <v>108</v>
      </c>
      <c r="B30" s="60" t="s">
        <v>107</v>
      </c>
      <c r="C30" s="60">
        <v>0</v>
      </c>
    </row>
    <row r="31" spans="1:4" x14ac:dyDescent="0.25"/>
    <row r="32" spans="1:4" ht="18.75" x14ac:dyDescent="0.3">
      <c r="A32" s="22" t="s">
        <v>40</v>
      </c>
      <c r="C32" s="3">
        <f>SUM(C33:C37)</f>
        <v>6</v>
      </c>
    </row>
    <row r="33" spans="1:3" x14ac:dyDescent="0.25">
      <c r="A33" s="11" t="s">
        <v>2</v>
      </c>
      <c r="B33" s="45">
        <v>20</v>
      </c>
      <c r="C33" s="12">
        <f>IFERROR(LOOKUP(B33,'VALIDATION &amp; INPUTS'!M4:M8,'VALIDATION &amp; INPUTS'!O4:O8),"")</f>
        <v>1</v>
      </c>
    </row>
    <row r="34" spans="1:3" x14ac:dyDescent="0.25">
      <c r="A34" s="25" t="s">
        <v>3</v>
      </c>
      <c r="B34" s="26" t="s">
        <v>79</v>
      </c>
      <c r="C34" s="12">
        <f>IFERROR(VLOOKUP(B34,'VALIDATION &amp; INPUTS'!B59:C60,2,FALSE),"")</f>
        <v>3</v>
      </c>
    </row>
    <row r="35" spans="1:3" x14ac:dyDescent="0.25">
      <c r="A35" s="23" t="s">
        <v>51</v>
      </c>
      <c r="B35" s="24" t="s">
        <v>42</v>
      </c>
      <c r="C35" s="12"/>
    </row>
    <row r="36" spans="1:3" x14ac:dyDescent="0.25">
      <c r="A36" s="15" t="s">
        <v>47</v>
      </c>
      <c r="B36" s="12" t="s">
        <v>50</v>
      </c>
      <c r="C36" s="12">
        <f>IFERROR(VLOOKUP(B36,'VALIDATION &amp; INPUTS'!B16:C18,2,FALSE),"")</f>
        <v>1</v>
      </c>
    </row>
    <row r="37" spans="1:3" x14ac:dyDescent="0.25">
      <c r="A37" s="11" t="s">
        <v>11</v>
      </c>
      <c r="B37" s="12" t="s">
        <v>77</v>
      </c>
      <c r="C37" s="12">
        <f>IFERROR(VLOOKUP(B37,'VALIDATION &amp; INPUTS'!B20:C22,2,FALSE),"")</f>
        <v>1</v>
      </c>
    </row>
    <row r="38" spans="1:3" x14ac:dyDescent="0.25"/>
    <row r="39" spans="1:3" x14ac:dyDescent="0.25">
      <c r="A39" s="51" t="s">
        <v>133</v>
      </c>
      <c r="B39" s="56" t="s">
        <v>134</v>
      </c>
      <c r="C39" s="12">
        <f>IFERROR(VLOOKUP(B39,'VALIDATION &amp; INPUTS'!B76:C77,2,FALSE),"")</f>
        <v>7</v>
      </c>
    </row>
    <row r="40" spans="1:3" x14ac:dyDescent="0.25">
      <c r="A40" s="55" t="s">
        <v>136</v>
      </c>
      <c r="B40" s="52" t="s">
        <v>138</v>
      </c>
      <c r="C40" s="12">
        <f>IFERROR(VLOOKUP(B40,'VALIDATION &amp; INPUTS'!B79:C80,2,FALSE),"")</f>
        <v>0</v>
      </c>
    </row>
    <row r="41" spans="1:3" x14ac:dyDescent="0.25">
      <c r="A41" s="61" t="s">
        <v>31</v>
      </c>
      <c r="B41" s="62" t="s">
        <v>144</v>
      </c>
      <c r="C41" s="60">
        <f>IFERROR(VLOOKUP(B41,'VALIDATION &amp; INPUTS'!B82:C87,2,FALSE),"")</f>
        <v>0</v>
      </c>
    </row>
    <row r="42" spans="1:3" x14ac:dyDescent="0.25">
      <c r="A42" s="53" t="s">
        <v>21</v>
      </c>
      <c r="B42" s="54" t="s">
        <v>107</v>
      </c>
      <c r="C42" s="12">
        <f>IFERROR(VLOOKUP(B42,'VALIDATION &amp; INPUTS'!B89:C92,2,FALSE),"")</f>
        <v>1</v>
      </c>
    </row>
    <row r="43" spans="1:3" ht="18.75" x14ac:dyDescent="0.3">
      <c r="A43" s="5"/>
    </row>
    <row r="44" spans="1:3" ht="19.5" thickBot="1" x14ac:dyDescent="0.35">
      <c r="A44" s="46" t="s">
        <v>66</v>
      </c>
      <c r="B44" s="46"/>
      <c r="C44" s="46">
        <f>SUM(C12,C19,C24,C32,C33,C34,C36,C37,C39,C40,C41,C42)</f>
        <v>44</v>
      </c>
    </row>
    <row r="45" spans="1:3" ht="18.75" x14ac:dyDescent="0.3">
      <c r="A45" s="47" t="s">
        <v>67</v>
      </c>
      <c r="B45" s="47"/>
      <c r="C45" s="47">
        <f>IFERROR(LOOKUP(C44,'VALIDATION &amp; INPUTS'!Z4:Z12,'VALIDATION &amp; INPUTS'!AB4:AB12),"")</f>
        <v>6</v>
      </c>
    </row>
    <row r="46" spans="1:3" x14ac:dyDescent="0.25">
      <c r="A46" s="48" t="s">
        <v>127</v>
      </c>
      <c r="B46" s="49"/>
      <c r="C46" s="50" t="str">
        <f>IFERROR(VLOOKUP(C45,'VALIDATION &amp; INPUTS'!AB4:AC12,2,FALSE),"")</f>
        <v>Poor Quality Obligor</v>
      </c>
    </row>
    <row r="47" spans="1:3" x14ac:dyDescent="0.25">
      <c r="A47" s="4"/>
    </row>
    <row r="48" spans="1:3" x14ac:dyDescent="0.25"/>
    <row r="49" x14ac:dyDescent="0.25"/>
    <row r="50" x14ac:dyDescent="0.25"/>
    <row r="51" x14ac:dyDescent="0.25"/>
    <row r="52" x14ac:dyDescent="0.25"/>
    <row r="53" x14ac:dyDescent="0.25"/>
  </sheetData>
  <mergeCells count="3">
    <mergeCell ref="C5:E5"/>
    <mergeCell ref="C6:E6"/>
    <mergeCell ref="C7:E7"/>
  </mergeCells>
  <conditionalFormatting sqref="A19:C19">
    <cfRule type="expression" dxfId="2" priority="2">
      <formula>$B$20="No"</formula>
    </cfRule>
  </conditionalFormatting>
  <conditionalFormatting sqref="A21:C22">
    <cfRule type="expression" dxfId="1" priority="3">
      <formula>$B$20="No"</formula>
    </cfRule>
  </conditionalFormatting>
  <conditionalFormatting sqref="B7:C7">
    <cfRule type="expression" dxfId="0" priority="1">
      <formula>OR($C$6="No",$C$6="")</formula>
    </cfRule>
  </conditionalFormatting>
  <dataValidations count="5">
    <dataValidation type="date" allowBlank="1" showInputMessage="1" showErrorMessage="1" errorTitle="Unspecified Input Format" error="Please input a valid date (DD/MM/YYYY)" sqref="E3" xr:uid="{DB533238-AD47-4C22-816C-7B3B708231C6}">
      <formula1>367</formula1>
      <formula2>73050</formula2>
    </dataValidation>
    <dataValidation type="whole" allowBlank="1" showInputMessage="1" showErrorMessage="1" error="Input valid age number !" sqref="B33" xr:uid="{2EC4CA46-5DED-4664-B248-9EF90BF7D9A9}">
      <formula1>1</formula1>
      <formula2>999</formula2>
    </dataValidation>
    <dataValidation type="whole" allowBlank="1" showInputMessage="1" showErrorMessage="1" error="Input a valid number !" sqref="B15" xr:uid="{92FA061A-248C-4A61-92F6-F3689741553E}">
      <formula1>0</formula1>
      <formula2>9999999</formula2>
    </dataValidation>
    <dataValidation type="decimal" allowBlank="1" showInputMessage="1" showErrorMessage="1" error="Input a valid Debt Burden % !" sqref="B16" xr:uid="{F46A6657-07AD-4CD2-9347-09BF2A666204}">
      <formula1>0</formula1>
      <formula2>1</formula2>
    </dataValidation>
    <dataValidation type="whole" allowBlank="1" showInputMessage="1" showErrorMessage="1" error="Input a valid number !" sqref="B9" xr:uid="{C5BEA33E-D26B-4C75-962E-8BB43310D43E}">
      <formula1>1</formula1>
      <formula2>999999</formula2>
    </dataValidation>
  </dataValidations>
  <pageMargins left="0.25" right="0.25" top="0.75" bottom="0.75" header="0.3" footer="0.3"/>
  <pageSetup paperSize="9" scale="96" orientation="portrait" r:id="rId1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9A74FF65-8DE7-4876-9FF6-D58318207CED}">
          <x14:formula1>
            <xm:f>'VALIDATION &amp; INPUTS'!$B$9:$B$14</xm:f>
          </x14:formula1>
          <xm:sqref>B35</xm:sqref>
        </x14:dataValidation>
        <x14:dataValidation type="list" allowBlank="1" showInputMessage="1" showErrorMessage="1" xr:uid="{A955AEA3-F358-4B76-B6CF-61881AD5C5CE}">
          <x14:formula1>
            <xm:f>'VALIDATION &amp; INPUTS'!$B$16:$B$18</xm:f>
          </x14:formula1>
          <xm:sqref>B36</xm:sqref>
        </x14:dataValidation>
        <x14:dataValidation type="list" allowBlank="1" showInputMessage="1" showErrorMessage="1" xr:uid="{2CB2ABD5-F472-4493-8563-6A6D7E18F45F}">
          <x14:formula1>
            <xm:f>'VALIDATION &amp; INPUTS'!$B$20:$B$22</xm:f>
          </x14:formula1>
          <xm:sqref>B37</xm:sqref>
        </x14:dataValidation>
        <x14:dataValidation type="list" allowBlank="1" showInputMessage="1" showErrorMessage="1" xr:uid="{3FCDFF41-5CB6-4F8C-9693-4C20E818D487}">
          <x14:formula1>
            <xm:f>'VALIDATION &amp; INPUTS'!$B$24:$B$25</xm:f>
          </x14:formula1>
          <xm:sqref>B21</xm:sqref>
        </x14:dataValidation>
        <x14:dataValidation type="list" allowBlank="1" showInputMessage="1" showErrorMessage="1" xr:uid="{5CD98AF0-51E3-457F-8B26-C461F3FBFF96}">
          <x14:formula1>
            <xm:f>'VALIDATION &amp; INPUTS'!$B$42:$B$45</xm:f>
          </x14:formula1>
          <xm:sqref>B27</xm:sqref>
        </x14:dataValidation>
        <x14:dataValidation type="list" allowBlank="1" showInputMessage="1" showErrorMessage="1" xr:uid="{7EB259C2-0526-4341-B323-0DE15F66349D}">
          <x14:formula1>
            <xm:f>'VALIDATION &amp; INPUTS'!$B$51:$B$54</xm:f>
          </x14:formula1>
          <xm:sqref>B26</xm:sqref>
        </x14:dataValidation>
        <x14:dataValidation type="list" allowBlank="1" showInputMessage="1" showErrorMessage="1" xr:uid="{277178F2-71D5-453B-85B1-3F1977CB907C}">
          <x14:formula1>
            <xm:f>'VALIDATION &amp; INPUTS'!$B$56:$B$57</xm:f>
          </x14:formula1>
          <xm:sqref>B25</xm:sqref>
        </x14:dataValidation>
        <x14:dataValidation type="list" allowBlank="1" showInputMessage="1" showErrorMessage="1" xr:uid="{960902E6-87EC-4AFF-9625-0849C4E394C4}">
          <x14:formula1>
            <xm:f>'VALIDATION &amp; INPUTS'!$B$59:$B$60</xm:f>
          </x14:formula1>
          <xm:sqref>B34</xm:sqref>
        </x14:dataValidation>
        <x14:dataValidation type="list" allowBlank="1" showInputMessage="1" showErrorMessage="1" xr:uid="{A0F9DCCB-810B-4B6B-8FCB-BD0DF91C72F6}">
          <x14:formula1>
            <xm:f>'VALIDATION &amp; INPUTS'!$B$36:$B$40</xm:f>
          </x14:formula1>
          <xm:sqref>B22</xm:sqref>
        </x14:dataValidation>
        <x14:dataValidation type="list" allowBlank="1" showInputMessage="1" showErrorMessage="1" xr:uid="{B2174D9C-22BB-4EE6-9E3D-56933377DE41}">
          <x14:formula1>
            <xm:f>'VALIDATION &amp; INPUTS'!$B$27:$B$30</xm:f>
          </x14:formula1>
          <xm:sqref>B29</xm:sqref>
        </x14:dataValidation>
        <x14:dataValidation type="list" allowBlank="1" showInputMessage="1" showErrorMessage="1" xr:uid="{2925101B-D315-4A37-ACFB-75007FBD4997}">
          <x14:formula1>
            <xm:f>'VALIDATION &amp; INPUTS'!$B$62:$B$65</xm:f>
          </x14:formula1>
          <xm:sqref>B14</xm:sqref>
        </x14:dataValidation>
        <x14:dataValidation type="list" allowBlank="1" showInputMessage="1" showErrorMessage="1" xr:uid="{AEE09722-502F-4269-8C82-038B6302DACA}">
          <x14:formula1>
            <xm:f>'VALIDATION &amp; INPUTS'!$B$67:$B$68</xm:f>
          </x14:formula1>
          <xm:sqref>B20</xm:sqref>
        </x14:dataValidation>
        <x14:dataValidation type="list" allowBlank="1" showInputMessage="1" showErrorMessage="1" xr:uid="{4A512B97-A99C-43D2-8E3C-14E47569673F}">
          <x14:formula1>
            <xm:f>'VALIDATION &amp; INPUTS'!$B$47:$B$49</xm:f>
          </x14:formula1>
          <xm:sqref>B28</xm:sqref>
        </x14:dataValidation>
        <x14:dataValidation type="list" allowBlank="1" showInputMessage="1" showErrorMessage="1" xr:uid="{FAA4754F-863D-405B-8809-5D7CCD33CD94}">
          <x14:formula1>
            <xm:f>'VALIDATION &amp; INPUTS'!$B$32:$B$34</xm:f>
          </x14:formula1>
          <xm:sqref>B30</xm:sqref>
        </x14:dataValidation>
        <x14:dataValidation type="list" allowBlank="1" showInputMessage="1" showErrorMessage="1" xr:uid="{20897D11-3FF9-488D-BFD5-9E3192368873}">
          <x14:formula1>
            <xm:f>'VALIDATION &amp; INPUTS'!$B$73:$B$74</xm:f>
          </x14:formula1>
          <xm:sqref>C6</xm:sqref>
        </x14:dataValidation>
        <x14:dataValidation type="list" allowBlank="1" showInputMessage="1" showErrorMessage="1" xr:uid="{EF7A4FC4-DB19-4211-A6A3-6810A67C56C5}">
          <x14:formula1>
            <xm:f>'VALIDATION &amp; INPUTS'!$B$2:$B$7</xm:f>
          </x14:formula1>
          <xm:sqref>B13</xm:sqref>
        </x14:dataValidation>
        <x14:dataValidation type="list" allowBlank="1" showInputMessage="1" showErrorMessage="1" xr:uid="{10C133F3-8753-4413-BC4B-8204F6B9D2F4}">
          <x14:formula1>
            <xm:f>'VALIDATION &amp; INPUTS'!$B$76:$B$77</xm:f>
          </x14:formula1>
          <xm:sqref>B39</xm:sqref>
        </x14:dataValidation>
        <x14:dataValidation type="list" allowBlank="1" showInputMessage="1" showErrorMessage="1" xr:uid="{757FD4C3-E017-42E6-8B32-E69140BFA3B9}">
          <x14:formula1>
            <xm:f>'VALIDATION &amp; INPUTS'!$B$79:$B$80</xm:f>
          </x14:formula1>
          <xm:sqref>B40</xm:sqref>
        </x14:dataValidation>
        <x14:dataValidation type="list" allowBlank="1" showInputMessage="1" showErrorMessage="1" xr:uid="{3DC43E3F-AAD6-49B1-AA78-55BC2C69E923}">
          <x14:formula1>
            <xm:f>'VALIDATION &amp; INPUTS'!$B$82:$B$87</xm:f>
          </x14:formula1>
          <xm:sqref>B41</xm:sqref>
        </x14:dataValidation>
        <x14:dataValidation type="list" allowBlank="1" showInputMessage="1" showErrorMessage="1" xr:uid="{E40FCACD-5611-4398-A74D-6F550D015FBA}">
          <x14:formula1>
            <xm:f>'VALIDATION &amp; INPUTS'!$B$89:$B$92</xm:f>
          </x14:formula1>
          <xm:sqref>B42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5C89-1AE3-49EF-BDDF-0FB33373FF0C}">
  <dimension ref="A1:AC92"/>
  <sheetViews>
    <sheetView zoomScale="94" zoomScaleNormal="100" workbookViewId="0">
      <selection activeCell="K15" sqref="K15"/>
    </sheetView>
  </sheetViews>
  <sheetFormatPr defaultColWidth="8.85546875" defaultRowHeight="15" x14ac:dyDescent="0.25"/>
  <cols>
    <col min="1" max="2" width="29" bestFit="1" customWidth="1"/>
    <col min="3" max="3" width="6.85546875" bestFit="1" customWidth="1"/>
    <col min="5" max="5" width="0.85546875" customWidth="1"/>
    <col min="6" max="7" width="14" customWidth="1"/>
    <col min="8" max="8" width="6.42578125" bestFit="1" customWidth="1"/>
    <col min="9" max="9" width="0.85546875" customWidth="1"/>
    <col min="10" max="11" width="14" customWidth="1"/>
    <col min="12" max="12" width="0.85546875" customWidth="1"/>
    <col min="13" max="15" width="14" customWidth="1"/>
    <col min="16" max="16" width="0.85546875" customWidth="1"/>
    <col min="17" max="19" width="13.85546875" customWidth="1"/>
    <col min="20" max="20" width="0.85546875" customWidth="1"/>
    <col min="21" max="22" width="13.85546875" customWidth="1"/>
    <col min="23" max="24" width="10.140625" customWidth="1"/>
    <col min="25" max="25" width="0.85546875" customWidth="1"/>
    <col min="26" max="27" width="12.140625" bestFit="1" customWidth="1"/>
    <col min="28" max="28" width="10" bestFit="1" customWidth="1"/>
    <col min="29" max="29" width="38" bestFit="1" customWidth="1"/>
  </cols>
  <sheetData>
    <row r="1" spans="1:29" ht="18.75" x14ac:dyDescent="0.3">
      <c r="A1" s="67" t="s">
        <v>1</v>
      </c>
      <c r="B1" s="67" t="s">
        <v>83</v>
      </c>
      <c r="C1" s="67" t="s">
        <v>64</v>
      </c>
      <c r="D1" s="84">
        <f>SUM(MAX(C2:C7),MAX(C16:C18),MAX(C20:C22),MAX(C24:C25),MAX(C27:C30),MAX(C36:C40),MAX(C42:C45),MAX(C51:C54),MAX(C56:C57),MAX(C62:C65),MAX(H4:H13),MAX(K4:K9),MAX(C47:C49),MAX(C32:C34),MAX(S4:S13),MAX(O4:O13),MAX(C59:C60),MAX(C76:C77),MAX(C79:C80),MAX(C82:C87),MAX(C89:C92))</f>
        <v>131</v>
      </c>
      <c r="F1" s="91" t="s">
        <v>96</v>
      </c>
      <c r="G1" s="92"/>
      <c r="H1" s="92"/>
      <c r="J1" s="91" t="s">
        <v>100</v>
      </c>
      <c r="K1" s="92"/>
      <c r="M1" s="9" t="s">
        <v>103</v>
      </c>
      <c r="N1" s="9"/>
      <c r="O1" s="10"/>
      <c r="Q1" s="91" t="s">
        <v>111</v>
      </c>
      <c r="R1" s="92"/>
      <c r="S1" s="92"/>
      <c r="U1" s="9" t="s">
        <v>114</v>
      </c>
      <c r="V1" s="10"/>
      <c r="W1" s="10"/>
      <c r="X1" s="10"/>
      <c r="Z1" s="3" t="s">
        <v>130</v>
      </c>
    </row>
    <row r="2" spans="1:29" x14ac:dyDescent="0.25">
      <c r="A2" s="68" t="s">
        <v>32</v>
      </c>
      <c r="B2" s="43" t="s">
        <v>33</v>
      </c>
      <c r="C2" s="43">
        <v>5</v>
      </c>
      <c r="D2" s="43"/>
      <c r="F2" s="74" t="s">
        <v>99</v>
      </c>
      <c r="G2" s="75">
        <v>4999</v>
      </c>
      <c r="H2" s="43"/>
      <c r="J2" s="74" t="s">
        <v>99</v>
      </c>
      <c r="K2" s="80">
        <v>0.08</v>
      </c>
      <c r="M2" s="7"/>
      <c r="N2" s="7"/>
      <c r="O2" s="16"/>
      <c r="Q2" s="74" t="s">
        <v>99</v>
      </c>
      <c r="R2" s="75">
        <v>999</v>
      </c>
      <c r="S2" s="43"/>
      <c r="U2" s="7" t="s">
        <v>99</v>
      </c>
      <c r="V2" s="8">
        <v>24999</v>
      </c>
      <c r="Z2" s="66" t="s">
        <v>116</v>
      </c>
      <c r="AA2" s="66"/>
      <c r="AB2" s="1" t="s">
        <v>117</v>
      </c>
      <c r="AC2" s="1" t="s">
        <v>127</v>
      </c>
    </row>
    <row r="3" spans="1:29" x14ac:dyDescent="0.25">
      <c r="A3" s="43"/>
      <c r="B3" s="43" t="s">
        <v>36</v>
      </c>
      <c r="C3" s="43">
        <v>4</v>
      </c>
      <c r="D3" s="43"/>
      <c r="F3" s="68" t="s">
        <v>98</v>
      </c>
      <c r="G3" s="68" t="s">
        <v>97</v>
      </c>
      <c r="H3" s="68" t="s">
        <v>63</v>
      </c>
      <c r="J3" s="68" t="s">
        <v>101</v>
      </c>
      <c r="K3" s="68" t="s">
        <v>63</v>
      </c>
      <c r="M3" s="68" t="s">
        <v>98</v>
      </c>
      <c r="N3" s="68" t="s">
        <v>97</v>
      </c>
      <c r="O3" s="68" t="s">
        <v>63</v>
      </c>
      <c r="Q3" s="68" t="s">
        <v>98</v>
      </c>
      <c r="R3" s="68" t="s">
        <v>97</v>
      </c>
      <c r="S3" s="68" t="s">
        <v>63</v>
      </c>
      <c r="U3" s="1" t="s">
        <v>98</v>
      </c>
      <c r="V3" s="1" t="s">
        <v>97</v>
      </c>
      <c r="W3" s="1" t="s">
        <v>112</v>
      </c>
      <c r="X3" s="1" t="s">
        <v>113</v>
      </c>
      <c r="Z3" s="1" t="s">
        <v>128</v>
      </c>
      <c r="AA3" s="1" t="s">
        <v>129</v>
      </c>
    </row>
    <row r="4" spans="1:29" x14ac:dyDescent="0.25">
      <c r="A4" s="43"/>
      <c r="B4" s="43" t="s">
        <v>34</v>
      </c>
      <c r="C4" s="43">
        <v>3</v>
      </c>
      <c r="D4" s="43"/>
      <c r="F4" s="76">
        <f>G4-1</f>
        <v>49999</v>
      </c>
      <c r="G4" s="77">
        <v>50000</v>
      </c>
      <c r="H4" s="78">
        <v>1</v>
      </c>
      <c r="J4" s="81">
        <v>0</v>
      </c>
      <c r="K4" s="78">
        <v>15</v>
      </c>
      <c r="M4" s="82">
        <v>18</v>
      </c>
      <c r="N4" s="82">
        <v>20</v>
      </c>
      <c r="O4" s="78">
        <v>1</v>
      </c>
      <c r="Q4" s="76">
        <v>0</v>
      </c>
      <c r="R4" s="77">
        <v>15000</v>
      </c>
      <c r="S4" s="79">
        <v>1</v>
      </c>
      <c r="U4" s="20">
        <v>0</v>
      </c>
      <c r="V4" s="21">
        <v>25000</v>
      </c>
      <c r="W4" s="20">
        <v>25000</v>
      </c>
      <c r="X4" s="20">
        <v>10000</v>
      </c>
      <c r="Z4" s="30">
        <v>0</v>
      </c>
      <c r="AA4" s="30">
        <f t="shared" ref="AA4:AA11" si="0">Z5-1</f>
        <v>10</v>
      </c>
      <c r="AB4" s="30">
        <v>9</v>
      </c>
      <c r="AC4" s="30" t="s">
        <v>126</v>
      </c>
    </row>
    <row r="5" spans="1:29" x14ac:dyDescent="0.25">
      <c r="A5" s="43"/>
      <c r="B5" s="43" t="s">
        <v>35</v>
      </c>
      <c r="C5" s="43">
        <v>2</v>
      </c>
      <c r="D5" s="43"/>
      <c r="F5" s="76">
        <f t="shared" ref="F5:F13" si="1">G4+1</f>
        <v>50001</v>
      </c>
      <c r="G5" s="76">
        <f t="shared" ref="G5:G12" si="2">F5+$G$2</f>
        <v>55000</v>
      </c>
      <c r="H5" s="78">
        <v>2</v>
      </c>
      <c r="J5" s="81">
        <f>J4+$K$2</f>
        <v>0.08</v>
      </c>
      <c r="K5" s="78">
        <v>10</v>
      </c>
      <c r="M5" s="82">
        <v>21</v>
      </c>
      <c r="N5" s="82">
        <v>25</v>
      </c>
      <c r="O5" s="78">
        <v>5</v>
      </c>
      <c r="Q5" s="76">
        <f t="shared" ref="Q5:Q13" si="3">R4+1</f>
        <v>15001</v>
      </c>
      <c r="R5" s="76">
        <f t="shared" ref="R5:R12" si="4">Q5+$G$2</f>
        <v>20000</v>
      </c>
      <c r="S5" s="79">
        <v>3</v>
      </c>
      <c r="U5" s="20">
        <f t="shared" ref="U5:U14" si="5">V4+1</f>
        <v>25001</v>
      </c>
      <c r="V5" s="20">
        <f>U5+$V$2</f>
        <v>50000</v>
      </c>
      <c r="W5" s="20">
        <v>25000</v>
      </c>
      <c r="X5" s="20">
        <v>15000</v>
      </c>
      <c r="Z5" s="30">
        <f t="shared" ref="Z5:Z12" si="6">AA5-14</f>
        <v>11</v>
      </c>
      <c r="AA5" s="30">
        <f t="shared" si="0"/>
        <v>25</v>
      </c>
      <c r="AB5" s="30">
        <v>8</v>
      </c>
      <c r="AC5" s="30" t="s">
        <v>125</v>
      </c>
    </row>
    <row r="6" spans="1:29" x14ac:dyDescent="0.25">
      <c r="A6" s="43"/>
      <c r="B6" s="43" t="s">
        <v>153</v>
      </c>
      <c r="C6" s="43">
        <v>4</v>
      </c>
      <c r="D6" s="43"/>
      <c r="F6" s="76">
        <f t="shared" si="1"/>
        <v>55001</v>
      </c>
      <c r="G6" s="76">
        <f t="shared" si="2"/>
        <v>60000</v>
      </c>
      <c r="H6" s="78">
        <v>3</v>
      </c>
      <c r="J6" s="81">
        <f t="shared" ref="J6:J10" si="7">J5+$K$2</f>
        <v>0.16</v>
      </c>
      <c r="K6" s="78">
        <v>5</v>
      </c>
      <c r="M6" s="82">
        <v>26</v>
      </c>
      <c r="N6" s="82">
        <v>35</v>
      </c>
      <c r="O6" s="78">
        <v>5</v>
      </c>
      <c r="Q6" s="76">
        <f t="shared" si="3"/>
        <v>20001</v>
      </c>
      <c r="R6" s="76">
        <f t="shared" si="4"/>
        <v>25000</v>
      </c>
      <c r="S6" s="79">
        <v>5</v>
      </c>
      <c r="U6" s="20">
        <f t="shared" si="5"/>
        <v>50001</v>
      </c>
      <c r="V6" s="20">
        <f t="shared" ref="V6:V13" si="8">U6+$V$2</f>
        <v>75000</v>
      </c>
      <c r="W6" s="20">
        <v>25000</v>
      </c>
      <c r="X6" s="20">
        <v>20000</v>
      </c>
      <c r="Z6" s="30">
        <f t="shared" si="6"/>
        <v>26</v>
      </c>
      <c r="AA6" s="30">
        <f t="shared" si="0"/>
        <v>40</v>
      </c>
      <c r="AB6" s="30">
        <v>7</v>
      </c>
      <c r="AC6" s="30" t="s">
        <v>124</v>
      </c>
    </row>
    <row r="7" spans="1:29" x14ac:dyDescent="0.25">
      <c r="A7" s="43"/>
      <c r="B7" s="43" t="s">
        <v>152</v>
      </c>
      <c r="C7" s="43">
        <v>3</v>
      </c>
      <c r="D7" s="43">
        <f>D1/9</f>
        <v>14.555555555555555</v>
      </c>
      <c r="F7" s="76">
        <f t="shared" si="1"/>
        <v>60001</v>
      </c>
      <c r="G7" s="76">
        <f t="shared" si="2"/>
        <v>65000</v>
      </c>
      <c r="H7" s="78">
        <v>4</v>
      </c>
      <c r="J7" s="81">
        <f t="shared" si="7"/>
        <v>0.24</v>
      </c>
      <c r="K7" s="78">
        <v>0</v>
      </c>
      <c r="M7" s="82">
        <v>36</v>
      </c>
      <c r="N7" s="82">
        <v>40</v>
      </c>
      <c r="O7" s="78">
        <v>4</v>
      </c>
      <c r="Q7" s="76">
        <f t="shared" si="3"/>
        <v>25001</v>
      </c>
      <c r="R7" s="76">
        <f t="shared" si="4"/>
        <v>30000</v>
      </c>
      <c r="S7" s="79">
        <v>7</v>
      </c>
      <c r="U7" s="20">
        <f t="shared" si="5"/>
        <v>75001</v>
      </c>
      <c r="V7" s="20">
        <f t="shared" si="8"/>
        <v>100000</v>
      </c>
      <c r="W7" s="20">
        <v>30000</v>
      </c>
      <c r="X7" s="20">
        <v>20000</v>
      </c>
      <c r="Z7" s="31">
        <f t="shared" si="6"/>
        <v>41</v>
      </c>
      <c r="AA7" s="31">
        <f t="shared" si="0"/>
        <v>55</v>
      </c>
      <c r="AB7" s="31">
        <v>6</v>
      </c>
      <c r="AC7" s="31" t="s">
        <v>123</v>
      </c>
    </row>
    <row r="8" spans="1:29" x14ac:dyDescent="0.25">
      <c r="F8" s="76">
        <f t="shared" si="1"/>
        <v>65001</v>
      </c>
      <c r="G8" s="76">
        <f t="shared" si="2"/>
        <v>70000</v>
      </c>
      <c r="H8" s="78">
        <v>5</v>
      </c>
      <c r="J8" s="81">
        <f t="shared" si="7"/>
        <v>0.32</v>
      </c>
      <c r="K8" s="78">
        <v>-5</v>
      </c>
      <c r="M8" s="82">
        <v>41</v>
      </c>
      <c r="N8" s="82">
        <v>45</v>
      </c>
      <c r="O8" s="78">
        <v>4</v>
      </c>
      <c r="Q8" s="76">
        <f t="shared" si="3"/>
        <v>30001</v>
      </c>
      <c r="R8" s="76">
        <f t="shared" si="4"/>
        <v>35000</v>
      </c>
      <c r="S8" s="79">
        <v>9</v>
      </c>
      <c r="U8" s="20">
        <f t="shared" si="5"/>
        <v>100001</v>
      </c>
      <c r="V8" s="20">
        <f t="shared" si="8"/>
        <v>125000</v>
      </c>
      <c r="W8" s="20">
        <v>35000</v>
      </c>
      <c r="X8" s="20">
        <v>25000</v>
      </c>
      <c r="Z8" s="32">
        <f t="shared" si="6"/>
        <v>56</v>
      </c>
      <c r="AA8" s="32">
        <f t="shared" si="0"/>
        <v>70</v>
      </c>
      <c r="AB8" s="32">
        <v>5</v>
      </c>
      <c r="AC8" s="32" t="s">
        <v>122</v>
      </c>
    </row>
    <row r="9" spans="1:29" x14ac:dyDescent="0.25">
      <c r="A9" s="68" t="s">
        <v>41</v>
      </c>
      <c r="B9" t="s">
        <v>69</v>
      </c>
      <c r="F9" s="76">
        <f t="shared" si="1"/>
        <v>70001</v>
      </c>
      <c r="G9" s="76">
        <f t="shared" si="2"/>
        <v>75000</v>
      </c>
      <c r="H9" s="78">
        <v>6</v>
      </c>
      <c r="J9" s="81">
        <f t="shared" si="7"/>
        <v>0.4</v>
      </c>
      <c r="K9" s="78">
        <v>-10</v>
      </c>
      <c r="M9" s="82">
        <v>46</v>
      </c>
      <c r="N9" s="82">
        <v>50</v>
      </c>
      <c r="O9" s="78">
        <v>3</v>
      </c>
      <c r="Q9" s="76">
        <f t="shared" si="3"/>
        <v>35001</v>
      </c>
      <c r="R9" s="76">
        <f t="shared" si="4"/>
        <v>40000</v>
      </c>
      <c r="S9" s="79">
        <v>9</v>
      </c>
      <c r="U9" s="20">
        <f t="shared" si="5"/>
        <v>125001</v>
      </c>
      <c r="V9" s="20">
        <f t="shared" si="8"/>
        <v>150000</v>
      </c>
      <c r="W9" s="20">
        <v>40000</v>
      </c>
      <c r="X9" s="20">
        <v>25000</v>
      </c>
      <c r="Z9" s="32">
        <f t="shared" si="6"/>
        <v>71</v>
      </c>
      <c r="AA9" s="32">
        <f t="shared" si="0"/>
        <v>85</v>
      </c>
      <c r="AB9" s="32">
        <v>4</v>
      </c>
      <c r="AC9" s="32" t="s">
        <v>121</v>
      </c>
    </row>
    <row r="10" spans="1:29" x14ac:dyDescent="0.25">
      <c r="B10" t="s">
        <v>42</v>
      </c>
      <c r="F10" s="76">
        <f t="shared" si="1"/>
        <v>75001</v>
      </c>
      <c r="G10" s="76">
        <f t="shared" si="2"/>
        <v>80000</v>
      </c>
      <c r="H10" s="78">
        <v>7</v>
      </c>
      <c r="J10" s="81">
        <f t="shared" si="7"/>
        <v>0.48000000000000004</v>
      </c>
      <c r="K10" s="78">
        <v>-15</v>
      </c>
      <c r="M10" s="82">
        <v>51</v>
      </c>
      <c r="N10" s="82">
        <v>55</v>
      </c>
      <c r="O10" s="78">
        <v>2</v>
      </c>
      <c r="Q10" s="76">
        <f t="shared" si="3"/>
        <v>40001</v>
      </c>
      <c r="R10" s="76">
        <f t="shared" si="4"/>
        <v>45000</v>
      </c>
      <c r="S10" s="79">
        <v>9</v>
      </c>
      <c r="U10" s="20">
        <f t="shared" si="5"/>
        <v>150001</v>
      </c>
      <c r="V10" s="20">
        <f t="shared" si="8"/>
        <v>175000</v>
      </c>
      <c r="W10" s="20">
        <v>45000</v>
      </c>
      <c r="X10" s="20">
        <v>30000</v>
      </c>
      <c r="Z10" s="43">
        <f t="shared" si="6"/>
        <v>86</v>
      </c>
      <c r="AA10" s="43">
        <f t="shared" si="0"/>
        <v>100</v>
      </c>
      <c r="AB10" s="43">
        <v>3</v>
      </c>
      <c r="AC10" s="43" t="s">
        <v>120</v>
      </c>
    </row>
    <row r="11" spans="1:29" x14ac:dyDescent="0.25">
      <c r="B11" t="s">
        <v>43</v>
      </c>
      <c r="F11" s="76">
        <f t="shared" si="1"/>
        <v>80001</v>
      </c>
      <c r="G11" s="76">
        <f t="shared" si="2"/>
        <v>85000</v>
      </c>
      <c r="H11" s="78">
        <v>8</v>
      </c>
      <c r="M11" s="82">
        <v>56</v>
      </c>
      <c r="N11" s="82">
        <v>60</v>
      </c>
      <c r="O11" s="78">
        <v>2</v>
      </c>
      <c r="Q11" s="76">
        <f t="shared" si="3"/>
        <v>45001</v>
      </c>
      <c r="R11" s="76">
        <f t="shared" si="4"/>
        <v>50000</v>
      </c>
      <c r="S11" s="79">
        <v>9</v>
      </c>
      <c r="U11" s="20">
        <f t="shared" si="5"/>
        <v>175001</v>
      </c>
      <c r="V11" s="20">
        <f t="shared" si="8"/>
        <v>200000</v>
      </c>
      <c r="W11" s="20">
        <v>50000</v>
      </c>
      <c r="X11" s="20">
        <v>30000</v>
      </c>
      <c r="Z11" s="43">
        <f t="shared" si="6"/>
        <v>101</v>
      </c>
      <c r="AA11" s="43">
        <f t="shared" si="0"/>
        <v>115</v>
      </c>
      <c r="AB11" s="43">
        <v>2</v>
      </c>
      <c r="AC11" s="43" t="s">
        <v>119</v>
      </c>
    </row>
    <row r="12" spans="1:29" x14ac:dyDescent="0.25">
      <c r="B12" t="s">
        <v>44</v>
      </c>
      <c r="F12" s="76">
        <f t="shared" si="1"/>
        <v>85001</v>
      </c>
      <c r="G12" s="76">
        <f t="shared" si="2"/>
        <v>90000</v>
      </c>
      <c r="H12" s="78">
        <v>9</v>
      </c>
      <c r="M12" s="82">
        <v>61</v>
      </c>
      <c r="N12" s="82">
        <v>65</v>
      </c>
      <c r="O12" s="78">
        <v>1</v>
      </c>
      <c r="Q12" s="76">
        <f t="shared" si="3"/>
        <v>50001</v>
      </c>
      <c r="R12" s="76">
        <f t="shared" si="4"/>
        <v>55000</v>
      </c>
      <c r="S12" s="79">
        <v>9</v>
      </c>
      <c r="U12" s="20">
        <f t="shared" si="5"/>
        <v>200001</v>
      </c>
      <c r="V12" s="20">
        <f t="shared" si="8"/>
        <v>225000</v>
      </c>
      <c r="W12" s="20">
        <v>55000</v>
      </c>
      <c r="X12" s="20">
        <v>35000</v>
      </c>
      <c r="Z12" s="43">
        <f t="shared" si="6"/>
        <v>116</v>
      </c>
      <c r="AA12" s="43">
        <v>130</v>
      </c>
      <c r="AB12" s="43">
        <v>1</v>
      </c>
      <c r="AC12" s="43" t="s">
        <v>118</v>
      </c>
    </row>
    <row r="13" spans="1:29" x14ac:dyDescent="0.25">
      <c r="B13" t="s">
        <v>45</v>
      </c>
      <c r="F13" s="76">
        <f t="shared" si="1"/>
        <v>90001</v>
      </c>
      <c r="G13" s="79"/>
      <c r="H13" s="78">
        <v>9</v>
      </c>
      <c r="M13" s="82">
        <v>66</v>
      </c>
      <c r="N13" s="82">
        <v>70</v>
      </c>
      <c r="O13" s="78">
        <v>1</v>
      </c>
      <c r="Q13" s="76">
        <f t="shared" si="3"/>
        <v>55001</v>
      </c>
      <c r="R13" s="79"/>
      <c r="S13" s="79">
        <v>9</v>
      </c>
      <c r="U13" s="20">
        <f t="shared" si="5"/>
        <v>225001</v>
      </c>
      <c r="V13" s="20">
        <f t="shared" si="8"/>
        <v>250000</v>
      </c>
      <c r="W13" s="20">
        <v>60000</v>
      </c>
      <c r="X13" s="20">
        <v>35000</v>
      </c>
    </row>
    <row r="14" spans="1:29" x14ac:dyDescent="0.25">
      <c r="B14" t="s">
        <v>46</v>
      </c>
      <c r="U14" s="20">
        <f t="shared" si="5"/>
        <v>250001</v>
      </c>
      <c r="V14" s="19"/>
      <c r="W14" s="20">
        <v>65000</v>
      </c>
      <c r="X14" s="20">
        <v>40000</v>
      </c>
    </row>
    <row r="16" spans="1:29" x14ac:dyDescent="0.25">
      <c r="A16" s="88" t="s">
        <v>47</v>
      </c>
      <c r="B16" s="43" t="s">
        <v>48</v>
      </c>
      <c r="C16" s="43">
        <v>5</v>
      </c>
    </row>
    <row r="17" spans="1:7" x14ac:dyDescent="0.25">
      <c r="A17" s="43"/>
      <c r="B17" s="43" t="s">
        <v>49</v>
      </c>
      <c r="C17" s="43">
        <v>3</v>
      </c>
    </row>
    <row r="18" spans="1:7" x14ac:dyDescent="0.25">
      <c r="A18" s="43"/>
      <c r="B18" s="43" t="s">
        <v>50</v>
      </c>
      <c r="C18" s="43">
        <v>1</v>
      </c>
      <c r="F18" s="85" t="s">
        <v>163</v>
      </c>
      <c r="G18" s="86"/>
    </row>
    <row r="19" spans="1:7" x14ac:dyDescent="0.25">
      <c r="F19" s="87" t="s">
        <v>162</v>
      </c>
      <c r="G19" s="87"/>
    </row>
    <row r="20" spans="1:7" x14ac:dyDescent="0.25">
      <c r="A20" s="88" t="s">
        <v>11</v>
      </c>
      <c r="B20" s="43" t="s">
        <v>52</v>
      </c>
      <c r="C20" s="43">
        <v>5</v>
      </c>
      <c r="F20" s="89" t="s">
        <v>164</v>
      </c>
      <c r="G20" s="89"/>
    </row>
    <row r="21" spans="1:7" x14ac:dyDescent="0.25">
      <c r="A21" s="43"/>
      <c r="B21" s="43" t="s">
        <v>53</v>
      </c>
      <c r="C21" s="43">
        <v>3</v>
      </c>
    </row>
    <row r="22" spans="1:7" x14ac:dyDescent="0.25">
      <c r="A22" s="43"/>
      <c r="B22" s="43" t="s">
        <v>77</v>
      </c>
      <c r="C22" s="43">
        <v>1</v>
      </c>
    </row>
    <row r="24" spans="1:7" x14ac:dyDescent="0.25">
      <c r="A24" s="88" t="s">
        <v>102</v>
      </c>
      <c r="B24" s="43" t="s">
        <v>14</v>
      </c>
      <c r="C24" s="43">
        <v>1</v>
      </c>
    </row>
    <row r="25" spans="1:7" x14ac:dyDescent="0.25">
      <c r="A25" s="43"/>
      <c r="B25" s="43" t="s">
        <v>54</v>
      </c>
      <c r="C25" s="43">
        <v>2</v>
      </c>
    </row>
    <row r="27" spans="1:7" x14ac:dyDescent="0.25">
      <c r="A27" s="88" t="s">
        <v>10</v>
      </c>
      <c r="B27" s="43" t="s">
        <v>57</v>
      </c>
      <c r="C27" s="43">
        <v>10</v>
      </c>
    </row>
    <row r="28" spans="1:7" x14ac:dyDescent="0.25">
      <c r="A28" s="68"/>
      <c r="B28" s="43" t="s">
        <v>84</v>
      </c>
      <c r="C28" s="43">
        <v>10</v>
      </c>
    </row>
    <row r="29" spans="1:7" x14ac:dyDescent="0.25">
      <c r="A29" s="43"/>
      <c r="B29" s="43" t="s">
        <v>58</v>
      </c>
      <c r="C29" s="43">
        <v>7</v>
      </c>
    </row>
    <row r="30" spans="1:7" x14ac:dyDescent="0.25">
      <c r="A30" s="43"/>
      <c r="B30" s="43" t="s">
        <v>70</v>
      </c>
      <c r="C30" s="43">
        <v>9</v>
      </c>
    </row>
    <row r="32" spans="1:7" x14ac:dyDescent="0.25">
      <c r="A32" s="88" t="s">
        <v>108</v>
      </c>
      <c r="B32" s="43" t="s">
        <v>109</v>
      </c>
      <c r="C32" s="43">
        <v>5</v>
      </c>
    </row>
    <row r="33" spans="1:8" x14ac:dyDescent="0.25">
      <c r="A33" s="68"/>
      <c r="B33" s="43" t="s">
        <v>110</v>
      </c>
      <c r="C33" s="43">
        <v>3</v>
      </c>
    </row>
    <row r="34" spans="1:8" x14ac:dyDescent="0.25">
      <c r="A34" s="43"/>
      <c r="B34" s="43" t="s">
        <v>107</v>
      </c>
      <c r="C34" s="43">
        <v>1</v>
      </c>
    </row>
    <row r="36" spans="1:8" x14ac:dyDescent="0.25">
      <c r="A36" s="88" t="s">
        <v>55</v>
      </c>
      <c r="B36" s="43" t="s">
        <v>65</v>
      </c>
      <c r="C36" s="43">
        <v>15</v>
      </c>
      <c r="F36" t="s">
        <v>161</v>
      </c>
    </row>
    <row r="37" spans="1:8" x14ac:dyDescent="0.25">
      <c r="A37" s="43"/>
      <c r="B37" s="43" t="s">
        <v>85</v>
      </c>
      <c r="C37" s="43">
        <v>-5</v>
      </c>
    </row>
    <row r="38" spans="1:8" x14ac:dyDescent="0.25">
      <c r="A38" s="43"/>
      <c r="B38" s="43" t="s">
        <v>86</v>
      </c>
      <c r="C38" s="43">
        <v>-10</v>
      </c>
    </row>
    <row r="39" spans="1:8" x14ac:dyDescent="0.25">
      <c r="A39" s="43"/>
      <c r="B39" s="43" t="s">
        <v>87</v>
      </c>
      <c r="C39" s="43">
        <v>-15</v>
      </c>
      <c r="F39" s="1" t="s">
        <v>160</v>
      </c>
    </row>
    <row r="40" spans="1:8" x14ac:dyDescent="0.25">
      <c r="A40" s="43"/>
      <c r="B40" s="43" t="s">
        <v>88</v>
      </c>
      <c r="C40" s="43">
        <v>-15</v>
      </c>
      <c r="F40" t="s">
        <v>154</v>
      </c>
      <c r="G40">
        <v>100000</v>
      </c>
    </row>
    <row r="41" spans="1:8" x14ac:dyDescent="0.25">
      <c r="F41" t="s">
        <v>155</v>
      </c>
      <c r="G41" s="57">
        <v>0.3</v>
      </c>
    </row>
    <row r="42" spans="1:8" x14ac:dyDescent="0.25">
      <c r="A42" s="88" t="s">
        <v>89</v>
      </c>
      <c r="B42" s="43" t="s">
        <v>57</v>
      </c>
      <c r="C42" s="43">
        <v>5</v>
      </c>
      <c r="F42" t="s">
        <v>157</v>
      </c>
      <c r="G42">
        <v>0</v>
      </c>
    </row>
    <row r="43" spans="1:8" x14ac:dyDescent="0.25">
      <c r="A43" s="43"/>
      <c r="B43" s="43" t="s">
        <v>71</v>
      </c>
      <c r="C43" s="43">
        <v>3</v>
      </c>
      <c r="F43" t="s">
        <v>156</v>
      </c>
      <c r="G43">
        <v>15000</v>
      </c>
    </row>
    <row r="44" spans="1:8" x14ac:dyDescent="0.25">
      <c r="A44" s="43"/>
      <c r="B44" s="43" t="s">
        <v>58</v>
      </c>
      <c r="C44" s="43">
        <v>1</v>
      </c>
    </row>
    <row r="45" spans="1:8" x14ac:dyDescent="0.25">
      <c r="A45" s="43"/>
      <c r="B45" s="43" t="s">
        <v>72</v>
      </c>
      <c r="C45" s="43">
        <v>0</v>
      </c>
      <c r="F45" t="s">
        <v>158</v>
      </c>
      <c r="G45" s="58">
        <f>G40-(G40*G41)</f>
        <v>70000</v>
      </c>
    </row>
    <row r="46" spans="1:8" x14ac:dyDescent="0.25">
      <c r="G46">
        <f>G45-G42-G43</f>
        <v>55000</v>
      </c>
      <c r="H46" t="s">
        <v>159</v>
      </c>
    </row>
    <row r="47" spans="1:8" x14ac:dyDescent="0.25">
      <c r="A47" s="68" t="s">
        <v>39</v>
      </c>
      <c r="B47" s="43" t="s">
        <v>104</v>
      </c>
      <c r="C47" s="43">
        <v>5</v>
      </c>
    </row>
    <row r="48" spans="1:8" x14ac:dyDescent="0.25">
      <c r="A48" s="43"/>
      <c r="B48" s="43" t="s">
        <v>105</v>
      </c>
      <c r="C48" s="43">
        <v>3</v>
      </c>
    </row>
    <row r="49" spans="1:3" x14ac:dyDescent="0.25">
      <c r="A49" s="43"/>
      <c r="B49" s="43" t="s">
        <v>106</v>
      </c>
      <c r="C49" s="43">
        <v>1</v>
      </c>
    </row>
    <row r="51" spans="1:3" x14ac:dyDescent="0.25">
      <c r="A51" s="90" t="s">
        <v>9</v>
      </c>
      <c r="B51" s="69" t="s">
        <v>73</v>
      </c>
      <c r="C51" s="69">
        <v>5</v>
      </c>
    </row>
    <row r="52" spans="1:3" x14ac:dyDescent="0.25">
      <c r="A52" s="69"/>
      <c r="B52" s="70" t="s">
        <v>74</v>
      </c>
      <c r="C52" s="69">
        <v>3</v>
      </c>
    </row>
    <row r="53" spans="1:3" x14ac:dyDescent="0.25">
      <c r="A53" s="69"/>
      <c r="B53" s="70" t="s">
        <v>75</v>
      </c>
      <c r="C53" s="69">
        <v>2</v>
      </c>
    </row>
    <row r="54" spans="1:3" x14ac:dyDescent="0.25">
      <c r="A54" s="71"/>
      <c r="B54" s="72" t="s">
        <v>76</v>
      </c>
      <c r="C54" s="71">
        <v>1</v>
      </c>
    </row>
    <row r="56" spans="1:3" x14ac:dyDescent="0.25">
      <c r="A56" s="88" t="s">
        <v>8</v>
      </c>
      <c r="B56" s="43" t="s">
        <v>80</v>
      </c>
      <c r="C56" s="43">
        <v>3</v>
      </c>
    </row>
    <row r="57" spans="1:3" x14ac:dyDescent="0.25">
      <c r="A57" s="43"/>
      <c r="B57" s="43" t="s">
        <v>81</v>
      </c>
      <c r="C57" s="43">
        <v>5</v>
      </c>
    </row>
    <row r="59" spans="1:3" x14ac:dyDescent="0.25">
      <c r="A59" s="68" t="s">
        <v>3</v>
      </c>
      <c r="B59" s="43" t="s">
        <v>78</v>
      </c>
      <c r="C59" s="43">
        <v>2</v>
      </c>
    </row>
    <row r="60" spans="1:3" x14ac:dyDescent="0.25">
      <c r="A60" s="43"/>
      <c r="B60" s="43" t="s">
        <v>79</v>
      </c>
      <c r="C60" s="43">
        <v>3</v>
      </c>
    </row>
    <row r="62" spans="1:3" x14ac:dyDescent="0.25">
      <c r="A62" s="88" t="s">
        <v>4</v>
      </c>
      <c r="B62" s="73" t="s">
        <v>92</v>
      </c>
      <c r="C62" s="43">
        <v>5</v>
      </c>
    </row>
    <row r="63" spans="1:3" x14ac:dyDescent="0.25">
      <c r="A63" s="43"/>
      <c r="B63" s="73" t="s">
        <v>91</v>
      </c>
      <c r="C63" s="43">
        <v>4</v>
      </c>
    </row>
    <row r="64" spans="1:3" x14ac:dyDescent="0.25">
      <c r="A64" s="43"/>
      <c r="B64" s="73" t="s">
        <v>90</v>
      </c>
      <c r="C64" s="43">
        <v>3</v>
      </c>
    </row>
    <row r="65" spans="1:3" x14ac:dyDescent="0.25">
      <c r="A65" s="43"/>
      <c r="B65" s="73" t="s">
        <v>132</v>
      </c>
      <c r="C65" s="43">
        <v>2</v>
      </c>
    </row>
    <row r="67" spans="1:3" x14ac:dyDescent="0.25">
      <c r="A67" s="88" t="s">
        <v>93</v>
      </c>
      <c r="B67" t="s">
        <v>94</v>
      </c>
    </row>
    <row r="68" spans="1:3" x14ac:dyDescent="0.25">
      <c r="B68" t="s">
        <v>95</v>
      </c>
    </row>
    <row r="70" spans="1:3" ht="18" x14ac:dyDescent="0.35">
      <c r="A70" s="88" t="s">
        <v>149</v>
      </c>
      <c r="B70" t="s">
        <v>94</v>
      </c>
    </row>
    <row r="71" spans="1:3" x14ac:dyDescent="0.25">
      <c r="B71" t="s">
        <v>95</v>
      </c>
    </row>
    <row r="73" spans="1:3" x14ac:dyDescent="0.25">
      <c r="A73" s="88" t="s">
        <v>131</v>
      </c>
      <c r="B73" t="s">
        <v>94</v>
      </c>
    </row>
    <row r="74" spans="1:3" x14ac:dyDescent="0.25">
      <c r="B74" t="s">
        <v>95</v>
      </c>
    </row>
    <row r="76" spans="1:3" x14ac:dyDescent="0.25">
      <c r="A76" s="88" t="s">
        <v>133</v>
      </c>
      <c r="B76" s="43" t="s">
        <v>134</v>
      </c>
      <c r="C76" s="83">
        <v>7</v>
      </c>
    </row>
    <row r="77" spans="1:3" x14ac:dyDescent="0.25">
      <c r="A77" s="43"/>
      <c r="B77" s="43" t="s">
        <v>135</v>
      </c>
      <c r="C77" s="83">
        <v>-7</v>
      </c>
    </row>
    <row r="79" spans="1:3" x14ac:dyDescent="0.25">
      <c r="A79" s="88" t="s">
        <v>136</v>
      </c>
      <c r="B79" s="43" t="s">
        <v>137</v>
      </c>
      <c r="C79" s="83">
        <v>2</v>
      </c>
    </row>
    <row r="80" spans="1:3" x14ac:dyDescent="0.25">
      <c r="A80" s="43"/>
      <c r="B80" s="43" t="s">
        <v>138</v>
      </c>
      <c r="C80" s="83">
        <v>0</v>
      </c>
    </row>
    <row r="82" spans="1:3" x14ac:dyDescent="0.25">
      <c r="A82" s="88" t="s">
        <v>139</v>
      </c>
      <c r="B82" s="43" t="s">
        <v>145</v>
      </c>
      <c r="C82" s="83">
        <v>5</v>
      </c>
    </row>
    <row r="83" spans="1:3" x14ac:dyDescent="0.25">
      <c r="A83" s="43"/>
      <c r="B83" s="43" t="s">
        <v>140</v>
      </c>
      <c r="C83" s="83">
        <v>4</v>
      </c>
    </row>
    <row r="84" spans="1:3" x14ac:dyDescent="0.25">
      <c r="A84" s="43"/>
      <c r="B84" s="43" t="s">
        <v>141</v>
      </c>
      <c r="C84" s="83">
        <v>3</v>
      </c>
    </row>
    <row r="85" spans="1:3" x14ac:dyDescent="0.25">
      <c r="A85" s="43"/>
      <c r="B85" s="43" t="s">
        <v>142</v>
      </c>
      <c r="C85" s="83">
        <v>2</v>
      </c>
    </row>
    <row r="86" spans="1:3" x14ac:dyDescent="0.25">
      <c r="A86" s="43"/>
      <c r="B86" s="43" t="s">
        <v>143</v>
      </c>
      <c r="C86" s="83">
        <v>1</v>
      </c>
    </row>
    <row r="87" spans="1:3" x14ac:dyDescent="0.25">
      <c r="A87" s="43"/>
      <c r="B87" s="43" t="s">
        <v>144</v>
      </c>
      <c r="C87" s="83">
        <v>0</v>
      </c>
    </row>
    <row r="89" spans="1:3" x14ac:dyDescent="0.25">
      <c r="A89" s="88" t="s">
        <v>21</v>
      </c>
      <c r="B89" s="43" t="s">
        <v>146</v>
      </c>
      <c r="C89" s="83">
        <v>4</v>
      </c>
    </row>
    <row r="90" spans="1:3" x14ac:dyDescent="0.25">
      <c r="A90" s="43"/>
      <c r="B90" s="43" t="s">
        <v>147</v>
      </c>
      <c r="C90" s="83">
        <v>3</v>
      </c>
    </row>
    <row r="91" spans="1:3" x14ac:dyDescent="0.25">
      <c r="A91" s="43"/>
      <c r="B91" s="43" t="s">
        <v>148</v>
      </c>
      <c r="C91" s="83">
        <v>2</v>
      </c>
    </row>
    <row r="92" spans="1:3" x14ac:dyDescent="0.25">
      <c r="A92" s="43"/>
      <c r="B92" s="43" t="s">
        <v>107</v>
      </c>
      <c r="C92" s="83">
        <v>1</v>
      </c>
    </row>
  </sheetData>
  <sortState ref="B62:C65">
    <sortCondition descending="1" ref="C62:C65"/>
  </sortState>
  <mergeCells count="4">
    <mergeCell ref="Z2:AA2"/>
    <mergeCell ref="F18:G18"/>
    <mergeCell ref="F19:G19"/>
    <mergeCell ref="F20:G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AA29-EA6F-43E9-A2E3-6A351F0E895E}">
  <dimension ref="A1:F19"/>
  <sheetViews>
    <sheetView workbookViewId="0"/>
  </sheetViews>
  <sheetFormatPr defaultColWidth="8.85546875" defaultRowHeight="15" x14ac:dyDescent="0.25"/>
  <cols>
    <col min="1" max="1" width="4.7109375" bestFit="1" customWidth="1"/>
    <col min="2" max="2" width="39.140625" customWidth="1"/>
    <col min="5" max="5" width="25.42578125" bestFit="1" customWidth="1"/>
  </cols>
  <sheetData>
    <row r="1" spans="1:6" x14ac:dyDescent="0.25">
      <c r="A1" s="1" t="s">
        <v>0</v>
      </c>
      <c r="B1" s="1" t="s">
        <v>1</v>
      </c>
      <c r="E1" s="1" t="s">
        <v>27</v>
      </c>
    </row>
    <row r="2" spans="1:6" x14ac:dyDescent="0.25">
      <c r="A2" s="2">
        <v>1</v>
      </c>
      <c r="B2" t="s">
        <v>3</v>
      </c>
    </row>
    <row r="3" spans="1:6" x14ac:dyDescent="0.25">
      <c r="A3" s="2">
        <f>A2+1</f>
        <v>2</v>
      </c>
      <c r="B3" t="s">
        <v>2</v>
      </c>
      <c r="C3" t="s">
        <v>2</v>
      </c>
      <c r="E3" t="s">
        <v>15</v>
      </c>
    </row>
    <row r="4" spans="1:6" x14ac:dyDescent="0.25">
      <c r="A4" s="2">
        <f t="shared" ref="A4:A19" si="0">A3+1</f>
        <v>3</v>
      </c>
      <c r="B4" t="s">
        <v>4</v>
      </c>
      <c r="E4" t="s">
        <v>16</v>
      </c>
    </row>
    <row r="5" spans="1:6" x14ac:dyDescent="0.25">
      <c r="A5" s="2">
        <f t="shared" si="0"/>
        <v>4</v>
      </c>
      <c r="B5" t="s">
        <v>6</v>
      </c>
      <c r="E5" t="s">
        <v>17</v>
      </c>
    </row>
    <row r="6" spans="1:6" x14ac:dyDescent="0.25">
      <c r="A6" s="2">
        <f t="shared" si="0"/>
        <v>5</v>
      </c>
      <c r="B6" t="s">
        <v>5</v>
      </c>
      <c r="C6" t="s">
        <v>18</v>
      </c>
    </row>
    <row r="7" spans="1:6" x14ac:dyDescent="0.25">
      <c r="A7" s="2">
        <f t="shared" si="0"/>
        <v>6</v>
      </c>
      <c r="B7" t="s">
        <v>8</v>
      </c>
    </row>
    <row r="8" spans="1:6" x14ac:dyDescent="0.25">
      <c r="A8" s="2">
        <f t="shared" si="0"/>
        <v>7</v>
      </c>
      <c r="B8" t="s">
        <v>9</v>
      </c>
      <c r="E8" t="s">
        <v>19</v>
      </c>
      <c r="F8" t="s">
        <v>28</v>
      </c>
    </row>
    <row r="9" spans="1:6" x14ac:dyDescent="0.25">
      <c r="A9" s="2">
        <f t="shared" si="0"/>
        <v>8</v>
      </c>
      <c r="B9" t="s">
        <v>10</v>
      </c>
      <c r="E9" t="s">
        <v>20</v>
      </c>
    </row>
    <row r="10" spans="1:6" x14ac:dyDescent="0.25">
      <c r="A10" s="2">
        <f t="shared" si="0"/>
        <v>9</v>
      </c>
      <c r="B10" t="s">
        <v>11</v>
      </c>
      <c r="E10" t="s">
        <v>21</v>
      </c>
    </row>
    <row r="11" spans="1:6" x14ac:dyDescent="0.25">
      <c r="A11" s="2">
        <f t="shared" si="0"/>
        <v>10</v>
      </c>
      <c r="B11" t="s">
        <v>12</v>
      </c>
      <c r="E11" t="s">
        <v>22</v>
      </c>
    </row>
    <row r="12" spans="1:6" x14ac:dyDescent="0.25">
      <c r="A12" s="2">
        <f t="shared" si="0"/>
        <v>11</v>
      </c>
      <c r="B12" t="s">
        <v>7</v>
      </c>
      <c r="E12" t="s">
        <v>23</v>
      </c>
    </row>
    <row r="13" spans="1:6" x14ac:dyDescent="0.25">
      <c r="A13" s="2">
        <f t="shared" si="0"/>
        <v>12</v>
      </c>
      <c r="B13" t="s">
        <v>13</v>
      </c>
      <c r="C13" t="s">
        <v>14</v>
      </c>
      <c r="E13" t="s">
        <v>24</v>
      </c>
    </row>
    <row r="14" spans="1:6" x14ac:dyDescent="0.25">
      <c r="A14" s="2">
        <f t="shared" si="0"/>
        <v>13</v>
      </c>
      <c r="B14" t="s">
        <v>31</v>
      </c>
      <c r="E14" t="s">
        <v>25</v>
      </c>
    </row>
    <row r="15" spans="1:6" x14ac:dyDescent="0.25">
      <c r="A15" s="2">
        <f t="shared" si="0"/>
        <v>14</v>
      </c>
      <c r="E15" t="s">
        <v>26</v>
      </c>
      <c r="F15" t="s">
        <v>29</v>
      </c>
    </row>
    <row r="16" spans="1:6" x14ac:dyDescent="0.25">
      <c r="A16" s="2">
        <f t="shared" si="0"/>
        <v>15</v>
      </c>
      <c r="E16" t="s">
        <v>30</v>
      </c>
    </row>
    <row r="17" spans="1:1" x14ac:dyDescent="0.25">
      <c r="A17" s="2">
        <f t="shared" si="0"/>
        <v>16</v>
      </c>
    </row>
    <row r="18" spans="1:1" x14ac:dyDescent="0.25">
      <c r="A18" s="2">
        <f t="shared" si="0"/>
        <v>17</v>
      </c>
    </row>
    <row r="19" spans="1:1" x14ac:dyDescent="0.25">
      <c r="A19" s="2">
        <f t="shared" si="0"/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</vt:lpstr>
      <vt:lpstr>VALIDATION &amp; INPUTS</vt:lpstr>
      <vt:lpstr>Sheet1</vt:lpstr>
      <vt:lpstr>SC!Print_Area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Saleem</dc:creator>
  <cp:lastModifiedBy>Abdullah Imran</cp:lastModifiedBy>
  <cp:lastPrinted>2022-07-01T09:42:19Z</cp:lastPrinted>
  <dcterms:created xsi:type="dcterms:W3CDTF">2022-06-22T06:01:13Z</dcterms:created>
  <dcterms:modified xsi:type="dcterms:W3CDTF">2025-01-27T15:52:53Z</dcterms:modified>
</cp:coreProperties>
</file>