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0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1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5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.shortcut-targets-by-id\1-GYBXt4TPGhd2A0SeR6PPvvADHWUVn6V\Abdulla\COMMAT\Data\"/>
    </mc:Choice>
  </mc:AlternateContent>
  <xr:revisionPtr revIDLastSave="0" documentId="13_ncr:1_{12AEC48F-8B55-4EE9-BDB6-742AFE72E603}" xr6:coauthVersionLast="47" xr6:coauthVersionMax="47" xr10:uidLastSave="{00000000-0000-0000-0000-000000000000}"/>
  <bookViews>
    <workbookView xWindow="-120" yWindow="-120" windowWidth="20730" windowHeight="11310" tabRatio="618" firstSheet="19" activeTab="24" xr2:uid="{00000000-000D-0000-FFFF-FFFF00000000}"/>
  </bookViews>
  <sheets>
    <sheet name="250-70-0" sheetId="1" r:id="rId1"/>
    <sheet name="875-70-0" sheetId="2" r:id="rId2"/>
    <sheet name="1500-70-0" sheetId="3" r:id="rId3"/>
    <sheet name="875-70-75" sheetId="4" r:id="rId4"/>
    <sheet name="875-210-75" sheetId="5" r:id="rId5"/>
    <sheet name="875-350-75" sheetId="6" r:id="rId6"/>
    <sheet name="1500-70-75" sheetId="7" r:id="rId7"/>
    <sheet name="1500-70-150" sheetId="9" r:id="rId8"/>
    <sheet name="250-70-150" sheetId="10" r:id="rId9"/>
    <sheet name="250-350-0" sheetId="11" r:id="rId10"/>
    <sheet name="250-210-150" sheetId="12" r:id="rId11"/>
    <sheet name="250-350-150" sheetId="13" r:id="rId12"/>
    <sheet name="250-210-0" sheetId="14" r:id="rId13"/>
    <sheet name="250-350-75" sheetId="15" r:id="rId14"/>
    <sheet name="250-70-75" sheetId="16" r:id="rId15"/>
    <sheet name="875-350-0" sheetId="17" r:id="rId16"/>
    <sheet name="875-70-150" sheetId="18" r:id="rId17"/>
    <sheet name="1500-210-150" sheetId="19" r:id="rId18"/>
    <sheet name="875-140-75" sheetId="24" r:id="rId19"/>
    <sheet name="875-280-75" sheetId="25" r:id="rId20"/>
    <sheet name="875-350-150" sheetId="22" r:id="rId21"/>
    <sheet name="500-70-0" sheetId="23" r:id="rId22"/>
    <sheet name="1000-70-0" sheetId="20" r:id="rId23"/>
    <sheet name="875-210-75-1" sheetId="26" r:id="rId24"/>
    <sheet name="1200-70-0" sheetId="21" r:id="rId25"/>
  </sheets>
  <externalReferences>
    <externalReference r:id="rId2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24" l="1"/>
  <c r="J22" i="24"/>
  <c r="L22" i="24" s="1"/>
  <c r="H22" i="24"/>
  <c r="G22" i="24"/>
  <c r="K22" i="24" s="1"/>
  <c r="N21" i="24"/>
  <c r="J21" i="24"/>
  <c r="L21" i="24" s="1"/>
  <c r="H21" i="24"/>
  <c r="G21" i="24"/>
  <c r="K21" i="24" s="1"/>
  <c r="N20" i="24"/>
  <c r="L20" i="24"/>
  <c r="J20" i="24"/>
  <c r="H20" i="24"/>
  <c r="G20" i="24"/>
  <c r="K20" i="24" s="1"/>
  <c r="N19" i="24"/>
  <c r="J19" i="24"/>
  <c r="L19" i="24" s="1"/>
  <c r="H19" i="24"/>
  <c r="G19" i="24"/>
  <c r="K19" i="24" s="1"/>
  <c r="G12" i="24"/>
  <c r="F11" i="24"/>
  <c r="E10" i="24"/>
  <c r="D9" i="24"/>
  <c r="C9" i="24"/>
  <c r="B9" i="24"/>
  <c r="D8" i="24"/>
  <c r="C8" i="24"/>
  <c r="B8" i="24"/>
  <c r="D7" i="24"/>
  <c r="I7" i="24" s="1" a="1"/>
  <c r="C7" i="24"/>
  <c r="B7" i="24"/>
  <c r="N22" i="25"/>
  <c r="J22" i="25"/>
  <c r="L22" i="25" s="1"/>
  <c r="H22" i="25"/>
  <c r="G22" i="25"/>
  <c r="K22" i="25" s="1"/>
  <c r="N21" i="25"/>
  <c r="J21" i="25"/>
  <c r="L21" i="25" s="1"/>
  <c r="H21" i="25"/>
  <c r="G21" i="25"/>
  <c r="K21" i="25" s="1"/>
  <c r="N20" i="25"/>
  <c r="J20" i="25"/>
  <c r="L20" i="25" s="1"/>
  <c r="H20" i="25"/>
  <c r="G20" i="25"/>
  <c r="K20" i="25" s="1"/>
  <c r="N19" i="25"/>
  <c r="L19" i="25"/>
  <c r="J19" i="25"/>
  <c r="H19" i="25"/>
  <c r="G19" i="25"/>
  <c r="K19" i="25" s="1"/>
  <c r="G12" i="25"/>
  <c r="F11" i="25"/>
  <c r="E10" i="25"/>
  <c r="D9" i="25"/>
  <c r="C9" i="25"/>
  <c r="B9" i="25"/>
  <c r="D8" i="25"/>
  <c r="C8" i="25"/>
  <c r="B8" i="25"/>
  <c r="D7" i="25"/>
  <c r="I7" i="25" s="1" a="1"/>
  <c r="C7" i="25"/>
  <c r="B7" i="25"/>
  <c r="N22" i="26"/>
  <c r="L22" i="26"/>
  <c r="J22" i="26"/>
  <c r="H22" i="26"/>
  <c r="G22" i="26"/>
  <c r="K22" i="26" s="1"/>
  <c r="N21" i="26"/>
  <c r="L21" i="26"/>
  <c r="J21" i="26"/>
  <c r="H21" i="26"/>
  <c r="G21" i="26"/>
  <c r="K21" i="26" s="1"/>
  <c r="N20" i="26"/>
  <c r="L20" i="26"/>
  <c r="J20" i="26"/>
  <c r="H20" i="26"/>
  <c r="G20" i="26"/>
  <c r="K20" i="26" s="1"/>
  <c r="N19" i="26"/>
  <c r="L19" i="26"/>
  <c r="J19" i="26"/>
  <c r="H19" i="26"/>
  <c r="G19" i="26"/>
  <c r="K19" i="26" s="1"/>
  <c r="G12" i="26"/>
  <c r="F11" i="26"/>
  <c r="E10" i="26"/>
  <c r="D9" i="26"/>
  <c r="C9" i="26"/>
  <c r="B9" i="26"/>
  <c r="D8" i="26"/>
  <c r="C8" i="26"/>
  <c r="B8" i="26"/>
  <c r="D7" i="26"/>
  <c r="C7" i="26"/>
  <c r="B7" i="26"/>
  <c r="I7" i="26" s="1" a="1"/>
  <c r="N22" i="23"/>
  <c r="J22" i="23"/>
  <c r="L22" i="23" s="1"/>
  <c r="H22" i="23"/>
  <c r="G22" i="23"/>
  <c r="K22" i="23" s="1"/>
  <c r="N21" i="23"/>
  <c r="J21" i="23"/>
  <c r="L21" i="23" s="1"/>
  <c r="H21" i="23"/>
  <c r="G21" i="23"/>
  <c r="K21" i="23" s="1"/>
  <c r="N20" i="23"/>
  <c r="L20" i="23"/>
  <c r="J20" i="23"/>
  <c r="H20" i="23"/>
  <c r="G20" i="23"/>
  <c r="K20" i="23" s="1"/>
  <c r="N19" i="23"/>
  <c r="J19" i="23"/>
  <c r="L19" i="23" s="1"/>
  <c r="H19" i="23"/>
  <c r="G19" i="23"/>
  <c r="K19" i="23" s="1"/>
  <c r="G12" i="23"/>
  <c r="F11" i="23"/>
  <c r="E10" i="23"/>
  <c r="D9" i="23"/>
  <c r="C9" i="23"/>
  <c r="B9" i="23"/>
  <c r="D8" i="23"/>
  <c r="C8" i="23"/>
  <c r="B8" i="23"/>
  <c r="D7" i="23"/>
  <c r="I7" i="23" s="1" a="1"/>
  <c r="C7" i="23"/>
  <c r="B7" i="23"/>
  <c r="N22" i="22"/>
  <c r="J22" i="22"/>
  <c r="L22" i="22" s="1"/>
  <c r="H22" i="22"/>
  <c r="G22" i="22"/>
  <c r="K22" i="22" s="1"/>
  <c r="N21" i="22"/>
  <c r="L21" i="22"/>
  <c r="J21" i="22"/>
  <c r="H21" i="22"/>
  <c r="G21" i="22"/>
  <c r="K21" i="22" s="1"/>
  <c r="N20" i="22"/>
  <c r="J20" i="22"/>
  <c r="L20" i="22" s="1"/>
  <c r="H20" i="22"/>
  <c r="G20" i="22"/>
  <c r="K20" i="22" s="1"/>
  <c r="N19" i="22"/>
  <c r="J19" i="22"/>
  <c r="L19" i="22" s="1"/>
  <c r="H19" i="22"/>
  <c r="G19" i="22"/>
  <c r="K19" i="22" s="1"/>
  <c r="G12" i="22"/>
  <c r="F11" i="22"/>
  <c r="E10" i="22"/>
  <c r="D9" i="22"/>
  <c r="C9" i="22"/>
  <c r="B9" i="22"/>
  <c r="D8" i="22"/>
  <c r="C8" i="22"/>
  <c r="B8" i="22"/>
  <c r="D7" i="22"/>
  <c r="C7" i="22"/>
  <c r="I7" i="22" s="1" a="1"/>
  <c r="B7" i="22"/>
  <c r="N22" i="21"/>
  <c r="J22" i="21"/>
  <c r="L22" i="21" s="1"/>
  <c r="H22" i="21"/>
  <c r="G22" i="21"/>
  <c r="K22" i="21" s="1"/>
  <c r="N21" i="21"/>
  <c r="J21" i="21"/>
  <c r="L21" i="21" s="1"/>
  <c r="H21" i="21"/>
  <c r="G21" i="21"/>
  <c r="K21" i="21" s="1"/>
  <c r="N20" i="21"/>
  <c r="J20" i="21"/>
  <c r="L20" i="21" s="1"/>
  <c r="H20" i="21"/>
  <c r="G20" i="21"/>
  <c r="K20" i="21" s="1"/>
  <c r="N19" i="21"/>
  <c r="J19" i="21"/>
  <c r="L19" i="21" s="1"/>
  <c r="H19" i="21"/>
  <c r="G19" i="21"/>
  <c r="K19" i="21" s="1"/>
  <c r="G12" i="21"/>
  <c r="F11" i="21"/>
  <c r="E10" i="21"/>
  <c r="D9" i="21"/>
  <c r="C9" i="21"/>
  <c r="B9" i="21"/>
  <c r="D8" i="21"/>
  <c r="C8" i="21"/>
  <c r="B8" i="21"/>
  <c r="D7" i="21"/>
  <c r="C7" i="21"/>
  <c r="B7" i="21"/>
  <c r="I7" i="21" s="1" a="1"/>
  <c r="N22" i="20"/>
  <c r="J22" i="20"/>
  <c r="L22" i="20" s="1"/>
  <c r="H22" i="20"/>
  <c r="G22" i="20"/>
  <c r="K22" i="20" s="1"/>
  <c r="N21" i="20"/>
  <c r="J21" i="20"/>
  <c r="L21" i="20" s="1"/>
  <c r="H21" i="20"/>
  <c r="G21" i="20"/>
  <c r="K21" i="20" s="1"/>
  <c r="N20" i="20"/>
  <c r="J20" i="20"/>
  <c r="L20" i="20" s="1"/>
  <c r="H20" i="20"/>
  <c r="G20" i="20"/>
  <c r="K20" i="20" s="1"/>
  <c r="N19" i="20"/>
  <c r="J19" i="20"/>
  <c r="L19" i="20" s="1"/>
  <c r="H19" i="20"/>
  <c r="G19" i="20"/>
  <c r="K19" i="20" s="1"/>
  <c r="G12" i="20"/>
  <c r="F11" i="20"/>
  <c r="E10" i="20"/>
  <c r="D9" i="20"/>
  <c r="C9" i="20"/>
  <c r="B9" i="20"/>
  <c r="D8" i="20"/>
  <c r="C8" i="20"/>
  <c r="B8" i="20"/>
  <c r="D7" i="20"/>
  <c r="I7" i="20" s="1" a="1"/>
  <c r="C7" i="20"/>
  <c r="B7" i="20"/>
  <c r="M23" i="1"/>
  <c r="N21" i="2"/>
  <c r="L12" i="24" l="1"/>
  <c r="N11" i="24"/>
  <c r="J11" i="24"/>
  <c r="L10" i="24"/>
  <c r="N5" i="24" s="1"/>
  <c r="N9" i="24"/>
  <c r="J9" i="24"/>
  <c r="L8" i="24"/>
  <c r="N7" i="24"/>
  <c r="J7" i="24"/>
  <c r="L5" i="24" s="1"/>
  <c r="L11" i="24"/>
  <c r="L9" i="24"/>
  <c r="J8" i="24"/>
  <c r="I8" i="24"/>
  <c r="K12" i="24"/>
  <c r="M11" i="24"/>
  <c r="I11" i="24"/>
  <c r="K10" i="24"/>
  <c r="M9" i="24"/>
  <c r="I9" i="24"/>
  <c r="K8" i="24"/>
  <c r="M7" i="24"/>
  <c r="I7" i="24"/>
  <c r="J5" i="24" s="1"/>
  <c r="N12" i="24"/>
  <c r="J12" i="24"/>
  <c r="N10" i="24"/>
  <c r="J10" i="24"/>
  <c r="N8" i="24"/>
  <c r="L7" i="24"/>
  <c r="M12" i="24"/>
  <c r="I12" i="24"/>
  <c r="K11" i="24"/>
  <c r="M10" i="24"/>
  <c r="I10" i="24"/>
  <c r="K9" i="24"/>
  <c r="M8" i="24"/>
  <c r="K7" i="24"/>
  <c r="L12" i="25"/>
  <c r="N11" i="25"/>
  <c r="J11" i="25"/>
  <c r="L10" i="25"/>
  <c r="N5" i="25" s="1"/>
  <c r="N9" i="25"/>
  <c r="J9" i="25"/>
  <c r="L8" i="25"/>
  <c r="N7" i="25"/>
  <c r="J7" i="25"/>
  <c r="L5" i="25" s="1"/>
  <c r="L11" i="25"/>
  <c r="J10" i="25"/>
  <c r="N8" i="25"/>
  <c r="L7" i="25"/>
  <c r="M12" i="25"/>
  <c r="K11" i="25"/>
  <c r="I10" i="25"/>
  <c r="M8" i="25"/>
  <c r="K7" i="25"/>
  <c r="K12" i="25"/>
  <c r="M11" i="25"/>
  <c r="I11" i="25"/>
  <c r="K10" i="25"/>
  <c r="M9" i="25"/>
  <c r="I9" i="25"/>
  <c r="K8" i="25"/>
  <c r="M7" i="25"/>
  <c r="I7" i="25"/>
  <c r="J5" i="25" s="1"/>
  <c r="N12" i="25"/>
  <c r="J12" i="25"/>
  <c r="N10" i="25"/>
  <c r="L9" i="25"/>
  <c r="J8" i="25"/>
  <c r="I12" i="25"/>
  <c r="M10" i="25"/>
  <c r="K9" i="25"/>
  <c r="I8" i="25"/>
  <c r="L12" i="26"/>
  <c r="N11" i="26"/>
  <c r="J11" i="26"/>
  <c r="L10" i="26"/>
  <c r="N5" i="26" s="1"/>
  <c r="N9" i="26"/>
  <c r="J9" i="26"/>
  <c r="L8" i="26"/>
  <c r="N7" i="26"/>
  <c r="J7" i="26"/>
  <c r="L5" i="26" s="1"/>
  <c r="K12" i="26"/>
  <c r="M11" i="26"/>
  <c r="I11" i="26"/>
  <c r="K10" i="26"/>
  <c r="M9" i="26"/>
  <c r="I9" i="26"/>
  <c r="K8" i="26"/>
  <c r="M7" i="26"/>
  <c r="I7" i="26"/>
  <c r="J5" i="26" s="1"/>
  <c r="M12" i="26"/>
  <c r="K11" i="26"/>
  <c r="I10" i="26"/>
  <c r="M8" i="26"/>
  <c r="K7" i="26"/>
  <c r="N12" i="26"/>
  <c r="J12" i="26"/>
  <c r="L11" i="26"/>
  <c r="N10" i="26"/>
  <c r="J10" i="26"/>
  <c r="L9" i="26"/>
  <c r="N8" i="26"/>
  <c r="J8" i="26"/>
  <c r="L7" i="26"/>
  <c r="I12" i="26"/>
  <c r="M10" i="26"/>
  <c r="K9" i="26"/>
  <c r="I8" i="26"/>
  <c r="L12" i="23"/>
  <c r="N11" i="23"/>
  <c r="J11" i="23"/>
  <c r="L10" i="23"/>
  <c r="N5" i="23" s="1"/>
  <c r="N9" i="23"/>
  <c r="J9" i="23"/>
  <c r="L8" i="23"/>
  <c r="N7" i="23"/>
  <c r="J7" i="23"/>
  <c r="L5" i="23" s="1"/>
  <c r="N12" i="23"/>
  <c r="L11" i="23"/>
  <c r="J10" i="23"/>
  <c r="N8" i="23"/>
  <c r="L7" i="23"/>
  <c r="K11" i="23"/>
  <c r="K9" i="23"/>
  <c r="I8" i="23"/>
  <c r="K12" i="23"/>
  <c r="M11" i="23"/>
  <c r="I11" i="23"/>
  <c r="K10" i="23"/>
  <c r="M9" i="23"/>
  <c r="I9" i="23"/>
  <c r="K8" i="23"/>
  <c r="M7" i="23"/>
  <c r="I7" i="23"/>
  <c r="J5" i="23" s="1"/>
  <c r="J12" i="23"/>
  <c r="N10" i="23"/>
  <c r="L9" i="23"/>
  <c r="J8" i="23"/>
  <c r="M12" i="23"/>
  <c r="I12" i="23"/>
  <c r="M10" i="23"/>
  <c r="I10" i="23"/>
  <c r="M8" i="23"/>
  <c r="K7" i="23"/>
  <c r="K12" i="22"/>
  <c r="M11" i="22"/>
  <c r="I11" i="22"/>
  <c r="K10" i="22"/>
  <c r="M9" i="22"/>
  <c r="I9" i="22"/>
  <c r="K8" i="22"/>
  <c r="M7" i="22"/>
  <c r="I7" i="22"/>
  <c r="J5" i="22" s="1"/>
  <c r="N12" i="22"/>
  <c r="L11" i="22"/>
  <c r="J10" i="22"/>
  <c r="L9" i="22"/>
  <c r="J8" i="22"/>
  <c r="J12" i="22"/>
  <c r="N10" i="22"/>
  <c r="N8" i="22"/>
  <c r="L7" i="22"/>
  <c r="M12" i="22"/>
  <c r="I12" i="22"/>
  <c r="K11" i="22"/>
  <c r="M10" i="22"/>
  <c r="I10" i="22"/>
  <c r="K9" i="22"/>
  <c r="M8" i="22"/>
  <c r="I8" i="22"/>
  <c r="K7" i="22"/>
  <c r="L12" i="22"/>
  <c r="N11" i="22"/>
  <c r="J11" i="22"/>
  <c r="L10" i="22"/>
  <c r="N5" i="22" s="1"/>
  <c r="N9" i="22"/>
  <c r="J9" i="22"/>
  <c r="L8" i="22"/>
  <c r="N7" i="22"/>
  <c r="J7" i="22"/>
  <c r="L5" i="22" s="1"/>
  <c r="L12" i="21"/>
  <c r="N11" i="21"/>
  <c r="J11" i="21"/>
  <c r="L10" i="21"/>
  <c r="N5" i="21" s="1"/>
  <c r="N9" i="21"/>
  <c r="J9" i="21"/>
  <c r="L8" i="21"/>
  <c r="N7" i="21"/>
  <c r="J7" i="21"/>
  <c r="L5" i="21" s="1"/>
  <c r="I11" i="21"/>
  <c r="M9" i="21"/>
  <c r="K8" i="21"/>
  <c r="I7" i="21"/>
  <c r="J5" i="21" s="1"/>
  <c r="K12" i="21"/>
  <c r="M11" i="21"/>
  <c r="K10" i="21"/>
  <c r="I9" i="21"/>
  <c r="M7" i="21"/>
  <c r="I12" i="21"/>
  <c r="M10" i="21"/>
  <c r="K9" i="21"/>
  <c r="I8" i="21"/>
  <c r="N12" i="21"/>
  <c r="J12" i="21"/>
  <c r="L11" i="21"/>
  <c r="N10" i="21"/>
  <c r="J10" i="21"/>
  <c r="L9" i="21"/>
  <c r="N8" i="21"/>
  <c r="J8" i="21"/>
  <c r="L7" i="21"/>
  <c r="M12" i="21"/>
  <c r="K11" i="21"/>
  <c r="I10" i="21"/>
  <c r="M8" i="21"/>
  <c r="K7" i="21"/>
  <c r="L12" i="20"/>
  <c r="N11" i="20"/>
  <c r="J11" i="20"/>
  <c r="L10" i="20"/>
  <c r="N5" i="20" s="1"/>
  <c r="N9" i="20"/>
  <c r="J9" i="20"/>
  <c r="L8" i="20"/>
  <c r="N7" i="20"/>
  <c r="J7" i="20"/>
  <c r="L5" i="20" s="1"/>
  <c r="K12" i="20"/>
  <c r="M11" i="20"/>
  <c r="I11" i="20"/>
  <c r="K10" i="20"/>
  <c r="M9" i="20"/>
  <c r="I9" i="20"/>
  <c r="K8" i="20"/>
  <c r="M7" i="20"/>
  <c r="I7" i="20"/>
  <c r="J5" i="20" s="1"/>
  <c r="N12" i="20"/>
  <c r="J12" i="20"/>
  <c r="L11" i="20"/>
  <c r="N10" i="20"/>
  <c r="J10" i="20"/>
  <c r="L9" i="20"/>
  <c r="N8" i="20"/>
  <c r="J8" i="20"/>
  <c r="L7" i="20"/>
  <c r="M12" i="20"/>
  <c r="I12" i="20"/>
  <c r="K11" i="20"/>
  <c r="M10" i="20"/>
  <c r="I10" i="20"/>
  <c r="K9" i="20"/>
  <c r="M8" i="20"/>
  <c r="I8" i="20"/>
  <c r="K7" i="20"/>
  <c r="N22" i="19"/>
  <c r="J22" i="19"/>
  <c r="L22" i="19" s="1"/>
  <c r="H22" i="19"/>
  <c r="G22" i="19"/>
  <c r="K22" i="19" s="1"/>
  <c r="N21" i="19"/>
  <c r="J21" i="19"/>
  <c r="L21" i="19" s="1"/>
  <c r="H21" i="19"/>
  <c r="G21" i="19"/>
  <c r="K21" i="19" s="1"/>
  <c r="N20" i="19"/>
  <c r="J20" i="19"/>
  <c r="L20" i="19" s="1"/>
  <c r="H20" i="19"/>
  <c r="G20" i="19"/>
  <c r="K20" i="19" s="1"/>
  <c r="N19" i="19"/>
  <c r="L19" i="19"/>
  <c r="J19" i="19"/>
  <c r="H19" i="19"/>
  <c r="G19" i="19"/>
  <c r="K19" i="19" s="1"/>
  <c r="G12" i="19"/>
  <c r="F11" i="19"/>
  <c r="E10" i="19"/>
  <c r="D9" i="19"/>
  <c r="C9" i="19"/>
  <c r="B9" i="19"/>
  <c r="D8" i="19"/>
  <c r="C8" i="19"/>
  <c r="B8" i="19"/>
  <c r="D7" i="19"/>
  <c r="C7" i="19"/>
  <c r="B7" i="19"/>
  <c r="N22" i="18"/>
  <c r="J22" i="18"/>
  <c r="L22" i="18" s="1"/>
  <c r="H22" i="18"/>
  <c r="G22" i="18"/>
  <c r="K22" i="18" s="1"/>
  <c r="N21" i="18"/>
  <c r="J21" i="18"/>
  <c r="L21" i="18" s="1"/>
  <c r="H21" i="18"/>
  <c r="G21" i="18"/>
  <c r="K21" i="18" s="1"/>
  <c r="N20" i="18"/>
  <c r="J20" i="18"/>
  <c r="L20" i="18" s="1"/>
  <c r="H20" i="18"/>
  <c r="G20" i="18"/>
  <c r="K20" i="18" s="1"/>
  <c r="N19" i="18"/>
  <c r="J19" i="18"/>
  <c r="L19" i="18" s="1"/>
  <c r="H19" i="18"/>
  <c r="G19" i="18"/>
  <c r="K19" i="18" s="1"/>
  <c r="G12" i="18"/>
  <c r="F11" i="18"/>
  <c r="E10" i="18"/>
  <c r="D9" i="18"/>
  <c r="C9" i="18"/>
  <c r="B9" i="18"/>
  <c r="D8" i="18"/>
  <c r="C8" i="18"/>
  <c r="B8" i="18"/>
  <c r="D7" i="18"/>
  <c r="C7" i="18"/>
  <c r="B7" i="18"/>
  <c r="I7" i="18" s="1" a="1"/>
  <c r="N22" i="17"/>
  <c r="J22" i="17"/>
  <c r="L22" i="17" s="1"/>
  <c r="H22" i="17"/>
  <c r="G22" i="17"/>
  <c r="K22" i="17" s="1"/>
  <c r="N21" i="17"/>
  <c r="J21" i="17"/>
  <c r="L21" i="17" s="1"/>
  <c r="H21" i="17"/>
  <c r="G21" i="17"/>
  <c r="K21" i="17" s="1"/>
  <c r="N20" i="17"/>
  <c r="J20" i="17"/>
  <c r="L20" i="17" s="1"/>
  <c r="H20" i="17"/>
  <c r="G20" i="17"/>
  <c r="K20" i="17" s="1"/>
  <c r="N19" i="17"/>
  <c r="L19" i="17"/>
  <c r="J19" i="17"/>
  <c r="H19" i="17"/>
  <c r="G19" i="17"/>
  <c r="K19" i="17" s="1"/>
  <c r="G12" i="17"/>
  <c r="F11" i="17"/>
  <c r="E10" i="17"/>
  <c r="D9" i="17"/>
  <c r="C9" i="17"/>
  <c r="B9" i="17"/>
  <c r="D8" i="17"/>
  <c r="C8" i="17"/>
  <c r="B8" i="17"/>
  <c r="D7" i="17"/>
  <c r="C7" i="17"/>
  <c r="B7" i="17"/>
  <c r="N22" i="16"/>
  <c r="J22" i="16"/>
  <c r="L22" i="16" s="1"/>
  <c r="H22" i="16"/>
  <c r="G22" i="16"/>
  <c r="K22" i="16" s="1"/>
  <c r="N21" i="16"/>
  <c r="J21" i="16"/>
  <c r="L21" i="16" s="1"/>
  <c r="H21" i="16"/>
  <c r="G21" i="16"/>
  <c r="K21" i="16" s="1"/>
  <c r="N20" i="16"/>
  <c r="J20" i="16"/>
  <c r="L20" i="16" s="1"/>
  <c r="H20" i="16"/>
  <c r="G20" i="16"/>
  <c r="K20" i="16" s="1"/>
  <c r="N19" i="16"/>
  <c r="L19" i="16"/>
  <c r="J19" i="16"/>
  <c r="H19" i="16"/>
  <c r="G19" i="16"/>
  <c r="K19" i="16" s="1"/>
  <c r="G12" i="16"/>
  <c r="F11" i="16"/>
  <c r="E10" i="16"/>
  <c r="D9" i="16"/>
  <c r="C9" i="16"/>
  <c r="B9" i="16"/>
  <c r="D8" i="16"/>
  <c r="C8" i="16"/>
  <c r="B8" i="16"/>
  <c r="D7" i="16"/>
  <c r="C7" i="16"/>
  <c r="I7" i="16" s="1" a="1"/>
  <c r="B7" i="16"/>
  <c r="N22" i="15"/>
  <c r="J22" i="15"/>
  <c r="L22" i="15" s="1"/>
  <c r="H22" i="15"/>
  <c r="G22" i="15"/>
  <c r="K22" i="15" s="1"/>
  <c r="N21" i="15"/>
  <c r="J21" i="15"/>
  <c r="L21" i="15" s="1"/>
  <c r="H21" i="15"/>
  <c r="G21" i="15"/>
  <c r="K21" i="15" s="1"/>
  <c r="J20" i="15"/>
  <c r="L20" i="15" s="1"/>
  <c r="H20" i="15"/>
  <c r="G20" i="15"/>
  <c r="K20" i="15" s="1"/>
  <c r="N19" i="15"/>
  <c r="J19" i="15"/>
  <c r="L19" i="15" s="1"/>
  <c r="H19" i="15"/>
  <c r="G19" i="15"/>
  <c r="K19" i="15" s="1"/>
  <c r="G12" i="15"/>
  <c r="F11" i="15"/>
  <c r="E10" i="15"/>
  <c r="D9" i="15"/>
  <c r="C9" i="15"/>
  <c r="B9" i="15"/>
  <c r="D8" i="15"/>
  <c r="C8" i="15"/>
  <c r="B8" i="15"/>
  <c r="I7" i="15" a="1"/>
  <c r="M12" i="15" s="1"/>
  <c r="D7" i="15"/>
  <c r="C7" i="15"/>
  <c r="B7" i="15"/>
  <c r="N22" i="14"/>
  <c r="J22" i="14"/>
  <c r="L22" i="14" s="1"/>
  <c r="H22" i="14"/>
  <c r="G22" i="14"/>
  <c r="K22" i="14" s="1"/>
  <c r="N21" i="14"/>
  <c r="J21" i="14"/>
  <c r="L21" i="14" s="1"/>
  <c r="H21" i="14"/>
  <c r="G21" i="14"/>
  <c r="K21" i="14" s="1"/>
  <c r="J20" i="14"/>
  <c r="L20" i="14" s="1"/>
  <c r="H20" i="14"/>
  <c r="G20" i="14"/>
  <c r="K20" i="14" s="1"/>
  <c r="N19" i="14"/>
  <c r="J19" i="14"/>
  <c r="L19" i="14" s="1"/>
  <c r="H19" i="14"/>
  <c r="G19" i="14"/>
  <c r="K19" i="14" s="1"/>
  <c r="G12" i="14"/>
  <c r="F11" i="14"/>
  <c r="E10" i="14"/>
  <c r="D9" i="14"/>
  <c r="C9" i="14"/>
  <c r="B9" i="14"/>
  <c r="D8" i="14"/>
  <c r="C8" i="14"/>
  <c r="B8" i="14"/>
  <c r="D7" i="14"/>
  <c r="C7" i="14"/>
  <c r="I7" i="14" s="1" a="1"/>
  <c r="M12" i="14" s="1"/>
  <c r="B7" i="14"/>
  <c r="N22" i="13"/>
  <c r="J22" i="13"/>
  <c r="L22" i="13" s="1"/>
  <c r="H22" i="13"/>
  <c r="G22" i="13"/>
  <c r="K22" i="13" s="1"/>
  <c r="N21" i="13"/>
  <c r="J21" i="13"/>
  <c r="L21" i="13" s="1"/>
  <c r="H21" i="13"/>
  <c r="G21" i="13"/>
  <c r="K21" i="13" s="1"/>
  <c r="N20" i="13"/>
  <c r="J20" i="13"/>
  <c r="L20" i="13" s="1"/>
  <c r="H20" i="13"/>
  <c r="G20" i="13"/>
  <c r="K20" i="13" s="1"/>
  <c r="N19" i="13"/>
  <c r="J19" i="13"/>
  <c r="L19" i="13" s="1"/>
  <c r="H19" i="13"/>
  <c r="G19" i="13"/>
  <c r="K19" i="13" s="1"/>
  <c r="G12" i="13"/>
  <c r="F11" i="13"/>
  <c r="E10" i="13"/>
  <c r="D9" i="13"/>
  <c r="C9" i="13"/>
  <c r="B9" i="13"/>
  <c r="D8" i="13"/>
  <c r="C8" i="13"/>
  <c r="B8" i="13"/>
  <c r="D7" i="13"/>
  <c r="C7" i="13"/>
  <c r="B7" i="13"/>
  <c r="N22" i="12"/>
  <c r="J22" i="12"/>
  <c r="L22" i="12" s="1"/>
  <c r="H22" i="12"/>
  <c r="G22" i="12"/>
  <c r="K22" i="12" s="1"/>
  <c r="N21" i="12"/>
  <c r="J21" i="12"/>
  <c r="L21" i="12" s="1"/>
  <c r="H21" i="12"/>
  <c r="G21" i="12"/>
  <c r="K21" i="12" s="1"/>
  <c r="N20" i="12"/>
  <c r="J20" i="12"/>
  <c r="L20" i="12" s="1"/>
  <c r="H20" i="12"/>
  <c r="G20" i="12"/>
  <c r="K20" i="12" s="1"/>
  <c r="N19" i="12"/>
  <c r="J19" i="12"/>
  <c r="L19" i="12" s="1"/>
  <c r="H19" i="12"/>
  <c r="G19" i="12"/>
  <c r="K19" i="12" s="1"/>
  <c r="G12" i="12"/>
  <c r="F11" i="12"/>
  <c r="E10" i="12"/>
  <c r="D9" i="12"/>
  <c r="C9" i="12"/>
  <c r="B9" i="12"/>
  <c r="D8" i="12"/>
  <c r="C8" i="12"/>
  <c r="B8" i="12"/>
  <c r="D7" i="12"/>
  <c r="C7" i="12"/>
  <c r="B7" i="12"/>
  <c r="N21" i="11"/>
  <c r="N22" i="11"/>
  <c r="J22" i="11"/>
  <c r="L22" i="11" s="1"/>
  <c r="H22" i="11"/>
  <c r="G22" i="11"/>
  <c r="K22" i="11" s="1"/>
  <c r="J21" i="11"/>
  <c r="L21" i="11" s="1"/>
  <c r="H21" i="11"/>
  <c r="G21" i="11"/>
  <c r="K21" i="11" s="1"/>
  <c r="J20" i="11"/>
  <c r="L20" i="11" s="1"/>
  <c r="H20" i="11"/>
  <c r="G20" i="11"/>
  <c r="K20" i="11" s="1"/>
  <c r="N19" i="11"/>
  <c r="J19" i="11"/>
  <c r="L19" i="11" s="1"/>
  <c r="H19" i="11"/>
  <c r="G19" i="11"/>
  <c r="K19" i="11" s="1"/>
  <c r="G12" i="11"/>
  <c r="F11" i="11"/>
  <c r="E10" i="11"/>
  <c r="D9" i="11"/>
  <c r="C9" i="11"/>
  <c r="B9" i="11"/>
  <c r="D8" i="11"/>
  <c r="C8" i="11"/>
  <c r="B8" i="11"/>
  <c r="D7" i="11"/>
  <c r="C7" i="11"/>
  <c r="B7" i="11"/>
  <c r="N22" i="10"/>
  <c r="J22" i="10"/>
  <c r="L22" i="10" s="1"/>
  <c r="H22" i="10"/>
  <c r="G22" i="10"/>
  <c r="K22" i="10" s="1"/>
  <c r="N21" i="10"/>
  <c r="J21" i="10"/>
  <c r="L21" i="10" s="1"/>
  <c r="H21" i="10"/>
  <c r="G21" i="10"/>
  <c r="K21" i="10" s="1"/>
  <c r="N20" i="10"/>
  <c r="J20" i="10"/>
  <c r="L20" i="10" s="1"/>
  <c r="H20" i="10"/>
  <c r="G20" i="10"/>
  <c r="K20" i="10" s="1"/>
  <c r="N19" i="10"/>
  <c r="J19" i="10"/>
  <c r="L19" i="10" s="1"/>
  <c r="H19" i="10"/>
  <c r="G19" i="10"/>
  <c r="K19" i="10" s="1"/>
  <c r="G12" i="10"/>
  <c r="F11" i="10"/>
  <c r="E10" i="10"/>
  <c r="D9" i="10"/>
  <c r="C9" i="10"/>
  <c r="B9" i="10"/>
  <c r="D8" i="10"/>
  <c r="C8" i="10"/>
  <c r="B8" i="10"/>
  <c r="D7" i="10"/>
  <c r="C7" i="10"/>
  <c r="B7" i="10"/>
  <c r="I22" i="24" l="1"/>
  <c r="M22" i="24" s="1"/>
  <c r="I20" i="24"/>
  <c r="M20" i="24" s="1"/>
  <c r="I19" i="24"/>
  <c r="M19" i="24" s="1"/>
  <c r="I21" i="24"/>
  <c r="M21" i="24" s="1"/>
  <c r="I22" i="25"/>
  <c r="M22" i="25" s="1"/>
  <c r="I21" i="25"/>
  <c r="M21" i="25" s="1"/>
  <c r="I20" i="25"/>
  <c r="M20" i="25" s="1"/>
  <c r="I19" i="25"/>
  <c r="M19" i="25" s="1"/>
  <c r="M23" i="25" s="1"/>
  <c r="I22" i="26"/>
  <c r="M22" i="26" s="1"/>
  <c r="I21" i="26"/>
  <c r="M21" i="26" s="1"/>
  <c r="I20" i="26"/>
  <c r="M20" i="26" s="1"/>
  <c r="I19" i="26"/>
  <c r="M19" i="26" s="1"/>
  <c r="M23" i="26" s="1"/>
  <c r="I22" i="23"/>
  <c r="M22" i="23" s="1"/>
  <c r="I20" i="23"/>
  <c r="M20" i="23" s="1"/>
  <c r="I19" i="23"/>
  <c r="M19" i="23" s="1"/>
  <c r="I21" i="23"/>
  <c r="M21" i="23" s="1"/>
  <c r="I22" i="22"/>
  <c r="M22" i="22" s="1"/>
  <c r="I21" i="22"/>
  <c r="M21" i="22" s="1"/>
  <c r="I20" i="22"/>
  <c r="M20" i="22" s="1"/>
  <c r="I19" i="22"/>
  <c r="M19" i="22" s="1"/>
  <c r="M23" i="22" s="1"/>
  <c r="I22" i="21"/>
  <c r="M22" i="21" s="1"/>
  <c r="I21" i="21"/>
  <c r="M21" i="21" s="1"/>
  <c r="I20" i="21"/>
  <c r="M20" i="21" s="1"/>
  <c r="I19" i="21"/>
  <c r="M19" i="21" s="1"/>
  <c r="I22" i="20"/>
  <c r="M22" i="20" s="1"/>
  <c r="I21" i="20"/>
  <c r="M21" i="20" s="1"/>
  <c r="I20" i="20"/>
  <c r="M20" i="20" s="1"/>
  <c r="I19" i="20"/>
  <c r="M19" i="20" s="1"/>
  <c r="I7" i="19" a="1"/>
  <c r="N11" i="19" s="1"/>
  <c r="I7" i="17" a="1"/>
  <c r="L12" i="17" s="1"/>
  <c r="I7" i="13" a="1"/>
  <c r="N10" i="13" s="1"/>
  <c r="I7" i="12" a="1"/>
  <c r="N12" i="12" s="1"/>
  <c r="I7" i="11" a="1"/>
  <c r="J12" i="11" s="1"/>
  <c r="I7" i="10" a="1"/>
  <c r="K12" i="10" s="1"/>
  <c r="K12" i="18"/>
  <c r="M11" i="18"/>
  <c r="I11" i="18"/>
  <c r="K10" i="18"/>
  <c r="M9" i="18"/>
  <c r="I9" i="18"/>
  <c r="K8" i="18"/>
  <c r="M7" i="18"/>
  <c r="I7" i="18"/>
  <c r="J5" i="18" s="1"/>
  <c r="M12" i="18"/>
  <c r="K11" i="18"/>
  <c r="M10" i="18"/>
  <c r="K9" i="18"/>
  <c r="I8" i="18"/>
  <c r="K7" i="18"/>
  <c r="L12" i="18"/>
  <c r="J11" i="18"/>
  <c r="N9" i="18"/>
  <c r="L8" i="18"/>
  <c r="J7" i="18"/>
  <c r="L5" i="18" s="1"/>
  <c r="N12" i="18"/>
  <c r="J12" i="18"/>
  <c r="L11" i="18"/>
  <c r="N10" i="18"/>
  <c r="J10" i="18"/>
  <c r="L9" i="18"/>
  <c r="N8" i="18"/>
  <c r="J8" i="18"/>
  <c r="L7" i="18"/>
  <c r="I12" i="18"/>
  <c r="I10" i="18"/>
  <c r="M8" i="18"/>
  <c r="N11" i="18"/>
  <c r="L10" i="18"/>
  <c r="N5" i="18" s="1"/>
  <c r="J9" i="18"/>
  <c r="N7" i="18"/>
  <c r="M12" i="16"/>
  <c r="M10" i="16"/>
  <c r="K9" i="16"/>
  <c r="I8" i="16"/>
  <c r="L12" i="16"/>
  <c r="J11" i="16"/>
  <c r="N9" i="16"/>
  <c r="L8" i="16"/>
  <c r="J7" i="16"/>
  <c r="L5" i="16" s="1"/>
  <c r="K12" i="16"/>
  <c r="M11" i="16"/>
  <c r="I11" i="16"/>
  <c r="K10" i="16"/>
  <c r="M9" i="16"/>
  <c r="I9" i="16"/>
  <c r="K8" i="16"/>
  <c r="M7" i="16"/>
  <c r="I7" i="16"/>
  <c r="J5" i="16" s="1"/>
  <c r="N12" i="16"/>
  <c r="J12" i="16"/>
  <c r="L11" i="16"/>
  <c r="N10" i="16"/>
  <c r="J10" i="16"/>
  <c r="L9" i="16"/>
  <c r="N8" i="16"/>
  <c r="J8" i="16"/>
  <c r="L7" i="16"/>
  <c r="I12" i="16"/>
  <c r="K11" i="16"/>
  <c r="I10" i="16"/>
  <c r="M8" i="16"/>
  <c r="K7" i="16"/>
  <c r="N11" i="16"/>
  <c r="L10" i="16"/>
  <c r="N5" i="16" s="1"/>
  <c r="J9" i="16"/>
  <c r="N7" i="16"/>
  <c r="L9" i="15"/>
  <c r="N10" i="15"/>
  <c r="N12" i="15"/>
  <c r="I7" i="15"/>
  <c r="J5" i="15" s="1"/>
  <c r="M7" i="15"/>
  <c r="K8" i="15"/>
  <c r="I9" i="15"/>
  <c r="M9" i="15"/>
  <c r="K10" i="15"/>
  <c r="I11" i="15"/>
  <c r="M11" i="15"/>
  <c r="K12" i="15"/>
  <c r="L7" i="15"/>
  <c r="J8" i="15"/>
  <c r="J10" i="15"/>
  <c r="J12" i="15"/>
  <c r="J7" i="15"/>
  <c r="L5" i="15" s="1"/>
  <c r="N7" i="15"/>
  <c r="L8" i="15"/>
  <c r="J9" i="15"/>
  <c r="N9" i="15"/>
  <c r="L10" i="15"/>
  <c r="N5" i="15" s="1"/>
  <c r="J11" i="15"/>
  <c r="N11" i="15"/>
  <c r="L12" i="15"/>
  <c r="N8" i="15"/>
  <c r="L11" i="15"/>
  <c r="K7" i="15"/>
  <c r="I8" i="15"/>
  <c r="M8" i="15"/>
  <c r="K9" i="15"/>
  <c r="I10" i="15"/>
  <c r="M10" i="15"/>
  <c r="K11" i="15"/>
  <c r="I12" i="15"/>
  <c r="L9" i="14"/>
  <c r="L11" i="14"/>
  <c r="J12" i="14"/>
  <c r="I7" i="14"/>
  <c r="J5" i="14" s="1"/>
  <c r="M7" i="14"/>
  <c r="K8" i="14"/>
  <c r="I9" i="14"/>
  <c r="M9" i="14"/>
  <c r="K10" i="14"/>
  <c r="I11" i="14"/>
  <c r="M11" i="14"/>
  <c r="K12" i="14"/>
  <c r="L7" i="14"/>
  <c r="N8" i="14"/>
  <c r="J10" i="14"/>
  <c r="N12" i="14"/>
  <c r="J7" i="14"/>
  <c r="L5" i="14" s="1"/>
  <c r="N7" i="14"/>
  <c r="L8" i="14"/>
  <c r="J9" i="14"/>
  <c r="N9" i="14"/>
  <c r="L10" i="14"/>
  <c r="N5" i="14" s="1"/>
  <c r="J11" i="14"/>
  <c r="N11" i="14"/>
  <c r="L12" i="14"/>
  <c r="J8" i="14"/>
  <c r="N10" i="14"/>
  <c r="K7" i="14"/>
  <c r="I8" i="14"/>
  <c r="M8" i="14"/>
  <c r="K9" i="14"/>
  <c r="I10" i="14"/>
  <c r="M10" i="14"/>
  <c r="K11" i="14"/>
  <c r="I12" i="14"/>
  <c r="M23" i="24" l="1"/>
  <c r="M23" i="23"/>
  <c r="M23" i="21"/>
  <c r="M23" i="20"/>
  <c r="L9" i="19"/>
  <c r="M7" i="19"/>
  <c r="K10" i="19"/>
  <c r="I8" i="19"/>
  <c r="K11" i="19"/>
  <c r="N8" i="19"/>
  <c r="J7" i="19"/>
  <c r="L5" i="19" s="1"/>
  <c r="I20" i="19" s="1"/>
  <c r="M20" i="19" s="1"/>
  <c r="N9" i="19"/>
  <c r="L12" i="19"/>
  <c r="K7" i="19"/>
  <c r="N10" i="19"/>
  <c r="K8" i="19"/>
  <c r="I11" i="19"/>
  <c r="M8" i="19"/>
  <c r="I12" i="19"/>
  <c r="J10" i="19"/>
  <c r="N7" i="19"/>
  <c r="L10" i="19"/>
  <c r="N5" i="19" s="1"/>
  <c r="K9" i="19"/>
  <c r="J12" i="19"/>
  <c r="I9" i="19"/>
  <c r="M11" i="19"/>
  <c r="I10" i="19"/>
  <c r="M12" i="19"/>
  <c r="L11" i="19"/>
  <c r="L8" i="19"/>
  <c r="J11" i="19"/>
  <c r="J8" i="19"/>
  <c r="I7" i="19"/>
  <c r="J5" i="19" s="1"/>
  <c r="M9" i="19"/>
  <c r="K12" i="19"/>
  <c r="M10" i="19"/>
  <c r="L7" i="19"/>
  <c r="N12" i="19"/>
  <c r="J9" i="19"/>
  <c r="I8" i="17"/>
  <c r="I7" i="17"/>
  <c r="J5" i="17" s="1"/>
  <c r="I22" i="17" s="1"/>
  <c r="M22" i="17" s="1"/>
  <c r="K12" i="17"/>
  <c r="M10" i="17"/>
  <c r="N7" i="17"/>
  <c r="J10" i="17"/>
  <c r="K10" i="17"/>
  <c r="I12" i="17"/>
  <c r="L8" i="17"/>
  <c r="K11" i="17"/>
  <c r="L11" i="17"/>
  <c r="K8" i="17"/>
  <c r="I11" i="17"/>
  <c r="M8" i="17"/>
  <c r="M12" i="17"/>
  <c r="J12" i="17"/>
  <c r="J9" i="17"/>
  <c r="N11" i="17"/>
  <c r="N8" i="17"/>
  <c r="M9" i="17"/>
  <c r="L9" i="17"/>
  <c r="L10" i="17"/>
  <c r="N5" i="17" s="1"/>
  <c r="K9" i="17"/>
  <c r="M7" i="17"/>
  <c r="K7" i="17"/>
  <c r="N10" i="17"/>
  <c r="J11" i="17"/>
  <c r="L7" i="17"/>
  <c r="N12" i="17"/>
  <c r="I9" i="17"/>
  <c r="M11" i="17"/>
  <c r="I10" i="17"/>
  <c r="J8" i="17"/>
  <c r="J7" i="17"/>
  <c r="L5" i="17" s="1"/>
  <c r="N9" i="17"/>
  <c r="J7" i="13"/>
  <c r="L5" i="13" s="1"/>
  <c r="K9" i="13"/>
  <c r="I12" i="13"/>
  <c r="L10" i="13"/>
  <c r="N5" i="13" s="1"/>
  <c r="L11" i="13"/>
  <c r="M9" i="13"/>
  <c r="K7" i="13"/>
  <c r="M12" i="13"/>
  <c r="N11" i="13"/>
  <c r="J12" i="13"/>
  <c r="I11" i="13"/>
  <c r="N9" i="13"/>
  <c r="I8" i="13"/>
  <c r="M10" i="13"/>
  <c r="M7" i="13"/>
  <c r="N7" i="13"/>
  <c r="L7" i="13"/>
  <c r="J10" i="13"/>
  <c r="N12" i="13"/>
  <c r="K8" i="13"/>
  <c r="L12" i="13"/>
  <c r="K10" i="13"/>
  <c r="N8" i="13"/>
  <c r="L8" i="13"/>
  <c r="I10" i="13"/>
  <c r="M11" i="13"/>
  <c r="L9" i="13"/>
  <c r="I7" i="13"/>
  <c r="J5" i="13" s="1"/>
  <c r="I22" i="13" s="1"/>
  <c r="M22" i="13" s="1"/>
  <c r="K12" i="13"/>
  <c r="J11" i="13"/>
  <c r="M8" i="13"/>
  <c r="K11" i="13"/>
  <c r="I9" i="13"/>
  <c r="J9" i="13"/>
  <c r="J8" i="13"/>
  <c r="I7" i="12"/>
  <c r="J5" i="12" s="1"/>
  <c r="I21" i="12" s="1"/>
  <c r="M21" i="12" s="1"/>
  <c r="J11" i="12"/>
  <c r="K11" i="12"/>
  <c r="J9" i="12"/>
  <c r="N10" i="12"/>
  <c r="L12" i="12"/>
  <c r="I12" i="12"/>
  <c r="L10" i="12"/>
  <c r="N5" i="12" s="1"/>
  <c r="N8" i="12"/>
  <c r="M9" i="12"/>
  <c r="L8" i="12"/>
  <c r="K7" i="12"/>
  <c r="I10" i="12"/>
  <c r="M12" i="12"/>
  <c r="M11" i="12"/>
  <c r="N11" i="12"/>
  <c r="L9" i="12"/>
  <c r="J12" i="12"/>
  <c r="K12" i="12"/>
  <c r="M8" i="12"/>
  <c r="I9" i="12"/>
  <c r="J8" i="12"/>
  <c r="K8" i="12"/>
  <c r="J7" i="12"/>
  <c r="L5" i="12" s="1"/>
  <c r="I22" i="12" s="1"/>
  <c r="M22" i="12" s="1"/>
  <c r="K9" i="12"/>
  <c r="K10" i="12"/>
  <c r="L11" i="12"/>
  <c r="I11" i="12"/>
  <c r="N9" i="12"/>
  <c r="I8" i="12"/>
  <c r="M10" i="12"/>
  <c r="M7" i="12"/>
  <c r="N7" i="12"/>
  <c r="L7" i="12"/>
  <c r="J10" i="12"/>
  <c r="I9" i="11"/>
  <c r="M8" i="11"/>
  <c r="N12" i="11"/>
  <c r="I8" i="11"/>
  <c r="I7" i="11"/>
  <c r="J5" i="11" s="1"/>
  <c r="M9" i="11"/>
  <c r="K12" i="11"/>
  <c r="J9" i="11"/>
  <c r="N11" i="11"/>
  <c r="I10" i="11"/>
  <c r="J8" i="11"/>
  <c r="N10" i="11"/>
  <c r="M11" i="11"/>
  <c r="J11" i="11"/>
  <c r="J10" i="11"/>
  <c r="N8" i="11"/>
  <c r="I12" i="11"/>
  <c r="L8" i="11"/>
  <c r="L7" i="11"/>
  <c r="K9" i="11"/>
  <c r="M7" i="11"/>
  <c r="K10" i="11"/>
  <c r="J7" i="11"/>
  <c r="L5" i="11" s="1"/>
  <c r="N9" i="11"/>
  <c r="L12" i="11"/>
  <c r="K11" i="11"/>
  <c r="L11" i="11"/>
  <c r="M10" i="11"/>
  <c r="K8" i="11"/>
  <c r="I11" i="11"/>
  <c r="N7" i="11"/>
  <c r="L10" i="11"/>
  <c r="N5" i="11" s="1"/>
  <c r="K7" i="11"/>
  <c r="M12" i="11"/>
  <c r="L9" i="11"/>
  <c r="K8" i="10"/>
  <c r="L11" i="10"/>
  <c r="N9" i="10"/>
  <c r="J7" i="10"/>
  <c r="L5" i="10" s="1"/>
  <c r="I21" i="10" s="1"/>
  <c r="M21" i="10" s="1"/>
  <c r="M7" i="10"/>
  <c r="N10" i="10"/>
  <c r="J9" i="10"/>
  <c r="I8" i="10"/>
  <c r="M9" i="10"/>
  <c r="I7" i="10"/>
  <c r="J5" i="10" s="1"/>
  <c r="N12" i="10"/>
  <c r="J10" i="10"/>
  <c r="L7" i="10"/>
  <c r="J11" i="10"/>
  <c r="L8" i="10"/>
  <c r="K11" i="10"/>
  <c r="I11" i="10"/>
  <c r="M8" i="10"/>
  <c r="N8" i="10"/>
  <c r="L12" i="10"/>
  <c r="K9" i="10"/>
  <c r="K10" i="10"/>
  <c r="K7" i="10"/>
  <c r="J8" i="10"/>
  <c r="N11" i="10"/>
  <c r="I12" i="10"/>
  <c r="M11" i="10"/>
  <c r="I9" i="10"/>
  <c r="M10" i="10"/>
  <c r="J12" i="10"/>
  <c r="L9" i="10"/>
  <c r="M12" i="10"/>
  <c r="L10" i="10"/>
  <c r="N5" i="10" s="1"/>
  <c r="N7" i="10"/>
  <c r="I10" i="10"/>
  <c r="I22" i="19"/>
  <c r="M22" i="19" s="1"/>
  <c r="I21" i="19"/>
  <c r="M21" i="19" s="1"/>
  <c r="I22" i="18"/>
  <c r="M22" i="18" s="1"/>
  <c r="I21" i="18"/>
  <c r="M21" i="18" s="1"/>
  <c r="I20" i="18"/>
  <c r="M20" i="18" s="1"/>
  <c r="I19" i="18"/>
  <c r="M19" i="18" s="1"/>
  <c r="I20" i="17"/>
  <c r="M20" i="17" s="1"/>
  <c r="I21" i="17"/>
  <c r="M21" i="17" s="1"/>
  <c r="I19" i="17"/>
  <c r="M19" i="17" s="1"/>
  <c r="I22" i="16"/>
  <c r="M22" i="16" s="1"/>
  <c r="I21" i="16"/>
  <c r="M21" i="16" s="1"/>
  <c r="I20" i="16"/>
  <c r="M20" i="16" s="1"/>
  <c r="I19" i="16"/>
  <c r="M19" i="16" s="1"/>
  <c r="M23" i="16" s="1"/>
  <c r="I22" i="15"/>
  <c r="M22" i="15" s="1"/>
  <c r="I21" i="15"/>
  <c r="M21" i="15" s="1"/>
  <c r="I20" i="15"/>
  <c r="M20" i="15" s="1"/>
  <c r="I19" i="15"/>
  <c r="M19" i="15" s="1"/>
  <c r="I22" i="14"/>
  <c r="M22" i="14" s="1"/>
  <c r="I21" i="14"/>
  <c r="M21" i="14" s="1"/>
  <c r="I20" i="14"/>
  <c r="M20" i="14" s="1"/>
  <c r="I19" i="14"/>
  <c r="M19" i="14" s="1"/>
  <c r="M23" i="14" s="1"/>
  <c r="I19" i="13"/>
  <c r="M19" i="13" s="1"/>
  <c r="I19" i="12"/>
  <c r="M19" i="12" s="1"/>
  <c r="I22" i="11"/>
  <c r="M22" i="11" s="1"/>
  <c r="I20" i="11"/>
  <c r="M20" i="11" s="1"/>
  <c r="I22" i="10"/>
  <c r="M22" i="10" s="1"/>
  <c r="I19" i="19" l="1"/>
  <c r="M19" i="19" s="1"/>
  <c r="M23" i="19" s="1"/>
  <c r="M23" i="18"/>
  <c r="M23" i="17"/>
  <c r="M23" i="15"/>
  <c r="I20" i="13"/>
  <c r="M20" i="13" s="1"/>
  <c r="I21" i="13"/>
  <c r="M21" i="13" s="1"/>
  <c r="I20" i="12"/>
  <c r="M20" i="12" s="1"/>
  <c r="M23" i="12" s="1"/>
  <c r="I19" i="11"/>
  <c r="M19" i="11" s="1"/>
  <c r="I21" i="11"/>
  <c r="M21" i="11" s="1"/>
  <c r="M23" i="11" s="1"/>
  <c r="I19" i="10"/>
  <c r="M19" i="10" s="1"/>
  <c r="I20" i="10"/>
  <c r="M20" i="10" s="1"/>
  <c r="M23" i="10" s="1"/>
  <c r="M23" i="13"/>
  <c r="N22" i="7" l="1"/>
  <c r="J22" i="7"/>
  <c r="L22" i="7" s="1"/>
  <c r="H22" i="7"/>
  <c r="G22" i="7"/>
  <c r="K22" i="7" s="1"/>
  <c r="N21" i="7"/>
  <c r="J21" i="7"/>
  <c r="L21" i="7" s="1"/>
  <c r="H21" i="7"/>
  <c r="G21" i="7"/>
  <c r="K21" i="7" s="1"/>
  <c r="N20" i="7"/>
  <c r="J20" i="7"/>
  <c r="L20" i="7" s="1"/>
  <c r="H20" i="7"/>
  <c r="G20" i="7"/>
  <c r="K20" i="7" s="1"/>
  <c r="N19" i="7"/>
  <c r="J19" i="7"/>
  <c r="L19" i="7" s="1"/>
  <c r="H19" i="7"/>
  <c r="G19" i="7"/>
  <c r="K19" i="7" s="1"/>
  <c r="G12" i="7"/>
  <c r="F11" i="7"/>
  <c r="E10" i="7"/>
  <c r="D9" i="7"/>
  <c r="C9" i="7"/>
  <c r="B9" i="7"/>
  <c r="D8" i="7"/>
  <c r="C8" i="7"/>
  <c r="B8" i="7"/>
  <c r="D7" i="7"/>
  <c r="C7" i="7"/>
  <c r="B7" i="7"/>
  <c r="I7" i="7" s="1" a="1"/>
  <c r="N22" i="9"/>
  <c r="J22" i="9"/>
  <c r="L22" i="9" s="1"/>
  <c r="H22" i="9"/>
  <c r="G22" i="9"/>
  <c r="K22" i="9" s="1"/>
  <c r="N21" i="9"/>
  <c r="J21" i="9"/>
  <c r="L21" i="9" s="1"/>
  <c r="H21" i="9"/>
  <c r="G21" i="9"/>
  <c r="K21" i="9" s="1"/>
  <c r="N20" i="9"/>
  <c r="J20" i="9"/>
  <c r="L20" i="9" s="1"/>
  <c r="H20" i="9"/>
  <c r="G20" i="9"/>
  <c r="K20" i="9" s="1"/>
  <c r="N19" i="9"/>
  <c r="J19" i="9"/>
  <c r="L19" i="9" s="1"/>
  <c r="H19" i="9"/>
  <c r="G19" i="9"/>
  <c r="K19" i="9" s="1"/>
  <c r="G12" i="9"/>
  <c r="F11" i="9"/>
  <c r="E10" i="9"/>
  <c r="D9" i="9"/>
  <c r="C9" i="9"/>
  <c r="B9" i="9"/>
  <c r="D8" i="9"/>
  <c r="C8" i="9"/>
  <c r="B8" i="9"/>
  <c r="D7" i="9"/>
  <c r="C7" i="9"/>
  <c r="B7" i="9"/>
  <c r="N22" i="4"/>
  <c r="J22" i="4"/>
  <c r="L22" i="4" s="1"/>
  <c r="H22" i="4"/>
  <c r="G22" i="4"/>
  <c r="K22" i="4" s="1"/>
  <c r="N21" i="4"/>
  <c r="J21" i="4"/>
  <c r="L21" i="4" s="1"/>
  <c r="H21" i="4"/>
  <c r="G21" i="4"/>
  <c r="K21" i="4" s="1"/>
  <c r="N20" i="4"/>
  <c r="J20" i="4"/>
  <c r="L20" i="4" s="1"/>
  <c r="H20" i="4"/>
  <c r="G20" i="4"/>
  <c r="K20" i="4" s="1"/>
  <c r="N19" i="4"/>
  <c r="J19" i="4"/>
  <c r="L19" i="4" s="1"/>
  <c r="H19" i="4"/>
  <c r="G19" i="4"/>
  <c r="K19" i="4" s="1"/>
  <c r="G12" i="4"/>
  <c r="F11" i="4"/>
  <c r="E10" i="4"/>
  <c r="D9" i="4"/>
  <c r="C9" i="4"/>
  <c r="B9" i="4"/>
  <c r="D8" i="4"/>
  <c r="C8" i="4"/>
  <c r="B8" i="4"/>
  <c r="D7" i="4"/>
  <c r="C7" i="4"/>
  <c r="I7" i="4" s="1" a="1"/>
  <c r="B7" i="4"/>
  <c r="N22" i="5"/>
  <c r="J22" i="5"/>
  <c r="L22" i="5" s="1"/>
  <c r="H22" i="5"/>
  <c r="G22" i="5"/>
  <c r="K22" i="5" s="1"/>
  <c r="N21" i="5"/>
  <c r="J21" i="5"/>
  <c r="L21" i="5" s="1"/>
  <c r="H21" i="5"/>
  <c r="G21" i="5"/>
  <c r="K21" i="5" s="1"/>
  <c r="N20" i="5"/>
  <c r="J20" i="5"/>
  <c r="L20" i="5" s="1"/>
  <c r="H20" i="5"/>
  <c r="G20" i="5"/>
  <c r="K20" i="5" s="1"/>
  <c r="N19" i="5"/>
  <c r="J19" i="5"/>
  <c r="L19" i="5" s="1"/>
  <c r="H19" i="5"/>
  <c r="G19" i="5"/>
  <c r="K19" i="5" s="1"/>
  <c r="G12" i="5"/>
  <c r="F11" i="5"/>
  <c r="E10" i="5"/>
  <c r="D9" i="5"/>
  <c r="C9" i="5"/>
  <c r="B9" i="5"/>
  <c r="D8" i="5"/>
  <c r="C8" i="5"/>
  <c r="B8" i="5"/>
  <c r="D7" i="5"/>
  <c r="C7" i="5"/>
  <c r="B7" i="5"/>
  <c r="N22" i="6"/>
  <c r="J22" i="6"/>
  <c r="L22" i="6" s="1"/>
  <c r="H22" i="6"/>
  <c r="G22" i="6"/>
  <c r="K22" i="6" s="1"/>
  <c r="N21" i="6"/>
  <c r="J21" i="6"/>
  <c r="L21" i="6" s="1"/>
  <c r="H21" i="6"/>
  <c r="G21" i="6"/>
  <c r="K21" i="6" s="1"/>
  <c r="N20" i="6"/>
  <c r="L20" i="6"/>
  <c r="J20" i="6"/>
  <c r="H20" i="6"/>
  <c r="G20" i="6"/>
  <c r="K20" i="6" s="1"/>
  <c r="N19" i="6"/>
  <c r="J19" i="6"/>
  <c r="L19" i="6" s="1"/>
  <c r="H19" i="6"/>
  <c r="G19" i="6"/>
  <c r="K19" i="6" s="1"/>
  <c r="G12" i="6"/>
  <c r="F11" i="6"/>
  <c r="E10" i="6"/>
  <c r="D9" i="6"/>
  <c r="C9" i="6"/>
  <c r="B9" i="6"/>
  <c r="D8" i="6"/>
  <c r="C8" i="6"/>
  <c r="B8" i="6"/>
  <c r="D7" i="6"/>
  <c r="C7" i="6"/>
  <c r="B7" i="6"/>
  <c r="I7" i="6" s="1" a="1"/>
  <c r="N22" i="3"/>
  <c r="J22" i="3"/>
  <c r="L22" i="3" s="1"/>
  <c r="H22" i="3"/>
  <c r="G22" i="3"/>
  <c r="K22" i="3" s="1"/>
  <c r="N21" i="3"/>
  <c r="J21" i="3"/>
  <c r="L21" i="3" s="1"/>
  <c r="H21" i="3"/>
  <c r="G21" i="3"/>
  <c r="K21" i="3" s="1"/>
  <c r="N20" i="3"/>
  <c r="J20" i="3"/>
  <c r="L20" i="3" s="1"/>
  <c r="H20" i="3"/>
  <c r="G20" i="3"/>
  <c r="K20" i="3" s="1"/>
  <c r="N19" i="3"/>
  <c r="J19" i="3"/>
  <c r="L19" i="3" s="1"/>
  <c r="H19" i="3"/>
  <c r="G19" i="3"/>
  <c r="K19" i="3" s="1"/>
  <c r="G12" i="3"/>
  <c r="F11" i="3"/>
  <c r="E10" i="3"/>
  <c r="D9" i="3"/>
  <c r="C9" i="3"/>
  <c r="B9" i="3"/>
  <c r="D8" i="3"/>
  <c r="C8" i="3"/>
  <c r="B8" i="3"/>
  <c r="D7" i="3"/>
  <c r="C7" i="3"/>
  <c r="B7" i="3"/>
  <c r="J22" i="2"/>
  <c r="L22" i="2" s="1"/>
  <c r="H22" i="2"/>
  <c r="G22" i="2"/>
  <c r="K22" i="2" s="1"/>
  <c r="J21" i="2"/>
  <c r="L21" i="2" s="1"/>
  <c r="H21" i="2"/>
  <c r="G21" i="2"/>
  <c r="K21" i="2" s="1"/>
  <c r="N20" i="2"/>
  <c r="J20" i="2"/>
  <c r="L20" i="2" s="1"/>
  <c r="H20" i="2"/>
  <c r="G20" i="2"/>
  <c r="K20" i="2" s="1"/>
  <c r="N19" i="2"/>
  <c r="J19" i="2"/>
  <c r="L19" i="2" s="1"/>
  <c r="H19" i="2"/>
  <c r="G19" i="2"/>
  <c r="K19" i="2" s="1"/>
  <c r="G12" i="2"/>
  <c r="F11" i="2"/>
  <c r="E10" i="2"/>
  <c r="D9" i="2"/>
  <c r="C9" i="2"/>
  <c r="B9" i="2"/>
  <c r="D8" i="2"/>
  <c r="C8" i="2"/>
  <c r="B8" i="2"/>
  <c r="D7" i="2"/>
  <c r="C7" i="2"/>
  <c r="B7" i="2"/>
  <c r="J22" i="1"/>
  <c r="L22" i="1" s="1"/>
  <c r="H22" i="1"/>
  <c r="G22" i="1"/>
  <c r="K22" i="1" s="1"/>
  <c r="N21" i="1"/>
  <c r="J21" i="1"/>
  <c r="L21" i="1" s="1"/>
  <c r="H21" i="1"/>
  <c r="G21" i="1"/>
  <c r="K21" i="1" s="1"/>
  <c r="N20" i="1"/>
  <c r="J20" i="1"/>
  <c r="L20" i="1" s="1"/>
  <c r="H20" i="1"/>
  <c r="G20" i="1"/>
  <c r="K20" i="1" s="1"/>
  <c r="N19" i="1"/>
  <c r="J19" i="1"/>
  <c r="L19" i="1" s="1"/>
  <c r="H19" i="1"/>
  <c r="G19" i="1"/>
  <c r="K19" i="1" s="1"/>
  <c r="G12" i="1"/>
  <c r="F11" i="1"/>
  <c r="E10" i="1"/>
  <c r="D9" i="1"/>
  <c r="C9" i="1"/>
  <c r="B9" i="1"/>
  <c r="D8" i="1"/>
  <c r="C8" i="1"/>
  <c r="B8" i="1"/>
  <c r="D7" i="1"/>
  <c r="C7" i="1"/>
  <c r="I7" i="1" s="1" a="1"/>
  <c r="M12" i="1" s="1"/>
  <c r="B7" i="1"/>
  <c r="I7" i="9" l="1" a="1"/>
  <c r="N11" i="9" s="1"/>
  <c r="I7" i="5" a="1"/>
  <c r="I11" i="5" s="1"/>
  <c r="I7" i="3" a="1"/>
  <c r="K8" i="3" s="1"/>
  <c r="I7" i="2" a="1"/>
  <c r="K12" i="2" s="1"/>
  <c r="N12" i="7"/>
  <c r="J12" i="7"/>
  <c r="L11" i="7"/>
  <c r="N10" i="7"/>
  <c r="J10" i="7"/>
  <c r="L9" i="7"/>
  <c r="N8" i="7"/>
  <c r="J8" i="7"/>
  <c r="L7" i="7"/>
  <c r="L12" i="7"/>
  <c r="L10" i="7"/>
  <c r="N5" i="7" s="1"/>
  <c r="J9" i="7"/>
  <c r="N7" i="7"/>
  <c r="M11" i="7"/>
  <c r="K10" i="7"/>
  <c r="I9" i="7"/>
  <c r="M7" i="7"/>
  <c r="I7" i="7"/>
  <c r="J5" i="7" s="1"/>
  <c r="M12" i="7"/>
  <c r="I12" i="7"/>
  <c r="K11" i="7"/>
  <c r="M10" i="7"/>
  <c r="I10" i="7"/>
  <c r="K9" i="7"/>
  <c r="M8" i="7"/>
  <c r="I8" i="7"/>
  <c r="K7" i="7"/>
  <c r="N11" i="7"/>
  <c r="J11" i="7"/>
  <c r="N9" i="7"/>
  <c r="L8" i="7"/>
  <c r="J7" i="7"/>
  <c r="L5" i="7" s="1"/>
  <c r="K12" i="7"/>
  <c r="I11" i="7"/>
  <c r="M9" i="7"/>
  <c r="K8" i="7"/>
  <c r="K12" i="4"/>
  <c r="M11" i="4"/>
  <c r="I11" i="4"/>
  <c r="K10" i="4"/>
  <c r="M9" i="4"/>
  <c r="I9" i="4"/>
  <c r="K8" i="4"/>
  <c r="M7" i="4"/>
  <c r="I7" i="4"/>
  <c r="J5" i="4" s="1"/>
  <c r="N12" i="4"/>
  <c r="J12" i="4"/>
  <c r="N10" i="4"/>
  <c r="J10" i="4"/>
  <c r="N8" i="4"/>
  <c r="L7" i="4"/>
  <c r="M12" i="4"/>
  <c r="K11" i="4"/>
  <c r="M10" i="4"/>
  <c r="K9" i="4"/>
  <c r="I8" i="4"/>
  <c r="L12" i="4"/>
  <c r="N11" i="4"/>
  <c r="J11" i="4"/>
  <c r="L10" i="4"/>
  <c r="N5" i="4" s="1"/>
  <c r="N9" i="4"/>
  <c r="J9" i="4"/>
  <c r="L8" i="4"/>
  <c r="N7" i="4"/>
  <c r="J7" i="4"/>
  <c r="L5" i="4" s="1"/>
  <c r="L11" i="4"/>
  <c r="L9" i="4"/>
  <c r="J8" i="4"/>
  <c r="I12" i="4"/>
  <c r="I10" i="4"/>
  <c r="M8" i="4"/>
  <c r="K7" i="4"/>
  <c r="L12" i="6"/>
  <c r="N11" i="6"/>
  <c r="J11" i="6"/>
  <c r="L10" i="6"/>
  <c r="N5" i="6" s="1"/>
  <c r="N9" i="6"/>
  <c r="J9" i="6"/>
  <c r="L8" i="6"/>
  <c r="N7" i="6"/>
  <c r="J7" i="6"/>
  <c r="L5" i="6" s="1"/>
  <c r="M11" i="6"/>
  <c r="M9" i="6"/>
  <c r="K8" i="6"/>
  <c r="I7" i="6"/>
  <c r="J5" i="6" s="1"/>
  <c r="I12" i="6"/>
  <c r="M10" i="6"/>
  <c r="I8" i="6"/>
  <c r="K12" i="6"/>
  <c r="I11" i="6"/>
  <c r="K10" i="6"/>
  <c r="I9" i="6"/>
  <c r="M7" i="6"/>
  <c r="K9" i="6"/>
  <c r="N12" i="6"/>
  <c r="J12" i="6"/>
  <c r="L11" i="6"/>
  <c r="N10" i="6"/>
  <c r="J10" i="6"/>
  <c r="L9" i="6"/>
  <c r="N8" i="6"/>
  <c r="J8" i="6"/>
  <c r="L7" i="6"/>
  <c r="M12" i="6"/>
  <c r="K11" i="6"/>
  <c r="I10" i="6"/>
  <c r="M8" i="6"/>
  <c r="K7" i="6"/>
  <c r="K9" i="1"/>
  <c r="I11" i="1"/>
  <c r="N7" i="1"/>
  <c r="I10" i="1"/>
  <c r="J11" i="1"/>
  <c r="K12" i="1"/>
  <c r="K7" i="1"/>
  <c r="J8" i="1"/>
  <c r="I9" i="1"/>
  <c r="J10" i="1"/>
  <c r="N10" i="1"/>
  <c r="L12" i="1"/>
  <c r="M7" i="1"/>
  <c r="L8" i="1"/>
  <c r="L10" i="1"/>
  <c r="N5" i="1" s="1"/>
  <c r="M11" i="1"/>
  <c r="J12" i="1"/>
  <c r="N12" i="1"/>
  <c r="J7" i="1"/>
  <c r="L5" i="1" s="1"/>
  <c r="I8" i="1"/>
  <c r="M8" i="1"/>
  <c r="L9" i="1"/>
  <c r="M10" i="1"/>
  <c r="N11" i="1"/>
  <c r="N8" i="1"/>
  <c r="M9" i="1"/>
  <c r="K11" i="1"/>
  <c r="I7" i="1"/>
  <c r="J5" i="1" s="1"/>
  <c r="L7" i="1"/>
  <c r="K8" i="1"/>
  <c r="J9" i="1"/>
  <c r="N9" i="1"/>
  <c r="K10" i="1"/>
  <c r="L11" i="1"/>
  <c r="I12" i="1"/>
  <c r="I12" i="9" l="1"/>
  <c r="L11" i="9"/>
  <c r="K10" i="9"/>
  <c r="N9" i="9"/>
  <c r="K7" i="9"/>
  <c r="L9" i="9"/>
  <c r="K8" i="9"/>
  <c r="L10" i="9"/>
  <c r="N5" i="9" s="1"/>
  <c r="I8" i="9"/>
  <c r="M10" i="9"/>
  <c r="L7" i="9"/>
  <c r="J10" i="9"/>
  <c r="N12" i="9"/>
  <c r="I9" i="9"/>
  <c r="M11" i="9"/>
  <c r="L8" i="9"/>
  <c r="J11" i="9"/>
  <c r="K9" i="9"/>
  <c r="N8" i="9"/>
  <c r="M7" i="9"/>
  <c r="J7" i="9"/>
  <c r="L5" i="9" s="1"/>
  <c r="L12" i="9"/>
  <c r="I10" i="9"/>
  <c r="M12" i="9"/>
  <c r="J12" i="9"/>
  <c r="I11" i="9"/>
  <c r="N7" i="9"/>
  <c r="M8" i="9"/>
  <c r="K11" i="9"/>
  <c r="J8" i="9"/>
  <c r="N10" i="9"/>
  <c r="I7" i="9"/>
  <c r="J5" i="9" s="1"/>
  <c r="I22" i="9" s="1"/>
  <c r="M22" i="9" s="1"/>
  <c r="M9" i="9"/>
  <c r="K12" i="9"/>
  <c r="J9" i="9"/>
  <c r="L10" i="5"/>
  <c r="N5" i="5" s="1"/>
  <c r="J10" i="5"/>
  <c r="N12" i="5"/>
  <c r="I10" i="5"/>
  <c r="I9" i="5"/>
  <c r="J8" i="5"/>
  <c r="N10" i="5"/>
  <c r="K7" i="5"/>
  <c r="M10" i="5"/>
  <c r="M9" i="5"/>
  <c r="K12" i="5"/>
  <c r="L11" i="5"/>
  <c r="L8" i="5"/>
  <c r="I8" i="5"/>
  <c r="K11" i="5"/>
  <c r="M7" i="5"/>
  <c r="K10" i="5"/>
  <c r="L7" i="5"/>
  <c r="J11" i="5"/>
  <c r="M12" i="5"/>
  <c r="M11" i="5"/>
  <c r="N11" i="5"/>
  <c r="J7" i="5"/>
  <c r="L5" i="5" s="1"/>
  <c r="I7" i="5"/>
  <c r="J5" i="5" s="1"/>
  <c r="I19" i="5" s="1"/>
  <c r="M19" i="5" s="1"/>
  <c r="N7" i="5"/>
  <c r="L12" i="5"/>
  <c r="N8" i="5"/>
  <c r="J9" i="5"/>
  <c r="M8" i="5"/>
  <c r="L9" i="5"/>
  <c r="J12" i="5"/>
  <c r="N9" i="5"/>
  <c r="K9" i="5"/>
  <c r="I12" i="5"/>
  <c r="K8" i="5"/>
  <c r="I9" i="3"/>
  <c r="N9" i="3"/>
  <c r="I8" i="3"/>
  <c r="M10" i="3"/>
  <c r="M7" i="3"/>
  <c r="L10" i="3"/>
  <c r="N5" i="3" s="1"/>
  <c r="N8" i="3"/>
  <c r="L11" i="3"/>
  <c r="K10" i="3"/>
  <c r="I11" i="3"/>
  <c r="J11" i="3"/>
  <c r="M8" i="3"/>
  <c r="K11" i="3"/>
  <c r="M9" i="3"/>
  <c r="N11" i="3"/>
  <c r="L9" i="3"/>
  <c r="J12" i="3"/>
  <c r="M11" i="3"/>
  <c r="J7" i="3"/>
  <c r="L5" i="3" s="1"/>
  <c r="L12" i="3"/>
  <c r="K9" i="3"/>
  <c r="I12" i="3"/>
  <c r="N7" i="3"/>
  <c r="L7" i="3"/>
  <c r="J10" i="3"/>
  <c r="N12" i="3"/>
  <c r="K12" i="3"/>
  <c r="I7" i="3"/>
  <c r="J5" i="3" s="1"/>
  <c r="I20" i="3" s="1"/>
  <c r="M20" i="3" s="1"/>
  <c r="L8" i="3"/>
  <c r="K7" i="3"/>
  <c r="I10" i="3"/>
  <c r="M12" i="3"/>
  <c r="J9" i="3"/>
  <c r="J8" i="3"/>
  <c r="N10" i="3"/>
  <c r="L12" i="2"/>
  <c r="N8" i="2"/>
  <c r="J9" i="2"/>
  <c r="K11" i="2"/>
  <c r="K10" i="2"/>
  <c r="K9" i="2"/>
  <c r="J12" i="2"/>
  <c r="M8" i="2"/>
  <c r="K8" i="2"/>
  <c r="N9" i="2"/>
  <c r="L7" i="2"/>
  <c r="J10" i="2"/>
  <c r="N12" i="2"/>
  <c r="N11" i="2"/>
  <c r="I10" i="2"/>
  <c r="M12" i="2"/>
  <c r="I9" i="2"/>
  <c r="M11" i="2"/>
  <c r="J7" i="2"/>
  <c r="L5" i="2" s="1"/>
  <c r="L11" i="2"/>
  <c r="I8" i="2"/>
  <c r="M7" i="2"/>
  <c r="L8" i="2"/>
  <c r="L9" i="2"/>
  <c r="L10" i="2"/>
  <c r="N5" i="2" s="1"/>
  <c r="I12" i="2"/>
  <c r="I11" i="2"/>
  <c r="J11" i="2"/>
  <c r="J8" i="2"/>
  <c r="N10" i="2"/>
  <c r="N7" i="2"/>
  <c r="K7" i="2"/>
  <c r="M10" i="2"/>
  <c r="I7" i="2"/>
  <c r="J5" i="2" s="1"/>
  <c r="M9" i="2"/>
  <c r="I22" i="7"/>
  <c r="M22" i="7" s="1"/>
  <c r="I21" i="7"/>
  <c r="M21" i="7" s="1"/>
  <c r="I20" i="7"/>
  <c r="M20" i="7" s="1"/>
  <c r="I19" i="7"/>
  <c r="M19" i="7" s="1"/>
  <c r="I19" i="9"/>
  <c r="M19" i="9" s="1"/>
  <c r="I22" i="4"/>
  <c r="M22" i="4" s="1"/>
  <c r="I21" i="4"/>
  <c r="M21" i="4" s="1"/>
  <c r="I20" i="4"/>
  <c r="M20" i="4" s="1"/>
  <c r="I19" i="4"/>
  <c r="M19" i="4" s="1"/>
  <c r="I22" i="6"/>
  <c r="M22" i="6" s="1"/>
  <c r="I21" i="6"/>
  <c r="M21" i="6" s="1"/>
  <c r="I20" i="6"/>
  <c r="M20" i="6" s="1"/>
  <c r="I19" i="6"/>
  <c r="M19" i="6" s="1"/>
  <c r="I21" i="3"/>
  <c r="M21" i="3" s="1"/>
  <c r="I22" i="2"/>
  <c r="M22" i="2" s="1"/>
  <c r="I22" i="1"/>
  <c r="M22" i="1" s="1"/>
  <c r="I21" i="1"/>
  <c r="M21" i="1" s="1"/>
  <c r="I20" i="1"/>
  <c r="M20" i="1" s="1"/>
  <c r="I19" i="1"/>
  <c r="M19" i="1" s="1"/>
  <c r="M23" i="6" l="1"/>
  <c r="I20" i="5"/>
  <c r="M20" i="5" s="1"/>
  <c r="I21" i="2"/>
  <c r="M21" i="2" s="1"/>
  <c r="I20" i="2"/>
  <c r="M20" i="2" s="1"/>
  <c r="I20" i="9"/>
  <c r="M20" i="9" s="1"/>
  <c r="I21" i="9"/>
  <c r="M21" i="9" s="1"/>
  <c r="I21" i="5"/>
  <c r="M21" i="5" s="1"/>
  <c r="I22" i="5"/>
  <c r="M22" i="5" s="1"/>
  <c r="M23" i="4"/>
  <c r="I22" i="3"/>
  <c r="M22" i="3" s="1"/>
  <c r="I19" i="3"/>
  <c r="M19" i="3" s="1"/>
  <c r="I19" i="2"/>
  <c r="M19" i="2" s="1"/>
  <c r="M23" i="7"/>
  <c r="M23" i="3"/>
  <c r="M23" i="2"/>
  <c r="M23" i="9" l="1"/>
  <c r="M23" i="5"/>
</calcChain>
</file>

<file path=xl/sharedStrings.xml><?xml version="1.0" encoding="utf-8"?>
<sst xmlns="http://schemas.openxmlformats.org/spreadsheetml/2006/main" count="1025" uniqueCount="62">
  <si>
    <t>Material:</t>
  </si>
  <si>
    <t>TiN thin film</t>
  </si>
  <si>
    <r>
      <t>Stiffness tensor C</t>
    </r>
    <r>
      <rPr>
        <b/>
        <vertAlign val="subscript"/>
        <sz val="11"/>
        <color theme="1"/>
        <rFont val="Calibri"/>
        <family val="2"/>
        <scheme val="minor"/>
      </rPr>
      <t>ijkl</t>
    </r>
    <r>
      <rPr>
        <b/>
        <sz val="11"/>
        <color theme="1"/>
        <rFont val="Calibri"/>
        <family val="2"/>
        <scheme val="minor"/>
      </rPr>
      <t>:</t>
    </r>
  </si>
  <si>
    <r>
      <t>Compliance tensor S</t>
    </r>
    <r>
      <rPr>
        <b/>
        <vertAlign val="subscript"/>
        <sz val="11"/>
        <color theme="1"/>
        <rFont val="Calibri"/>
        <family val="2"/>
        <scheme val="minor"/>
      </rPr>
      <t>ijkl</t>
    </r>
    <r>
      <rPr>
        <b/>
        <sz val="11"/>
        <color theme="1"/>
        <rFont val="Calibri"/>
        <family val="2"/>
        <scheme val="minor"/>
      </rPr>
      <t>:</t>
    </r>
  </si>
  <si>
    <t>Poisson Ratio=</t>
  </si>
  <si>
    <t>(MPa)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</si>
  <si>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=</t>
    </r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</si>
  <si>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=</t>
    </r>
  </si>
  <si>
    <r>
      <t>C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=</t>
    </r>
  </si>
  <si>
    <r>
      <t>S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=</t>
    </r>
  </si>
  <si>
    <r>
      <t>S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=</t>
    </r>
  </si>
  <si>
    <r>
      <t>S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=</t>
    </r>
  </si>
  <si>
    <t>Cubic structure: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</si>
  <si>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</si>
  <si>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</si>
  <si>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</si>
  <si>
    <t>Grazing incidence angle=</t>
  </si>
  <si>
    <t>Entry data</t>
  </si>
  <si>
    <t>Calculated</t>
  </si>
  <si>
    <t>Not in use</t>
  </si>
  <si>
    <t>2Theta</t>
  </si>
  <si>
    <t>D_Spacing</t>
  </si>
  <si>
    <t>h</t>
  </si>
  <si>
    <t>k</t>
  </si>
  <si>
    <t>l</t>
  </si>
  <si>
    <r>
      <rPr>
        <sz val="11"/>
        <color theme="1"/>
        <rFont val="Symbol"/>
        <family val="1"/>
        <charset val="2"/>
      </rPr>
      <t>y</t>
    </r>
    <r>
      <rPr>
        <sz val="11"/>
        <color theme="1"/>
        <rFont val="Calibri"/>
        <family val="2"/>
        <scheme val="minor"/>
      </rPr>
      <t>_angle</t>
    </r>
  </si>
  <si>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</rPr>
      <t>(hkl)</t>
    </r>
  </si>
  <si>
    <t>E(hkl)</t>
  </si>
  <si>
    <t>D_Zero(hkl)</t>
  </si>
  <si>
    <r>
      <t>Sin²</t>
    </r>
    <r>
      <rPr>
        <sz val="11"/>
        <color theme="1"/>
        <rFont val="Symbol"/>
        <family val="1"/>
        <charset val="2"/>
      </rPr>
      <t>y</t>
    </r>
  </si>
  <si>
    <t>Strain (hkl)</t>
  </si>
  <si>
    <t>K(hkl)</t>
  </si>
  <si>
    <t>a (hkl)</t>
  </si>
  <si>
    <t>Stress=</t>
  </si>
  <si>
    <t>MPa</t>
  </si>
  <si>
    <t>2θ Kα1</t>
  </si>
  <si>
    <t>dcalc (Å)</t>
  </si>
  <si>
    <t>Mpa</t>
  </si>
  <si>
    <t>250-70-0</t>
  </si>
  <si>
    <t>875-70-0</t>
  </si>
  <si>
    <t>1500-70-0</t>
  </si>
  <si>
    <t>875-70-75</t>
  </si>
  <si>
    <t>875-210-75</t>
  </si>
  <si>
    <t>875-350-75</t>
  </si>
  <si>
    <t>1500-70-75</t>
  </si>
  <si>
    <t>1500-70-150</t>
  </si>
  <si>
    <t>250-70-150</t>
  </si>
  <si>
    <t>250-350-0</t>
  </si>
  <si>
    <t>250-210-150</t>
  </si>
  <si>
    <t>250-350-150</t>
  </si>
  <si>
    <t>250-210-0</t>
  </si>
  <si>
    <t>250-350-75</t>
  </si>
  <si>
    <t>250-70-75</t>
  </si>
  <si>
    <t>875-350-0</t>
  </si>
  <si>
    <t>875-70-150</t>
  </si>
  <si>
    <t>1500-210-150</t>
  </si>
  <si>
    <t>875-350-150</t>
  </si>
  <si>
    <t>1200-70-0</t>
  </si>
  <si>
    <t>1000-70-0</t>
  </si>
  <si>
    <t>500-70-0</t>
  </si>
  <si>
    <t>875-280-75</t>
  </si>
  <si>
    <t>875-140-75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</si>
</sst>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</font>
    <font>
      <sz val="11"/>
      <color theme="1"/>
      <name val="Calibri"/>
      <family val="2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0" fillId="2" borderId="1" xfId="0" applyFill="1" applyBorder="1" applyAlignment="1">
      <alignment horizontal="right"/>
    </xf>
    <xf numFmtId="11" fontId="0" fillId="2" borderId="2" xfId="0" applyNumberFormat="1" applyFill="1" applyBorder="1"/>
    <xf numFmtId="0" fontId="0" fillId="0" borderId="0" xfId="0" applyAlignment="1">
      <alignment horizontal="right"/>
    </xf>
    <xf numFmtId="0" fontId="0" fillId="2" borderId="2" xfId="0" applyFill="1" applyBorder="1"/>
    <xf numFmtId="11" fontId="0" fillId="0" borderId="3" xfId="0" applyNumberFormat="1" applyBorder="1"/>
    <xf numFmtId="11" fontId="0" fillId="0" borderId="4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1" fontId="0" fillId="0" borderId="6" xfId="0" applyNumberFormat="1" applyBorder="1"/>
    <xf numFmtId="11" fontId="0" fillId="0" borderId="0" xfId="0" applyNumberFormat="1"/>
    <xf numFmtId="11" fontId="0" fillId="0" borderId="8" xfId="0" applyNumberFormat="1" applyBorder="1"/>
    <xf numFmtId="11" fontId="0" fillId="0" borderId="9" xfId="0" applyNumberFormat="1" applyBorder="1"/>
    <xf numFmtId="11" fontId="0" fillId="0" borderId="10" xfId="0" applyNumberFormat="1" applyBorder="1"/>
    <xf numFmtId="0" fontId="0" fillId="2" borderId="11" xfId="0" applyFill="1" applyBorder="1" applyAlignment="1">
      <alignment horizontal="right"/>
    </xf>
    <xf numFmtId="0" fontId="0" fillId="2" borderId="11" xfId="0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2" xfId="0" applyFont="1" applyFill="1" applyBorder="1" applyAlignment="1">
      <alignment horizontal="right"/>
    </xf>
    <xf numFmtId="0" fontId="8" fillId="2" borderId="11" xfId="0" applyFont="1" applyFill="1" applyBorder="1" applyAlignment="1">
      <alignment horizontal="center"/>
    </xf>
    <xf numFmtId="0" fontId="9" fillId="0" borderId="11" xfId="0" applyFont="1" applyBorder="1"/>
    <xf numFmtId="0" fontId="11" fillId="0" borderId="11" xfId="0" applyFont="1" applyBorder="1"/>
    <xf numFmtId="0" fontId="8" fillId="0" borderId="11" xfId="0" applyFont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11" xfId="0" applyBorder="1"/>
    <xf numFmtId="0" fontId="1" fillId="0" borderId="11" xfId="0" applyFont="1" applyBorder="1"/>
    <xf numFmtId="0" fontId="0" fillId="3" borderId="11" xfId="0" applyFill="1" applyBorder="1"/>
    <xf numFmtId="0" fontId="0" fillId="4" borderId="11" xfId="0" applyFill="1" applyBorder="1"/>
    <xf numFmtId="0" fontId="13" fillId="0" borderId="1" xfId="0" applyFont="1" applyBorder="1" applyAlignment="1">
      <alignment horizontal="right"/>
    </xf>
    <xf numFmtId="2" fontId="13" fillId="0" borderId="14" xfId="0" applyNumberFormat="1" applyFont="1" applyBorder="1"/>
    <xf numFmtId="0" fontId="13" fillId="0" borderId="2" xfId="0" applyFont="1" applyBorder="1"/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36172379037418"/>
          <c:y val="0.12467468625943706"/>
          <c:w val="0.7858891907517408"/>
          <c:h val="0.675704104635678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'[1]250-70-0'!$M$19:$M$26</c:f>
              <c:numCache>
                <c:formatCode>General</c:formatCode>
                <c:ptCount val="8"/>
                <c:pt idx="0">
                  <c:v>-9.6290619428356413E-7</c:v>
                </c:pt>
                <c:pt idx="1">
                  <c:v>-6.8474054040790595E-7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'[1]250-70-0'!$N$19:$N$26</c:f>
              <c:numCache>
                <c:formatCode>General</c:formatCode>
                <c:ptCount val="8"/>
                <c:pt idx="0">
                  <c:v>4.1582729377952088</c:v>
                </c:pt>
                <c:pt idx="1">
                  <c:v>4.0809800000000003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4.056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16-43FE-BFC9-F1E10A570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532800"/>
        <c:axId val="805533520"/>
      </c:scatterChart>
      <c:valAx>
        <c:axId val="80553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3520"/>
        <c:crosses val="autoZero"/>
        <c:crossBetween val="midCat"/>
      </c:valAx>
      <c:valAx>
        <c:axId val="8055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2800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'[1]875-70-0'!$M$19:$M$26</c:f>
              <c:numCache>
                <c:formatCode>General</c:formatCode>
                <c:ptCount val="8"/>
                <c:pt idx="0">
                  <c:v>-9.5972459676254624E-7</c:v>
                </c:pt>
                <c:pt idx="1">
                  <c:v>-6.8067427851539813E-7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'[1]875-70-0'!$N$19:$N$26</c:f>
              <c:numCache>
                <c:formatCode>General</c:formatCode>
                <c:ptCount val="8"/>
                <c:pt idx="0">
                  <c:v>4.1859164686840078</c:v>
                </c:pt>
                <c:pt idx="1">
                  <c:v>4.0553800000000004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4-4565-9185-CD183F000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73864"/>
        <c:axId val="520472064"/>
      </c:scatterChart>
      <c:valAx>
        <c:axId val="520473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72064"/>
        <c:crosses val="autoZero"/>
        <c:crossBetween val="midCat"/>
      </c:valAx>
      <c:valAx>
        <c:axId val="520472064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73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978937007874015"/>
          <c:y val="0.17171296296296296"/>
          <c:w val="0.72466841644794389"/>
          <c:h val="0.622716170895304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'[1]1500-70-0'!$M$19:$M$26</c:f>
              <c:numCache>
                <c:formatCode>General</c:formatCode>
                <c:ptCount val="8"/>
                <c:pt idx="0">
                  <c:v>-9.5698990701334376E-7</c:v>
                </c:pt>
                <c:pt idx="1">
                  <c:v>-6.8085019575655858E-7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'[1]1500-70-0'!$N$19:$N$26</c:f>
              <c:numCache>
                <c:formatCode>General</c:formatCode>
                <c:ptCount val="8"/>
                <c:pt idx="0">
                  <c:v>4.1655129101708468</c:v>
                </c:pt>
                <c:pt idx="1">
                  <c:v>4.0565199999999999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34-4DFC-B8BB-852FAABD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03551"/>
        <c:axId val="558205631"/>
      </c:scatterChart>
      <c:valAx>
        <c:axId val="55820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05631"/>
        <c:crosses val="autoZero"/>
        <c:crossBetween val="midCat"/>
      </c:valAx>
      <c:valAx>
        <c:axId val="55820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03551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'[1]875-210-75'!$M$19:$M$26</c:f>
              <c:numCache>
                <c:formatCode>General</c:formatCode>
                <c:ptCount val="8"/>
                <c:pt idx="0">
                  <c:v>-9.6211614992537746E-7</c:v>
                </c:pt>
                <c:pt idx="1">
                  <c:v>-6.8493880573110934E-7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'[1]875-210-75'!$N$19:$N$26</c:f>
              <c:numCache>
                <c:formatCode>General</c:formatCode>
                <c:ptCount val="8"/>
                <c:pt idx="0">
                  <c:v>4.204172284195784</c:v>
                </c:pt>
                <c:pt idx="1">
                  <c:v>4.0822399999999996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4-4FC9-A226-EEF51BD6C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22608"/>
        <c:axId val="518711448"/>
      </c:scatterChart>
      <c:valAx>
        <c:axId val="51872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1448"/>
        <c:crosses val="autoZero"/>
        <c:crossBetween val="midCat"/>
      </c:valAx>
      <c:valAx>
        <c:axId val="51871144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2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'[1]875-210-75'!$M$19:$M$26</c:f>
              <c:numCache>
                <c:formatCode>General</c:formatCode>
                <c:ptCount val="8"/>
                <c:pt idx="0">
                  <c:v>-9.6211614992537746E-7</c:v>
                </c:pt>
                <c:pt idx="1">
                  <c:v>-6.8493880573110934E-7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'[1]875-210-75'!$N$19:$N$26</c:f>
              <c:numCache>
                <c:formatCode>General</c:formatCode>
                <c:ptCount val="8"/>
                <c:pt idx="0">
                  <c:v>4.204172284195784</c:v>
                </c:pt>
                <c:pt idx="1">
                  <c:v>4.0822399999999996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8E-4CA8-84C5-26051AB16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22608"/>
        <c:axId val="518711448"/>
      </c:scatterChart>
      <c:valAx>
        <c:axId val="51872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1448"/>
        <c:crosses val="autoZero"/>
        <c:crossBetween val="midCat"/>
      </c:valAx>
      <c:valAx>
        <c:axId val="51871144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2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'[1]875-210-75'!$M$19:$M$26</c:f>
              <c:numCache>
                <c:formatCode>General</c:formatCode>
                <c:ptCount val="8"/>
                <c:pt idx="0">
                  <c:v>-9.6211614992537746E-7</c:v>
                </c:pt>
                <c:pt idx="1">
                  <c:v>-6.8493880573110934E-7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'[1]875-210-75'!$N$19:$N$26</c:f>
              <c:numCache>
                <c:formatCode>General</c:formatCode>
                <c:ptCount val="8"/>
                <c:pt idx="0">
                  <c:v>4.204172284195784</c:v>
                </c:pt>
                <c:pt idx="1">
                  <c:v>4.0822399999999996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EA-4EE5-8315-069284BA6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22608"/>
        <c:axId val="518711448"/>
      </c:scatterChart>
      <c:valAx>
        <c:axId val="51872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1448"/>
        <c:crosses val="autoZero"/>
        <c:crossBetween val="midCat"/>
      </c:valAx>
      <c:valAx>
        <c:axId val="51871144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2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'[1]1500-70-75'!$M$19:$M$26</c:f>
              <c:numCache>
                <c:formatCode>General</c:formatCode>
                <c:ptCount val="8"/>
                <c:pt idx="0">
                  <c:v>-9.6791511166489582E-7</c:v>
                </c:pt>
                <c:pt idx="1">
                  <c:v>-6.9864259827227907E-7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'[1]1500-70-75'!$N$19:$N$26</c:f>
              <c:numCache>
                <c:formatCode>General</c:formatCode>
                <c:ptCount val="8"/>
                <c:pt idx="0">
                  <c:v>4.197365324522039</c:v>
                </c:pt>
                <c:pt idx="1">
                  <c:v>4.1722599999999996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4.2877050682153968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D5-4FDE-B9A5-9645ABBCD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05688"/>
        <c:axId val="518707128"/>
      </c:scatterChart>
      <c:valAx>
        <c:axId val="518705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7128"/>
        <c:crosses val="autoZero"/>
        <c:crossBetween val="midCat"/>
      </c:valAx>
      <c:valAx>
        <c:axId val="51870712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5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'[1]1500-70-75'!$M$19:$M$26</c:f>
              <c:numCache>
                <c:formatCode>General</c:formatCode>
                <c:ptCount val="8"/>
                <c:pt idx="0">
                  <c:v>-9.6791511166489582E-7</c:v>
                </c:pt>
                <c:pt idx="1">
                  <c:v>-6.9864259827227907E-7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'[1]1500-70-75'!$N$19:$N$26</c:f>
              <c:numCache>
                <c:formatCode>General</c:formatCode>
                <c:ptCount val="8"/>
                <c:pt idx="0">
                  <c:v>4.197365324522039</c:v>
                </c:pt>
                <c:pt idx="1">
                  <c:v>4.1722599999999996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4.2877050682153968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D9-4247-BF77-7EF0E590C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05688"/>
        <c:axId val="518707128"/>
      </c:scatterChart>
      <c:valAx>
        <c:axId val="518705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7128"/>
        <c:crosses val="autoZero"/>
        <c:crossBetween val="midCat"/>
      </c:valAx>
      <c:valAx>
        <c:axId val="51870712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5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16354315359702"/>
          <c:y val="0.13604661216251901"/>
          <c:w val="0.7858891907517408"/>
          <c:h val="0.675704104635678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'[1]250-70-0'!$M$19:$M$26</c:f>
              <c:numCache>
                <c:formatCode>General</c:formatCode>
                <c:ptCount val="8"/>
                <c:pt idx="0">
                  <c:v>-9.6290619428356413E-7</c:v>
                </c:pt>
                <c:pt idx="1">
                  <c:v>-6.8474054040790595E-7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'[1]250-70-0'!$N$19:$N$26</c:f>
              <c:numCache>
                <c:formatCode>General</c:formatCode>
                <c:ptCount val="8"/>
                <c:pt idx="0">
                  <c:v>4.1582729377952088</c:v>
                </c:pt>
                <c:pt idx="1">
                  <c:v>4.0809800000000003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4.056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6-4CB9-98F6-CBD79BDB5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532800"/>
        <c:axId val="805533520"/>
      </c:scatterChart>
      <c:valAx>
        <c:axId val="80553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3520"/>
        <c:crosses val="autoZero"/>
        <c:crossBetween val="midCat"/>
      </c:valAx>
      <c:valAx>
        <c:axId val="8055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16354315359702"/>
          <c:y val="0.13604661216251901"/>
          <c:w val="0.7858891907517408"/>
          <c:h val="0.675704104635678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'[1]250-70-0'!$M$19:$M$26</c:f>
              <c:numCache>
                <c:formatCode>General</c:formatCode>
                <c:ptCount val="8"/>
                <c:pt idx="0">
                  <c:v>-9.6290619428356413E-7</c:v>
                </c:pt>
                <c:pt idx="1">
                  <c:v>-6.8474054040790595E-7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'[1]250-70-0'!$N$19:$N$26</c:f>
              <c:numCache>
                <c:formatCode>General</c:formatCode>
                <c:ptCount val="8"/>
                <c:pt idx="0">
                  <c:v>4.1582729377952088</c:v>
                </c:pt>
                <c:pt idx="1">
                  <c:v>4.0809800000000003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4.056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61-4D81-A80A-2D8F04EA9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532800"/>
        <c:axId val="805533520"/>
      </c:scatterChart>
      <c:valAx>
        <c:axId val="80553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3520"/>
        <c:crosses val="autoZero"/>
        <c:crossBetween val="midCat"/>
      </c:valAx>
      <c:valAx>
        <c:axId val="8055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16354315359702"/>
          <c:y val="0.13604661216251901"/>
          <c:w val="0.7858891907517408"/>
          <c:h val="0.675704104635678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'[1]250-70-0'!$M$19:$M$26</c:f>
              <c:numCache>
                <c:formatCode>General</c:formatCode>
                <c:ptCount val="8"/>
                <c:pt idx="0">
                  <c:v>-9.6290619428356413E-7</c:v>
                </c:pt>
                <c:pt idx="1">
                  <c:v>-6.8474054040790595E-7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'[1]250-70-0'!$N$19:$N$26</c:f>
              <c:numCache>
                <c:formatCode>General</c:formatCode>
                <c:ptCount val="8"/>
                <c:pt idx="0">
                  <c:v>4.1582729377952088</c:v>
                </c:pt>
                <c:pt idx="1">
                  <c:v>4.0809800000000003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4.056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4D-40CE-A5AA-E22F15FCF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532800"/>
        <c:axId val="805533520"/>
      </c:scatterChart>
      <c:valAx>
        <c:axId val="80553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3520"/>
        <c:crosses val="autoZero"/>
        <c:crossBetween val="midCat"/>
      </c:valAx>
      <c:valAx>
        <c:axId val="8055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16354315359702"/>
          <c:y val="0.13604661216251901"/>
          <c:w val="0.7858891907517408"/>
          <c:h val="0.675704104635678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'[1]250-70-0'!$M$19:$M$26</c:f>
              <c:numCache>
                <c:formatCode>General</c:formatCode>
                <c:ptCount val="8"/>
                <c:pt idx="0">
                  <c:v>-9.6290619428356413E-7</c:v>
                </c:pt>
                <c:pt idx="1">
                  <c:v>-6.8474054040790595E-7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'[1]250-70-0'!$N$19:$N$26</c:f>
              <c:numCache>
                <c:formatCode>General</c:formatCode>
                <c:ptCount val="8"/>
                <c:pt idx="0">
                  <c:v>4.1582729377952088</c:v>
                </c:pt>
                <c:pt idx="1">
                  <c:v>4.0809800000000003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4.056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BB-4866-819B-3F9E9F37F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532800"/>
        <c:axId val="805533520"/>
      </c:scatterChart>
      <c:valAx>
        <c:axId val="80553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3520"/>
        <c:crosses val="autoZero"/>
        <c:crossBetween val="midCat"/>
      </c:valAx>
      <c:valAx>
        <c:axId val="8055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16354315359702"/>
          <c:y val="0.13604661216251901"/>
          <c:w val="0.7858891907517408"/>
          <c:h val="0.675704104635678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'[1]250-70-0'!$M$19:$M$26</c:f>
              <c:numCache>
                <c:formatCode>General</c:formatCode>
                <c:ptCount val="8"/>
                <c:pt idx="0">
                  <c:v>-9.6290619428356413E-7</c:v>
                </c:pt>
                <c:pt idx="1">
                  <c:v>-6.8474054040790595E-7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'[1]250-70-0'!$N$19:$N$26</c:f>
              <c:numCache>
                <c:formatCode>General</c:formatCode>
                <c:ptCount val="8"/>
                <c:pt idx="0">
                  <c:v>4.1582729377952088</c:v>
                </c:pt>
                <c:pt idx="1">
                  <c:v>4.0809800000000003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4.056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B1-420F-847E-965A69DE1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532800"/>
        <c:axId val="805533520"/>
      </c:scatterChart>
      <c:valAx>
        <c:axId val="80553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3520"/>
        <c:crosses val="autoZero"/>
        <c:crossBetween val="midCat"/>
      </c:valAx>
      <c:valAx>
        <c:axId val="8055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16354315359702"/>
          <c:y val="0.13604661216251901"/>
          <c:w val="0.7858891907517408"/>
          <c:h val="0.675704104635678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'[1]250-70-0'!$M$19:$M$26</c:f>
              <c:numCache>
                <c:formatCode>General</c:formatCode>
                <c:ptCount val="8"/>
                <c:pt idx="0">
                  <c:v>-9.6290619428356413E-7</c:v>
                </c:pt>
                <c:pt idx="1">
                  <c:v>-6.8474054040790595E-7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'[1]250-70-0'!$N$19:$N$26</c:f>
              <c:numCache>
                <c:formatCode>General</c:formatCode>
                <c:ptCount val="8"/>
                <c:pt idx="0">
                  <c:v>4.1582729377952088</c:v>
                </c:pt>
                <c:pt idx="1">
                  <c:v>4.0809800000000003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4.056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FF-42FC-B1EF-841CC4A3A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532800"/>
        <c:axId val="805533520"/>
      </c:scatterChart>
      <c:valAx>
        <c:axId val="80553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3520"/>
        <c:crosses val="autoZero"/>
        <c:crossBetween val="midCat"/>
      </c:valAx>
      <c:valAx>
        <c:axId val="8055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16354315359702"/>
          <c:y val="0.13604661216251901"/>
          <c:w val="0.7858891907517408"/>
          <c:h val="0.675704104635678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'[1]250-70-0'!$M$19:$M$26</c:f>
              <c:numCache>
                <c:formatCode>General</c:formatCode>
                <c:ptCount val="8"/>
                <c:pt idx="0">
                  <c:v>-9.6290619428356413E-7</c:v>
                </c:pt>
                <c:pt idx="1">
                  <c:v>-6.8474054040790595E-7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'[1]250-70-0'!$N$19:$N$26</c:f>
              <c:numCache>
                <c:formatCode>General</c:formatCode>
                <c:ptCount val="8"/>
                <c:pt idx="0">
                  <c:v>4.1582729377952088</c:v>
                </c:pt>
                <c:pt idx="1">
                  <c:v>4.0809800000000003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4.056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BE-4393-87C9-3E7E7C664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532800"/>
        <c:axId val="805533520"/>
      </c:scatterChart>
      <c:valAx>
        <c:axId val="80553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3520"/>
        <c:crosses val="autoZero"/>
        <c:crossBetween val="midCat"/>
      </c:valAx>
      <c:valAx>
        <c:axId val="8055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'[1]875-350-75-11'!$M$19:$M$26</c:f>
              <c:numCache>
                <c:formatCode>General</c:formatCode>
                <c:ptCount val="8"/>
                <c:pt idx="0">
                  <c:v>-1.0618899781164569E-6</c:v>
                </c:pt>
                <c:pt idx="1">
                  <c:v>-7.8352853448984906E-7</c:v>
                </c:pt>
                <c:pt idx="2">
                  <c:v>-6.4991120743387707E-7</c:v>
                </c:pt>
                <c:pt idx="3">
                  <c:v>-3.7521086850320614E-7</c:v>
                </c:pt>
                <c:pt idx="4">
                  <c:v>4.6128737654682804E-8</c:v>
                </c:pt>
                <c:pt idx="5">
                  <c:v>4.2244996232836328E-7</c:v>
                </c:pt>
                <c:pt idx="6">
                  <c:v>8.5799077661260523E-7</c:v>
                </c:pt>
                <c:pt idx="7">
                  <c:v>1.0681068155113464E-6</c:v>
                </c:pt>
              </c:numCache>
            </c:numRef>
          </c:xVal>
          <c:yVal>
            <c:numRef>
              <c:f>'[1]875-350-75-11'!$N$19:$N$26</c:f>
              <c:numCache>
                <c:formatCode>General</c:formatCode>
                <c:ptCount val="8"/>
                <c:pt idx="0">
                  <c:v>4.1832317899322762</c:v>
                </c:pt>
                <c:pt idx="1">
                  <c:v>4.0658599999999998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8D-4AC2-B35E-52E5621F5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26208"/>
        <c:axId val="518727648"/>
      </c:scatterChart>
      <c:valAx>
        <c:axId val="51872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27648"/>
        <c:crosses val="autoZero"/>
        <c:crossBetween val="midCat"/>
      </c:valAx>
      <c:valAx>
        <c:axId val="5187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2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16354315359702"/>
          <c:y val="0.13604661216251901"/>
          <c:w val="0.7858891907517408"/>
          <c:h val="0.675704104635678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'[1]250-70-0'!$M$19:$M$26</c:f>
              <c:numCache>
                <c:formatCode>General</c:formatCode>
                <c:ptCount val="8"/>
                <c:pt idx="0">
                  <c:v>-9.6290619428356413E-7</c:v>
                </c:pt>
                <c:pt idx="1">
                  <c:v>-6.8474054040790595E-7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'[1]250-70-0'!$N$19:$N$26</c:f>
              <c:numCache>
                <c:formatCode>General</c:formatCode>
                <c:ptCount val="8"/>
                <c:pt idx="0">
                  <c:v>4.1582729377952088</c:v>
                </c:pt>
                <c:pt idx="1">
                  <c:v>4.0809800000000003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4.056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9F-4944-9F78-67B697172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532800"/>
        <c:axId val="805533520"/>
      </c:scatterChart>
      <c:valAx>
        <c:axId val="80553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3520"/>
        <c:crosses val="autoZero"/>
        <c:crossBetween val="midCat"/>
      </c:valAx>
      <c:valAx>
        <c:axId val="8055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'[1]1500-70-75'!$M$19:$M$26</c:f>
              <c:numCache>
                <c:formatCode>General</c:formatCode>
                <c:ptCount val="8"/>
                <c:pt idx="0">
                  <c:v>-9.6791511166489582E-7</c:v>
                </c:pt>
                <c:pt idx="1">
                  <c:v>-6.9864259827227907E-7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'[1]1500-70-75'!$N$19:$N$26</c:f>
              <c:numCache>
                <c:formatCode>General</c:formatCode>
                <c:ptCount val="8"/>
                <c:pt idx="0">
                  <c:v>4.197365324522039</c:v>
                </c:pt>
                <c:pt idx="1">
                  <c:v>4.1722599999999996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4.2877050682153968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EA-49DF-BDEF-A55CCA8E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05688"/>
        <c:axId val="518707128"/>
      </c:scatterChart>
      <c:valAx>
        <c:axId val="518705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7128"/>
        <c:crosses val="autoZero"/>
        <c:crossBetween val="midCat"/>
      </c:valAx>
      <c:valAx>
        <c:axId val="51870712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5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'[1]875-210-75'!$M$19:$M$26</c:f>
              <c:numCache>
                <c:formatCode>General</c:formatCode>
                <c:ptCount val="8"/>
                <c:pt idx="0">
                  <c:v>-9.6211614992537746E-7</c:v>
                </c:pt>
                <c:pt idx="1">
                  <c:v>-6.8493880573110934E-7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'[1]875-210-75'!$N$19:$N$26</c:f>
              <c:numCache>
                <c:formatCode>General</c:formatCode>
                <c:ptCount val="8"/>
                <c:pt idx="0">
                  <c:v>4.204172284195784</c:v>
                </c:pt>
                <c:pt idx="1">
                  <c:v>4.0822399999999996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E0-4847-8C34-38A039506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22608"/>
        <c:axId val="518711448"/>
      </c:scatterChart>
      <c:valAx>
        <c:axId val="51872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1448"/>
        <c:crosses val="autoZero"/>
        <c:crossBetween val="midCat"/>
      </c:valAx>
      <c:valAx>
        <c:axId val="51871144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2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'[1]875-210-75'!$M$19:$M$26</c:f>
              <c:numCache>
                <c:formatCode>General</c:formatCode>
                <c:ptCount val="8"/>
                <c:pt idx="0">
                  <c:v>-9.6211614992537746E-7</c:v>
                </c:pt>
                <c:pt idx="1">
                  <c:v>-6.8493880573110934E-7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'[1]875-210-75'!$N$19:$N$26</c:f>
              <c:numCache>
                <c:formatCode>General</c:formatCode>
                <c:ptCount val="8"/>
                <c:pt idx="0">
                  <c:v>4.204172284195784</c:v>
                </c:pt>
                <c:pt idx="1">
                  <c:v>4.0822399999999996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E5-4480-AD35-65ABC2589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22608"/>
        <c:axId val="518711448"/>
      </c:scatterChart>
      <c:valAx>
        <c:axId val="51872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1448"/>
        <c:crosses val="autoZero"/>
        <c:crossBetween val="midCat"/>
      </c:valAx>
      <c:valAx>
        <c:axId val="51871144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2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'[1]875-210-75'!$M$19:$M$26</c:f>
              <c:numCache>
                <c:formatCode>General</c:formatCode>
                <c:ptCount val="8"/>
                <c:pt idx="0">
                  <c:v>-9.6211614992537746E-7</c:v>
                </c:pt>
                <c:pt idx="1">
                  <c:v>-6.8493880573110934E-7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'[1]875-210-75'!$N$19:$N$26</c:f>
              <c:numCache>
                <c:formatCode>General</c:formatCode>
                <c:ptCount val="8"/>
                <c:pt idx="0">
                  <c:v>4.204172284195784</c:v>
                </c:pt>
                <c:pt idx="1">
                  <c:v>4.0822399999999996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23-4FFC-A050-35B398183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22608"/>
        <c:axId val="518711448"/>
      </c:scatterChart>
      <c:valAx>
        <c:axId val="51872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1448"/>
        <c:crosses val="autoZero"/>
        <c:crossBetween val="midCat"/>
      </c:valAx>
      <c:valAx>
        <c:axId val="51871144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2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16354315359702"/>
          <c:y val="0.13604661216251901"/>
          <c:w val="0.7858891907517408"/>
          <c:h val="0.675704104635678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'[1]250-70-0'!$M$19:$M$26</c:f>
              <c:numCache>
                <c:formatCode>General</c:formatCode>
                <c:ptCount val="8"/>
                <c:pt idx="0">
                  <c:v>-9.6290619428356413E-7</c:v>
                </c:pt>
                <c:pt idx="1">
                  <c:v>-6.8474054040790595E-7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'[1]250-70-0'!$N$19:$N$26</c:f>
              <c:numCache>
                <c:formatCode>General</c:formatCode>
                <c:ptCount val="8"/>
                <c:pt idx="0">
                  <c:v>4.1582729377952088</c:v>
                </c:pt>
                <c:pt idx="1">
                  <c:v>4.0809800000000003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4.056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49-4281-9C9D-DB6826A6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532800"/>
        <c:axId val="805533520"/>
      </c:scatterChart>
      <c:valAx>
        <c:axId val="80553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3520"/>
        <c:crosses val="autoZero"/>
        <c:crossBetween val="midCat"/>
      </c:valAx>
      <c:valAx>
        <c:axId val="8055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53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'[1]1500-70-75'!$M$19:$M$26</c:f>
              <c:numCache>
                <c:formatCode>General</c:formatCode>
                <c:ptCount val="8"/>
                <c:pt idx="0">
                  <c:v>-9.6791511166489582E-7</c:v>
                </c:pt>
                <c:pt idx="1">
                  <c:v>-6.9864259827227907E-7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'[1]1500-70-75'!$N$19:$N$26</c:f>
              <c:numCache>
                <c:formatCode>General</c:formatCode>
                <c:ptCount val="8"/>
                <c:pt idx="0">
                  <c:v>4.197365324522039</c:v>
                </c:pt>
                <c:pt idx="1">
                  <c:v>4.1722599999999996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4.2877050682153968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5A-429D-8392-8C64BD2C5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05688"/>
        <c:axId val="518707128"/>
      </c:scatterChart>
      <c:valAx>
        <c:axId val="518705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7128"/>
        <c:crosses val="autoZero"/>
        <c:crossBetween val="midCat"/>
      </c:valAx>
      <c:valAx>
        <c:axId val="51870712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5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'[1]1500-70-75'!$M$19:$M$26</c:f>
              <c:numCache>
                <c:formatCode>General</c:formatCode>
                <c:ptCount val="8"/>
                <c:pt idx="0">
                  <c:v>-9.6791511166489582E-7</c:v>
                </c:pt>
                <c:pt idx="1">
                  <c:v>-6.9864259827227907E-7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'[1]1500-70-75'!$N$19:$N$26</c:f>
              <c:numCache>
                <c:formatCode>General</c:formatCode>
                <c:ptCount val="8"/>
                <c:pt idx="0">
                  <c:v>4.197365324522039</c:v>
                </c:pt>
                <c:pt idx="1">
                  <c:v>4.1722599999999996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4.2877050682153968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85-4C93-8970-FF3144A4E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05688"/>
        <c:axId val="518707128"/>
      </c:scatterChart>
      <c:valAx>
        <c:axId val="518705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7128"/>
        <c:crosses val="autoZero"/>
        <c:crossBetween val="midCat"/>
      </c:valAx>
      <c:valAx>
        <c:axId val="51870712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5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'[1]875-210-75'!$M$19:$M$26</c:f>
              <c:numCache>
                <c:formatCode>General</c:formatCode>
                <c:ptCount val="8"/>
                <c:pt idx="0">
                  <c:v>-9.6211614992537746E-7</c:v>
                </c:pt>
                <c:pt idx="1">
                  <c:v>-6.8493880573110934E-7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'[1]875-210-75'!$N$19:$N$26</c:f>
              <c:numCache>
                <c:formatCode>General</c:formatCode>
                <c:ptCount val="8"/>
                <c:pt idx="0">
                  <c:v>4.204172284195784</c:v>
                </c:pt>
                <c:pt idx="1">
                  <c:v>4.0822399999999996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4.2027792064299545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D6-4DD4-AC5F-05E6FD8AC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22608"/>
        <c:axId val="518711448"/>
      </c:scatterChart>
      <c:valAx>
        <c:axId val="51872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1448"/>
        <c:crosses val="autoZero"/>
        <c:crossBetween val="midCat"/>
      </c:valAx>
      <c:valAx>
        <c:axId val="51871144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2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'[1]1500-70-75'!$M$19:$M$26</c:f>
              <c:numCache>
                <c:formatCode>General</c:formatCode>
                <c:ptCount val="8"/>
                <c:pt idx="0">
                  <c:v>-9.6791511166489582E-7</c:v>
                </c:pt>
                <c:pt idx="1">
                  <c:v>-6.9864259827227907E-7</c:v>
                </c:pt>
                <c:pt idx="2">
                  <c:v>-4.8960006452307266E-7</c:v>
                </c:pt>
                <c:pt idx="3">
                  <c:v>-2.0329491349410608E-7</c:v>
                </c:pt>
                <c:pt idx="4">
                  <c:v>2.1537404143134035E-7</c:v>
                </c:pt>
                <c:pt idx="5">
                  <c:v>6.0862180104544266E-7</c:v>
                </c:pt>
                <c:pt idx="6">
                  <c:v>1.0355759558783952E-6</c:v>
                </c:pt>
                <c:pt idx="7">
                  <c:v>1.1976668125945408E-6</c:v>
                </c:pt>
              </c:numCache>
            </c:numRef>
          </c:xVal>
          <c:yVal>
            <c:numRef>
              <c:f>'[1]1500-70-75'!$N$19:$N$26</c:f>
              <c:numCache>
                <c:formatCode>General</c:formatCode>
                <c:ptCount val="8"/>
                <c:pt idx="0">
                  <c:v>4.197365324522039</c:v>
                </c:pt>
                <c:pt idx="1">
                  <c:v>4.1722599999999996</c:v>
                </c:pt>
                <c:pt idx="2">
                  <c:v>4.2783071531623351</c:v>
                </c:pt>
                <c:pt idx="3">
                  <c:v>4.2696569238640238</c:v>
                </c:pt>
                <c:pt idx="4">
                  <c:v>4.0994000000000002</c:v>
                </c:pt>
                <c:pt idx="5">
                  <c:v>4.2877050682153968</c:v>
                </c:pt>
                <c:pt idx="6">
                  <c:v>4.0936852377289581</c:v>
                </c:pt>
                <c:pt idx="7">
                  <c:v>4.1625337827818285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9E-4DA6-A210-08B49E052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05688"/>
        <c:axId val="518707128"/>
      </c:scatterChart>
      <c:valAx>
        <c:axId val="518705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K_hkl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7128"/>
        <c:crosses val="autoZero"/>
        <c:crossBetween val="midCat"/>
      </c:valAx>
      <c:valAx>
        <c:axId val="51870712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a_hkl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05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12</xdr:row>
      <xdr:rowOff>42861</xdr:rowOff>
    </xdr:from>
    <xdr:to>
      <xdr:col>22</xdr:col>
      <xdr:colOff>257174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82DE2A-F46B-4081-8665-88D925C45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13</xdr:row>
      <xdr:rowOff>90487</xdr:rowOff>
    </xdr:from>
    <xdr:to>
      <xdr:col>22</xdr:col>
      <xdr:colOff>9525</xdr:colOff>
      <xdr:row>23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AF808-7264-47A3-9C47-DE5BC4605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50482</xdr:colOff>
      <xdr:row>12</xdr:row>
      <xdr:rowOff>66674</xdr:rowOff>
    </xdr:from>
    <xdr:to>
      <xdr:col>22</xdr:col>
      <xdr:colOff>336232</xdr:colOff>
      <xdr:row>27</xdr:row>
      <xdr:rowOff>24764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A6152-5155-402F-AF49-297A2DA8A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390525</xdr:colOff>
      <xdr:row>14</xdr:row>
      <xdr:rowOff>119062</xdr:rowOff>
    </xdr:from>
    <xdr:to>
      <xdr:col>22</xdr:col>
      <xdr:colOff>85725</xdr:colOff>
      <xdr:row>24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7926AA-3490-4B7A-8213-A60F20BB6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390525</xdr:colOff>
      <xdr:row>14</xdr:row>
      <xdr:rowOff>119062</xdr:rowOff>
    </xdr:from>
    <xdr:to>
      <xdr:col>22</xdr:col>
      <xdr:colOff>85725</xdr:colOff>
      <xdr:row>24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432B43-8E9B-47BC-8BF4-D5AFBC0A6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390525</xdr:colOff>
      <xdr:row>14</xdr:row>
      <xdr:rowOff>119062</xdr:rowOff>
    </xdr:from>
    <xdr:to>
      <xdr:col>22</xdr:col>
      <xdr:colOff>85725</xdr:colOff>
      <xdr:row>24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6504EE-838A-4DDE-8FA1-339398D58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13</xdr:row>
      <xdr:rowOff>33337</xdr:rowOff>
    </xdr:from>
    <xdr:to>
      <xdr:col>22</xdr:col>
      <xdr:colOff>142875</xdr:colOff>
      <xdr:row>23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B17BE7-F4F0-479E-AF70-1FF392E5D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13</xdr:row>
      <xdr:rowOff>33337</xdr:rowOff>
    </xdr:from>
    <xdr:to>
      <xdr:col>22</xdr:col>
      <xdr:colOff>142875</xdr:colOff>
      <xdr:row>23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89A2AB-9BAB-4A32-BAF1-8C621B4742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12</xdr:row>
      <xdr:rowOff>42861</xdr:rowOff>
    </xdr:from>
    <xdr:to>
      <xdr:col>22</xdr:col>
      <xdr:colOff>257174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9AA990-0F76-4915-A454-FDFADB7AE6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12</xdr:row>
      <xdr:rowOff>42861</xdr:rowOff>
    </xdr:from>
    <xdr:to>
      <xdr:col>22</xdr:col>
      <xdr:colOff>257174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4F34BC-045B-40B4-820C-939B07509A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12</xdr:row>
      <xdr:rowOff>42861</xdr:rowOff>
    </xdr:from>
    <xdr:to>
      <xdr:col>22</xdr:col>
      <xdr:colOff>257174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C2153-DE2F-40F0-B4C2-E8D0E9E9E0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12</xdr:row>
      <xdr:rowOff>42861</xdr:rowOff>
    </xdr:from>
    <xdr:to>
      <xdr:col>22</xdr:col>
      <xdr:colOff>257174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9F7789-6B56-4244-BCFA-ACFBFD90A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12</xdr:row>
      <xdr:rowOff>42861</xdr:rowOff>
    </xdr:from>
    <xdr:to>
      <xdr:col>22</xdr:col>
      <xdr:colOff>257174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17D54C-6B3D-43AE-BB6B-E2EE19F50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12</xdr:row>
      <xdr:rowOff>42861</xdr:rowOff>
    </xdr:from>
    <xdr:to>
      <xdr:col>22</xdr:col>
      <xdr:colOff>257174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A4662-4248-4513-9441-0573B826E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12</xdr:row>
      <xdr:rowOff>42861</xdr:rowOff>
    </xdr:from>
    <xdr:to>
      <xdr:col>22</xdr:col>
      <xdr:colOff>257174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AEAEB-41C7-47EF-8CAE-C4FED49D8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466725</xdr:colOff>
      <xdr:row>14</xdr:row>
      <xdr:rowOff>33337</xdr:rowOff>
    </xdr:from>
    <xdr:to>
      <xdr:col>22</xdr:col>
      <xdr:colOff>161925</xdr:colOff>
      <xdr:row>24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E40556-1A91-4229-8DBB-621CCB2617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12</xdr:row>
      <xdr:rowOff>42861</xdr:rowOff>
    </xdr:from>
    <xdr:to>
      <xdr:col>22</xdr:col>
      <xdr:colOff>257174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ED06A5-05FF-437C-9EFC-15D9E7AECB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13</xdr:row>
      <xdr:rowOff>33337</xdr:rowOff>
    </xdr:from>
    <xdr:to>
      <xdr:col>22</xdr:col>
      <xdr:colOff>142875</xdr:colOff>
      <xdr:row>23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592CE4-9426-4182-9823-BEA74CA8E5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390525</xdr:colOff>
      <xdr:row>14</xdr:row>
      <xdr:rowOff>119062</xdr:rowOff>
    </xdr:from>
    <xdr:to>
      <xdr:col>22</xdr:col>
      <xdr:colOff>85725</xdr:colOff>
      <xdr:row>24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999F6-4195-457B-9E10-15D17A7FCC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390525</xdr:colOff>
      <xdr:row>14</xdr:row>
      <xdr:rowOff>119062</xdr:rowOff>
    </xdr:from>
    <xdr:to>
      <xdr:col>22</xdr:col>
      <xdr:colOff>85725</xdr:colOff>
      <xdr:row>24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BB13B2-159A-46C3-8F50-5AF533BE2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390525</xdr:colOff>
      <xdr:row>14</xdr:row>
      <xdr:rowOff>119062</xdr:rowOff>
    </xdr:from>
    <xdr:to>
      <xdr:col>22</xdr:col>
      <xdr:colOff>85725</xdr:colOff>
      <xdr:row>24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19AEF-7704-42DB-A515-2D7592486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12</xdr:row>
      <xdr:rowOff>42861</xdr:rowOff>
    </xdr:from>
    <xdr:to>
      <xdr:col>22</xdr:col>
      <xdr:colOff>257174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B9C54B-B530-4FFC-A01F-A63331FF7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13</xdr:row>
      <xdr:rowOff>33337</xdr:rowOff>
    </xdr:from>
    <xdr:to>
      <xdr:col>22</xdr:col>
      <xdr:colOff>142875</xdr:colOff>
      <xdr:row>23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4E23EA-6732-4E09-AD74-64C4D9D39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13</xdr:row>
      <xdr:rowOff>33337</xdr:rowOff>
    </xdr:from>
    <xdr:to>
      <xdr:col>22</xdr:col>
      <xdr:colOff>142875</xdr:colOff>
      <xdr:row>23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D2A611-3723-4FE7-BE20-B56202967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390525</xdr:colOff>
      <xdr:row>14</xdr:row>
      <xdr:rowOff>119062</xdr:rowOff>
    </xdr:from>
    <xdr:to>
      <xdr:col>22</xdr:col>
      <xdr:colOff>85725</xdr:colOff>
      <xdr:row>24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C1652-C1CE-43B4-9C54-E01E4C1B8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13</xdr:row>
      <xdr:rowOff>33337</xdr:rowOff>
    </xdr:from>
    <xdr:to>
      <xdr:col>22</xdr:col>
      <xdr:colOff>142875</xdr:colOff>
      <xdr:row>23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B97534-AFFB-4E14-A479-5732BF80E7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.shortcut-targets-by-id\1-GYBXt4TPGhd2A0SeR6PPvvADHWUVn6V\Abdulla\Results\Residual%20stress\final%20Residual%20stress%20using%20XRD.xlsx" TargetMode="External"/><Relationship Id="rId1" Type="http://schemas.openxmlformats.org/officeDocument/2006/relationships/externalLinkPath" Target="/.shortcut-targets-by-id/1-GYBXt4TPGhd2A0SeR6PPvvADHWUVn6V/Abdulla/Results/Residual%20stress/final%20Residual%20stress%20using%20X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50-70-0"/>
      <sheetName val="875-70-0"/>
      <sheetName val="1500-70-0"/>
      <sheetName val="875-210-75"/>
      <sheetName val="875-350-75-11"/>
      <sheetName val="1500-70-75"/>
      <sheetName val="1500-70-150"/>
      <sheetName val="combine"/>
    </sheetNames>
    <sheetDataSet>
      <sheetData sheetId="0">
        <row r="19">
          <cell r="M19">
            <v>-9.6290619428356413E-7</v>
          </cell>
          <cell r="N19">
            <v>4.1582729377952088</v>
          </cell>
        </row>
        <row r="20">
          <cell r="M20">
            <v>-6.8474054040790595E-7</v>
          </cell>
          <cell r="N20">
            <v>4.0809800000000003</v>
          </cell>
        </row>
        <row r="21">
          <cell r="M21">
            <v>-4.8960006452307266E-7</v>
          </cell>
          <cell r="N21">
            <v>4.2783071531623351</v>
          </cell>
        </row>
        <row r="22">
          <cell r="M22">
            <v>-2.0329491349410608E-7</v>
          </cell>
          <cell r="N22">
            <v>4.2696569238640238</v>
          </cell>
        </row>
        <row r="23">
          <cell r="M23">
            <v>2.1537404143134035E-7</v>
          </cell>
          <cell r="N23">
            <v>4.0994000000000002</v>
          </cell>
        </row>
        <row r="24">
          <cell r="M24">
            <v>6.0862180104544266E-7</v>
          </cell>
          <cell r="N24">
            <v>4.2027792064299545</v>
          </cell>
        </row>
        <row r="25">
          <cell r="M25">
            <v>1.0355759558783952E-6</v>
          </cell>
          <cell r="N25">
            <v>4.056</v>
          </cell>
        </row>
        <row r="26">
          <cell r="M26">
            <v>1.1976668125945408E-6</v>
          </cell>
          <cell r="N26">
            <v>4.1625337827818285</v>
          </cell>
        </row>
      </sheetData>
      <sheetData sheetId="1">
        <row r="19">
          <cell r="M19">
            <v>-9.5972459676254624E-7</v>
          </cell>
          <cell r="N19">
            <v>4.1859164686840078</v>
          </cell>
        </row>
        <row r="20">
          <cell r="M20">
            <v>-6.8067427851539813E-7</v>
          </cell>
          <cell r="N20">
            <v>4.0553800000000004</v>
          </cell>
        </row>
        <row r="21">
          <cell r="M21">
            <v>-4.8960006452307266E-7</v>
          </cell>
          <cell r="N21">
            <v>4.2783071531623351</v>
          </cell>
        </row>
        <row r="22">
          <cell r="M22">
            <v>-2.0329491349410608E-7</v>
          </cell>
          <cell r="N22">
            <v>4.2696569238640238</v>
          </cell>
        </row>
        <row r="23">
          <cell r="M23">
            <v>2.1537404143134035E-7</v>
          </cell>
          <cell r="N23">
            <v>4.0994000000000002</v>
          </cell>
        </row>
        <row r="24">
          <cell r="M24">
            <v>6.0862180104544266E-7</v>
          </cell>
          <cell r="N24">
            <v>4.2027792064299545</v>
          </cell>
        </row>
        <row r="25">
          <cell r="M25">
            <v>1.0355759558783952E-6</v>
          </cell>
          <cell r="N25">
            <v>4.0936852377289581</v>
          </cell>
        </row>
        <row r="26">
          <cell r="M26">
            <v>1.1976668125945408E-6</v>
          </cell>
          <cell r="N26">
            <v>4.1625337827818285</v>
          </cell>
        </row>
      </sheetData>
      <sheetData sheetId="2">
        <row r="19">
          <cell r="M19">
            <v>-9.5698990701334376E-7</v>
          </cell>
          <cell r="N19">
            <v>4.1655129101708468</v>
          </cell>
        </row>
        <row r="20">
          <cell r="M20">
            <v>-6.8085019575655858E-7</v>
          </cell>
          <cell r="N20">
            <v>4.0565199999999999</v>
          </cell>
        </row>
        <row r="21">
          <cell r="M21">
            <v>-4.8960006452307266E-7</v>
          </cell>
          <cell r="N21">
            <v>4.2783071531623351</v>
          </cell>
        </row>
        <row r="22">
          <cell r="M22">
            <v>-2.0329491349410608E-7</v>
          </cell>
          <cell r="N22">
            <v>4.2696569238640238</v>
          </cell>
        </row>
        <row r="23">
          <cell r="M23">
            <v>2.1537404143134035E-7</v>
          </cell>
          <cell r="N23">
            <v>4.0994000000000002</v>
          </cell>
        </row>
        <row r="24">
          <cell r="M24">
            <v>6.0862180104544266E-7</v>
          </cell>
          <cell r="N24">
            <v>4.2027792064299545</v>
          </cell>
        </row>
        <row r="25">
          <cell r="M25">
            <v>1.0355759558783952E-6</v>
          </cell>
          <cell r="N25">
            <v>4.0936852377289581</v>
          </cell>
        </row>
        <row r="26">
          <cell r="M26">
            <v>1.1976668125945408E-6</v>
          </cell>
          <cell r="N26">
            <v>4.1625337827818285</v>
          </cell>
        </row>
      </sheetData>
      <sheetData sheetId="3">
        <row r="19">
          <cell r="M19">
            <v>-9.6211614992537746E-7</v>
          </cell>
          <cell r="N19">
            <v>4.204172284195784</v>
          </cell>
        </row>
        <row r="20">
          <cell r="M20">
            <v>-6.8493880573110934E-7</v>
          </cell>
          <cell r="N20">
            <v>4.0822399999999996</v>
          </cell>
        </row>
        <row r="21">
          <cell r="M21">
            <v>-4.8960006452307266E-7</v>
          </cell>
          <cell r="N21">
            <v>4.2783071531623351</v>
          </cell>
        </row>
        <row r="22">
          <cell r="M22">
            <v>-2.0329491349410608E-7</v>
          </cell>
          <cell r="N22">
            <v>4.2696569238640238</v>
          </cell>
        </row>
        <row r="23">
          <cell r="M23">
            <v>2.1537404143134035E-7</v>
          </cell>
          <cell r="N23">
            <v>4.0994000000000002</v>
          </cell>
        </row>
        <row r="24">
          <cell r="M24">
            <v>6.0862180104544266E-7</v>
          </cell>
          <cell r="N24">
            <v>4.2027792064299545</v>
          </cell>
        </row>
        <row r="25">
          <cell r="M25">
            <v>1.0355759558783952E-6</v>
          </cell>
          <cell r="N25">
            <v>4.0936852377289581</v>
          </cell>
        </row>
        <row r="26">
          <cell r="M26">
            <v>1.1976668125945408E-6</v>
          </cell>
          <cell r="N26">
            <v>4.1625337827818285</v>
          </cell>
        </row>
      </sheetData>
      <sheetData sheetId="4">
        <row r="19">
          <cell r="M19">
            <v>-1.0618899781164569E-6</v>
          </cell>
          <cell r="N19">
            <v>4.1832317899322762</v>
          </cell>
        </row>
        <row r="20">
          <cell r="M20">
            <v>-7.8352853448984906E-7</v>
          </cell>
          <cell r="N20">
            <v>4.0658599999999998</v>
          </cell>
        </row>
        <row r="21">
          <cell r="M21">
            <v>-6.4991120743387707E-7</v>
          </cell>
          <cell r="N21">
            <v>4.2783071531623351</v>
          </cell>
        </row>
        <row r="22">
          <cell r="M22">
            <v>-3.7521086850320614E-7</v>
          </cell>
          <cell r="N22">
            <v>4.2696569238640238</v>
          </cell>
        </row>
        <row r="23">
          <cell r="M23">
            <v>4.6128737654682804E-8</v>
          </cell>
          <cell r="N23">
            <v>4.0994000000000002</v>
          </cell>
        </row>
        <row r="24">
          <cell r="M24">
            <v>4.2244996232836328E-7</v>
          </cell>
          <cell r="N24">
            <v>4.2027792064299545</v>
          </cell>
        </row>
        <row r="25">
          <cell r="M25">
            <v>8.5799077661260523E-7</v>
          </cell>
          <cell r="N25">
            <v>4.0936852377289581</v>
          </cell>
        </row>
        <row r="26">
          <cell r="M26">
            <v>1.0681068155113464E-6</v>
          </cell>
          <cell r="N26">
            <v>4.1625337827818285</v>
          </cell>
        </row>
      </sheetData>
      <sheetData sheetId="5">
        <row r="19">
          <cell r="M19">
            <v>-9.6791511166489582E-7</v>
          </cell>
          <cell r="N19">
            <v>4.197365324522039</v>
          </cell>
        </row>
        <row r="20">
          <cell r="M20">
            <v>-6.9864259827227907E-7</v>
          </cell>
          <cell r="N20">
            <v>4.1722599999999996</v>
          </cell>
        </row>
        <row r="21">
          <cell r="M21">
            <v>-4.8960006452307266E-7</v>
          </cell>
          <cell r="N21">
            <v>4.2783071531623351</v>
          </cell>
        </row>
        <row r="22">
          <cell r="M22">
            <v>-2.0329491349410608E-7</v>
          </cell>
          <cell r="N22">
            <v>4.2696569238640238</v>
          </cell>
        </row>
        <row r="23">
          <cell r="M23">
            <v>2.1537404143134035E-7</v>
          </cell>
          <cell r="N23">
            <v>4.0994000000000002</v>
          </cell>
        </row>
        <row r="24">
          <cell r="M24">
            <v>6.0862180104544266E-7</v>
          </cell>
          <cell r="N24">
            <v>4.2877050682153968</v>
          </cell>
        </row>
        <row r="25">
          <cell r="M25">
            <v>1.0355759558783952E-6</v>
          </cell>
          <cell r="N25">
            <v>4.0936852377289581</v>
          </cell>
        </row>
        <row r="26">
          <cell r="M26">
            <v>1.1976668125945408E-6</v>
          </cell>
          <cell r="N26">
            <v>4.1625337827818285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workbookViewId="0">
      <selection activeCell="B1" sqref="B1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38</v>
      </c>
      <c r="B2" s="4"/>
      <c r="E2" s="3"/>
    </row>
    <row r="3" spans="1:19" ht="21">
      <c r="A3" s="1"/>
      <c r="C3" s="2"/>
      <c r="D3">
        <v>250</v>
      </c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46" t="s">
        <v>17</v>
      </c>
      <c r="C17" s="47"/>
      <c r="D17" s="47"/>
      <c r="E17" s="47"/>
      <c r="F17" s="48"/>
      <c r="G17" s="46" t="s">
        <v>18</v>
      </c>
      <c r="H17" s="47"/>
      <c r="I17" s="47"/>
      <c r="J17" s="48"/>
      <c r="K17" s="49" t="s">
        <v>19</v>
      </c>
      <c r="L17" s="50"/>
      <c r="M17" s="46" t="s">
        <v>18</v>
      </c>
      <c r="N17" s="48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36.950200000000002</v>
      </c>
      <c r="C19" s="37">
        <v>2.4007800000000001</v>
      </c>
      <c r="D19" s="38">
        <v>1</v>
      </c>
      <c r="E19" s="38">
        <v>1</v>
      </c>
      <c r="F19" s="38">
        <v>1</v>
      </c>
      <c r="G19" s="39">
        <f>($B19/2)-$C$16</f>
        <v>16.475100000000001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4.1582729377952088</v>
      </c>
      <c r="K19" s="41">
        <f t="shared" ref="K19:K22" si="1">(SIN(PI()/180*$G19))^2</f>
        <v>8.0428181417849035E-2</v>
      </c>
      <c r="L19" s="41">
        <f>($C19-$J19)/$J19</f>
        <v>-0.42264973081037416</v>
      </c>
      <c r="M19" s="42">
        <f>(-2*$M$4/$I19)+(1+$M$4)*SIN(PI()/180*$G19)^2/$I19</f>
        <v>-9.6290619428356413E-7</v>
      </c>
      <c r="N19" s="42">
        <f>$C19*SQRT($D19^2+$E19^2+$F19^2)</f>
        <v>4.1582729377952088</v>
      </c>
      <c r="P19" s="36"/>
      <c r="Q19" s="37"/>
    </row>
    <row r="20" spans="1:17">
      <c r="A20" s="37"/>
      <c r="B20" s="37">
        <v>44.358600000000003</v>
      </c>
      <c r="C20" s="37">
        <v>2.0404900000000001</v>
      </c>
      <c r="D20" s="38">
        <v>2</v>
      </c>
      <c r="E20" s="38">
        <v>0</v>
      </c>
      <c r="F20" s="38">
        <v>0</v>
      </c>
      <c r="G20" s="39">
        <f t="shared" ref="G20" si="2">($B20/2)-$C$16</f>
        <v>20.179300000000001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4.0809800000000003</v>
      </c>
      <c r="K20" s="41">
        <f t="shared" si="1"/>
        <v>0.11899679084940509</v>
      </c>
      <c r="L20" s="41">
        <f t="shared" ref="L20" si="4">($C20-$J20)/$J20</f>
        <v>-0.5</v>
      </c>
      <c r="M20" s="42">
        <f t="shared" ref="M20:M22" si="5">(-2*$M$4/$I20)+(1+$M$4)*SIN(PI()/180*$G20)^2/$I20</f>
        <v>-6.8474054040790595E-7</v>
      </c>
      <c r="N20" s="42">
        <f>$C20*SQRT($D20^2+$E20^2+$F20^2)</f>
        <v>4.0809800000000003</v>
      </c>
      <c r="P20" s="36"/>
      <c r="Q20" s="37"/>
    </row>
    <row r="21" spans="1:17">
      <c r="A21" s="37"/>
      <c r="B21" s="37">
        <v>61.227800000000002</v>
      </c>
      <c r="C21" s="37">
        <v>1.51261</v>
      </c>
      <c r="D21" s="38">
        <v>2</v>
      </c>
      <c r="E21" s="38">
        <v>2</v>
      </c>
      <c r="F21" s="38">
        <v>0</v>
      </c>
      <c r="G21" s="39">
        <f>($B21/2)-$C$16</f>
        <v>28.613900000000001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4.2783071531623351</v>
      </c>
      <c r="K21" s="41">
        <f t="shared" si="1"/>
        <v>0.22934984883484122</v>
      </c>
      <c r="L21" s="41">
        <f>($C21-$J21)/$J21</f>
        <v>-0.64644660940672627</v>
      </c>
      <c r="M21" s="42">
        <f t="shared" si="5"/>
        <v>-4.8960006452307266E-7</v>
      </c>
      <c r="N21" s="42">
        <f>$C21*SQRT($D21^2+$E21^2+$F21^2)</f>
        <v>4.2783071531623351</v>
      </c>
      <c r="P21" s="36"/>
      <c r="Q21" s="37"/>
    </row>
    <row r="22" spans="1:17" ht="15.75" thickBot="1">
      <c r="A22" s="37"/>
      <c r="B22" s="37">
        <v>73.504800000000003</v>
      </c>
      <c r="C22" s="37">
        <v>1.28735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4.2696569238640238</v>
      </c>
      <c r="K22" s="41">
        <f t="shared" si="1"/>
        <v>0.32493554521760715</v>
      </c>
      <c r="L22" s="41">
        <f>($C22-$J22)/$J22</f>
        <v>-0.69848865542223637</v>
      </c>
      <c r="M22" s="42">
        <f t="shared" si="5"/>
        <v>-2.0329491349410608E-7</v>
      </c>
      <c r="N22" s="42">
        <v>4.0869999999999997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-6166.1507992827364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1D2A-811E-4942-9DD7-890091386FF2}">
  <dimension ref="A1:S29"/>
  <sheetViews>
    <sheetView workbookViewId="0">
      <selection activeCell="C21" sqref="C21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39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37.171999999999997</v>
      </c>
      <c r="C19" s="37">
        <v>2.4167399999999999</v>
      </c>
      <c r="D19" s="38">
        <v>1</v>
      </c>
      <c r="E19" s="38">
        <v>1</v>
      </c>
      <c r="F19" s="38">
        <v>1</v>
      </c>
      <c r="G19" s="39">
        <f>($B19/2)-$C$16</f>
        <v>16.585999999999999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4.1859164686840078</v>
      </c>
      <c r="K19" s="41">
        <f t="shared" ref="K19:K22" si="1">(SIN(PI()/180*$G19))^2</f>
        <v>8.1484098299290042E-2</v>
      </c>
      <c r="L19" s="41">
        <f>($C19-$J19)/$J19</f>
        <v>-0.42264973081037416</v>
      </c>
      <c r="M19" s="42">
        <f>(-2*$M$4/$I19)+(1+$M$4)*SIN(PI()/180*$G19)^2/$I19</f>
        <v>-9.5972459676254624E-7</v>
      </c>
      <c r="N19" s="42">
        <f t="shared" ref="N19:N21" si="2">$C19*SQRT($D19^2+$E19^2+$F19^2)</f>
        <v>4.1859164686840078</v>
      </c>
      <c r="P19" s="36"/>
      <c r="Q19" s="37"/>
    </row>
    <row r="20" spans="1:17">
      <c r="A20" s="37"/>
      <c r="B20" s="37">
        <v>44.652999999999999</v>
      </c>
      <c r="C20" s="37">
        <v>2.0276900000000002</v>
      </c>
      <c r="D20" s="38">
        <v>2</v>
      </c>
      <c r="E20" s="38">
        <v>0</v>
      </c>
      <c r="F20" s="38">
        <v>0</v>
      </c>
      <c r="G20" s="39">
        <f t="shared" ref="G20" si="3">($B20/2)-$C$16</f>
        <v>20.326499999999999</v>
      </c>
      <c r="H20" s="40">
        <f t="shared" si="0"/>
        <v>0</v>
      </c>
      <c r="I20" s="40">
        <f t="shared" ref="I20:I22" si="4">1/($J$5-2*($J$5-$L$5-0.5*$N$5)*$H20)</f>
        <v>512973.87946242891</v>
      </c>
      <c r="J20" s="40">
        <f>$C20*SQRT($D20^2+$E20^2+$F20^2)</f>
        <v>4.0553800000000004</v>
      </c>
      <c r="K20" s="41">
        <f t="shared" si="1"/>
        <v>0.12066549975973311</v>
      </c>
      <c r="L20" s="41">
        <f t="shared" ref="L20" si="5">($C20-$J20)/$J20</f>
        <v>-0.5</v>
      </c>
      <c r="M20" s="42">
        <f t="shared" ref="M20:M22" si="6">(-2*$M$4/$I20)+(1+$M$4)*SIN(PI()/180*$G20)^2/$I20</f>
        <v>-6.8067427851539813E-7</v>
      </c>
      <c r="N20" s="42">
        <f t="shared" si="2"/>
        <v>4.0553800000000004</v>
      </c>
      <c r="P20" s="36"/>
      <c r="Q20" s="37"/>
    </row>
    <row r="21" spans="1:17">
      <c r="A21" s="37"/>
      <c r="B21" s="37">
        <v>61.227800000000002</v>
      </c>
      <c r="C21" s="37">
        <v>1.51261</v>
      </c>
      <c r="D21" s="38">
        <v>2</v>
      </c>
      <c r="E21" s="38">
        <v>2</v>
      </c>
      <c r="F21" s="38">
        <v>0</v>
      </c>
      <c r="G21" s="39">
        <f>($B21/2)-$C$16</f>
        <v>28.613900000000001</v>
      </c>
      <c r="H21" s="40">
        <f t="shared" si="0"/>
        <v>0.25</v>
      </c>
      <c r="I21" s="40">
        <f t="shared" si="4"/>
        <v>435687.62427398743</v>
      </c>
      <c r="J21" s="40">
        <f>$C21*SQRT($D21^2+$E21^2+$F21^2)</f>
        <v>4.2783071531623351</v>
      </c>
      <c r="K21" s="41">
        <f t="shared" si="1"/>
        <v>0.22934984883484122</v>
      </c>
      <c r="L21" s="41">
        <f>($C21-$J21)/$J21</f>
        <v>-0.64644660940672627</v>
      </c>
      <c r="M21" s="42">
        <f t="shared" si="6"/>
        <v>-4.8960006452307266E-7</v>
      </c>
      <c r="N21" s="42">
        <f t="shared" si="2"/>
        <v>4.2783071531623351</v>
      </c>
      <c r="P21" s="36"/>
      <c r="Q21" s="37"/>
    </row>
    <row r="22" spans="1:17" ht="15.75" thickBot="1">
      <c r="A22" s="37"/>
      <c r="B22" s="37">
        <v>73.504800000000003</v>
      </c>
      <c r="C22" s="37">
        <v>1.28735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4"/>
        <v>461549.0218879059</v>
      </c>
      <c r="J22" s="40">
        <f>$C22*SQRT($D22^2+$E22^2+$F22^2)</f>
        <v>4.2696569238640238</v>
      </c>
      <c r="K22" s="41">
        <f t="shared" si="1"/>
        <v>0.32493554521760715</v>
      </c>
      <c r="L22" s="41">
        <f>($C22-$J22)/$J22</f>
        <v>-0.69848865542223637</v>
      </c>
      <c r="M22" s="42">
        <f t="shared" si="6"/>
        <v>-2.0329491349410608E-7</v>
      </c>
      <c r="N22" s="42">
        <v>4.1132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-4851.9772996650272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EC9B-C1E8-4079-B57A-D2AC33E01E02}">
  <dimension ref="A1:S29"/>
  <sheetViews>
    <sheetView workbookViewId="0">
      <selection activeCell="A2" sqref="A2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40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37.361600000000003</v>
      </c>
      <c r="C19" s="37">
        <v>2.40496</v>
      </c>
      <c r="D19" s="38">
        <v>1</v>
      </c>
      <c r="E19" s="38">
        <v>1</v>
      </c>
      <c r="F19" s="38">
        <v>1</v>
      </c>
      <c r="G19" s="39">
        <f>($B19/2)-$C$16</f>
        <v>16.680800000000001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4.1655129101708468</v>
      </c>
      <c r="K19" s="41">
        <f t="shared" ref="K19:K22" si="1">(SIN(PI()/180*$G19))^2</f>
        <v>8.2391694264087892E-2</v>
      </c>
      <c r="L19" s="41">
        <f>($C19-$J19)/$J19</f>
        <v>-0.42264973081037421</v>
      </c>
      <c r="M19" s="42">
        <f>(-2*$M$4/$I19)+(1+$M$4)*SIN(PI()/180*$G19)^2/$I19</f>
        <v>-9.5698990701334376E-7</v>
      </c>
      <c r="N19" s="42">
        <f>$C19*SQRT($D19^2+$E19^2+$F19^2)</f>
        <v>4.1655129101708468</v>
      </c>
      <c r="P19" s="36"/>
      <c r="Q19" s="37"/>
    </row>
    <row r="20" spans="1:17">
      <c r="A20" s="37"/>
      <c r="B20" s="37">
        <v>44.640300000000003</v>
      </c>
      <c r="C20" s="37">
        <v>2.02826</v>
      </c>
      <c r="D20" s="38">
        <v>2</v>
      </c>
      <c r="E20" s="38">
        <v>0</v>
      </c>
      <c r="F20" s="38">
        <v>0</v>
      </c>
      <c r="G20" s="39">
        <f t="shared" ref="G20" si="2">($B20/2)-$C$16</f>
        <v>20.320150000000002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4.0565199999999999</v>
      </c>
      <c r="K20" s="41">
        <f t="shared" si="1"/>
        <v>0.12059330700000319</v>
      </c>
      <c r="L20" s="41">
        <f t="shared" ref="L20" si="4">($C20-$J20)/$J20</f>
        <v>-0.5</v>
      </c>
      <c r="M20" s="42">
        <f t="shared" ref="M20:M22" si="5">(-2*$M$4/$I20)+(1+$M$4)*SIN(PI()/180*$G20)^2/$I20</f>
        <v>-6.8085019575655858E-7</v>
      </c>
      <c r="N20" s="42">
        <f>$C20*SQRT($D20^2+$E20^2+$F20^2)</f>
        <v>4.0565199999999999</v>
      </c>
      <c r="P20" s="36"/>
      <c r="Q20" s="37"/>
    </row>
    <row r="21" spans="1:17">
      <c r="A21" s="37"/>
      <c r="B21" s="37">
        <v>61.227800000000002</v>
      </c>
      <c r="C21" s="37">
        <v>1.51261</v>
      </c>
      <c r="D21" s="38">
        <v>2</v>
      </c>
      <c r="E21" s="38">
        <v>2</v>
      </c>
      <c r="F21" s="38">
        <v>0</v>
      </c>
      <c r="G21" s="39">
        <f>($B21/2)-$C$16</f>
        <v>28.613900000000001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4.2783071531623351</v>
      </c>
      <c r="K21" s="41">
        <f t="shared" si="1"/>
        <v>0.22934984883484122</v>
      </c>
      <c r="L21" s="41">
        <f>($C21-$J21)/$J21</f>
        <v>-0.64644660940672627</v>
      </c>
      <c r="M21" s="42">
        <f t="shared" si="5"/>
        <v>-4.8960006452307266E-7</v>
      </c>
      <c r="N21" s="42">
        <f>$C21*SQRT($D21^2+$E21^2+$F21^2)</f>
        <v>4.2783071531623351</v>
      </c>
      <c r="P21" s="36"/>
      <c r="Q21" s="37"/>
    </row>
    <row r="22" spans="1:17" ht="15.75" thickBot="1">
      <c r="A22" s="37"/>
      <c r="B22" s="37">
        <v>73.504800000000003</v>
      </c>
      <c r="C22" s="37">
        <v>1.2352000000000001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4.0966949410469899</v>
      </c>
      <c r="K22" s="41">
        <f t="shared" si="1"/>
        <v>0.32493554521760715</v>
      </c>
      <c r="L22" s="41">
        <f>($C22-$J22)/$J22</f>
        <v>-0.69848865542223637</v>
      </c>
      <c r="M22" s="42">
        <f t="shared" si="5"/>
        <v>-2.0329491349410608E-7</v>
      </c>
      <c r="N22" s="42">
        <f>$C22*SQRT($D22^2+$E22^2+$F22^2)</f>
        <v>4.0966949410469899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-3826.5651265391557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E24C-421C-4E56-875A-A7FFED7AE27A}">
  <dimension ref="A1:S29"/>
  <sheetViews>
    <sheetView topLeftCell="A5" workbookViewId="0">
      <selection activeCell="C22" sqref="C22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41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37.023400000000002</v>
      </c>
      <c r="C19" s="37">
        <v>2.4269799999999999</v>
      </c>
      <c r="D19" s="38">
        <v>1</v>
      </c>
      <c r="E19" s="38">
        <v>1</v>
      </c>
      <c r="F19" s="38">
        <v>1</v>
      </c>
      <c r="G19" s="39">
        <f>($B19/2)-$C$16</f>
        <v>16.511700000000001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4.2036526689535139</v>
      </c>
      <c r="K19" s="41">
        <f t="shared" ref="K19:K22" si="1">(SIN(PI()/180*$G19))^2</f>
        <v>8.0775968205417673E-2</v>
      </c>
      <c r="L19" s="41">
        <f>($C19-$J19)/$J19</f>
        <v>-0.42264973081037427</v>
      </c>
      <c r="M19" s="42">
        <f t="shared" ref="M19:M22" si="2">(-2*$M$4/$I19)+(1+$M$4)*SIN(PI()/180*$G19)^2/$I19</f>
        <v>-9.6185827318236809E-7</v>
      </c>
      <c r="N19" s="42">
        <f t="shared" ref="N19:N22" si="3">$C19*SQRT($D19^2+$E19^2+$F19^2)</f>
        <v>4.2036526689535139</v>
      </c>
      <c r="P19" s="36"/>
      <c r="Q19" s="37"/>
    </row>
    <row r="20" spans="1:17">
      <c r="A20" s="37"/>
      <c r="B20" s="37">
        <v>44.343899999999998</v>
      </c>
      <c r="C20" s="37">
        <v>2.04223</v>
      </c>
      <c r="D20" s="38">
        <v>2</v>
      </c>
      <c r="E20" s="38">
        <v>0</v>
      </c>
      <c r="F20" s="38">
        <v>0</v>
      </c>
      <c r="G20" s="39">
        <f t="shared" ref="G20" si="4">($B20/2)-$C$16</f>
        <v>20.171949999999999</v>
      </c>
      <c r="H20" s="40">
        <f t="shared" si="0"/>
        <v>0</v>
      </c>
      <c r="I20" s="40">
        <f t="shared" ref="I20:I22" si="5">1/($J$5-2*($J$5-$L$5-0.5*$N$5)*$H20)</f>
        <v>512973.87946242891</v>
      </c>
      <c r="J20" s="40">
        <f>$C20*SQRT($D20^2+$E20^2+$F20^2)</f>
        <v>4.08446</v>
      </c>
      <c r="K20" s="41">
        <f t="shared" si="1"/>
        <v>0.11891373207754935</v>
      </c>
      <c r="L20" s="41">
        <f t="shared" ref="L20" si="6">($C20-$J20)/$J20</f>
        <v>-0.5</v>
      </c>
      <c r="M20" s="42">
        <f t="shared" si="2"/>
        <v>-6.8494293563498566E-7</v>
      </c>
      <c r="N20" s="42">
        <f t="shared" si="3"/>
        <v>4.08446</v>
      </c>
      <c r="P20" s="36"/>
      <c r="Q20" s="37"/>
    </row>
    <row r="21" spans="1:17">
      <c r="A21" s="37"/>
      <c r="B21" s="37">
        <v>61.223210000000002</v>
      </c>
      <c r="C21" s="37">
        <v>1.51258</v>
      </c>
      <c r="D21" s="38">
        <v>2</v>
      </c>
      <c r="E21" s="38">
        <v>2</v>
      </c>
      <c r="F21" s="38">
        <v>0</v>
      </c>
      <c r="G21" s="39">
        <f>($B21/2)-$C$16</f>
        <v>28.611605000000001</v>
      </c>
      <c r="H21" s="40">
        <f t="shared" si="0"/>
        <v>0.25</v>
      </c>
      <c r="I21" s="40">
        <f t="shared" si="5"/>
        <v>435687.62427398743</v>
      </c>
      <c r="J21" s="40">
        <f>$C21*SQRT($D21^2+$E21^2+$F21^2)</f>
        <v>4.2782223003485926</v>
      </c>
      <c r="K21" s="41">
        <f t="shared" si="1"/>
        <v>0.22931617002647869</v>
      </c>
      <c r="L21" s="41">
        <f>($C21-$J21)/$J21</f>
        <v>-0.64644660940672627</v>
      </c>
      <c r="M21" s="42">
        <f t="shared" si="2"/>
        <v>-4.8969668996778957E-7</v>
      </c>
      <c r="N21" s="42">
        <f t="shared" si="3"/>
        <v>4.2782223003485926</v>
      </c>
      <c r="P21" s="36"/>
      <c r="Q21" s="37"/>
    </row>
    <row r="22" spans="1:17" ht="15.75" thickBot="1">
      <c r="A22" s="37"/>
      <c r="B22" s="37">
        <v>73.504800000000003</v>
      </c>
      <c r="C22" s="37">
        <v>1.2436799999999999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5"/>
        <v>461549.0218879059</v>
      </c>
      <c r="J22" s="40">
        <f>$C22*SQRT($D22^2+$E22^2+$F22^2)</f>
        <v>4.1248199192692034</v>
      </c>
      <c r="K22" s="41">
        <f t="shared" si="1"/>
        <v>0.32493554521760715</v>
      </c>
      <c r="L22" s="41">
        <f>($C22-$J22)/$J22</f>
        <v>-0.69848865542223637</v>
      </c>
      <c r="M22" s="42">
        <f t="shared" si="2"/>
        <v>-2.0329491349410608E-7</v>
      </c>
      <c r="N22" s="42">
        <f t="shared" si="3"/>
        <v>4.1248199192692034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-8498.4992621289566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D253-0831-4A4E-B6EA-C3368B090AAF}">
  <dimension ref="A1:S29"/>
  <sheetViews>
    <sheetView topLeftCell="B8" workbookViewId="0">
      <selection activeCell="A8" sqref="A1:XFD1048576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42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37.110199999999999</v>
      </c>
      <c r="C19" s="37">
        <v>2.4281299999999999</v>
      </c>
      <c r="D19" s="38">
        <v>1</v>
      </c>
      <c r="E19" s="38">
        <v>1</v>
      </c>
      <c r="F19" s="38">
        <v>1</v>
      </c>
      <c r="G19" s="39">
        <f>($B19/2)-$C$16</f>
        <v>16.555099999999999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4.2056445273822174</v>
      </c>
      <c r="K19" s="41">
        <f t="shared" ref="K19:K22" si="1">(SIN(PI()/180*$G19))^2</f>
        <v>8.1189257840935822E-2</v>
      </c>
      <c r="L19" s="41">
        <f>($C19-$J19)/$J19</f>
        <v>-0.42264973081037416</v>
      </c>
      <c r="M19" s="42">
        <f t="shared" ref="M19:M22" si="2">(-2*$M$4/$I19)+(1+$M$4)*SIN(PI()/180*$G19)^2/$I19</f>
        <v>-9.6061298455886159E-7</v>
      </c>
      <c r="N19" s="42">
        <f t="shared" ref="N19:N22" si="3">$C19*SQRT($D19^2+$E19^2+$F19^2)</f>
        <v>4.2056445273822174</v>
      </c>
      <c r="P19" s="36"/>
      <c r="Q19" s="37"/>
    </row>
    <row r="20" spans="1:17">
      <c r="A20" s="37"/>
      <c r="B20" s="37">
        <v>44.122300000000003</v>
      </c>
      <c r="C20" s="37">
        <v>2.04108</v>
      </c>
      <c r="D20" s="38">
        <v>2</v>
      </c>
      <c r="E20" s="38">
        <v>0</v>
      </c>
      <c r="F20" s="38">
        <v>0</v>
      </c>
      <c r="G20" s="39">
        <f t="shared" ref="G20" si="4">($B20/2)-$C$16</f>
        <v>20.061150000000001</v>
      </c>
      <c r="H20" s="40">
        <f t="shared" si="0"/>
        <v>0</v>
      </c>
      <c r="I20" s="40">
        <f t="shared" ref="I20:I22" si="5">1/($J$5-2*($J$5-$L$5-0.5*$N$5)*$H20)</f>
        <v>512973.87946242891</v>
      </c>
      <c r="J20" s="40">
        <f>$C20*SQRT($D20^2+$E20^2+$F20^2)</f>
        <v>4.08216</v>
      </c>
      <c r="K20" s="41">
        <f t="shared" si="1"/>
        <v>0.11766467767694475</v>
      </c>
      <c r="L20" s="41">
        <f t="shared" ref="L20" si="6">($C20-$J20)/$J20</f>
        <v>-0.5</v>
      </c>
      <c r="M20" s="42">
        <f t="shared" si="2"/>
        <v>-6.879865954844733E-7</v>
      </c>
      <c r="N20" s="42">
        <f t="shared" si="3"/>
        <v>4.08216</v>
      </c>
      <c r="P20" s="36"/>
      <c r="Q20" s="37"/>
    </row>
    <row r="21" spans="1:17">
      <c r="A21" s="37"/>
      <c r="B21" s="37">
        <v>61.2301</v>
      </c>
      <c r="C21" s="37">
        <v>1.51353</v>
      </c>
      <c r="D21" s="38">
        <v>2</v>
      </c>
      <c r="E21" s="38">
        <v>2</v>
      </c>
      <c r="F21" s="38">
        <v>0</v>
      </c>
      <c r="G21" s="39">
        <f>($B21/2)-$C$16</f>
        <v>28.61505</v>
      </c>
      <c r="H21" s="40">
        <f t="shared" si="0"/>
        <v>0.25</v>
      </c>
      <c r="I21" s="40">
        <f t="shared" si="5"/>
        <v>435687.62427398743</v>
      </c>
      <c r="J21" s="40">
        <f>$C21*SQRT($D21^2+$E21^2+$F21^2)</f>
        <v>4.2809093061171017</v>
      </c>
      <c r="K21" s="41">
        <f t="shared" si="1"/>
        <v>0.22936672557944202</v>
      </c>
      <c r="L21" s="41">
        <f>($C21-$J21)/$J21</f>
        <v>-0.64644660940672627</v>
      </c>
      <c r="M21" s="42">
        <f t="shared" si="2"/>
        <v>-4.8955164467000441E-7</v>
      </c>
      <c r="N21" s="42">
        <f t="shared" si="3"/>
        <v>4.2809093061171017</v>
      </c>
      <c r="P21" s="36"/>
      <c r="Q21" s="37"/>
    </row>
    <row r="22" spans="1:17" ht="15.75" thickBot="1">
      <c r="A22" s="37"/>
      <c r="B22" s="37">
        <v>73.504800000000003</v>
      </c>
      <c r="C22" s="37">
        <v>1.2438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5"/>
        <v>461549.0218879059</v>
      </c>
      <c r="J22" s="40">
        <f>$C22*SQRT($D22^2+$E22^2+$F22^2)</f>
        <v>4.1252179142440459</v>
      </c>
      <c r="K22" s="41">
        <f t="shared" si="1"/>
        <v>0.32493554521760715</v>
      </c>
      <c r="L22" s="41">
        <f>($C22-$J22)/$J22</f>
        <v>-0.69848865542223626</v>
      </c>
      <c r="M22" s="42">
        <f t="shared" si="2"/>
        <v>-2.0329491349410608E-7</v>
      </c>
      <c r="N22" s="42">
        <f t="shared" si="3"/>
        <v>4.1252179142440459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-8336.9649626614882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276C-8CD2-4179-BB91-AA143B52C6A7}">
  <dimension ref="A1:S29"/>
  <sheetViews>
    <sheetView topLeftCell="A11" workbookViewId="0">
      <selection activeCell="F24" sqref="F24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43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37.1004</v>
      </c>
      <c r="C19" s="37">
        <v>2.4272800000000001</v>
      </c>
      <c r="D19" s="38">
        <v>1</v>
      </c>
      <c r="E19" s="38">
        <v>1</v>
      </c>
      <c r="F19" s="38">
        <v>1</v>
      </c>
      <c r="G19" s="39">
        <f>($B19/2)-$C$16</f>
        <v>16.5502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4.204172284195784</v>
      </c>
      <c r="K19" s="41">
        <f t="shared" ref="K19:K22" si="1">(SIN(PI()/180*$G19))^2</f>
        <v>8.1142547955442207E-2</v>
      </c>
      <c r="L19" s="41">
        <f>($C19-$J19)/$J19</f>
        <v>-0.42264973081037416</v>
      </c>
      <c r="M19" s="42">
        <f t="shared" ref="M19:M22" si="2">(-2*$M$4/$I19)+(1+$M$4)*SIN(PI()/180*$G19)^2/$I19</f>
        <v>-9.6075372675032152E-7</v>
      </c>
      <c r="N19" s="42">
        <f t="shared" ref="N19:N22" si="3">$C19*SQRT($D19^2+$E19^2+$F19^2)</f>
        <v>4.204172284195784</v>
      </c>
      <c r="P19" s="36"/>
      <c r="Q19" s="37"/>
    </row>
    <row r="20" spans="1:17">
      <c r="A20" s="37"/>
      <c r="B20" s="37">
        <v>44.410200000000003</v>
      </c>
      <c r="C20" s="37">
        <v>2.0411199999999998</v>
      </c>
      <c r="D20" s="38">
        <v>2</v>
      </c>
      <c r="E20" s="38">
        <v>0</v>
      </c>
      <c r="F20" s="38">
        <v>0</v>
      </c>
      <c r="G20" s="39">
        <f t="shared" ref="G20" si="4">($B20/2)-$C$16</f>
        <v>20.205100000000002</v>
      </c>
      <c r="H20" s="40">
        <f t="shared" si="0"/>
        <v>0</v>
      </c>
      <c r="I20" s="40">
        <f t="shared" ref="I20:I22" si="5">1/($J$5-2*($J$5-$L$5-0.5*$N$5)*$H20)</f>
        <v>512973.87946242891</v>
      </c>
      <c r="J20" s="40">
        <f>$C20*SQRT($D20^2+$E20^2+$F20^2)</f>
        <v>4.0822399999999996</v>
      </c>
      <c r="K20" s="41">
        <f t="shared" si="1"/>
        <v>0.11928854257879873</v>
      </c>
      <c r="L20" s="41">
        <f t="shared" ref="L20" si="6">($C20-$J20)/$J20</f>
        <v>-0.5</v>
      </c>
      <c r="M20" s="42">
        <f t="shared" si="2"/>
        <v>-6.8402960818242069E-7</v>
      </c>
      <c r="N20" s="42">
        <f t="shared" si="3"/>
        <v>4.0822399999999996</v>
      </c>
      <c r="P20" s="36"/>
      <c r="Q20" s="37"/>
    </row>
    <row r="21" spans="1:17">
      <c r="A21" s="37"/>
      <c r="B21" s="37">
        <v>61.227800000000002</v>
      </c>
      <c r="C21" s="37">
        <v>1.51261</v>
      </c>
      <c r="D21" s="38">
        <v>2</v>
      </c>
      <c r="E21" s="38">
        <v>2</v>
      </c>
      <c r="F21" s="38">
        <v>0</v>
      </c>
      <c r="G21" s="39">
        <f>($B21/2)-$C$16</f>
        <v>28.613900000000001</v>
      </c>
      <c r="H21" s="40">
        <f t="shared" si="0"/>
        <v>0.25</v>
      </c>
      <c r="I21" s="40">
        <f t="shared" si="5"/>
        <v>435687.62427398743</v>
      </c>
      <c r="J21" s="40">
        <f>$C21*SQRT($D21^2+$E21^2+$F21^2)</f>
        <v>4.2783071531623351</v>
      </c>
      <c r="K21" s="41">
        <f t="shared" si="1"/>
        <v>0.22934984883484122</v>
      </c>
      <c r="L21" s="41">
        <f>($C21-$J21)/$J21</f>
        <v>-0.64644660940672627</v>
      </c>
      <c r="M21" s="42">
        <f t="shared" si="2"/>
        <v>-4.8960006452307266E-7</v>
      </c>
      <c r="N21" s="42">
        <f t="shared" si="3"/>
        <v>4.2783071531623351</v>
      </c>
      <c r="P21" s="36"/>
      <c r="Q21" s="37"/>
    </row>
    <row r="22" spans="1:17" ht="15.75" thickBot="1">
      <c r="A22" s="37"/>
      <c r="B22" s="37">
        <v>73.504800000000003</v>
      </c>
      <c r="C22" s="37">
        <v>1.2453000000000001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5"/>
        <v>461549.0218879059</v>
      </c>
      <c r="J22" s="40">
        <f>$C22*SQRT($D22^2+$E22^2+$F22^2)</f>
        <v>4.1301928514295794</v>
      </c>
      <c r="K22" s="41">
        <f t="shared" si="1"/>
        <v>0.32493554521760715</v>
      </c>
      <c r="L22" s="41">
        <f>($C22-$J22)/$J22</f>
        <v>-0.69848865542223626</v>
      </c>
      <c r="M22" s="42">
        <f t="shared" si="2"/>
        <v>-2.0329491349410608E-7</v>
      </c>
      <c r="N22" s="42">
        <f t="shared" si="3"/>
        <v>4.1301928514295794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-6950.4386738852618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73A3-D07C-4C49-8970-0A4FFDD7EDC8}">
  <dimension ref="A1:S29"/>
  <sheetViews>
    <sheetView topLeftCell="A13" workbookViewId="0">
      <selection activeCell="B19" sqref="B19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44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36.598300000000002</v>
      </c>
      <c r="C19" s="37">
        <v>2.4233500000000001</v>
      </c>
      <c r="D19" s="38">
        <v>1</v>
      </c>
      <c r="E19" s="38">
        <v>1</v>
      </c>
      <c r="F19" s="38">
        <v>1</v>
      </c>
      <c r="G19" s="39">
        <f>($B19/2)-$C$16</f>
        <v>16.299150000000001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4.197365324522039</v>
      </c>
      <c r="K19" s="41">
        <f t="shared" ref="K19:K22" si="1">(SIN(PI()/180*$G19))^2</f>
        <v>7.8765808856344321E-2</v>
      </c>
      <c r="L19" s="41">
        <f>($C19-$J19)/$J19</f>
        <v>-0.42264973081037427</v>
      </c>
      <c r="M19" s="42">
        <f>(-2*$M$4/$I19)+(1+$M$4)*SIN(PI()/180*$G19)^2/$I19</f>
        <v>-9.6791511166489582E-7</v>
      </c>
      <c r="N19" s="42">
        <f>$C19*SQRT($D19^2+$E19^2+$F19^2)</f>
        <v>4.197365324522039</v>
      </c>
      <c r="P19" s="36"/>
      <c r="Q19" s="37"/>
    </row>
    <row r="20" spans="1:17">
      <c r="A20" s="37"/>
      <c r="B20" s="37">
        <v>43.338299999999997</v>
      </c>
      <c r="C20" s="37">
        <v>2.0861299999999998</v>
      </c>
      <c r="D20" s="38">
        <v>2</v>
      </c>
      <c r="E20" s="38">
        <v>0</v>
      </c>
      <c r="F20" s="38">
        <v>0</v>
      </c>
      <c r="G20" s="39">
        <f t="shared" ref="G20" si="2">($B20/2)-$C$16</f>
        <v>19.669149999999998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4.1722599999999996</v>
      </c>
      <c r="K20" s="41">
        <f t="shared" si="1"/>
        <v>0.11329167680524618</v>
      </c>
      <c r="L20" s="41">
        <f t="shared" ref="L20" si="4">($C20-$J20)/$J20</f>
        <v>-0.5</v>
      </c>
      <c r="M20" s="42">
        <f t="shared" ref="M20:M22" si="5">(-2*$M$4/$I20)+(1+$M$4)*SIN(PI()/180*$G20)^2/$I20</f>
        <v>-6.9864259827227907E-7</v>
      </c>
      <c r="N20" s="42">
        <f>$C20*SQRT($D20^2+$E20^2+$F20^2)</f>
        <v>4.1722599999999996</v>
      </c>
      <c r="P20" s="36"/>
      <c r="Q20" s="37"/>
    </row>
    <row r="21" spans="1:17">
      <c r="A21" s="37"/>
      <c r="B21" s="37">
        <v>61.227800000000002</v>
      </c>
      <c r="C21" s="37">
        <v>1.51261</v>
      </c>
      <c r="D21" s="38">
        <v>2</v>
      </c>
      <c r="E21" s="38">
        <v>2</v>
      </c>
      <c r="F21" s="38">
        <v>0</v>
      </c>
      <c r="G21" s="39">
        <f>($B21/2)-$C$16</f>
        <v>28.613900000000001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4.2783071531623351</v>
      </c>
      <c r="K21" s="41">
        <f t="shared" si="1"/>
        <v>0.22934984883484122</v>
      </c>
      <c r="L21" s="41">
        <f>($C21-$J21)/$J21</f>
        <v>-0.64644660940672627</v>
      </c>
      <c r="M21" s="42">
        <f t="shared" si="5"/>
        <v>-4.8960006452307266E-7</v>
      </c>
      <c r="N21" s="42">
        <f>$C21*SQRT($D21^2+$E21^2+$F21^2)</f>
        <v>4.2783071531623351</v>
      </c>
      <c r="P21" s="36"/>
      <c r="Q21" s="37"/>
    </row>
    <row r="22" spans="1:17" ht="15.75" thickBot="1">
      <c r="A22" s="37"/>
      <c r="B22" s="37">
        <v>73.504800000000003</v>
      </c>
      <c r="C22" s="37">
        <v>1.2495000000000001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4.1441226755490721</v>
      </c>
      <c r="K22" s="41">
        <f t="shared" si="1"/>
        <v>0.32493554521760715</v>
      </c>
      <c r="L22" s="41">
        <f>($C22-$J22)/$J22</f>
        <v>-0.69848865542223626</v>
      </c>
      <c r="M22" s="42">
        <f t="shared" si="5"/>
        <v>-2.0329491349410608E-7</v>
      </c>
      <c r="N22" s="42">
        <f>$C22*SQRT($D22^2+$E22^2+$F22^2)</f>
        <v>4.1441226755490721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-7299.8812415708408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4EEC-A0ED-43F1-B54C-89456C0E1E20}">
  <dimension ref="A1:S29"/>
  <sheetViews>
    <sheetView topLeftCell="A5" workbookViewId="0">
      <selection activeCell="C22" sqref="C22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45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36.597200000000001</v>
      </c>
      <c r="C19" s="37">
        <v>2.4229599999999998</v>
      </c>
      <c r="D19" s="38">
        <v>1</v>
      </c>
      <c r="E19" s="38">
        <v>1</v>
      </c>
      <c r="F19" s="38">
        <v>1</v>
      </c>
      <c r="G19" s="39">
        <f>($B19/2)-$C$16</f>
        <v>16.2986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4.1966898247070867</v>
      </c>
      <c r="K19" s="41">
        <f t="shared" ref="K19:K22" si="1">(SIN(PI()/180*$G19))^2</f>
        <v>7.8760637345661078E-2</v>
      </c>
      <c r="L19" s="41">
        <f>($C19-$J19)/$J19</f>
        <v>-0.42264973081037427</v>
      </c>
      <c r="M19" s="42">
        <f>(-2*$M$4/$I19)+(1+$M$4)*SIN(PI()/180*$G19)^2/$I19</f>
        <v>-9.6793069401409298E-7</v>
      </c>
      <c r="N19" s="42">
        <f>$C19*SQRT($D19^2+$E19^2+$F19^2)</f>
        <v>4.1966898247070867</v>
      </c>
      <c r="P19" s="36"/>
      <c r="Q19" s="37"/>
    </row>
    <row r="20" spans="1:17">
      <c r="A20" s="37"/>
      <c r="B20" s="37">
        <v>43.339100000000002</v>
      </c>
      <c r="C20" s="37">
        <v>2.0870199999999999</v>
      </c>
      <c r="D20" s="38">
        <v>2</v>
      </c>
      <c r="E20" s="38">
        <v>0</v>
      </c>
      <c r="F20" s="38">
        <v>0</v>
      </c>
      <c r="G20" s="39">
        <f t="shared" ref="G20" si="2">($B20/2)-$C$16</f>
        <v>19.669550000000001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4.1740399999999998</v>
      </c>
      <c r="K20" s="41">
        <f t="shared" si="1"/>
        <v>0.11329610228592207</v>
      </c>
      <c r="L20" s="41">
        <f t="shared" ref="L20" si="4">($C20-$J20)/$J20</f>
        <v>-0.5</v>
      </c>
      <c r="M20" s="42">
        <f t="shared" ref="M20:M22" si="5">(-2*$M$4/$I20)+(1+$M$4)*SIN(PI()/180*$G20)^2/$I20</f>
        <v>-6.9863181438821338E-7</v>
      </c>
      <c r="N20" s="42">
        <f>$C20*SQRT($D20^2+$E20^2+$F20^2)</f>
        <v>4.1740399999999998</v>
      </c>
      <c r="P20" s="36"/>
      <c r="Q20" s="37"/>
    </row>
    <row r="21" spans="1:17">
      <c r="A21" s="37"/>
      <c r="B21" s="37">
        <v>61.219900000000003</v>
      </c>
      <c r="C21" s="37">
        <v>1.51257</v>
      </c>
      <c r="D21" s="38">
        <v>2</v>
      </c>
      <c r="E21" s="38">
        <v>2</v>
      </c>
      <c r="F21" s="38">
        <v>0</v>
      </c>
      <c r="G21" s="39">
        <f>($B21/2)-$C$16</f>
        <v>28.609950000000001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4.2781940160773448</v>
      </c>
      <c r="K21" s="41">
        <f t="shared" si="1"/>
        <v>0.22929188420786198</v>
      </c>
      <c r="L21" s="41">
        <f>($C21-$J21)/$J21</f>
        <v>-0.64644660940672616</v>
      </c>
      <c r="M21" s="42">
        <f t="shared" si="5"/>
        <v>-4.8976636666177755E-7</v>
      </c>
      <c r="N21" s="42">
        <f>$C21*SQRT($D21^2+$E21^2+$F21^2)</f>
        <v>4.2781940160773448</v>
      </c>
      <c r="P21" s="36"/>
      <c r="Q21" s="37"/>
    </row>
    <row r="22" spans="1:17" ht="15.75" thickBot="1">
      <c r="A22" s="37"/>
      <c r="B22" s="37">
        <v>73.504800000000003</v>
      </c>
      <c r="C22" s="37">
        <v>1.2490000000000001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4.1424643631538949</v>
      </c>
      <c r="K22" s="41">
        <f t="shared" si="1"/>
        <v>0.32493554521760715</v>
      </c>
      <c r="L22" s="41">
        <f>($C22-$J22)/$J22</f>
        <v>-0.69848865542223637</v>
      </c>
      <c r="M22" s="42">
        <f t="shared" si="5"/>
        <v>-2.0329491349410608E-7</v>
      </c>
      <c r="N22" s="42">
        <f>$C22*SQRT($D22^2+$E22^2+$F22^2)</f>
        <v>4.1424643631538949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-7753.5489477161655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42D6-DDBB-469A-8540-73DABD488DC8}">
  <dimension ref="A1:S29"/>
  <sheetViews>
    <sheetView topLeftCell="A12" workbookViewId="0">
      <selection activeCell="A2" sqref="A2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46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36.952600000000004</v>
      </c>
      <c r="C19" s="37">
        <v>2.4008099999999999</v>
      </c>
      <c r="D19" s="38">
        <v>1</v>
      </c>
      <c r="E19" s="38">
        <v>1</v>
      </c>
      <c r="F19" s="38">
        <v>1</v>
      </c>
      <c r="G19" s="39">
        <f>($B19/2)-$C$16</f>
        <v>16.476300000000002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4.1583248993194362</v>
      </c>
      <c r="K19" s="41">
        <f t="shared" ref="K19:K22" si="1">(SIN(PI()/180*$G19))^2</f>
        <v>8.043957340779738E-2</v>
      </c>
      <c r="L19" s="41">
        <f>($C19-$J19)/$J19</f>
        <v>-0.42264973081037427</v>
      </c>
      <c r="M19" s="42">
        <f>(-2*$M$4/$I19)+(1+$M$4)*SIN(PI()/180*$G19)^2/$I19</f>
        <v>-9.628718689236648E-7</v>
      </c>
      <c r="N19" s="42">
        <f>$C19*SQRT($D19^2+$E19^2+$F19^2)</f>
        <v>4.1583248993194362</v>
      </c>
      <c r="P19" s="36"/>
      <c r="Q19" s="37"/>
    </row>
    <row r="20" spans="1:17">
      <c r="A20" s="37"/>
      <c r="B20" s="37">
        <v>44.361000000000004</v>
      </c>
      <c r="C20" s="37">
        <v>2.0403899999999999</v>
      </c>
      <c r="D20" s="38">
        <v>2</v>
      </c>
      <c r="E20" s="38">
        <v>0</v>
      </c>
      <c r="F20" s="38">
        <v>0</v>
      </c>
      <c r="G20" s="39">
        <f t="shared" ref="G20" si="2">($B20/2)-$C$16</f>
        <v>20.180500000000002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4.0807799999999999</v>
      </c>
      <c r="K20" s="41">
        <f t="shared" si="1"/>
        <v>0.11901035384691867</v>
      </c>
      <c r="L20" s="41">
        <f t="shared" ref="L20" si="4">($C20-$J20)/$J20</f>
        <v>-0.5</v>
      </c>
      <c r="M20" s="42">
        <f t="shared" ref="M20:M22" si="5">(-2*$M$4/$I20)+(1+$M$4)*SIN(PI()/180*$G20)^2/$I20</f>
        <v>-6.8470749048554009E-7</v>
      </c>
      <c r="N20" s="42">
        <f>$C20*SQRT($D20^2+$E20^2+$F20^2)</f>
        <v>4.0807799999999999</v>
      </c>
      <c r="P20" s="36"/>
      <c r="Q20" s="37"/>
    </row>
    <row r="21" spans="1:17">
      <c r="A21" s="37"/>
      <c r="B21" s="37">
        <v>61.230200000000004</v>
      </c>
      <c r="C21" s="37">
        <v>1.512543</v>
      </c>
      <c r="D21" s="38">
        <v>2</v>
      </c>
      <c r="E21" s="38">
        <v>2</v>
      </c>
      <c r="F21" s="38">
        <v>0</v>
      </c>
      <c r="G21" s="39">
        <f>($B21/2)-$C$16</f>
        <v>28.615100000000002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4.2781176485449768</v>
      </c>
      <c r="K21" s="41">
        <f t="shared" si="1"/>
        <v>0.22936745936083935</v>
      </c>
      <c r="L21" s="41">
        <f>($C21-$J21)/$J21</f>
        <v>-0.64644660940672627</v>
      </c>
      <c r="M21" s="42">
        <f t="shared" si="5"/>
        <v>-4.8954953943061816E-7</v>
      </c>
      <c r="N21" s="42">
        <f>$C21*SQRT($D21^2+$E21^2+$F21^2)</f>
        <v>4.2781176485449768</v>
      </c>
      <c r="P21" s="36"/>
      <c r="Q21" s="37"/>
    </row>
    <row r="22" spans="1:17" ht="15.75" thickBot="1">
      <c r="A22" s="37"/>
      <c r="B22" s="37">
        <v>73.507199999999997</v>
      </c>
      <c r="C22" s="37">
        <v>1.2290000000000001</v>
      </c>
      <c r="D22" s="38">
        <v>3</v>
      </c>
      <c r="E22" s="38">
        <v>1</v>
      </c>
      <c r="F22" s="38">
        <v>1</v>
      </c>
      <c r="G22" s="39">
        <f>($B22/2)-$C$16</f>
        <v>34.753599999999999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4.0761318673467866</v>
      </c>
      <c r="K22" s="41">
        <f t="shared" si="1"/>
        <v>0.32495516360204602</v>
      </c>
      <c r="L22" s="41">
        <f>($C22-$J22)/$J22</f>
        <v>-0.69848865542223637</v>
      </c>
      <c r="M22" s="42">
        <f t="shared" si="5"/>
        <v>-2.0324178158528247E-7</v>
      </c>
      <c r="N22" s="42">
        <f>$C22*SQRT($D22^2+$E22^2+$F22^2)</f>
        <v>4.0761318673467866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-9357.9122246736515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9672-1EFF-4D70-8ADE-8EA694E5E550}">
  <dimension ref="A1:S29"/>
  <sheetViews>
    <sheetView topLeftCell="A5" workbookViewId="0">
      <selection activeCell="B19" sqref="B19:C22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47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36.953710000000001</v>
      </c>
      <c r="C19" s="37">
        <v>2.40429</v>
      </c>
      <c r="D19" s="38">
        <v>1</v>
      </c>
      <c r="E19" s="38">
        <v>1</v>
      </c>
      <c r="F19" s="38">
        <v>1</v>
      </c>
      <c r="G19" s="39">
        <f>($B19/2)-$C$16</f>
        <v>16.476855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4.1643524361297759</v>
      </c>
      <c r="K19" s="41">
        <f t="shared" ref="K19:K22" si="1">(SIN(PI()/180*$G19))^2</f>
        <v>8.044484245212101E-2</v>
      </c>
      <c r="L19" s="41">
        <f>($C19-$J19)/$J19</f>
        <v>-0.42264973081037421</v>
      </c>
      <c r="M19" s="42">
        <f>(-2*$M$4/$I19)+(1+$M$4)*SIN(PI()/180*$G19)^2/$I19</f>
        <v>-9.6285599269452906E-7</v>
      </c>
      <c r="N19" s="42">
        <f>$C19*SQRT($D19^2+$E19^2+$F19^2)</f>
        <v>4.1643524361297759</v>
      </c>
      <c r="P19" s="36"/>
      <c r="Q19" s="37"/>
    </row>
    <row r="20" spans="1:17">
      <c r="A20" s="37"/>
      <c r="B20" s="37">
        <v>44.362110000000001</v>
      </c>
      <c r="C20" s="37">
        <v>2.044</v>
      </c>
      <c r="D20" s="38">
        <v>2</v>
      </c>
      <c r="E20" s="38">
        <v>0</v>
      </c>
      <c r="F20" s="38">
        <v>0</v>
      </c>
      <c r="G20" s="39">
        <f t="shared" ref="G20" si="2">($B20/2)-$C$16</f>
        <v>20.181055000000001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4.0880000000000001</v>
      </c>
      <c r="K20" s="41">
        <f t="shared" si="1"/>
        <v>0.11901662695935318</v>
      </c>
      <c r="L20" s="41">
        <f t="shared" ref="L20" si="4">($C20-$J20)/$J20</f>
        <v>-0.5</v>
      </c>
      <c r="M20" s="42">
        <f t="shared" ref="M20:M22" si="5">(-2*$M$4/$I20)+(1+$M$4)*SIN(PI()/180*$G20)^2/$I20</f>
        <v>-6.846922043455297E-7</v>
      </c>
      <c r="N20" s="42">
        <v>4.0125000000000002</v>
      </c>
      <c r="P20" s="36"/>
      <c r="Q20" s="37"/>
    </row>
    <row r="21" spans="1:17">
      <c r="A21" s="37"/>
      <c r="B21" s="37">
        <v>61.231310000000001</v>
      </c>
      <c r="C21" s="37">
        <v>1.5161199999999999</v>
      </c>
      <c r="D21" s="38">
        <v>2</v>
      </c>
      <c r="E21" s="38">
        <v>2</v>
      </c>
      <c r="F21" s="38">
        <v>0</v>
      </c>
      <c r="G21" s="39">
        <f>($B21/2)-$C$16</f>
        <v>28.615655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4.2882349323701936</v>
      </c>
      <c r="K21" s="41">
        <f t="shared" si="1"/>
        <v>0.22937560438971144</v>
      </c>
      <c r="L21" s="41">
        <f>($C21-$J21)/$J21</f>
        <v>-0.64644660940672627</v>
      </c>
      <c r="M21" s="42">
        <f t="shared" si="5"/>
        <v>-4.8952617111459805E-7</v>
      </c>
      <c r="N21" s="42">
        <f>$C21*SQRT($D21^2+$E21^2+$F21^2)</f>
        <v>4.2882349323701936</v>
      </c>
      <c r="P21" s="36"/>
      <c r="Q21" s="37"/>
    </row>
    <row r="22" spans="1:17" ht="15.75" thickBot="1">
      <c r="A22" s="37"/>
      <c r="B22" s="37">
        <v>73.508310000000009</v>
      </c>
      <c r="C22" s="37">
        <v>1.2290000000000001</v>
      </c>
      <c r="D22" s="38">
        <v>3</v>
      </c>
      <c r="E22" s="38">
        <v>1</v>
      </c>
      <c r="F22" s="38">
        <v>1</v>
      </c>
      <c r="G22" s="39">
        <f>($B22/2)-$C$16</f>
        <v>34.754155000000004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4.0761318673467866</v>
      </c>
      <c r="K22" s="41">
        <f t="shared" si="1"/>
        <v>0.32496423720872453</v>
      </c>
      <c r="L22" s="41">
        <f>($C22-$J22)/$J22</f>
        <v>-0.69848865542223637</v>
      </c>
      <c r="M22" s="42">
        <f t="shared" si="5"/>
        <v>-2.0321720779612835E-7</v>
      </c>
      <c r="N22" s="42">
        <f>$C22*SQRT($D22^2+$E22^2+$F22^2)</f>
        <v>4.0761318673467866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-5150.5499549811266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3AB2-76D7-4A4F-A2B8-08D8F81FBE39}">
  <dimension ref="A1:S29"/>
  <sheetViews>
    <sheetView topLeftCell="A2" workbookViewId="0">
      <selection activeCell="A2" sqref="A2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48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36.949930000000002</v>
      </c>
      <c r="C19" s="37">
        <v>2.4008319999999999</v>
      </c>
      <c r="D19" s="38">
        <v>1</v>
      </c>
      <c r="E19" s="38">
        <v>1</v>
      </c>
      <c r="F19" s="38">
        <v>1</v>
      </c>
      <c r="G19" s="39">
        <f>($B19/2)-$C$16</f>
        <v>16.474965000000001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4.1583630044372022</v>
      </c>
      <c r="K19" s="41">
        <f t="shared" ref="K19:K22" si="1">(SIN(PI()/180*$G19))^2</f>
        <v>8.0426899865048182E-2</v>
      </c>
      <c r="L19" s="41">
        <f>($C19-$J19)/$J19</f>
        <v>-0.42264973081037416</v>
      </c>
      <c r="M19" s="42">
        <f>(-2*$M$4/$I19)+(1+$M$4)*SIN(PI()/180*$G19)^2/$I19</f>
        <v>-9.6291005574774361E-7</v>
      </c>
      <c r="N19" s="42">
        <f>$C19*SQRT($D19^2+$E19^2+$F19^2)</f>
        <v>4.1583630044372022</v>
      </c>
      <c r="P19" s="36"/>
      <c r="Q19" s="37"/>
    </row>
    <row r="20" spans="1:17">
      <c r="A20" s="37"/>
      <c r="B20" s="37">
        <v>44.35792</v>
      </c>
      <c r="C20" s="37">
        <v>2.0405169999999999</v>
      </c>
      <c r="D20" s="38">
        <v>2</v>
      </c>
      <c r="E20" s="38">
        <v>0</v>
      </c>
      <c r="F20" s="38">
        <v>0</v>
      </c>
      <c r="G20" s="39">
        <f t="shared" ref="G20" si="2">($B20/2)-$C$16</f>
        <v>20.17896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4.0810339999999998</v>
      </c>
      <c r="K20" s="41">
        <f t="shared" si="1"/>
        <v>0.11899294812164678</v>
      </c>
      <c r="L20" s="41">
        <f t="shared" ref="L20" si="4">($C20-$J20)/$J20</f>
        <v>-0.5</v>
      </c>
      <c r="M20" s="42">
        <f t="shared" ref="M20:M22" si="5">(-2*$M$4/$I20)+(1+$M$4)*SIN(PI()/180*$G20)^2/$I20</f>
        <v>-6.8474990425641801E-7</v>
      </c>
      <c r="N20" s="42">
        <f>$C20*SQRT($D20^2+$E20^2+$F20^2)</f>
        <v>4.0810339999999998</v>
      </c>
      <c r="P20" s="36"/>
      <c r="Q20" s="37"/>
    </row>
    <row r="21" spans="1:17">
      <c r="A21" s="37"/>
      <c r="B21" s="37">
        <v>61.228230000000003</v>
      </c>
      <c r="C21" s="37">
        <v>1.512597</v>
      </c>
      <c r="D21" s="38">
        <v>2</v>
      </c>
      <c r="E21" s="38">
        <v>2</v>
      </c>
      <c r="F21" s="38">
        <v>0</v>
      </c>
      <c r="G21" s="39">
        <f>($B21/2)-$C$16</f>
        <v>28.614115000000002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4.2782703836097129</v>
      </c>
      <c r="K21" s="41">
        <f t="shared" si="1"/>
        <v>0.229353004019164</v>
      </c>
      <c r="L21" s="41">
        <f>($C21-$J21)/$J21</f>
        <v>-0.64644660940672627</v>
      </c>
      <c r="M21" s="42">
        <f t="shared" si="5"/>
        <v>-4.8959101221085694E-7</v>
      </c>
      <c r="N21" s="42">
        <f>$C21*SQRT($D21^2+$E21^2+$F21^2)</f>
        <v>4.2782703836097129</v>
      </c>
      <c r="P21" s="36"/>
      <c r="Q21" s="37"/>
    </row>
    <row r="22" spans="1:17" ht="15.75" thickBot="1">
      <c r="A22" s="37"/>
      <c r="B22" s="37">
        <v>73.504800000000003</v>
      </c>
      <c r="C22" s="37">
        <v>1.2291000000000001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4.0764635298258218</v>
      </c>
      <c r="K22" s="41">
        <f t="shared" si="1"/>
        <v>0.32493554521760715</v>
      </c>
      <c r="L22" s="41">
        <f>($C22-$J22)/$J22</f>
        <v>-0.69848865542223637</v>
      </c>
      <c r="M22" s="42">
        <f t="shared" si="5"/>
        <v>-2.0329491349410608E-7</v>
      </c>
      <c r="N22" s="42">
        <f>$C22*SQRT($D22^2+$E22^2+$F22^2)</f>
        <v>4.0764635298258218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-9279.7456053961214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56CA-1F92-4FFF-B593-DFA2C0F4AA01}">
  <dimension ref="A1:S29"/>
  <sheetViews>
    <sheetView topLeftCell="A2" workbookViewId="0">
      <selection activeCell="A2" sqref="A2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49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36.949890000000003</v>
      </c>
      <c r="C19" s="37">
        <v>2.4008129999999999</v>
      </c>
      <c r="D19" s="38">
        <v>1</v>
      </c>
      <c r="E19" s="38">
        <v>1</v>
      </c>
      <c r="F19" s="38">
        <v>1</v>
      </c>
      <c r="G19" s="39">
        <f>($B19/2)-$C$16</f>
        <v>16.474945000000002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4.1583300954718583</v>
      </c>
      <c r="K19" s="41">
        <f t="shared" ref="K19:K22" si="1">(SIN(PI()/180*$G19))^2</f>
        <v>8.0426710006166427E-2</v>
      </c>
      <c r="L19" s="41">
        <f>($C19-$J19)/$J19</f>
        <v>-0.42264973081037416</v>
      </c>
      <c r="M19" s="42">
        <f>(-2*$M$4/$I19)+(1+$M$4)*SIN(PI()/180*$G19)^2/$I19</f>
        <v>-9.6291062781412321E-7</v>
      </c>
      <c r="N19" s="42">
        <f>$C19*SQRT($D19^2+$E19^2+$F19^2)</f>
        <v>4.1583300954718583</v>
      </c>
      <c r="P19" s="36"/>
      <c r="Q19" s="37"/>
    </row>
    <row r="20" spans="1:17">
      <c r="A20" s="37"/>
      <c r="B20" s="37">
        <v>44.357930000000003</v>
      </c>
      <c r="C20" s="37">
        <v>2.040524</v>
      </c>
      <c r="D20" s="38">
        <v>2</v>
      </c>
      <c r="E20" s="38">
        <v>0</v>
      </c>
      <c r="F20" s="38">
        <v>0</v>
      </c>
      <c r="G20" s="39">
        <f t="shared" ref="G20" si="2">($B20/2)-$C$16</f>
        <v>20.178965000000002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4.081048</v>
      </c>
      <c r="K20" s="41">
        <f t="shared" si="1"/>
        <v>0.11899300463196033</v>
      </c>
      <c r="L20" s="41">
        <f t="shared" ref="L20" si="4">($C20-$J20)/$J20</f>
        <v>-0.5</v>
      </c>
      <c r="M20" s="42">
        <f t="shared" ref="M20:M22" si="5">(-2*$M$4/$I20)+(1+$M$4)*SIN(PI()/180*$G20)^2/$I20</f>
        <v>-6.8474976655371082E-7</v>
      </c>
      <c r="N20" s="42">
        <f>$C20*SQRT($D20^2+$E20^2+$F20^2)</f>
        <v>4.081048</v>
      </c>
      <c r="P20" s="36"/>
      <c r="Q20" s="37"/>
    </row>
    <row r="21" spans="1:17">
      <c r="A21" s="37"/>
      <c r="B21" s="37">
        <v>61.22813</v>
      </c>
      <c r="C21" s="37">
        <v>1.51261</v>
      </c>
      <c r="D21" s="38">
        <v>2</v>
      </c>
      <c r="E21" s="38">
        <v>2</v>
      </c>
      <c r="F21" s="38">
        <v>0</v>
      </c>
      <c r="G21" s="39">
        <f>($B21/2)-$C$16</f>
        <v>28.614065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4.2783071531623351</v>
      </c>
      <c r="K21" s="41">
        <f t="shared" si="1"/>
        <v>0.22935227025400759</v>
      </c>
      <c r="L21" s="41">
        <f>($C21-$J21)/$J21</f>
        <v>-0.64644660940672627</v>
      </c>
      <c r="M21" s="42">
        <f t="shared" si="5"/>
        <v>-4.8959311740364737E-7</v>
      </c>
      <c r="N21" s="42">
        <f>$C21*SQRT($D21^2+$E21^2+$F21^2)</f>
        <v>4.2783071531623351</v>
      </c>
      <c r="P21" s="36"/>
      <c r="Q21" s="37"/>
    </row>
    <row r="22" spans="1:17" ht="15.75" thickBot="1">
      <c r="A22" s="37"/>
      <c r="B22" s="37">
        <v>73.505139999999997</v>
      </c>
      <c r="C22" s="37">
        <v>1.2295</v>
      </c>
      <c r="D22" s="38">
        <v>3</v>
      </c>
      <c r="E22" s="38">
        <v>1</v>
      </c>
      <c r="F22" s="38">
        <v>1</v>
      </c>
      <c r="G22" s="39">
        <f>($B22/2)-$C$16</f>
        <v>34.752569999999999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4.0777901797419638</v>
      </c>
      <c r="K22" s="41">
        <f t="shared" si="1"/>
        <v>0.32493832447006132</v>
      </c>
      <c r="L22" s="41">
        <f>($C22-$J22)/$J22</f>
        <v>-0.69848865542223637</v>
      </c>
      <c r="M22" s="42">
        <f t="shared" si="5"/>
        <v>-2.0328738652426533E-7</v>
      </c>
      <c r="N22" s="42">
        <f>$C22*SQRT($D22^2+$E22^2+$F22^2)</f>
        <v>4.0777901797419638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-8880.9801857438088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C039-7FF2-4EC3-9609-80FC5270B802}">
  <dimension ref="A1:S29"/>
  <sheetViews>
    <sheetView workbookViewId="0">
      <selection activeCell="B19" sqref="B19:C22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50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36.9499</v>
      </c>
      <c r="C19" s="37">
        <v>2.4008639999999999</v>
      </c>
      <c r="D19" s="38">
        <v>1</v>
      </c>
      <c r="E19" s="38">
        <v>1</v>
      </c>
      <c r="F19" s="38">
        <v>1</v>
      </c>
      <c r="G19" s="39">
        <f>($B19/2)-$C$16</f>
        <v>16.47495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4.1584184300630449</v>
      </c>
      <c r="K19" s="41">
        <f t="shared" ref="K19:K22" si="1">(SIN(PI()/180*$G19))^2</f>
        <v>8.0426757470867666E-2</v>
      </c>
      <c r="L19" s="41">
        <f>($C19-$J19)/$J19</f>
        <v>-0.42264973081037427</v>
      </c>
      <c r="M19" s="42">
        <f>(-2*$M$4/$I19)+(1+$M$4)*SIN(PI()/180*$G19)^2/$I19</f>
        <v>-9.6291048479758617E-7</v>
      </c>
      <c r="N19" s="42">
        <f>$C19*SQRT($D19^2+$E19^2+$F19^2)</f>
        <v>4.1584184300630449</v>
      </c>
      <c r="P19" s="36"/>
      <c r="Q19" s="37"/>
    </row>
    <row r="20" spans="1:17">
      <c r="A20" s="37"/>
      <c r="B20" s="37">
        <v>44.360100000000003</v>
      </c>
      <c r="C20" s="37">
        <v>2.0405129999999998</v>
      </c>
      <c r="D20" s="38">
        <v>2</v>
      </c>
      <c r="E20" s="38">
        <v>0</v>
      </c>
      <c r="F20" s="38">
        <v>0</v>
      </c>
      <c r="G20" s="39">
        <f t="shared" ref="G20" si="2">($B20/2)-$C$16</f>
        <v>20.180050000000001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4.0810259999999996</v>
      </c>
      <c r="K20" s="41">
        <f t="shared" si="1"/>
        <v>0.11900526764451194</v>
      </c>
      <c r="L20" s="41">
        <f t="shared" ref="L20" si="4">($C20-$J20)/$J20</f>
        <v>-0.5</v>
      </c>
      <c r="M20" s="42">
        <f t="shared" ref="M20:M22" si="5">(-2*$M$4/$I20)+(1+$M$4)*SIN(PI()/180*$G20)^2/$I20</f>
        <v>-6.8471988439732188E-7</v>
      </c>
      <c r="N20" s="42">
        <v>4.0125000000000002</v>
      </c>
      <c r="P20" s="36"/>
      <c r="Q20" s="37"/>
    </row>
    <row r="21" spans="1:17">
      <c r="A21" s="37"/>
      <c r="B21" s="37">
        <v>61.2303</v>
      </c>
      <c r="C21" s="37">
        <v>1.5126269999999999</v>
      </c>
      <c r="D21" s="38">
        <v>2</v>
      </c>
      <c r="E21" s="38">
        <v>2</v>
      </c>
      <c r="F21" s="38">
        <v>0</v>
      </c>
      <c r="G21" s="39">
        <f>($B21/2)-$C$16</f>
        <v>28.61515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4.2783552364234554</v>
      </c>
      <c r="K21" s="41">
        <f t="shared" si="1"/>
        <v>0.22936819314306103</v>
      </c>
      <c r="L21" s="41">
        <f>($C21-$J21)/$J21</f>
        <v>-0.64644660940672616</v>
      </c>
      <c r="M21" s="42">
        <f t="shared" si="5"/>
        <v>-4.8954743418886711E-7</v>
      </c>
      <c r="N21" s="42">
        <f>$C21*SQRT($D21^2+$E21^2+$F21^2)</f>
        <v>4.2783552364234554</v>
      </c>
      <c r="P21" s="36"/>
      <c r="Q21" s="37"/>
    </row>
    <row r="22" spans="1:17" ht="15.75" thickBot="1">
      <c r="A22" s="37"/>
      <c r="B22" s="37">
        <v>73.505099999999999</v>
      </c>
      <c r="C22" s="37">
        <v>1.2285999999999999</v>
      </c>
      <c r="D22" s="38">
        <v>3</v>
      </c>
      <c r="E22" s="38">
        <v>1</v>
      </c>
      <c r="F22" s="38">
        <v>1</v>
      </c>
      <c r="G22" s="39">
        <f>($B22/2)-$C$16</f>
        <v>34.752549999999999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4.0748052174306437</v>
      </c>
      <c r="K22" s="41">
        <f t="shared" si="1"/>
        <v>0.32493799749886448</v>
      </c>
      <c r="L22" s="41">
        <f>($C22-$J22)/$J22</f>
        <v>-0.69848865542223626</v>
      </c>
      <c r="M22" s="42">
        <f t="shared" si="5"/>
        <v>-2.0328827205099535E-7</v>
      </c>
      <c r="N22" s="42">
        <f>$C22*SQRT($D22^2+$E22^2+$F22^2)</f>
        <v>4.0748052174306437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-4542.5896704824036</v>
      </c>
      <c r="N23" s="45" t="s">
        <v>37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7281-AF97-4A3E-B604-76987FA4372C}">
  <dimension ref="A1:S29"/>
  <sheetViews>
    <sheetView topLeftCell="A5" workbookViewId="0">
      <selection activeCell="B19" sqref="B19:C22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51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36.951300000000003</v>
      </c>
      <c r="C19" s="37">
        <v>2.40083</v>
      </c>
      <c r="D19" s="38">
        <v>1</v>
      </c>
      <c r="E19" s="38">
        <v>1</v>
      </c>
      <c r="F19" s="38">
        <v>1</v>
      </c>
      <c r="G19" s="39">
        <f>($B19/2)-$C$16</f>
        <v>16.475650000000002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4.1583595403355877</v>
      </c>
      <c r="K19" s="41">
        <f t="shared" ref="K19:K22" si="1">(SIN(PI()/180*$G19))^2</f>
        <v>8.0433402655193234E-2</v>
      </c>
      <c r="L19" s="41">
        <f>($C19-$J19)/$J19</f>
        <v>-0.42264973081037421</v>
      </c>
      <c r="M19" s="42">
        <f>(-2*$M$4/$I19)+(1+$M$4)*SIN(PI()/180*$G19)^2/$I19</f>
        <v>-9.6289046210228838E-7</v>
      </c>
      <c r="N19" s="42">
        <f>$C19*SQRT($D19^2+$E19^2+$F19^2)</f>
        <v>4.1583595403355877</v>
      </c>
      <c r="P19" s="36"/>
      <c r="Q19" s="37"/>
    </row>
    <row r="20" spans="1:17">
      <c r="A20" s="37"/>
      <c r="B20" s="37">
        <v>44.359099999999998</v>
      </c>
      <c r="C20" s="37">
        <v>2.0405099999999998</v>
      </c>
      <c r="D20" s="38">
        <v>2</v>
      </c>
      <c r="E20" s="38">
        <v>0</v>
      </c>
      <c r="F20" s="38">
        <v>0</v>
      </c>
      <c r="G20" s="39">
        <f t="shared" ref="G20" si="2">($B20/2)-$C$16</f>
        <v>20.179549999999999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4.0810199999999996</v>
      </c>
      <c r="K20" s="41">
        <f t="shared" si="1"/>
        <v>0.11899961641875925</v>
      </c>
      <c r="L20" s="41">
        <f t="shared" ref="L20" si="4">($C20-$J20)/$J20</f>
        <v>-0.5</v>
      </c>
      <c r="M20" s="42">
        <f t="shared" ref="M20:M22" si="5">(-2*$M$4/$I20)+(1+$M$4)*SIN(PI()/180*$G20)^2/$I20</f>
        <v>-6.8473365514174703E-7</v>
      </c>
      <c r="N20" s="42">
        <v>4.0125000000000002</v>
      </c>
      <c r="P20" s="36"/>
      <c r="Q20" s="37"/>
    </row>
    <row r="21" spans="1:17">
      <c r="A21" s="37"/>
      <c r="B21" s="37">
        <v>61.228299999999997</v>
      </c>
      <c r="C21" s="37">
        <v>1.5125900000000001</v>
      </c>
      <c r="D21" s="38">
        <v>2</v>
      </c>
      <c r="E21" s="38">
        <v>2</v>
      </c>
      <c r="F21" s="38">
        <v>0</v>
      </c>
      <c r="G21" s="39">
        <f>($B21/2)-$C$16</f>
        <v>28.614149999999999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4.2782505846198404</v>
      </c>
      <c r="K21" s="41">
        <f t="shared" si="1"/>
        <v>0.22935351765526388</v>
      </c>
      <c r="L21" s="41">
        <f>($C21-$J21)/$J21</f>
        <v>-0.64644660940672627</v>
      </c>
      <c r="M21" s="42">
        <f t="shared" si="5"/>
        <v>-4.895895385744966E-7</v>
      </c>
      <c r="N21" s="42">
        <f>$C21*SQRT($D21^2+$E21^2+$F21^2)</f>
        <v>4.2782505846198404</v>
      </c>
      <c r="P21" s="36"/>
      <c r="Q21" s="37"/>
    </row>
    <row r="22" spans="1:17" ht="15.75" thickBot="1">
      <c r="A22" s="37"/>
      <c r="B22" s="37">
        <v>73.505099999999999</v>
      </c>
      <c r="C22" s="37">
        <v>1.2265999999999999</v>
      </c>
      <c r="D22" s="38">
        <v>3</v>
      </c>
      <c r="E22" s="38">
        <v>1</v>
      </c>
      <c r="F22" s="38">
        <v>1</v>
      </c>
      <c r="G22" s="39">
        <f>($B22/2)-$C$16</f>
        <v>34.752549999999999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4.0681719678499331</v>
      </c>
      <c r="K22" s="41">
        <f t="shared" si="1"/>
        <v>0.32493799749886448</v>
      </c>
      <c r="L22" s="41">
        <f>($C22-$J22)/$J22</f>
        <v>-0.69848865542223637</v>
      </c>
      <c r="M22" s="42">
        <f t="shared" si="5"/>
        <v>-2.0328827205099535E-7</v>
      </c>
      <c r="N22" s="42">
        <f>$C22*SQRT($D22^2+$E22^2+$F22^2)</f>
        <v>4.0681719678499331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-6477.057581748536</v>
      </c>
      <c r="N23" s="45" t="s">
        <v>37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78A1-94DB-40D3-A6DE-DCF41F82C21A}">
  <dimension ref="A1:S29"/>
  <sheetViews>
    <sheetView workbookViewId="0">
      <selection activeCell="A2" sqref="A2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52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36.950200000000002</v>
      </c>
      <c r="C19" s="37">
        <v>2.4007800000000001</v>
      </c>
      <c r="D19" s="38">
        <v>1</v>
      </c>
      <c r="E19" s="38">
        <v>1</v>
      </c>
      <c r="F19" s="38">
        <v>1</v>
      </c>
      <c r="G19" s="39">
        <f>($B19/2)-$C$16</f>
        <v>16.475100000000001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4.1582729377952088</v>
      </c>
      <c r="K19" s="41">
        <f t="shared" ref="K19:K22" si="1">(SIN(PI()/180*$G19))^2</f>
        <v>8.0428181417849035E-2</v>
      </c>
      <c r="L19" s="41">
        <f>($C19-$J19)/$J19</f>
        <v>-0.42264973081037416</v>
      </c>
      <c r="M19" s="42">
        <f>(-2*$M$4/$I19)+(1+$M$4)*SIN(PI()/180*$G19)^2/$I19</f>
        <v>-9.6290619428356413E-7</v>
      </c>
      <c r="N19" s="42">
        <f>$C19*SQRT($D19^2+$E19^2+$F19^2)</f>
        <v>4.1582729377952088</v>
      </c>
      <c r="P19" s="36"/>
      <c r="Q19" s="37"/>
    </row>
    <row r="20" spans="1:17">
      <c r="A20" s="37"/>
      <c r="B20" s="37">
        <v>44.358600000000003</v>
      </c>
      <c r="C20" s="37">
        <v>2.0404900000000001</v>
      </c>
      <c r="D20" s="38">
        <v>2</v>
      </c>
      <c r="E20" s="38">
        <v>0</v>
      </c>
      <c r="F20" s="38">
        <v>0</v>
      </c>
      <c r="G20" s="39">
        <f t="shared" ref="G20" si="2">($B20/2)-$C$16</f>
        <v>20.179300000000001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4.0809800000000003</v>
      </c>
      <c r="K20" s="41">
        <f t="shared" si="1"/>
        <v>0.11899679084940509</v>
      </c>
      <c r="L20" s="41">
        <f t="shared" ref="L20" si="4">($C20-$J20)/$J20</f>
        <v>-0.5</v>
      </c>
      <c r="M20" s="42">
        <f t="shared" ref="M20:M22" si="5">(-2*$M$4/$I20)+(1+$M$4)*SIN(PI()/180*$G20)^2/$I20</f>
        <v>-6.8474054040790595E-7</v>
      </c>
      <c r="N20" s="42">
        <f>$C20*SQRT($D20^2+$E20^2+$F20^2)</f>
        <v>4.0809800000000003</v>
      </c>
      <c r="P20" s="36"/>
      <c r="Q20" s="37"/>
    </row>
    <row r="21" spans="1:17">
      <c r="A21" s="37"/>
      <c r="B21" s="37">
        <v>61.227800000000002</v>
      </c>
      <c r="C21" s="37">
        <v>1.51261</v>
      </c>
      <c r="D21" s="38">
        <v>2</v>
      </c>
      <c r="E21" s="38">
        <v>2</v>
      </c>
      <c r="F21" s="38">
        <v>0</v>
      </c>
      <c r="G21" s="39">
        <f>($B21/2)-$C$16</f>
        <v>28.613900000000001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4.2783071531623351</v>
      </c>
      <c r="K21" s="41">
        <f t="shared" si="1"/>
        <v>0.22934984883484122</v>
      </c>
      <c r="L21" s="41">
        <f>($C21-$J21)/$J21</f>
        <v>-0.64644660940672627</v>
      </c>
      <c r="M21" s="42">
        <f t="shared" si="5"/>
        <v>-4.8960006452307266E-7</v>
      </c>
      <c r="N21" s="42">
        <f>$C21*SQRT($D21^2+$E21^2+$F21^2)</f>
        <v>4.2783071531623351</v>
      </c>
      <c r="P21" s="36"/>
      <c r="Q21" s="37"/>
    </row>
    <row r="22" spans="1:17" ht="15.75" thickBot="1">
      <c r="A22" s="37"/>
      <c r="B22" s="37">
        <v>73.504800000000003</v>
      </c>
      <c r="C22" s="37">
        <v>1.2297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4.0784535047000352</v>
      </c>
      <c r="K22" s="41">
        <f t="shared" si="1"/>
        <v>0.32493554521760715</v>
      </c>
      <c r="L22" s="41">
        <f>($C22-$J22)/$J22</f>
        <v>-0.69848865542223637</v>
      </c>
      <c r="M22" s="42">
        <f t="shared" si="5"/>
        <v>-2.0329491349410608E-7</v>
      </c>
      <c r="N22" s="42">
        <f>$C22*SQRT($D22^2+$E22^2+$F22^2)</f>
        <v>4.0784535047000352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-8666.2846696429206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6DC1-0E82-4F55-88B9-A1390D6E110E}">
  <dimension ref="A1:S29"/>
  <sheetViews>
    <sheetView topLeftCell="A2" workbookViewId="0">
      <selection activeCell="F23" sqref="F23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2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53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6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37.197499999999998</v>
      </c>
      <c r="C19" s="37">
        <v>2.4151899999999999</v>
      </c>
      <c r="D19" s="38">
        <v>1</v>
      </c>
      <c r="E19" s="38">
        <v>1</v>
      </c>
      <c r="F19" s="38">
        <v>1</v>
      </c>
      <c r="G19" s="39">
        <f>($B19/2)-$C$16</f>
        <v>12.598749999999999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4.1832317899322762</v>
      </c>
      <c r="K19" s="41">
        <f t="shared" ref="K19:K22" si="1">(SIN(PI()/180*$G19))^2</f>
        <v>4.7577185134503153E-2</v>
      </c>
      <c r="L19" s="41">
        <f>($C19-$J19)/$J19</f>
        <v>-0.42264973081037416</v>
      </c>
      <c r="M19" s="42">
        <f>(-2*$M$4/$I19)+(1+$M$4)*SIN(PI()/180*$G19)^2/$I19</f>
        <v>-1.0618899781164569E-6</v>
      </c>
      <c r="N19" s="42">
        <f>$C19*SQRT($D19^2+$E19^2+$F19^2)</f>
        <v>4.1832317899322762</v>
      </c>
      <c r="P19" s="36"/>
      <c r="Q19" s="37"/>
    </row>
    <row r="20" spans="1:17">
      <c r="A20" s="37"/>
      <c r="B20" s="37">
        <v>44.532400000000003</v>
      </c>
      <c r="C20" s="37">
        <v>2.0329299999999999</v>
      </c>
      <c r="D20" s="38">
        <v>2</v>
      </c>
      <c r="E20" s="38">
        <v>0</v>
      </c>
      <c r="F20" s="38">
        <v>0</v>
      </c>
      <c r="G20" s="39">
        <f t="shared" ref="G20" si="2">($B20/2)-$C$16</f>
        <v>16.266200000000001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4.0658599999999998</v>
      </c>
      <c r="K20" s="41">
        <f t="shared" si="1"/>
        <v>7.8456262394584475E-2</v>
      </c>
      <c r="L20" s="41">
        <f t="shared" ref="L20" si="4">($C20-$J20)/$J20</f>
        <v>-0.5</v>
      </c>
      <c r="M20" s="42">
        <f t="shared" ref="M20:M22" si="5">(-2*$M$4/$I20)+(1+$M$4)*SIN(PI()/180*$G20)^2/$I20</f>
        <v>-7.8352853448984906E-7</v>
      </c>
      <c r="N20" s="42">
        <f>$C20*SQRT($D20^2+$E20^2+$F20^2)</f>
        <v>4.0658599999999998</v>
      </c>
      <c r="P20" s="36"/>
      <c r="Q20" s="37"/>
    </row>
    <row r="21" spans="1:17">
      <c r="A21" s="37"/>
      <c r="B21" s="37">
        <v>61.227800000000002</v>
      </c>
      <c r="C21" s="37">
        <v>1.51261</v>
      </c>
      <c r="D21" s="38">
        <v>2</v>
      </c>
      <c r="E21" s="38">
        <v>2</v>
      </c>
      <c r="F21" s="38">
        <v>0</v>
      </c>
      <c r="G21" s="39">
        <f>($B21/2)-$C$16</f>
        <v>24.613900000000001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4.2783071531623351</v>
      </c>
      <c r="K21" s="41">
        <f t="shared" si="1"/>
        <v>0.17347338403527637</v>
      </c>
      <c r="L21" s="41">
        <f>($C21-$J21)/$J21</f>
        <v>-0.64644660940672627</v>
      </c>
      <c r="M21" s="42">
        <f t="shared" si="5"/>
        <v>-6.4991120743387707E-7</v>
      </c>
      <c r="N21" s="42">
        <f>$C21*SQRT($D21^2+$E21^2+$F21^2)</f>
        <v>4.2783071531623351</v>
      </c>
      <c r="P21" s="36"/>
      <c r="Q21" s="37"/>
    </row>
    <row r="22" spans="1:17" ht="15.75" thickBot="1">
      <c r="A22" s="37"/>
      <c r="B22" s="37">
        <v>73.504800000000003</v>
      </c>
      <c r="C22" s="37">
        <v>1.2457499999999999</v>
      </c>
      <c r="D22" s="38">
        <v>3</v>
      </c>
      <c r="E22" s="38">
        <v>1</v>
      </c>
      <c r="F22" s="38">
        <v>1</v>
      </c>
      <c r="G22" s="39">
        <f>($B22/2)-$C$16</f>
        <v>30.752400000000002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4.1316853325852394</v>
      </c>
      <c r="K22" s="41">
        <f t="shared" si="1"/>
        <v>0.26145743251250686</v>
      </c>
      <c r="L22" s="41">
        <f>($C22-$J22)/$J22</f>
        <v>-0.69848865542223637</v>
      </c>
      <c r="M22" s="42">
        <f t="shared" si="5"/>
        <v>-3.7521086850320614E-7</v>
      </c>
      <c r="N22" s="42">
        <f>$C22*SQRT($D22^2+$E22^2+$F22^2)</f>
        <v>4.1316853325852394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-3348.9788161210731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B672-E309-41FB-84C4-24FBDDCD1EB0}">
  <dimension ref="A1:S29"/>
  <sheetViews>
    <sheetView topLeftCell="A2" workbookViewId="0">
      <selection activeCell="A2" sqref="A1:XFD1048576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54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36.950200000000002</v>
      </c>
      <c r="C19" s="37">
        <v>2.4007900000000002</v>
      </c>
      <c r="D19" s="38">
        <v>1</v>
      </c>
      <c r="E19" s="38">
        <v>1</v>
      </c>
      <c r="F19" s="38">
        <v>1</v>
      </c>
      <c r="G19" s="39">
        <f>($B19/2)-$C$16</f>
        <v>16.475100000000001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4.1582902583032855</v>
      </c>
      <c r="K19" s="41">
        <f t="shared" ref="K19:K22" si="1">(SIN(PI()/180*$G19))^2</f>
        <v>8.0428181417849035E-2</v>
      </c>
      <c r="L19" s="41">
        <f>($C19-$J19)/$J19</f>
        <v>-0.42264973081037427</v>
      </c>
      <c r="M19" s="42">
        <f>(-2*$M$4/$I19)+(1+$M$4)*SIN(PI()/180*$G19)^2/$I19</f>
        <v>-9.6290619428356413E-7</v>
      </c>
      <c r="N19" s="42">
        <f>$C19*SQRT($D19^2+$E19^2+$F19^2)</f>
        <v>4.1582902583032855</v>
      </c>
      <c r="P19" s="36"/>
      <c r="Q19" s="37"/>
    </row>
    <row r="20" spans="1:17">
      <c r="A20" s="37"/>
      <c r="B20" s="37">
        <v>44.358600000000003</v>
      </c>
      <c r="C20" s="37">
        <v>2.0403500000000001</v>
      </c>
      <c r="D20" s="38">
        <v>2</v>
      </c>
      <c r="E20" s="38">
        <v>0</v>
      </c>
      <c r="F20" s="38">
        <v>0</v>
      </c>
      <c r="G20" s="39">
        <f t="shared" ref="G20" si="2">($B20/2)-$C$16</f>
        <v>20.179300000000001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4.0807000000000002</v>
      </c>
      <c r="K20" s="41">
        <f t="shared" si="1"/>
        <v>0.11899679084940509</v>
      </c>
      <c r="L20" s="41">
        <f t="shared" ref="L20" si="4">($C20-$J20)/$J20</f>
        <v>-0.5</v>
      </c>
      <c r="M20" s="42">
        <f t="shared" ref="M20:M22" si="5">(-2*$M$4/$I20)+(1+$M$4)*SIN(PI()/180*$G20)^2/$I20</f>
        <v>-6.8474054040790595E-7</v>
      </c>
      <c r="N20" s="42">
        <f>$C20*SQRT($D20^2+$E20^2+$F20^2)</f>
        <v>4.0807000000000002</v>
      </c>
      <c r="P20" s="36"/>
      <c r="Q20" s="37"/>
    </row>
    <row r="21" spans="1:17">
      <c r="A21" s="37"/>
      <c r="B21" s="37">
        <v>61.227800000000002</v>
      </c>
      <c r="C21" s="37">
        <v>1.5125900000000001</v>
      </c>
      <c r="D21" s="38">
        <v>2</v>
      </c>
      <c r="E21" s="38">
        <v>2</v>
      </c>
      <c r="F21" s="38">
        <v>0</v>
      </c>
      <c r="G21" s="39">
        <f>($B21/2)-$C$16</f>
        <v>28.613900000000001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4.2782505846198404</v>
      </c>
      <c r="K21" s="41">
        <f t="shared" si="1"/>
        <v>0.22934984883484122</v>
      </c>
      <c r="L21" s="41">
        <f>($C21-$J21)/$J21</f>
        <v>-0.64644660940672627</v>
      </c>
      <c r="M21" s="42">
        <f t="shared" si="5"/>
        <v>-4.8960006452307266E-7</v>
      </c>
      <c r="N21" s="42">
        <f>$C21*SQRT($D21^2+$E21^2+$F21^2)</f>
        <v>4.2782505846198404</v>
      </c>
      <c r="P21" s="36"/>
      <c r="Q21" s="37"/>
    </row>
    <row r="22" spans="1:17" ht="15.75" thickBot="1">
      <c r="A22" s="37"/>
      <c r="B22" s="37">
        <v>73.504800000000003</v>
      </c>
      <c r="C22" s="37">
        <v>1.2290000000000001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4.0761318673467866</v>
      </c>
      <c r="K22" s="41">
        <f t="shared" si="1"/>
        <v>0.32493554521760715</v>
      </c>
      <c r="L22" s="41">
        <f>($C22-$J22)/$J22</f>
        <v>-0.69848865542223637</v>
      </c>
      <c r="M22" s="42">
        <f t="shared" si="5"/>
        <v>-2.0329491349410608E-7</v>
      </c>
      <c r="N22" s="42">
        <f>$C22*SQRT($D22^2+$E22^2+$F22^2)</f>
        <v>4.0761318673467866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-9333.2273939679326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B9A7-3F82-4792-A6D6-DF7B713680A0}">
  <dimension ref="A1:S29"/>
  <sheetViews>
    <sheetView topLeftCell="A2" workbookViewId="0">
      <selection activeCell="A2" sqref="A2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55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36.588419999999999</v>
      </c>
      <c r="C19" s="37">
        <v>2.4232499999999999</v>
      </c>
      <c r="D19" s="38">
        <v>1</v>
      </c>
      <c r="E19" s="38">
        <v>1</v>
      </c>
      <c r="F19" s="38">
        <v>1</v>
      </c>
      <c r="G19" s="39">
        <f>($B19/2)-$C$16</f>
        <v>16.29421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4.1971921194412811</v>
      </c>
      <c r="K19" s="41">
        <f t="shared" ref="K19:K22" si="1">(SIN(PI()/180*$G19))^2</f>
        <v>7.8719364853333612E-2</v>
      </c>
      <c r="L19" s="41">
        <f>($C19-$J19)/$J19</f>
        <v>-0.42264973081037416</v>
      </c>
      <c r="M19" s="42">
        <f>(-2*$M$4/$I19)+(1+$M$4)*SIN(PI()/180*$G19)^2/$I19</f>
        <v>-9.680550527222291E-7</v>
      </c>
      <c r="N19" s="42">
        <f>$C19*SQRT($D19^2+$E19^2+$F19^2)</f>
        <v>4.1971921194412811</v>
      </c>
      <c r="P19" s="36"/>
      <c r="Q19" s="37"/>
    </row>
    <row r="20" spans="1:17">
      <c r="A20" s="37"/>
      <c r="B20" s="37">
        <v>43.312800000000003</v>
      </c>
      <c r="C20" s="37">
        <v>2.0861399999999999</v>
      </c>
      <c r="D20" s="38">
        <v>2</v>
      </c>
      <c r="E20" s="38">
        <v>0</v>
      </c>
      <c r="F20" s="38">
        <v>0</v>
      </c>
      <c r="G20" s="39">
        <f t="shared" ref="G20" si="2">($B20/2)-$C$16</f>
        <v>19.656400000000001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4.1722799999999998</v>
      </c>
      <c r="K20" s="41">
        <f t="shared" si="1"/>
        <v>0.11315065411400052</v>
      </c>
      <c r="L20" s="41">
        <f t="shared" ref="L20" si="4">($C20-$J20)/$J20</f>
        <v>-0.5</v>
      </c>
      <c r="M20" s="42">
        <f t="shared" ref="M20:M22" si="5">(-2*$M$4/$I20)+(1+$M$4)*SIN(PI()/180*$G20)^2/$I20</f>
        <v>-6.9898623831149864E-7</v>
      </c>
      <c r="N20" s="42">
        <f>$C20*SQRT($D20^2+$E20^2+$F20^2)</f>
        <v>4.1722799999999998</v>
      </c>
      <c r="P20" s="36"/>
      <c r="Q20" s="37"/>
    </row>
    <row r="21" spans="1:17">
      <c r="A21" s="37"/>
      <c r="B21" s="37">
        <v>61.226399999999998</v>
      </c>
      <c r="C21" s="37">
        <v>1.5125900000000001</v>
      </c>
      <c r="D21" s="38">
        <v>2</v>
      </c>
      <c r="E21" s="38">
        <v>2</v>
      </c>
      <c r="F21" s="38">
        <v>0</v>
      </c>
      <c r="G21" s="39">
        <f>($B21/2)-$C$16</f>
        <v>28.613199999999999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4.2782505846198404</v>
      </c>
      <c r="K21" s="41">
        <f t="shared" si="1"/>
        <v>0.22933957624730994</v>
      </c>
      <c r="L21" s="41">
        <f>($C21-$J21)/$J21</f>
        <v>-0.64644660940672627</v>
      </c>
      <c r="M21" s="42">
        <f t="shared" si="5"/>
        <v>-4.8962953686449044E-7</v>
      </c>
      <c r="N21" s="42">
        <f>$C21*SQRT($D21^2+$E21^2+$F21^2)</f>
        <v>4.2782505846198404</v>
      </c>
      <c r="P21" s="36"/>
      <c r="Q21" s="37"/>
    </row>
    <row r="22" spans="1:17" ht="15.75" thickBot="1">
      <c r="A22" s="37"/>
      <c r="B22" s="37">
        <v>73.505600000000001</v>
      </c>
      <c r="C22" s="37">
        <v>1.2490000000000001</v>
      </c>
      <c r="D22" s="38">
        <v>3</v>
      </c>
      <c r="E22" s="38">
        <v>1</v>
      </c>
      <c r="F22" s="38">
        <v>1</v>
      </c>
      <c r="G22" s="39">
        <f>($B22/2)-$C$16</f>
        <v>34.752800000000001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4.1424643631538949</v>
      </c>
      <c r="K22" s="41">
        <f t="shared" si="1"/>
        <v>0.32494208464495877</v>
      </c>
      <c r="L22" s="41">
        <f>($C22-$J22)/$J22</f>
        <v>-0.69848865542223637</v>
      </c>
      <c r="M22" s="42">
        <f t="shared" si="5"/>
        <v>-2.032772029502595E-7</v>
      </c>
      <c r="N22" s="42">
        <f>$C22*SQRT($D22^2+$E22^2+$F22^2)</f>
        <v>4.1424643631538949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-7728.6731235278066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57EC-67C8-4C7F-8DE5-1992DEE8B90E}">
  <dimension ref="A1:S29"/>
  <sheetViews>
    <sheetView workbookViewId="0">
      <selection activeCell="A3" sqref="A3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61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37.125900000000001</v>
      </c>
      <c r="C19" s="37">
        <v>2.4283199999999998</v>
      </c>
      <c r="D19" s="38">
        <v>1</v>
      </c>
      <c r="E19" s="38">
        <v>1</v>
      </c>
      <c r="F19" s="38">
        <v>1</v>
      </c>
      <c r="G19" s="39">
        <f>($B19/2)-$C$16</f>
        <v>16.562950000000001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4.2059736170356556</v>
      </c>
      <c r="K19" s="41">
        <f t="shared" ref="K19:K22" si="1">(SIN(PI()/180*$G19))^2</f>
        <v>8.1264114521186384E-2</v>
      </c>
      <c r="L19" s="41">
        <f>($C19-$J19)/$J19</f>
        <v>-0.42264973081037421</v>
      </c>
      <c r="M19" s="42">
        <f t="shared" ref="M19:M22" si="2">(-2*$M$4/$I19)+(1+$M$4)*SIN(PI()/180*$G19)^2/$I19</f>
        <v>-9.6038743287718784E-7</v>
      </c>
      <c r="N19" s="42">
        <f t="shared" ref="N19:N22" si="3">$C19*SQRT($D19^2+$E19^2+$F19^2)</f>
        <v>4.2059736170356556</v>
      </c>
      <c r="P19" s="36"/>
      <c r="Q19" s="37"/>
    </row>
    <row r="20" spans="1:17">
      <c r="A20" s="37"/>
      <c r="B20" s="37">
        <v>44.113399999999999</v>
      </c>
      <c r="C20" s="37">
        <v>2.0413299999999999</v>
      </c>
      <c r="D20" s="38">
        <v>2</v>
      </c>
      <c r="E20" s="38">
        <v>0</v>
      </c>
      <c r="F20" s="38">
        <v>0</v>
      </c>
      <c r="G20" s="39">
        <f t="shared" ref="G20" si="4">($B20/2)-$C$16</f>
        <v>20.056699999999999</v>
      </c>
      <c r="H20" s="40">
        <f t="shared" si="0"/>
        <v>0</v>
      </c>
      <c r="I20" s="40">
        <f t="shared" ref="I20:I22" si="5">1/($J$5-2*($J$5-$L$5-0.5*$N$5)*$H20)</f>
        <v>512973.87946242891</v>
      </c>
      <c r="J20" s="40">
        <f>$C20*SQRT($D20^2+$E20^2+$F20^2)</f>
        <v>4.0826599999999997</v>
      </c>
      <c r="K20" s="41">
        <f t="shared" si="1"/>
        <v>0.11761463192330961</v>
      </c>
      <c r="L20" s="41">
        <f t="shared" ref="L20" si="6">($C20-$J20)/$J20</f>
        <v>-0.5</v>
      </c>
      <c r="M20" s="42">
        <f t="shared" si="2"/>
        <v>-6.8810854553797201E-7</v>
      </c>
      <c r="N20" s="42">
        <f t="shared" si="3"/>
        <v>4.0826599999999997</v>
      </c>
      <c r="P20" s="36"/>
      <c r="Q20" s="37"/>
    </row>
    <row r="21" spans="1:17">
      <c r="A21" s="37"/>
      <c r="B21" s="37">
        <v>61.235199999999999</v>
      </c>
      <c r="C21" s="37">
        <v>1.5136700000000001</v>
      </c>
      <c r="D21" s="38">
        <v>2</v>
      </c>
      <c r="E21" s="38">
        <v>2</v>
      </c>
      <c r="F21" s="38">
        <v>0</v>
      </c>
      <c r="G21" s="39">
        <f>($B21/2)-$C$16</f>
        <v>28.617599999999999</v>
      </c>
      <c r="H21" s="40">
        <f t="shared" si="0"/>
        <v>0.25</v>
      </c>
      <c r="I21" s="40">
        <f t="shared" si="5"/>
        <v>435687.62427398743</v>
      </c>
      <c r="J21" s="40">
        <f>$C21*SQRT($D21^2+$E21^2+$F21^2)</f>
        <v>4.2813052859145664</v>
      </c>
      <c r="K21" s="41">
        <f t="shared" si="1"/>
        <v>0.22940414948176163</v>
      </c>
      <c r="L21" s="41">
        <f>($C21-$J21)/$J21</f>
        <v>-0.64644660940672627</v>
      </c>
      <c r="M21" s="42">
        <f t="shared" si="2"/>
        <v>-4.8944427444580425E-7</v>
      </c>
      <c r="N21" s="42">
        <f t="shared" si="3"/>
        <v>4.2813052859145664</v>
      </c>
      <c r="P21" s="36"/>
      <c r="Q21" s="37"/>
    </row>
    <row r="22" spans="1:17" ht="15.75" thickBot="1">
      <c r="A22" s="37"/>
      <c r="B22" s="37">
        <v>73.512600000000006</v>
      </c>
      <c r="C22" s="37">
        <v>1.2439119999999999</v>
      </c>
      <c r="D22" s="38">
        <v>3</v>
      </c>
      <c r="E22" s="38">
        <v>1</v>
      </c>
      <c r="F22" s="38">
        <v>1</v>
      </c>
      <c r="G22" s="39">
        <f>($B22/2)-$C$16</f>
        <v>34.756300000000003</v>
      </c>
      <c r="H22" s="40">
        <f t="shared" si="0"/>
        <v>0.15702479338842976</v>
      </c>
      <c r="I22" s="40">
        <f t="shared" si="5"/>
        <v>461549.0218879059</v>
      </c>
      <c r="J22" s="40">
        <f>$C22*SQRT($D22^2+$E22^2+$F22^2)</f>
        <v>4.1255893762205655</v>
      </c>
      <c r="K22" s="41">
        <f t="shared" si="1"/>
        <v>0.32499930608993605</v>
      </c>
      <c r="L22" s="41">
        <f>($C22-$J22)/$J22</f>
        <v>-0.69848865542223637</v>
      </c>
      <c r="M22" s="42">
        <f t="shared" si="2"/>
        <v>-2.0312223174930427E-7</v>
      </c>
      <c r="N22" s="42">
        <f t="shared" si="3"/>
        <v>4.1255893762205655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-8316.2771479585335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6D3F-0344-4D26-ABE4-3A0674D878A6}">
  <dimension ref="A1:S29"/>
  <sheetViews>
    <sheetView workbookViewId="0">
      <selection activeCell="A3" sqref="A3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60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37.111199999999997</v>
      </c>
      <c r="C19" s="37">
        <v>2.4281899999999998</v>
      </c>
      <c r="D19" s="38">
        <v>1</v>
      </c>
      <c r="E19" s="38">
        <v>1</v>
      </c>
      <c r="F19" s="38">
        <v>1</v>
      </c>
      <c r="G19" s="39">
        <f>($B19/2)-$C$16</f>
        <v>16.555599999999998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4.2057484504306712</v>
      </c>
      <c r="K19" s="41">
        <f t="shared" ref="K19:K22" si="1">(SIN(PI()/180*$G19))^2</f>
        <v>8.1194024844721172E-2</v>
      </c>
      <c r="L19" s="41">
        <f>($C19-$J19)/$J19</f>
        <v>-0.42264973081037416</v>
      </c>
      <c r="M19" s="42">
        <f t="shared" ref="M19:M22" si="2">(-2*$M$4/$I19)+(1+$M$4)*SIN(PI()/180*$G19)^2/$I19</f>
        <v>-9.6059862103490171E-7</v>
      </c>
      <c r="N19" s="42">
        <f t="shared" ref="N19:N22" si="3">$C19*SQRT($D19^2+$E19^2+$F19^2)</f>
        <v>4.2057484504306712</v>
      </c>
      <c r="P19" s="36"/>
      <c r="Q19" s="37"/>
    </row>
    <row r="20" spans="1:17">
      <c r="A20" s="37"/>
      <c r="B20" s="37">
        <v>44.121899999999997</v>
      </c>
      <c r="C20" s="37">
        <v>2.0412400000000002</v>
      </c>
      <c r="D20" s="38">
        <v>2</v>
      </c>
      <c r="E20" s="38">
        <v>0</v>
      </c>
      <c r="F20" s="38">
        <v>0</v>
      </c>
      <c r="G20" s="39">
        <f t="shared" ref="G20" si="4">($B20/2)-$C$16</f>
        <v>20.060949999999998</v>
      </c>
      <c r="H20" s="40">
        <f t="shared" si="0"/>
        <v>0</v>
      </c>
      <c r="I20" s="40">
        <f t="shared" ref="I20:I22" si="5">1/($J$5-2*($J$5-$L$5-0.5*$N$5)*$H20)</f>
        <v>512973.87946242891</v>
      </c>
      <c r="J20" s="40">
        <f>$C20*SQRT($D20^2+$E20^2+$F20^2)</f>
        <v>4.0824800000000003</v>
      </c>
      <c r="K20" s="41">
        <f t="shared" si="1"/>
        <v>0.11766242823158911</v>
      </c>
      <c r="L20" s="41">
        <f t="shared" ref="L20" si="6">($C20-$J20)/$J20</f>
        <v>-0.5</v>
      </c>
      <c r="M20" s="42">
        <f t="shared" si="2"/>
        <v>-6.8799207686823786E-7</v>
      </c>
      <c r="N20" s="42">
        <f t="shared" si="3"/>
        <v>4.0824800000000003</v>
      </c>
      <c r="P20" s="36"/>
      <c r="Q20" s="37"/>
    </row>
    <row r="21" spans="1:17">
      <c r="A21" s="37"/>
      <c r="B21" s="37">
        <v>61.229900000000001</v>
      </c>
      <c r="C21" s="37">
        <v>1.51349</v>
      </c>
      <c r="D21" s="38">
        <v>2</v>
      </c>
      <c r="E21" s="38">
        <v>2</v>
      </c>
      <c r="F21" s="38">
        <v>0</v>
      </c>
      <c r="G21" s="39">
        <f>($B21/2)-$C$16</f>
        <v>28.61495</v>
      </c>
      <c r="H21" s="40">
        <f t="shared" si="0"/>
        <v>0.25</v>
      </c>
      <c r="I21" s="40">
        <f t="shared" si="5"/>
        <v>435687.62427398743</v>
      </c>
      <c r="J21" s="40">
        <f>$C21*SQRT($D21^2+$E21^2+$F21^2)</f>
        <v>4.2807961690321115</v>
      </c>
      <c r="K21" s="41">
        <f t="shared" si="1"/>
        <v>0.22936525801912053</v>
      </c>
      <c r="L21" s="41">
        <f>($C21-$J21)/$J21</f>
        <v>-0.64644660940672627</v>
      </c>
      <c r="M21" s="42">
        <f t="shared" si="2"/>
        <v>-4.8955585514168108E-7</v>
      </c>
      <c r="N21" s="42">
        <f t="shared" si="3"/>
        <v>4.2807961690321115</v>
      </c>
      <c r="P21" s="36"/>
      <c r="Q21" s="37"/>
    </row>
    <row r="22" spans="1:17" ht="15.75" thickBot="1">
      <c r="A22" s="37"/>
      <c r="B22" s="37">
        <v>73.504800000000003</v>
      </c>
      <c r="C22" s="37">
        <v>1.2440869999999999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5"/>
        <v>461549.0218879059</v>
      </c>
      <c r="J22" s="40">
        <f>$C22*SQRT($D22^2+$E22^2+$F22^2)</f>
        <v>4.1261697855588784</v>
      </c>
      <c r="K22" s="41">
        <f t="shared" si="1"/>
        <v>0.32493554521760715</v>
      </c>
      <c r="L22" s="41">
        <f>($C22-$J22)/$J22</f>
        <v>-0.69848865542223637</v>
      </c>
      <c r="M22" s="42">
        <f t="shared" si="2"/>
        <v>-2.0329491349410608E-7</v>
      </c>
      <c r="N22" s="42">
        <f t="shared" si="3"/>
        <v>4.1261697855588784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-8120.8266246139665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9442-6BD4-41F9-82E1-9FD43F02CEA1}">
  <dimension ref="A1:S29"/>
  <sheetViews>
    <sheetView workbookViewId="0">
      <selection activeCell="C22" sqref="C22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56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36.950200000000002</v>
      </c>
      <c r="C19" s="37">
        <v>2.4007499999999999</v>
      </c>
      <c r="D19" s="38">
        <v>1</v>
      </c>
      <c r="E19" s="38">
        <v>1</v>
      </c>
      <c r="F19" s="38">
        <v>1</v>
      </c>
      <c r="G19" s="39">
        <f>($B19/2)-$C$16</f>
        <v>16.475100000000001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4.1582209762709814</v>
      </c>
      <c r="K19" s="41">
        <f t="shared" ref="K19:K22" si="1">(SIN(PI()/180*$G19))^2</f>
        <v>8.0428181417849035E-2</v>
      </c>
      <c r="L19" s="41">
        <f>($C19-$J19)/$J19</f>
        <v>-0.42264973081037416</v>
      </c>
      <c r="M19" s="42">
        <f>(-2*$M$4/$I19)+(1+$M$4)*SIN(PI()/180*$G19)^2/$I19</f>
        <v>-9.6290619428356413E-7</v>
      </c>
      <c r="N19" s="42">
        <f>$C19*SQRT($D19^2+$E19^2+$F19^2)</f>
        <v>4.1582209762709814</v>
      </c>
      <c r="P19" s="36"/>
      <c r="Q19" s="37"/>
    </row>
    <row r="20" spans="1:17">
      <c r="A20" s="37"/>
      <c r="B20" s="37">
        <v>44.358600000000003</v>
      </c>
      <c r="C20" s="37">
        <v>2.0399799999999999</v>
      </c>
      <c r="D20" s="38">
        <v>2</v>
      </c>
      <c r="E20" s="38">
        <v>0</v>
      </c>
      <c r="F20" s="38">
        <v>0</v>
      </c>
      <c r="G20" s="39">
        <f t="shared" ref="G20" si="2">($B20/2)-$C$16</f>
        <v>20.179300000000001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4.0799599999999998</v>
      </c>
      <c r="K20" s="41">
        <f t="shared" si="1"/>
        <v>0.11899679084940509</v>
      </c>
      <c r="L20" s="41">
        <f t="shared" ref="L20" si="4">($C20-$J20)/$J20</f>
        <v>-0.5</v>
      </c>
      <c r="M20" s="42">
        <f t="shared" ref="M20:M22" si="5">(-2*$M$4/$I20)+(1+$M$4)*SIN(PI()/180*$G20)^2/$I20</f>
        <v>-6.8474054040790595E-7</v>
      </c>
      <c r="N20" s="42">
        <f>$C20*SQRT($D20^2+$E20^2+$F20^2)</f>
        <v>4.0799599999999998</v>
      </c>
      <c r="P20" s="36"/>
      <c r="Q20" s="37"/>
    </row>
    <row r="21" spans="1:17">
      <c r="A21" s="37"/>
      <c r="B21" s="37">
        <v>61.227800000000002</v>
      </c>
      <c r="C21" s="37">
        <v>1.51241</v>
      </c>
      <c r="D21" s="38">
        <v>2</v>
      </c>
      <c r="E21" s="38">
        <v>2</v>
      </c>
      <c r="F21" s="38">
        <v>0</v>
      </c>
      <c r="G21" s="39">
        <f>($B21/2)-$C$16</f>
        <v>28.613900000000001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4.2777414677373855</v>
      </c>
      <c r="K21" s="41">
        <f t="shared" si="1"/>
        <v>0.22934984883484122</v>
      </c>
      <c r="L21" s="41">
        <f>($C21-$J21)/$J21</f>
        <v>-0.64644660940672627</v>
      </c>
      <c r="M21" s="42">
        <f t="shared" si="5"/>
        <v>-4.8960006452307266E-7</v>
      </c>
      <c r="N21" s="42">
        <f>$C21*SQRT($D21^2+$E21^2+$F21^2)</f>
        <v>4.2777414677373855</v>
      </c>
      <c r="P21" s="36"/>
      <c r="Q21" s="37"/>
    </row>
    <row r="22" spans="1:17" ht="15.75" thickBot="1">
      <c r="A22" s="37"/>
      <c r="B22" s="37">
        <v>73.504800000000003</v>
      </c>
      <c r="C22" s="37">
        <v>1.2297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4.0784535047000352</v>
      </c>
      <c r="K22" s="41">
        <f t="shared" si="1"/>
        <v>0.32493554521760715</v>
      </c>
      <c r="L22" s="41">
        <f>($C22-$J22)/$J22</f>
        <v>-0.69848865542223637</v>
      </c>
      <c r="M22" s="42">
        <f t="shared" si="5"/>
        <v>-2.0329491349410608E-7</v>
      </c>
      <c r="N22" s="42">
        <f>$C22*SQRT($D22^2+$E22^2+$F22^2)</f>
        <v>4.0784535047000352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-8614.814246257487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4564-D783-47BF-9AC3-BC2456336FC7}">
  <dimension ref="A1:S29"/>
  <sheetViews>
    <sheetView workbookViewId="0">
      <selection activeCell="A3" sqref="A3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59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36.587350000000001</v>
      </c>
      <c r="C19" s="37">
        <v>2.4127200000000002</v>
      </c>
      <c r="D19" s="38">
        <v>1</v>
      </c>
      <c r="E19" s="38">
        <v>1</v>
      </c>
      <c r="F19" s="38">
        <v>1</v>
      </c>
      <c r="G19" s="39">
        <f>($B19/2)-$C$16</f>
        <v>16.293675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4.1789536244375816</v>
      </c>
      <c r="K19" s="41">
        <f t="shared" ref="K19:K22" si="1">(SIN(PI()/180*$G19))^2</f>
        <v>7.8714335738371985E-2</v>
      </c>
      <c r="L19" s="41">
        <f>($C19-$J19)/$J19</f>
        <v>-0.42264973081037416</v>
      </c>
      <c r="M19" s="42">
        <f>(-2*$M$4/$I19)+(1+$M$4)*SIN(PI()/180*$G19)^2/$I19</f>
        <v>-9.6807020601694025E-7</v>
      </c>
      <c r="N19" s="42">
        <f>$C19*SQRT($D19^2+$E19^2+$F19^2)</f>
        <v>4.1789536244375816</v>
      </c>
      <c r="P19" s="36"/>
      <c r="Q19" s="37"/>
    </row>
    <row r="20" spans="1:17">
      <c r="A20" s="37"/>
      <c r="B20" s="37">
        <v>43.324399999999997</v>
      </c>
      <c r="C20" s="37">
        <v>2.0884200000000002</v>
      </c>
      <c r="D20" s="38">
        <v>2</v>
      </c>
      <c r="E20" s="38">
        <v>0</v>
      </c>
      <c r="F20" s="38">
        <v>0</v>
      </c>
      <c r="G20" s="39">
        <f t="shared" ref="G20" si="2">($B20/2)-$C$16</f>
        <v>19.662199999999999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4.1768400000000003</v>
      </c>
      <c r="K20" s="41">
        <f t="shared" si="1"/>
        <v>0.11321479611409722</v>
      </c>
      <c r="L20" s="41">
        <f t="shared" ref="L20" si="4">($C20-$J20)/$J20</f>
        <v>-0.5</v>
      </c>
      <c r="M20" s="42">
        <f t="shared" ref="M20:M22" si="5">(-2*$M$4/$I20)+(1+$M$4)*SIN(PI()/180*$G20)^2/$I20</f>
        <v>-6.988299389299299E-7</v>
      </c>
      <c r="N20" s="42">
        <f>$C20*SQRT($D20^2+$E20^2+$F20^2)</f>
        <v>4.1768400000000003</v>
      </c>
      <c r="P20" s="36"/>
      <c r="Q20" s="37"/>
    </row>
    <row r="21" spans="1:17">
      <c r="A21" s="37"/>
      <c r="B21" s="37">
        <v>61.238399999999999</v>
      </c>
      <c r="C21" s="37">
        <v>1.5143200000000001</v>
      </c>
      <c r="D21" s="38">
        <v>2</v>
      </c>
      <c r="E21" s="38">
        <v>2</v>
      </c>
      <c r="F21" s="38">
        <v>0</v>
      </c>
      <c r="G21" s="39">
        <f>($B21/2)-$C$16</f>
        <v>28.619199999999999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4.2831437635456515</v>
      </c>
      <c r="K21" s="41">
        <f t="shared" si="1"/>
        <v>0.22942763224062765</v>
      </c>
      <c r="L21" s="41">
        <f>($C21-$J21)/$J21</f>
        <v>-0.64644660940672627</v>
      </c>
      <c r="M21" s="42">
        <f t="shared" si="5"/>
        <v>-4.8937690175273911E-7</v>
      </c>
      <c r="N21" s="42">
        <f>$C21*SQRT($D21^2+$E21^2+$F21^2)</f>
        <v>4.2831437635456515</v>
      </c>
      <c r="P21" s="36"/>
      <c r="Q21" s="37"/>
    </row>
    <row r="22" spans="1:17" ht="15.75" thickBot="1">
      <c r="A22" s="37"/>
      <c r="B22" s="37">
        <v>73.412000000000006</v>
      </c>
      <c r="C22" s="37">
        <v>1.2462299999999999</v>
      </c>
      <c r="D22" s="38">
        <v>3</v>
      </c>
      <c r="E22" s="38">
        <v>1</v>
      </c>
      <c r="F22" s="38">
        <v>1</v>
      </c>
      <c r="G22" s="39">
        <f>($B22/2)-$C$16</f>
        <v>34.706000000000003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4.1332773124846094</v>
      </c>
      <c r="K22" s="41">
        <f t="shared" si="1"/>
        <v>0.32417720358066787</v>
      </c>
      <c r="L22" s="41">
        <f>($C22-$J22)/$J22</f>
        <v>-0.69848865542223637</v>
      </c>
      <c r="M22" s="42">
        <f t="shared" si="5"/>
        <v>-2.0534870843510001E-7</v>
      </c>
      <c r="N22" s="42">
        <f>$C22*SQRT($D22^2+$E22^2+$F22^2)</f>
        <v>4.1332773124846094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-5145.8346881112475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7AC2-9FBB-4B8D-8DA4-D278814314C2}">
  <dimension ref="A1:S29"/>
  <sheetViews>
    <sheetView workbookViewId="0">
      <selection activeCell="A2" sqref="A2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58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36.587350000000001</v>
      </c>
      <c r="C19" s="37">
        <v>2.41256</v>
      </c>
      <c r="D19" s="38">
        <v>1</v>
      </c>
      <c r="E19" s="38">
        <v>1</v>
      </c>
      <c r="F19" s="38">
        <v>1</v>
      </c>
      <c r="G19" s="39">
        <f>($B19/2)-$C$16</f>
        <v>16.293675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4.1786764963083707</v>
      </c>
      <c r="K19" s="41">
        <f t="shared" ref="K19:K22" si="1">(SIN(PI()/180*$G19))^2</f>
        <v>7.8714335738371985E-2</v>
      </c>
      <c r="L19" s="41">
        <f>($C19-$J19)/$J19</f>
        <v>-0.42264973081037421</v>
      </c>
      <c r="M19" s="42">
        <f>(-2*$M$4/$I19)+(1+$M$4)*SIN(PI()/180*$G19)^2/$I19</f>
        <v>-9.6807020601694025E-7</v>
      </c>
      <c r="N19" s="42">
        <f>$C19*SQRT($D19^2+$E19^2+$F19^2)</f>
        <v>4.1786764963083707</v>
      </c>
      <c r="P19" s="36"/>
      <c r="Q19" s="37"/>
    </row>
    <row r="20" spans="1:17">
      <c r="A20" s="37"/>
      <c r="B20" s="37">
        <v>43.324399999999997</v>
      </c>
      <c r="C20" s="37">
        <v>2.0871400000000002</v>
      </c>
      <c r="D20" s="38">
        <v>2</v>
      </c>
      <c r="E20" s="38">
        <v>0</v>
      </c>
      <c r="F20" s="38">
        <v>0</v>
      </c>
      <c r="G20" s="39">
        <f t="shared" ref="G20" si="2">($B20/2)-$C$16</f>
        <v>19.662199999999999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4.1742800000000004</v>
      </c>
      <c r="K20" s="41">
        <f t="shared" si="1"/>
        <v>0.11321479611409722</v>
      </c>
      <c r="L20" s="41">
        <f t="shared" ref="L20" si="4">($C20-$J20)/$J20</f>
        <v>-0.5</v>
      </c>
      <c r="M20" s="42">
        <f t="shared" ref="M20:M22" si="5">(-2*$M$4/$I20)+(1+$M$4)*SIN(PI()/180*$G20)^2/$I20</f>
        <v>-6.988299389299299E-7</v>
      </c>
      <c r="N20" s="42">
        <f>$C20*SQRT($D20^2+$E20^2+$F20^2)</f>
        <v>4.1742800000000004</v>
      </c>
      <c r="P20" s="36"/>
      <c r="Q20" s="37"/>
    </row>
    <row r="21" spans="1:17">
      <c r="A21" s="37"/>
      <c r="B21" s="37">
        <v>61.238399999999999</v>
      </c>
      <c r="C21" s="37">
        <v>1.51346</v>
      </c>
      <c r="D21" s="38">
        <v>2</v>
      </c>
      <c r="E21" s="38">
        <v>2</v>
      </c>
      <c r="F21" s="38">
        <v>0</v>
      </c>
      <c r="G21" s="39">
        <f>($B21/2)-$C$16</f>
        <v>28.619199999999999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4.280711316218369</v>
      </c>
      <c r="K21" s="41">
        <f t="shared" si="1"/>
        <v>0.22942763224062765</v>
      </c>
      <c r="L21" s="41">
        <f>($C21-$J21)/$J21</f>
        <v>-0.64644660940672616</v>
      </c>
      <c r="M21" s="42">
        <f t="shared" si="5"/>
        <v>-4.8937690175273911E-7</v>
      </c>
      <c r="N21" s="42">
        <f>$C21*SQRT($D21^2+$E21^2+$F21^2)</f>
        <v>4.280711316218369</v>
      </c>
      <c r="P21" s="36"/>
      <c r="Q21" s="37"/>
    </row>
    <row r="22" spans="1:17" ht="15.75" thickBot="1">
      <c r="A22" s="37"/>
      <c r="B22" s="37">
        <v>73.412000000000006</v>
      </c>
      <c r="C22" s="37">
        <v>1.24675</v>
      </c>
      <c r="D22" s="38">
        <v>3</v>
      </c>
      <c r="E22" s="38">
        <v>1</v>
      </c>
      <c r="F22" s="38">
        <v>1</v>
      </c>
      <c r="G22" s="39">
        <f>($B22/2)-$C$16</f>
        <v>34.706000000000003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4.1350019573755947</v>
      </c>
      <c r="K22" s="41">
        <f t="shared" si="1"/>
        <v>0.32417720358066787</v>
      </c>
      <c r="L22" s="41">
        <f>($C22-$J22)/$J22</f>
        <v>-0.69848865542223637</v>
      </c>
      <c r="M22" s="42">
        <f t="shared" si="5"/>
        <v>-2.0534870843510001E-7</v>
      </c>
      <c r="N22" s="42">
        <f>$C22*SQRT($D22^2+$E22^2+$F22^2)</f>
        <v>4.1350019573755947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-4542.903163617706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BF8F-F01E-486F-86E9-0C71926FCAF7}">
  <dimension ref="A1:S29"/>
  <sheetViews>
    <sheetView workbookViewId="0">
      <selection activeCell="H19" sqref="H19"/>
    </sheetView>
  </sheetViews>
  <sheetFormatPr defaultRowHeight="15"/>
  <cols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42</v>
      </c>
      <c r="B2" s="4"/>
      <c r="E2" s="3"/>
    </row>
    <row r="3" spans="1:19" ht="2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37.110199999999999</v>
      </c>
      <c r="C19" s="37">
        <v>2.4281299999999999</v>
      </c>
      <c r="D19" s="38">
        <v>1</v>
      </c>
      <c r="E19" s="38">
        <v>1</v>
      </c>
      <c r="F19" s="38">
        <v>1</v>
      </c>
      <c r="G19" s="39">
        <f>($B19/2)-$C$16</f>
        <v>16.555099999999999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4.2056445273822174</v>
      </c>
      <c r="K19" s="41">
        <f t="shared" ref="K19:K22" si="1">(SIN(PI()/180*$G19))^2</f>
        <v>8.1189257840935822E-2</v>
      </c>
      <c r="L19" s="41">
        <f>($C19-$J19)/$J19</f>
        <v>-0.42264973081037416</v>
      </c>
      <c r="M19" s="42">
        <f t="shared" ref="M19:M22" si="2">(-2*$M$4/$I19)+(1+$M$4)*SIN(PI()/180*$G19)^2/$I19</f>
        <v>-9.6061298455886159E-7</v>
      </c>
      <c r="N19" s="42">
        <f t="shared" ref="N19:N22" si="3">$C19*SQRT($D19^2+$E19^2+$F19^2)</f>
        <v>4.2056445273822174</v>
      </c>
      <c r="P19" s="36"/>
      <c r="Q19" s="37"/>
    </row>
    <row r="20" spans="1:17">
      <c r="A20" s="37"/>
      <c r="B20" s="37">
        <v>44.122300000000003</v>
      </c>
      <c r="C20" s="37">
        <v>2.04108</v>
      </c>
      <c r="D20" s="38">
        <v>2</v>
      </c>
      <c r="E20" s="38">
        <v>0</v>
      </c>
      <c r="F20" s="38">
        <v>0</v>
      </c>
      <c r="G20" s="39">
        <f t="shared" ref="G20" si="4">($B20/2)-$C$16</f>
        <v>20.061150000000001</v>
      </c>
      <c r="H20" s="40">
        <f t="shared" si="0"/>
        <v>0</v>
      </c>
      <c r="I20" s="40">
        <f t="shared" ref="I20:I22" si="5">1/($J$5-2*($J$5-$L$5-0.5*$N$5)*$H20)</f>
        <v>512973.87946242891</v>
      </c>
      <c r="J20" s="40">
        <f>$C20*SQRT($D20^2+$E20^2+$F20^2)</f>
        <v>4.08216</v>
      </c>
      <c r="K20" s="41">
        <f t="shared" si="1"/>
        <v>0.11766467767694475</v>
      </c>
      <c r="L20" s="41">
        <f t="shared" ref="L20" si="6">($C20-$J20)/$J20</f>
        <v>-0.5</v>
      </c>
      <c r="M20" s="42">
        <f t="shared" si="2"/>
        <v>-6.879865954844733E-7</v>
      </c>
      <c r="N20" s="42">
        <f t="shared" si="3"/>
        <v>4.08216</v>
      </c>
      <c r="P20" s="36"/>
      <c r="Q20" s="37"/>
    </row>
    <row r="21" spans="1:17">
      <c r="A21" s="37"/>
      <c r="B21" s="37">
        <v>61.2301</v>
      </c>
      <c r="C21" s="37">
        <v>1.51353</v>
      </c>
      <c r="D21" s="38">
        <v>2</v>
      </c>
      <c r="E21" s="38">
        <v>2</v>
      </c>
      <c r="F21" s="38">
        <v>0</v>
      </c>
      <c r="G21" s="39">
        <f>($B21/2)-$C$16</f>
        <v>28.61505</v>
      </c>
      <c r="H21" s="40">
        <f t="shared" si="0"/>
        <v>0.25</v>
      </c>
      <c r="I21" s="40">
        <f t="shared" si="5"/>
        <v>435687.62427398743</v>
      </c>
      <c r="J21" s="40">
        <f>$C21*SQRT($D21^2+$E21^2+$F21^2)</f>
        <v>4.2809093061171017</v>
      </c>
      <c r="K21" s="41">
        <f t="shared" si="1"/>
        <v>0.22936672557944202</v>
      </c>
      <c r="L21" s="41">
        <f>($C21-$J21)/$J21</f>
        <v>-0.64644660940672627</v>
      </c>
      <c r="M21" s="42">
        <f t="shared" si="2"/>
        <v>-4.8955164467000441E-7</v>
      </c>
      <c r="N21" s="42">
        <f t="shared" si="3"/>
        <v>4.2809093061171017</v>
      </c>
      <c r="P21" s="36"/>
      <c r="Q21" s="37"/>
    </row>
    <row r="22" spans="1:17" ht="15.75" thickBot="1">
      <c r="A22" s="37"/>
      <c r="B22" s="37">
        <v>73.504800000000003</v>
      </c>
      <c r="C22" s="37">
        <v>1.2438</v>
      </c>
      <c r="D22" s="38">
        <v>3</v>
      </c>
      <c r="E22" s="38">
        <v>1</v>
      </c>
      <c r="F22" s="38">
        <v>1</v>
      </c>
      <c r="G22" s="39">
        <f>($B22/2)-$C$16</f>
        <v>34.752400000000002</v>
      </c>
      <c r="H22" s="40">
        <f t="shared" si="0"/>
        <v>0.15702479338842976</v>
      </c>
      <c r="I22" s="40">
        <f t="shared" si="5"/>
        <v>461549.0218879059</v>
      </c>
      <c r="J22" s="40">
        <f>$C22*SQRT($D22^2+$E22^2+$F22^2)</f>
        <v>4.1252179142440459</v>
      </c>
      <c r="K22" s="41">
        <f t="shared" si="1"/>
        <v>0.32493554521760715</v>
      </c>
      <c r="L22" s="41">
        <f>($C22-$J22)/$J22</f>
        <v>-0.69848865542223626</v>
      </c>
      <c r="M22" s="42">
        <f t="shared" si="2"/>
        <v>-2.0329491349410608E-7</v>
      </c>
      <c r="N22" s="42">
        <f t="shared" si="3"/>
        <v>4.1252179142440459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-8336.9649626614882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>
        <v>3</v>
      </c>
      <c r="C28" s="37">
        <v>61.227800000000002</v>
      </c>
      <c r="D28" s="37">
        <v>1.51261</v>
      </c>
    </row>
    <row r="29" spans="1:17">
      <c r="B29" s="36">
        <v>4</v>
      </c>
      <c r="C29" s="37">
        <v>73.504800000000003</v>
      </c>
      <c r="D29" s="37">
        <v>1.28735</v>
      </c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B1A9-DDAC-467B-BFD6-CEAE76EBD3D2}">
  <dimension ref="A1:S29"/>
  <sheetViews>
    <sheetView tabSelected="1" workbookViewId="0">
      <selection activeCell="J15" sqref="J15"/>
    </sheetView>
  </sheetViews>
  <sheetFormatPr defaultRowHeight="15"/>
  <cols>
    <col min="1" max="1" width="11.5703125" customWidth="1"/>
    <col min="2" max="2" width="12.140625" customWidth="1"/>
    <col min="8" max="8" width="12" bestFit="1" customWidth="1"/>
    <col min="9" max="9" width="11.7109375" customWidth="1"/>
    <col min="10" max="10" width="11.42578125" customWidth="1"/>
    <col min="11" max="11" width="11" customWidth="1"/>
    <col min="12" max="12" width="9.5703125" bestFit="1" customWidth="1"/>
    <col min="13" max="13" width="11.7109375" bestFit="1" customWidth="1"/>
  </cols>
  <sheetData>
    <row r="1" spans="1:19" ht="21">
      <c r="A1" s="1" t="s">
        <v>0</v>
      </c>
      <c r="C1" s="2" t="s">
        <v>1</v>
      </c>
    </row>
    <row r="2" spans="1:19" ht="15.75">
      <c r="A2" s="3" t="s">
        <v>57</v>
      </c>
      <c r="B2" s="4"/>
      <c r="E2" s="3"/>
    </row>
    <row r="3" spans="1:19" ht="12.75" customHeight="1">
      <c r="A3" s="1"/>
      <c r="C3" s="2"/>
    </row>
    <row r="4" spans="1:19" s="2" customFormat="1" ht="18.75" thickBot="1">
      <c r="A4" s="2" t="s">
        <v>2</v>
      </c>
      <c r="I4" s="2" t="s">
        <v>3</v>
      </c>
      <c r="L4" s="5" t="s">
        <v>4</v>
      </c>
      <c r="M4" s="2">
        <v>0.25</v>
      </c>
    </row>
    <row r="5" spans="1:19" ht="18.75" thickBot="1">
      <c r="A5" t="s">
        <v>5</v>
      </c>
      <c r="B5" s="6" t="s">
        <v>6</v>
      </c>
      <c r="C5" s="7">
        <v>563930</v>
      </c>
      <c r="D5" s="6" t="s">
        <v>7</v>
      </c>
      <c r="E5" s="7">
        <v>133280</v>
      </c>
      <c r="F5" s="6" t="s">
        <v>8</v>
      </c>
      <c r="G5" s="7">
        <v>165910</v>
      </c>
      <c r="H5" s="8"/>
      <c r="I5" s="6" t="s">
        <v>9</v>
      </c>
      <c r="J5" s="9">
        <f>$I$7</f>
        <v>1.9494169976996688E-6</v>
      </c>
      <c r="K5" s="6" t="s">
        <v>10</v>
      </c>
      <c r="L5" s="9">
        <f>$J$7</f>
        <v>-3.7265428988885963E-7</v>
      </c>
      <c r="M5" s="6" t="s">
        <v>11</v>
      </c>
      <c r="N5" s="9">
        <f>$L$10</f>
        <v>6.0273642336206374E-6</v>
      </c>
      <c r="S5">
        <v>4.3045999999999998</v>
      </c>
    </row>
    <row r="6" spans="1:19" ht="15.75" thickBot="1">
      <c r="D6" s="8"/>
      <c r="F6" s="8"/>
      <c r="H6" s="8"/>
      <c r="S6">
        <v>4.2963525182182156</v>
      </c>
    </row>
    <row r="7" spans="1:19">
      <c r="A7" t="s">
        <v>5</v>
      </c>
      <c r="B7" s="10">
        <f>$C$5</f>
        <v>563930</v>
      </c>
      <c r="C7" s="11">
        <f>$E$5</f>
        <v>133280</v>
      </c>
      <c r="D7" s="11">
        <f>$E$5</f>
        <v>133280</v>
      </c>
      <c r="E7" s="12">
        <v>0</v>
      </c>
      <c r="F7" s="13">
        <v>0</v>
      </c>
      <c r="G7" s="14">
        <v>0</v>
      </c>
      <c r="I7" s="12">
        <f t="array" ref="I7:N12">MINVERSE(B7:G12)</f>
        <v>1.9494169976996688E-6</v>
      </c>
      <c r="J7" s="13">
        <v>-3.7265428988885963E-7</v>
      </c>
      <c r="K7" s="14">
        <v>-3.7265428988885974E-7</v>
      </c>
      <c r="L7" s="13">
        <v>0</v>
      </c>
      <c r="M7" s="13">
        <v>0</v>
      </c>
      <c r="N7" s="14">
        <v>0</v>
      </c>
      <c r="S7">
        <v>4.2914803149845628</v>
      </c>
    </row>
    <row r="8" spans="1:19">
      <c r="B8" s="20">
        <f>$E$5</f>
        <v>133280</v>
      </c>
      <c r="C8" s="21">
        <f>$C$5</f>
        <v>563930</v>
      </c>
      <c r="D8" s="21">
        <f>$E$5</f>
        <v>133280</v>
      </c>
      <c r="E8" s="15">
        <v>0</v>
      </c>
      <c r="F8">
        <v>0</v>
      </c>
      <c r="G8" s="16">
        <v>0</v>
      </c>
      <c r="I8" s="15">
        <v>-3.7265428988885968E-7</v>
      </c>
      <c r="J8">
        <v>1.9494169976996688E-6</v>
      </c>
      <c r="K8" s="16">
        <v>-3.7265428988885968E-7</v>
      </c>
      <c r="L8">
        <v>0</v>
      </c>
      <c r="M8">
        <v>0</v>
      </c>
      <c r="N8" s="16">
        <v>0</v>
      </c>
      <c r="S8">
        <v>4.2769599999999999</v>
      </c>
    </row>
    <row r="9" spans="1:19" ht="15.75" thickBot="1">
      <c r="B9" s="22">
        <f>$E$5</f>
        <v>133280</v>
      </c>
      <c r="C9" s="22">
        <f>$E$5</f>
        <v>133280</v>
      </c>
      <c r="D9" s="23">
        <f>$C$5</f>
        <v>563930</v>
      </c>
      <c r="E9" s="17">
        <v>0</v>
      </c>
      <c r="F9" s="18">
        <v>0</v>
      </c>
      <c r="G9" s="19">
        <v>0</v>
      </c>
      <c r="I9" s="17">
        <v>-3.7265428988885968E-7</v>
      </c>
      <c r="J9" s="18">
        <v>-3.7265428988885968E-7</v>
      </c>
      <c r="K9" s="19">
        <v>1.9494169976996692E-6</v>
      </c>
      <c r="L9">
        <v>0</v>
      </c>
      <c r="M9">
        <v>0</v>
      </c>
      <c r="N9" s="16">
        <v>0</v>
      </c>
      <c r="S9">
        <v>4.2614983515190996</v>
      </c>
    </row>
    <row r="10" spans="1:19">
      <c r="B10" s="15">
        <v>0</v>
      </c>
      <c r="C10">
        <v>0</v>
      </c>
      <c r="D10">
        <v>0</v>
      </c>
      <c r="E10" s="10">
        <f>$G$5</f>
        <v>165910</v>
      </c>
      <c r="F10" s="13">
        <v>0</v>
      </c>
      <c r="G10" s="14">
        <v>0</v>
      </c>
      <c r="I10" s="12">
        <v>0</v>
      </c>
      <c r="J10" s="13">
        <v>0</v>
      </c>
      <c r="K10" s="14">
        <v>0</v>
      </c>
      <c r="L10" s="12">
        <v>6.0273642336206374E-6</v>
      </c>
      <c r="M10" s="13">
        <v>0</v>
      </c>
      <c r="N10" s="14">
        <v>0</v>
      </c>
      <c r="S10">
        <v>4.250599550651649</v>
      </c>
    </row>
    <row r="11" spans="1:19">
      <c r="B11" s="15">
        <v>0</v>
      </c>
      <c r="C11">
        <v>0</v>
      </c>
      <c r="D11">
        <v>0</v>
      </c>
      <c r="E11" s="15">
        <v>0</v>
      </c>
      <c r="F11" s="21">
        <f>$G$5</f>
        <v>165910</v>
      </c>
      <c r="G11" s="16">
        <v>0</v>
      </c>
      <c r="I11" s="15">
        <v>0</v>
      </c>
      <c r="J11">
        <v>0</v>
      </c>
      <c r="K11" s="16">
        <v>0</v>
      </c>
      <c r="L11" s="15">
        <v>0</v>
      </c>
      <c r="M11">
        <v>6.0273642336206374E-6</v>
      </c>
      <c r="N11" s="16">
        <v>0</v>
      </c>
      <c r="S11">
        <v>4.2436976836245064</v>
      </c>
    </row>
    <row r="12" spans="1:19" ht="15.75" thickBot="1">
      <c r="B12" s="17">
        <v>0</v>
      </c>
      <c r="C12" s="18">
        <v>0</v>
      </c>
      <c r="D12" s="18">
        <v>0</v>
      </c>
      <c r="E12" s="17">
        <v>0</v>
      </c>
      <c r="F12" s="18">
        <v>0</v>
      </c>
      <c r="G12" s="24">
        <f>$G$5</f>
        <v>165910</v>
      </c>
      <c r="I12" s="17">
        <v>0</v>
      </c>
      <c r="J12" s="18">
        <v>0</v>
      </c>
      <c r="K12" s="19">
        <v>0</v>
      </c>
      <c r="L12" s="17">
        <v>0</v>
      </c>
      <c r="M12" s="18">
        <v>0</v>
      </c>
      <c r="N12" s="19">
        <v>6.0273642336206374E-6</v>
      </c>
    </row>
    <row r="14" spans="1:19" ht="18">
      <c r="A14" t="s">
        <v>12</v>
      </c>
      <c r="C14" s="25" t="s">
        <v>13</v>
      </c>
      <c r="D14" s="26">
        <v>4.2439999999999998</v>
      </c>
      <c r="E14" s="25" t="s">
        <v>14</v>
      </c>
      <c r="F14" s="26">
        <v>4.2439999999999998</v>
      </c>
      <c r="G14" s="25" t="s">
        <v>15</v>
      </c>
      <c r="H14" s="26">
        <v>4.2439999999999998</v>
      </c>
    </row>
    <row r="15" spans="1:19">
      <c r="C15" s="8"/>
      <c r="E15" s="8"/>
      <c r="G15" s="8"/>
    </row>
    <row r="16" spans="1:19">
      <c r="A16" s="27" t="s">
        <v>16</v>
      </c>
      <c r="B16" s="28"/>
      <c r="C16" s="29">
        <v>2</v>
      </c>
      <c r="E16" s="8"/>
      <c r="G16" s="8"/>
    </row>
    <row r="17" spans="1:17">
      <c r="B17" s="51" t="s">
        <v>17</v>
      </c>
      <c r="C17" s="51"/>
      <c r="D17" s="51"/>
      <c r="E17" s="51"/>
      <c r="F17" s="51"/>
      <c r="G17" s="51" t="s">
        <v>18</v>
      </c>
      <c r="H17" s="51"/>
      <c r="I17" s="51"/>
      <c r="J17" s="51"/>
      <c r="K17" s="52" t="s">
        <v>19</v>
      </c>
      <c r="L17" s="52"/>
      <c r="M17" s="51" t="s">
        <v>18</v>
      </c>
      <c r="N17" s="51"/>
    </row>
    <row r="18" spans="1:17">
      <c r="B18" s="26" t="s">
        <v>20</v>
      </c>
      <c r="C18" s="26" t="s">
        <v>21</v>
      </c>
      <c r="D18" s="30" t="s">
        <v>22</v>
      </c>
      <c r="E18" s="30" t="s">
        <v>23</v>
      </c>
      <c r="F18" s="30" t="s">
        <v>24</v>
      </c>
      <c r="G18" s="31" t="s">
        <v>25</v>
      </c>
      <c r="H18" s="32" t="s">
        <v>26</v>
      </c>
      <c r="I18" s="33" t="s">
        <v>27</v>
      </c>
      <c r="J18" s="33" t="s">
        <v>28</v>
      </c>
      <c r="K18" s="34" t="s">
        <v>29</v>
      </c>
      <c r="L18" s="34" t="s">
        <v>30</v>
      </c>
      <c r="M18" s="35" t="s">
        <v>31</v>
      </c>
      <c r="N18" s="35" t="s">
        <v>32</v>
      </c>
      <c r="P18" s="36"/>
      <c r="Q18" s="36"/>
    </row>
    <row r="19" spans="1:17">
      <c r="A19" s="37"/>
      <c r="B19" s="37">
        <v>36.586419999999997</v>
      </c>
      <c r="C19" s="37">
        <v>2.41147</v>
      </c>
      <c r="D19" s="38">
        <v>1</v>
      </c>
      <c r="E19" s="38">
        <v>1</v>
      </c>
      <c r="F19" s="38">
        <v>1</v>
      </c>
      <c r="G19" s="39">
        <f>($B19/2)-$C$16</f>
        <v>16.293209999999998</v>
      </c>
      <c r="H19" s="40">
        <f t="shared" ref="H19:H22" si="0">(($D19^2*$E19^2+$E19^2*$F19^2+$F19^2*$D19^2)/(($D19^2+$E19^2+$F19^2)^2))</f>
        <v>0.33333333333333331</v>
      </c>
      <c r="I19" s="40">
        <f>1/($J$5-2*($J$5-$L$5-0.5*$N$5)*$H19)</f>
        <v>414853.25943396229</v>
      </c>
      <c r="J19" s="40">
        <f>$C19*SQRT($D19^2+$E19^2+$F19^2)</f>
        <v>4.1767885609281201</v>
      </c>
      <c r="K19" s="41">
        <f t="shared" ref="K19:K22" si="1">(SIN(PI()/180*$G19))^2</f>
        <v>7.8709964757799816E-2</v>
      </c>
      <c r="L19" s="41">
        <f>($C19-$J19)/$J19</f>
        <v>-0.42264973081037416</v>
      </c>
      <c r="M19" s="42">
        <f>(-2*$M$4/$I19)+(1+$M$4)*SIN(PI()/180*$G19)^2/$I19</f>
        <v>-9.6808337627796862E-7</v>
      </c>
      <c r="N19" s="42">
        <f>$C19*SQRT($D19^2+$E19^2+$F19^2)</f>
        <v>4.1767885609281201</v>
      </c>
      <c r="P19" s="36"/>
      <c r="Q19" s="37"/>
    </row>
    <row r="20" spans="1:17">
      <c r="A20" s="37"/>
      <c r="B20" s="37">
        <v>43.3187</v>
      </c>
      <c r="C20" s="37">
        <v>2.0888300000000002</v>
      </c>
      <c r="D20" s="38">
        <v>2</v>
      </c>
      <c r="E20" s="38">
        <v>0</v>
      </c>
      <c r="F20" s="38">
        <v>0</v>
      </c>
      <c r="G20" s="39">
        <f t="shared" ref="G20" si="2">($B20/2)-$C$16</f>
        <v>19.65935</v>
      </c>
      <c r="H20" s="40">
        <f t="shared" si="0"/>
        <v>0</v>
      </c>
      <c r="I20" s="40">
        <f t="shared" ref="I20:I22" si="3">1/($J$5-2*($J$5-$L$5-0.5*$N$5)*$H20)</f>
        <v>512973.87946242891</v>
      </c>
      <c r="J20" s="40">
        <f>$C20*SQRT($D20^2+$E20^2+$F20^2)</f>
        <v>4.1776600000000004</v>
      </c>
      <c r="K20" s="41">
        <f t="shared" si="1"/>
        <v>0.11318327608099354</v>
      </c>
      <c r="L20" s="41">
        <f t="shared" ref="L20" si="4">($C20-$J20)/$J20</f>
        <v>-0.5</v>
      </c>
      <c r="M20" s="42">
        <f t="shared" ref="M20:M22" si="5">(-2*$M$4/$I20)+(1+$M$4)*SIN(PI()/180*$G20)^2/$I20</f>
        <v>-6.9890674604030533E-7</v>
      </c>
      <c r="N20" s="42">
        <f>$C20*SQRT($D20^2+$E20^2+$F20^2)</f>
        <v>4.1776600000000004</v>
      </c>
      <c r="P20" s="36"/>
      <c r="Q20" s="37"/>
    </row>
    <row r="21" spans="1:17">
      <c r="A21" s="37"/>
      <c r="B21" s="37">
        <v>61.224699999999999</v>
      </c>
      <c r="C21" s="37">
        <v>1.5128900000000001</v>
      </c>
      <c r="D21" s="38">
        <v>2</v>
      </c>
      <c r="E21" s="38">
        <v>2</v>
      </c>
      <c r="F21" s="38">
        <v>0</v>
      </c>
      <c r="G21" s="39">
        <f>($B21/2)-$C$16</f>
        <v>28.612349999999999</v>
      </c>
      <c r="H21" s="40">
        <f t="shared" si="0"/>
        <v>0.25</v>
      </c>
      <c r="I21" s="40">
        <f t="shared" si="3"/>
        <v>435687.62427398743</v>
      </c>
      <c r="J21" s="40">
        <f>$C21*SQRT($D21^2+$E21^2+$F21^2)</f>
        <v>4.2790991127572644</v>
      </c>
      <c r="K21" s="41">
        <f t="shared" si="1"/>
        <v>0.22932710260827285</v>
      </c>
      <c r="L21" s="41">
        <f>($C21-$J21)/$J21</f>
        <v>-0.64644660940672627</v>
      </c>
      <c r="M21" s="42">
        <f t="shared" si="5"/>
        <v>-4.8966532408434155E-7</v>
      </c>
      <c r="N21" s="42">
        <f>$C21*SQRT($D21^2+$E21^2+$F21^2)</f>
        <v>4.2790991127572644</v>
      </c>
      <c r="P21" s="36"/>
      <c r="Q21" s="37"/>
    </row>
    <row r="22" spans="1:17" ht="15.75" thickBot="1">
      <c r="A22" s="37"/>
      <c r="B22" s="37">
        <v>73.328999999999994</v>
      </c>
      <c r="C22" s="37">
        <v>1.24691</v>
      </c>
      <c r="D22" s="38">
        <v>3</v>
      </c>
      <c r="E22" s="38">
        <v>1</v>
      </c>
      <c r="F22" s="38">
        <v>1</v>
      </c>
      <c r="G22" s="39">
        <f>($B22/2)-$C$16</f>
        <v>34.664499999999997</v>
      </c>
      <c r="H22" s="40">
        <f t="shared" si="0"/>
        <v>0.15702479338842976</v>
      </c>
      <c r="I22" s="40">
        <f t="shared" si="3"/>
        <v>461549.0218879059</v>
      </c>
      <c r="J22" s="40">
        <f>$C22*SQRT($D22^2+$E22^2+$F22^2)</f>
        <v>4.1355326173420517</v>
      </c>
      <c r="K22" s="41">
        <f t="shared" si="1"/>
        <v>0.32349933612428505</v>
      </c>
      <c r="L22" s="41">
        <f>($C22-$J22)/$J22</f>
        <v>-0.69848865542223648</v>
      </c>
      <c r="M22" s="42">
        <f t="shared" si="5"/>
        <v>-2.0718455745718793E-7</v>
      </c>
      <c r="N22" s="42">
        <f>$C22*SQRT($D22^2+$E22^2+$F22^2)</f>
        <v>4.1355326173420517</v>
      </c>
      <c r="P22" s="36"/>
      <c r="Q22" s="37"/>
    </row>
    <row r="23" spans="1:17" ht="15.75" thickBot="1">
      <c r="A23" s="37"/>
      <c r="K23" s="39"/>
      <c r="L23" s="43" t="s">
        <v>33</v>
      </c>
      <c r="M23" s="44">
        <f>SLOPE(N19:N22,M19:M22)/$D$14</f>
        <v>-4209.5304054750122</v>
      </c>
      <c r="N23" s="45" t="s">
        <v>34</v>
      </c>
    </row>
    <row r="24" spans="1:17">
      <c r="B24" t="s">
        <v>18</v>
      </c>
    </row>
    <row r="25" spans="1:17">
      <c r="B25" s="36"/>
      <c r="C25" s="36" t="s">
        <v>35</v>
      </c>
      <c r="D25" s="36" t="s">
        <v>36</v>
      </c>
    </row>
    <row r="26" spans="1:17">
      <c r="B26" s="36">
        <v>1</v>
      </c>
      <c r="C26" s="37">
        <v>36.194699999999997</v>
      </c>
      <c r="D26" s="37">
        <v>2.4797699999999998</v>
      </c>
    </row>
    <row r="27" spans="1:17">
      <c r="B27" s="36">
        <v>2</v>
      </c>
      <c r="C27" s="37">
        <v>42.127299999999998</v>
      </c>
      <c r="D27" s="37">
        <v>2.1432500000000001</v>
      </c>
    </row>
    <row r="28" spans="1:17">
      <c r="B28" s="36"/>
      <c r="C28" s="37"/>
      <c r="D28" s="37"/>
    </row>
    <row r="29" spans="1:17">
      <c r="B29" s="36"/>
      <c r="C29" s="37"/>
      <c r="D29" s="37"/>
    </row>
  </sheetData>
  <mergeCells count="4">
    <mergeCell ref="B17:F17"/>
    <mergeCell ref="G17:J17"/>
    <mergeCell ref="K17:L17"/>
    <mergeCell ref="M17:N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250-70-0</vt:lpstr>
      <vt:lpstr>875-70-0</vt:lpstr>
      <vt:lpstr>1500-70-0</vt:lpstr>
      <vt:lpstr>875-70-75</vt:lpstr>
      <vt:lpstr>875-210-75</vt:lpstr>
      <vt:lpstr>875-350-75</vt:lpstr>
      <vt:lpstr>1500-70-75</vt:lpstr>
      <vt:lpstr>1500-70-150</vt:lpstr>
      <vt:lpstr>250-70-150</vt:lpstr>
      <vt:lpstr>250-350-0</vt:lpstr>
      <vt:lpstr>250-210-150</vt:lpstr>
      <vt:lpstr>250-350-150</vt:lpstr>
      <vt:lpstr>250-210-0</vt:lpstr>
      <vt:lpstr>250-350-75</vt:lpstr>
      <vt:lpstr>250-70-75</vt:lpstr>
      <vt:lpstr>875-350-0</vt:lpstr>
      <vt:lpstr>875-70-150</vt:lpstr>
      <vt:lpstr>1500-210-150</vt:lpstr>
      <vt:lpstr>875-140-75</vt:lpstr>
      <vt:lpstr>875-280-75</vt:lpstr>
      <vt:lpstr>875-350-150</vt:lpstr>
      <vt:lpstr>500-70-0</vt:lpstr>
      <vt:lpstr>1000-70-0</vt:lpstr>
      <vt:lpstr>875-210-75-1</vt:lpstr>
      <vt:lpstr>1200-70-0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Khan</dc:creator>
  <cp:lastModifiedBy>Abdullah Rohan</cp:lastModifiedBy>
  <dcterms:created xsi:type="dcterms:W3CDTF">2015-06-05T18:17:20Z</dcterms:created>
  <dcterms:modified xsi:type="dcterms:W3CDTF">2023-12-08T04:00:50Z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2023-11-18T06:42:24Z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59220e9b-ad3f-48b8-a067-4c54ae755dd1</vt:lpwstr>
  </property>
  <property fmtid="{D5CDD505-2E9C-101B-9397-08002B2CF9AE}" pid="7" name="MSIP_Label_defa4170-0d19-0005-0004-bc88714345d2_ActionId">
    <vt:lpwstr>6e2113e8-1f70-4b1a-a2f3-c2f3488b6bba</vt:lpwstr>
  </property>
  <property fmtid="{D5CDD505-2E9C-101B-9397-08002B2CF9AE}" pid="8" name="MSIP_Label_defa4170-0d19-0005-0004-bc88714345d2_ContentBits">
    <vt:lpwstr>0</vt:lpwstr>
  </property>
</Properties>
</file>