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nja\My Drive\1PERSONAL\Sanjay\BusinessOpportunities\ResearchAnalyst\Co.Research\"/>
    </mc:Choice>
  </mc:AlternateContent>
  <xr:revisionPtr revIDLastSave="0" documentId="13_ncr:1_{0E06BF9A-BD33-4423-BB72-D3E394ED2565}" xr6:coauthVersionLast="47" xr6:coauthVersionMax="47" xr10:uidLastSave="{00000000-0000-0000-0000-000000000000}"/>
  <bookViews>
    <workbookView xWindow="-110" yWindow="-110" windowWidth="19420" windowHeight="11500" activeTab="4" xr2:uid="{00000000-000D-0000-FFFF-FFFF00000000}"/>
  </bookViews>
  <sheets>
    <sheet name="Summary" sheetId="1" r:id="rId1"/>
    <sheet name="Financials" sheetId="2" r:id="rId2"/>
    <sheet name="ConCalls" sheetId="3" r:id="rId3"/>
    <sheet name="KeyEvents-News" sheetId="4" r:id="rId4"/>
    <sheet name="QtrlyResul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5" i="5" l="1"/>
  <c r="B105" i="5"/>
  <c r="Y78" i="5"/>
  <c r="Y79" i="5" s="1"/>
  <c r="X78" i="5"/>
  <c r="X79" i="5" s="1"/>
  <c r="W78" i="5"/>
  <c r="W79" i="5" s="1"/>
  <c r="K78" i="5"/>
  <c r="J78" i="5"/>
  <c r="I78" i="5"/>
  <c r="I79" i="5" s="1"/>
  <c r="H78" i="5"/>
  <c r="H79" i="5" s="1"/>
  <c r="G78" i="5"/>
  <c r="G79" i="5" s="1"/>
  <c r="Y77" i="5"/>
  <c r="X77" i="5"/>
  <c r="W77" i="5"/>
  <c r="V77" i="5"/>
  <c r="U77" i="5"/>
  <c r="T77" i="5"/>
  <c r="S77" i="5"/>
  <c r="R77" i="5"/>
  <c r="Q77" i="5"/>
  <c r="P77" i="5"/>
  <c r="O77" i="5"/>
  <c r="N77" i="5"/>
  <c r="M77" i="5"/>
  <c r="M79" i="5" s="1"/>
  <c r="L77" i="5"/>
  <c r="L79" i="5" s="1"/>
  <c r="K77" i="5"/>
  <c r="K79" i="5" s="1"/>
  <c r="J77" i="5"/>
  <c r="J79" i="5" s="1"/>
  <c r="I77" i="5"/>
  <c r="H77" i="5"/>
  <c r="G77" i="5"/>
  <c r="Y76" i="5"/>
  <c r="X76" i="5"/>
  <c r="W76" i="5"/>
  <c r="V76" i="5"/>
  <c r="V78" i="5" s="1"/>
  <c r="V79" i="5" s="1"/>
  <c r="U76" i="5"/>
  <c r="U78" i="5" s="1"/>
  <c r="U79" i="5" s="1"/>
  <c r="T76" i="5"/>
  <c r="S76" i="5"/>
  <c r="T78" i="5" s="1"/>
  <c r="T79" i="5" s="1"/>
  <c r="R76" i="5"/>
  <c r="S78" i="5" s="1"/>
  <c r="Q76" i="5"/>
  <c r="R78" i="5" s="1"/>
  <c r="P76" i="5"/>
  <c r="Q78" i="5" s="1"/>
  <c r="Q79" i="5" s="1"/>
  <c r="O76" i="5"/>
  <c r="O78" i="5" s="1"/>
  <c r="O79" i="5" s="1"/>
  <c r="N76" i="5"/>
  <c r="N78" i="5" s="1"/>
  <c r="N79" i="5" s="1"/>
  <c r="M76" i="5"/>
  <c r="M78" i="5" s="1"/>
  <c r="L76" i="5"/>
  <c r="K76" i="5"/>
  <c r="L78" i="5" s="1"/>
  <c r="J76" i="5"/>
  <c r="I76" i="5"/>
  <c r="H76" i="5"/>
  <c r="G76" i="5"/>
  <c r="R73" i="5"/>
  <c r="Q73" i="5"/>
  <c r="P73" i="5"/>
  <c r="J73" i="5"/>
  <c r="Y72" i="5"/>
  <c r="X72" i="5"/>
  <c r="W72" i="5"/>
  <c r="V72" i="5"/>
  <c r="U72" i="5"/>
  <c r="U73" i="5" s="1"/>
  <c r="T72" i="5"/>
  <c r="T73" i="5" s="1"/>
  <c r="S72" i="5"/>
  <c r="S73" i="5" s="1"/>
  <c r="R72" i="5"/>
  <c r="Q72" i="5"/>
  <c r="P72" i="5"/>
  <c r="O72" i="5"/>
  <c r="N72" i="5"/>
  <c r="M72" i="5"/>
  <c r="M73" i="5" s="1"/>
  <c r="L72" i="5"/>
  <c r="L73" i="5" s="1"/>
  <c r="K72" i="5"/>
  <c r="K73" i="5" s="1"/>
  <c r="J72" i="5"/>
  <c r="I72" i="5"/>
  <c r="H72" i="5"/>
  <c r="G72" i="5"/>
  <c r="Y69" i="5"/>
  <c r="Y73" i="5" s="1"/>
  <c r="X69" i="5"/>
  <c r="X73" i="5" s="1"/>
  <c r="W69" i="5"/>
  <c r="W73" i="5" s="1"/>
  <c r="V69" i="5"/>
  <c r="V73" i="5" s="1"/>
  <c r="U69" i="5"/>
  <c r="T69" i="5"/>
  <c r="S69" i="5"/>
  <c r="R69" i="5"/>
  <c r="Q69" i="5"/>
  <c r="P69" i="5"/>
  <c r="O69" i="5"/>
  <c r="O73" i="5" s="1"/>
  <c r="N69" i="5"/>
  <c r="N73" i="5" s="1"/>
  <c r="M69" i="5"/>
  <c r="L69" i="5"/>
  <c r="K69" i="5"/>
  <c r="J69" i="5"/>
  <c r="I69" i="5"/>
  <c r="I73" i="5" s="1"/>
  <c r="H69" i="5"/>
  <c r="H73" i="5" s="1"/>
  <c r="G69" i="5"/>
  <c r="G73" i="5" s="1"/>
  <c r="Y66" i="5"/>
  <c r="M66" i="5"/>
  <c r="L66" i="5"/>
  <c r="K66" i="5"/>
  <c r="J66" i="5"/>
  <c r="I66" i="5"/>
  <c r="Y65" i="5"/>
  <c r="X65" i="5"/>
  <c r="W65" i="5"/>
  <c r="V65" i="5"/>
  <c r="U65" i="5"/>
  <c r="T65" i="5"/>
  <c r="T66" i="5" s="1"/>
  <c r="S65" i="5"/>
  <c r="S66" i="5" s="1"/>
  <c r="R65" i="5"/>
  <c r="R66" i="5" s="1"/>
  <c r="Q65" i="5"/>
  <c r="Q66" i="5" s="1"/>
  <c r="P65" i="5"/>
  <c r="O65" i="5"/>
  <c r="N65" i="5"/>
  <c r="N66" i="5" s="1"/>
  <c r="M65" i="5"/>
  <c r="L65" i="5"/>
  <c r="K65" i="5"/>
  <c r="J65" i="5"/>
  <c r="I65" i="5"/>
  <c r="H65" i="5"/>
  <c r="G65" i="5"/>
  <c r="F65" i="5"/>
  <c r="E65" i="5"/>
  <c r="D65" i="5"/>
  <c r="D66" i="5" s="1"/>
  <c r="C65" i="5"/>
  <c r="C66" i="5" s="1"/>
  <c r="Y63" i="5"/>
  <c r="X63" i="5"/>
  <c r="X66" i="5" s="1"/>
  <c r="W63" i="5"/>
  <c r="W66" i="5" s="1"/>
  <c r="V63" i="5"/>
  <c r="V66" i="5" s="1"/>
  <c r="U63" i="5"/>
  <c r="U66" i="5" s="1"/>
  <c r="T63" i="5"/>
  <c r="S63" i="5"/>
  <c r="R63" i="5"/>
  <c r="Q63" i="5"/>
  <c r="P63" i="5"/>
  <c r="P66" i="5" s="1"/>
  <c r="O63" i="5"/>
  <c r="O66" i="5" s="1"/>
  <c r="N63" i="5"/>
  <c r="M63" i="5"/>
  <c r="L63" i="5"/>
  <c r="K63" i="5"/>
  <c r="J63" i="5"/>
  <c r="I63" i="5"/>
  <c r="H63" i="5"/>
  <c r="H66" i="5" s="1"/>
  <c r="G63" i="5"/>
  <c r="G66" i="5" s="1"/>
  <c r="F63" i="5"/>
  <c r="F66" i="5" s="1"/>
  <c r="E63" i="5"/>
  <c r="E66" i="5" s="1"/>
  <c r="D63" i="5"/>
  <c r="C63" i="5"/>
  <c r="L56" i="5"/>
  <c r="L57" i="5" s="1"/>
  <c r="K56" i="5"/>
  <c r="K57" i="5" s="1"/>
  <c r="J56" i="5"/>
  <c r="J57" i="5" s="1"/>
  <c r="I56" i="5"/>
  <c r="I57" i="5" s="1"/>
  <c r="H56" i="5"/>
  <c r="G56" i="5"/>
  <c r="F56" i="5"/>
  <c r="F57" i="5" s="1"/>
  <c r="L55" i="5"/>
  <c r="K55" i="5"/>
  <c r="J55" i="5"/>
  <c r="I55" i="5"/>
  <c r="H55" i="5"/>
  <c r="H57" i="5" s="1"/>
  <c r="G55" i="5"/>
  <c r="G57" i="5" s="1"/>
  <c r="F55" i="5"/>
  <c r="E55" i="5"/>
  <c r="J52" i="5"/>
  <c r="I52" i="5"/>
  <c r="H52" i="5"/>
  <c r="G52" i="5"/>
  <c r="F52" i="5"/>
  <c r="E52" i="5"/>
  <c r="E50" i="5" s="1"/>
  <c r="D52" i="5"/>
  <c r="C52" i="5"/>
  <c r="B52" i="5"/>
  <c r="J51" i="5"/>
  <c r="H51" i="5"/>
  <c r="H49" i="5" s="1"/>
  <c r="G51" i="5"/>
  <c r="G49" i="5" s="1"/>
  <c r="F51" i="5"/>
  <c r="F49" i="5" s="1"/>
  <c r="E51" i="5"/>
  <c r="E49" i="5" s="1"/>
  <c r="D51" i="5"/>
  <c r="C51" i="5"/>
  <c r="B51" i="5"/>
  <c r="J50" i="5"/>
  <c r="I50" i="5"/>
  <c r="H50" i="5"/>
  <c r="G50" i="5"/>
  <c r="F50" i="5"/>
  <c r="J49" i="5"/>
  <c r="I49" i="5"/>
  <c r="J44" i="5"/>
  <c r="I44" i="5"/>
  <c r="H44" i="5"/>
  <c r="G44" i="5"/>
  <c r="F44" i="5"/>
  <c r="J42" i="5"/>
  <c r="I42" i="5"/>
  <c r="H42" i="5"/>
  <c r="G42" i="5"/>
  <c r="F42" i="5"/>
  <c r="J40" i="5"/>
  <c r="I40" i="5"/>
  <c r="H40" i="5"/>
  <c r="G40" i="5"/>
  <c r="F40" i="5"/>
  <c r="E34" i="5"/>
  <c r="E33" i="5"/>
  <c r="D33" i="5"/>
  <c r="C33" i="5"/>
  <c r="C32" i="5"/>
  <c r="D31" i="5"/>
  <c r="D34" i="5" s="1"/>
  <c r="C31" i="5"/>
  <c r="C34" i="5" s="1"/>
  <c r="B31" i="5"/>
  <c r="Y20" i="5"/>
  <c r="X20" i="5"/>
  <c r="W20" i="5"/>
  <c r="V20" i="5"/>
  <c r="U20" i="5"/>
  <c r="T20" i="5"/>
  <c r="S20" i="5"/>
  <c r="R20" i="5"/>
  <c r="Q20" i="5"/>
  <c r="P20" i="5"/>
  <c r="O20" i="5"/>
  <c r="N20" i="5"/>
  <c r="M20" i="5"/>
  <c r="L20" i="5"/>
  <c r="K20" i="5"/>
  <c r="J20" i="5"/>
  <c r="I20" i="5"/>
  <c r="H20" i="5"/>
  <c r="G20" i="5"/>
  <c r="F20" i="5"/>
  <c r="E20" i="5"/>
  <c r="D20" i="5"/>
  <c r="C20" i="5"/>
  <c r="B20" i="5"/>
  <c r="G10" i="5"/>
  <c r="F10" i="5"/>
  <c r="E10" i="5"/>
  <c r="D10" i="5"/>
  <c r="C10" i="5"/>
  <c r="G8" i="5"/>
  <c r="F8" i="5"/>
  <c r="E8" i="5"/>
  <c r="D8" i="5"/>
  <c r="C8" i="5"/>
  <c r="G6" i="5"/>
  <c r="F6" i="5"/>
  <c r="E6" i="5"/>
  <c r="D6" i="5"/>
  <c r="C6" i="5"/>
  <c r="R79" i="5" l="1"/>
  <c r="S79" i="5"/>
  <c r="E32" i="5"/>
  <c r="D32" i="5"/>
  <c r="P78" i="5"/>
  <c r="P79" i="5" s="1"/>
  <c r="M9" i="2" l="1"/>
  <c r="L9" i="2"/>
  <c r="K9" i="2"/>
  <c r="J9" i="2"/>
  <c r="C13" i="2"/>
  <c r="C37" i="2"/>
  <c r="C36" i="2"/>
  <c r="C33" i="2"/>
  <c r="D27" i="2"/>
  <c r="D26" i="2"/>
  <c r="C26" i="2"/>
  <c r="B12" i="1"/>
  <c r="B11" i="1"/>
  <c r="G23" i="2"/>
  <c r="F23" i="2"/>
  <c r="E23" i="2"/>
  <c r="D23" i="2"/>
  <c r="C23" i="2"/>
  <c r="G18" i="2"/>
  <c r="F18" i="2"/>
  <c r="E18" i="2"/>
  <c r="D18" i="2"/>
  <c r="C18" i="2"/>
  <c r="F12" i="2"/>
  <c r="E12" i="2"/>
  <c r="D12" i="2"/>
  <c r="C12" i="2"/>
  <c r="F9" i="2"/>
  <c r="E9" i="2"/>
  <c r="D9" i="2"/>
  <c r="C9" i="2"/>
  <c r="F7" i="2"/>
  <c r="E7" i="2"/>
  <c r="D7" i="2"/>
  <c r="C7" i="2"/>
  <c r="F4" i="2"/>
  <c r="E4" i="2"/>
  <c r="D4" i="2"/>
  <c r="C4" i="2"/>
</calcChain>
</file>

<file path=xl/sharedStrings.xml><?xml version="1.0" encoding="utf-8"?>
<sst xmlns="http://schemas.openxmlformats.org/spreadsheetml/2006/main" count="379" uniqueCount="303">
  <si>
    <t>Sources of Data</t>
  </si>
  <si>
    <t>Annual Report</t>
  </si>
  <si>
    <t>Investor Presentations</t>
  </si>
  <si>
    <t>Concalls</t>
  </si>
  <si>
    <t>Qtrly Results</t>
  </si>
  <si>
    <t>Period - Cell Link for details</t>
  </si>
  <si>
    <t>Current Price</t>
  </si>
  <si>
    <t>PE Ratio</t>
  </si>
  <si>
    <t>EPS</t>
  </si>
  <si>
    <t>P/BV</t>
  </si>
  <si>
    <t>Sharpe Ratio</t>
  </si>
  <si>
    <t>Volatility</t>
  </si>
  <si>
    <t>EV/EBITA</t>
  </si>
  <si>
    <t>EV/NOCF</t>
  </si>
  <si>
    <t>Company Valuation</t>
  </si>
  <si>
    <t>Growth Prospects</t>
  </si>
  <si>
    <t>High</t>
  </si>
  <si>
    <t>Margin of Safety</t>
  </si>
  <si>
    <t>Medium</t>
  </si>
  <si>
    <t xml:space="preserve">Investment Action - </t>
  </si>
  <si>
    <t>Buy</t>
  </si>
  <si>
    <t>Price Target</t>
  </si>
  <si>
    <t>Time Target</t>
  </si>
  <si>
    <t>Event Target</t>
  </si>
  <si>
    <t>NA</t>
  </si>
  <si>
    <t>Decision Rational</t>
  </si>
  <si>
    <t>Industry Outlook and Oppurtunities
Section A General Information about the company)</t>
  </si>
  <si>
    <t>Product and Services Category</t>
  </si>
  <si>
    <t>Product and Services Name</t>
  </si>
  <si>
    <t>Geography/ies</t>
  </si>
  <si>
    <t>Market Share</t>
  </si>
  <si>
    <t>Other Market Leadrship</t>
  </si>
  <si>
    <t>Cost Advantages</t>
  </si>
  <si>
    <t>Global Services</t>
  </si>
  <si>
    <t>Key Competitive Advantages</t>
  </si>
  <si>
    <t>Recent Alerts</t>
  </si>
  <si>
    <t>Business Risk</t>
  </si>
  <si>
    <t>Total Number of locations</t>
  </si>
  <si>
    <t>International Locations</t>
  </si>
  <si>
    <t>Geographical Revenue Share</t>
  </si>
  <si>
    <t>Revenue Share by Product</t>
  </si>
  <si>
    <t>Expansion Plans for the next year</t>
  </si>
  <si>
    <t>Business Growth planned next year</t>
  </si>
  <si>
    <t>Awards</t>
  </si>
  <si>
    <t>Government Support</t>
  </si>
  <si>
    <t>Challenges</t>
  </si>
  <si>
    <t>HR</t>
  </si>
  <si>
    <t>a. Employees</t>
  </si>
  <si>
    <t>b. Women</t>
  </si>
  <si>
    <t>c. Men</t>
  </si>
  <si>
    <t>d. New</t>
  </si>
  <si>
    <t>Credit Rating of of long term debt</t>
  </si>
  <si>
    <t>Credit Rating of of short term debt</t>
  </si>
  <si>
    <t>Year of Incorporation</t>
  </si>
  <si>
    <t>Global Alliances</t>
  </si>
  <si>
    <t>Market Leadership</t>
  </si>
  <si>
    <t>Names of competitotrs</t>
  </si>
  <si>
    <t>Recent court cases/ Sebi issues</t>
  </si>
  <si>
    <t>No of customer complaints</t>
  </si>
  <si>
    <t>Related Party Transactions</t>
  </si>
  <si>
    <t>Subsidiaries</t>
  </si>
  <si>
    <t>SWOT</t>
  </si>
  <si>
    <t>Strength</t>
  </si>
  <si>
    <t xml:space="preserve"> - India's Largest Private LIC</t>
  </si>
  <si>
    <t xml:space="preserve"> - Well Distibuted Product Mix</t>
  </si>
  <si>
    <t xml:space="preserve"> - Well Distributed Distribution Mix</t>
  </si>
  <si>
    <t xml:space="preserve"> - Support from HDFC Bank Network as it’s the largest Bancassurance Partner</t>
  </si>
  <si>
    <t xml:space="preserve"> - Stron Parentage</t>
  </si>
  <si>
    <t xml:space="preserve"> - Prudent underwriting and re-insurance management</t>
  </si>
  <si>
    <t>Weekness</t>
  </si>
  <si>
    <t xml:space="preserve"> - Higher Premium compared to Competition</t>
  </si>
  <si>
    <t xml:space="preserve"> - High Advertisement and Promotion Expenses</t>
  </si>
  <si>
    <t xml:space="preserve"> - HDFC Bank the Promoter is selling stake</t>
  </si>
  <si>
    <t xml:space="preserve"> - Investment in HDFC asset Management Co. which is slipping in market share</t>
  </si>
  <si>
    <t>Opportunities</t>
  </si>
  <si>
    <t xml:space="preserve"> - Capturing Market share from LIC</t>
  </si>
  <si>
    <t xml:space="preserve"> - Increase in peneteration due to government effots</t>
  </si>
  <si>
    <t xml:space="preserve"> - ULIP continues to be popular</t>
  </si>
  <si>
    <t>Threat</t>
  </si>
  <si>
    <t xml:space="preserve"> - Very High Competition</t>
  </si>
  <si>
    <t xml:space="preserve"> - High premium, due to lack of cohesive data</t>
  </si>
  <si>
    <t xml:space="preserve"> - No Life Settlement facility, as a result in older age policies gets discountinued</t>
  </si>
  <si>
    <t>Links to Recent News &amp; Articles (last 12 months)</t>
  </si>
  <si>
    <t>https://simplywall.st/stocks/in/insurance/nse-hdfclife/hdfc-life-insurance-shares/news/have-hdfc-life-insurance-company-limited-nsehdfclife-insider</t>
  </si>
  <si>
    <t>https://economictimes.indiatimes.com/markets/stocks/news/hdfc-life-q4-new-premiums-jump-45/articleshow/82264033.cms</t>
  </si>
  <si>
    <t>https://www.bloombergquint.com/markets/hdfc-life-wont-chase-growth-at-the-cost-of-profit-margins-says-ceo-vibha-padalkar</t>
  </si>
  <si>
    <t>https://economictimes.indiatimes.com/markets/expert-view/sbi-life-best-among-insurance-stocks-nitin-raheja/articleshow/82520601.cms</t>
  </si>
  <si>
    <t>https://timesofindia.indiatimes.com/business/india-business/pandemic-may-cut-life-policy-cover/articleshow/82280942.cms</t>
  </si>
  <si>
    <t>Financial Parameters</t>
  </si>
  <si>
    <t>Q4-22</t>
  </si>
  <si>
    <t>Q3-21</t>
  </si>
  <si>
    <t>Q2-21</t>
  </si>
  <si>
    <t>Q1-21</t>
  </si>
  <si>
    <t>Profit and Loss</t>
  </si>
  <si>
    <t>Revenue</t>
  </si>
  <si>
    <t>Revenue Growth</t>
  </si>
  <si>
    <t>Other Income</t>
  </si>
  <si>
    <t>EBITA</t>
  </si>
  <si>
    <t>EBITA Growth</t>
  </si>
  <si>
    <t>PAT</t>
  </si>
  <si>
    <t>Profit Growth</t>
  </si>
  <si>
    <t>Ratios</t>
  </si>
  <si>
    <t>EPS Growth</t>
  </si>
  <si>
    <t>PEG</t>
  </si>
  <si>
    <t>ROCE</t>
  </si>
  <si>
    <t>RONW</t>
  </si>
  <si>
    <t>ROA</t>
  </si>
  <si>
    <t>ROE</t>
  </si>
  <si>
    <t>Other Income/Revenue</t>
  </si>
  <si>
    <t>Debt to Equity</t>
  </si>
  <si>
    <t>Operating Profit margin</t>
  </si>
  <si>
    <t>Net Profit Margin</t>
  </si>
  <si>
    <t>Cash from Operations</t>
  </si>
  <si>
    <t>CashfromOps/EBITA</t>
  </si>
  <si>
    <t>Cash and Equivelant</t>
  </si>
  <si>
    <t>Current Ratio</t>
  </si>
  <si>
    <t>EV/CFO</t>
  </si>
  <si>
    <t>EV (Crs)</t>
  </si>
  <si>
    <t>Contigent Liability</t>
  </si>
  <si>
    <t>Networth</t>
  </si>
  <si>
    <t>Contingent Liabilities / Networth</t>
  </si>
  <si>
    <t xml:space="preserve">Capex </t>
  </si>
  <si>
    <t>Date</t>
  </si>
  <si>
    <t>Nifty Sharpe Ratio</t>
  </si>
  <si>
    <t>Nifty Volatility</t>
  </si>
  <si>
    <t>Market Capitalisation (Crs)</t>
  </si>
  <si>
    <t>Share Holding</t>
  </si>
  <si>
    <t>Promoter</t>
  </si>
  <si>
    <t>Foreign Corporate Bodies</t>
  </si>
  <si>
    <t>FPI</t>
  </si>
  <si>
    <t>DIIs</t>
  </si>
  <si>
    <t>Public</t>
  </si>
  <si>
    <t>Other Corporate Bodies</t>
  </si>
  <si>
    <t>Pledge Shares</t>
  </si>
  <si>
    <t>ConCalls - Investor Presentations</t>
  </si>
  <si>
    <t>Annual report -FY 21-22</t>
  </si>
  <si>
    <t>Presentation- May 22</t>
  </si>
  <si>
    <t>Q4 22</t>
  </si>
  <si>
    <t>2020-21</t>
  </si>
  <si>
    <t>McKinsey</t>
  </si>
  <si>
    <t>Industry Report</t>
  </si>
  <si>
    <r>
      <t xml:space="preserve">1. The government has bolstered the Indian defence sector by allocating 25% of the defence R&amp;D budget to the private sector
2. In keeping with the government’s Aatmanirbhar Bharat goal, 68% of capex is designated for domestic procurement, which is up by 10% over the previous budget
3.  The Defence Minister has issued a third Positive Indigenisation List of 101 items of defence requirement that the Ministry will stop importing in a phased manner and will procure from indigenous sources. These measures combined with the Government’s aim to procure 68% from domestic Industry
4. The economic survey 2022 states that India will  need 1.5 Billion Tons of Coal by  2030 despite push on renewals.  Domestic Coal is expected to grow by 10% annually
</t>
    </r>
    <r>
      <rPr>
        <b/>
        <sz val="11"/>
        <rFont val="Calibri"/>
        <family val="2"/>
      </rPr>
      <t>5. Defence</t>
    </r>
    <r>
      <rPr>
        <sz val="11"/>
        <rFont val="Calibri"/>
        <family val="2"/>
      </rPr>
      <t xml:space="preserve"> : The industry’s potential value is expected to increase due private sector innovation in digital initiatives across production and the supply network. Furthermore, new technologies, evolving business  models, and increasing innovation  will further accelerate the shift  toward digital and operational efficiencies. The defence industry is estimated to reach $604.82 billion by 2026, growing at a 5.8%  CAGR28.
6. Indian Govt has set up an export target of 36,000 Crores by 2025. Tejas, Bhramos and Arjun Tanks along with a few missile contracts in advance stages of talks
7. The Govt have launched multiple PLI schemes targeted to different priority areas in the defense sector to achieve 70% self reliance by 2027 in weaponary</t>
    </r>
  </si>
  <si>
    <t>Q4</t>
  </si>
  <si>
    <t>PLI scheme &amp; Make in India Initiative</t>
  </si>
  <si>
    <t xml:space="preserve">Capex of 91 Crs is planned </t>
  </si>
  <si>
    <t>~ 7 Manufacturing Units including a EOU</t>
  </si>
  <si>
    <t>Leading Player in the Niche market of Precission Engeenering for the Defense Sector</t>
  </si>
  <si>
    <t>BBB+</t>
  </si>
  <si>
    <t>A2</t>
  </si>
  <si>
    <t>1. A leading player in precission engeneering, participating in the most prastigious space and defence projects for the country 
2. MTAR have fostered a culture of innovation, developing new products in collaboration with NPCIL, ISRO and DRDO across five decades
3. Impressive list of Customers including DRDO, BRAC, ISRO, Rafale, GE, Tata, Bloom, Bharat Dynamics, HAL, etc
4. Well Balanced Portfolio ranging from Nuclear to Space &amp; Defense to Clean Energy, with clean energy revenue growing by 70% YoY
5. Company has an order book of ~650 Crs with a and order of 220 Crs from Bloom energy for Yuma Hot boxes. Order book is 2X of the FY 22 Revenue</t>
  </si>
  <si>
    <t xml:space="preserve"> India, USA, Isreal, Europe</t>
  </si>
  <si>
    <t>None</t>
  </si>
  <si>
    <t>USA, Isreal, Europe</t>
  </si>
  <si>
    <t>Since the company participates in mission ctritical projects the technologies are propritery. All its alliances and partnerships are with its customers, helping them in developing or enhancing their product or contributing to the projects led by the customer</t>
  </si>
  <si>
    <t>Na</t>
  </si>
  <si>
    <t>Magnatar Aero Systems Private Limited</t>
  </si>
  <si>
    <t>~ International Customers pay after 45 days of recdeipt of goods at their location, adding shipping time it increases debtors day
~ Quality is very critical in defense products, else rejection can be very expensive
~ Given global supply constraints, the company is stocking higher raw material increasing the Working Capital requirement</t>
  </si>
  <si>
    <t>~ The company is targeting a Revenue of 500 Cr in 2022-2023
~ Moving onto electrolysers, done a batch of 60 and got approval from Bloom, big orders in FY 24, expected</t>
  </si>
  <si>
    <t>Crs</t>
  </si>
  <si>
    <t>MTAR Technologies</t>
  </si>
  <si>
    <t>How well has this company done in the past one year</t>
  </si>
  <si>
    <t>Can creative accounting be detected through the financial numbers</t>
  </si>
  <si>
    <t>Is there a threat to this company's solvency in the future</t>
  </si>
  <si>
    <r>
      <rPr>
        <sz val="11"/>
        <rFont val="Calibri"/>
        <family val="2"/>
      </rPr>
      <t>the reported </t>
    </r>
    <r>
      <rPr>
        <sz val="11"/>
        <rFont val="Calibri"/>
        <family val="2"/>
        <scheme val="minor"/>
      </rPr>
      <t>earnings of the company have been manipulated</t>
    </r>
  </si>
  <si>
    <t>Beneish gugrfocus.com</t>
  </si>
  <si>
    <t>Pitroski valuereseach</t>
  </si>
  <si>
    <t>Altman Z valueresearch</t>
  </si>
  <si>
    <t>Modified C Score valuereseach</t>
  </si>
  <si>
    <t>Transcript - Mar 22</t>
  </si>
  <si>
    <t>Qtrly Result</t>
  </si>
  <si>
    <t>You Tube Vlog</t>
  </si>
  <si>
    <t>https://www.youtube.com/watch?v=WRPP-cNkJOY</t>
  </si>
  <si>
    <t>Twitter Thread</t>
  </si>
  <si>
    <t>https://twitter.com/ValueEducator/status/1512094776119947265</t>
  </si>
  <si>
    <t>https://twitter.com/alphaspotcap/status/1524375097708281857</t>
  </si>
  <si>
    <t>Fair</t>
  </si>
  <si>
    <t>18-24</t>
  </si>
  <si>
    <t>Elctolysers and Green Hydrogen Products likely to scale in FY 24. Expected business from these segments is 600-750 Crs</t>
  </si>
  <si>
    <t>~ The company participates in critical defense and space projects which can get significantly delayed not within the company's control
~ Secrecy plays an important role in these projects and adverse impact of data/onformation leak can be detremental
~ Conceteration Risk as Bloom contributes 30% of Revenue</t>
  </si>
  <si>
    <t>• Engine supplier for Mars Orbiter Mission Spacecraft
• Intergral for the Chandrayaan 2 Mission
• Provided complex assemblies for Agni Missiles</t>
  </si>
  <si>
    <t>~ Established Cost advantage in Hot Box to bag a large order from Bloom Energy
~ In the clean energy space the company is supporting its customers with several key products at a significant lower cost
~ Very high Technical entry barrier and high switching cost for the customers</t>
  </si>
  <si>
    <t>3 yr Average</t>
  </si>
  <si>
    <t>MTAR Technologies Limited</t>
  </si>
  <si>
    <t>YEARLY</t>
  </si>
  <si>
    <t>FY 19-20</t>
  </si>
  <si>
    <t>FY 20-21</t>
  </si>
  <si>
    <t>FY 21-22</t>
  </si>
  <si>
    <t>FY 22-23</t>
  </si>
  <si>
    <t>FY 23-24</t>
  </si>
  <si>
    <t>FY 24-25</t>
  </si>
  <si>
    <t>Profitability (P&amp;L)</t>
  </si>
  <si>
    <t>EBITA (Operating Profit )</t>
  </si>
  <si>
    <t>PAT ( Net Profit )</t>
  </si>
  <si>
    <t>ROIC</t>
  </si>
  <si>
    <t>Operating Profit margin (PBDIT )</t>
  </si>
  <si>
    <t>Balance Sheet</t>
  </si>
  <si>
    <t>Cash from Operating Activity</t>
  </si>
  <si>
    <t>CashfromOps/EBITA (60% +)</t>
  </si>
  <si>
    <t>Contigent Liability (MC)</t>
  </si>
  <si>
    <t>Capex (Net Capex )</t>
  </si>
  <si>
    <t>Net NPAs (for Financial Co)</t>
  </si>
  <si>
    <t>Valuations</t>
  </si>
  <si>
    <t>Price/Net Operating Rev (MoneyControl)</t>
  </si>
  <si>
    <t>EV/Net Operting Rev (MoneyControl)</t>
  </si>
  <si>
    <t>Enterprise Value</t>
  </si>
  <si>
    <t>Price to Book</t>
  </si>
  <si>
    <t>StockPrice (March 31)</t>
  </si>
  <si>
    <t>PE</t>
  </si>
  <si>
    <t>PE Growth</t>
  </si>
  <si>
    <t>QUATERLY</t>
  </si>
  <si>
    <t>Q1 22</t>
  </si>
  <si>
    <t>Q2  22</t>
  </si>
  <si>
    <t>Q3 22</t>
  </si>
  <si>
    <t>Q1 23</t>
  </si>
  <si>
    <t>Q2  23</t>
  </si>
  <si>
    <t>Q3 23</t>
  </si>
  <si>
    <t>Q4 23</t>
  </si>
  <si>
    <t>Q1 24</t>
  </si>
  <si>
    <t>Q2 24</t>
  </si>
  <si>
    <t>Q3 24</t>
  </si>
  <si>
    <t>Price to Sales (TTM)</t>
  </si>
  <si>
    <t>EV to Sales (TTM)</t>
  </si>
  <si>
    <t>Market Cap</t>
  </si>
  <si>
    <t>Enterprise Value (only once a yr MC)</t>
  </si>
  <si>
    <t>Stock Price (Qtr End)</t>
  </si>
  <si>
    <t>Sector PE (MoneyControl)</t>
  </si>
  <si>
    <t>PE (TTM)</t>
  </si>
  <si>
    <t>EPS Growth (TTM)</t>
  </si>
  <si>
    <t>PEG (TTM)</t>
  </si>
  <si>
    <t>MONTHLY</t>
  </si>
  <si>
    <t>Market Factors</t>
  </si>
  <si>
    <t>Stock Price</t>
  </si>
  <si>
    <t>Stock Price Growth</t>
  </si>
  <si>
    <t>Nifty</t>
  </si>
  <si>
    <t>Nifty Growth</t>
  </si>
  <si>
    <t>Stock Performing Better than NIFTY</t>
  </si>
  <si>
    <t>StckSharpe Ratio(Askkuber.com)</t>
  </si>
  <si>
    <t>StckVolatility (Askkuber.com)</t>
  </si>
  <si>
    <t>StckSR/Vol (A)</t>
  </si>
  <si>
    <t>NiftySharpe Ratio (Askkuber.com)</t>
  </si>
  <si>
    <t>NiftyVolatility (Askkuber.com)</t>
  </si>
  <si>
    <t>NiftySR/Vol (B)</t>
  </si>
  <si>
    <t>A/B (&gt;1 Ideal)</t>
  </si>
  <si>
    <t>PEG (&lt;1 Ideal)</t>
  </si>
  <si>
    <t>Data Not Available</t>
  </si>
  <si>
    <t>Score</t>
  </si>
  <si>
    <t>Momentum</t>
  </si>
  <si>
    <t>Stock Sharpe Ratio Score</t>
  </si>
  <si>
    <t>Stock SR Vs Nifty SR &gt; 2X</t>
  </si>
  <si>
    <t>Stock Price Vs Nifty &gt; 60%</t>
  </si>
  <si>
    <t>Sharpe Ratio/Volattility Score</t>
  </si>
  <si>
    <t>Price to Sales or Ent Value Score</t>
  </si>
  <si>
    <t>PEG - PE to EPS Growth</t>
  </si>
  <si>
    <t>Fundamentals</t>
  </si>
  <si>
    <t>EPS Score</t>
  </si>
  <si>
    <t>Revenue, EBITA &amp; PAT Growth Score</t>
  </si>
  <si>
    <t>Cash Flow to EBITA Score</t>
  </si>
  <si>
    <t>Debt Equity Ratio</t>
  </si>
  <si>
    <t>Subjective</t>
  </si>
  <si>
    <t>Operating Leverage</t>
  </si>
  <si>
    <t>New Product Launch</t>
  </si>
  <si>
    <t>MOAT</t>
  </si>
  <si>
    <t>TOTAL</t>
  </si>
  <si>
    <t>Anti Thesis</t>
  </si>
  <si>
    <t xml:space="preserve"> - Concentration Risk as Bloom Energy is a major customer will contribute to almost 30% of revenue by FY 24-25
 - Raw material cost can result in margin contraction. Hence, stability in metal prices is critical
 - Working Capital days are volatile due to increased inventory due to Raw Material Price volatility</t>
  </si>
  <si>
    <t>Action</t>
  </si>
  <si>
    <t>Buy on Dips as the company is a strong partner in Defence Precision Engineering and diversification into Yuma Box and Keeylocko electrolyzers for Bloom is a major boost. Precision Engineering has high entry barier</t>
  </si>
  <si>
    <t>QUALITATIVE DATA</t>
  </si>
  <si>
    <t>Period</t>
  </si>
  <si>
    <t xml:space="preserve">News </t>
  </si>
  <si>
    <t>Articles</t>
  </si>
  <si>
    <t>Blogs</t>
  </si>
  <si>
    <t>Vlogs</t>
  </si>
  <si>
    <t>Interviews</t>
  </si>
  <si>
    <t>QtrlyResults</t>
  </si>
  <si>
    <t>Inv Prsent'n</t>
  </si>
  <si>
    <t>ConCalls</t>
  </si>
  <si>
    <t>AnnRpt</t>
  </si>
  <si>
    <t>EdelRschRpt</t>
  </si>
  <si>
    <t>ValueEducator</t>
  </si>
  <si>
    <t>Results</t>
  </si>
  <si>
    <t>Presentation</t>
  </si>
  <si>
    <t>Earnings Call</t>
  </si>
  <si>
    <t>Q2 23</t>
  </si>
  <si>
    <t>DefenseIndustry</t>
  </si>
  <si>
    <t>ValuePickr</t>
  </si>
  <si>
    <t>StockAdda</t>
  </si>
  <si>
    <t>MDInterview</t>
  </si>
  <si>
    <t>2022-2023</t>
  </si>
  <si>
    <t xml:space="preserve"> - MTAR Technologies clocks PAT of Rs. 16.2 Cr. in Q1 FY 23 with 86.2 % YoY increase
 - Revenue from Operations stood at Rs. 91.0 Cr. in Q1 FY 23 as against Rs. 54.0 Cr. in Q1 FY 22, 68.4% increase YoY
 - EBITDA reported at Rs. 25.0 Cr. in Q1 FY 23 as compared to Rs. 14.5 Cr. in Q1 FY 22, 72.5% increase YoY
 - Profit Before Tax stands at Rs. 22.2 Cr. in Q1 FY 23 as against Rs. 12.6 Cr. in Q1 FY 22, 77.0 % increase YoY
 - Profit After Tax was at Rs. 16.2 Cr. in Q1 FY 23 as against Rs. 8.7 Cr. in Q1 FY 22, 86.2 % increase YoY
 - Diluted EPS stands at Rs. 5.3 for Q1 FY 23 as against Rs. 2.8 for Q1 FY 22.
 - Operating cashflows was at Rs 16.2 Cr. In Q1 FY 23 as against Rs (6.9) Cr.in Q1 FY 22
 </t>
  </si>
  <si>
    <t>Con Call Highlights</t>
  </si>
  <si>
    <t xml:space="preserve"> - Diversified Order Book of 765 Crs, but dominated by Clean Energy which contributes to 53%
 - Our Net Working Capital days has reduced to 249 days from 275 days due to the efforts placed by the company for the reduction of NWC days
 -  GE Renewable have started discussions with us and we are expecting orders flowing in from them</t>
  </si>
  <si>
    <t xml:space="preserve"> </t>
  </si>
  <si>
    <r>
      <rPr>
        <b/>
        <sz val="10"/>
        <rFont val="Arial"/>
        <family val="2"/>
      </rPr>
      <t>YoY Q2FY23 vs Q2FY22:</t>
    </r>
    <r>
      <rPr>
        <sz val="10"/>
        <rFont val="Arial"/>
        <family val="2"/>
      </rPr>
      <t xml:space="preserve">
 - Revenue from operations stood at Rs 126.2 crore in Q2 FY 23 as against Rs 91.3 crore in Q2 FY 22, 38% increase YoY
 - EBITDA reported at Rs 34.9 crore in Q2 FY 23 as compared to Rs 29.4 crore in Q2 FY 22, 19% increase YoY
 - Profit Before Tax stands at Rs 33.0 crore in Q2 FY 23 as against Rs 27.1 crore in Q2 FY 22, 22% increase YoY
 - Profit After Tax was at Rs 24.7 crore in Q2 FY 23 as against Rs 19.1 crore in Q2 FY 22, 30% increase YoY
 - Diluted EPS stands at Rs 8.03 for Q2 FY 23 as against Rs 6.20 for Q2 FY 22.
</t>
    </r>
    <r>
      <rPr>
        <b/>
        <sz val="10"/>
        <rFont val="Arial"/>
        <family val="2"/>
      </rPr>
      <t>QoQ Q2FY23 vs Q1FY23:</t>
    </r>
    <r>
      <rPr>
        <sz val="10"/>
        <rFont val="Arial"/>
        <family val="2"/>
      </rPr>
      <t xml:space="preserve">
 - Revenue from Operations stood at Rs 126.2 crore in Q2 FY 23 as against Rs 91.0 crore in Q1 FY 23, 39% increase in QoQ
 - EBITDA reported at Rs 34.9 crore in Q2 FY 23 as compared to Rs 25.0 crore in Q1 FY 23, a 40% increase in QoQ
 - Profit Before Tax stands at Rs 33.0 crore in Q2 FY 23 as against Rs 22.2 crore in Q1 FY 23, 49% increase in QoQ
 - Profit After Tax was at Rs 24.7 crore in Q2 FY 23 as against Rs 16.2 crore in Q1 FY 23, 52% increase in QoQ
 - Diluted EPS stands at Rs 8.03 for Q2 FY 23 as against Rs 5.27 for Q1 FY 23.</t>
    </r>
  </si>
  <si>
    <t xml:space="preserve"> - We are on track to achieve our given annual guidance of 55% to 60% growth in revenues with an EBITDA of 30% plus
 - Diversified Order Book of 1288 Crs, but dominated by Clean Energy which contributes to 67%
 - H2 revenue will be higher than the H1 Revenue i.e., Rs 298 Crs (H2) Vs Rs 217 Crs (H1) - Annual guidance given is 55% to 60% growth in revenues , hence, total revenue at end of FY 23 is expected to be around Rs 515 Crs. The Company is required to maintain inventories depending on the lead time of specific projects
 - The targeted working capital by end of this Financial year would be around 200 days
 -  As informed earlier, we have added GE hydro as customer, also the clean energy segments this quarter</t>
  </si>
  <si>
    <r>
      <rPr>
        <b/>
        <sz val="10"/>
        <rFont val="Arial"/>
        <family val="2"/>
      </rPr>
      <t>YoY Q2FY23 vs Q2FY22:</t>
    </r>
    <r>
      <rPr>
        <sz val="10"/>
        <rFont val="Arial"/>
        <family val="2"/>
      </rPr>
      <t xml:space="preserve">
 - The company has reported total income of Rs.165.919 crores during the period ended Q3 23 as compared to Rs.79.241 crores during the period Q3 22.
 - The company has posted net profit / (loss) of Rs.31.449 crores for Q3 23 as against net profit / (loss) of Rs.13.309 crores for the Q3 22.
 - The company has reported EPS of Rs.10.22 for the period ended December 31, 2022 as compared to Rs.4.32 for the period ended December 31, 2021.
 - EBITA margins for Q3 is 28%, full year EBITA margin is expected to be 30%
 - Has a strong order book close to 60-65% of the book will be energy sector. Growth in other business is also very robust
 </t>
    </r>
    <r>
      <rPr>
        <b/>
        <sz val="10"/>
        <rFont val="Arial"/>
        <family val="2"/>
      </rPr>
      <t>QoQ Q2FY23 vs Q1FY23:</t>
    </r>
    <r>
      <rPr>
        <sz val="10"/>
        <rFont val="Arial"/>
        <family val="2"/>
      </rPr>
      <t xml:space="preserve">
- The company has reported total income of Rs. 165.919 crores during the period Q3 23 as compared to Rs. 131.551 crores during the period Q2 23.
 - The company has posted net profit / (loss) of Rs. 31.449 crores for the period Q3 23, 2022 as against net profit / (loss) of Rs. 24.685 crores in Q2 23.
 - The company has reported EPS of Rs. 10.22 for the period ended December 31, 2022 as compared to Rs. 8.03 for the period ended September 30, 2022.</t>
    </r>
  </si>
  <si>
    <t xml:space="preserve"> - Received Rs. 893.1 Cr of orders in YTD FY 23 in various sectors including Clean Energy – Civil Nuclear Power, Fuel cells and Hydel. In addition, the company has received Rs. 140.0 Cr of orders in Q4 as on Feb 7 2023 
- The company has doubled its revenue and Net Profits in the current quarter on the back of acquiring a number of new clients in the energy business
 - Company revised its gudance of 80-85% growth. Targeting 575-600 crs of revenue.
 - In FY 24 the company aims to achieve a growth of 45-50%. EBITA of 30% will be maintained
 - Geographical Split of Business is mostly from USA and partly from Isreal. But in FY 24 will expand to Europe and Asia
 - CAPEX is expected to be 55-60 Crs and FY 24 will depend on the new orders
 - Spend on R&amp;D is steered by inhouse engineers. We are trying to expand business in different businesses and focusing on indeginization and import substitution
 - 3 year MOU with Indian National Space Promotion and Authorization Centre (IN-SPACe) for design and development of a two-stage to low-earth orbit all-liquid small satellite launch vehicle powered by semi cryogenic technology with a payload capacity of 500 kilogram. As per the MOU framework the company has sought support from ISRO for various requirements including avionics, sub systems testing, facilitation of launch etc. and any other requirements that might emerge during the course of design, development and launch phase</t>
  </si>
  <si>
    <t xml:space="preserve"> - Revenue for Q 4 FY 23 stood at Rs 196 4 crs as compared to Rs 98 6 Crs in Q 4 FY 22 a growth of 99% YoY and FY 23 growth of 78% YoY
 - EBIDTA for Q 4 FY 23 stood at Rs 49.1 Crs as compared to Rs 27.7 Crs in Q 4 FY 22 with a growth of 77% and FY 23 growth of 63% YoY basis
 - EBIDTA margins for Q 4 FY 23 stood at 25%
 - PAT for the quarter stood at Rs 31.1 Crs as compared to Rs 19.8 Crs in Q 4 FY 23 up by 57% YoY and FY 23 growth of 70% compared with FY 22
 - PAT margins for Q 4 FY 23 stood at 15.8%</t>
  </si>
  <si>
    <r>
      <t xml:space="preserve"> - MTAR is poised to witness an accelerated growth with healthy margins over the coming years. The company has not only added reputed global MNCs in FY 23 but also in discussions with lot more customers. We are looking forward to a 45%-50% increase in our revenues in FY 24. Our NWC days shall be reduced further by end of FY 24. Positive industry growth in the sectors of our presence is expected to fuel our growth further
 - </t>
    </r>
    <r>
      <rPr>
        <sz val="10"/>
        <color rgb="FFFF0000"/>
        <rFont val="Arial"/>
        <family val="2"/>
      </rPr>
      <t xml:space="preserve">High Working Capital and Negative Cash flow due to high inventory is a concern and the management is not convincing in its answer. Receivables include Rs. 193.5 Crs which are current. Inventory RM higher by Rs. 74 Crs in March-23 compared to Dec-22 mainly for longer lead time projects. Inventory WIP is higher by Rs. 9 Crs in March-23 as against Dec-22.  Working Capital was closely monitored to reduce the NWC to 230 days
</t>
    </r>
    <r>
      <rPr>
        <sz val="10"/>
        <rFont val="Arial"/>
        <family val="2"/>
      </rPr>
      <t xml:space="preserve"> - Received Rs. 1065.5 Cr of orders in various sectors including Clean Energy – Civil Nuclear Power, Fuel cells &amp; Hydel, Space, Defence, in FY 23
 - Management has increased salary to retain key employees to match market level and hence slight impact on margins</t>
    </r>
  </si>
  <si>
    <t xml:space="preserve"> - Revenue from Operations stood at Rs 152.6 crore in Q1FY24 as against Rs 91.0 crore in Q1FY23, a 67.6% increase YoY
 - EBITDA reported at Rs 34.5 crore in Q1FY24 as compared to Rs 25.0 crore in Q1FY23, a 38.3% increase YoY
 - Profit Before Tax stands at Rs 27.3 crore in Q1FY24 as against Rs 22.2 crore In Q1FY23, a 22.8% increase YoY
 - Profit After Tax was at Rs 20.3 crore in Q1FY24 as against Rs 16.2 crore in Q1FY23, a 25.4% increase YoY
 -  PAT margins for Q1 FY24 stood at 13.3%</t>
  </si>
  <si>
    <t xml:space="preserve"> - MTAR Technologies has received orders worth about Rs 174.6 crore in the clean energy segment
 - Order book of 1078 Crs and we have received orders for INR50 crores approximately for the first quarter. We will continue to confirm that our closing order book will be at INR1500 crores for FY ‘24.
 - Defence Licence expected from Defence Ministry in this quarter that will allow to supply directly to Navy, Army and Air Force
 - The company shall be ramping up the revenues over the coming quarters. We are expecting an accelerated inflow of orders in H2FY24. Our closing order book by the end of FY24 is estimated to be around Rs 1,500 crore
 - Bloom Orders are expected to come in current or next quarter. Bloom has registered its highest revenue and hence, orders are expected accoordingly
 -  Expected to commence exports to Asian countries, Australia, New Zealand etc. from the Indian facility and should be around INR400 crores business over the next three years.
 - Prilimanery discussion with EnerVenue 1s another company which deals with nickel hydrogen batteries instead of lithium and another exciting prospect in the energy storage systems. 
 - The semi-cryo engine we are rolling out this year for sure and which increases the payload capacity from 4 tons to 6 tons in GSLV Mark 3.
 - MTAR is qualified for 16 such packages in neuclear reactors (Kaiga 5 and Kaiga 6) and we are expecting about INRS00 crores worth of orders coming in and for which tenders have already been floated </t>
  </si>
  <si>
    <t>Company Info</t>
  </si>
  <si>
    <t>MTAR has seven strategically based manufacturing units including an export-oriented unit each based in Hyderabad, Telangana. MTAR caters to Civil Nuclear Power, Space, Defence and Clean Energy sectors. The company has a long-standing relationship of over four decades with leading Indian organisations and global OEM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</si>
</sst>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409]mmmm/yy"/>
    <numFmt numFmtId="165" formatCode="[$-409]d\-mmm\-yy"/>
    <numFmt numFmtId="166" formatCode="0.000%"/>
  </numFmts>
  <fonts count="34" x14ac:knownFonts="1">
    <font>
      <sz val="11"/>
      <name val="Calibri"/>
      <scheme val="minor"/>
    </font>
    <font>
      <sz val="11"/>
      <color theme="1"/>
      <name val="Calibri"/>
      <family val="2"/>
      <scheme val="minor"/>
    </font>
    <font>
      <sz val="11"/>
      <name val="Calibri"/>
      <family val="2"/>
    </font>
    <font>
      <b/>
      <sz val="11"/>
      <name val="Calibri"/>
      <family val="2"/>
    </font>
    <font>
      <sz val="11"/>
      <name val="Calibri"/>
      <family val="2"/>
    </font>
    <font>
      <sz val="11"/>
      <name val="Calibri"/>
      <family val="2"/>
    </font>
    <font>
      <b/>
      <u/>
      <sz val="11"/>
      <name val="Calibri"/>
      <family val="2"/>
    </font>
    <font>
      <i/>
      <sz val="11"/>
      <name val="Calibri"/>
      <family val="2"/>
    </font>
    <font>
      <u/>
      <sz val="11"/>
      <name val="Calibri"/>
      <family val="2"/>
    </font>
    <font>
      <u/>
      <sz val="11"/>
      <name val="Calibri"/>
      <family val="2"/>
    </font>
    <font>
      <b/>
      <sz val="12"/>
      <name val="Calibri"/>
      <family val="2"/>
    </font>
    <font>
      <u/>
      <sz val="12"/>
      <name val="Calibri"/>
      <family val="2"/>
    </font>
    <font>
      <sz val="12"/>
      <name val="Calibri"/>
      <family val="2"/>
    </font>
    <font>
      <u/>
      <sz val="11"/>
      <name val="Calibri"/>
      <family val="2"/>
    </font>
    <font>
      <u/>
      <sz val="11"/>
      <color theme="10"/>
      <name val="Calibri"/>
      <family val="2"/>
      <scheme val="minor"/>
    </font>
    <font>
      <sz val="11"/>
      <name val="Calibri"/>
      <family val="2"/>
    </font>
    <font>
      <b/>
      <u/>
      <sz val="11"/>
      <color theme="10"/>
      <name val="Calibri"/>
      <family val="2"/>
      <scheme val="minor"/>
    </font>
    <font>
      <b/>
      <sz val="11"/>
      <name val="Calibri"/>
      <family val="2"/>
    </font>
    <font>
      <sz val="11"/>
      <name val="Calibri"/>
      <family val="2"/>
      <scheme val="minor"/>
    </font>
    <font>
      <b/>
      <sz val="14"/>
      <name val="Calibri"/>
      <family val="2"/>
    </font>
    <font>
      <u/>
      <sz val="11"/>
      <name val="Calibri"/>
      <family val="2"/>
    </font>
    <font>
      <b/>
      <sz val="10"/>
      <name val="Arial"/>
      <family val="2"/>
    </font>
    <font>
      <sz val="10"/>
      <name val="Arial"/>
      <family val="2"/>
    </font>
    <font>
      <sz val="11"/>
      <name val="Century Gothic"/>
      <family val="2"/>
    </font>
    <font>
      <b/>
      <i/>
      <u/>
      <sz val="10"/>
      <name val="Arial"/>
      <family val="2"/>
    </font>
    <font>
      <sz val="10"/>
      <color rgb="FFC00000"/>
      <name val="Arial"/>
      <family val="2"/>
    </font>
    <font>
      <i/>
      <sz val="10"/>
      <color rgb="FFC00000"/>
      <name val="Arial"/>
      <family val="2"/>
    </font>
    <font>
      <b/>
      <sz val="11"/>
      <name val="Century Gothic"/>
      <family val="2"/>
    </font>
    <font>
      <b/>
      <i/>
      <sz val="10"/>
      <name val="Arial"/>
      <family val="2"/>
    </font>
    <font>
      <sz val="10"/>
      <color theme="1"/>
      <name val="Arial"/>
      <family val="2"/>
    </font>
    <font>
      <sz val="10"/>
      <color rgb="FFFF0000"/>
      <name val="Arial"/>
      <family val="2"/>
    </font>
    <font>
      <sz val="10"/>
      <color rgb="FF002060"/>
      <name val="Arial"/>
      <family val="2"/>
    </font>
    <font>
      <b/>
      <u/>
      <sz val="10"/>
      <name val="Arial"/>
      <family val="2"/>
    </font>
    <font>
      <b/>
      <sz val="11"/>
      <name val="Calibri"/>
      <family val="2"/>
      <scheme val="minor"/>
    </font>
  </fonts>
  <fills count="5">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C00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0" fontId="14" fillId="0" borderId="0" applyNumberFormat="0" applyFill="0" applyBorder="0" applyAlignment="0" applyProtection="0"/>
    <xf numFmtId="0" fontId="18" fillId="0" borderId="5"/>
    <xf numFmtId="9" fontId="18" fillId="0" borderId="5" applyFont="0" applyFill="0" applyBorder="0" applyAlignment="0" applyProtection="0"/>
    <xf numFmtId="43" fontId="18" fillId="0" borderId="5" applyFont="0" applyFill="0" applyBorder="0" applyAlignment="0" applyProtection="0"/>
    <xf numFmtId="0" fontId="14" fillId="0" borderId="5" applyNumberFormat="0" applyFill="0" applyBorder="0" applyAlignment="0" applyProtection="0"/>
  </cellStyleXfs>
  <cellXfs count="179">
    <xf numFmtId="0" fontId="0" fillId="0" borderId="0" xfId="0"/>
    <xf numFmtId="0" fontId="2" fillId="0" borderId="0" xfId="0" applyFont="1" applyAlignment="1">
      <alignment horizontal="left"/>
    </xf>
    <xf numFmtId="0" fontId="2" fillId="0" borderId="1" xfId="0" applyFont="1" applyBorder="1" applyAlignment="1">
      <alignment vertical="top" wrapText="1"/>
    </xf>
    <xf numFmtId="164" fontId="2" fillId="0" borderId="1" xfId="0" applyNumberFormat="1" applyFont="1"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left"/>
    </xf>
    <xf numFmtId="0" fontId="2" fillId="0" borderId="1" xfId="0" applyFont="1" applyBorder="1"/>
    <xf numFmtId="0" fontId="3" fillId="0" borderId="1" xfId="0" applyFont="1" applyBorder="1" applyAlignment="1">
      <alignment horizontal="left"/>
    </xf>
    <xf numFmtId="2" fontId="4" fillId="0" borderId="1" xfId="0" applyNumberFormat="1" applyFont="1" applyBorder="1" applyAlignment="1">
      <alignment horizontal="left" wrapText="1"/>
    </xf>
    <xf numFmtId="14" fontId="2" fillId="0" borderId="1" xfId="0" applyNumberFormat="1" applyFont="1" applyBorder="1" applyAlignment="1">
      <alignment horizontal="left"/>
    </xf>
    <xf numFmtId="0" fontId="3" fillId="0" borderId="1" xfId="0" applyFont="1" applyBorder="1" applyAlignment="1">
      <alignment wrapText="1"/>
    </xf>
    <xf numFmtId="0" fontId="2" fillId="0" borderId="1" xfId="0" applyFont="1" applyBorder="1" applyAlignment="1">
      <alignment wrapText="1"/>
    </xf>
    <xf numFmtId="0" fontId="2" fillId="0" borderId="0" xfId="0" applyFont="1" applyAlignment="1">
      <alignment vertical="top"/>
    </xf>
    <xf numFmtId="0" fontId="6" fillId="0" borderId="1" xfId="0" applyFont="1" applyBorder="1" applyAlignment="1">
      <alignment vertical="top" wrapText="1"/>
    </xf>
    <xf numFmtId="0" fontId="7" fillId="0" borderId="1" xfId="0" applyFont="1" applyBorder="1"/>
    <xf numFmtId="0" fontId="2" fillId="0" borderId="6" xfId="0" applyFont="1" applyBorder="1"/>
    <xf numFmtId="0" fontId="2" fillId="0" borderId="0" xfId="0" applyFont="1" applyAlignment="1">
      <alignment wrapText="1"/>
    </xf>
    <xf numFmtId="0" fontId="8" fillId="0" borderId="0" xfId="0" applyFont="1"/>
    <xf numFmtId="0" fontId="9" fillId="0" borderId="0" xfId="0" applyFont="1"/>
    <xf numFmtId="0" fontId="10" fillId="0" borderId="1" xfId="0" applyFont="1" applyBorder="1" applyAlignment="1">
      <alignment vertical="top" wrapText="1"/>
    </xf>
    <xf numFmtId="165" fontId="2" fillId="0" borderId="1" xfId="0" applyNumberFormat="1" applyFont="1" applyBorder="1" applyAlignment="1">
      <alignment horizontal="left" wrapText="1"/>
    </xf>
    <xf numFmtId="0" fontId="11" fillId="0" borderId="1" xfId="0" applyFont="1" applyBorder="1" applyAlignment="1">
      <alignment vertical="top" wrapText="1"/>
    </xf>
    <xf numFmtId="0" fontId="12" fillId="0" borderId="1" xfId="0" applyFont="1" applyBorder="1" applyAlignment="1">
      <alignment vertical="top" wrapText="1"/>
    </xf>
    <xf numFmtId="43" fontId="2" fillId="0" borderId="1" xfId="0" applyNumberFormat="1" applyFont="1" applyBorder="1" applyAlignment="1">
      <alignment horizontal="right" wrapText="1"/>
    </xf>
    <xf numFmtId="10" fontId="2" fillId="0" borderId="1" xfId="0" applyNumberFormat="1" applyFont="1" applyBorder="1" applyAlignment="1">
      <alignment horizontal="right" wrapText="1"/>
    </xf>
    <xf numFmtId="10" fontId="2" fillId="0" borderId="1" xfId="0" applyNumberFormat="1" applyFont="1" applyBorder="1" applyAlignment="1">
      <alignment horizontal="left" wrapText="1"/>
    </xf>
    <xf numFmtId="4" fontId="2" fillId="0" borderId="1" xfId="0" applyNumberFormat="1" applyFont="1" applyBorder="1" applyAlignment="1">
      <alignment horizontal="right" wrapText="1"/>
    </xf>
    <xf numFmtId="2" fontId="2" fillId="0" borderId="1" xfId="0" applyNumberFormat="1" applyFont="1" applyBorder="1" applyAlignment="1">
      <alignment horizontal="right" wrapText="1"/>
    </xf>
    <xf numFmtId="2" fontId="2" fillId="0" borderId="1" xfId="0" applyNumberFormat="1" applyFont="1" applyBorder="1" applyAlignment="1">
      <alignment horizontal="left" wrapText="1"/>
    </xf>
    <xf numFmtId="10" fontId="2" fillId="0" borderId="1" xfId="0" applyNumberFormat="1" applyFont="1" applyBorder="1" applyAlignment="1">
      <alignment wrapText="1"/>
    </xf>
    <xf numFmtId="43" fontId="2" fillId="0" borderId="1" xfId="0" applyNumberFormat="1" applyFont="1" applyBorder="1" applyAlignment="1">
      <alignment wrapText="1"/>
    </xf>
    <xf numFmtId="10" fontId="2" fillId="0" borderId="1" xfId="0" applyNumberFormat="1" applyFont="1" applyBorder="1"/>
    <xf numFmtId="10" fontId="4" fillId="0" borderId="1" xfId="0" applyNumberFormat="1" applyFont="1" applyBorder="1"/>
    <xf numFmtId="10" fontId="4" fillId="0" borderId="1" xfId="0" applyNumberFormat="1" applyFont="1" applyBorder="1" applyAlignment="1">
      <alignment wrapText="1"/>
    </xf>
    <xf numFmtId="2" fontId="2" fillId="0" borderId="1" xfId="0" applyNumberFormat="1" applyFont="1" applyBorder="1"/>
    <xf numFmtId="15" fontId="2" fillId="0" borderId="1" xfId="0" applyNumberFormat="1" applyFont="1" applyBorder="1"/>
    <xf numFmtId="15" fontId="2" fillId="0" borderId="1" xfId="0" applyNumberFormat="1" applyFont="1" applyBorder="1" applyAlignment="1">
      <alignment wrapText="1"/>
    </xf>
    <xf numFmtId="0" fontId="2" fillId="0" borderId="1" xfId="0" applyFont="1" applyBorder="1" applyAlignment="1">
      <alignment vertical="top"/>
    </xf>
    <xf numFmtId="17" fontId="2" fillId="0" borderId="1" xfId="0" applyNumberFormat="1" applyFont="1" applyBorder="1"/>
    <xf numFmtId="0" fontId="13" fillId="0" borderId="1" xfId="0" applyFont="1" applyBorder="1" applyAlignment="1">
      <alignment vertical="top" wrapText="1"/>
    </xf>
    <xf numFmtId="0" fontId="2" fillId="0" borderId="1" xfId="0" applyFont="1" applyBorder="1" applyAlignment="1">
      <alignment horizontal="center"/>
    </xf>
    <xf numFmtId="0" fontId="2" fillId="0" borderId="1" xfId="0" applyFont="1" applyBorder="1" applyAlignment="1">
      <alignment horizontal="left" vertical="top" wrapText="1"/>
    </xf>
    <xf numFmtId="9" fontId="2" fillId="0" borderId="1" xfId="0" applyNumberFormat="1" applyFont="1" applyBorder="1" applyAlignment="1">
      <alignment wrapText="1"/>
    </xf>
    <xf numFmtId="0" fontId="2" fillId="0" borderId="5" xfId="0" applyFont="1" applyBorder="1"/>
    <xf numFmtId="0" fontId="14" fillId="0" borderId="1" xfId="1" applyBorder="1" applyAlignment="1">
      <alignment horizontal="left"/>
    </xf>
    <xf numFmtId="164" fontId="14" fillId="0" borderId="1" xfId="1" applyNumberFormat="1" applyBorder="1" applyAlignment="1">
      <alignment horizontal="left" wrapText="1"/>
    </xf>
    <xf numFmtId="0" fontId="15" fillId="0" borderId="1" xfId="0" applyFont="1" applyBorder="1"/>
    <xf numFmtId="0" fontId="16" fillId="0" borderId="0" xfId="1" applyFont="1" applyAlignment="1"/>
    <xf numFmtId="0" fontId="15" fillId="0" borderId="1" xfId="0" applyFont="1" applyBorder="1" applyAlignment="1">
      <alignment wrapText="1"/>
    </xf>
    <xf numFmtId="0" fontId="2" fillId="2" borderId="1" xfId="0" applyFont="1" applyFill="1" applyBorder="1" applyAlignment="1">
      <alignment vertical="top" wrapText="1"/>
    </xf>
    <xf numFmtId="0" fontId="2" fillId="2" borderId="5" xfId="0" applyFont="1" applyFill="1" applyBorder="1"/>
    <xf numFmtId="0" fontId="0" fillId="3" borderId="0" xfId="0" applyFill="1"/>
    <xf numFmtId="0" fontId="19" fillId="0" borderId="0" xfId="0" applyFont="1"/>
    <xf numFmtId="17" fontId="14" fillId="0" borderId="1" xfId="1" applyNumberFormat="1" applyBorder="1" applyAlignment="1">
      <alignment horizontal="left"/>
    </xf>
    <xf numFmtId="0" fontId="2" fillId="2" borderId="1" xfId="0" applyFont="1" applyFill="1" applyBorder="1" applyAlignment="1">
      <alignment vertical="top"/>
    </xf>
    <xf numFmtId="0" fontId="2" fillId="2" borderId="1" xfId="0" applyFont="1" applyFill="1" applyBorder="1"/>
    <xf numFmtId="0" fontId="15" fillId="3" borderId="1" xfId="0" applyFont="1" applyFill="1" applyBorder="1" applyAlignment="1">
      <alignment vertical="top"/>
    </xf>
    <xf numFmtId="0" fontId="2" fillId="2" borderId="1" xfId="0" applyFont="1" applyFill="1" applyBorder="1" applyAlignment="1">
      <alignment wrapText="1"/>
    </xf>
    <xf numFmtId="0" fontId="2" fillId="3" borderId="1" xfId="0" applyFont="1" applyFill="1" applyBorder="1"/>
    <xf numFmtId="0" fontId="15" fillId="2" borderId="1" xfId="0" applyFont="1" applyFill="1" applyBorder="1" applyAlignment="1">
      <alignment vertical="top" wrapText="1"/>
    </xf>
    <xf numFmtId="0" fontId="15" fillId="0" borderId="1" xfId="0" applyFont="1" applyBorder="1" applyAlignment="1">
      <alignment vertical="top" wrapText="1"/>
    </xf>
    <xf numFmtId="0" fontId="17" fillId="0" borderId="1" xfId="0" applyFont="1" applyBorder="1"/>
    <xf numFmtId="0" fontId="20" fillId="0" borderId="0" xfId="0" applyFont="1"/>
    <xf numFmtId="0" fontId="18" fillId="0" borderId="0" xfId="0" applyFont="1"/>
    <xf numFmtId="0" fontId="17" fillId="0" borderId="1" xfId="0" applyFont="1" applyBorder="1" applyAlignment="1">
      <alignment wrapText="1"/>
    </xf>
    <xf numFmtId="164" fontId="15" fillId="0" borderId="1" xfId="0" applyNumberFormat="1" applyFont="1" applyBorder="1" applyAlignment="1">
      <alignment horizontal="left" wrapText="1"/>
    </xf>
    <xf numFmtId="43" fontId="2" fillId="0" borderId="1" xfId="0" applyNumberFormat="1" applyFont="1" applyBorder="1"/>
    <xf numFmtId="0" fontId="2" fillId="0" borderId="2" xfId="0" applyFont="1" applyBorder="1" applyAlignment="1">
      <alignment horizontal="left" vertical="center" wrapText="1"/>
    </xf>
    <xf numFmtId="0" fontId="5" fillId="0" borderId="3" xfId="0" applyFont="1" applyBorder="1"/>
    <xf numFmtId="0" fontId="5" fillId="0" borderId="4" xfId="0" applyFont="1" applyBorder="1"/>
    <xf numFmtId="0" fontId="15" fillId="0" borderId="2" xfId="0" applyFont="1" applyBorder="1" applyAlignment="1">
      <alignment horizontal="left" vertical="center" wrapText="1"/>
    </xf>
    <xf numFmtId="0" fontId="15" fillId="0" borderId="2" xfId="0" applyFont="1" applyBorder="1" applyAlignment="1">
      <alignment horizontal="left" wrapText="1"/>
    </xf>
    <xf numFmtId="0" fontId="2" fillId="0" borderId="2" xfId="0" applyFont="1" applyBorder="1" applyAlignment="1">
      <alignment horizontal="left" wrapText="1"/>
    </xf>
    <xf numFmtId="0" fontId="15" fillId="0" borderId="3" xfId="0" applyFont="1" applyBorder="1"/>
    <xf numFmtId="0" fontId="15" fillId="0" borderId="4" xfId="0" applyFont="1" applyBorder="1"/>
    <xf numFmtId="0" fontId="2" fillId="2" borderId="2" xfId="0" applyFont="1" applyFill="1" applyBorder="1" applyAlignment="1">
      <alignment horizontal="left" vertical="center" wrapText="1"/>
    </xf>
    <xf numFmtId="0" fontId="5" fillId="3" borderId="3" xfId="0" applyFont="1" applyFill="1" applyBorder="1"/>
    <xf numFmtId="0" fontId="5" fillId="3" borderId="4" xfId="0" applyFont="1" applyFill="1" applyBorder="1"/>
    <xf numFmtId="0" fontId="2" fillId="2" borderId="2" xfId="0" applyFont="1" applyFill="1" applyBorder="1" applyAlignment="1">
      <alignment horizontal="left" wrapText="1"/>
    </xf>
    <xf numFmtId="10" fontId="15" fillId="0" borderId="2" xfId="0" applyNumberFormat="1" applyFont="1" applyBorder="1" applyAlignment="1">
      <alignment horizontal="left" wrapText="1"/>
    </xf>
    <xf numFmtId="0" fontId="3" fillId="0" borderId="2" xfId="0" applyFont="1" applyBorder="1" applyAlignment="1">
      <alignment horizontal="left" vertical="center" wrapText="1"/>
    </xf>
    <xf numFmtId="0" fontId="15" fillId="0" borderId="2" xfId="0" applyFont="1" applyBorder="1" applyAlignment="1">
      <alignment horizontal="left" vertical="top" wrapText="1"/>
    </xf>
    <xf numFmtId="0" fontId="2" fillId="0" borderId="7" xfId="0" applyFont="1" applyBorder="1" applyAlignment="1">
      <alignment horizontal="center"/>
    </xf>
    <xf numFmtId="0" fontId="5" fillId="0" borderId="6" xfId="0" applyFont="1" applyBorder="1"/>
    <xf numFmtId="0" fontId="5" fillId="0" borderId="8" xfId="0" applyFont="1" applyBorder="1"/>
    <xf numFmtId="0" fontId="21" fillId="0" borderId="5" xfId="2" applyFont="1" applyAlignment="1">
      <alignment wrapText="1"/>
    </xf>
    <xf numFmtId="0" fontId="22" fillId="0" borderId="5" xfId="2" applyFont="1" applyAlignment="1">
      <alignment wrapText="1"/>
    </xf>
    <xf numFmtId="0" fontId="23" fillId="0" borderId="5" xfId="2" applyFont="1" applyAlignment="1">
      <alignment wrapText="1"/>
    </xf>
    <xf numFmtId="0" fontId="22" fillId="0" borderId="5" xfId="2" applyFont="1" applyAlignment="1">
      <alignment horizontal="center" wrapText="1"/>
    </xf>
    <xf numFmtId="0" fontId="21" fillId="0" borderId="9" xfId="2" applyFont="1" applyBorder="1" applyAlignment="1">
      <alignment wrapText="1"/>
    </xf>
    <xf numFmtId="0" fontId="21" fillId="0" borderId="9" xfId="2" applyFont="1" applyBorder="1" applyAlignment="1">
      <alignment horizontal="center" vertical="top" wrapText="1"/>
    </xf>
    <xf numFmtId="0" fontId="21" fillId="0" borderId="9" xfId="2" applyFont="1" applyBorder="1" applyAlignment="1">
      <alignment horizontal="center" wrapText="1"/>
    </xf>
    <xf numFmtId="0" fontId="24" fillId="0" borderId="9" xfId="2" applyFont="1" applyBorder="1" applyAlignment="1">
      <alignment vertical="top" wrapText="1"/>
    </xf>
    <xf numFmtId="4" fontId="22" fillId="0" borderId="9" xfId="2" applyNumberFormat="1" applyFont="1" applyBorder="1" applyAlignment="1">
      <alignment horizontal="right" wrapText="1"/>
    </xf>
    <xf numFmtId="164" fontId="22" fillId="0" borderId="9" xfId="2" applyNumberFormat="1" applyFont="1" applyBorder="1" applyAlignment="1">
      <alignment horizontal="left" wrapText="1"/>
    </xf>
    <xf numFmtId="0" fontId="22" fillId="0" borderId="9" xfId="2" applyFont="1" applyBorder="1" applyAlignment="1">
      <alignment wrapText="1"/>
    </xf>
    <xf numFmtId="2" fontId="25" fillId="0" borderId="9" xfId="2" applyNumberFormat="1" applyFont="1" applyBorder="1" applyAlignment="1">
      <alignment vertical="top" wrapText="1"/>
    </xf>
    <xf numFmtId="2" fontId="22" fillId="0" borderId="9" xfId="2" applyNumberFormat="1" applyFont="1" applyBorder="1" applyAlignment="1">
      <alignment horizontal="right" wrapText="1"/>
    </xf>
    <xf numFmtId="2" fontId="22" fillId="0" borderId="9" xfId="2" applyNumberFormat="1" applyFont="1" applyBorder="1" applyAlignment="1">
      <alignment horizontal="left" wrapText="1"/>
    </xf>
    <xf numFmtId="2" fontId="22" fillId="0" borderId="9" xfId="2" applyNumberFormat="1" applyFont="1" applyBorder="1" applyAlignment="1">
      <alignment wrapText="1"/>
    </xf>
    <xf numFmtId="2" fontId="23" fillId="0" borderId="5" xfId="2" applyNumberFormat="1" applyFont="1" applyAlignment="1">
      <alignment wrapText="1"/>
    </xf>
    <xf numFmtId="9" fontId="22" fillId="0" borderId="9" xfId="3" applyFont="1" applyBorder="1" applyAlignment="1">
      <alignment vertical="top" wrapText="1"/>
    </xf>
    <xf numFmtId="9" fontId="22" fillId="0" borderId="9" xfId="3" applyFont="1" applyBorder="1" applyAlignment="1">
      <alignment horizontal="right" wrapText="1"/>
    </xf>
    <xf numFmtId="9" fontId="23" fillId="0" borderId="5" xfId="3" applyFont="1" applyAlignment="1">
      <alignment wrapText="1"/>
    </xf>
    <xf numFmtId="43" fontId="25" fillId="0" borderId="9" xfId="4" applyFont="1" applyBorder="1" applyAlignment="1">
      <alignment vertical="top" wrapText="1"/>
    </xf>
    <xf numFmtId="43" fontId="22" fillId="0" borderId="9" xfId="4" applyFont="1" applyBorder="1" applyAlignment="1">
      <alignment horizontal="right" wrapText="1"/>
    </xf>
    <xf numFmtId="43" fontId="23" fillId="0" borderId="5" xfId="4" applyFont="1" applyAlignment="1">
      <alignment wrapText="1"/>
    </xf>
    <xf numFmtId="0" fontId="26" fillId="0" borderId="9" xfId="2" applyFont="1" applyBorder="1" applyAlignment="1">
      <alignment vertical="top" wrapText="1"/>
    </xf>
    <xf numFmtId="10" fontId="22" fillId="0" borderId="9" xfId="3" applyNumberFormat="1" applyFont="1" applyBorder="1" applyAlignment="1">
      <alignment wrapText="1"/>
    </xf>
    <xf numFmtId="10" fontId="23" fillId="0" borderId="5" xfId="3" applyNumberFormat="1" applyFont="1" applyAlignment="1">
      <alignment wrapText="1"/>
    </xf>
    <xf numFmtId="0" fontId="25" fillId="0" borderId="9" xfId="2" applyFont="1" applyBorder="1" applyAlignment="1">
      <alignment vertical="top" wrapText="1"/>
    </xf>
    <xf numFmtId="10" fontId="22" fillId="0" borderId="9" xfId="2" applyNumberFormat="1" applyFont="1" applyBorder="1" applyAlignment="1">
      <alignment wrapText="1"/>
    </xf>
    <xf numFmtId="2" fontId="22" fillId="0" borderId="9" xfId="2" applyNumberFormat="1" applyFont="1" applyBorder="1" applyAlignment="1">
      <alignment vertical="top" wrapText="1"/>
    </xf>
    <xf numFmtId="2" fontId="24" fillId="0" borderId="9" xfId="2" applyNumberFormat="1" applyFont="1" applyBorder="1" applyAlignment="1">
      <alignment vertical="top" wrapText="1"/>
    </xf>
    <xf numFmtId="43" fontId="22" fillId="3" borderId="9" xfId="4" applyFont="1" applyFill="1" applyBorder="1" applyAlignment="1">
      <alignment horizontal="right" wrapText="1"/>
    </xf>
    <xf numFmtId="43" fontId="23" fillId="0" borderId="9" xfId="4" applyFont="1" applyBorder="1" applyAlignment="1">
      <alignment wrapText="1"/>
    </xf>
    <xf numFmtId="2" fontId="22" fillId="0" borderId="9" xfId="2" applyNumberFormat="1" applyFont="1" applyBorder="1" applyAlignment="1">
      <alignment horizontal="left" vertical="top" wrapText="1"/>
    </xf>
    <xf numFmtId="43" fontId="22" fillId="0" borderId="9" xfId="4" applyFont="1" applyBorder="1" applyAlignment="1">
      <alignment wrapText="1"/>
    </xf>
    <xf numFmtId="0" fontId="22" fillId="4" borderId="9" xfId="2" applyFont="1" applyFill="1" applyBorder="1" applyAlignment="1">
      <alignment horizontal="right" wrapText="1"/>
    </xf>
    <xf numFmtId="2" fontId="22" fillId="3" borderId="9" xfId="2" applyNumberFormat="1" applyFont="1" applyFill="1" applyBorder="1" applyAlignment="1">
      <alignment horizontal="right" vertical="top" wrapText="1"/>
    </xf>
    <xf numFmtId="10" fontId="22" fillId="3" borderId="9" xfId="3" applyNumberFormat="1" applyFont="1" applyFill="1" applyBorder="1" applyAlignment="1">
      <alignment horizontal="right" vertical="top" wrapText="1"/>
    </xf>
    <xf numFmtId="43" fontId="22" fillId="4" borderId="9" xfId="4" applyFont="1" applyFill="1" applyBorder="1" applyAlignment="1">
      <alignment horizontal="right" wrapText="1"/>
    </xf>
    <xf numFmtId="0" fontId="27" fillId="0" borderId="5" xfId="2" applyFont="1" applyAlignment="1">
      <alignment wrapText="1"/>
    </xf>
    <xf numFmtId="0" fontId="22" fillId="0" borderId="9" xfId="2" applyFont="1" applyBorder="1" applyAlignment="1">
      <alignment vertical="top" wrapText="1"/>
    </xf>
    <xf numFmtId="10" fontId="22" fillId="4" borderId="9" xfId="3" applyNumberFormat="1" applyFont="1" applyFill="1" applyBorder="1" applyAlignment="1">
      <alignment horizontal="right" wrapText="1"/>
    </xf>
    <xf numFmtId="10" fontId="22" fillId="0" borderId="9" xfId="3" applyNumberFormat="1" applyFont="1" applyBorder="1" applyAlignment="1">
      <alignment horizontal="right" wrapText="1"/>
    </xf>
    <xf numFmtId="0" fontId="28" fillId="0" borderId="9" xfId="2" applyFont="1" applyBorder="1" applyAlignment="1">
      <alignment vertical="top" wrapText="1"/>
    </xf>
    <xf numFmtId="10" fontId="22" fillId="0" borderId="5" xfId="3" applyNumberFormat="1" applyFont="1" applyAlignment="1">
      <alignment wrapText="1"/>
    </xf>
    <xf numFmtId="43" fontId="22" fillId="4" borderId="9" xfId="4" applyFont="1" applyFill="1" applyBorder="1" applyAlignment="1">
      <alignment wrapText="1"/>
    </xf>
    <xf numFmtId="43" fontId="22" fillId="3" borderId="9" xfId="4" applyFont="1" applyFill="1" applyBorder="1" applyAlignment="1">
      <alignment wrapText="1"/>
    </xf>
    <xf numFmtId="1" fontId="25" fillId="0" borderId="9" xfId="2" applyNumberFormat="1" applyFont="1" applyBorder="1" applyAlignment="1">
      <alignment vertical="top" wrapText="1"/>
    </xf>
    <xf numFmtId="43" fontId="21" fillId="3" borderId="9" xfId="4" applyFont="1" applyFill="1" applyBorder="1" applyAlignment="1">
      <alignment wrapText="1"/>
    </xf>
    <xf numFmtId="0" fontId="29" fillId="0" borderId="9" xfId="2" applyFont="1" applyBorder="1" applyAlignment="1">
      <alignment vertical="top" wrapText="1"/>
    </xf>
    <xf numFmtId="10" fontId="22" fillId="4" borderId="9" xfId="3" applyNumberFormat="1" applyFont="1" applyFill="1" applyBorder="1" applyAlignment="1">
      <alignment wrapText="1"/>
    </xf>
    <xf numFmtId="10" fontId="22" fillId="3" borderId="9" xfId="3" applyNumberFormat="1" applyFont="1" applyFill="1" applyBorder="1" applyAlignment="1">
      <alignment wrapText="1"/>
    </xf>
    <xf numFmtId="0" fontId="21" fillId="0" borderId="10" xfId="2" applyFont="1" applyBorder="1" applyAlignment="1">
      <alignment wrapText="1"/>
    </xf>
    <xf numFmtId="0" fontId="22" fillId="0" borderId="10" xfId="2" applyFont="1" applyBorder="1" applyAlignment="1">
      <alignment wrapText="1"/>
    </xf>
    <xf numFmtId="0" fontId="21" fillId="0" borderId="7" xfId="2" applyFont="1" applyBorder="1" applyAlignment="1">
      <alignment vertical="top" wrapText="1"/>
    </xf>
    <xf numFmtId="165" fontId="22" fillId="0" borderId="7" xfId="2" applyNumberFormat="1" applyFont="1" applyBorder="1" applyAlignment="1">
      <alignment horizontal="left" wrapText="1"/>
    </xf>
    <xf numFmtId="0" fontId="18" fillId="0" borderId="9" xfId="2" applyBorder="1"/>
    <xf numFmtId="1" fontId="22" fillId="0" borderId="5" xfId="2" applyNumberFormat="1" applyFont="1" applyAlignment="1">
      <alignment wrapText="1"/>
    </xf>
    <xf numFmtId="1" fontId="22" fillId="0" borderId="9" xfId="2" applyNumberFormat="1" applyFont="1" applyBorder="1" applyAlignment="1">
      <alignment vertical="top" wrapText="1"/>
    </xf>
    <xf numFmtId="166" fontId="22" fillId="0" borderId="9" xfId="3" applyNumberFormat="1" applyFont="1" applyBorder="1" applyAlignment="1">
      <alignment horizontal="right" wrapText="1"/>
    </xf>
    <xf numFmtId="166" fontId="22" fillId="0" borderId="5" xfId="3" applyNumberFormat="1" applyFont="1" applyAlignment="1">
      <alignment wrapText="1"/>
    </xf>
    <xf numFmtId="1" fontId="22" fillId="0" borderId="9" xfId="2" applyNumberFormat="1" applyFont="1" applyBorder="1" applyAlignment="1">
      <alignment horizontal="right" wrapText="1"/>
    </xf>
    <xf numFmtId="43" fontId="30" fillId="4" borderId="9" xfId="4" applyFont="1" applyFill="1" applyBorder="1" applyAlignment="1">
      <alignment horizontal="right" wrapText="1"/>
    </xf>
    <xf numFmtId="1" fontId="22" fillId="4" borderId="9" xfId="2" applyNumberFormat="1" applyFont="1" applyFill="1" applyBorder="1" applyAlignment="1">
      <alignment horizontal="right" wrapText="1"/>
    </xf>
    <xf numFmtId="2" fontId="22" fillId="3" borderId="9" xfId="2" applyNumberFormat="1" applyFont="1" applyFill="1" applyBorder="1" applyAlignment="1">
      <alignment horizontal="right" wrapText="1"/>
    </xf>
    <xf numFmtId="0" fontId="22" fillId="4" borderId="9" xfId="2" applyFont="1" applyFill="1" applyBorder="1" applyAlignment="1">
      <alignment horizontal="left" wrapText="1"/>
    </xf>
    <xf numFmtId="166" fontId="22" fillId="4" borderId="9" xfId="3" applyNumberFormat="1" applyFont="1" applyFill="1" applyBorder="1" applyAlignment="1">
      <alignment horizontal="right" wrapText="1"/>
    </xf>
    <xf numFmtId="2" fontId="22" fillId="0" borderId="5" xfId="2" applyNumberFormat="1" applyFont="1" applyAlignment="1">
      <alignment wrapText="1"/>
    </xf>
    <xf numFmtId="9" fontId="22" fillId="4" borderId="9" xfId="3" applyFont="1" applyFill="1" applyBorder="1" applyAlignment="1">
      <alignment vertical="top" wrapText="1"/>
    </xf>
    <xf numFmtId="0" fontId="31" fillId="0" borderId="9" xfId="2" applyFont="1" applyBorder="1" applyAlignment="1">
      <alignment vertical="top" wrapText="1"/>
    </xf>
    <xf numFmtId="1" fontId="18" fillId="0" borderId="9" xfId="2" applyNumberFormat="1" applyBorder="1" applyAlignment="1">
      <alignment horizontal="left" wrapText="1"/>
    </xf>
    <xf numFmtId="1" fontId="18" fillId="0" borderId="9" xfId="2" applyNumberFormat="1" applyBorder="1" applyAlignment="1">
      <alignment wrapText="1"/>
    </xf>
    <xf numFmtId="1" fontId="31" fillId="0" borderId="9" xfId="2" applyNumberFormat="1" applyFont="1" applyBorder="1" applyAlignment="1">
      <alignment horizontal="left" vertical="top" wrapText="1" indent="1"/>
    </xf>
    <xf numFmtId="1" fontId="1" fillId="0" borderId="9" xfId="2" applyNumberFormat="1" applyFont="1" applyBorder="1"/>
    <xf numFmtId="1" fontId="1" fillId="0" borderId="9" xfId="4" applyNumberFormat="1" applyFont="1" applyFill="1" applyBorder="1" applyAlignment="1">
      <alignment horizontal="right" wrapText="1"/>
    </xf>
    <xf numFmtId="1" fontId="1" fillId="0" borderId="9" xfId="3" applyNumberFormat="1" applyFont="1" applyFill="1" applyBorder="1" applyAlignment="1">
      <alignment horizontal="right" wrapText="1"/>
    </xf>
    <xf numFmtId="1" fontId="1" fillId="0" borderId="9" xfId="2" applyNumberFormat="1" applyFont="1" applyBorder="1" applyAlignment="1">
      <alignment horizontal="right" wrapText="1"/>
    </xf>
    <xf numFmtId="1" fontId="31" fillId="0" borderId="9" xfId="2" applyNumberFormat="1" applyFont="1" applyBorder="1" applyAlignment="1">
      <alignment vertical="top" wrapText="1"/>
    </xf>
    <xf numFmtId="1" fontId="1" fillId="0" borderId="9" xfId="2" applyNumberFormat="1" applyFont="1" applyBorder="1" applyAlignment="1">
      <alignment horizontal="left" wrapText="1"/>
    </xf>
    <xf numFmtId="9" fontId="31" fillId="0" borderId="9" xfId="3" applyFont="1" applyBorder="1" applyAlignment="1">
      <alignment vertical="top" wrapText="1"/>
    </xf>
    <xf numFmtId="2" fontId="31" fillId="0" borderId="9" xfId="2" applyNumberFormat="1" applyFont="1" applyBorder="1" applyAlignment="1">
      <alignment vertical="top" wrapText="1"/>
    </xf>
    <xf numFmtId="0" fontId="32" fillId="0" borderId="9" xfId="2" applyFont="1" applyBorder="1" applyAlignment="1">
      <alignment vertical="top" wrapText="1"/>
    </xf>
    <xf numFmtId="1" fontId="33" fillId="0" borderId="9" xfId="2" applyNumberFormat="1" applyFont="1" applyBorder="1" applyAlignment="1">
      <alignment wrapText="1"/>
    </xf>
    <xf numFmtId="9" fontId="22" fillId="0" borderId="11" xfId="3" applyFont="1" applyBorder="1" applyAlignment="1">
      <alignment horizontal="left" vertical="top" wrapText="1"/>
    </xf>
    <xf numFmtId="9" fontId="22" fillId="0" borderId="12" xfId="3" applyFont="1" applyBorder="1" applyAlignment="1">
      <alignment horizontal="left" vertical="top" wrapText="1"/>
    </xf>
    <xf numFmtId="9" fontId="22" fillId="0" borderId="13" xfId="3" applyFont="1" applyBorder="1" applyAlignment="1">
      <alignment horizontal="left" vertical="top" wrapText="1"/>
    </xf>
    <xf numFmtId="9" fontId="22" fillId="0" borderId="14" xfId="3" applyFont="1" applyBorder="1" applyAlignment="1">
      <alignment horizontal="left" vertical="top" wrapText="1"/>
    </xf>
    <xf numFmtId="9" fontId="22" fillId="0" borderId="15" xfId="3" applyFont="1" applyBorder="1" applyAlignment="1">
      <alignment horizontal="left" vertical="top" wrapText="1"/>
    </xf>
    <xf numFmtId="9" fontId="22" fillId="0" borderId="16" xfId="3" applyFont="1" applyBorder="1" applyAlignment="1">
      <alignment horizontal="left" vertical="top" wrapText="1"/>
    </xf>
    <xf numFmtId="9" fontId="14" fillId="0" borderId="9" xfId="5" applyNumberFormat="1" applyBorder="1" applyAlignment="1">
      <alignment vertical="top" wrapText="1"/>
    </xf>
    <xf numFmtId="0" fontId="14" fillId="0" borderId="5" xfId="5" applyAlignment="1">
      <alignment horizontal="left" wrapText="1"/>
    </xf>
    <xf numFmtId="0" fontId="21" fillId="0" borderId="5" xfId="2" applyFont="1" applyAlignment="1">
      <alignment horizontal="center" wrapText="1"/>
    </xf>
    <xf numFmtId="9" fontId="22" fillId="0" borderId="5" xfId="3" applyFont="1" applyBorder="1" applyAlignment="1">
      <alignment vertical="top" wrapText="1"/>
    </xf>
    <xf numFmtId="9" fontId="22" fillId="0" borderId="5" xfId="3" applyFont="1" applyBorder="1" applyAlignment="1">
      <alignment horizontal="left" vertical="top" wrapText="1"/>
    </xf>
    <xf numFmtId="0" fontId="21" fillId="0" borderId="17" xfId="2" applyFont="1" applyBorder="1" applyAlignment="1">
      <alignment horizontal="center" wrapText="1"/>
    </xf>
    <xf numFmtId="0" fontId="21" fillId="0" borderId="18" xfId="2" applyFont="1" applyBorder="1" applyAlignment="1">
      <alignment horizontal="center" wrapText="1"/>
    </xf>
  </cellXfs>
  <cellStyles count="6">
    <cellStyle name="Comma 2" xfId="4" xr:uid="{86D080E9-905C-4269-8782-95524DAC5130}"/>
    <cellStyle name="Hyperlink" xfId="1" builtinId="8"/>
    <cellStyle name="Hyperlink 2" xfId="5" xr:uid="{409CF385-8F5E-490A-BE5E-35EAA7D2FB6E}"/>
    <cellStyle name="Normal" xfId="0" builtinId="0"/>
    <cellStyle name="Normal 2" xfId="2" xr:uid="{6DD0B262-5DCD-4555-9BCC-35D456471B40}"/>
    <cellStyle name="Percent 2" xfId="3" xr:uid="{10925115-B0E3-46B5-9C96-D5CE4DD1C7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jpeg"/></Relationships>
</file>

<file path=xl/drawings/drawing1.xml><?xml version="1.0" encoding="utf-8"?>
<xdr:wsDr xmlns:xdr="http://schemas.openxmlformats.org/drawingml/2006/spreadsheetDrawing" xmlns:a="http://schemas.openxmlformats.org/drawingml/2006/main">
  <xdr:twoCellAnchor editAs="oneCell">
    <xdr:from>
      <xdr:col>13</xdr:col>
      <xdr:colOff>99785</xdr:colOff>
      <xdr:row>18</xdr:row>
      <xdr:rowOff>101461</xdr:rowOff>
    </xdr:from>
    <xdr:to>
      <xdr:col>14</xdr:col>
      <xdr:colOff>2585356</xdr:colOff>
      <xdr:row>20</xdr:row>
      <xdr:rowOff>527806</xdr:rowOff>
    </xdr:to>
    <xdr:pic>
      <xdr:nvPicPr>
        <xdr:cNvPr id="8" name="Picture 7">
          <a:extLst>
            <a:ext uri="{FF2B5EF4-FFF2-40B4-BE49-F238E27FC236}">
              <a16:creationId xmlns:a16="http://schemas.microsoft.com/office/drawing/2014/main" id="{4ACA7E74-0624-162E-3393-6CA4B53D6880}"/>
            </a:ext>
          </a:extLst>
        </xdr:cNvPr>
        <xdr:cNvPicPr>
          <a:picLocks noChangeAspect="1"/>
        </xdr:cNvPicPr>
      </xdr:nvPicPr>
      <xdr:blipFill>
        <a:blip xmlns:r="http://schemas.openxmlformats.org/officeDocument/2006/relationships" r:embed="rId1"/>
        <a:stretch>
          <a:fillRect/>
        </a:stretch>
      </xdr:blipFill>
      <xdr:spPr>
        <a:xfrm>
          <a:off x="12527642" y="3793532"/>
          <a:ext cx="3093357" cy="1641917"/>
        </a:xfrm>
        <a:prstGeom prst="rect">
          <a:avLst/>
        </a:prstGeom>
      </xdr:spPr>
    </xdr:pic>
    <xdr:clientData/>
  </xdr:twoCellAnchor>
  <xdr:twoCellAnchor editAs="oneCell">
    <xdr:from>
      <xdr:col>1</xdr:col>
      <xdr:colOff>199573</xdr:colOff>
      <xdr:row>21</xdr:row>
      <xdr:rowOff>117930</xdr:rowOff>
    </xdr:from>
    <xdr:to>
      <xdr:col>4</xdr:col>
      <xdr:colOff>635001</xdr:colOff>
      <xdr:row>21</xdr:row>
      <xdr:rowOff>1667854</xdr:rowOff>
    </xdr:to>
    <xdr:pic>
      <xdr:nvPicPr>
        <xdr:cNvPr id="9" name="Picture 8">
          <a:extLst>
            <a:ext uri="{FF2B5EF4-FFF2-40B4-BE49-F238E27FC236}">
              <a16:creationId xmlns:a16="http://schemas.microsoft.com/office/drawing/2014/main" id="{05F69F9C-B966-BC0C-4E40-C22EDD9871E5}"/>
            </a:ext>
          </a:extLst>
        </xdr:cNvPr>
        <xdr:cNvPicPr>
          <a:picLocks noChangeAspect="1"/>
        </xdr:cNvPicPr>
      </xdr:nvPicPr>
      <xdr:blipFill>
        <a:blip xmlns:r="http://schemas.openxmlformats.org/officeDocument/2006/relationships" r:embed="rId2"/>
        <a:stretch>
          <a:fillRect/>
        </a:stretch>
      </xdr:blipFill>
      <xdr:spPr>
        <a:xfrm>
          <a:off x="3746502" y="7710716"/>
          <a:ext cx="2957285" cy="1549924"/>
        </a:xfrm>
        <a:prstGeom prst="rect">
          <a:avLst/>
        </a:prstGeom>
      </xdr:spPr>
    </xdr:pic>
    <xdr:clientData/>
  </xdr:twoCellAnchor>
  <xdr:twoCellAnchor editAs="oneCell">
    <xdr:from>
      <xdr:col>1</xdr:col>
      <xdr:colOff>270950</xdr:colOff>
      <xdr:row>33</xdr:row>
      <xdr:rowOff>54430</xdr:rowOff>
    </xdr:from>
    <xdr:to>
      <xdr:col>7</xdr:col>
      <xdr:colOff>27214</xdr:colOff>
      <xdr:row>34</xdr:row>
      <xdr:rowOff>1491749</xdr:rowOff>
    </xdr:to>
    <xdr:pic>
      <xdr:nvPicPr>
        <xdr:cNvPr id="10" name="Picture 9">
          <a:extLst>
            <a:ext uri="{FF2B5EF4-FFF2-40B4-BE49-F238E27FC236}">
              <a16:creationId xmlns:a16="http://schemas.microsoft.com/office/drawing/2014/main" id="{F7767B06-25A7-6CD8-A40F-EB362EF1C0EC}"/>
            </a:ext>
          </a:extLst>
        </xdr:cNvPr>
        <xdr:cNvPicPr>
          <a:picLocks noChangeAspect="1"/>
        </xdr:cNvPicPr>
      </xdr:nvPicPr>
      <xdr:blipFill>
        <a:blip xmlns:r="http://schemas.openxmlformats.org/officeDocument/2006/relationships" r:embed="rId3"/>
        <a:stretch>
          <a:fillRect/>
        </a:stretch>
      </xdr:blipFill>
      <xdr:spPr>
        <a:xfrm>
          <a:off x="3817879" y="16201573"/>
          <a:ext cx="4201264" cy="2353533"/>
        </a:xfrm>
        <a:prstGeom prst="rect">
          <a:avLst/>
        </a:prstGeom>
      </xdr:spPr>
    </xdr:pic>
    <xdr:clientData/>
  </xdr:twoCellAnchor>
  <xdr:twoCellAnchor editAs="oneCell">
    <xdr:from>
      <xdr:col>1</xdr:col>
      <xdr:colOff>417286</xdr:colOff>
      <xdr:row>27</xdr:row>
      <xdr:rowOff>353788</xdr:rowOff>
    </xdr:from>
    <xdr:to>
      <xdr:col>4</xdr:col>
      <xdr:colOff>281213</xdr:colOff>
      <xdr:row>28</xdr:row>
      <xdr:rowOff>1172008</xdr:rowOff>
    </xdr:to>
    <xdr:pic>
      <xdr:nvPicPr>
        <xdr:cNvPr id="11" name="Picture 10">
          <a:extLst>
            <a:ext uri="{FF2B5EF4-FFF2-40B4-BE49-F238E27FC236}">
              <a16:creationId xmlns:a16="http://schemas.microsoft.com/office/drawing/2014/main" id="{A71D36C9-90AB-3B67-B736-75A44A4AE5DD}"/>
            </a:ext>
          </a:extLst>
        </xdr:cNvPr>
        <xdr:cNvPicPr>
          <a:picLocks noChangeAspect="1"/>
        </xdr:cNvPicPr>
      </xdr:nvPicPr>
      <xdr:blipFill>
        <a:blip xmlns:r="http://schemas.openxmlformats.org/officeDocument/2006/relationships" r:embed="rId4"/>
        <a:stretch>
          <a:fillRect/>
        </a:stretch>
      </xdr:blipFill>
      <xdr:spPr>
        <a:xfrm>
          <a:off x="3964215" y="14577788"/>
          <a:ext cx="2385784" cy="1253648"/>
        </a:xfrm>
        <a:prstGeom prst="rect">
          <a:avLst/>
        </a:prstGeom>
      </xdr:spPr>
    </xdr:pic>
    <xdr:clientData/>
  </xdr:twoCellAnchor>
  <xdr:twoCellAnchor editAs="oneCell">
    <xdr:from>
      <xdr:col>7</xdr:col>
      <xdr:colOff>535214</xdr:colOff>
      <xdr:row>37</xdr:row>
      <xdr:rowOff>99786</xdr:rowOff>
    </xdr:from>
    <xdr:to>
      <xdr:col>12</xdr:col>
      <xdr:colOff>716643</xdr:colOff>
      <xdr:row>38</xdr:row>
      <xdr:rowOff>60044</xdr:rowOff>
    </xdr:to>
    <xdr:pic>
      <xdr:nvPicPr>
        <xdr:cNvPr id="13" name="Picture 12">
          <a:extLst>
            <a:ext uri="{FF2B5EF4-FFF2-40B4-BE49-F238E27FC236}">
              <a16:creationId xmlns:a16="http://schemas.microsoft.com/office/drawing/2014/main" id="{C866F224-E5B3-98FD-3A35-FB908C33F1BC}"/>
            </a:ext>
          </a:extLst>
        </xdr:cNvPr>
        <xdr:cNvPicPr>
          <a:picLocks noChangeAspect="1"/>
        </xdr:cNvPicPr>
      </xdr:nvPicPr>
      <xdr:blipFill>
        <a:blip xmlns:r="http://schemas.openxmlformats.org/officeDocument/2006/relationships" r:embed="rId5"/>
        <a:stretch>
          <a:fillRect/>
        </a:stretch>
      </xdr:blipFill>
      <xdr:spPr>
        <a:xfrm>
          <a:off x="8527143" y="20465143"/>
          <a:ext cx="3220357" cy="1602187"/>
        </a:xfrm>
        <a:prstGeom prst="rect">
          <a:avLst/>
        </a:prstGeom>
      </xdr:spPr>
    </xdr:pic>
    <xdr:clientData/>
  </xdr:twoCellAnchor>
  <xdr:twoCellAnchor editAs="oneCell">
    <xdr:from>
      <xdr:col>4</xdr:col>
      <xdr:colOff>480787</xdr:colOff>
      <xdr:row>28</xdr:row>
      <xdr:rowOff>90714</xdr:rowOff>
    </xdr:from>
    <xdr:to>
      <xdr:col>8</xdr:col>
      <xdr:colOff>117928</xdr:colOff>
      <xdr:row>29</xdr:row>
      <xdr:rowOff>1295</xdr:rowOff>
    </xdr:to>
    <xdr:pic>
      <xdr:nvPicPr>
        <xdr:cNvPr id="14" name="Picture 13">
          <a:extLst>
            <a:ext uri="{FF2B5EF4-FFF2-40B4-BE49-F238E27FC236}">
              <a16:creationId xmlns:a16="http://schemas.microsoft.com/office/drawing/2014/main" id="{5E4E0330-6E6F-7AEC-6828-46F9C9C3C79D}"/>
            </a:ext>
          </a:extLst>
        </xdr:cNvPr>
        <xdr:cNvPicPr>
          <a:picLocks noChangeAspect="1"/>
        </xdr:cNvPicPr>
      </xdr:nvPicPr>
      <xdr:blipFill>
        <a:blip xmlns:r="http://schemas.openxmlformats.org/officeDocument/2006/relationships" r:embed="rId6"/>
        <a:stretch>
          <a:fillRect/>
        </a:stretch>
      </xdr:blipFill>
      <xdr:spPr>
        <a:xfrm>
          <a:off x="6549573" y="14750143"/>
          <a:ext cx="2168069" cy="1235010"/>
        </a:xfrm>
        <a:prstGeom prst="rect">
          <a:avLst/>
        </a:prstGeom>
      </xdr:spPr>
    </xdr:pic>
    <xdr:clientData/>
  </xdr:twoCellAnchor>
  <xdr:twoCellAnchor editAs="oneCell">
    <xdr:from>
      <xdr:col>8</xdr:col>
      <xdr:colOff>444500</xdr:colOff>
      <xdr:row>28</xdr:row>
      <xdr:rowOff>72573</xdr:rowOff>
    </xdr:from>
    <xdr:to>
      <xdr:col>12</xdr:col>
      <xdr:colOff>344714</xdr:colOff>
      <xdr:row>28</xdr:row>
      <xdr:rowOff>1309030</xdr:rowOff>
    </xdr:to>
    <xdr:pic>
      <xdr:nvPicPr>
        <xdr:cNvPr id="15" name="Picture 14">
          <a:extLst>
            <a:ext uri="{FF2B5EF4-FFF2-40B4-BE49-F238E27FC236}">
              <a16:creationId xmlns:a16="http://schemas.microsoft.com/office/drawing/2014/main" id="{B1CB9D80-3739-2ADC-FC97-05A7126A846D}"/>
            </a:ext>
          </a:extLst>
        </xdr:cNvPr>
        <xdr:cNvPicPr>
          <a:picLocks noChangeAspect="1"/>
        </xdr:cNvPicPr>
      </xdr:nvPicPr>
      <xdr:blipFill>
        <a:blip xmlns:r="http://schemas.openxmlformats.org/officeDocument/2006/relationships" r:embed="rId7"/>
        <a:stretch>
          <a:fillRect/>
        </a:stretch>
      </xdr:blipFill>
      <xdr:spPr>
        <a:xfrm>
          <a:off x="9044214" y="14732002"/>
          <a:ext cx="2331357" cy="1236457"/>
        </a:xfrm>
        <a:prstGeom prst="rect">
          <a:avLst/>
        </a:prstGeom>
      </xdr:spPr>
    </xdr:pic>
    <xdr:clientData/>
  </xdr:twoCellAnchor>
  <xdr:twoCellAnchor editAs="oneCell">
    <xdr:from>
      <xdr:col>4</xdr:col>
      <xdr:colOff>644071</xdr:colOff>
      <xdr:row>31</xdr:row>
      <xdr:rowOff>63501</xdr:rowOff>
    </xdr:from>
    <xdr:to>
      <xdr:col>9</xdr:col>
      <xdr:colOff>290286</xdr:colOff>
      <xdr:row>31</xdr:row>
      <xdr:rowOff>1600253</xdr:rowOff>
    </xdr:to>
    <xdr:pic>
      <xdr:nvPicPr>
        <xdr:cNvPr id="16" name="Picture 15">
          <a:extLst>
            <a:ext uri="{FF2B5EF4-FFF2-40B4-BE49-F238E27FC236}">
              <a16:creationId xmlns:a16="http://schemas.microsoft.com/office/drawing/2014/main" id="{48C2BDFD-6E8C-DA0A-4AD7-AABF0CCAE610}"/>
            </a:ext>
          </a:extLst>
        </xdr:cNvPr>
        <xdr:cNvPicPr>
          <a:picLocks noChangeAspect="1"/>
        </xdr:cNvPicPr>
      </xdr:nvPicPr>
      <xdr:blipFill>
        <a:blip xmlns:r="http://schemas.openxmlformats.org/officeDocument/2006/relationships" r:embed="rId8"/>
        <a:stretch>
          <a:fillRect/>
        </a:stretch>
      </xdr:blipFill>
      <xdr:spPr>
        <a:xfrm>
          <a:off x="6712857" y="14369144"/>
          <a:ext cx="2784929" cy="1536752"/>
        </a:xfrm>
        <a:prstGeom prst="rect">
          <a:avLst/>
        </a:prstGeom>
      </xdr:spPr>
    </xdr:pic>
    <xdr:clientData/>
  </xdr:twoCellAnchor>
  <xdr:twoCellAnchor editAs="oneCell">
    <xdr:from>
      <xdr:col>5</xdr:col>
      <xdr:colOff>154214</xdr:colOff>
      <xdr:row>21</xdr:row>
      <xdr:rowOff>136071</xdr:rowOff>
    </xdr:from>
    <xdr:to>
      <xdr:col>9</xdr:col>
      <xdr:colOff>344714</xdr:colOff>
      <xdr:row>21</xdr:row>
      <xdr:rowOff>1506235</xdr:rowOff>
    </xdr:to>
    <xdr:pic>
      <xdr:nvPicPr>
        <xdr:cNvPr id="17" name="Picture 16">
          <a:extLst>
            <a:ext uri="{FF2B5EF4-FFF2-40B4-BE49-F238E27FC236}">
              <a16:creationId xmlns:a16="http://schemas.microsoft.com/office/drawing/2014/main" id="{A7F3DD52-9F17-91BD-2699-17DD2CCA7D1C}"/>
            </a:ext>
          </a:extLst>
        </xdr:cNvPr>
        <xdr:cNvPicPr>
          <a:picLocks noChangeAspect="1"/>
        </xdr:cNvPicPr>
      </xdr:nvPicPr>
      <xdr:blipFill>
        <a:blip xmlns:r="http://schemas.openxmlformats.org/officeDocument/2006/relationships" r:embed="rId9"/>
        <a:stretch>
          <a:fillRect/>
        </a:stretch>
      </xdr:blipFill>
      <xdr:spPr>
        <a:xfrm>
          <a:off x="6921500" y="7311571"/>
          <a:ext cx="2630714" cy="1370164"/>
        </a:xfrm>
        <a:prstGeom prst="rect">
          <a:avLst/>
        </a:prstGeom>
      </xdr:spPr>
    </xdr:pic>
    <xdr:clientData/>
  </xdr:twoCellAnchor>
  <xdr:twoCellAnchor editAs="oneCell">
    <xdr:from>
      <xdr:col>9</xdr:col>
      <xdr:colOff>553357</xdr:colOff>
      <xdr:row>21</xdr:row>
      <xdr:rowOff>54429</xdr:rowOff>
    </xdr:from>
    <xdr:to>
      <xdr:col>13</xdr:col>
      <xdr:colOff>281214</xdr:colOff>
      <xdr:row>21</xdr:row>
      <xdr:rowOff>1666218</xdr:rowOff>
    </xdr:to>
    <xdr:pic>
      <xdr:nvPicPr>
        <xdr:cNvPr id="18" name="Picture 17">
          <a:extLst>
            <a:ext uri="{FF2B5EF4-FFF2-40B4-BE49-F238E27FC236}">
              <a16:creationId xmlns:a16="http://schemas.microsoft.com/office/drawing/2014/main" id="{852AA3A4-1061-3078-3BDC-F119A9B7C1E7}"/>
            </a:ext>
          </a:extLst>
        </xdr:cNvPr>
        <xdr:cNvPicPr>
          <a:picLocks noChangeAspect="1"/>
        </xdr:cNvPicPr>
      </xdr:nvPicPr>
      <xdr:blipFill>
        <a:blip xmlns:r="http://schemas.openxmlformats.org/officeDocument/2006/relationships" r:embed="rId10"/>
        <a:stretch>
          <a:fillRect/>
        </a:stretch>
      </xdr:blipFill>
      <xdr:spPr>
        <a:xfrm>
          <a:off x="9760857" y="7229929"/>
          <a:ext cx="2948214" cy="1611789"/>
        </a:xfrm>
        <a:prstGeom prst="rect">
          <a:avLst/>
        </a:prstGeom>
      </xdr:spPr>
    </xdr:pic>
    <xdr:clientData/>
  </xdr:twoCellAnchor>
  <xdr:twoCellAnchor editAs="oneCell">
    <xdr:from>
      <xdr:col>1</xdr:col>
      <xdr:colOff>562429</xdr:colOff>
      <xdr:row>21</xdr:row>
      <xdr:rowOff>1623786</xdr:rowOff>
    </xdr:from>
    <xdr:to>
      <xdr:col>5</xdr:col>
      <xdr:colOff>471715</xdr:colOff>
      <xdr:row>22</xdr:row>
      <xdr:rowOff>1501946</xdr:rowOff>
    </xdr:to>
    <xdr:pic>
      <xdr:nvPicPr>
        <xdr:cNvPr id="19" name="Picture 18">
          <a:extLst>
            <a:ext uri="{FF2B5EF4-FFF2-40B4-BE49-F238E27FC236}">
              <a16:creationId xmlns:a16="http://schemas.microsoft.com/office/drawing/2014/main" id="{66984660-BDDB-72E8-505D-E4AEC3A5CB2C}"/>
            </a:ext>
          </a:extLst>
        </xdr:cNvPr>
        <xdr:cNvPicPr>
          <a:picLocks noChangeAspect="1"/>
        </xdr:cNvPicPr>
      </xdr:nvPicPr>
      <xdr:blipFill>
        <a:blip xmlns:r="http://schemas.openxmlformats.org/officeDocument/2006/relationships" r:embed="rId11"/>
        <a:stretch>
          <a:fillRect/>
        </a:stretch>
      </xdr:blipFill>
      <xdr:spPr>
        <a:xfrm>
          <a:off x="4109358" y="8799286"/>
          <a:ext cx="3129643" cy="1574517"/>
        </a:xfrm>
        <a:prstGeom prst="rect">
          <a:avLst/>
        </a:prstGeom>
      </xdr:spPr>
    </xdr:pic>
    <xdr:clientData/>
  </xdr:twoCellAnchor>
  <xdr:twoCellAnchor editAs="oneCell">
    <xdr:from>
      <xdr:col>9</xdr:col>
      <xdr:colOff>444499</xdr:colOff>
      <xdr:row>35</xdr:row>
      <xdr:rowOff>180494</xdr:rowOff>
    </xdr:from>
    <xdr:to>
      <xdr:col>13</xdr:col>
      <xdr:colOff>108857</xdr:colOff>
      <xdr:row>36</xdr:row>
      <xdr:rowOff>1490915</xdr:rowOff>
    </xdr:to>
    <xdr:pic>
      <xdr:nvPicPr>
        <xdr:cNvPr id="20" name="Picture 19">
          <a:extLst>
            <a:ext uri="{FF2B5EF4-FFF2-40B4-BE49-F238E27FC236}">
              <a16:creationId xmlns:a16="http://schemas.microsoft.com/office/drawing/2014/main" id="{033B036A-100B-40B5-55FF-9BDC4A811736}"/>
            </a:ext>
          </a:extLst>
        </xdr:cNvPr>
        <xdr:cNvPicPr>
          <a:picLocks noChangeAspect="1"/>
        </xdr:cNvPicPr>
      </xdr:nvPicPr>
      <xdr:blipFill>
        <a:blip xmlns:r="http://schemas.openxmlformats.org/officeDocument/2006/relationships" r:embed="rId12"/>
        <a:stretch>
          <a:fillRect/>
        </a:stretch>
      </xdr:blipFill>
      <xdr:spPr>
        <a:xfrm>
          <a:off x="9651999" y="18822280"/>
          <a:ext cx="2884715" cy="1491849"/>
        </a:xfrm>
        <a:prstGeom prst="rect">
          <a:avLst/>
        </a:prstGeom>
      </xdr:spPr>
    </xdr:pic>
    <xdr:clientData/>
  </xdr:twoCellAnchor>
  <xdr:twoCellAnchor editAs="oneCell">
    <xdr:from>
      <xdr:col>13</xdr:col>
      <xdr:colOff>362857</xdr:colOff>
      <xdr:row>20</xdr:row>
      <xdr:rowOff>496216</xdr:rowOff>
    </xdr:from>
    <xdr:to>
      <xdr:col>14</xdr:col>
      <xdr:colOff>3109323</xdr:colOff>
      <xdr:row>21</xdr:row>
      <xdr:rowOff>12362</xdr:rowOff>
    </xdr:to>
    <xdr:pic>
      <xdr:nvPicPr>
        <xdr:cNvPr id="21" name="Picture 20">
          <a:extLst>
            <a:ext uri="{FF2B5EF4-FFF2-40B4-BE49-F238E27FC236}">
              <a16:creationId xmlns:a16="http://schemas.microsoft.com/office/drawing/2014/main" id="{2E7AB16D-FB9A-6A57-01C3-692DB7C440AA}"/>
            </a:ext>
          </a:extLst>
        </xdr:cNvPr>
        <xdr:cNvPicPr>
          <a:picLocks noChangeAspect="1"/>
        </xdr:cNvPicPr>
      </xdr:nvPicPr>
      <xdr:blipFill>
        <a:blip xmlns:r="http://schemas.openxmlformats.org/officeDocument/2006/relationships" r:embed="rId13"/>
        <a:stretch>
          <a:fillRect/>
        </a:stretch>
      </xdr:blipFill>
      <xdr:spPr>
        <a:xfrm>
          <a:off x="12790714" y="5403859"/>
          <a:ext cx="3354252" cy="1784003"/>
        </a:xfrm>
        <a:prstGeom prst="rect">
          <a:avLst/>
        </a:prstGeom>
      </xdr:spPr>
    </xdr:pic>
    <xdr:clientData/>
  </xdr:twoCellAnchor>
  <xdr:twoCellAnchor editAs="oneCell">
    <xdr:from>
      <xdr:col>15</xdr:col>
      <xdr:colOff>190500</xdr:colOff>
      <xdr:row>20</xdr:row>
      <xdr:rowOff>908</xdr:rowOff>
    </xdr:from>
    <xdr:to>
      <xdr:col>16</xdr:col>
      <xdr:colOff>1016000</xdr:colOff>
      <xdr:row>20</xdr:row>
      <xdr:rowOff>2088209</xdr:rowOff>
    </xdr:to>
    <xdr:pic>
      <xdr:nvPicPr>
        <xdr:cNvPr id="22" name="Picture 21">
          <a:extLst>
            <a:ext uri="{FF2B5EF4-FFF2-40B4-BE49-F238E27FC236}">
              <a16:creationId xmlns:a16="http://schemas.microsoft.com/office/drawing/2014/main" id="{EC7F9925-C0AE-B9A9-A976-8063D562CCC1}"/>
            </a:ext>
          </a:extLst>
        </xdr:cNvPr>
        <xdr:cNvPicPr>
          <a:picLocks noChangeAspect="1"/>
        </xdr:cNvPicPr>
      </xdr:nvPicPr>
      <xdr:blipFill>
        <a:blip xmlns:r="http://schemas.openxmlformats.org/officeDocument/2006/relationships" r:embed="rId14"/>
        <a:stretch>
          <a:fillRect/>
        </a:stretch>
      </xdr:blipFill>
      <xdr:spPr>
        <a:xfrm>
          <a:off x="16528143" y="4908551"/>
          <a:ext cx="3882571" cy="2087301"/>
        </a:xfrm>
        <a:prstGeom prst="rect">
          <a:avLst/>
        </a:prstGeom>
      </xdr:spPr>
    </xdr:pic>
    <xdr:clientData/>
  </xdr:twoCellAnchor>
  <xdr:twoCellAnchor editAs="oneCell">
    <xdr:from>
      <xdr:col>16</xdr:col>
      <xdr:colOff>952501</xdr:colOff>
      <xdr:row>20</xdr:row>
      <xdr:rowOff>54429</xdr:rowOff>
    </xdr:from>
    <xdr:to>
      <xdr:col>18</xdr:col>
      <xdr:colOff>435429</xdr:colOff>
      <xdr:row>20</xdr:row>
      <xdr:rowOff>2034218</xdr:rowOff>
    </xdr:to>
    <xdr:pic>
      <xdr:nvPicPr>
        <xdr:cNvPr id="23" name="Picture 22">
          <a:extLst>
            <a:ext uri="{FF2B5EF4-FFF2-40B4-BE49-F238E27FC236}">
              <a16:creationId xmlns:a16="http://schemas.microsoft.com/office/drawing/2014/main" id="{F6FBD7FF-5A4E-88D0-CC5E-C4EC78A15A33}"/>
            </a:ext>
          </a:extLst>
        </xdr:cNvPr>
        <xdr:cNvPicPr>
          <a:picLocks noChangeAspect="1"/>
        </xdr:cNvPicPr>
      </xdr:nvPicPr>
      <xdr:blipFill>
        <a:blip xmlns:r="http://schemas.openxmlformats.org/officeDocument/2006/relationships" r:embed="rId15"/>
        <a:stretch>
          <a:fillRect/>
        </a:stretch>
      </xdr:blipFill>
      <xdr:spPr>
        <a:xfrm>
          <a:off x="20347215" y="4962072"/>
          <a:ext cx="3755571" cy="19797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581025</xdr:colOff>
      <xdr:row>25</xdr:row>
      <xdr:rowOff>85725</xdr:rowOff>
    </xdr:from>
    <xdr:ext cx="2905125" cy="1809750"/>
    <xdr:pic>
      <xdr:nvPicPr>
        <xdr:cNvPr id="2" name="image6.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26</xdr:row>
      <xdr:rowOff>152400</xdr:rowOff>
    </xdr:from>
    <xdr:ext cx="2324100" cy="1771650"/>
    <xdr:pic>
      <xdr:nvPicPr>
        <xdr:cNvPr id="3" name="image7.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36</xdr:row>
      <xdr:rowOff>0</xdr:rowOff>
    </xdr:from>
    <xdr:ext cx="2295525" cy="2095500"/>
    <xdr:pic>
      <xdr:nvPicPr>
        <xdr:cNvPr id="4" name="image8.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7</xdr:col>
      <xdr:colOff>425450</xdr:colOff>
      <xdr:row>130</xdr:row>
      <xdr:rowOff>660401</xdr:rowOff>
    </xdr:from>
    <xdr:to>
      <xdr:col>13</xdr:col>
      <xdr:colOff>374650</xdr:colOff>
      <xdr:row>130</xdr:row>
      <xdr:rowOff>2047938</xdr:rowOff>
    </xdr:to>
    <xdr:pic>
      <xdr:nvPicPr>
        <xdr:cNvPr id="2" name="Picture 1">
          <a:extLst>
            <a:ext uri="{FF2B5EF4-FFF2-40B4-BE49-F238E27FC236}">
              <a16:creationId xmlns:a16="http://schemas.microsoft.com/office/drawing/2014/main" id="{3754FC79-AFA5-4349-8DFD-5C2A9B65114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226300" y="33248601"/>
          <a:ext cx="4457700" cy="13875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ckinsey.com/~/media/mckinsey/dotcom/client_service/public%20sector/pdfs/mck%20on%20govt/mck%20on%20defense/india.pdf" TargetMode="External"/><Relationship Id="rId7" Type="http://schemas.openxmlformats.org/officeDocument/2006/relationships/drawing" Target="../drawings/drawing1.xml"/><Relationship Id="rId2" Type="http://schemas.openxmlformats.org/officeDocument/2006/relationships/hyperlink" Target="https://stockdiscovery.s3.amazonaws.com/insight/india/42101/Annual%20Report/AR-21.pdf" TargetMode="External"/><Relationship Id="rId1" Type="http://schemas.openxmlformats.org/officeDocument/2006/relationships/hyperlink" Target="https://stockdiscovery.s3.amazonaws.com/insight/india/42101/Earnings%20Release/ER-Mar22.pdf" TargetMode="External"/><Relationship Id="rId6" Type="http://schemas.openxmlformats.org/officeDocument/2006/relationships/printerSettings" Target="../printerSettings/printerSettings1.bin"/><Relationship Id="rId5" Type="http://schemas.openxmlformats.org/officeDocument/2006/relationships/hyperlink" Target="https://stockdiscovery.s3.amazonaws.com/insight/india/42101/Conference%20Call/CC-Mar22.pdf" TargetMode="External"/><Relationship Id="rId4" Type="http://schemas.openxmlformats.org/officeDocument/2006/relationships/hyperlink" Target="https://www.bseindia.com/xml-data/corpfiling/AttachHis/9cc06c2a-b1f8-44f5-9b62-c53ba1db6e13.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n.wikipedia.org/wiki/Earning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bseindia.com/xml-data/corpfiling/AttachHis/9cc06c2a-b1f8-44f5-9b62-c53ba1db6e13.pdf" TargetMode="External"/><Relationship Id="rId2" Type="http://schemas.openxmlformats.org/officeDocument/2006/relationships/hyperlink" Target="https://stockdiscovery.s3.amazonaws.com/insight/india/42101/Annual%20Report/AR-21.pdf" TargetMode="External"/><Relationship Id="rId1" Type="http://schemas.openxmlformats.org/officeDocument/2006/relationships/hyperlink" Target="https://stockdiscovery.s3.amazonaws.com/insight/india/42101/Conference%20Call/CC-Mar22.pdf" TargetMode="External"/><Relationship Id="rId5" Type="http://schemas.openxmlformats.org/officeDocument/2006/relationships/drawing" Target="../drawings/drawing2.xml"/><Relationship Id="rId4" Type="http://schemas.openxmlformats.org/officeDocument/2006/relationships/hyperlink" Target="https://stockdiscovery.s3.amazonaws.com/insight/india/42101/Earnings%20Release/ER-Mar22.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alphainvesco.com/blog/indian-defence-spending/" TargetMode="External"/><Relationship Id="rId13" Type="http://schemas.openxmlformats.org/officeDocument/2006/relationships/hyperlink" Target="https://www.youtube.com/watch?v=xjxB25KTmvs&amp;ab_channel=AlphaStreetIndia" TargetMode="External"/><Relationship Id="rId18" Type="http://schemas.openxmlformats.org/officeDocument/2006/relationships/hyperlink" Target="https://www.bseindia.com/xml-data/corpfiling/AttachHis/b4726f79-2414-42c5-8721-7fdb1642a3b4.pdf" TargetMode="External"/><Relationship Id="rId3" Type="http://schemas.openxmlformats.org/officeDocument/2006/relationships/hyperlink" Target="https://stockdiscovery.s3.amazonaws.com/insight/india/42101/Earnings%20Release/ER-Sep22.pdf" TargetMode="External"/><Relationship Id="rId21" Type="http://schemas.openxmlformats.org/officeDocument/2006/relationships/hyperlink" Target="https://www.nuvamawealth.com/ewwebimages/WebFiles/Research/fc0acdd5-18b8-4da5-a704-b787869449d9.pdf" TargetMode="External"/><Relationship Id="rId7" Type="http://schemas.openxmlformats.org/officeDocument/2006/relationships/hyperlink" Target="https://stockdiscovery.s3.amazonaws.com/insight/india/42101/Investor%20Presentation/IP-Jun22.pdf" TargetMode="External"/><Relationship Id="rId12" Type="http://schemas.openxmlformats.org/officeDocument/2006/relationships/hyperlink" Target="https://mtar.in/investor-relations/corporate-governance/investors-information/" TargetMode="External"/><Relationship Id="rId17" Type="http://schemas.openxmlformats.org/officeDocument/2006/relationships/hyperlink" Target="https://www.bseindia.com/xml-data/corpfiling/AttachHis/987ae7c0-6517-4eab-bc9f-9de578c2635c.pdf" TargetMode="External"/><Relationship Id="rId2" Type="http://schemas.openxmlformats.org/officeDocument/2006/relationships/hyperlink" Target="https://stockdiscovery.s3.amazonaws.com/insight/india/42101/Conference%20Call/CC-Sep22.pdf" TargetMode="External"/><Relationship Id="rId16" Type="http://schemas.openxmlformats.org/officeDocument/2006/relationships/hyperlink" Target="https://www.bseindia.com/xml-data/corpfiling/AttachHis/07fa2c3a-b9ac-473b-94ad-6daf36a51566.pdf" TargetMode="External"/><Relationship Id="rId20" Type="http://schemas.openxmlformats.org/officeDocument/2006/relationships/hyperlink" Target="https://mtar.in/annual-report/" TargetMode="External"/><Relationship Id="rId1" Type="http://schemas.openxmlformats.org/officeDocument/2006/relationships/hyperlink" Target="https://stockdiscovery.s3.amazonaws.com/insight/india/42101/Conference%20Call/CC-Jun22.pdf" TargetMode="External"/><Relationship Id="rId6" Type="http://schemas.openxmlformats.org/officeDocument/2006/relationships/hyperlink" Target="https://forum.valuepickr.com/t/mtar-technologies-can-they-scale-up/54595/5" TargetMode="External"/><Relationship Id="rId11" Type="http://schemas.openxmlformats.org/officeDocument/2006/relationships/hyperlink" Target="https://www.youtube.com/watch?v=36Bh3HJsuJI&amp;ab_channel=BQPrime" TargetMode="External"/><Relationship Id="rId5" Type="http://schemas.openxmlformats.org/officeDocument/2006/relationships/hyperlink" Target="https://stockdiscovery.s3.amazonaws.com/insight/india/42101/Earnings%20Release/ER-Jun22.pdf" TargetMode="External"/><Relationship Id="rId15" Type="http://schemas.openxmlformats.org/officeDocument/2006/relationships/hyperlink" Target="https://www.bseindia.com/xml-data/corpfiling/AttachHis/9a137d04-a33b-4521-a013-f203c9c241d3.pdf" TargetMode="External"/><Relationship Id="rId23" Type="http://schemas.openxmlformats.org/officeDocument/2006/relationships/drawing" Target="../drawings/drawing3.xml"/><Relationship Id="rId10" Type="http://schemas.openxmlformats.org/officeDocument/2006/relationships/hyperlink" Target="https://www.youtube.com/watch?v=WRPP-cNkJOY" TargetMode="External"/><Relationship Id="rId19" Type="http://schemas.openxmlformats.org/officeDocument/2006/relationships/hyperlink" Target="https://www.bseindia.com/xml-data/corpfiling/AttachHis/f17492f7-70e5-4016-bcab-14051e12a697.pdf" TargetMode="External"/><Relationship Id="rId4" Type="http://schemas.openxmlformats.org/officeDocument/2006/relationships/hyperlink" Target="https://stockdiscovery.s3.amazonaws.com/insight/india/42101/Investor%20Presentation/IP-Sep22.pdf" TargetMode="External"/><Relationship Id="rId9" Type="http://schemas.openxmlformats.org/officeDocument/2006/relationships/hyperlink" Target="https://twitter.com/ValueEducator/status/1512094776119947265" TargetMode="External"/><Relationship Id="rId14" Type="http://schemas.openxmlformats.org/officeDocument/2006/relationships/hyperlink" Target="https://stockdiscovery.s3.amazonaws.com/insight/india/42101/Earnings%20Release/ER-Mar23.pdf" TargetMode="External"/><Relationship Id="rId22"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8D8D8"/>
  </sheetPr>
  <dimension ref="A1:Q141"/>
  <sheetViews>
    <sheetView topLeftCell="A21" zoomScale="70" zoomScaleNormal="70" workbookViewId="0">
      <selection activeCell="B19" sqref="B19:M19"/>
    </sheetView>
  </sheetViews>
  <sheetFormatPr defaultColWidth="14.453125" defaultRowHeight="15" customHeight="1" x14ac:dyDescent="0.35"/>
  <cols>
    <col min="1" max="1" width="50.81640625" customWidth="1"/>
    <col min="2" max="2" width="12.26953125" customWidth="1"/>
    <col min="3" max="3" width="12.08984375" customWidth="1"/>
    <col min="4" max="4" width="11.7265625" customWidth="1"/>
    <col min="5" max="5" width="10" customWidth="1"/>
    <col min="6" max="6" width="8.81640625" customWidth="1"/>
    <col min="7" max="12" width="8.7265625" customWidth="1"/>
    <col min="13" max="13" width="20" customWidth="1"/>
    <col min="14" max="14" width="8.7265625" customWidth="1"/>
    <col min="15" max="15" width="47.26953125" customWidth="1"/>
    <col min="16" max="16" width="43.81640625" customWidth="1"/>
    <col min="17" max="17" width="46.7265625" customWidth="1"/>
  </cols>
  <sheetData>
    <row r="1" spans="1:13" ht="18.5" x14ac:dyDescent="0.45">
      <c r="A1" s="52" t="s">
        <v>159</v>
      </c>
      <c r="B1" s="1"/>
      <c r="C1" s="1"/>
      <c r="D1" s="1"/>
      <c r="E1" s="1"/>
    </row>
    <row r="2" spans="1:13" ht="43.5" x14ac:dyDescent="0.35">
      <c r="A2" s="2" t="s">
        <v>0</v>
      </c>
      <c r="B2" s="3" t="s">
        <v>1</v>
      </c>
      <c r="C2" s="4" t="s">
        <v>2</v>
      </c>
      <c r="D2" s="5" t="s">
        <v>3</v>
      </c>
      <c r="E2" s="4" t="s">
        <v>4</v>
      </c>
      <c r="F2" s="48" t="s">
        <v>140</v>
      </c>
      <c r="G2" s="6"/>
      <c r="H2" s="6"/>
      <c r="I2" s="6"/>
      <c r="J2" s="6"/>
      <c r="K2" s="6"/>
      <c r="L2" s="6"/>
      <c r="M2" s="6"/>
    </row>
    <row r="3" spans="1:13" ht="14.5" x14ac:dyDescent="0.35">
      <c r="A3" s="2" t="s">
        <v>5</v>
      </c>
      <c r="B3" s="45" t="s">
        <v>138</v>
      </c>
      <c r="C3" s="53" t="s">
        <v>142</v>
      </c>
      <c r="D3" s="44" t="s">
        <v>142</v>
      </c>
      <c r="E3" s="44" t="s">
        <v>137</v>
      </c>
      <c r="F3" s="47" t="s">
        <v>139</v>
      </c>
      <c r="G3" s="6"/>
      <c r="H3" s="6"/>
      <c r="I3" s="6"/>
      <c r="J3" s="6"/>
      <c r="K3" s="6"/>
      <c r="L3" s="6"/>
      <c r="M3" s="6"/>
    </row>
    <row r="4" spans="1:13" ht="14.5" x14ac:dyDescent="0.35">
      <c r="A4" s="2" t="s">
        <v>6</v>
      </c>
      <c r="B4" s="8">
        <v>1267</v>
      </c>
      <c r="C4" s="9">
        <v>44750</v>
      </c>
      <c r="D4" s="7"/>
      <c r="E4" s="7"/>
      <c r="F4" s="6"/>
      <c r="G4" s="6"/>
      <c r="H4" s="6"/>
      <c r="I4" s="6"/>
      <c r="J4" s="6"/>
      <c r="K4" s="6"/>
      <c r="L4" s="6"/>
      <c r="M4" s="6"/>
    </row>
    <row r="5" spans="1:13" ht="14.5" x14ac:dyDescent="0.35">
      <c r="A5" s="2" t="s">
        <v>7</v>
      </c>
      <c r="B5" s="8">
        <v>63.7</v>
      </c>
      <c r="C5" s="9">
        <v>44750</v>
      </c>
      <c r="D5" s="7"/>
      <c r="E5" s="7"/>
      <c r="F5" s="6"/>
      <c r="G5" s="6"/>
      <c r="H5" s="6"/>
      <c r="I5" s="6"/>
      <c r="J5" s="6"/>
      <c r="K5" s="6"/>
      <c r="L5" s="6"/>
      <c r="M5" s="6"/>
    </row>
    <row r="6" spans="1:13" ht="14.5" x14ac:dyDescent="0.35">
      <c r="A6" s="2" t="s">
        <v>8</v>
      </c>
      <c r="B6" s="8">
        <v>19.8</v>
      </c>
      <c r="C6" s="9"/>
      <c r="D6" s="7"/>
      <c r="E6" s="7"/>
      <c r="F6" s="6"/>
      <c r="G6" s="6"/>
      <c r="H6" s="6"/>
      <c r="I6" s="6"/>
      <c r="J6" s="6"/>
      <c r="K6" s="6"/>
      <c r="L6" s="6"/>
      <c r="M6" s="6"/>
    </row>
    <row r="7" spans="1:13" ht="14.5" x14ac:dyDescent="0.35">
      <c r="A7" s="2" t="s">
        <v>9</v>
      </c>
      <c r="B7" s="8">
        <v>7.5</v>
      </c>
      <c r="C7" s="9"/>
      <c r="D7" s="7"/>
      <c r="E7" s="7"/>
      <c r="F7" s="6"/>
      <c r="G7" s="6"/>
      <c r="H7" s="6"/>
      <c r="I7" s="6"/>
      <c r="J7" s="6"/>
      <c r="K7" s="6"/>
      <c r="L7" s="6"/>
      <c r="M7" s="6"/>
    </row>
    <row r="8" spans="1:13" ht="14.5" x14ac:dyDescent="0.35">
      <c r="A8" s="2" t="s">
        <v>10</v>
      </c>
      <c r="B8" s="8">
        <v>0.04</v>
      </c>
      <c r="C8" s="9">
        <v>44750</v>
      </c>
      <c r="D8" s="7"/>
      <c r="E8" s="7"/>
      <c r="F8" s="6"/>
      <c r="G8" s="6"/>
      <c r="H8" s="6"/>
      <c r="I8" s="6"/>
      <c r="J8" s="6"/>
      <c r="K8" s="6"/>
      <c r="L8" s="6"/>
      <c r="M8" s="6"/>
    </row>
    <row r="9" spans="1:13" ht="14.5" x14ac:dyDescent="0.35">
      <c r="A9" s="2" t="s">
        <v>11</v>
      </c>
      <c r="B9" s="8">
        <v>3.1</v>
      </c>
      <c r="C9" s="9">
        <v>44750</v>
      </c>
      <c r="D9" s="7"/>
      <c r="E9" s="7"/>
      <c r="F9" s="6"/>
      <c r="G9" s="6"/>
      <c r="H9" s="6"/>
      <c r="I9" s="6"/>
      <c r="J9" s="6"/>
      <c r="K9" s="6"/>
      <c r="L9" s="6"/>
      <c r="M9" s="6"/>
    </row>
    <row r="10" spans="1:13" ht="14.5" x14ac:dyDescent="0.35">
      <c r="A10" s="2" t="s">
        <v>103</v>
      </c>
      <c r="B10" s="8">
        <v>3.87</v>
      </c>
      <c r="C10" s="9">
        <v>44750</v>
      </c>
      <c r="D10" s="7"/>
      <c r="E10" s="7"/>
      <c r="F10" s="6"/>
      <c r="G10" s="6"/>
      <c r="H10" s="6"/>
      <c r="I10" s="6"/>
      <c r="J10" s="6"/>
      <c r="K10" s="6"/>
      <c r="L10" s="6"/>
      <c r="M10" s="6"/>
    </row>
    <row r="11" spans="1:13" ht="14.5" x14ac:dyDescent="0.35">
      <c r="A11" s="2" t="s">
        <v>12</v>
      </c>
      <c r="B11" s="8">
        <f>5406/82.2</f>
        <v>65.766423357664237</v>
      </c>
      <c r="C11" s="7"/>
      <c r="D11" s="7"/>
      <c r="E11" s="7"/>
      <c r="F11" s="6"/>
      <c r="G11" s="6"/>
      <c r="H11" s="6"/>
      <c r="I11" s="6"/>
      <c r="J11" s="6"/>
      <c r="K11" s="6"/>
      <c r="L11" s="6"/>
      <c r="M11" s="6"/>
    </row>
    <row r="12" spans="1:13" ht="14.5" x14ac:dyDescent="0.35">
      <c r="A12" s="2" t="s">
        <v>13</v>
      </c>
      <c r="B12" s="8">
        <f>5406/8.6</f>
        <v>628.60465116279067</v>
      </c>
      <c r="C12" s="7"/>
      <c r="D12" s="7"/>
      <c r="E12" s="7"/>
      <c r="F12" s="6"/>
      <c r="G12" s="6"/>
      <c r="H12" s="6"/>
      <c r="I12" s="6"/>
      <c r="J12" s="6"/>
      <c r="K12" s="6"/>
      <c r="L12" s="6"/>
      <c r="M12" s="6"/>
    </row>
    <row r="13" spans="1:13" ht="14.5" x14ac:dyDescent="0.35">
      <c r="A13" s="2" t="s">
        <v>14</v>
      </c>
      <c r="B13" s="65" t="s">
        <v>175</v>
      </c>
      <c r="C13" s="5"/>
      <c r="D13" s="7"/>
      <c r="E13" s="5"/>
      <c r="F13" s="6"/>
      <c r="G13" s="6"/>
      <c r="H13" s="6"/>
      <c r="I13" s="6"/>
      <c r="J13" s="6"/>
      <c r="K13" s="6"/>
      <c r="L13" s="6"/>
      <c r="M13" s="6"/>
    </row>
    <row r="14" spans="1:13" ht="14.5" x14ac:dyDescent="0.35">
      <c r="A14" s="2" t="s">
        <v>15</v>
      </c>
      <c r="B14" s="3" t="s">
        <v>16</v>
      </c>
      <c r="C14" s="5"/>
      <c r="D14" s="5"/>
      <c r="E14" s="7"/>
      <c r="F14" s="6"/>
      <c r="G14" s="6"/>
      <c r="H14" s="6"/>
      <c r="I14" s="6"/>
      <c r="J14" s="6"/>
      <c r="K14" s="6"/>
      <c r="L14" s="6"/>
      <c r="M14" s="6"/>
    </row>
    <row r="15" spans="1:13" ht="14.5" x14ac:dyDescent="0.35">
      <c r="A15" s="2" t="s">
        <v>17</v>
      </c>
      <c r="B15" s="3" t="s">
        <v>18</v>
      </c>
      <c r="C15" s="7"/>
      <c r="D15" s="5"/>
      <c r="E15" s="7"/>
      <c r="F15" s="6"/>
      <c r="G15" s="6"/>
      <c r="H15" s="6"/>
      <c r="I15" s="6"/>
      <c r="J15" s="6"/>
      <c r="K15" s="6"/>
      <c r="L15" s="6"/>
      <c r="M15" s="6"/>
    </row>
    <row r="16" spans="1:13" ht="14.5" x14ac:dyDescent="0.35">
      <c r="A16" s="2" t="s">
        <v>19</v>
      </c>
      <c r="B16" s="64" t="s">
        <v>20</v>
      </c>
      <c r="C16" s="11"/>
      <c r="D16" s="11"/>
      <c r="E16" s="11"/>
      <c r="F16" s="11"/>
      <c r="G16" s="6"/>
      <c r="H16" s="6"/>
      <c r="I16" s="6"/>
      <c r="J16" s="6"/>
      <c r="K16" s="6"/>
      <c r="L16" s="6"/>
      <c r="M16" s="6"/>
    </row>
    <row r="17" spans="1:17" ht="14.5" x14ac:dyDescent="0.35">
      <c r="A17" s="2" t="s">
        <v>21</v>
      </c>
      <c r="B17" s="11">
        <v>2100</v>
      </c>
      <c r="C17" s="10"/>
      <c r="D17" s="11"/>
      <c r="E17" s="11"/>
      <c r="F17" s="11"/>
      <c r="G17" s="6"/>
      <c r="H17" s="6"/>
      <c r="I17" s="6"/>
      <c r="J17" s="6"/>
      <c r="K17" s="6"/>
      <c r="L17" s="6"/>
      <c r="M17" s="6"/>
    </row>
    <row r="18" spans="1:17" ht="14.5" x14ac:dyDescent="0.35">
      <c r="A18" s="2" t="s">
        <v>22</v>
      </c>
      <c r="B18" s="48" t="s">
        <v>176</v>
      </c>
      <c r="C18" s="11"/>
      <c r="D18" s="11"/>
      <c r="E18" s="11"/>
      <c r="F18" s="11"/>
      <c r="G18" s="6"/>
      <c r="H18" s="6"/>
      <c r="I18" s="6"/>
      <c r="J18" s="6"/>
      <c r="K18" s="6"/>
      <c r="L18" s="6"/>
      <c r="M18" s="6"/>
    </row>
    <row r="19" spans="1:17" ht="14.5" x14ac:dyDescent="0.35">
      <c r="A19" s="2" t="s">
        <v>23</v>
      </c>
      <c r="B19" s="71" t="s">
        <v>177</v>
      </c>
      <c r="C19" s="68"/>
      <c r="D19" s="68"/>
      <c r="E19" s="68"/>
      <c r="F19" s="68"/>
      <c r="G19" s="68"/>
      <c r="H19" s="68"/>
      <c r="I19" s="68"/>
      <c r="J19" s="68"/>
      <c r="K19" s="68"/>
      <c r="L19" s="68"/>
      <c r="M19" s="69"/>
    </row>
    <row r="20" spans="1:17" ht="81.5" customHeight="1" x14ac:dyDescent="0.35">
      <c r="A20" s="2" t="s">
        <v>25</v>
      </c>
      <c r="B20" s="71" t="s">
        <v>149</v>
      </c>
      <c r="C20" s="68"/>
      <c r="D20" s="68"/>
      <c r="E20" s="68"/>
      <c r="F20" s="68"/>
      <c r="G20" s="68"/>
      <c r="H20" s="68"/>
      <c r="I20" s="68"/>
      <c r="J20" s="68"/>
      <c r="K20" s="68"/>
      <c r="L20" s="68"/>
      <c r="M20" s="69"/>
      <c r="O20" s="12"/>
      <c r="P20" s="12"/>
      <c r="Q20" s="12"/>
    </row>
    <row r="21" spans="1:17" ht="178.5" customHeight="1" x14ac:dyDescent="0.35">
      <c r="A21" s="2" t="s">
        <v>26</v>
      </c>
      <c r="B21" s="71" t="s">
        <v>141</v>
      </c>
      <c r="C21" s="73"/>
      <c r="D21" s="73"/>
      <c r="E21" s="73"/>
      <c r="F21" s="73"/>
      <c r="G21" s="73"/>
      <c r="H21" s="73"/>
      <c r="I21" s="73"/>
      <c r="J21" s="73"/>
      <c r="K21" s="73"/>
      <c r="L21" s="73"/>
      <c r="M21" s="74"/>
    </row>
    <row r="22" spans="1:17" ht="133.5" customHeight="1" x14ac:dyDescent="0.35">
      <c r="A22" s="2" t="s">
        <v>27</v>
      </c>
      <c r="B22" s="67"/>
      <c r="C22" s="68"/>
      <c r="D22" s="68"/>
      <c r="E22" s="68"/>
      <c r="F22" s="68"/>
      <c r="G22" s="68"/>
      <c r="H22" s="68"/>
      <c r="I22" s="68"/>
      <c r="J22" s="68"/>
      <c r="K22" s="68"/>
      <c r="L22" s="68"/>
      <c r="M22" s="69"/>
    </row>
    <row r="23" spans="1:17" s="51" customFormat="1" ht="121.5" customHeight="1" x14ac:dyDescent="0.35">
      <c r="A23" s="49" t="s">
        <v>28</v>
      </c>
      <c r="B23" s="75"/>
      <c r="C23" s="76"/>
      <c r="D23" s="76"/>
      <c r="E23" s="76"/>
      <c r="F23" s="76"/>
      <c r="G23" s="76"/>
      <c r="H23" s="76"/>
      <c r="I23" s="76"/>
      <c r="J23" s="76"/>
      <c r="K23" s="76"/>
      <c r="L23" s="76"/>
      <c r="M23" s="77"/>
      <c r="N23" s="50"/>
      <c r="O23" s="50"/>
      <c r="P23" s="50"/>
      <c r="Q23" s="50"/>
    </row>
    <row r="24" spans="1:17" ht="14.5" x14ac:dyDescent="0.35">
      <c r="A24" s="2" t="s">
        <v>29</v>
      </c>
      <c r="B24" s="67" t="s">
        <v>150</v>
      </c>
      <c r="C24" s="68"/>
      <c r="D24" s="68"/>
      <c r="E24" s="68"/>
      <c r="F24" s="68"/>
      <c r="G24" s="68"/>
      <c r="H24" s="68"/>
      <c r="I24" s="68"/>
      <c r="J24" s="68"/>
      <c r="K24" s="68"/>
      <c r="L24" s="68"/>
      <c r="M24" s="69"/>
    </row>
    <row r="25" spans="1:17" ht="14.5" x14ac:dyDescent="0.35">
      <c r="A25" s="2" t="s">
        <v>30</v>
      </c>
      <c r="B25" s="67" t="s">
        <v>24</v>
      </c>
      <c r="C25" s="68"/>
      <c r="D25" s="68"/>
      <c r="E25" s="68"/>
      <c r="F25" s="68"/>
      <c r="G25" s="68"/>
      <c r="H25" s="68"/>
      <c r="I25" s="68"/>
      <c r="J25" s="68"/>
      <c r="K25" s="68"/>
      <c r="L25" s="68"/>
      <c r="M25" s="69"/>
    </row>
    <row r="26" spans="1:17" s="51" customFormat="1" ht="14.5" x14ac:dyDescent="0.35">
      <c r="A26" s="49" t="s">
        <v>31</v>
      </c>
      <c r="B26" s="75" t="s">
        <v>24</v>
      </c>
      <c r="C26" s="76"/>
      <c r="D26" s="76"/>
      <c r="E26" s="76"/>
      <c r="F26" s="76"/>
      <c r="G26" s="76"/>
      <c r="H26" s="76"/>
      <c r="I26" s="76"/>
      <c r="J26" s="76"/>
      <c r="K26" s="76"/>
      <c r="L26" s="76"/>
      <c r="M26" s="77"/>
      <c r="N26" s="50"/>
      <c r="O26" s="50"/>
      <c r="P26" s="50"/>
      <c r="Q26" s="50"/>
    </row>
    <row r="27" spans="1:17" ht="60" customHeight="1" x14ac:dyDescent="0.35">
      <c r="A27" s="2" t="s">
        <v>32</v>
      </c>
      <c r="B27" s="67" t="s">
        <v>180</v>
      </c>
      <c r="C27" s="68"/>
      <c r="D27" s="68"/>
      <c r="E27" s="68"/>
      <c r="F27" s="68"/>
      <c r="G27" s="68"/>
      <c r="H27" s="68"/>
      <c r="I27" s="68"/>
      <c r="J27" s="68"/>
      <c r="K27" s="68"/>
      <c r="L27" s="68"/>
      <c r="M27" s="69"/>
    </row>
    <row r="28" spans="1:17" s="51" customFormat="1" ht="34.5" customHeight="1" x14ac:dyDescent="0.35">
      <c r="A28" s="49" t="s">
        <v>33</v>
      </c>
      <c r="B28" s="75"/>
      <c r="C28" s="76"/>
      <c r="D28" s="76"/>
      <c r="E28" s="76"/>
      <c r="F28" s="76"/>
      <c r="G28" s="76"/>
      <c r="H28" s="76"/>
      <c r="I28" s="76"/>
      <c r="J28" s="76"/>
      <c r="K28" s="76"/>
      <c r="L28" s="76"/>
      <c r="M28" s="77"/>
      <c r="N28" s="50"/>
      <c r="O28" s="50"/>
      <c r="P28" s="50"/>
      <c r="Q28" s="50"/>
    </row>
    <row r="29" spans="1:17" ht="104.25" customHeight="1" x14ac:dyDescent="0.35">
      <c r="A29" s="2" t="s">
        <v>34</v>
      </c>
      <c r="B29" s="67"/>
      <c r="C29" s="68"/>
      <c r="D29" s="68"/>
      <c r="E29" s="68"/>
      <c r="F29" s="68"/>
      <c r="G29" s="68"/>
      <c r="H29" s="68"/>
      <c r="I29" s="68"/>
      <c r="J29" s="68"/>
      <c r="K29" s="68"/>
      <c r="L29" s="68"/>
      <c r="M29" s="69"/>
    </row>
    <row r="30" spans="1:17" ht="14.5" x14ac:dyDescent="0.35">
      <c r="A30" s="2" t="s">
        <v>35</v>
      </c>
      <c r="B30" s="67" t="s">
        <v>151</v>
      </c>
      <c r="C30" s="68"/>
      <c r="D30" s="68"/>
      <c r="E30" s="68"/>
      <c r="F30" s="68"/>
      <c r="G30" s="68"/>
      <c r="H30" s="68"/>
      <c r="I30" s="68"/>
      <c r="J30" s="68"/>
      <c r="K30" s="68"/>
      <c r="L30" s="68"/>
      <c r="M30" s="69"/>
    </row>
    <row r="31" spans="1:17" ht="51" customHeight="1" x14ac:dyDescent="0.35">
      <c r="A31" s="2" t="s">
        <v>36</v>
      </c>
      <c r="B31" s="70" t="s">
        <v>178</v>
      </c>
      <c r="C31" s="68"/>
      <c r="D31" s="68"/>
      <c r="E31" s="68"/>
      <c r="F31" s="68"/>
      <c r="G31" s="68"/>
      <c r="H31" s="68"/>
      <c r="I31" s="68"/>
      <c r="J31" s="68"/>
      <c r="K31" s="68"/>
      <c r="L31" s="68"/>
      <c r="M31" s="69"/>
    </row>
    <row r="32" spans="1:17" ht="131" customHeight="1" x14ac:dyDescent="0.35">
      <c r="A32" s="2" t="s">
        <v>37</v>
      </c>
      <c r="B32" s="80" t="s">
        <v>145</v>
      </c>
      <c r="C32" s="68"/>
      <c r="D32" s="68"/>
      <c r="E32" s="68"/>
      <c r="F32" s="68"/>
      <c r="G32" s="68"/>
      <c r="H32" s="68"/>
      <c r="I32" s="68"/>
      <c r="J32" s="68"/>
      <c r="K32" s="68"/>
      <c r="L32" s="68"/>
      <c r="M32" s="69"/>
    </row>
    <row r="33" spans="1:13" ht="14.5" x14ac:dyDescent="0.35">
      <c r="A33" s="2" t="s">
        <v>38</v>
      </c>
      <c r="B33" s="81" t="s">
        <v>152</v>
      </c>
      <c r="C33" s="73"/>
      <c r="D33" s="73"/>
      <c r="E33" s="73"/>
      <c r="F33" s="73"/>
      <c r="G33" s="73"/>
      <c r="H33" s="73"/>
      <c r="I33" s="73"/>
      <c r="J33" s="73"/>
      <c r="K33" s="73"/>
      <c r="L33" s="73"/>
      <c r="M33" s="74"/>
    </row>
    <row r="34" spans="1:13" ht="72" customHeight="1" x14ac:dyDescent="0.35">
      <c r="A34" s="2" t="s">
        <v>39</v>
      </c>
      <c r="B34" s="70"/>
      <c r="C34" s="68"/>
      <c r="D34" s="68"/>
      <c r="E34" s="68"/>
      <c r="F34" s="68"/>
      <c r="G34" s="68"/>
      <c r="H34" s="68"/>
      <c r="I34" s="68"/>
      <c r="J34" s="68"/>
      <c r="K34" s="68"/>
      <c r="L34" s="68"/>
      <c r="M34" s="69"/>
    </row>
    <row r="35" spans="1:13" ht="124.5" customHeight="1" x14ac:dyDescent="0.35">
      <c r="A35" s="2" t="s">
        <v>40</v>
      </c>
      <c r="B35" s="67"/>
      <c r="C35" s="68"/>
      <c r="D35" s="68"/>
      <c r="E35" s="68"/>
      <c r="F35" s="68"/>
      <c r="G35" s="68"/>
      <c r="H35" s="68"/>
      <c r="I35" s="68"/>
      <c r="J35" s="68"/>
      <c r="K35" s="68"/>
      <c r="L35" s="68"/>
      <c r="M35" s="69"/>
    </row>
    <row r="36" spans="1:13" ht="14.5" x14ac:dyDescent="0.35">
      <c r="A36" s="2" t="s">
        <v>41</v>
      </c>
      <c r="B36" s="67" t="s">
        <v>144</v>
      </c>
      <c r="C36" s="68"/>
      <c r="D36" s="68"/>
      <c r="E36" s="68"/>
      <c r="F36" s="68"/>
      <c r="G36" s="68"/>
      <c r="H36" s="68"/>
      <c r="I36" s="68"/>
      <c r="J36" s="68"/>
      <c r="K36" s="68"/>
      <c r="L36" s="68"/>
      <c r="M36" s="69"/>
    </row>
    <row r="37" spans="1:13" ht="121.5" customHeight="1" x14ac:dyDescent="0.35">
      <c r="A37" s="2" t="s">
        <v>42</v>
      </c>
      <c r="B37" s="70" t="s">
        <v>157</v>
      </c>
      <c r="C37" s="68"/>
      <c r="D37" s="68"/>
      <c r="E37" s="68"/>
      <c r="F37" s="68"/>
      <c r="G37" s="68"/>
      <c r="H37" s="68"/>
      <c r="I37" s="68"/>
      <c r="J37" s="68"/>
      <c r="K37" s="68"/>
      <c r="L37" s="68"/>
      <c r="M37" s="69"/>
    </row>
    <row r="38" spans="1:13" ht="129" customHeight="1" x14ac:dyDescent="0.35">
      <c r="A38" s="2" t="s">
        <v>43</v>
      </c>
      <c r="B38" s="67" t="s">
        <v>179</v>
      </c>
      <c r="C38" s="68"/>
      <c r="D38" s="68"/>
      <c r="E38" s="68"/>
      <c r="F38" s="68"/>
      <c r="G38" s="68"/>
      <c r="H38" s="68"/>
      <c r="I38" s="68"/>
      <c r="J38" s="68"/>
      <c r="K38" s="68"/>
      <c r="L38" s="68"/>
      <c r="M38" s="69"/>
    </row>
    <row r="39" spans="1:13" ht="15.75" customHeight="1" x14ac:dyDescent="0.35">
      <c r="A39" s="2" t="s">
        <v>44</v>
      </c>
      <c r="B39" s="67" t="s">
        <v>143</v>
      </c>
      <c r="C39" s="68"/>
      <c r="D39" s="68"/>
      <c r="E39" s="68"/>
      <c r="F39" s="68"/>
      <c r="G39" s="68"/>
      <c r="H39" s="68"/>
      <c r="I39" s="68"/>
      <c r="J39" s="68"/>
      <c r="K39" s="68"/>
      <c r="L39" s="68"/>
      <c r="M39" s="69"/>
    </row>
    <row r="40" spans="1:13" ht="56.25" customHeight="1" x14ac:dyDescent="0.35">
      <c r="A40" s="2" t="s">
        <v>45</v>
      </c>
      <c r="B40" s="70" t="s">
        <v>156</v>
      </c>
      <c r="C40" s="68"/>
      <c r="D40" s="68"/>
      <c r="E40" s="68"/>
      <c r="F40" s="68"/>
      <c r="G40" s="68"/>
      <c r="H40" s="68"/>
      <c r="I40" s="68"/>
      <c r="J40" s="68"/>
      <c r="K40" s="68"/>
      <c r="L40" s="68"/>
      <c r="M40" s="69"/>
    </row>
    <row r="41" spans="1:13" ht="15.75" customHeight="1" x14ac:dyDescent="0.35">
      <c r="A41" s="2" t="s">
        <v>46</v>
      </c>
      <c r="B41" s="67"/>
      <c r="C41" s="68"/>
      <c r="D41" s="68"/>
      <c r="E41" s="68"/>
      <c r="F41" s="68"/>
      <c r="G41" s="68"/>
      <c r="H41" s="68"/>
      <c r="I41" s="68"/>
      <c r="J41" s="68"/>
      <c r="K41" s="68"/>
      <c r="L41" s="68"/>
      <c r="M41" s="69"/>
    </row>
    <row r="42" spans="1:13" ht="15.75" customHeight="1" x14ac:dyDescent="0.35">
      <c r="A42" s="2" t="s">
        <v>47</v>
      </c>
      <c r="B42" s="67">
        <v>1200</v>
      </c>
      <c r="C42" s="68"/>
      <c r="D42" s="68"/>
      <c r="E42" s="68"/>
      <c r="F42" s="68"/>
      <c r="G42" s="68"/>
      <c r="H42" s="68"/>
      <c r="I42" s="68"/>
      <c r="J42" s="68"/>
      <c r="K42" s="68"/>
      <c r="L42" s="68"/>
      <c r="M42" s="69"/>
    </row>
    <row r="43" spans="1:13" ht="15.75" customHeight="1" x14ac:dyDescent="0.35">
      <c r="A43" s="2" t="s">
        <v>48</v>
      </c>
      <c r="B43" s="67"/>
      <c r="C43" s="68"/>
      <c r="D43" s="68"/>
      <c r="E43" s="68"/>
      <c r="F43" s="68"/>
      <c r="G43" s="68"/>
      <c r="H43" s="68"/>
      <c r="I43" s="68"/>
      <c r="J43" s="68"/>
      <c r="K43" s="68"/>
      <c r="L43" s="68"/>
      <c r="M43" s="69"/>
    </row>
    <row r="44" spans="1:13" ht="15.75" customHeight="1" x14ac:dyDescent="0.35">
      <c r="A44" s="2" t="s">
        <v>49</v>
      </c>
      <c r="B44" s="67"/>
      <c r="C44" s="68"/>
      <c r="D44" s="68"/>
      <c r="E44" s="68"/>
      <c r="F44" s="68"/>
      <c r="G44" s="68"/>
      <c r="H44" s="68"/>
      <c r="I44" s="68"/>
      <c r="J44" s="68"/>
      <c r="K44" s="68"/>
      <c r="L44" s="68"/>
      <c r="M44" s="69"/>
    </row>
    <row r="45" spans="1:13" ht="15.75" customHeight="1" x14ac:dyDescent="0.35">
      <c r="A45" s="2" t="s">
        <v>50</v>
      </c>
      <c r="B45" s="67"/>
      <c r="C45" s="68"/>
      <c r="D45" s="68"/>
      <c r="E45" s="68"/>
      <c r="F45" s="68"/>
      <c r="G45" s="68"/>
      <c r="H45" s="68"/>
      <c r="I45" s="68"/>
      <c r="J45" s="68"/>
      <c r="K45" s="68"/>
      <c r="L45" s="68"/>
      <c r="M45" s="69"/>
    </row>
    <row r="46" spans="1:13" ht="15.75" customHeight="1" x14ac:dyDescent="0.35">
      <c r="A46" s="2" t="s">
        <v>51</v>
      </c>
      <c r="B46" s="67" t="s">
        <v>147</v>
      </c>
      <c r="C46" s="68"/>
      <c r="D46" s="68"/>
      <c r="E46" s="68"/>
      <c r="F46" s="68"/>
      <c r="G46" s="68"/>
      <c r="H46" s="68"/>
      <c r="I46" s="68"/>
      <c r="J46" s="68"/>
      <c r="K46" s="68"/>
      <c r="L46" s="68"/>
      <c r="M46" s="69"/>
    </row>
    <row r="47" spans="1:13" ht="15.75" customHeight="1" x14ac:dyDescent="0.35">
      <c r="A47" s="2" t="s">
        <v>52</v>
      </c>
      <c r="B47" s="67" t="s">
        <v>148</v>
      </c>
      <c r="C47" s="68"/>
      <c r="D47" s="68"/>
      <c r="E47" s="68"/>
      <c r="F47" s="68"/>
      <c r="G47" s="68"/>
      <c r="H47" s="68"/>
      <c r="I47" s="68"/>
      <c r="J47" s="68"/>
      <c r="K47" s="68"/>
      <c r="L47" s="68"/>
      <c r="M47" s="69"/>
    </row>
    <row r="48" spans="1:13" ht="18" customHeight="1" x14ac:dyDescent="0.35">
      <c r="A48" s="2" t="s">
        <v>53</v>
      </c>
      <c r="B48" s="72">
        <v>1969</v>
      </c>
      <c r="C48" s="68"/>
      <c r="D48" s="68"/>
      <c r="E48" s="68"/>
      <c r="F48" s="68"/>
      <c r="G48" s="68"/>
      <c r="H48" s="68"/>
      <c r="I48" s="68"/>
      <c r="J48" s="68"/>
      <c r="K48" s="68"/>
      <c r="L48" s="68"/>
      <c r="M48" s="69"/>
    </row>
    <row r="49" spans="1:17" ht="39.75" customHeight="1" x14ac:dyDescent="0.35">
      <c r="A49" s="2" t="s">
        <v>54</v>
      </c>
      <c r="B49" s="71" t="s">
        <v>153</v>
      </c>
      <c r="C49" s="68"/>
      <c r="D49" s="68"/>
      <c r="E49" s="68"/>
      <c r="F49" s="68"/>
      <c r="G49" s="68"/>
      <c r="H49" s="68"/>
      <c r="I49" s="68"/>
      <c r="J49" s="68"/>
      <c r="K49" s="68"/>
      <c r="L49" s="68"/>
      <c r="M49" s="69"/>
    </row>
    <row r="50" spans="1:17" s="51" customFormat="1" ht="14.5" x14ac:dyDescent="0.35">
      <c r="A50" s="49" t="s">
        <v>55</v>
      </c>
      <c r="B50" s="78" t="s">
        <v>146</v>
      </c>
      <c r="C50" s="76"/>
      <c r="D50" s="76"/>
      <c r="E50" s="76"/>
      <c r="F50" s="76"/>
      <c r="G50" s="76"/>
      <c r="H50" s="76"/>
      <c r="I50" s="76"/>
      <c r="J50" s="76"/>
      <c r="K50" s="76"/>
      <c r="L50" s="76"/>
      <c r="M50" s="77"/>
      <c r="N50" s="50"/>
      <c r="O50" s="50"/>
      <c r="P50" s="50"/>
      <c r="Q50" s="50"/>
    </row>
    <row r="51" spans="1:17" ht="18" customHeight="1" x14ac:dyDescent="0.35">
      <c r="A51" s="2" t="s">
        <v>56</v>
      </c>
      <c r="B51" s="72"/>
      <c r="C51" s="68"/>
      <c r="D51" s="68"/>
      <c r="E51" s="68"/>
      <c r="F51" s="68"/>
      <c r="G51" s="68"/>
      <c r="H51" s="68"/>
      <c r="I51" s="68"/>
      <c r="J51" s="68"/>
      <c r="K51" s="68"/>
      <c r="L51" s="68"/>
      <c r="M51" s="69"/>
    </row>
    <row r="52" spans="1:17" ht="18" customHeight="1" x14ac:dyDescent="0.35">
      <c r="A52" s="2" t="s">
        <v>57</v>
      </c>
      <c r="B52" s="71" t="s">
        <v>24</v>
      </c>
      <c r="C52" s="68"/>
      <c r="D52" s="68"/>
      <c r="E52" s="68"/>
      <c r="F52" s="68"/>
      <c r="G52" s="68"/>
      <c r="H52" s="68"/>
      <c r="I52" s="68"/>
      <c r="J52" s="68"/>
      <c r="K52" s="68"/>
      <c r="L52" s="68"/>
      <c r="M52" s="69"/>
    </row>
    <row r="53" spans="1:17" ht="15.75" customHeight="1" x14ac:dyDescent="0.35">
      <c r="A53" s="2" t="s">
        <v>58</v>
      </c>
      <c r="B53" s="79" t="s">
        <v>154</v>
      </c>
      <c r="C53" s="68"/>
      <c r="D53" s="68"/>
      <c r="E53" s="68"/>
      <c r="F53" s="68"/>
      <c r="G53" s="68"/>
      <c r="H53" s="68"/>
      <c r="I53" s="68"/>
      <c r="J53" s="68"/>
      <c r="K53" s="68"/>
      <c r="L53" s="68"/>
      <c r="M53" s="69"/>
    </row>
    <row r="54" spans="1:17" ht="15.75" customHeight="1" x14ac:dyDescent="0.35">
      <c r="A54" s="2" t="s">
        <v>59</v>
      </c>
      <c r="B54" s="79" t="s">
        <v>154</v>
      </c>
      <c r="C54" s="68"/>
      <c r="D54" s="68"/>
      <c r="E54" s="68"/>
      <c r="F54" s="68"/>
      <c r="G54" s="68"/>
      <c r="H54" s="68"/>
      <c r="I54" s="68"/>
      <c r="J54" s="68"/>
      <c r="K54" s="68"/>
      <c r="L54" s="68"/>
      <c r="M54" s="69"/>
    </row>
    <row r="55" spans="1:17" ht="14.5" x14ac:dyDescent="0.35">
      <c r="A55" s="2" t="s">
        <v>60</v>
      </c>
      <c r="B55" s="71" t="s">
        <v>155</v>
      </c>
      <c r="C55" s="68"/>
      <c r="D55" s="68"/>
      <c r="E55" s="68"/>
      <c r="F55" s="68"/>
      <c r="G55" s="68"/>
      <c r="H55" s="68"/>
      <c r="I55" s="68"/>
      <c r="J55" s="68"/>
      <c r="K55" s="68"/>
      <c r="L55" s="68"/>
      <c r="M55" s="69"/>
    </row>
    <row r="56" spans="1:17" ht="15.75" customHeight="1" x14ac:dyDescent="0.35">
      <c r="A56" s="6"/>
      <c r="B56" s="6"/>
      <c r="C56" s="6"/>
      <c r="D56" s="6"/>
      <c r="E56" s="6"/>
      <c r="F56" s="6"/>
      <c r="G56" s="6"/>
      <c r="H56" s="6"/>
      <c r="I56" s="6"/>
      <c r="J56" s="6"/>
      <c r="K56" s="6"/>
      <c r="L56" s="6"/>
      <c r="M56" s="6"/>
    </row>
    <row r="57" spans="1:17" ht="15.75" customHeight="1" x14ac:dyDescent="0.35"/>
    <row r="58" spans="1:17" ht="15.75" customHeight="1" x14ac:dyDescent="0.35"/>
    <row r="59" spans="1:17" ht="15.75" customHeight="1" x14ac:dyDescent="0.35"/>
    <row r="60" spans="1:17" ht="15.75" customHeight="1" x14ac:dyDescent="0.35"/>
    <row r="61" spans="1:17" ht="15.75" customHeight="1" x14ac:dyDescent="0.35"/>
    <row r="62" spans="1:17" ht="15.75" customHeight="1" x14ac:dyDescent="0.35"/>
    <row r="63" spans="1:17" ht="15.75" customHeight="1" x14ac:dyDescent="0.35"/>
    <row r="64" spans="1:17"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spans="1:13" ht="15.75" customHeight="1" x14ac:dyDescent="0.35"/>
    <row r="98" spans="1:13" ht="15.75" customHeight="1" x14ac:dyDescent="0.35"/>
    <row r="99" spans="1:13" ht="15.75" customHeight="1" x14ac:dyDescent="0.35"/>
    <row r="100" spans="1:13" ht="15.75" customHeight="1" x14ac:dyDescent="0.35"/>
    <row r="101" spans="1:13" ht="15.75" customHeight="1" x14ac:dyDescent="0.35"/>
    <row r="102" spans="1:13" ht="15.75" customHeight="1" x14ac:dyDescent="0.35"/>
    <row r="103" spans="1:13" ht="15.75" customHeight="1" x14ac:dyDescent="0.35"/>
    <row r="104" spans="1:13" ht="15.75" customHeight="1" x14ac:dyDescent="0.35"/>
    <row r="105" spans="1:13" ht="15.75" customHeight="1" x14ac:dyDescent="0.35"/>
    <row r="106" spans="1:13" ht="15.75" customHeight="1" x14ac:dyDescent="0.35"/>
    <row r="107" spans="1:13" ht="15.75" customHeight="1" x14ac:dyDescent="0.35"/>
    <row r="108" spans="1:13" ht="15.75" customHeight="1" x14ac:dyDescent="0.35"/>
    <row r="109" spans="1:13" ht="15.75" customHeight="1" x14ac:dyDescent="0.35">
      <c r="A109" s="2"/>
      <c r="B109" s="6"/>
      <c r="C109" s="11"/>
      <c r="D109" s="11"/>
      <c r="E109" s="11"/>
      <c r="F109" s="6"/>
      <c r="G109" s="6"/>
      <c r="H109" s="6"/>
      <c r="I109" s="6"/>
      <c r="J109" s="6"/>
      <c r="K109" s="6"/>
      <c r="L109" s="6"/>
      <c r="M109" s="6"/>
    </row>
    <row r="110" spans="1:13" ht="15.75" customHeight="1" x14ac:dyDescent="0.35">
      <c r="A110" s="13" t="s">
        <v>61</v>
      </c>
      <c r="B110" s="6"/>
      <c r="C110" s="11"/>
      <c r="D110" s="11"/>
      <c r="E110" s="11"/>
      <c r="F110" s="6"/>
      <c r="G110" s="6"/>
      <c r="H110" s="6"/>
      <c r="I110" s="6"/>
      <c r="J110" s="6"/>
      <c r="K110" s="6"/>
      <c r="L110" s="6"/>
      <c r="M110" s="6"/>
    </row>
    <row r="111" spans="1:13" ht="15.75" customHeight="1" x14ac:dyDescent="0.35">
      <c r="A111" s="14" t="s">
        <v>62</v>
      </c>
      <c r="B111" s="11"/>
      <c r="C111" s="11"/>
      <c r="D111" s="11"/>
      <c r="E111" s="6"/>
      <c r="F111" s="6"/>
      <c r="G111" s="6"/>
      <c r="H111" s="6"/>
      <c r="I111" s="6"/>
      <c r="J111" s="6"/>
      <c r="K111" s="6"/>
      <c r="L111" s="6"/>
      <c r="M111" s="6"/>
    </row>
    <row r="112" spans="1:13" ht="15.75" customHeight="1" x14ac:dyDescent="0.35">
      <c r="A112" s="6" t="s">
        <v>63</v>
      </c>
      <c r="B112" s="11"/>
      <c r="C112" s="11"/>
      <c r="D112" s="11"/>
      <c r="E112" s="6"/>
      <c r="F112" s="6"/>
      <c r="G112" s="6"/>
      <c r="H112" s="6"/>
      <c r="I112" s="6"/>
      <c r="J112" s="6"/>
      <c r="K112" s="6"/>
      <c r="L112" s="6"/>
      <c r="M112" s="6"/>
    </row>
    <row r="113" spans="1:13" ht="15.75" customHeight="1" x14ac:dyDescent="0.35">
      <c r="A113" s="6" t="s">
        <v>64</v>
      </c>
      <c r="B113" s="11"/>
      <c r="C113" s="11"/>
      <c r="D113" s="11"/>
      <c r="E113" s="6"/>
      <c r="F113" s="6"/>
      <c r="G113" s="6"/>
      <c r="H113" s="6"/>
      <c r="I113" s="6"/>
      <c r="J113" s="6"/>
      <c r="K113" s="6"/>
      <c r="L113" s="6"/>
      <c r="M113" s="6"/>
    </row>
    <row r="114" spans="1:13" ht="15.75" customHeight="1" x14ac:dyDescent="0.35">
      <c r="A114" s="6" t="s">
        <v>65</v>
      </c>
      <c r="B114" s="11"/>
      <c r="C114" s="11"/>
      <c r="D114" s="11"/>
      <c r="E114" s="6"/>
      <c r="F114" s="6"/>
      <c r="G114" s="6"/>
      <c r="H114" s="6"/>
      <c r="I114" s="6"/>
      <c r="J114" s="6"/>
      <c r="K114" s="6"/>
      <c r="L114" s="6"/>
      <c r="M114" s="6"/>
    </row>
    <row r="115" spans="1:13" ht="15.75" customHeight="1" x14ac:dyDescent="0.35">
      <c r="A115" s="6" t="s">
        <v>66</v>
      </c>
      <c r="B115" s="11"/>
      <c r="C115" s="11"/>
      <c r="D115" s="11"/>
      <c r="E115" s="6"/>
      <c r="F115" s="6"/>
      <c r="G115" s="6"/>
      <c r="H115" s="6"/>
      <c r="I115" s="6"/>
      <c r="J115" s="6"/>
      <c r="K115" s="6"/>
      <c r="L115" s="6"/>
      <c r="M115" s="6"/>
    </row>
    <row r="116" spans="1:13" ht="15.75" customHeight="1" x14ac:dyDescent="0.35">
      <c r="A116" s="6" t="s">
        <v>67</v>
      </c>
      <c r="B116" s="11"/>
      <c r="C116" s="11"/>
      <c r="D116" s="11"/>
      <c r="E116" s="6"/>
      <c r="F116" s="6"/>
      <c r="G116" s="6"/>
      <c r="H116" s="6"/>
      <c r="I116" s="6"/>
      <c r="J116" s="6"/>
      <c r="K116" s="6"/>
      <c r="L116" s="6"/>
      <c r="M116" s="6"/>
    </row>
    <row r="117" spans="1:13" ht="15.75" customHeight="1" x14ac:dyDescent="0.35">
      <c r="A117" s="6" t="s">
        <v>68</v>
      </c>
      <c r="B117" s="11"/>
      <c r="C117" s="11"/>
      <c r="D117" s="11"/>
      <c r="E117" s="6"/>
      <c r="F117" s="6"/>
      <c r="G117" s="6"/>
      <c r="H117" s="6"/>
      <c r="I117" s="6"/>
      <c r="J117" s="6"/>
      <c r="K117" s="6"/>
      <c r="L117" s="6"/>
      <c r="M117" s="6"/>
    </row>
    <row r="118" spans="1:13" ht="15.75" customHeight="1" x14ac:dyDescent="0.35">
      <c r="A118" s="14" t="s">
        <v>69</v>
      </c>
      <c r="B118" s="11"/>
      <c r="C118" s="11"/>
      <c r="D118" s="11"/>
      <c r="E118" s="6"/>
      <c r="F118" s="6"/>
      <c r="G118" s="6"/>
      <c r="H118" s="6"/>
      <c r="I118" s="6"/>
      <c r="J118" s="6"/>
      <c r="K118" s="6"/>
      <c r="L118" s="6"/>
      <c r="M118" s="6"/>
    </row>
    <row r="119" spans="1:13" ht="15.75" customHeight="1" x14ac:dyDescent="0.35">
      <c r="A119" s="6" t="s">
        <v>70</v>
      </c>
      <c r="B119" s="11"/>
      <c r="C119" s="11"/>
      <c r="D119" s="11"/>
      <c r="E119" s="6"/>
      <c r="F119" s="6"/>
      <c r="G119" s="6"/>
      <c r="H119" s="6"/>
      <c r="I119" s="6"/>
      <c r="J119" s="6"/>
      <c r="K119" s="6"/>
      <c r="L119" s="6"/>
      <c r="M119" s="6"/>
    </row>
    <row r="120" spans="1:13" ht="15.75" customHeight="1" x14ac:dyDescent="0.35">
      <c r="A120" s="6" t="s">
        <v>71</v>
      </c>
      <c r="B120" s="11"/>
      <c r="C120" s="11"/>
      <c r="D120" s="11"/>
      <c r="E120" s="6"/>
      <c r="F120" s="6"/>
      <c r="G120" s="6"/>
      <c r="H120" s="6"/>
      <c r="I120" s="6"/>
      <c r="J120" s="6"/>
      <c r="K120" s="6"/>
      <c r="L120" s="6"/>
      <c r="M120" s="6"/>
    </row>
    <row r="121" spans="1:13" ht="15.75" customHeight="1" x14ac:dyDescent="0.35">
      <c r="A121" s="6" t="s">
        <v>72</v>
      </c>
      <c r="B121" s="11"/>
      <c r="C121" s="11"/>
      <c r="D121" s="11"/>
      <c r="E121" s="6"/>
      <c r="F121" s="6"/>
      <c r="G121" s="6"/>
      <c r="H121" s="6"/>
      <c r="I121" s="6"/>
      <c r="J121" s="6"/>
      <c r="K121" s="6"/>
      <c r="L121" s="6"/>
      <c r="M121" s="6"/>
    </row>
    <row r="122" spans="1:13" ht="15.75" customHeight="1" x14ac:dyDescent="0.35">
      <c r="A122" s="6" t="s">
        <v>73</v>
      </c>
      <c r="B122" s="11"/>
      <c r="C122" s="11"/>
      <c r="D122" s="11"/>
      <c r="E122" s="6"/>
      <c r="F122" s="6"/>
      <c r="G122" s="6"/>
      <c r="H122" s="6"/>
      <c r="I122" s="6"/>
      <c r="J122" s="6"/>
      <c r="K122" s="6"/>
      <c r="L122" s="6"/>
      <c r="M122" s="6"/>
    </row>
    <row r="123" spans="1:13" ht="15.75" customHeight="1" x14ac:dyDescent="0.35">
      <c r="A123" s="14" t="s">
        <v>74</v>
      </c>
      <c r="B123" s="11"/>
      <c r="C123" s="11"/>
      <c r="D123" s="11"/>
      <c r="E123" s="6"/>
      <c r="F123" s="6"/>
      <c r="G123" s="6"/>
      <c r="H123" s="6"/>
      <c r="I123" s="6"/>
      <c r="J123" s="6"/>
      <c r="K123" s="6"/>
      <c r="L123" s="6"/>
      <c r="M123" s="6"/>
    </row>
    <row r="124" spans="1:13" ht="15.75" customHeight="1" x14ac:dyDescent="0.35">
      <c r="A124" s="6" t="s">
        <v>75</v>
      </c>
      <c r="B124" s="11"/>
      <c r="C124" s="11"/>
      <c r="D124" s="11"/>
      <c r="E124" s="6"/>
      <c r="F124" s="6"/>
      <c r="G124" s="6"/>
      <c r="H124" s="6"/>
      <c r="I124" s="6"/>
      <c r="J124" s="6"/>
      <c r="K124" s="6"/>
      <c r="L124" s="6"/>
      <c r="M124" s="6"/>
    </row>
    <row r="125" spans="1:13" ht="15.75" customHeight="1" x14ac:dyDescent="0.35">
      <c r="A125" s="6" t="s">
        <v>76</v>
      </c>
      <c r="B125" s="11"/>
      <c r="C125" s="11"/>
      <c r="D125" s="11"/>
      <c r="E125" s="6"/>
      <c r="F125" s="6"/>
      <c r="G125" s="6"/>
      <c r="H125" s="6"/>
      <c r="I125" s="6"/>
      <c r="J125" s="6"/>
      <c r="K125" s="6"/>
      <c r="L125" s="6"/>
      <c r="M125" s="6"/>
    </row>
    <row r="126" spans="1:13" ht="15.75" customHeight="1" x14ac:dyDescent="0.35">
      <c r="A126" s="6" t="s">
        <v>77</v>
      </c>
      <c r="B126" s="11"/>
      <c r="C126" s="11"/>
      <c r="D126" s="11"/>
      <c r="E126" s="6"/>
      <c r="F126" s="6"/>
      <c r="G126" s="6"/>
      <c r="H126" s="6"/>
      <c r="I126" s="6"/>
      <c r="J126" s="6"/>
      <c r="K126" s="6"/>
      <c r="L126" s="6"/>
      <c r="M126" s="6"/>
    </row>
    <row r="127" spans="1:13" ht="15.75" customHeight="1" x14ac:dyDescent="0.35">
      <c r="A127" s="14" t="s">
        <v>78</v>
      </c>
      <c r="B127" s="11"/>
      <c r="C127" s="11"/>
      <c r="D127" s="11"/>
      <c r="E127" s="6"/>
      <c r="F127" s="6"/>
      <c r="G127" s="6"/>
      <c r="H127" s="6"/>
      <c r="I127" s="6"/>
      <c r="J127" s="6"/>
      <c r="K127" s="6"/>
      <c r="L127" s="6"/>
      <c r="M127" s="6"/>
    </row>
    <row r="128" spans="1:13" ht="15.75" customHeight="1" x14ac:dyDescent="0.35">
      <c r="A128" s="6" t="s">
        <v>79</v>
      </c>
      <c r="B128" s="11"/>
      <c r="C128" s="11"/>
      <c r="D128" s="11"/>
      <c r="E128" s="6"/>
      <c r="F128" s="6"/>
      <c r="G128" s="6"/>
      <c r="H128" s="6"/>
      <c r="I128" s="6"/>
      <c r="J128" s="6"/>
      <c r="K128" s="6"/>
      <c r="L128" s="6"/>
      <c r="M128" s="6"/>
    </row>
    <row r="129" spans="1:13" ht="15.75" customHeight="1" x14ac:dyDescent="0.35">
      <c r="A129" s="6" t="s">
        <v>80</v>
      </c>
      <c r="B129" s="11"/>
      <c r="C129" s="11"/>
      <c r="D129" s="11"/>
      <c r="E129" s="6"/>
      <c r="F129" s="6"/>
      <c r="G129" s="6"/>
      <c r="H129" s="6"/>
      <c r="I129" s="6"/>
      <c r="J129" s="6"/>
      <c r="K129" s="6"/>
      <c r="L129" s="6"/>
      <c r="M129" s="6"/>
    </row>
    <row r="130" spans="1:13" ht="15.75" customHeight="1" x14ac:dyDescent="0.35">
      <c r="A130" s="6" t="s">
        <v>81</v>
      </c>
      <c r="B130" s="11"/>
      <c r="C130" s="11"/>
      <c r="D130" s="11"/>
      <c r="E130" s="6"/>
      <c r="F130" s="6"/>
      <c r="G130" s="6"/>
      <c r="H130" s="6"/>
      <c r="I130" s="6"/>
      <c r="J130" s="6"/>
      <c r="K130" s="6"/>
      <c r="L130" s="6"/>
      <c r="M130" s="6"/>
    </row>
    <row r="131" spans="1:13" ht="15.75" customHeight="1" x14ac:dyDescent="0.35">
      <c r="A131" s="15"/>
      <c r="B131" s="16"/>
      <c r="C131" s="16"/>
      <c r="D131" s="16"/>
    </row>
    <row r="132" spans="1:13" ht="15.75" customHeight="1" x14ac:dyDescent="0.35">
      <c r="A132" t="s">
        <v>82</v>
      </c>
      <c r="B132" s="16"/>
      <c r="C132" s="16"/>
      <c r="D132" s="16"/>
    </row>
    <row r="133" spans="1:13" ht="15.75" customHeight="1" x14ac:dyDescent="0.35">
      <c r="A133" s="17" t="s">
        <v>83</v>
      </c>
      <c r="B133" s="16"/>
      <c r="C133" s="16"/>
      <c r="D133" s="16"/>
    </row>
    <row r="134" spans="1:13" ht="15.75" customHeight="1" x14ac:dyDescent="0.35">
      <c r="A134" s="17" t="s">
        <v>84</v>
      </c>
    </row>
    <row r="135" spans="1:13" ht="15.75" customHeight="1" x14ac:dyDescent="0.35">
      <c r="A135" s="17" t="s">
        <v>85</v>
      </c>
    </row>
    <row r="136" spans="1:13" ht="15.75" customHeight="1" x14ac:dyDescent="0.35">
      <c r="A136" s="17" t="s">
        <v>86</v>
      </c>
    </row>
    <row r="137" spans="1:13" ht="15.75" customHeight="1" x14ac:dyDescent="0.35">
      <c r="A137" s="17" t="s">
        <v>87</v>
      </c>
    </row>
    <row r="138" spans="1:13" ht="15.75" customHeight="1" x14ac:dyDescent="0.35"/>
    <row r="139" spans="1:13" ht="15.75" customHeight="1" x14ac:dyDescent="0.35"/>
    <row r="140" spans="1:13" ht="15.75" customHeight="1" x14ac:dyDescent="0.35"/>
    <row r="141" spans="1:13" ht="15.75" customHeight="1" x14ac:dyDescent="0.35">
      <c r="A141" s="18"/>
    </row>
  </sheetData>
  <mergeCells count="37">
    <mergeCell ref="B19:M19"/>
    <mergeCell ref="B31:M31"/>
    <mergeCell ref="B32:M32"/>
    <mergeCell ref="B36:M36"/>
    <mergeCell ref="B34:M34"/>
    <mergeCell ref="B35:M35"/>
    <mergeCell ref="B22:M22"/>
    <mergeCell ref="B33:M33"/>
    <mergeCell ref="B55:M55"/>
    <mergeCell ref="B50:M50"/>
    <mergeCell ref="B51:M51"/>
    <mergeCell ref="B52:M52"/>
    <mergeCell ref="B53:M53"/>
    <mergeCell ref="B54:M54"/>
    <mergeCell ref="B49:M49"/>
    <mergeCell ref="B48:M48"/>
    <mergeCell ref="B46:M46"/>
    <mergeCell ref="B47:M47"/>
    <mergeCell ref="B20:M20"/>
    <mergeCell ref="B21:M21"/>
    <mergeCell ref="B30:M30"/>
    <mergeCell ref="B28:M28"/>
    <mergeCell ref="B29:M29"/>
    <mergeCell ref="B23:M23"/>
    <mergeCell ref="B24:M24"/>
    <mergeCell ref="B25:M25"/>
    <mergeCell ref="B27:M27"/>
    <mergeCell ref="B26:M26"/>
    <mergeCell ref="B44:M44"/>
    <mergeCell ref="B45:M45"/>
    <mergeCell ref="B42:M42"/>
    <mergeCell ref="B43:M43"/>
    <mergeCell ref="B37:M37"/>
    <mergeCell ref="B38:M38"/>
    <mergeCell ref="B39:M39"/>
    <mergeCell ref="B40:M40"/>
    <mergeCell ref="B41:M41"/>
  </mergeCells>
  <hyperlinks>
    <hyperlink ref="E3" r:id="rId1" xr:uid="{6ECADF01-AB61-4B8E-9F62-68C83CE7CCB3}"/>
    <hyperlink ref="B3" r:id="rId2" xr:uid="{6454BCAB-D827-4ECD-8DBA-2160B5A47F16}"/>
    <hyperlink ref="F3" r:id="rId3" display="McKinsey Report" xr:uid="{C5B4E5E8-974C-4832-8900-9567DD3BA531}"/>
    <hyperlink ref="C3" r:id="rId4" xr:uid="{9CC211CF-A37D-4FF2-86DA-6C7935CF9B10}"/>
    <hyperlink ref="D3" r:id="rId5" xr:uid="{9D907B3F-E3BE-46C4-B95A-2EBB7EBB9B27}"/>
  </hyperlinks>
  <pageMargins left="0.7" right="0.7" top="0.75" bottom="0.75" header="0" footer="0"/>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5"/>
  <sheetViews>
    <sheetView topLeftCell="A30" workbookViewId="0">
      <selection activeCell="G42" sqref="G42"/>
    </sheetView>
  </sheetViews>
  <sheetFormatPr defaultColWidth="14.453125" defaultRowHeight="15" customHeight="1" x14ac:dyDescent="0.35"/>
  <cols>
    <col min="1" max="1" width="27" customWidth="1"/>
    <col min="2" max="2" width="10.08984375" customWidth="1"/>
    <col min="3" max="5" width="13.08984375" customWidth="1"/>
    <col min="6" max="6" width="13.7265625" customWidth="1"/>
    <col min="7" max="7" width="12.81640625" customWidth="1"/>
    <col min="8" max="8" width="11.26953125" customWidth="1"/>
    <col min="9" max="9" width="8.7265625" customWidth="1"/>
    <col min="10" max="10" width="9.08984375" customWidth="1"/>
    <col min="11" max="14" width="8.7265625" customWidth="1"/>
  </cols>
  <sheetData>
    <row r="1" spans="1:14" ht="15.5" x14ac:dyDescent="0.35">
      <c r="A1" s="19" t="s">
        <v>88</v>
      </c>
      <c r="B1" s="19"/>
      <c r="C1" s="20">
        <v>44651</v>
      </c>
      <c r="D1" s="20">
        <v>44286</v>
      </c>
      <c r="E1" s="20">
        <v>43921</v>
      </c>
      <c r="F1" s="20">
        <v>43555</v>
      </c>
      <c r="G1" s="20">
        <v>43190</v>
      </c>
      <c r="H1" s="3"/>
      <c r="I1" s="6"/>
      <c r="J1" s="6" t="s">
        <v>89</v>
      </c>
      <c r="K1" s="6" t="s">
        <v>90</v>
      </c>
      <c r="L1" s="6" t="s">
        <v>91</v>
      </c>
      <c r="M1" s="6" t="s">
        <v>92</v>
      </c>
      <c r="N1" s="6"/>
    </row>
    <row r="2" spans="1:14" ht="15.5" x14ac:dyDescent="0.35">
      <c r="A2" s="21" t="s">
        <v>93</v>
      </c>
      <c r="B2" s="21"/>
      <c r="C2" s="3"/>
      <c r="D2" s="3"/>
      <c r="E2" s="3"/>
      <c r="F2" s="3"/>
      <c r="G2" s="3"/>
      <c r="H2" s="3"/>
      <c r="I2" s="6"/>
      <c r="J2" s="6"/>
      <c r="K2" s="6"/>
      <c r="L2" s="6"/>
      <c r="M2" s="6"/>
      <c r="N2" s="6"/>
    </row>
    <row r="3" spans="1:14" ht="15.5" x14ac:dyDescent="0.35">
      <c r="A3" s="22" t="s">
        <v>94</v>
      </c>
      <c r="B3" s="21"/>
      <c r="C3" s="23">
        <v>330.8</v>
      </c>
      <c r="D3" s="23">
        <v>247.7</v>
      </c>
      <c r="E3" s="23">
        <v>218.3</v>
      </c>
      <c r="F3" s="23">
        <v>185.9</v>
      </c>
      <c r="G3" s="23">
        <v>157.6</v>
      </c>
      <c r="H3" s="3"/>
      <c r="I3" s="6"/>
      <c r="J3" s="6">
        <v>101</v>
      </c>
      <c r="K3" s="6">
        <v>79.2</v>
      </c>
      <c r="L3" s="6">
        <v>93.9</v>
      </c>
      <c r="M3" s="6">
        <v>56.6</v>
      </c>
      <c r="N3" s="6"/>
    </row>
    <row r="4" spans="1:14" ht="15.5" x14ac:dyDescent="0.35">
      <c r="A4" s="22" t="s">
        <v>95</v>
      </c>
      <c r="B4" s="22"/>
      <c r="C4" s="24">
        <f t="shared" ref="C4:F4" si="0">(C3-D3)/D3</f>
        <v>0.33548647557529282</v>
      </c>
      <c r="D4" s="24">
        <f t="shared" si="0"/>
        <v>0.1346770499312871</v>
      </c>
      <c r="E4" s="24">
        <f t="shared" si="0"/>
        <v>0.17428725121032815</v>
      </c>
      <c r="F4" s="24">
        <f t="shared" si="0"/>
        <v>0.17956852791878181</v>
      </c>
      <c r="G4" s="24"/>
      <c r="H4" s="3"/>
      <c r="I4" s="6"/>
      <c r="J4" s="25"/>
      <c r="K4" s="25"/>
      <c r="L4" s="25"/>
      <c r="M4" s="25"/>
      <c r="N4" s="6"/>
    </row>
    <row r="5" spans="1:14" ht="15.5" x14ac:dyDescent="0.35">
      <c r="A5" s="22" t="s">
        <v>96</v>
      </c>
      <c r="B5" s="22"/>
      <c r="C5" s="26">
        <v>8.8000000000000007</v>
      </c>
      <c r="D5" s="26">
        <v>1.3</v>
      </c>
      <c r="E5" s="26">
        <v>4.4000000000000004</v>
      </c>
      <c r="F5" s="26">
        <v>2.2000000000000002</v>
      </c>
      <c r="G5" s="26">
        <v>9</v>
      </c>
      <c r="H5" s="3"/>
      <c r="I5" s="6"/>
      <c r="J5" s="6"/>
      <c r="K5" s="6"/>
      <c r="L5" s="6"/>
      <c r="M5" s="6"/>
      <c r="N5" s="6"/>
    </row>
    <row r="6" spans="1:14" ht="15.5" x14ac:dyDescent="0.35">
      <c r="A6" s="22" t="s">
        <v>97</v>
      </c>
      <c r="B6" s="22"/>
      <c r="C6" s="27">
        <v>94.4</v>
      </c>
      <c r="D6" s="27">
        <v>83.1</v>
      </c>
      <c r="E6" s="27">
        <v>58</v>
      </c>
      <c r="F6" s="27">
        <v>53.7</v>
      </c>
      <c r="G6" s="28">
        <v>31.9</v>
      </c>
      <c r="H6" s="3"/>
      <c r="I6" s="6"/>
      <c r="J6" s="6">
        <v>27.7</v>
      </c>
      <c r="K6" s="6">
        <v>22.8</v>
      </c>
      <c r="L6" s="6">
        <v>29.4</v>
      </c>
      <c r="M6" s="6">
        <v>14.5</v>
      </c>
      <c r="N6" s="6"/>
    </row>
    <row r="7" spans="1:14" ht="15.5" x14ac:dyDescent="0.35">
      <c r="A7" s="22" t="s">
        <v>98</v>
      </c>
      <c r="B7" s="22"/>
      <c r="C7" s="24">
        <f t="shared" ref="C7:F7" si="1">(C6-D6)/D6</f>
        <v>0.13598074608904948</v>
      </c>
      <c r="D7" s="24">
        <f t="shared" si="1"/>
        <v>0.43275862068965509</v>
      </c>
      <c r="E7" s="24">
        <f t="shared" si="1"/>
        <v>8.0074487895716889E-2</v>
      </c>
      <c r="F7" s="24">
        <f t="shared" si="1"/>
        <v>0.6833855799373042</v>
      </c>
      <c r="G7" s="28"/>
      <c r="H7" s="3"/>
      <c r="I7" s="6"/>
      <c r="J7" s="25"/>
      <c r="K7" s="25"/>
      <c r="L7" s="25"/>
      <c r="M7" s="25"/>
      <c r="N7" s="6"/>
    </row>
    <row r="8" spans="1:14" ht="15.5" x14ac:dyDescent="0.35">
      <c r="A8" s="22" t="s">
        <v>99</v>
      </c>
      <c r="B8" s="22"/>
      <c r="C8" s="27">
        <v>82.2</v>
      </c>
      <c r="D8" s="27">
        <v>64.8</v>
      </c>
      <c r="E8" s="27">
        <v>45.5</v>
      </c>
      <c r="F8" s="27">
        <v>41.6</v>
      </c>
      <c r="G8" s="27">
        <v>17.2</v>
      </c>
      <c r="H8" s="28"/>
      <c r="I8" s="6"/>
      <c r="J8" s="6">
        <v>19.8</v>
      </c>
      <c r="K8" s="6">
        <v>13.3</v>
      </c>
      <c r="L8" s="6">
        <v>19.100000000000001</v>
      </c>
      <c r="M8" s="6">
        <v>8.6999999999999993</v>
      </c>
      <c r="N8" s="6"/>
    </row>
    <row r="9" spans="1:14" ht="15.5" x14ac:dyDescent="0.35">
      <c r="A9" s="22" t="s">
        <v>100</v>
      </c>
      <c r="B9" s="22"/>
      <c r="C9" s="24">
        <f t="shared" ref="C9:F9" si="2">(C8-D8)/D8</f>
        <v>0.2685185185185186</v>
      </c>
      <c r="D9" s="24">
        <f t="shared" si="2"/>
        <v>0.42417582417582411</v>
      </c>
      <c r="E9" s="24">
        <f t="shared" si="2"/>
        <v>9.3749999999999958E-2</v>
      </c>
      <c r="F9" s="24">
        <f t="shared" si="2"/>
        <v>1.4186046511627908</v>
      </c>
      <c r="G9" s="28"/>
      <c r="H9" s="3"/>
      <c r="I9" s="6"/>
      <c r="J9" s="25">
        <f>J8/J3</f>
        <v>0.19603960396039605</v>
      </c>
      <c r="K9" s="25">
        <f t="shared" ref="K9:M9" si="3">K8/K3</f>
        <v>0.16792929292929293</v>
      </c>
      <c r="L9" s="25">
        <f t="shared" si="3"/>
        <v>0.20340788072417465</v>
      </c>
      <c r="M9" s="25">
        <f t="shared" si="3"/>
        <v>0.1537102473498233</v>
      </c>
      <c r="N9" s="6"/>
    </row>
    <row r="10" spans="1:14" ht="15.5" x14ac:dyDescent="0.35">
      <c r="A10" s="21" t="s">
        <v>101</v>
      </c>
      <c r="B10" s="21"/>
      <c r="C10" s="3"/>
      <c r="D10" s="3"/>
      <c r="E10" s="25"/>
      <c r="F10" s="25"/>
      <c r="G10" s="25"/>
      <c r="H10" s="3"/>
      <c r="I10" s="6"/>
      <c r="J10" s="6"/>
      <c r="K10" s="6"/>
      <c r="L10" s="6"/>
      <c r="M10" s="6"/>
      <c r="N10" s="6"/>
    </row>
    <row r="11" spans="1:14" ht="14.5" x14ac:dyDescent="0.35">
      <c r="A11" s="2" t="s">
        <v>8</v>
      </c>
      <c r="B11" s="2"/>
      <c r="C11" s="6">
        <v>19.8</v>
      </c>
      <c r="D11" s="6">
        <v>17</v>
      </c>
      <c r="E11" s="11">
        <v>11.1</v>
      </c>
      <c r="F11" s="11">
        <v>13.9</v>
      </c>
      <c r="G11" s="11">
        <v>2.2999999999999998</v>
      </c>
      <c r="H11" s="11"/>
      <c r="I11" s="6"/>
      <c r="J11" s="6">
        <v>6.4</v>
      </c>
      <c r="K11" s="6">
        <v>4.3</v>
      </c>
      <c r="L11" s="6">
        <v>6.2</v>
      </c>
      <c r="M11" s="6">
        <v>2.8</v>
      </c>
      <c r="N11" s="6"/>
    </row>
    <row r="12" spans="1:14" ht="14.5" x14ac:dyDescent="0.35">
      <c r="A12" s="2" t="s">
        <v>102</v>
      </c>
      <c r="B12" s="2"/>
      <c r="C12" s="24">
        <f t="shared" ref="C12:F12" si="4">(C11-D11)/D11</f>
        <v>0.16470588235294123</v>
      </c>
      <c r="D12" s="24">
        <f t="shared" si="4"/>
        <v>0.53153153153153154</v>
      </c>
      <c r="E12" s="24">
        <f t="shared" si="4"/>
        <v>-0.20143884892086336</v>
      </c>
      <c r="F12" s="24">
        <f t="shared" si="4"/>
        <v>5.0434782608695663</v>
      </c>
      <c r="G12" s="29"/>
      <c r="H12" s="11"/>
      <c r="I12" s="6"/>
      <c r="J12" s="25"/>
      <c r="K12" s="25"/>
      <c r="L12" s="25"/>
      <c r="M12" s="25"/>
      <c r="N12" s="6"/>
    </row>
    <row r="13" spans="1:14" ht="14.5" x14ac:dyDescent="0.35">
      <c r="A13" s="2" t="s">
        <v>103</v>
      </c>
      <c r="B13" s="2"/>
      <c r="C13" s="30">
        <f>15.96/16.49</f>
        <v>0.96785930867192249</v>
      </c>
      <c r="D13" s="66" t="s">
        <v>181</v>
      </c>
      <c r="E13" s="30"/>
      <c r="F13" s="29"/>
      <c r="G13" s="29"/>
      <c r="H13" s="11"/>
      <c r="I13" s="6"/>
      <c r="J13" s="25"/>
      <c r="K13" s="25"/>
      <c r="L13" s="25"/>
      <c r="M13" s="25"/>
      <c r="N13" s="6"/>
    </row>
    <row r="14" spans="1:14" ht="14.5" x14ac:dyDescent="0.35">
      <c r="A14" s="2" t="s">
        <v>104</v>
      </c>
      <c r="B14" s="2"/>
      <c r="C14" s="31">
        <v>0.158</v>
      </c>
      <c r="D14" s="31">
        <v>0.14449999999999999</v>
      </c>
      <c r="E14" s="29">
        <v>0.24729999999999999</v>
      </c>
      <c r="F14" s="29">
        <v>0.18920000000000001</v>
      </c>
      <c r="G14" s="29">
        <v>9.4200000000000006E-2</v>
      </c>
      <c r="H14" s="11"/>
      <c r="I14" s="6"/>
      <c r="J14" s="6"/>
      <c r="K14" s="6"/>
      <c r="L14" s="6"/>
      <c r="M14" s="6"/>
      <c r="N14" s="6"/>
    </row>
    <row r="15" spans="1:14" ht="14.5" x14ac:dyDescent="0.35">
      <c r="A15" s="2" t="s">
        <v>105</v>
      </c>
      <c r="B15" s="2"/>
      <c r="C15" s="32"/>
      <c r="D15" s="32"/>
      <c r="E15" s="33"/>
      <c r="F15" s="33"/>
      <c r="G15" s="33"/>
      <c r="H15" s="11"/>
      <c r="I15" s="6"/>
      <c r="J15" s="6"/>
      <c r="K15" s="6"/>
      <c r="L15" s="6"/>
      <c r="M15" s="6"/>
      <c r="N15" s="6"/>
    </row>
    <row r="16" spans="1:14" ht="14.5" x14ac:dyDescent="0.35">
      <c r="A16" s="2" t="s">
        <v>106</v>
      </c>
      <c r="B16" s="2"/>
      <c r="C16" s="31">
        <v>8.3599999999999994E-2</v>
      </c>
      <c r="D16" s="31">
        <v>7.85E-2</v>
      </c>
      <c r="E16" s="29">
        <v>9.0399999999999994E-2</v>
      </c>
      <c r="F16" s="29">
        <v>0.12839999999999999</v>
      </c>
      <c r="G16" s="29">
        <v>2.1899999999999999E-2</v>
      </c>
      <c r="H16" s="11"/>
      <c r="I16" s="6"/>
      <c r="J16" s="6"/>
      <c r="K16" s="6"/>
      <c r="L16" s="6"/>
      <c r="M16" s="6"/>
      <c r="N16" s="6"/>
    </row>
    <row r="17" spans="1:14" ht="14.5" x14ac:dyDescent="0.35">
      <c r="A17" s="2" t="s">
        <v>107</v>
      </c>
      <c r="B17" s="2"/>
      <c r="C17" s="32">
        <v>0.1171</v>
      </c>
      <c r="D17" s="32">
        <v>9.6600000000000005E-2</v>
      </c>
      <c r="E17" s="33">
        <v>0.1391</v>
      </c>
      <c r="F17" s="33">
        <v>0.1668</v>
      </c>
      <c r="G17" s="33">
        <v>3.1199999999999999E-2</v>
      </c>
      <c r="H17" s="11"/>
      <c r="I17" s="6"/>
      <c r="J17" s="6"/>
      <c r="K17" s="6"/>
      <c r="L17" s="6"/>
      <c r="M17" s="6"/>
      <c r="N17" s="6"/>
    </row>
    <row r="18" spans="1:14" ht="14.5" x14ac:dyDescent="0.35">
      <c r="A18" s="2" t="s">
        <v>108</v>
      </c>
      <c r="B18" s="2"/>
      <c r="C18" s="31">
        <f t="shared" ref="C18:G18" si="5">C5/C3</f>
        <v>2.6602176541717051E-2</v>
      </c>
      <c r="D18" s="31">
        <f t="shared" si="5"/>
        <v>5.248284214775939E-3</v>
      </c>
      <c r="E18" s="31">
        <f t="shared" si="5"/>
        <v>2.0155748969308291E-2</v>
      </c>
      <c r="F18" s="31">
        <f t="shared" si="5"/>
        <v>1.183431952662722E-2</v>
      </c>
      <c r="G18" s="31">
        <f t="shared" si="5"/>
        <v>5.7106598984771578E-2</v>
      </c>
      <c r="H18" s="11"/>
      <c r="I18" s="6"/>
      <c r="J18" s="6"/>
      <c r="K18" s="6"/>
      <c r="L18" s="6"/>
      <c r="M18" s="6"/>
      <c r="N18" s="6"/>
    </row>
    <row r="19" spans="1:14" ht="14.5" x14ac:dyDescent="0.35">
      <c r="A19" s="2" t="s">
        <v>109</v>
      </c>
      <c r="B19" s="2"/>
      <c r="C19" s="30">
        <v>0.2</v>
      </c>
      <c r="D19" s="30">
        <v>0</v>
      </c>
      <c r="E19" s="30">
        <v>0.1</v>
      </c>
      <c r="F19" s="30">
        <v>0.1</v>
      </c>
      <c r="G19" s="30">
        <v>0.1</v>
      </c>
      <c r="H19" s="30"/>
      <c r="I19" s="6"/>
      <c r="J19" s="6"/>
      <c r="K19" s="6"/>
      <c r="L19" s="6"/>
      <c r="M19" s="6"/>
      <c r="N19" s="6"/>
    </row>
    <row r="20" spans="1:14" ht="14.5" x14ac:dyDescent="0.35">
      <c r="A20" s="2" t="s">
        <v>110</v>
      </c>
      <c r="B20" s="2"/>
      <c r="C20" s="29">
        <v>0.32040000000000002</v>
      </c>
      <c r="D20" s="29">
        <v>0.34239999999999998</v>
      </c>
      <c r="E20" s="29">
        <v>0.29149999999999998</v>
      </c>
      <c r="F20" s="29">
        <v>0.30459999999999998</v>
      </c>
      <c r="G20" s="29">
        <v>0.20949999999999999</v>
      </c>
      <c r="H20" s="31"/>
      <c r="I20" s="6"/>
      <c r="J20" s="6"/>
      <c r="K20" s="6"/>
      <c r="L20" s="6"/>
      <c r="M20" s="6"/>
      <c r="N20" s="6"/>
    </row>
    <row r="21" spans="1:14" ht="15.75" customHeight="1" x14ac:dyDescent="0.35">
      <c r="A21" s="2" t="s">
        <v>111</v>
      </c>
      <c r="B21" s="2"/>
      <c r="C21" s="29">
        <v>0.189</v>
      </c>
      <c r="D21" s="29">
        <v>0.187</v>
      </c>
      <c r="E21" s="29">
        <v>0.14649999999999999</v>
      </c>
      <c r="F21" s="29">
        <v>0.21340000000000001</v>
      </c>
      <c r="G21" s="29">
        <v>4.0899999999999999E-2</v>
      </c>
      <c r="H21" s="31"/>
      <c r="I21" s="6"/>
      <c r="J21" s="6"/>
      <c r="K21" s="6"/>
      <c r="L21" s="6"/>
      <c r="M21" s="6"/>
      <c r="N21" s="6"/>
    </row>
    <row r="22" spans="1:14" ht="15.75" customHeight="1" x14ac:dyDescent="0.35">
      <c r="A22" s="2" t="s">
        <v>112</v>
      </c>
      <c r="B22" s="2"/>
      <c r="C22" s="11"/>
      <c r="D22" s="11">
        <v>8.6</v>
      </c>
      <c r="E22" s="11">
        <v>56.9</v>
      </c>
      <c r="F22" s="6">
        <v>30.3</v>
      </c>
      <c r="G22" s="6">
        <v>14.4</v>
      </c>
      <c r="H22" s="31"/>
      <c r="I22" s="6"/>
      <c r="J22" s="6"/>
      <c r="K22" s="6"/>
      <c r="L22" s="6"/>
      <c r="M22" s="6"/>
      <c r="N22" s="6"/>
    </row>
    <row r="23" spans="1:14" ht="15.75" customHeight="1" x14ac:dyDescent="0.35">
      <c r="A23" s="2" t="s">
        <v>113</v>
      </c>
      <c r="B23" s="2"/>
      <c r="C23" s="29">
        <f t="shared" ref="C23:G23" si="6">C22/C6</f>
        <v>0</v>
      </c>
      <c r="D23" s="29">
        <f t="shared" si="6"/>
        <v>0.10348977135980747</v>
      </c>
      <c r="E23" s="29">
        <f t="shared" si="6"/>
        <v>0.98103448275862071</v>
      </c>
      <c r="F23" s="29">
        <f t="shared" si="6"/>
        <v>0.56424581005586594</v>
      </c>
      <c r="G23" s="29">
        <f t="shared" si="6"/>
        <v>0.45141065830721006</v>
      </c>
      <c r="H23" s="31"/>
      <c r="I23" s="6"/>
      <c r="J23" s="6"/>
      <c r="K23" s="6"/>
      <c r="L23" s="6"/>
      <c r="M23" s="6"/>
      <c r="N23" s="6"/>
    </row>
    <row r="24" spans="1:14" ht="15.75" customHeight="1" x14ac:dyDescent="0.35">
      <c r="A24" s="2" t="s">
        <v>114</v>
      </c>
      <c r="B24" s="2"/>
      <c r="D24" s="6">
        <v>180.3</v>
      </c>
      <c r="E24" s="6">
        <v>13.5</v>
      </c>
      <c r="F24" s="6">
        <v>-18</v>
      </c>
      <c r="G24" s="6">
        <v>-10.7</v>
      </c>
      <c r="H24" s="31"/>
      <c r="I24" s="6"/>
      <c r="J24" s="6"/>
      <c r="K24" s="6"/>
      <c r="L24" s="6"/>
      <c r="M24" s="6"/>
      <c r="N24" s="6"/>
    </row>
    <row r="25" spans="1:14" ht="15.75" customHeight="1" x14ac:dyDescent="0.35">
      <c r="A25" s="2" t="s">
        <v>115</v>
      </c>
      <c r="B25" s="2"/>
      <c r="C25" s="6">
        <v>2.8</v>
      </c>
      <c r="D25" s="6">
        <v>4.5</v>
      </c>
      <c r="E25" s="30">
        <v>1.5</v>
      </c>
      <c r="F25" s="30">
        <v>1.6</v>
      </c>
      <c r="G25" s="30">
        <v>1.9</v>
      </c>
      <c r="H25" s="30"/>
      <c r="I25" s="6"/>
      <c r="J25" s="6"/>
      <c r="K25" s="6"/>
      <c r="L25" s="6"/>
      <c r="M25" s="6"/>
      <c r="N25" s="6"/>
    </row>
    <row r="26" spans="1:14" ht="15.75" customHeight="1" x14ac:dyDescent="0.35">
      <c r="A26" s="2" t="s">
        <v>12</v>
      </c>
      <c r="B26" s="2"/>
      <c r="C26" s="34">
        <f>C28/C6</f>
        <v>57.266949152542367</v>
      </c>
      <c r="D26" s="34">
        <f>D28/D6</f>
        <v>35.746089049338153</v>
      </c>
      <c r="E26" s="34"/>
      <c r="F26" s="34"/>
      <c r="G26" s="6"/>
      <c r="H26" s="30"/>
      <c r="I26" s="6"/>
      <c r="J26" s="6"/>
      <c r="K26" s="6"/>
      <c r="L26" s="6"/>
      <c r="M26" s="6"/>
      <c r="N26" s="6"/>
    </row>
    <row r="27" spans="1:14" ht="15.75" customHeight="1" x14ac:dyDescent="0.35">
      <c r="A27" s="2" t="s">
        <v>116</v>
      </c>
      <c r="B27" s="2"/>
      <c r="C27" s="34"/>
      <c r="D27" s="34">
        <f>D28/D22</f>
        <v>345.40697674418607</v>
      </c>
      <c r="E27" s="34"/>
      <c r="F27" s="34"/>
      <c r="G27" s="34"/>
      <c r="H27" s="30"/>
      <c r="I27" s="6"/>
      <c r="J27" s="6"/>
      <c r="K27" s="6"/>
      <c r="L27" s="6"/>
      <c r="M27" s="6"/>
      <c r="N27" s="6"/>
    </row>
    <row r="28" spans="1:14" ht="15.75" customHeight="1" x14ac:dyDescent="0.35">
      <c r="A28" s="2" t="s">
        <v>117</v>
      </c>
      <c r="B28" s="2"/>
      <c r="C28" s="6">
        <v>5406</v>
      </c>
      <c r="D28" s="6">
        <v>2970.5</v>
      </c>
      <c r="E28" s="30"/>
      <c r="F28" s="30"/>
      <c r="G28" s="30"/>
      <c r="H28" s="30"/>
      <c r="I28" s="6"/>
      <c r="J28" s="6"/>
      <c r="K28" s="6"/>
      <c r="L28" s="6"/>
      <c r="M28" s="6"/>
      <c r="N28" s="6"/>
    </row>
    <row r="29" spans="1:14" ht="15.75" customHeight="1" x14ac:dyDescent="0.35">
      <c r="A29" s="2" t="s">
        <v>118</v>
      </c>
      <c r="B29" s="2"/>
      <c r="C29" s="6"/>
      <c r="D29" s="6">
        <v>20.9</v>
      </c>
      <c r="E29" s="6">
        <v>14.3</v>
      </c>
      <c r="F29" s="11">
        <v>5.8</v>
      </c>
      <c r="G29" s="11">
        <v>2.6</v>
      </c>
      <c r="H29" s="6"/>
      <c r="I29" s="6"/>
      <c r="J29" s="6"/>
      <c r="K29" s="6"/>
      <c r="L29" s="6"/>
      <c r="M29" s="6"/>
      <c r="N29" s="6"/>
    </row>
    <row r="30" spans="1:14" ht="15.75" customHeight="1" x14ac:dyDescent="0.35">
      <c r="A30" s="2" t="s">
        <v>119</v>
      </c>
      <c r="B30" s="2"/>
      <c r="C30" s="6">
        <v>519.79999999999995</v>
      </c>
      <c r="D30" s="6">
        <v>476.8</v>
      </c>
      <c r="E30" s="6">
        <v>225.1</v>
      </c>
      <c r="F30" s="11">
        <v>135</v>
      </c>
      <c r="G30" s="11">
        <v>205.5</v>
      </c>
      <c r="H30" s="6"/>
      <c r="I30" s="6"/>
      <c r="J30" s="6"/>
      <c r="K30" s="6"/>
      <c r="L30" s="6"/>
      <c r="M30" s="6"/>
      <c r="N30" s="6"/>
    </row>
    <row r="31" spans="1:14" ht="15.75" customHeight="1" x14ac:dyDescent="0.35">
      <c r="A31" s="2" t="s">
        <v>120</v>
      </c>
      <c r="B31" s="2"/>
      <c r="C31" s="29"/>
      <c r="D31" s="29"/>
      <c r="E31" s="29"/>
      <c r="F31" s="29"/>
      <c r="G31" s="29"/>
      <c r="H31" s="6"/>
      <c r="I31" s="6"/>
      <c r="J31" s="6"/>
      <c r="K31" s="6"/>
      <c r="L31" s="6"/>
      <c r="M31" s="6"/>
      <c r="N31" s="6"/>
    </row>
    <row r="32" spans="1:14" ht="15.75" customHeight="1" x14ac:dyDescent="0.35">
      <c r="A32" s="2" t="s">
        <v>121</v>
      </c>
      <c r="B32" s="2"/>
      <c r="C32" s="6">
        <v>91</v>
      </c>
      <c r="D32" s="6" t="s">
        <v>158</v>
      </c>
      <c r="E32" s="11"/>
      <c r="F32" s="11"/>
      <c r="G32" s="11"/>
      <c r="H32" s="6"/>
      <c r="I32" s="6"/>
      <c r="J32" s="6"/>
      <c r="K32" s="6"/>
      <c r="L32" s="6"/>
      <c r="M32" s="6"/>
      <c r="N32" s="6"/>
    </row>
    <row r="33" spans="1:14" ht="15.75" customHeight="1" x14ac:dyDescent="0.35">
      <c r="A33" s="2" t="s">
        <v>122</v>
      </c>
      <c r="B33" s="35"/>
      <c r="C33" s="36">
        <f>Summary!C4</f>
        <v>44750</v>
      </c>
      <c r="D33" s="11"/>
      <c r="E33" s="11"/>
      <c r="F33" s="11"/>
      <c r="G33" s="11"/>
      <c r="H33" s="11"/>
      <c r="I33" s="11"/>
      <c r="J33" s="11"/>
      <c r="K33" s="11"/>
      <c r="L33" s="6"/>
      <c r="M33" s="6"/>
      <c r="N33" s="6"/>
    </row>
    <row r="34" spans="1:14" ht="15.75" customHeight="1" x14ac:dyDescent="0.35">
      <c r="A34" s="2" t="s">
        <v>123</v>
      </c>
      <c r="B34" s="2"/>
      <c r="C34" s="34">
        <v>0.28000000000000003</v>
      </c>
      <c r="D34" s="6"/>
      <c r="E34" s="11"/>
      <c r="F34" s="11"/>
      <c r="G34" s="11"/>
      <c r="H34" s="6"/>
      <c r="I34" s="6"/>
      <c r="J34" s="6"/>
      <c r="K34" s="6"/>
      <c r="L34" s="6"/>
      <c r="M34" s="6"/>
      <c r="N34" s="6"/>
    </row>
    <row r="35" spans="1:14" ht="18.75" customHeight="1" x14ac:dyDescent="0.35">
      <c r="A35" s="2" t="s">
        <v>124</v>
      </c>
      <c r="B35" s="2"/>
      <c r="C35" s="6">
        <v>1.1100000000000001</v>
      </c>
      <c r="D35" s="6"/>
      <c r="E35" s="11"/>
      <c r="F35" s="11"/>
      <c r="G35" s="11"/>
      <c r="H35" s="6"/>
      <c r="I35" s="6"/>
      <c r="J35" s="6"/>
      <c r="K35" s="6"/>
      <c r="L35" s="6"/>
      <c r="M35" s="6"/>
      <c r="N35" s="6"/>
    </row>
    <row r="36" spans="1:14" ht="15.75" customHeight="1" x14ac:dyDescent="0.35">
      <c r="A36" s="2" t="s">
        <v>10</v>
      </c>
      <c r="B36" s="2"/>
      <c r="C36" s="34">
        <f>Summary!B8</f>
        <v>0.04</v>
      </c>
      <c r="D36" s="6"/>
      <c r="E36" s="11"/>
      <c r="F36" s="11"/>
      <c r="G36" s="11"/>
      <c r="H36" s="6"/>
      <c r="I36" s="6"/>
      <c r="J36" s="6"/>
      <c r="K36" s="6"/>
      <c r="L36" s="6"/>
      <c r="M36" s="6"/>
      <c r="N36" s="6"/>
    </row>
    <row r="37" spans="1:14" ht="15.75" customHeight="1" x14ac:dyDescent="0.35">
      <c r="A37" s="2" t="s">
        <v>11</v>
      </c>
      <c r="B37" s="2"/>
      <c r="C37" s="34">
        <f>Summary!B9</f>
        <v>3.1</v>
      </c>
      <c r="D37" s="6"/>
      <c r="E37" s="11"/>
      <c r="F37" s="11"/>
      <c r="G37" s="11"/>
      <c r="H37" s="6"/>
      <c r="I37" s="6"/>
      <c r="J37" s="6"/>
      <c r="K37" s="6"/>
      <c r="L37" s="6"/>
      <c r="M37" s="6"/>
      <c r="N37" s="6"/>
    </row>
    <row r="38" spans="1:14" ht="15.75" customHeight="1" x14ac:dyDescent="0.35">
      <c r="A38" s="2" t="s">
        <v>125</v>
      </c>
      <c r="B38" s="2"/>
      <c r="C38" s="6">
        <v>3889</v>
      </c>
      <c r="D38" s="6"/>
      <c r="E38" s="11"/>
      <c r="F38" s="11"/>
      <c r="G38" s="11"/>
      <c r="H38" s="6"/>
      <c r="I38" s="6"/>
      <c r="J38" s="6"/>
      <c r="K38" s="6"/>
      <c r="L38" s="6"/>
      <c r="M38" s="6"/>
      <c r="N38" s="6"/>
    </row>
    <row r="39" spans="1:14" ht="15.75" customHeight="1" x14ac:dyDescent="0.35">
      <c r="A39" s="60" t="s">
        <v>165</v>
      </c>
      <c r="B39" s="2"/>
      <c r="C39" s="6">
        <v>6</v>
      </c>
      <c r="D39" s="56" t="s">
        <v>160</v>
      </c>
      <c r="E39" s="11"/>
      <c r="F39" s="11"/>
      <c r="G39" s="11"/>
      <c r="H39" s="6"/>
      <c r="I39" s="6"/>
      <c r="J39" s="6"/>
      <c r="K39" s="6"/>
      <c r="L39" s="6"/>
      <c r="M39" s="6"/>
      <c r="N39" s="6"/>
    </row>
    <row r="40" spans="1:14" ht="15.75" customHeight="1" x14ac:dyDescent="0.35">
      <c r="A40" s="60" t="s">
        <v>166</v>
      </c>
      <c r="B40" s="37"/>
      <c r="C40" s="6">
        <v>23.75</v>
      </c>
      <c r="D40" s="56" t="s">
        <v>162</v>
      </c>
      <c r="E40" s="11"/>
      <c r="F40" s="11"/>
      <c r="G40" s="11"/>
      <c r="H40" s="6"/>
      <c r="I40" s="6"/>
      <c r="J40" s="6"/>
      <c r="K40" s="6"/>
      <c r="L40" s="6"/>
      <c r="M40" s="6"/>
      <c r="N40" s="6"/>
    </row>
    <row r="41" spans="1:14" s="51" customFormat="1" ht="15.75" customHeight="1" x14ac:dyDescent="0.35">
      <c r="A41" s="59" t="s">
        <v>164</v>
      </c>
      <c r="B41" s="54"/>
      <c r="C41" s="55"/>
      <c r="D41" s="56" t="s">
        <v>163</v>
      </c>
      <c r="E41" s="57"/>
      <c r="F41" s="57"/>
      <c r="G41" s="57"/>
      <c r="H41" s="55"/>
      <c r="I41" s="55"/>
      <c r="J41" s="58"/>
      <c r="K41" s="55"/>
      <c r="L41" s="55"/>
      <c r="M41" s="55"/>
      <c r="N41" s="55"/>
    </row>
    <row r="42" spans="1:14" ht="15.75" customHeight="1" x14ac:dyDescent="0.35">
      <c r="A42" s="46" t="s">
        <v>167</v>
      </c>
      <c r="B42" s="38"/>
      <c r="C42" s="11">
        <v>5</v>
      </c>
      <c r="D42" s="56" t="s">
        <v>161</v>
      </c>
      <c r="E42" s="11"/>
      <c r="F42" s="11"/>
      <c r="G42" s="11"/>
      <c r="H42" s="11"/>
      <c r="I42" s="11"/>
      <c r="J42" s="11"/>
      <c r="K42" s="11"/>
      <c r="L42" s="6"/>
      <c r="M42" s="6"/>
      <c r="N42" s="6"/>
    </row>
    <row r="43" spans="1:14" ht="15.75" customHeight="1" x14ac:dyDescent="0.35">
      <c r="A43" s="39" t="s">
        <v>126</v>
      </c>
      <c r="B43" s="39"/>
      <c r="C43" s="6"/>
      <c r="D43" s="6"/>
      <c r="E43" s="11"/>
      <c r="F43" s="11"/>
      <c r="G43" s="6"/>
      <c r="H43" s="6"/>
      <c r="I43" s="6"/>
      <c r="J43" s="6"/>
      <c r="K43" s="6"/>
      <c r="L43" s="6"/>
      <c r="M43" s="6"/>
      <c r="N43" s="6"/>
    </row>
    <row r="44" spans="1:14" ht="15.75" customHeight="1" x14ac:dyDescent="0.35">
      <c r="A44" s="2" t="s">
        <v>127</v>
      </c>
      <c r="B44" s="2"/>
      <c r="C44" s="6">
        <v>50.3</v>
      </c>
      <c r="D44" s="6"/>
      <c r="E44" s="29"/>
      <c r="F44" s="6"/>
      <c r="G44" s="6"/>
      <c r="H44" s="6"/>
      <c r="I44" s="6"/>
      <c r="J44" s="40"/>
      <c r="K44" s="6"/>
      <c r="L44" s="6"/>
      <c r="M44" s="6"/>
      <c r="N44" s="6"/>
    </row>
    <row r="45" spans="1:14" ht="15.75" customHeight="1" x14ac:dyDescent="0.35">
      <c r="A45" s="2" t="s">
        <v>128</v>
      </c>
      <c r="B45" s="2"/>
      <c r="C45" s="6">
        <v>6.2</v>
      </c>
      <c r="D45" s="6"/>
      <c r="E45" s="29"/>
      <c r="F45" s="4"/>
      <c r="G45" s="5"/>
      <c r="H45" s="5"/>
      <c r="I45" s="6"/>
      <c r="J45" s="82"/>
      <c r="K45" s="6"/>
      <c r="L45" s="6"/>
      <c r="M45" s="6"/>
      <c r="N45" s="6"/>
    </row>
    <row r="46" spans="1:14" ht="15.75" customHeight="1" x14ac:dyDescent="0.35">
      <c r="A46" s="2" t="s">
        <v>129</v>
      </c>
      <c r="B46" s="2"/>
      <c r="C46" s="6"/>
      <c r="D46" s="6"/>
      <c r="E46" s="29"/>
      <c r="F46" s="72"/>
      <c r="G46" s="68"/>
      <c r="H46" s="69"/>
      <c r="I46" s="6"/>
      <c r="J46" s="83"/>
      <c r="K46" s="6"/>
      <c r="L46" s="6"/>
      <c r="M46" s="6"/>
      <c r="N46" s="6"/>
    </row>
    <row r="47" spans="1:14" ht="15.75" customHeight="1" x14ac:dyDescent="0.35">
      <c r="A47" s="2" t="s">
        <v>130</v>
      </c>
      <c r="B47" s="2"/>
      <c r="C47" s="6">
        <v>23.4</v>
      </c>
      <c r="D47" s="6"/>
      <c r="E47" s="29"/>
      <c r="F47" s="72"/>
      <c r="G47" s="68"/>
      <c r="H47" s="69"/>
      <c r="I47" s="6"/>
      <c r="J47" s="84"/>
      <c r="K47" s="6"/>
      <c r="L47" s="6"/>
      <c r="M47" s="6"/>
      <c r="N47" s="6"/>
    </row>
    <row r="48" spans="1:14" ht="15.75" customHeight="1" x14ac:dyDescent="0.35">
      <c r="A48" s="2" t="s">
        <v>131</v>
      </c>
      <c r="B48" s="2"/>
      <c r="C48" s="6">
        <v>20.100000000000001</v>
      </c>
      <c r="D48" s="6"/>
      <c r="E48" s="29"/>
      <c r="F48" s="72"/>
      <c r="G48" s="68"/>
      <c r="H48" s="69"/>
      <c r="I48" s="6"/>
      <c r="J48" s="40"/>
      <c r="K48" s="6"/>
      <c r="L48" s="6"/>
      <c r="M48" s="6"/>
      <c r="N48" s="6"/>
    </row>
    <row r="49" spans="1:14" ht="15.75" customHeight="1" x14ac:dyDescent="0.35">
      <c r="A49" s="2" t="s">
        <v>132</v>
      </c>
      <c r="B49" s="2"/>
      <c r="C49" s="6"/>
      <c r="D49" s="6"/>
      <c r="E49" s="29"/>
      <c r="F49" s="4"/>
      <c r="G49" s="4"/>
      <c r="H49" s="4"/>
      <c r="I49" s="6"/>
      <c r="J49" s="40"/>
      <c r="K49" s="6"/>
      <c r="L49" s="6"/>
      <c r="M49" s="6"/>
      <c r="N49" s="6"/>
    </row>
    <row r="50" spans="1:14" ht="15.75" customHeight="1" x14ac:dyDescent="0.35">
      <c r="A50" s="41" t="s">
        <v>133</v>
      </c>
      <c r="B50" s="2"/>
      <c r="C50" s="61">
        <v>2.91</v>
      </c>
      <c r="D50" s="6"/>
      <c r="E50" s="42"/>
      <c r="F50" s="11"/>
      <c r="G50" s="11"/>
      <c r="H50" s="6"/>
      <c r="I50" s="6"/>
      <c r="J50" s="6"/>
      <c r="K50" s="6"/>
      <c r="L50" s="6"/>
      <c r="M50" s="6"/>
      <c r="N50" s="6"/>
    </row>
    <row r="51" spans="1:14" ht="15.75" customHeight="1" x14ac:dyDescent="0.35">
      <c r="A51" s="41"/>
      <c r="B51" s="2"/>
      <c r="C51" s="6"/>
      <c r="D51" s="6"/>
      <c r="E51" s="42"/>
      <c r="F51" s="11"/>
      <c r="G51" s="11"/>
      <c r="H51" s="6"/>
      <c r="I51" s="6"/>
      <c r="J51" s="6"/>
      <c r="K51" s="6"/>
      <c r="L51" s="6"/>
      <c r="M51" s="6"/>
      <c r="N51" s="6"/>
    </row>
    <row r="52" spans="1:14" ht="15.75" customHeight="1" x14ac:dyDescent="0.35">
      <c r="A52" s="41"/>
      <c r="B52" s="2"/>
      <c r="C52" s="6"/>
      <c r="D52" s="6"/>
      <c r="E52" s="42"/>
      <c r="F52" s="11"/>
      <c r="G52" s="11"/>
      <c r="H52" s="6"/>
      <c r="I52" s="6"/>
      <c r="J52" s="6"/>
      <c r="K52" s="6"/>
      <c r="L52" s="6"/>
      <c r="M52" s="6"/>
      <c r="N52" s="6"/>
    </row>
    <row r="53" spans="1:14" ht="15.75" customHeight="1" x14ac:dyDescent="0.35">
      <c r="J53" s="43"/>
    </row>
    <row r="54" spans="1:14" ht="15.75" customHeight="1" x14ac:dyDescent="0.35">
      <c r="J54" s="43"/>
    </row>
    <row r="55" spans="1:14" ht="15.75" customHeight="1" x14ac:dyDescent="0.35">
      <c r="J55" s="43"/>
    </row>
    <row r="56" spans="1:14" ht="15.75" customHeight="1" x14ac:dyDescent="0.35">
      <c r="J56" s="43"/>
    </row>
    <row r="57" spans="1:14" ht="15.75" customHeight="1" x14ac:dyDescent="0.35">
      <c r="J57" s="43"/>
    </row>
    <row r="58" spans="1:14" ht="15.75" customHeight="1" x14ac:dyDescent="0.35">
      <c r="J58" s="43"/>
    </row>
    <row r="59" spans="1:14" ht="15.75" customHeight="1" x14ac:dyDescent="0.35">
      <c r="J59" s="43"/>
    </row>
    <row r="60" spans="1:14" ht="15.75" customHeight="1" x14ac:dyDescent="0.35">
      <c r="J60" s="43"/>
    </row>
    <row r="61" spans="1:14" ht="15.75" customHeight="1" x14ac:dyDescent="0.35">
      <c r="J61" s="43"/>
    </row>
    <row r="62" spans="1:14" ht="15.75" customHeight="1" x14ac:dyDescent="0.35">
      <c r="J62" s="43"/>
    </row>
    <row r="63" spans="1:14" ht="15.75" customHeight="1" x14ac:dyDescent="0.35">
      <c r="J63" s="43"/>
    </row>
    <row r="64" spans="1:14" ht="15.75" customHeight="1" x14ac:dyDescent="0.35">
      <c r="J64" s="43"/>
    </row>
    <row r="65" spans="10:10" ht="15.75" customHeight="1" x14ac:dyDescent="0.35">
      <c r="J65" s="43"/>
    </row>
    <row r="66" spans="10:10" ht="15.75" customHeight="1" x14ac:dyDescent="0.35">
      <c r="J66" s="43"/>
    </row>
    <row r="67" spans="10:10" ht="15.75" customHeight="1" x14ac:dyDescent="0.35">
      <c r="J67" s="43"/>
    </row>
    <row r="68" spans="10:10" ht="15.75" customHeight="1" x14ac:dyDescent="0.35">
      <c r="J68" s="43"/>
    </row>
    <row r="69" spans="10:10" ht="15.75" customHeight="1" x14ac:dyDescent="0.35">
      <c r="J69" s="43"/>
    </row>
    <row r="70" spans="10:10" ht="15.75" customHeight="1" x14ac:dyDescent="0.35">
      <c r="J70" s="43"/>
    </row>
    <row r="71" spans="10:10" ht="15.75" customHeight="1" x14ac:dyDescent="0.35">
      <c r="J71" s="43"/>
    </row>
    <row r="72" spans="10:10" ht="15.75" customHeight="1" x14ac:dyDescent="0.35">
      <c r="J72" s="43"/>
    </row>
    <row r="73" spans="10:10" ht="15.75" customHeight="1" x14ac:dyDescent="0.35">
      <c r="J73" s="43"/>
    </row>
    <row r="74" spans="10:10" ht="15.75" customHeight="1" x14ac:dyDescent="0.35">
      <c r="J74" s="43"/>
    </row>
    <row r="75" spans="10:10" ht="15.75" customHeight="1" x14ac:dyDescent="0.35">
      <c r="J75" s="43"/>
    </row>
    <row r="76" spans="10:10" ht="15.75" customHeight="1" x14ac:dyDescent="0.35">
      <c r="J76" s="43"/>
    </row>
    <row r="77" spans="10:10" ht="15.75" customHeight="1" x14ac:dyDescent="0.35">
      <c r="J77" s="43"/>
    </row>
    <row r="78" spans="10:10" ht="15.75" customHeight="1" x14ac:dyDescent="0.35">
      <c r="J78" s="43"/>
    </row>
    <row r="79" spans="10:10" ht="15.75" customHeight="1" x14ac:dyDescent="0.35">
      <c r="J79" s="43"/>
    </row>
    <row r="80" spans="10:10" ht="15.75" customHeight="1" x14ac:dyDescent="0.35">
      <c r="J80" s="43"/>
    </row>
    <row r="81" spans="10:10" ht="15.75" customHeight="1" x14ac:dyDescent="0.35">
      <c r="J81" s="43"/>
    </row>
    <row r="82" spans="10:10" ht="15.75" customHeight="1" x14ac:dyDescent="0.35">
      <c r="J82" s="43"/>
    </row>
    <row r="83" spans="10:10" ht="15.75" customHeight="1" x14ac:dyDescent="0.35">
      <c r="J83" s="43"/>
    </row>
    <row r="84" spans="10:10" ht="15.75" customHeight="1" x14ac:dyDescent="0.35">
      <c r="J84" s="43"/>
    </row>
    <row r="85" spans="10:10" ht="15.75" customHeight="1" x14ac:dyDescent="0.35">
      <c r="J85" s="43"/>
    </row>
    <row r="86" spans="10:10" ht="15.75" customHeight="1" x14ac:dyDescent="0.35">
      <c r="J86" s="43"/>
    </row>
    <row r="87" spans="10:10" ht="15.75" customHeight="1" x14ac:dyDescent="0.35">
      <c r="J87" s="43"/>
    </row>
    <row r="88" spans="10:10" ht="15.75" customHeight="1" x14ac:dyDescent="0.35">
      <c r="J88" s="43"/>
    </row>
    <row r="89" spans="10:10" ht="15.75" customHeight="1" x14ac:dyDescent="0.35">
      <c r="J89" s="43"/>
    </row>
    <row r="90" spans="10:10" ht="15.75" customHeight="1" x14ac:dyDescent="0.35">
      <c r="J90" s="43"/>
    </row>
    <row r="91" spans="10:10" ht="15.75" customHeight="1" x14ac:dyDescent="0.35">
      <c r="J91" s="43"/>
    </row>
    <row r="92" spans="10:10" ht="15.75" customHeight="1" x14ac:dyDescent="0.35">
      <c r="J92" s="43"/>
    </row>
    <row r="93" spans="10:10" ht="15.75" customHeight="1" x14ac:dyDescent="0.35">
      <c r="J93" s="43"/>
    </row>
    <row r="94" spans="10:10" ht="15.75" customHeight="1" x14ac:dyDescent="0.35">
      <c r="J94" s="43"/>
    </row>
    <row r="95" spans="10:10" ht="15.75" customHeight="1" x14ac:dyDescent="0.35">
      <c r="J95" s="43"/>
    </row>
  </sheetData>
  <mergeCells count="4">
    <mergeCell ref="F46:H46"/>
    <mergeCell ref="F47:H47"/>
    <mergeCell ref="F48:H48"/>
    <mergeCell ref="J45:J47"/>
  </mergeCells>
  <hyperlinks>
    <hyperlink ref="D41" r:id="rId1" tooltip="Earnings" display="https://en.wikipedia.org/wiki/Earnings" xr:uid="{B27162C9-A269-4CCC-A9FC-DF0863E4271F}"/>
  </hyperlinks>
  <pageMargins left="0.7" right="0.7" top="0.75" bottom="0.75" header="0" footer="0"/>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
  <sheetViews>
    <sheetView workbookViewId="0">
      <selection activeCell="B5" sqref="B5"/>
    </sheetView>
  </sheetViews>
  <sheetFormatPr defaultColWidth="14.453125" defaultRowHeight="15" customHeight="1" x14ac:dyDescent="0.35"/>
  <cols>
    <col min="1" max="1" width="28.453125" customWidth="1"/>
    <col min="2" max="11" width="8.7265625" customWidth="1"/>
  </cols>
  <sheetData>
    <row r="1" spans="1:2" ht="14.5" x14ac:dyDescent="0.35">
      <c r="A1" t="s">
        <v>134</v>
      </c>
      <c r="B1" s="17"/>
    </row>
    <row r="2" spans="1:2" ht="14.5" x14ac:dyDescent="0.35">
      <c r="A2" s="62" t="s">
        <v>168</v>
      </c>
      <c r="B2" s="44" t="s">
        <v>142</v>
      </c>
    </row>
    <row r="3" spans="1:2" ht="14.5" x14ac:dyDescent="0.35">
      <c r="A3" s="17" t="s">
        <v>135</v>
      </c>
      <c r="B3" s="45" t="s">
        <v>138</v>
      </c>
    </row>
    <row r="4" spans="1:2" ht="14.5" x14ac:dyDescent="0.35">
      <c r="A4" t="s">
        <v>136</v>
      </c>
      <c r="B4" s="53" t="s">
        <v>142</v>
      </c>
    </row>
    <row r="5" spans="1:2" ht="14.5" x14ac:dyDescent="0.35">
      <c r="A5" s="63" t="s">
        <v>169</v>
      </c>
      <c r="B5" s="44" t="s">
        <v>137</v>
      </c>
    </row>
    <row r="6" spans="1:2" ht="14.5" x14ac:dyDescent="0.35">
      <c r="B6" s="17"/>
    </row>
    <row r="7" spans="1:2" ht="14.5" x14ac:dyDescent="0.35">
      <c r="B7" s="17"/>
    </row>
    <row r="8" spans="1:2" ht="14.5" x14ac:dyDescent="0.35">
      <c r="B8" s="17"/>
    </row>
    <row r="9" spans="1:2" ht="14.5" x14ac:dyDescent="0.35">
      <c r="B9" s="17"/>
    </row>
    <row r="10" spans="1:2" ht="14.5" x14ac:dyDescent="0.35">
      <c r="B10" s="17"/>
    </row>
    <row r="11" spans="1:2" ht="14.5" x14ac:dyDescent="0.35">
      <c r="B11" s="17"/>
    </row>
    <row r="12" spans="1:2" ht="14.5" x14ac:dyDescent="0.35">
      <c r="B12" s="17"/>
    </row>
    <row r="13" spans="1:2" ht="14.5" x14ac:dyDescent="0.35">
      <c r="B13" s="17"/>
    </row>
    <row r="14" spans="1:2" ht="14.5" x14ac:dyDescent="0.35">
      <c r="B14" s="17"/>
    </row>
    <row r="15" spans="1:2" ht="14.5" x14ac:dyDescent="0.35">
      <c r="B15" s="17"/>
    </row>
    <row r="16" spans="1:2" ht="14.5" x14ac:dyDescent="0.35">
      <c r="B16" s="17"/>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sheetData>
  <hyperlinks>
    <hyperlink ref="B2" r:id="rId1" xr:uid="{690E0C73-4181-4A9F-B7BA-9FCE3A622B84}"/>
    <hyperlink ref="B3" r:id="rId2" xr:uid="{DD3DAEEA-5274-4FA7-8CCB-36FA8DB59C89}"/>
    <hyperlink ref="B4" r:id="rId3" xr:uid="{DE8E4D3B-6EB6-48F6-9C16-34E54046177C}"/>
    <hyperlink ref="B5" r:id="rId4" xr:uid="{43C64E97-A2C3-4F94-8E02-AB9C202DB912}"/>
  </hyperlinks>
  <pageMargins left="0.7" right="0.7" top="0.75" bottom="0.75" header="0" footer="0"/>
  <pageSetup orientation="portrait"/>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
  <sheetViews>
    <sheetView workbookViewId="0">
      <selection activeCell="A2" sqref="A2"/>
    </sheetView>
  </sheetViews>
  <sheetFormatPr defaultColWidth="14.453125" defaultRowHeight="15" customHeight="1" x14ac:dyDescent="0.35"/>
  <cols>
    <col min="1" max="1" width="13.54296875" customWidth="1"/>
    <col min="2" max="11" width="8.7265625" customWidth="1"/>
  </cols>
  <sheetData>
    <row r="1" spans="1:2" ht="14.5" x14ac:dyDescent="0.35">
      <c r="A1" s="63" t="s">
        <v>170</v>
      </c>
      <c r="B1" s="17" t="s">
        <v>171</v>
      </c>
    </row>
    <row r="2" spans="1:2" ht="14.5" x14ac:dyDescent="0.35">
      <c r="A2" s="63" t="s">
        <v>172</v>
      </c>
      <c r="B2" s="17" t="s">
        <v>173</v>
      </c>
    </row>
    <row r="3" spans="1:2" ht="14.5" x14ac:dyDescent="0.35">
      <c r="B3" s="17" t="s">
        <v>174</v>
      </c>
    </row>
    <row r="4" spans="1:2" ht="14.5" x14ac:dyDescent="0.35">
      <c r="B4" s="17"/>
    </row>
    <row r="5" spans="1:2" ht="14.5" x14ac:dyDescent="0.35">
      <c r="B5" s="17"/>
    </row>
    <row r="6" spans="1:2" ht="14.5" x14ac:dyDescent="0.35">
      <c r="B6" s="17"/>
    </row>
    <row r="7" spans="1:2" ht="14.5" x14ac:dyDescent="0.35">
      <c r="B7" s="17"/>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7C80-9D99-4977-BEE0-85C1C0579BFD}">
  <sheetPr>
    <tabColor theme="0" tint="-0.14999847407452621"/>
  </sheetPr>
  <dimension ref="A1:AY157"/>
  <sheetViews>
    <sheetView tabSelected="1" topLeftCell="A108" zoomScaleNormal="100" workbookViewId="0">
      <pane xSplit="1" topLeftCell="B1" activePane="topRight" state="frozen"/>
      <selection pane="topRight" activeCell="F146" sqref="F146"/>
    </sheetView>
  </sheetViews>
  <sheetFormatPr defaultColWidth="14.453125" defaultRowHeight="15" customHeight="1" x14ac:dyDescent="0.25"/>
  <cols>
    <col min="1" max="1" width="32.08984375" style="87" bestFit="1" customWidth="1"/>
    <col min="2" max="2" width="10.1796875" style="87" bestFit="1" customWidth="1"/>
    <col min="3" max="3" width="11.08984375" style="87" bestFit="1" customWidth="1"/>
    <col min="4" max="5" width="10.6328125" style="87" bestFit="1" customWidth="1"/>
    <col min="6" max="6" width="10.90625" style="87" bestFit="1" customWidth="1"/>
    <col min="7" max="7" width="11.81640625" style="87" bestFit="1" customWidth="1"/>
    <col min="8" max="8" width="11.36328125" style="87" bestFit="1" customWidth="1"/>
    <col min="9" max="10" width="10.90625" style="87" bestFit="1" customWidth="1"/>
    <col min="11" max="11" width="10.36328125" style="87" bestFit="1" customWidth="1"/>
    <col min="12" max="12" width="10.453125" style="87" bestFit="1" customWidth="1"/>
    <col min="13" max="13" width="10.54296875" style="87" bestFit="1" customWidth="1"/>
    <col min="14" max="14" width="10.1796875" style="87" bestFit="1" customWidth="1"/>
    <col min="15" max="15" width="11.08984375" style="87" bestFit="1" customWidth="1"/>
    <col min="16" max="17" width="10.1796875" style="87" bestFit="1" customWidth="1"/>
    <col min="18" max="18" width="10.81640625" style="87" bestFit="1" customWidth="1"/>
    <col min="19" max="20" width="10.453125" style="87" bestFit="1" customWidth="1"/>
    <col min="21" max="22" width="10.90625" style="87" bestFit="1" customWidth="1"/>
    <col min="23" max="23" width="10.36328125" style="87" bestFit="1" customWidth="1"/>
    <col min="24" max="24" width="10.453125" style="87" bestFit="1" customWidth="1"/>
    <col min="25" max="25" width="10.54296875" style="87" bestFit="1" customWidth="1"/>
    <col min="26" max="16384" width="14.453125" style="87"/>
  </cols>
  <sheetData>
    <row r="1" spans="1:51" ht="15" customHeight="1" x14ac:dyDescent="0.3">
      <c r="A1" s="85" t="s">
        <v>182</v>
      </c>
      <c r="B1" s="86"/>
      <c r="C1" s="86"/>
      <c r="D1" s="86"/>
      <c r="E1" s="86"/>
      <c r="F1" s="86"/>
      <c r="G1" s="86"/>
      <c r="H1" s="86"/>
      <c r="I1" s="86"/>
      <c r="J1" s="86"/>
      <c r="K1" s="86"/>
      <c r="L1" s="86"/>
      <c r="M1" s="86"/>
      <c r="N1" s="86"/>
      <c r="O1" s="86"/>
      <c r="P1" s="86"/>
      <c r="Q1" s="86"/>
      <c r="R1" s="86"/>
      <c r="S1" s="86"/>
      <c r="T1" s="86"/>
      <c r="U1" s="86"/>
      <c r="V1" s="86"/>
      <c r="W1" s="86"/>
      <c r="X1" s="86"/>
      <c r="Y1" s="86"/>
    </row>
    <row r="2" spans="1:51" ht="15" customHeight="1" x14ac:dyDescent="0.3">
      <c r="A2" s="85" t="s">
        <v>183</v>
      </c>
      <c r="B2" s="88"/>
      <c r="C2" s="88"/>
      <c r="D2" s="88"/>
      <c r="E2" s="88"/>
      <c r="F2" s="88"/>
      <c r="G2" s="88"/>
      <c r="H2" s="88"/>
      <c r="I2" s="88"/>
      <c r="J2" s="88"/>
      <c r="K2" s="88"/>
      <c r="L2" s="88"/>
      <c r="M2" s="88"/>
      <c r="N2" s="86"/>
      <c r="O2" s="86"/>
      <c r="P2" s="86"/>
      <c r="Q2" s="86"/>
      <c r="R2" s="86"/>
      <c r="S2" s="86"/>
      <c r="T2" s="86"/>
      <c r="U2" s="86"/>
      <c r="V2" s="86"/>
      <c r="W2" s="86"/>
      <c r="X2" s="86"/>
      <c r="Y2" s="86"/>
    </row>
    <row r="3" spans="1:51" ht="15" customHeight="1" x14ac:dyDescent="0.3">
      <c r="A3" s="89"/>
      <c r="B3" s="89" t="s">
        <v>184</v>
      </c>
      <c r="C3" s="89" t="s">
        <v>185</v>
      </c>
      <c r="D3" s="90" t="s">
        <v>186</v>
      </c>
      <c r="E3" s="90" t="s">
        <v>187</v>
      </c>
      <c r="F3" s="90" t="s">
        <v>188</v>
      </c>
      <c r="G3" s="91" t="s">
        <v>189</v>
      </c>
      <c r="H3" s="91"/>
      <c r="I3" s="91"/>
      <c r="J3" s="91"/>
      <c r="K3" s="91"/>
      <c r="L3" s="91"/>
      <c r="M3" s="91"/>
      <c r="N3" s="89"/>
      <c r="O3" s="89"/>
      <c r="P3" s="89"/>
      <c r="Q3" s="89"/>
      <c r="R3" s="89"/>
      <c r="S3" s="89"/>
      <c r="T3" s="89"/>
      <c r="U3" s="89"/>
      <c r="V3" s="89"/>
      <c r="W3" s="89"/>
      <c r="X3" s="89"/>
      <c r="Y3" s="89"/>
    </row>
    <row r="4" spans="1:51" ht="15" customHeight="1" x14ac:dyDescent="0.25">
      <c r="A4" s="92" t="s">
        <v>190</v>
      </c>
      <c r="B4" s="93"/>
      <c r="C4" s="93"/>
      <c r="D4" s="93"/>
      <c r="E4" s="93"/>
      <c r="F4" s="93"/>
      <c r="G4" s="94"/>
      <c r="H4" s="95"/>
      <c r="I4" s="95"/>
      <c r="J4" s="95"/>
      <c r="K4" s="95"/>
      <c r="L4" s="95"/>
      <c r="M4" s="95"/>
      <c r="N4" s="95"/>
      <c r="O4" s="95"/>
      <c r="P4" s="95"/>
      <c r="Q4" s="95"/>
      <c r="R4" s="95"/>
      <c r="S4" s="95"/>
      <c r="T4" s="95"/>
      <c r="U4" s="95"/>
      <c r="V4" s="95"/>
      <c r="W4" s="95"/>
      <c r="X4" s="95"/>
      <c r="Y4" s="95"/>
    </row>
    <row r="5" spans="1:51" ht="15" customHeight="1" x14ac:dyDescent="0.25">
      <c r="A5" s="96" t="s">
        <v>94</v>
      </c>
      <c r="B5" s="97">
        <v>214</v>
      </c>
      <c r="C5" s="97">
        <v>246</v>
      </c>
      <c r="D5" s="97">
        <v>322</v>
      </c>
      <c r="E5" s="97">
        <v>574</v>
      </c>
      <c r="F5" s="97"/>
      <c r="G5" s="98"/>
      <c r="H5" s="99"/>
      <c r="I5" s="99"/>
      <c r="J5" s="99"/>
      <c r="K5" s="99"/>
      <c r="L5" s="99"/>
      <c r="M5" s="99"/>
      <c r="N5" s="99"/>
      <c r="O5" s="99"/>
      <c r="P5" s="99"/>
      <c r="Q5" s="99"/>
      <c r="R5" s="99"/>
      <c r="S5" s="99"/>
      <c r="T5" s="99"/>
      <c r="U5" s="99"/>
      <c r="V5" s="99"/>
      <c r="W5" s="99"/>
      <c r="X5" s="99"/>
      <c r="Y5" s="99"/>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row>
    <row r="6" spans="1:51" s="103" customFormat="1" ht="15" customHeight="1" x14ac:dyDescent="0.25">
      <c r="A6" s="101" t="s">
        <v>95</v>
      </c>
      <c r="B6" s="102"/>
      <c r="C6" s="102">
        <f>(C5-B5)/B5</f>
        <v>0.14953271028037382</v>
      </c>
      <c r="D6" s="102">
        <f>(D5-C5)/C5</f>
        <v>0.30894308943089432</v>
      </c>
      <c r="E6" s="102">
        <f>(E5-D5)/D5</f>
        <v>0.78260869565217395</v>
      </c>
      <c r="F6" s="102">
        <f>(F5-E5)/E5</f>
        <v>-1</v>
      </c>
      <c r="G6" s="102" t="e">
        <f>(G5-F5)/F5</f>
        <v>#DIV/0!</v>
      </c>
      <c r="H6" s="102"/>
      <c r="I6" s="102"/>
      <c r="J6" s="102"/>
      <c r="K6" s="102"/>
      <c r="L6" s="102"/>
      <c r="M6" s="102"/>
      <c r="N6" s="102"/>
      <c r="O6" s="102"/>
      <c r="P6" s="102"/>
      <c r="Q6" s="102"/>
      <c r="R6" s="102"/>
      <c r="S6" s="102"/>
      <c r="T6" s="102"/>
      <c r="U6" s="102"/>
      <c r="V6" s="102"/>
      <c r="W6" s="102"/>
      <c r="X6" s="102"/>
      <c r="Y6" s="102"/>
    </row>
    <row r="7" spans="1:51" ht="15" customHeight="1" x14ac:dyDescent="0.25">
      <c r="A7" s="96" t="s">
        <v>191</v>
      </c>
      <c r="B7" s="97">
        <v>57.97</v>
      </c>
      <c r="C7" s="97">
        <v>83.08</v>
      </c>
      <c r="D7" s="97">
        <v>94.43</v>
      </c>
      <c r="E7" s="97">
        <v>154</v>
      </c>
      <c r="F7" s="98"/>
      <c r="G7" s="98"/>
      <c r="H7" s="99"/>
      <c r="I7" s="99"/>
      <c r="J7" s="99"/>
      <c r="K7" s="99"/>
      <c r="L7" s="99"/>
      <c r="M7" s="99"/>
      <c r="N7" s="99"/>
      <c r="O7" s="99"/>
      <c r="P7" s="99"/>
      <c r="Q7" s="99"/>
      <c r="R7" s="99"/>
      <c r="S7" s="99"/>
      <c r="T7" s="99"/>
      <c r="U7" s="99"/>
      <c r="V7" s="99"/>
      <c r="W7" s="99"/>
      <c r="X7" s="99"/>
      <c r="Y7" s="99"/>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row>
    <row r="8" spans="1:51" s="103" customFormat="1" ht="15" customHeight="1" x14ac:dyDescent="0.25">
      <c r="A8" s="101" t="s">
        <v>98</v>
      </c>
      <c r="B8" s="102"/>
      <c r="C8" s="102">
        <f>(C7-B7)/B7</f>
        <v>0.43315508021390375</v>
      </c>
      <c r="D8" s="102">
        <f>(D7-C7)/C7</f>
        <v>0.13661531054405404</v>
      </c>
      <c r="E8" s="102">
        <f>(E7-D7)/D7</f>
        <v>0.63083765752409182</v>
      </c>
      <c r="F8" s="102">
        <f>(F7-E7)/E7</f>
        <v>-1</v>
      </c>
      <c r="G8" s="102" t="e">
        <f>(G7-F7)/F7</f>
        <v>#DIV/0!</v>
      </c>
      <c r="H8" s="102"/>
      <c r="I8" s="102"/>
      <c r="J8" s="102"/>
      <c r="K8" s="102"/>
      <c r="L8" s="102"/>
      <c r="M8" s="102"/>
      <c r="N8" s="102"/>
      <c r="O8" s="102"/>
      <c r="P8" s="102"/>
      <c r="Q8" s="102"/>
      <c r="R8" s="102"/>
      <c r="S8" s="102"/>
      <c r="T8" s="102"/>
      <c r="U8" s="102"/>
      <c r="V8" s="102"/>
      <c r="W8" s="102"/>
      <c r="X8" s="102"/>
      <c r="Y8" s="102"/>
    </row>
    <row r="9" spans="1:51" ht="15" customHeight="1" x14ac:dyDescent="0.25">
      <c r="A9" s="96" t="s">
        <v>192</v>
      </c>
      <c r="B9" s="97">
        <v>31.32</v>
      </c>
      <c r="C9" s="97">
        <v>46.07</v>
      </c>
      <c r="D9" s="97">
        <v>60.87</v>
      </c>
      <c r="E9" s="97">
        <v>103</v>
      </c>
      <c r="F9" s="97"/>
      <c r="G9" s="98"/>
      <c r="H9" s="99"/>
      <c r="I9" s="99"/>
      <c r="J9" s="99"/>
      <c r="K9" s="99"/>
      <c r="L9" s="99"/>
      <c r="M9" s="99"/>
      <c r="N9" s="99"/>
      <c r="O9" s="99"/>
      <c r="P9" s="99"/>
      <c r="Q9" s="99"/>
      <c r="R9" s="99"/>
      <c r="S9" s="99"/>
      <c r="T9" s="99"/>
      <c r="U9" s="99"/>
      <c r="V9" s="99"/>
      <c r="W9" s="99"/>
      <c r="X9" s="99"/>
      <c r="Y9" s="99"/>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row>
    <row r="10" spans="1:51" s="103" customFormat="1" ht="15" customHeight="1" x14ac:dyDescent="0.25">
      <c r="A10" s="101" t="s">
        <v>100</v>
      </c>
      <c r="B10" s="102"/>
      <c r="C10" s="102">
        <f>(C9-B9)/B9</f>
        <v>0.47094508301404853</v>
      </c>
      <c r="D10" s="102">
        <f>(D9-C9)/C9</f>
        <v>0.32125027132624262</v>
      </c>
      <c r="E10" s="102">
        <f>(E9-D9)/D9</f>
        <v>0.69213077049449656</v>
      </c>
      <c r="F10" s="102">
        <f>(F9-E9)/E9</f>
        <v>-1</v>
      </c>
      <c r="G10" s="102" t="e">
        <f>(G9-F9)/F9</f>
        <v>#DIV/0!</v>
      </c>
      <c r="H10" s="102"/>
      <c r="I10" s="102"/>
      <c r="J10" s="102"/>
      <c r="K10" s="102"/>
      <c r="L10" s="102"/>
      <c r="M10" s="102"/>
      <c r="N10" s="102"/>
      <c r="O10" s="102"/>
      <c r="P10" s="102"/>
      <c r="Q10" s="102"/>
      <c r="R10" s="102"/>
      <c r="S10" s="102"/>
      <c r="T10" s="102"/>
      <c r="U10" s="102"/>
      <c r="V10" s="102"/>
      <c r="W10" s="102"/>
      <c r="X10" s="102"/>
      <c r="Y10" s="102"/>
    </row>
    <row r="11" spans="1:51" s="106" customFormat="1" ht="15" customHeight="1" x14ac:dyDescent="0.25">
      <c r="A11" s="104" t="s">
        <v>8</v>
      </c>
      <c r="B11" s="105">
        <v>11.7</v>
      </c>
      <c r="C11" s="105">
        <v>14.98</v>
      </c>
      <c r="D11" s="105">
        <v>19.79</v>
      </c>
      <c r="E11" s="105">
        <v>33.619999999999997</v>
      </c>
      <c r="F11" s="105"/>
      <c r="G11" s="105"/>
      <c r="H11" s="105"/>
      <c r="I11" s="105"/>
      <c r="J11" s="105"/>
      <c r="K11" s="105"/>
      <c r="L11" s="105"/>
      <c r="M11" s="105"/>
      <c r="N11" s="105"/>
      <c r="O11" s="105"/>
      <c r="P11" s="105"/>
      <c r="Q11" s="105"/>
      <c r="R11" s="105"/>
      <c r="S11" s="105"/>
      <c r="T11" s="105"/>
      <c r="U11" s="105"/>
      <c r="V11" s="105"/>
      <c r="W11" s="105"/>
      <c r="X11" s="105"/>
      <c r="Y11" s="105"/>
    </row>
    <row r="12" spans="1:51" s="109" customFormat="1" ht="15" customHeight="1" x14ac:dyDescent="0.25">
      <c r="A12" s="107" t="s">
        <v>104</v>
      </c>
      <c r="B12" s="108">
        <v>0.216</v>
      </c>
      <c r="C12" s="108">
        <v>0.14449999999999999</v>
      </c>
      <c r="D12" s="108">
        <v>0.158</v>
      </c>
      <c r="E12" s="108">
        <v>0.2145</v>
      </c>
      <c r="F12" s="108"/>
      <c r="G12" s="108"/>
      <c r="H12" s="108"/>
      <c r="I12" s="108"/>
      <c r="J12" s="108"/>
      <c r="K12" s="108"/>
      <c r="L12" s="108"/>
      <c r="M12" s="108"/>
      <c r="N12" s="108"/>
      <c r="O12" s="108"/>
      <c r="P12" s="108"/>
      <c r="Q12" s="108"/>
      <c r="R12" s="108"/>
      <c r="S12" s="108"/>
      <c r="T12" s="108"/>
      <c r="U12" s="108"/>
      <c r="V12" s="108"/>
      <c r="W12" s="108"/>
      <c r="X12" s="108"/>
      <c r="Y12" s="108"/>
    </row>
    <row r="13" spans="1:51" s="109" customFormat="1" ht="15" customHeight="1" x14ac:dyDescent="0.25">
      <c r="A13" s="110" t="s">
        <v>106</v>
      </c>
      <c r="B13" s="108">
        <v>9.0399999999999994E-2</v>
      </c>
      <c r="C13" s="108">
        <v>7.8600000000000003E-2</v>
      </c>
      <c r="D13" s="108">
        <v>8.3599999999999994E-2</v>
      </c>
      <c r="E13" s="108">
        <v>9.7299999999999998E-2</v>
      </c>
      <c r="F13" s="108"/>
      <c r="G13" s="108"/>
      <c r="H13" s="108"/>
      <c r="I13" s="108"/>
      <c r="J13" s="108"/>
      <c r="K13" s="108"/>
      <c r="L13" s="108"/>
      <c r="M13" s="108"/>
      <c r="N13" s="108"/>
      <c r="O13" s="108"/>
      <c r="P13" s="108"/>
      <c r="Q13" s="108"/>
      <c r="R13" s="108"/>
      <c r="S13" s="108"/>
      <c r="T13" s="108"/>
      <c r="U13" s="108"/>
      <c r="V13" s="108"/>
      <c r="W13" s="108"/>
      <c r="X13" s="108"/>
      <c r="Y13" s="108"/>
    </row>
    <row r="14" spans="1:51" s="108" customFormat="1" ht="15" customHeight="1" x14ac:dyDescent="0.25">
      <c r="A14" s="110" t="s">
        <v>193</v>
      </c>
      <c r="B14" s="108">
        <v>0.1552</v>
      </c>
      <c r="C14" s="108">
        <v>0.16819999999999999</v>
      </c>
      <c r="D14" s="108">
        <v>0.12540000000000001</v>
      </c>
      <c r="E14" s="108">
        <v>0.1467</v>
      </c>
    </row>
    <row r="15" spans="1:51" s="108" customFormat="1" ht="15" customHeight="1" x14ac:dyDescent="0.25">
      <c r="A15" s="110" t="s">
        <v>194</v>
      </c>
      <c r="B15" s="108">
        <v>0.29160000000000003</v>
      </c>
      <c r="C15" s="108">
        <v>0.34239999999999998</v>
      </c>
      <c r="D15" s="108">
        <v>0.32040000000000002</v>
      </c>
      <c r="E15" s="108">
        <v>0.30230000000000001</v>
      </c>
    </row>
    <row r="16" spans="1:51" s="108" customFormat="1" ht="15" customHeight="1" x14ac:dyDescent="0.25">
      <c r="A16" s="110" t="s">
        <v>111</v>
      </c>
      <c r="B16" s="108">
        <v>0.14649999999999999</v>
      </c>
      <c r="C16" s="108">
        <v>0.18690000000000001</v>
      </c>
      <c r="D16" s="108">
        <v>0.189</v>
      </c>
      <c r="E16" s="108">
        <v>0.18029999999999999</v>
      </c>
    </row>
    <row r="17" spans="1:51" ht="15" customHeight="1" x14ac:dyDescent="0.25">
      <c r="A17" s="92" t="s">
        <v>195</v>
      </c>
      <c r="B17" s="111"/>
      <c r="C17" s="111"/>
      <c r="D17" s="111"/>
      <c r="E17" s="111"/>
      <c r="F17" s="111"/>
      <c r="G17" s="95"/>
      <c r="H17" s="95"/>
      <c r="I17" s="95"/>
      <c r="J17" s="95"/>
      <c r="K17" s="95"/>
      <c r="L17" s="95"/>
      <c r="M17" s="95"/>
      <c r="N17" s="95"/>
      <c r="O17" s="95"/>
      <c r="P17" s="95"/>
      <c r="Q17" s="95"/>
      <c r="R17" s="95"/>
      <c r="S17" s="95"/>
      <c r="T17" s="95"/>
      <c r="U17" s="95"/>
      <c r="V17" s="95"/>
      <c r="W17" s="95"/>
      <c r="X17" s="95"/>
      <c r="Y17" s="95"/>
    </row>
    <row r="18" spans="1:51" ht="15" customHeight="1" x14ac:dyDescent="0.25">
      <c r="A18" s="96" t="s">
        <v>109</v>
      </c>
      <c r="B18" s="99">
        <v>0.13</v>
      </c>
      <c r="C18" s="99">
        <v>0.04</v>
      </c>
      <c r="D18" s="99">
        <v>0.18</v>
      </c>
      <c r="E18" s="99">
        <v>0.23</v>
      </c>
      <c r="F18" s="99"/>
      <c r="G18" s="99"/>
      <c r="H18" s="99"/>
      <c r="I18" s="99"/>
      <c r="J18" s="99"/>
      <c r="K18" s="99"/>
      <c r="L18" s="99"/>
      <c r="M18" s="99"/>
      <c r="N18" s="99"/>
      <c r="O18" s="99"/>
      <c r="P18" s="99"/>
      <c r="Q18" s="99"/>
      <c r="R18" s="99"/>
      <c r="S18" s="99"/>
      <c r="T18" s="99"/>
      <c r="U18" s="99"/>
      <c r="V18" s="99"/>
      <c r="W18" s="99"/>
      <c r="X18" s="99"/>
      <c r="Y18" s="99"/>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row>
    <row r="19" spans="1:51" ht="15" customHeight="1" x14ac:dyDescent="0.25">
      <c r="A19" s="96" t="s">
        <v>196</v>
      </c>
      <c r="B19" s="99">
        <v>56.22</v>
      </c>
      <c r="C19" s="99">
        <v>8.61</v>
      </c>
      <c r="D19" s="99">
        <v>-29.8</v>
      </c>
      <c r="E19" s="99">
        <v>7.41</v>
      </c>
      <c r="F19" s="99"/>
      <c r="G19" s="99"/>
      <c r="H19" s="99"/>
      <c r="I19" s="99"/>
      <c r="J19" s="99"/>
      <c r="K19" s="99"/>
      <c r="L19" s="99"/>
      <c r="M19" s="99"/>
      <c r="N19" s="99"/>
      <c r="O19" s="99"/>
      <c r="P19" s="99"/>
      <c r="Q19" s="99"/>
      <c r="R19" s="99"/>
      <c r="S19" s="99"/>
      <c r="T19" s="99"/>
      <c r="U19" s="99"/>
      <c r="V19" s="99"/>
      <c r="W19" s="99"/>
      <c r="X19" s="99"/>
      <c r="Y19" s="99"/>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row>
    <row r="20" spans="1:51" ht="15" customHeight="1" x14ac:dyDescent="0.25">
      <c r="A20" s="112" t="s">
        <v>197</v>
      </c>
      <c r="B20" s="108">
        <f t="shared" ref="B20:Y20" si="0">B19/B7</f>
        <v>0.96981197170950495</v>
      </c>
      <c r="C20" s="108">
        <f t="shared" si="0"/>
        <v>0.10363505055368319</v>
      </c>
      <c r="D20" s="108">
        <f t="shared" si="0"/>
        <v>-0.31557767658583075</v>
      </c>
      <c r="E20" s="108">
        <f t="shared" si="0"/>
        <v>4.811688311688312E-2</v>
      </c>
      <c r="F20" s="108" t="e">
        <f t="shared" si="0"/>
        <v>#DIV/0!</v>
      </c>
      <c r="G20" s="108" t="e">
        <f t="shared" si="0"/>
        <v>#DIV/0!</v>
      </c>
      <c r="H20" s="108" t="e">
        <f t="shared" si="0"/>
        <v>#DIV/0!</v>
      </c>
      <c r="I20" s="108" t="e">
        <f t="shared" si="0"/>
        <v>#DIV/0!</v>
      </c>
      <c r="J20" s="108" t="e">
        <f t="shared" si="0"/>
        <v>#DIV/0!</v>
      </c>
      <c r="K20" s="108" t="e">
        <f t="shared" si="0"/>
        <v>#DIV/0!</v>
      </c>
      <c r="L20" s="108" t="e">
        <f t="shared" si="0"/>
        <v>#DIV/0!</v>
      </c>
      <c r="M20" s="108" t="e">
        <f t="shared" si="0"/>
        <v>#DIV/0!</v>
      </c>
      <c r="N20" s="108" t="e">
        <f t="shared" si="0"/>
        <v>#DIV/0!</v>
      </c>
      <c r="O20" s="108" t="e">
        <f t="shared" si="0"/>
        <v>#DIV/0!</v>
      </c>
      <c r="P20" s="108" t="e">
        <f t="shared" si="0"/>
        <v>#DIV/0!</v>
      </c>
      <c r="Q20" s="108" t="e">
        <f t="shared" si="0"/>
        <v>#DIV/0!</v>
      </c>
      <c r="R20" s="108" t="e">
        <f t="shared" si="0"/>
        <v>#DIV/0!</v>
      </c>
      <c r="S20" s="108" t="e">
        <f t="shared" si="0"/>
        <v>#DIV/0!</v>
      </c>
      <c r="T20" s="108" t="e">
        <f t="shared" si="0"/>
        <v>#DIV/0!</v>
      </c>
      <c r="U20" s="108" t="e">
        <f t="shared" si="0"/>
        <v>#DIV/0!</v>
      </c>
      <c r="V20" s="108" t="e">
        <f t="shared" si="0"/>
        <v>#DIV/0!</v>
      </c>
      <c r="W20" s="108" t="e">
        <f t="shared" si="0"/>
        <v>#DIV/0!</v>
      </c>
      <c r="X20" s="108" t="e">
        <f t="shared" si="0"/>
        <v>#DIV/0!</v>
      </c>
      <c r="Y20" s="108" t="e">
        <f t="shared" si="0"/>
        <v>#DIV/0!</v>
      </c>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row>
    <row r="21" spans="1:51" ht="15" customHeight="1" x14ac:dyDescent="0.25">
      <c r="A21" s="96" t="s">
        <v>115</v>
      </c>
      <c r="B21" s="99">
        <v>1.51</v>
      </c>
      <c r="C21" s="99">
        <v>4.46</v>
      </c>
      <c r="D21" s="99">
        <v>2.8</v>
      </c>
      <c r="E21" s="99">
        <v>2.04</v>
      </c>
      <c r="F21" s="99"/>
      <c r="G21" s="99"/>
      <c r="H21" s="99"/>
      <c r="I21" s="99"/>
      <c r="J21" s="99"/>
      <c r="K21" s="99"/>
      <c r="L21" s="99"/>
      <c r="M21" s="99"/>
      <c r="N21" s="99"/>
      <c r="O21" s="99"/>
      <c r="P21" s="99"/>
      <c r="Q21" s="99"/>
      <c r="R21" s="99"/>
      <c r="S21" s="99"/>
      <c r="T21" s="99"/>
      <c r="U21" s="99"/>
      <c r="V21" s="99"/>
      <c r="W21" s="99"/>
      <c r="X21" s="99"/>
      <c r="Y21" s="99"/>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row>
    <row r="22" spans="1:51" ht="15" customHeight="1" x14ac:dyDescent="0.25">
      <c r="A22" s="96" t="s">
        <v>198</v>
      </c>
      <c r="B22" s="99">
        <v>21.72</v>
      </c>
      <c r="C22" s="99">
        <v>23.2</v>
      </c>
      <c r="D22" s="99">
        <v>68.180000000000007</v>
      </c>
      <c r="E22" s="99">
        <v>57.18</v>
      </c>
      <c r="F22" s="99"/>
      <c r="G22" s="99"/>
      <c r="H22" s="99"/>
      <c r="I22" s="99"/>
      <c r="J22" s="99"/>
      <c r="K22" s="99"/>
      <c r="L22" s="99"/>
      <c r="M22" s="99"/>
      <c r="N22" s="99"/>
      <c r="O22" s="99"/>
      <c r="P22" s="99"/>
      <c r="Q22" s="99"/>
      <c r="R22" s="99"/>
      <c r="S22" s="99"/>
      <c r="T22" s="99"/>
      <c r="U22" s="99"/>
      <c r="V22" s="99"/>
      <c r="W22" s="99"/>
      <c r="X22" s="99"/>
      <c r="Y22" s="99"/>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row>
    <row r="23" spans="1:51" ht="15" customHeight="1" x14ac:dyDescent="0.25">
      <c r="A23" s="96" t="s">
        <v>199</v>
      </c>
      <c r="B23" s="99">
        <v>11.92</v>
      </c>
      <c r="C23" s="99">
        <v>22.83</v>
      </c>
      <c r="D23" s="99">
        <v>91.1</v>
      </c>
      <c r="E23" s="99">
        <v>108</v>
      </c>
      <c r="F23" s="99"/>
      <c r="G23" s="99"/>
      <c r="H23" s="99"/>
      <c r="I23" s="99"/>
      <c r="J23" s="99"/>
      <c r="K23" s="99"/>
      <c r="L23" s="99"/>
      <c r="M23" s="99"/>
      <c r="N23" s="99"/>
      <c r="O23" s="99"/>
      <c r="P23" s="99"/>
      <c r="Q23" s="99"/>
      <c r="R23" s="99"/>
      <c r="S23" s="99"/>
      <c r="T23" s="99"/>
      <c r="U23" s="99"/>
      <c r="V23" s="99"/>
      <c r="W23" s="99"/>
      <c r="X23" s="99"/>
      <c r="Y23" s="99"/>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row>
    <row r="24" spans="1:51" ht="15" customHeight="1" x14ac:dyDescent="0.25">
      <c r="A24" s="96" t="s">
        <v>200</v>
      </c>
      <c r="B24" s="99"/>
      <c r="C24" s="99"/>
      <c r="D24" s="99"/>
      <c r="E24" s="99"/>
      <c r="F24" s="99"/>
      <c r="G24" s="99"/>
      <c r="H24" s="99"/>
      <c r="I24" s="99"/>
      <c r="J24" s="99"/>
      <c r="K24" s="99"/>
      <c r="L24" s="99"/>
      <c r="M24" s="99"/>
      <c r="N24" s="99"/>
      <c r="O24" s="99"/>
      <c r="P24" s="99"/>
      <c r="Q24" s="99"/>
      <c r="R24" s="99"/>
      <c r="S24" s="99"/>
      <c r="T24" s="99"/>
      <c r="U24" s="99"/>
      <c r="V24" s="99"/>
      <c r="W24" s="99"/>
      <c r="X24" s="99"/>
      <c r="Y24" s="99"/>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row>
    <row r="25" spans="1:51" ht="15" customHeight="1" x14ac:dyDescent="0.25">
      <c r="A25" s="113" t="s">
        <v>201</v>
      </c>
      <c r="B25" s="99"/>
      <c r="C25" s="99"/>
      <c r="D25" s="99"/>
      <c r="E25" s="99"/>
      <c r="F25" s="99"/>
      <c r="G25" s="99"/>
      <c r="H25" s="99"/>
      <c r="I25" s="99"/>
      <c r="J25" s="99"/>
      <c r="K25" s="99"/>
      <c r="L25" s="99"/>
      <c r="M25" s="99"/>
      <c r="N25" s="99"/>
      <c r="O25" s="99"/>
      <c r="P25" s="99"/>
      <c r="Q25" s="99"/>
      <c r="R25" s="99"/>
      <c r="S25" s="99"/>
      <c r="T25" s="99"/>
      <c r="U25" s="99"/>
      <c r="V25" s="99"/>
      <c r="W25" s="99"/>
      <c r="X25" s="99"/>
      <c r="Y25" s="99"/>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row>
    <row r="26" spans="1:51" s="106" customFormat="1" ht="15" customHeight="1" x14ac:dyDescent="0.25">
      <c r="A26" s="110" t="s">
        <v>202</v>
      </c>
      <c r="B26" s="114"/>
      <c r="C26" s="114">
        <v>12.78</v>
      </c>
      <c r="D26" s="105">
        <v>16.7</v>
      </c>
      <c r="E26" s="105">
        <v>8.48</v>
      </c>
      <c r="F26" s="105"/>
      <c r="G26" s="105"/>
      <c r="H26" s="105"/>
      <c r="I26" s="105"/>
      <c r="J26" s="105"/>
      <c r="K26" s="105"/>
      <c r="L26" s="105"/>
      <c r="M26" s="105"/>
      <c r="N26" s="105"/>
      <c r="O26" s="105"/>
      <c r="P26" s="105"/>
      <c r="Q26" s="105"/>
      <c r="R26" s="105"/>
      <c r="S26" s="105"/>
      <c r="T26" s="105"/>
      <c r="U26" s="105"/>
      <c r="V26" s="105"/>
      <c r="W26" s="105"/>
      <c r="X26" s="105"/>
      <c r="Y26" s="105"/>
    </row>
    <row r="27" spans="1:51" s="106" customFormat="1" ht="15" customHeight="1" x14ac:dyDescent="0.25">
      <c r="A27" s="110" t="s">
        <v>203</v>
      </c>
      <c r="B27" s="114"/>
      <c r="C27" s="114">
        <v>12.05</v>
      </c>
      <c r="D27" s="105">
        <v>16.79</v>
      </c>
      <c r="E27" s="105">
        <v>8.67</v>
      </c>
      <c r="F27" s="115"/>
      <c r="G27" s="115"/>
      <c r="H27" s="115"/>
      <c r="I27" s="115"/>
      <c r="J27" s="115"/>
      <c r="K27" s="115"/>
      <c r="L27" s="115"/>
      <c r="M27" s="115"/>
      <c r="N27" s="115"/>
      <c r="O27" s="115"/>
      <c r="P27" s="115"/>
      <c r="Q27" s="115"/>
      <c r="R27" s="115"/>
      <c r="S27" s="115"/>
      <c r="T27" s="115"/>
      <c r="U27" s="115"/>
      <c r="V27" s="115"/>
      <c r="W27" s="115"/>
      <c r="X27" s="115"/>
      <c r="Y27" s="115"/>
    </row>
    <row r="28" spans="1:51" s="106" customFormat="1" ht="15" customHeight="1" x14ac:dyDescent="0.25">
      <c r="A28" s="110" t="s">
        <v>204</v>
      </c>
      <c r="B28" s="114"/>
      <c r="C28" s="114">
        <v>2970.48</v>
      </c>
      <c r="D28" s="105">
        <v>5406.56</v>
      </c>
      <c r="E28" s="105">
        <v>4975.8999999999996</v>
      </c>
      <c r="F28" s="115"/>
      <c r="G28" s="115"/>
      <c r="H28" s="115"/>
      <c r="I28" s="115"/>
      <c r="J28" s="115"/>
      <c r="K28" s="115"/>
      <c r="L28" s="115"/>
      <c r="M28" s="115"/>
      <c r="N28" s="115"/>
      <c r="O28" s="115"/>
      <c r="P28" s="115"/>
      <c r="Q28" s="115"/>
      <c r="R28" s="115"/>
      <c r="S28" s="115"/>
      <c r="T28" s="115"/>
      <c r="U28" s="115"/>
      <c r="V28" s="115"/>
      <c r="W28" s="115"/>
      <c r="X28" s="115"/>
      <c r="Y28" s="115"/>
    </row>
    <row r="29" spans="1:51" s="106" customFormat="1" ht="15" customHeight="1" x14ac:dyDescent="0.25">
      <c r="A29" s="110" t="s">
        <v>205</v>
      </c>
      <c r="B29" s="114"/>
      <c r="C29" s="114">
        <v>6.61</v>
      </c>
      <c r="D29" s="105">
        <v>10.35</v>
      </c>
      <c r="E29" s="105">
        <v>7.84</v>
      </c>
      <c r="F29" s="115"/>
      <c r="G29" s="115"/>
      <c r="H29" s="115"/>
      <c r="I29" s="115"/>
      <c r="J29" s="115"/>
      <c r="K29" s="115"/>
      <c r="L29" s="115"/>
      <c r="M29" s="115"/>
      <c r="N29" s="115"/>
      <c r="O29" s="115"/>
      <c r="P29" s="115"/>
      <c r="Q29" s="115"/>
      <c r="R29" s="115"/>
      <c r="S29" s="115"/>
      <c r="T29" s="115"/>
      <c r="U29" s="115"/>
      <c r="V29" s="115"/>
      <c r="W29" s="115"/>
      <c r="X29" s="115"/>
      <c r="Y29" s="115"/>
    </row>
    <row r="30" spans="1:51" s="106" customFormat="1" ht="15" customHeight="1" x14ac:dyDescent="0.25">
      <c r="A30" s="110" t="s">
        <v>206</v>
      </c>
      <c r="B30" s="114"/>
      <c r="C30" s="114">
        <v>1023.7</v>
      </c>
      <c r="D30" s="105">
        <v>1753.75</v>
      </c>
      <c r="E30" s="105">
        <v>1581.55</v>
      </c>
      <c r="F30" s="115"/>
      <c r="G30" s="115"/>
      <c r="H30" s="115"/>
      <c r="I30" s="115"/>
      <c r="J30" s="115"/>
      <c r="K30" s="115"/>
      <c r="L30" s="115"/>
      <c r="M30" s="115"/>
      <c r="N30" s="115"/>
      <c r="O30" s="115"/>
      <c r="P30" s="115"/>
      <c r="Q30" s="115"/>
      <c r="R30" s="115"/>
      <c r="S30" s="115"/>
      <c r="T30" s="115"/>
      <c r="U30" s="115"/>
      <c r="V30" s="115"/>
      <c r="W30" s="115"/>
      <c r="X30" s="115"/>
      <c r="Y30" s="115"/>
    </row>
    <row r="31" spans="1:51" s="106" customFormat="1" ht="15" customHeight="1" x14ac:dyDescent="0.25">
      <c r="A31" s="116" t="s">
        <v>207</v>
      </c>
      <c r="B31" s="114">
        <f>B30/B11</f>
        <v>0</v>
      </c>
      <c r="C31" s="114">
        <f>C30/C11</f>
        <v>68.337783711615486</v>
      </c>
      <c r="D31" s="114">
        <f>D30/D11</f>
        <v>88.617988883274379</v>
      </c>
      <c r="E31" s="114">
        <v>51.44</v>
      </c>
      <c r="F31" s="117"/>
      <c r="G31" s="117"/>
      <c r="H31" s="117"/>
      <c r="I31" s="117"/>
      <c r="J31" s="117"/>
      <c r="K31" s="117"/>
      <c r="L31" s="117"/>
      <c r="M31" s="117"/>
      <c r="N31" s="117"/>
      <c r="O31" s="117"/>
      <c r="P31" s="117"/>
      <c r="Q31" s="117"/>
      <c r="R31" s="117"/>
      <c r="S31" s="117"/>
      <c r="T31" s="117"/>
      <c r="U31" s="117"/>
      <c r="V31" s="117"/>
      <c r="W31" s="117"/>
      <c r="X31" s="117"/>
      <c r="Y31" s="117"/>
    </row>
    <row r="32" spans="1:51" ht="15" customHeight="1" x14ac:dyDescent="0.25">
      <c r="A32" s="116" t="s">
        <v>208</v>
      </c>
      <c r="B32" s="118"/>
      <c r="C32" s="119" t="e">
        <f>(C31-B31)/B31</f>
        <v>#DIV/0!</v>
      </c>
      <c r="D32" s="120">
        <f>(D31-C31)/C31</f>
        <v>0.29676416281278717</v>
      </c>
      <c r="E32" s="120">
        <f>(E31-D31)/D31</f>
        <v>-0.41953094796863866</v>
      </c>
      <c r="F32" s="99"/>
      <c r="G32" s="99"/>
      <c r="H32" s="99"/>
      <c r="I32" s="99"/>
      <c r="J32" s="99"/>
      <c r="K32" s="99"/>
      <c r="L32" s="99"/>
      <c r="M32" s="99"/>
      <c r="N32" s="99"/>
      <c r="O32" s="99"/>
      <c r="P32" s="99"/>
      <c r="Q32" s="99"/>
      <c r="R32" s="99"/>
      <c r="S32" s="99"/>
      <c r="T32" s="99"/>
      <c r="U32" s="99"/>
      <c r="V32" s="99"/>
      <c r="W32" s="99"/>
      <c r="X32" s="99"/>
      <c r="Y32" s="99"/>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row>
    <row r="33" spans="1:51" ht="15" customHeight="1" x14ac:dyDescent="0.25">
      <c r="A33" s="116" t="s">
        <v>102</v>
      </c>
      <c r="B33" s="118"/>
      <c r="C33" s="120">
        <f>(C11-B11)/B11</f>
        <v>0.28034188034188046</v>
      </c>
      <c r="D33" s="120">
        <f>(D11-C11)/C11</f>
        <v>0.32109479305740979</v>
      </c>
      <c r="E33" s="120">
        <f>(E11-D11)/D11</f>
        <v>0.69883779686710457</v>
      </c>
      <c r="F33" s="99"/>
      <c r="G33" s="99"/>
      <c r="H33" s="99"/>
      <c r="I33" s="99"/>
      <c r="J33" s="99"/>
      <c r="K33" s="99"/>
      <c r="L33" s="99"/>
      <c r="M33" s="99"/>
      <c r="N33" s="99"/>
      <c r="O33" s="99"/>
      <c r="P33" s="99"/>
      <c r="Q33" s="99"/>
      <c r="R33" s="99"/>
      <c r="S33" s="99"/>
      <c r="T33" s="99"/>
      <c r="U33" s="99"/>
      <c r="V33" s="99"/>
      <c r="W33" s="99"/>
      <c r="X33" s="99"/>
      <c r="Y33" s="99"/>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row>
    <row r="34" spans="1:51" s="106" customFormat="1" ht="15" customHeight="1" x14ac:dyDescent="0.25">
      <c r="A34" s="116" t="s">
        <v>103</v>
      </c>
      <c r="B34" s="121"/>
      <c r="C34" s="114">
        <f>C31/(C33*100)</f>
        <v>2.4376587482496976</v>
      </c>
      <c r="D34" s="114">
        <f>D31/(D33*100)</f>
        <v>2.7598700072171534</v>
      </c>
      <c r="E34" s="114">
        <f>E31/(E33*100)</f>
        <v>0.7360792480115691</v>
      </c>
      <c r="F34" s="117"/>
      <c r="G34" s="117"/>
      <c r="H34" s="117"/>
      <c r="I34" s="117"/>
      <c r="J34" s="117"/>
      <c r="K34" s="117"/>
      <c r="L34" s="117"/>
      <c r="M34" s="117"/>
      <c r="N34" s="117"/>
      <c r="O34" s="117"/>
      <c r="P34" s="117"/>
      <c r="Q34" s="117"/>
      <c r="R34" s="117"/>
      <c r="S34" s="117"/>
      <c r="T34" s="117"/>
      <c r="U34" s="117"/>
      <c r="V34" s="117"/>
      <c r="W34" s="117"/>
      <c r="X34" s="117"/>
      <c r="Y34" s="117"/>
    </row>
    <row r="35" spans="1:51" ht="15" customHeight="1" x14ac:dyDescent="0.3">
      <c r="A35" s="122"/>
    </row>
    <row r="36" spans="1:51" ht="15" customHeight="1" x14ac:dyDescent="0.3">
      <c r="A36" s="85" t="s">
        <v>209</v>
      </c>
      <c r="B36" s="86"/>
      <c r="C36" s="86"/>
      <c r="D36" s="86"/>
      <c r="E36" s="86"/>
      <c r="F36" s="86"/>
      <c r="G36" s="86"/>
      <c r="H36" s="86"/>
      <c r="I36" s="86"/>
      <c r="J36" s="86"/>
      <c r="K36" s="86"/>
      <c r="L36" s="86"/>
      <c r="M36" s="86"/>
      <c r="N36" s="86"/>
      <c r="O36" s="86"/>
      <c r="P36" s="86"/>
      <c r="Q36" s="86"/>
      <c r="R36" s="86"/>
      <c r="S36" s="86"/>
      <c r="T36" s="86"/>
      <c r="U36" s="86"/>
      <c r="V36" s="86"/>
      <c r="W36" s="86"/>
      <c r="X36" s="86"/>
      <c r="Y36" s="86"/>
    </row>
    <row r="37" spans="1:51" ht="15" customHeight="1" x14ac:dyDescent="0.3">
      <c r="A37" s="89"/>
      <c r="B37" s="91" t="s">
        <v>210</v>
      </c>
      <c r="C37" s="90" t="s">
        <v>211</v>
      </c>
      <c r="D37" s="91" t="s">
        <v>212</v>
      </c>
      <c r="E37" s="91" t="s">
        <v>137</v>
      </c>
      <c r="F37" s="91" t="s">
        <v>213</v>
      </c>
      <c r="G37" s="90" t="s">
        <v>214</v>
      </c>
      <c r="H37" s="91" t="s">
        <v>215</v>
      </c>
      <c r="I37" s="91" t="s">
        <v>216</v>
      </c>
      <c r="J37" s="91" t="s">
        <v>217</v>
      </c>
      <c r="K37" s="91" t="s">
        <v>218</v>
      </c>
      <c r="L37" s="91" t="s">
        <v>219</v>
      </c>
      <c r="M37" s="91"/>
      <c r="N37" s="89"/>
      <c r="O37" s="89"/>
      <c r="P37" s="89"/>
      <c r="Q37" s="89"/>
      <c r="R37" s="89"/>
      <c r="S37" s="89"/>
      <c r="T37" s="89"/>
      <c r="U37" s="89"/>
      <c r="V37" s="89"/>
      <c r="W37" s="89"/>
      <c r="X37" s="89"/>
      <c r="Y37" s="89"/>
    </row>
    <row r="38" spans="1:51" ht="15" customHeight="1" x14ac:dyDescent="0.25">
      <c r="A38" s="92" t="s">
        <v>190</v>
      </c>
      <c r="B38" s="93"/>
      <c r="C38" s="93"/>
      <c r="D38" s="93"/>
      <c r="E38" s="93"/>
      <c r="F38" s="93"/>
      <c r="G38" s="94"/>
      <c r="H38" s="95"/>
      <c r="I38" s="95"/>
      <c r="J38" s="95"/>
      <c r="K38" s="95"/>
      <c r="L38" s="95"/>
      <c r="M38" s="95"/>
      <c r="N38" s="95"/>
      <c r="O38" s="95"/>
      <c r="P38" s="95"/>
      <c r="Q38" s="95"/>
      <c r="R38" s="95"/>
      <c r="S38" s="95"/>
      <c r="T38" s="95"/>
      <c r="U38" s="95"/>
      <c r="V38" s="95"/>
      <c r="W38" s="95"/>
      <c r="X38" s="95"/>
      <c r="Y38" s="95"/>
    </row>
    <row r="39" spans="1:51" ht="15" customHeight="1" x14ac:dyDescent="0.25">
      <c r="A39" s="96" t="s">
        <v>94</v>
      </c>
      <c r="B39" s="97">
        <v>54.03</v>
      </c>
      <c r="C39" s="97">
        <v>91.3</v>
      </c>
      <c r="D39" s="93">
        <v>78.099999999999994</v>
      </c>
      <c r="E39" s="93">
        <v>98.58</v>
      </c>
      <c r="F39" s="93">
        <v>91.01</v>
      </c>
      <c r="G39" s="93">
        <v>126</v>
      </c>
      <c r="H39" s="99">
        <v>160</v>
      </c>
      <c r="I39" s="99">
        <v>196.4</v>
      </c>
      <c r="J39" s="99">
        <v>153</v>
      </c>
      <c r="K39" s="99"/>
      <c r="L39" s="99"/>
      <c r="M39" s="99"/>
      <c r="N39" s="99"/>
      <c r="O39" s="99"/>
      <c r="P39" s="99"/>
      <c r="Q39" s="99"/>
      <c r="R39" s="99"/>
      <c r="S39" s="99"/>
      <c r="T39" s="99"/>
      <c r="U39" s="99"/>
      <c r="V39" s="99"/>
      <c r="W39" s="99"/>
      <c r="X39" s="99"/>
      <c r="Y39" s="99"/>
    </row>
    <row r="40" spans="1:51" s="109" customFormat="1" ht="15" customHeight="1" x14ac:dyDescent="0.25">
      <c r="A40" s="123" t="s">
        <v>95</v>
      </c>
      <c r="B40" s="124"/>
      <c r="C40" s="124"/>
      <c r="D40" s="124"/>
      <c r="E40" s="124"/>
      <c r="F40" s="125">
        <f>(F39-B39)/B39</f>
        <v>0.68443457338515645</v>
      </c>
      <c r="G40" s="125">
        <f t="shared" ref="G40:J44" si="1">(G39-C39)/C39</f>
        <v>0.38006571741511502</v>
      </c>
      <c r="H40" s="125">
        <f t="shared" si="1"/>
        <v>1.0486555697823305</v>
      </c>
      <c r="I40" s="125">
        <f t="shared" si="1"/>
        <v>0.99229052546155416</v>
      </c>
      <c r="J40" s="125">
        <f t="shared" si="1"/>
        <v>0.68113394132512906</v>
      </c>
      <c r="K40" s="125"/>
      <c r="L40" s="125"/>
      <c r="M40" s="125"/>
      <c r="N40" s="125"/>
      <c r="O40" s="125"/>
      <c r="P40" s="125"/>
      <c r="Q40" s="125"/>
      <c r="R40" s="125"/>
      <c r="S40" s="125"/>
      <c r="T40" s="125"/>
      <c r="U40" s="125"/>
      <c r="V40" s="125"/>
      <c r="W40" s="125"/>
      <c r="X40" s="125"/>
      <c r="Y40" s="125"/>
    </row>
    <row r="41" spans="1:51" ht="15" customHeight="1" x14ac:dyDescent="0.25">
      <c r="A41" s="96" t="s">
        <v>97</v>
      </c>
      <c r="B41" s="99">
        <v>14.47</v>
      </c>
      <c r="C41" s="99">
        <v>29.44</v>
      </c>
      <c r="D41" s="99">
        <v>22.81</v>
      </c>
      <c r="E41" s="99">
        <v>27.71</v>
      </c>
      <c r="F41" s="99">
        <v>24.95</v>
      </c>
      <c r="G41" s="99">
        <v>34.92</v>
      </c>
      <c r="H41" s="99">
        <v>45.04</v>
      </c>
      <c r="I41" s="99">
        <v>47.99</v>
      </c>
      <c r="J41" s="99">
        <v>34.520000000000003</v>
      </c>
      <c r="K41" s="99"/>
      <c r="L41" s="99"/>
      <c r="M41" s="99"/>
      <c r="N41" s="99"/>
      <c r="O41" s="99"/>
      <c r="P41" s="99"/>
      <c r="Q41" s="99"/>
      <c r="R41" s="99"/>
      <c r="S41" s="99"/>
      <c r="T41" s="99"/>
      <c r="U41" s="99"/>
      <c r="V41" s="99"/>
      <c r="W41" s="99"/>
      <c r="X41" s="99"/>
      <c r="Y41" s="99"/>
    </row>
    <row r="42" spans="1:51" s="109" customFormat="1" ht="15" customHeight="1" x14ac:dyDescent="0.25">
      <c r="A42" s="123" t="s">
        <v>98</v>
      </c>
      <c r="B42" s="124"/>
      <c r="C42" s="124"/>
      <c r="D42" s="124"/>
      <c r="E42" s="124"/>
      <c r="F42" s="125">
        <f t="shared" ref="F42:I42" si="2">(F41-B41)/B41</f>
        <v>0.72425708362128527</v>
      </c>
      <c r="G42" s="125">
        <f t="shared" si="2"/>
        <v>0.18614130434782608</v>
      </c>
      <c r="H42" s="125">
        <f t="shared" si="2"/>
        <v>0.97457255589653669</v>
      </c>
      <c r="I42" s="125">
        <f t="shared" si="2"/>
        <v>0.73186575243594376</v>
      </c>
      <c r="J42" s="125">
        <f t="shared" si="1"/>
        <v>0.38356713426853722</v>
      </c>
      <c r="K42" s="125"/>
      <c r="L42" s="125"/>
      <c r="M42" s="125"/>
      <c r="N42" s="125"/>
      <c r="O42" s="125"/>
      <c r="P42" s="125"/>
      <c r="Q42" s="125"/>
      <c r="R42" s="125"/>
      <c r="S42" s="125"/>
      <c r="T42" s="125"/>
      <c r="U42" s="125"/>
      <c r="V42" s="125"/>
      <c r="W42" s="125"/>
      <c r="X42" s="125"/>
      <c r="Y42" s="125"/>
    </row>
    <row r="43" spans="1:51" ht="15" customHeight="1" x14ac:dyDescent="0.25">
      <c r="A43" s="96" t="s">
        <v>99</v>
      </c>
      <c r="B43" s="97">
        <v>8.7100000000000009</v>
      </c>
      <c r="C43" s="97">
        <v>19.05</v>
      </c>
      <c r="D43" s="97">
        <v>13.31</v>
      </c>
      <c r="E43" s="97">
        <v>19.8</v>
      </c>
      <c r="F43" s="97">
        <v>16.22</v>
      </c>
      <c r="G43" s="97">
        <v>24.68</v>
      </c>
      <c r="H43" s="99">
        <v>31.45</v>
      </c>
      <c r="I43" s="99">
        <v>31.07</v>
      </c>
      <c r="J43" s="99">
        <v>20.34</v>
      </c>
      <c r="K43" s="99"/>
      <c r="L43" s="99"/>
      <c r="M43" s="99"/>
      <c r="N43" s="99"/>
      <c r="O43" s="99"/>
      <c r="P43" s="99"/>
      <c r="Q43" s="99"/>
      <c r="R43" s="99"/>
      <c r="S43" s="99"/>
      <c r="T43" s="99"/>
      <c r="U43" s="99"/>
      <c r="V43" s="99"/>
      <c r="W43" s="99"/>
      <c r="X43" s="99"/>
      <c r="Y43" s="99"/>
    </row>
    <row r="44" spans="1:51" s="109" customFormat="1" ht="15" customHeight="1" x14ac:dyDescent="0.25">
      <c r="A44" s="123" t="s">
        <v>100</v>
      </c>
      <c r="B44" s="124"/>
      <c r="C44" s="124"/>
      <c r="D44" s="124"/>
      <c r="E44" s="124"/>
      <c r="F44" s="125">
        <f t="shared" ref="F44:I44" si="3">(F43-B43)/B43</f>
        <v>0.86222732491389176</v>
      </c>
      <c r="G44" s="125">
        <f t="shared" si="3"/>
        <v>0.29553805774278208</v>
      </c>
      <c r="H44" s="125">
        <f t="shared" si="3"/>
        <v>1.362885048835462</v>
      </c>
      <c r="I44" s="125">
        <f t="shared" si="3"/>
        <v>0.56919191919191914</v>
      </c>
      <c r="J44" s="125">
        <f t="shared" si="1"/>
        <v>0.2540073982737362</v>
      </c>
      <c r="K44" s="125"/>
      <c r="L44" s="125"/>
      <c r="M44" s="125"/>
      <c r="N44" s="125"/>
      <c r="O44" s="125"/>
      <c r="P44" s="125"/>
      <c r="Q44" s="125"/>
      <c r="R44" s="125"/>
      <c r="S44" s="125"/>
      <c r="T44" s="125"/>
      <c r="U44" s="125"/>
      <c r="V44" s="125"/>
      <c r="W44" s="125"/>
      <c r="X44" s="125"/>
      <c r="Y44" s="125"/>
    </row>
    <row r="45" spans="1:51" ht="15" customHeight="1" x14ac:dyDescent="0.25">
      <c r="A45" s="110" t="s">
        <v>8</v>
      </c>
      <c r="B45" s="105">
        <v>2.83</v>
      </c>
      <c r="C45" s="93">
        <v>6.19</v>
      </c>
      <c r="D45" s="93">
        <v>4.33</v>
      </c>
      <c r="E45" s="93">
        <v>6.44</v>
      </c>
      <c r="F45" s="93">
        <v>5.27</v>
      </c>
      <c r="G45" s="93">
        <v>8.0299999999999994</v>
      </c>
      <c r="H45" s="93">
        <v>10.220000000000001</v>
      </c>
      <c r="I45" s="93">
        <v>10.1</v>
      </c>
      <c r="J45" s="93">
        <v>6.61</v>
      </c>
      <c r="K45" s="93"/>
      <c r="L45" s="93"/>
      <c r="M45" s="93"/>
      <c r="N45" s="93"/>
      <c r="O45" s="93"/>
      <c r="P45" s="93"/>
      <c r="Q45" s="93"/>
      <c r="R45" s="93"/>
      <c r="S45" s="93"/>
      <c r="T45" s="93"/>
      <c r="U45" s="93"/>
      <c r="V45" s="93"/>
      <c r="W45" s="93"/>
      <c r="X45" s="93"/>
      <c r="Y45" s="93"/>
    </row>
    <row r="46" spans="1:51" s="109" customFormat="1" ht="15" customHeight="1" x14ac:dyDescent="0.25">
      <c r="A46" s="110" t="s">
        <v>194</v>
      </c>
      <c r="B46" s="125">
        <v>0.26779999999999998</v>
      </c>
      <c r="C46" s="125">
        <v>0.32240000000000002</v>
      </c>
      <c r="D46" s="125">
        <v>0.29210000000000003</v>
      </c>
      <c r="E46" s="125">
        <v>0.28110000000000002</v>
      </c>
      <c r="F46" s="125">
        <v>0.2742</v>
      </c>
      <c r="G46" s="125">
        <v>0.27679999999999999</v>
      </c>
      <c r="H46" s="125">
        <v>0.28120000000000001</v>
      </c>
      <c r="I46" s="125">
        <v>0.24979999999999999</v>
      </c>
      <c r="J46" s="125">
        <v>0.2263</v>
      </c>
      <c r="K46" s="125"/>
      <c r="L46" s="125"/>
      <c r="M46" s="125"/>
      <c r="N46" s="125"/>
      <c r="O46" s="125"/>
      <c r="P46" s="125"/>
      <c r="Q46" s="125"/>
      <c r="R46" s="125"/>
      <c r="S46" s="125"/>
      <c r="T46" s="125"/>
      <c r="U46" s="125"/>
      <c r="V46" s="125"/>
      <c r="W46" s="125"/>
      <c r="X46" s="125"/>
      <c r="Y46" s="125"/>
    </row>
    <row r="47" spans="1:51" s="109" customFormat="1" ht="15" customHeight="1" x14ac:dyDescent="0.25">
      <c r="A47" s="110" t="s">
        <v>111</v>
      </c>
      <c r="B47" s="125">
        <v>0.16120000000000001</v>
      </c>
      <c r="C47" s="125">
        <v>0.2087</v>
      </c>
      <c r="D47" s="125">
        <v>0.1704</v>
      </c>
      <c r="E47" s="125">
        <v>0.2009</v>
      </c>
      <c r="F47" s="125">
        <v>0.1782</v>
      </c>
      <c r="G47" s="125">
        <v>0.1956</v>
      </c>
      <c r="H47" s="125">
        <v>0.1963</v>
      </c>
      <c r="I47" s="125">
        <v>0.15820000000000001</v>
      </c>
      <c r="J47" s="125">
        <v>0.1333</v>
      </c>
      <c r="K47" s="125"/>
      <c r="L47" s="125"/>
      <c r="M47" s="125"/>
      <c r="N47" s="125"/>
      <c r="O47" s="125"/>
      <c r="P47" s="125"/>
      <c r="Q47" s="125"/>
      <c r="R47" s="125"/>
      <c r="S47" s="125"/>
      <c r="T47" s="125"/>
      <c r="U47" s="125"/>
      <c r="V47" s="125"/>
      <c r="W47" s="125"/>
      <c r="X47" s="125"/>
      <c r="Y47" s="125"/>
    </row>
    <row r="48" spans="1:51" s="127" customFormat="1" ht="15" customHeight="1" x14ac:dyDescent="0.25">
      <c r="A48" s="126" t="s">
        <v>201</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row>
    <row r="49" spans="1:25" s="127" customFormat="1" ht="15" customHeight="1" x14ac:dyDescent="0.25">
      <c r="A49" s="123" t="s">
        <v>220</v>
      </c>
      <c r="B49" s="121"/>
      <c r="C49" s="121"/>
      <c r="D49" s="121"/>
      <c r="E49" s="114">
        <f t="shared" ref="E49:J49" si="4">E51/SUM(B39:E39)</f>
        <v>16.75247126370299</v>
      </c>
      <c r="F49" s="114">
        <f t="shared" si="4"/>
        <v>10.668905744909331</v>
      </c>
      <c r="G49" s="114">
        <f t="shared" si="4"/>
        <v>12.373685962737181</v>
      </c>
      <c r="H49" s="114">
        <f t="shared" si="4"/>
        <v>10.461455968901783</v>
      </c>
      <c r="I49" s="114">
        <f t="shared" si="4"/>
        <v>8.2523848555135082</v>
      </c>
      <c r="J49" s="114">
        <f t="shared" si="4"/>
        <v>9.2959867799811153</v>
      </c>
      <c r="K49" s="105"/>
      <c r="L49" s="105"/>
      <c r="M49" s="105"/>
      <c r="N49" s="105"/>
      <c r="O49" s="105"/>
      <c r="P49" s="105"/>
      <c r="Q49" s="105"/>
      <c r="R49" s="105"/>
      <c r="S49" s="105"/>
      <c r="T49" s="105"/>
      <c r="U49" s="105"/>
      <c r="V49" s="105"/>
      <c r="W49" s="105"/>
      <c r="X49" s="105"/>
      <c r="Y49" s="105"/>
    </row>
    <row r="50" spans="1:25" s="86" customFormat="1" ht="15" customHeight="1" x14ac:dyDescent="0.25">
      <c r="A50" s="123" t="s">
        <v>221</v>
      </c>
      <c r="B50" s="128"/>
      <c r="C50" s="128"/>
      <c r="D50" s="128"/>
      <c r="E50" s="129">
        <f t="shared" ref="E50:J50" si="5">E52/SUM(B39:E39)</f>
        <v>9.2248066830222673</v>
      </c>
      <c r="F50" s="129">
        <f t="shared" si="5"/>
        <v>15.060475222151037</v>
      </c>
      <c r="G50" s="129">
        <f t="shared" si="5"/>
        <v>13.733038685259977</v>
      </c>
      <c r="H50" s="129">
        <f t="shared" si="5"/>
        <v>11.368111188208331</v>
      </c>
      <c r="I50" s="129">
        <f t="shared" si="5"/>
        <v>9.4287856856350611</v>
      </c>
      <c r="J50" s="129">
        <f t="shared" si="5"/>
        <v>7.8311299968523764</v>
      </c>
      <c r="K50" s="117"/>
      <c r="L50" s="117"/>
      <c r="M50" s="117"/>
      <c r="N50" s="117"/>
      <c r="O50" s="117"/>
      <c r="P50" s="117"/>
      <c r="Q50" s="117"/>
      <c r="R50" s="117"/>
      <c r="S50" s="117"/>
      <c r="T50" s="117"/>
      <c r="U50" s="117"/>
      <c r="V50" s="117"/>
      <c r="W50" s="117"/>
      <c r="X50" s="117"/>
      <c r="Y50" s="117"/>
    </row>
    <row r="51" spans="1:25" s="86" customFormat="1" ht="15" customHeight="1" x14ac:dyDescent="0.25">
      <c r="A51" s="110" t="s">
        <v>222</v>
      </c>
      <c r="B51" s="129">
        <f>(30759591*B53)/10000000</f>
        <v>3467.2210975200005</v>
      </c>
      <c r="C51" s="129">
        <f t="shared" ref="C51:H51" si="6">(30759591*C53)/10000000</f>
        <v>4495.975618515</v>
      </c>
      <c r="D51" s="129">
        <f t="shared" si="6"/>
        <v>7576.2410612550002</v>
      </c>
      <c r="E51" s="129">
        <f t="shared" si="6"/>
        <v>5394.4632716249998</v>
      </c>
      <c r="F51" s="129">
        <f t="shared" si="6"/>
        <v>3830.030473365</v>
      </c>
      <c r="G51" s="129">
        <f t="shared" si="6"/>
        <v>4871.3964266700004</v>
      </c>
      <c r="H51" s="129">
        <f t="shared" si="6"/>
        <v>4975.3638442499996</v>
      </c>
      <c r="I51" s="117">
        <v>4732</v>
      </c>
      <c r="J51" s="117">
        <f>3.08*J53</f>
        <v>5906.67</v>
      </c>
      <c r="K51" s="117">
        <v>7805</v>
      </c>
      <c r="L51" s="117">
        <v>6807</v>
      </c>
      <c r="M51" s="117"/>
      <c r="N51" s="117"/>
      <c r="O51" s="117"/>
      <c r="P51" s="117"/>
      <c r="Q51" s="117"/>
      <c r="R51" s="117"/>
      <c r="S51" s="117"/>
      <c r="T51" s="117"/>
      <c r="U51" s="117"/>
      <c r="V51" s="117"/>
      <c r="W51" s="117"/>
      <c r="X51" s="117"/>
      <c r="Y51" s="117"/>
    </row>
    <row r="52" spans="1:25" s="86" customFormat="1" ht="15" customHeight="1" x14ac:dyDescent="0.25">
      <c r="A52" s="110" t="s">
        <v>223</v>
      </c>
      <c r="B52" s="129">
        <f>C28</f>
        <v>2970.48</v>
      </c>
      <c r="C52" s="129">
        <f>C28</f>
        <v>2970.48</v>
      </c>
      <c r="D52" s="129">
        <f>C28</f>
        <v>2970.48</v>
      </c>
      <c r="E52" s="129">
        <f>C28</f>
        <v>2970.48</v>
      </c>
      <c r="F52" s="129">
        <f>D28</f>
        <v>5406.56</v>
      </c>
      <c r="G52" s="129">
        <f>D28</f>
        <v>5406.56</v>
      </c>
      <c r="H52" s="129">
        <f>D28</f>
        <v>5406.56</v>
      </c>
      <c r="I52" s="117">
        <f>D28</f>
        <v>5406.56</v>
      </c>
      <c r="J52" s="117">
        <f>E28</f>
        <v>4975.8999999999996</v>
      </c>
      <c r="K52" s="117">
        <v>4975.8999999999996</v>
      </c>
      <c r="L52" s="117">
        <v>4975.8999999999996</v>
      </c>
      <c r="M52" s="117"/>
      <c r="N52" s="117"/>
      <c r="O52" s="117"/>
      <c r="P52" s="117"/>
      <c r="Q52" s="117"/>
      <c r="R52" s="117"/>
      <c r="S52" s="117"/>
      <c r="T52" s="117"/>
      <c r="U52" s="117"/>
      <c r="V52" s="117"/>
      <c r="W52" s="117"/>
      <c r="X52" s="117"/>
      <c r="Y52" s="117"/>
    </row>
    <row r="53" spans="1:25" s="86" customFormat="1" ht="15" customHeight="1" x14ac:dyDescent="0.25">
      <c r="A53" s="110" t="s">
        <v>224</v>
      </c>
      <c r="B53" s="129">
        <v>1127.2</v>
      </c>
      <c r="C53" s="129">
        <v>1461.65</v>
      </c>
      <c r="D53" s="129">
        <v>2463.0500000000002</v>
      </c>
      <c r="E53" s="129">
        <v>1753.75</v>
      </c>
      <c r="F53" s="129">
        <v>1245.1500000000001</v>
      </c>
      <c r="G53" s="129">
        <v>1583.7</v>
      </c>
      <c r="H53" s="129">
        <v>1617.5</v>
      </c>
      <c r="I53" s="117">
        <v>1581.55</v>
      </c>
      <c r="J53" s="105">
        <v>1917.75</v>
      </c>
      <c r="K53" s="117">
        <v>2537.6</v>
      </c>
      <c r="L53" s="117">
        <v>2208.3000000000002</v>
      </c>
      <c r="M53" s="117"/>
      <c r="N53" s="117"/>
      <c r="O53" s="117"/>
      <c r="P53" s="117"/>
      <c r="Q53" s="117"/>
      <c r="R53" s="117"/>
      <c r="S53" s="117"/>
      <c r="T53" s="117"/>
      <c r="U53" s="117"/>
      <c r="V53" s="117"/>
      <c r="W53" s="117"/>
      <c r="X53" s="117"/>
      <c r="Y53" s="117"/>
    </row>
    <row r="54" spans="1:25" s="86" customFormat="1" ht="15" customHeight="1" x14ac:dyDescent="0.3">
      <c r="A54" s="130" t="s">
        <v>225</v>
      </c>
      <c r="B54" s="129"/>
      <c r="C54" s="129"/>
      <c r="D54" s="129"/>
      <c r="E54" s="129"/>
      <c r="F54" s="129"/>
      <c r="G54" s="129"/>
      <c r="H54" s="131"/>
      <c r="I54" s="117">
        <v>37.340000000000003</v>
      </c>
      <c r="J54" s="117">
        <v>38.99</v>
      </c>
      <c r="K54" s="117">
        <v>44.88</v>
      </c>
      <c r="L54" s="117">
        <v>58.42</v>
      </c>
      <c r="M54" s="117"/>
      <c r="N54" s="117"/>
      <c r="O54" s="117"/>
      <c r="P54" s="117"/>
      <c r="Q54" s="117"/>
      <c r="R54" s="117"/>
      <c r="S54" s="117"/>
      <c r="T54" s="117"/>
      <c r="U54" s="117"/>
      <c r="V54" s="117"/>
      <c r="W54" s="117"/>
      <c r="X54" s="117"/>
      <c r="Y54" s="117"/>
    </row>
    <row r="55" spans="1:25" s="86" customFormat="1" ht="15" customHeight="1" x14ac:dyDescent="0.25">
      <c r="A55" s="132" t="s">
        <v>226</v>
      </c>
      <c r="B55" s="128"/>
      <c r="C55" s="128"/>
      <c r="D55" s="128"/>
      <c r="E55" s="129">
        <f>E53/(SUM(B45:E45))</f>
        <v>88.617988883274379</v>
      </c>
      <c r="F55" s="129">
        <f>F53/(SUM(C45:F45))</f>
        <v>56.012145748987855</v>
      </c>
      <c r="G55" s="129">
        <f>G53/(SUM(D45:G45))</f>
        <v>65.795596177814701</v>
      </c>
      <c r="H55" s="129">
        <f>H53/(SUM(E45:H45))</f>
        <v>53.988651535380505</v>
      </c>
      <c r="I55" s="129">
        <f t="shared" ref="I55:L55" si="7">I53/(SUM(F45:I45))</f>
        <v>47.041939321832245</v>
      </c>
      <c r="J55" s="129">
        <f t="shared" si="7"/>
        <v>54.855549199084663</v>
      </c>
      <c r="K55" s="129">
        <f t="shared" si="7"/>
        <v>94.229483847010769</v>
      </c>
      <c r="L55" s="129">
        <f t="shared" si="7"/>
        <v>132.1543985637343</v>
      </c>
      <c r="M55" s="117"/>
      <c r="N55" s="117"/>
      <c r="O55" s="117"/>
      <c r="P55" s="117"/>
      <c r="Q55" s="117"/>
      <c r="R55" s="117"/>
      <c r="S55" s="117"/>
      <c r="T55" s="117"/>
      <c r="U55" s="117"/>
      <c r="V55" s="117"/>
      <c r="W55" s="117"/>
      <c r="X55" s="117"/>
      <c r="Y55" s="117"/>
    </row>
    <row r="56" spans="1:25" s="86" customFormat="1" ht="15" customHeight="1" x14ac:dyDescent="0.25">
      <c r="A56" s="132" t="s">
        <v>227</v>
      </c>
      <c r="B56" s="128"/>
      <c r="C56" s="133"/>
      <c r="D56" s="133"/>
      <c r="E56" s="133"/>
      <c r="F56" s="134">
        <f>(SUM(C45:F45)-SUM(B45:E45))/SUM(B45:E45)</f>
        <v>0.12329459322890356</v>
      </c>
      <c r="G56" s="134">
        <f>(SUM(D45:G45)-SUM(C45:F45))/SUM(C45:F45)</f>
        <v>8.2771030139451182E-2</v>
      </c>
      <c r="H56" s="134">
        <f>(SUM(E45:H45)-SUM(D45:G45))/SUM(D45:G45)</f>
        <v>0.24470294972995432</v>
      </c>
      <c r="I56" s="134">
        <f t="shared" ref="I56:L56" si="8">(SUM(F45:I45)-SUM(E45:H45))/SUM(E45:H45)</f>
        <v>0.12216288384512672</v>
      </c>
      <c r="J56" s="134">
        <f t="shared" si="8"/>
        <v>3.9857227840571191E-2</v>
      </c>
      <c r="K56" s="134">
        <f t="shared" si="8"/>
        <v>-0.22969107551487417</v>
      </c>
      <c r="L56" s="134">
        <f t="shared" si="8"/>
        <v>-0.37950241366505749</v>
      </c>
      <c r="M56" s="117"/>
      <c r="N56" s="117"/>
      <c r="O56" s="117"/>
      <c r="P56" s="117"/>
      <c r="Q56" s="117"/>
      <c r="R56" s="117"/>
      <c r="S56" s="117"/>
      <c r="T56" s="117"/>
      <c r="U56" s="117"/>
      <c r="V56" s="117"/>
      <c r="W56" s="117"/>
      <c r="X56" s="117"/>
      <c r="Y56" s="117"/>
    </row>
    <row r="57" spans="1:25" s="86" customFormat="1" ht="15" customHeight="1" x14ac:dyDescent="0.25">
      <c r="A57" s="132" t="s">
        <v>228</v>
      </c>
      <c r="B57" s="128"/>
      <c r="C57" s="128"/>
      <c r="D57" s="128"/>
      <c r="E57" s="128"/>
      <c r="F57" s="129">
        <f>F55/(F56*100)</f>
        <v>4.5429523130019218</v>
      </c>
      <c r="G57" s="129">
        <f>G55/(G56*100)</f>
        <v>7.9491092556131582</v>
      </c>
      <c r="H57" s="129">
        <f>H55/(H56*100)</f>
        <v>2.2062934506903371</v>
      </c>
      <c r="I57" s="129">
        <f t="shared" ref="I57:L57" si="9">I55/(I56*100)</f>
        <v>3.85075547016966</v>
      </c>
      <c r="J57" s="129">
        <f t="shared" si="9"/>
        <v>13.76301167218822</v>
      </c>
      <c r="K57" s="129">
        <f t="shared" si="9"/>
        <v>-4.1024442780716024</v>
      </c>
      <c r="L57" s="129">
        <f t="shared" si="9"/>
        <v>-3.4823071950306903</v>
      </c>
      <c r="M57" s="117"/>
      <c r="N57" s="117"/>
      <c r="O57" s="117"/>
      <c r="P57" s="117"/>
      <c r="Q57" s="117"/>
      <c r="R57" s="117"/>
      <c r="S57" s="117"/>
      <c r="T57" s="117"/>
      <c r="U57" s="117"/>
      <c r="V57" s="117"/>
      <c r="W57" s="117"/>
      <c r="X57" s="117"/>
      <c r="Y57" s="117"/>
    </row>
    <row r="58" spans="1:25" ht="15" customHeight="1" x14ac:dyDescent="0.3">
      <c r="A58" s="122"/>
    </row>
    <row r="59" spans="1:25" s="86" customFormat="1" ht="15" customHeight="1" x14ac:dyDescent="0.3">
      <c r="A59" s="135" t="s">
        <v>229</v>
      </c>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row>
    <row r="60" spans="1:25" s="86" customFormat="1" ht="13" x14ac:dyDescent="0.25">
      <c r="A60" s="137"/>
      <c r="B60" s="138">
        <v>44681</v>
      </c>
      <c r="C60" s="138">
        <v>44712</v>
      </c>
      <c r="D60" s="138">
        <v>44742</v>
      </c>
      <c r="E60" s="138">
        <v>44773</v>
      </c>
      <c r="F60" s="138">
        <v>44804</v>
      </c>
      <c r="G60" s="138">
        <v>44834</v>
      </c>
      <c r="H60" s="138">
        <v>44865</v>
      </c>
      <c r="I60" s="138">
        <v>44895</v>
      </c>
      <c r="J60" s="138">
        <v>44926</v>
      </c>
      <c r="K60" s="138">
        <v>44957</v>
      </c>
      <c r="L60" s="138">
        <v>44985</v>
      </c>
      <c r="M60" s="138">
        <v>45016</v>
      </c>
      <c r="N60" s="138">
        <v>45046</v>
      </c>
      <c r="O60" s="138">
        <v>45077</v>
      </c>
      <c r="P60" s="138">
        <v>45107</v>
      </c>
      <c r="Q60" s="138">
        <v>45138</v>
      </c>
      <c r="R60" s="138">
        <v>45169</v>
      </c>
      <c r="S60" s="138">
        <v>45199</v>
      </c>
      <c r="T60" s="138">
        <v>45230</v>
      </c>
      <c r="U60" s="138">
        <v>45260</v>
      </c>
      <c r="V60" s="138">
        <v>45291</v>
      </c>
      <c r="W60" s="138">
        <v>45322</v>
      </c>
      <c r="X60" s="138">
        <v>45350</v>
      </c>
      <c r="Y60" s="138">
        <v>45382</v>
      </c>
    </row>
    <row r="61" spans="1:25" s="86" customFormat="1" ht="13" x14ac:dyDescent="0.25">
      <c r="A61" s="92" t="s">
        <v>230</v>
      </c>
      <c r="B61" s="94"/>
      <c r="C61" s="94"/>
      <c r="D61" s="94"/>
      <c r="E61" s="94"/>
      <c r="F61" s="94"/>
      <c r="G61" s="94"/>
      <c r="H61" s="95"/>
      <c r="I61" s="95"/>
      <c r="J61" s="95"/>
      <c r="K61" s="95"/>
      <c r="L61" s="95"/>
      <c r="M61" s="95"/>
      <c r="N61" s="95"/>
      <c r="O61" s="95"/>
      <c r="P61" s="95"/>
      <c r="Q61" s="95"/>
      <c r="R61" s="95"/>
      <c r="S61" s="95"/>
      <c r="T61" s="95"/>
      <c r="U61" s="95"/>
      <c r="V61" s="95"/>
      <c r="W61" s="95"/>
      <c r="X61" s="95"/>
      <c r="Y61" s="95"/>
    </row>
    <row r="62" spans="1:25" s="140" customFormat="1" ht="14.5" x14ac:dyDescent="0.35">
      <c r="A62" s="130" t="s">
        <v>231</v>
      </c>
      <c r="B62" s="139">
        <v>1680.5</v>
      </c>
      <c r="C62" s="139">
        <v>1426.7</v>
      </c>
      <c r="D62" s="139">
        <v>1271.25</v>
      </c>
      <c r="E62" s="139">
        <v>1265.95</v>
      </c>
      <c r="F62" s="139">
        <v>1645.45</v>
      </c>
      <c r="G62" s="105">
        <v>1583.7</v>
      </c>
      <c r="H62" s="105">
        <v>1604.8</v>
      </c>
      <c r="I62" s="105">
        <v>1586.65</v>
      </c>
      <c r="J62" s="105">
        <v>1617.5</v>
      </c>
      <c r="K62" s="105">
        <v>1737.55</v>
      </c>
      <c r="L62" s="105">
        <v>1696.85</v>
      </c>
      <c r="M62" s="105">
        <v>1581.55</v>
      </c>
      <c r="N62" s="105">
        <v>1812.8</v>
      </c>
      <c r="O62" s="105">
        <v>1899.35</v>
      </c>
      <c r="P62" s="105">
        <v>1917.75</v>
      </c>
      <c r="Q62" s="105">
        <v>2133</v>
      </c>
      <c r="R62" s="105">
        <v>2462.5</v>
      </c>
      <c r="S62" s="105">
        <v>2537.6</v>
      </c>
      <c r="T62" s="105">
        <v>2438.85</v>
      </c>
      <c r="U62" s="105">
        <v>2240.6</v>
      </c>
      <c r="V62" s="105">
        <v>2208.3000000000002</v>
      </c>
      <c r="W62" s="105">
        <v>2100.5500000000002</v>
      </c>
      <c r="X62" s="105">
        <v>1916.1</v>
      </c>
      <c r="Y62" s="105">
        <v>1683.75</v>
      </c>
    </row>
    <row r="63" spans="1:25" s="143" customFormat="1" ht="12.5" x14ac:dyDescent="0.25">
      <c r="A63" s="141" t="s">
        <v>232</v>
      </c>
      <c r="B63" s="142"/>
      <c r="C63" s="125">
        <f>(C62-B62)/B62</f>
        <v>-0.15102648021422194</v>
      </c>
      <c r="D63" s="125">
        <f t="shared" ref="D63:Y63" si="10">(D62-C62)/C62</f>
        <v>-0.10895773463236844</v>
      </c>
      <c r="E63" s="125">
        <f t="shared" si="10"/>
        <v>-4.1691248770894434E-3</v>
      </c>
      <c r="F63" s="125">
        <f t="shared" si="10"/>
        <v>0.29977487262530117</v>
      </c>
      <c r="G63" s="125">
        <f t="shared" si="10"/>
        <v>-3.7527727977149108E-2</v>
      </c>
      <c r="H63" s="125">
        <f t="shared" si="10"/>
        <v>1.3323230409799778E-2</v>
      </c>
      <c r="I63" s="125">
        <f t="shared" si="10"/>
        <v>-1.130982053838476E-2</v>
      </c>
      <c r="J63" s="125">
        <f t="shared" si="10"/>
        <v>1.9443481549175877E-2</v>
      </c>
      <c r="K63" s="125">
        <f t="shared" si="10"/>
        <v>7.4219474497681584E-2</v>
      </c>
      <c r="L63" s="125">
        <f t="shared" si="10"/>
        <v>-2.3423786365860001E-2</v>
      </c>
      <c r="M63" s="125">
        <f t="shared" si="10"/>
        <v>-6.7949435719126594E-2</v>
      </c>
      <c r="N63" s="125">
        <f t="shared" si="10"/>
        <v>0.14621731845341596</v>
      </c>
      <c r="O63" s="125">
        <f t="shared" si="10"/>
        <v>4.7743821712268292E-2</v>
      </c>
      <c r="P63" s="125">
        <f t="shared" si="10"/>
        <v>9.6875246794956658E-3</v>
      </c>
      <c r="Q63" s="125">
        <f t="shared" si="10"/>
        <v>0.11224090731325773</v>
      </c>
      <c r="R63" s="125">
        <f t="shared" si="10"/>
        <v>0.15447726207219878</v>
      </c>
      <c r="S63" s="125">
        <f t="shared" si="10"/>
        <v>3.0497461928933975E-2</v>
      </c>
      <c r="T63" s="125">
        <f t="shared" si="10"/>
        <v>-3.8914722572509462E-2</v>
      </c>
      <c r="U63" s="125">
        <f t="shared" si="10"/>
        <v>-8.1288312114316183E-2</v>
      </c>
      <c r="V63" s="125">
        <f t="shared" si="10"/>
        <v>-1.4415781487101547E-2</v>
      </c>
      <c r="W63" s="125">
        <f t="shared" si="10"/>
        <v>-4.8793189331159711E-2</v>
      </c>
      <c r="X63" s="125">
        <f t="shared" si="10"/>
        <v>-8.7810335388350799E-2</v>
      </c>
      <c r="Y63" s="125">
        <f t="shared" si="10"/>
        <v>-0.1212619383121966</v>
      </c>
    </row>
    <row r="64" spans="1:25" s="140" customFormat="1" ht="12.5" x14ac:dyDescent="0.25">
      <c r="A64" s="130" t="s">
        <v>233</v>
      </c>
      <c r="B64" s="105">
        <v>17102.55</v>
      </c>
      <c r="C64" s="105">
        <v>16584.55</v>
      </c>
      <c r="D64" s="105">
        <v>15780.25</v>
      </c>
      <c r="E64" s="105">
        <v>17158.25</v>
      </c>
      <c r="F64" s="105">
        <v>17759.3</v>
      </c>
      <c r="G64" s="105">
        <v>17094.349999999999</v>
      </c>
      <c r="H64" s="105">
        <v>18012.2</v>
      </c>
      <c r="I64" s="105">
        <v>18758.349999999999</v>
      </c>
      <c r="J64" s="105">
        <v>18105.3</v>
      </c>
      <c r="K64" s="105">
        <v>17662.150000000001</v>
      </c>
      <c r="L64" s="105">
        <v>17303.95</v>
      </c>
      <c r="M64" s="105">
        <v>17359.75</v>
      </c>
      <c r="N64" s="105">
        <v>18065</v>
      </c>
      <c r="O64" s="105">
        <v>18534.400000000001</v>
      </c>
      <c r="P64" s="105">
        <v>19189.05</v>
      </c>
      <c r="Q64" s="105">
        <v>19753.8</v>
      </c>
      <c r="R64" s="105">
        <v>19253.8</v>
      </c>
      <c r="S64" s="105">
        <v>19638.3</v>
      </c>
      <c r="T64" s="105">
        <v>19079.599999999999</v>
      </c>
      <c r="U64" s="105">
        <v>20133.150000000001</v>
      </c>
      <c r="V64" s="105">
        <v>21731.4</v>
      </c>
      <c r="W64" s="105">
        <v>21725.7</v>
      </c>
      <c r="X64" s="105">
        <v>21982.799999999999</v>
      </c>
      <c r="Y64" s="105">
        <v>22326.9</v>
      </c>
    </row>
    <row r="65" spans="1:25" s="142" customFormat="1" ht="12.5" x14ac:dyDescent="0.25">
      <c r="A65" s="141" t="s">
        <v>234</v>
      </c>
      <c r="B65" s="144"/>
      <c r="C65" s="125">
        <f>(C64-B64)/B64</f>
        <v>-3.0287881046978375E-2</v>
      </c>
      <c r="D65" s="125">
        <f t="shared" ref="D65:Y65" si="11">(D64-C64)/C64</f>
        <v>-4.849694444528186E-2</v>
      </c>
      <c r="E65" s="125">
        <f t="shared" si="11"/>
        <v>8.7324345305049039E-2</v>
      </c>
      <c r="F65" s="125">
        <f t="shared" si="11"/>
        <v>3.5029796162195988E-2</v>
      </c>
      <c r="G65" s="125">
        <f t="shared" si="11"/>
        <v>-3.7442354146841418E-2</v>
      </c>
      <c r="H65" s="125">
        <f t="shared" si="11"/>
        <v>5.3693179325332768E-2</v>
      </c>
      <c r="I65" s="125">
        <f t="shared" si="11"/>
        <v>4.1424701035964392E-2</v>
      </c>
      <c r="J65" s="125">
        <f t="shared" si="11"/>
        <v>-3.4813829574562756E-2</v>
      </c>
      <c r="K65" s="125">
        <f t="shared" si="11"/>
        <v>-2.4476258333195132E-2</v>
      </c>
      <c r="L65" s="125">
        <f t="shared" si="11"/>
        <v>-2.0280656658447624E-2</v>
      </c>
      <c r="M65" s="125">
        <f t="shared" si="11"/>
        <v>3.2246972512056074E-3</v>
      </c>
      <c r="N65" s="125">
        <f t="shared" si="11"/>
        <v>4.0625585045867593E-2</v>
      </c>
      <c r="O65" s="125">
        <f t="shared" si="11"/>
        <v>2.5983946858566368E-2</v>
      </c>
      <c r="P65" s="125">
        <f t="shared" si="11"/>
        <v>3.5320808874309273E-2</v>
      </c>
      <c r="Q65" s="125">
        <f t="shared" si="11"/>
        <v>2.9430847280089427E-2</v>
      </c>
      <c r="R65" s="125">
        <f t="shared" si="11"/>
        <v>-2.5311585618969516E-2</v>
      </c>
      <c r="S65" s="125">
        <f t="shared" si="11"/>
        <v>1.9970083827608058E-2</v>
      </c>
      <c r="T65" s="125">
        <f t="shared" si="11"/>
        <v>-2.8449509377084611E-2</v>
      </c>
      <c r="U65" s="125">
        <f t="shared" si="11"/>
        <v>5.5218662865049742E-2</v>
      </c>
      <c r="V65" s="125">
        <f t="shared" si="11"/>
        <v>7.9384001013254255E-2</v>
      </c>
      <c r="W65" s="125">
        <f t="shared" si="11"/>
        <v>-2.6229327148737439E-4</v>
      </c>
      <c r="X65" s="125">
        <f t="shared" si="11"/>
        <v>1.1833910990209685E-2</v>
      </c>
      <c r="Y65" s="125">
        <f t="shared" si="11"/>
        <v>1.5653147005841032E-2</v>
      </c>
    </row>
    <row r="66" spans="1:25" s="142" customFormat="1" ht="12.5" x14ac:dyDescent="0.25">
      <c r="A66" s="141" t="s">
        <v>235</v>
      </c>
      <c r="B66" s="144"/>
      <c r="C66" s="142" t="str">
        <f>IF((C63-C65)&gt;0.00001%,"Y","N")</f>
        <v>N</v>
      </c>
      <c r="D66" s="142" t="str">
        <f t="shared" ref="D66:Y66" si="12">IF((D63-D65)&gt;0.00001%,"Y","N")</f>
        <v>N</v>
      </c>
      <c r="E66" s="142" t="str">
        <f t="shared" si="12"/>
        <v>N</v>
      </c>
      <c r="F66" s="142" t="str">
        <f t="shared" si="12"/>
        <v>Y</v>
      </c>
      <c r="G66" s="142" t="str">
        <f t="shared" si="12"/>
        <v>N</v>
      </c>
      <c r="H66" s="142" t="str">
        <f t="shared" si="12"/>
        <v>N</v>
      </c>
      <c r="I66" s="142" t="str">
        <f>IF((I63-I65)&gt;0.00001%,"Y","N")</f>
        <v>N</v>
      </c>
      <c r="J66" s="142" t="str">
        <f>IF((J63-J65)&gt;0.00001%,"Y","N")</f>
        <v>Y</v>
      </c>
      <c r="K66" s="142" t="str">
        <f>IF((K63-K65)&gt;0.00001%,"Y","N")</f>
        <v>Y</v>
      </c>
      <c r="L66" s="142" t="str">
        <f>IF((L63-L65)&gt;0.00001%,"Y","N")</f>
        <v>N</v>
      </c>
      <c r="M66" s="142" t="str">
        <f>IF((M63-M65)&gt;0.00001%,"Y","N")</f>
        <v>N</v>
      </c>
      <c r="N66" s="142" t="str">
        <f t="shared" si="12"/>
        <v>Y</v>
      </c>
      <c r="O66" s="142" t="str">
        <f t="shared" si="12"/>
        <v>Y</v>
      </c>
      <c r="P66" s="142" t="str">
        <f t="shared" si="12"/>
        <v>N</v>
      </c>
      <c r="Q66" s="142" t="str">
        <f t="shared" si="12"/>
        <v>Y</v>
      </c>
      <c r="R66" s="142" t="str">
        <f t="shared" si="12"/>
        <v>Y</v>
      </c>
      <c r="S66" s="142" t="str">
        <f t="shared" si="12"/>
        <v>Y</v>
      </c>
      <c r="T66" s="142" t="str">
        <f t="shared" si="12"/>
        <v>N</v>
      </c>
      <c r="U66" s="142" t="str">
        <f t="shared" si="12"/>
        <v>N</v>
      </c>
      <c r="V66" s="142" t="str">
        <f t="shared" si="12"/>
        <v>N</v>
      </c>
      <c r="W66" s="142" t="str">
        <f t="shared" si="12"/>
        <v>N</v>
      </c>
      <c r="X66" s="142" t="str">
        <f t="shared" si="12"/>
        <v>N</v>
      </c>
      <c r="Y66" s="142" t="str">
        <f t="shared" si="12"/>
        <v>N</v>
      </c>
    </row>
    <row r="67" spans="1:25" s="140" customFormat="1" ht="12.5" x14ac:dyDescent="0.25">
      <c r="A67" s="130" t="s">
        <v>236</v>
      </c>
      <c r="B67" s="145"/>
      <c r="C67" s="121"/>
      <c r="D67" s="146"/>
      <c r="E67" s="146"/>
      <c r="F67" s="146"/>
      <c r="G67" s="97">
        <v>0.21</v>
      </c>
      <c r="H67" s="97">
        <v>0.2</v>
      </c>
      <c r="I67" s="97">
        <v>-0.43</v>
      </c>
      <c r="J67" s="97">
        <v>-0.59</v>
      </c>
      <c r="K67" s="97">
        <v>-0.28999999999999998</v>
      </c>
      <c r="L67" s="97">
        <v>0.1</v>
      </c>
      <c r="M67" s="97">
        <v>-0.03</v>
      </c>
      <c r="N67" s="97">
        <v>0.47</v>
      </c>
      <c r="O67" s="97">
        <v>1.21</v>
      </c>
      <c r="P67" s="97">
        <v>1.72</v>
      </c>
      <c r="Q67" s="97">
        <v>2.12</v>
      </c>
      <c r="R67" s="97">
        <v>1.69</v>
      </c>
      <c r="S67" s="97">
        <v>1.83</v>
      </c>
      <c r="T67" s="97">
        <v>1.61</v>
      </c>
      <c r="U67" s="97">
        <v>1.2</v>
      </c>
      <c r="V67" s="97">
        <v>1.1399999999999999</v>
      </c>
      <c r="W67" s="97">
        <v>0.64</v>
      </c>
      <c r="X67" s="97">
        <v>0.27</v>
      </c>
      <c r="Y67" s="97">
        <v>0.04</v>
      </c>
    </row>
    <row r="68" spans="1:25" s="140" customFormat="1" ht="12.5" x14ac:dyDescent="0.25">
      <c r="A68" s="130" t="s">
        <v>237</v>
      </c>
      <c r="B68" s="145"/>
      <c r="C68" s="145"/>
      <c r="D68" s="146"/>
      <c r="E68" s="146"/>
      <c r="F68" s="146"/>
      <c r="G68" s="97">
        <v>2.79</v>
      </c>
      <c r="H68" s="97">
        <v>2.79</v>
      </c>
      <c r="I68" s="97">
        <v>2.5</v>
      </c>
      <c r="J68" s="97">
        <v>2.48</v>
      </c>
      <c r="K68" s="97">
        <v>2.39</v>
      </c>
      <c r="L68" s="97">
        <v>2.1800000000000002</v>
      </c>
      <c r="M68" s="97">
        <v>2.09</v>
      </c>
      <c r="N68" s="97">
        <v>2.09</v>
      </c>
      <c r="O68" s="97">
        <v>1.96</v>
      </c>
      <c r="P68" s="97">
        <v>1.82</v>
      </c>
      <c r="Q68" s="97">
        <v>1.81</v>
      </c>
      <c r="R68" s="97">
        <v>1.82</v>
      </c>
      <c r="S68" s="97">
        <v>1.98</v>
      </c>
      <c r="T68" s="97">
        <v>2.0099999999999998</v>
      </c>
      <c r="U68" s="97">
        <v>2.14</v>
      </c>
      <c r="V68" s="97">
        <v>2.0499999999999998</v>
      </c>
      <c r="W68" s="97">
        <v>0.75</v>
      </c>
      <c r="X68" s="97">
        <v>0.82</v>
      </c>
      <c r="Y68" s="97">
        <v>0.79</v>
      </c>
    </row>
    <row r="69" spans="1:25" s="140" customFormat="1" ht="12.5" x14ac:dyDescent="0.25">
      <c r="A69" s="141" t="s">
        <v>238</v>
      </c>
      <c r="B69" s="121"/>
      <c r="C69" s="146"/>
      <c r="D69" s="146"/>
      <c r="E69" s="146"/>
      <c r="F69" s="146"/>
      <c r="G69" s="97">
        <f t="shared" ref="G69:Y69" si="13">G67/G68</f>
        <v>7.5268817204301078E-2</v>
      </c>
      <c r="H69" s="97">
        <f t="shared" si="13"/>
        <v>7.1684587813620068E-2</v>
      </c>
      <c r="I69" s="97">
        <f>I67/I68</f>
        <v>-0.17199999999999999</v>
      </c>
      <c r="J69" s="97">
        <f>J67/J68</f>
        <v>-0.2379032258064516</v>
      </c>
      <c r="K69" s="97">
        <f>K67/K68</f>
        <v>-0.1213389121338912</v>
      </c>
      <c r="L69" s="97">
        <f>L67/L68</f>
        <v>4.5871559633027525E-2</v>
      </c>
      <c r="M69" s="97">
        <f>M67/M68</f>
        <v>-1.4354066985645933E-2</v>
      </c>
      <c r="N69" s="97">
        <f t="shared" si="13"/>
        <v>0.22488038277511962</v>
      </c>
      <c r="O69" s="97">
        <f t="shared" si="13"/>
        <v>0.61734693877551017</v>
      </c>
      <c r="P69" s="97">
        <f t="shared" si="13"/>
        <v>0.94505494505494503</v>
      </c>
      <c r="Q69" s="97">
        <f t="shared" si="13"/>
        <v>1.1712707182320443</v>
      </c>
      <c r="R69" s="97">
        <f t="shared" si="13"/>
        <v>0.92857142857142849</v>
      </c>
      <c r="S69" s="97">
        <f t="shared" si="13"/>
        <v>0.92424242424242431</v>
      </c>
      <c r="T69" s="97">
        <f t="shared" si="13"/>
        <v>0.80099502487562202</v>
      </c>
      <c r="U69" s="97">
        <f t="shared" si="13"/>
        <v>0.56074766355140182</v>
      </c>
      <c r="V69" s="97">
        <f t="shared" si="13"/>
        <v>0.55609756097560981</v>
      </c>
      <c r="W69" s="97">
        <f t="shared" si="13"/>
        <v>0.85333333333333339</v>
      </c>
      <c r="X69" s="97">
        <f t="shared" si="13"/>
        <v>0.32926829268292684</v>
      </c>
      <c r="Y69" s="97">
        <f t="shared" si="13"/>
        <v>5.0632911392405063E-2</v>
      </c>
    </row>
    <row r="70" spans="1:25" s="140" customFormat="1" ht="12.5" x14ac:dyDescent="0.25">
      <c r="A70" s="130" t="s">
        <v>239</v>
      </c>
      <c r="B70" s="121"/>
      <c r="C70" s="121"/>
      <c r="D70" s="146"/>
      <c r="E70" s="146"/>
      <c r="F70" s="146"/>
      <c r="G70" s="147">
        <v>0.68</v>
      </c>
      <c r="H70" s="147">
        <v>0.27</v>
      </c>
      <c r="I70" s="147">
        <v>0.7</v>
      </c>
      <c r="J70" s="147">
        <v>0.43</v>
      </c>
      <c r="K70" s="147">
        <v>0.15</v>
      </c>
      <c r="L70" s="147">
        <v>0.16</v>
      </c>
      <c r="M70" s="147">
        <v>0.17</v>
      </c>
      <c r="N70" s="147">
        <v>0.18</v>
      </c>
      <c r="O70" s="147">
        <v>0.79</v>
      </c>
      <c r="P70" s="147">
        <v>1.67</v>
      </c>
      <c r="Q70" s="147">
        <v>1.07</v>
      </c>
      <c r="R70" s="147">
        <v>0.68</v>
      </c>
      <c r="S70" s="147">
        <v>1.43</v>
      </c>
      <c r="T70" s="147">
        <v>0.49</v>
      </c>
      <c r="U70" s="147">
        <v>0.5</v>
      </c>
      <c r="V70" s="147">
        <v>1.74</v>
      </c>
      <c r="W70" s="147">
        <v>0.89</v>
      </c>
      <c r="X70" s="147">
        <v>0.96</v>
      </c>
      <c r="Y70" s="147"/>
    </row>
    <row r="71" spans="1:25" s="140" customFormat="1" ht="12.5" x14ac:dyDescent="0.25">
      <c r="A71" s="130" t="s">
        <v>240</v>
      </c>
      <c r="B71" s="121"/>
      <c r="C71" s="121"/>
      <c r="D71" s="146"/>
      <c r="E71" s="146"/>
      <c r="F71" s="146"/>
      <c r="G71" s="97">
        <v>1.1399999999999999</v>
      </c>
      <c r="H71" s="97">
        <v>1.1499999999999999</v>
      </c>
      <c r="I71" s="97">
        <v>1.1200000000000001</v>
      </c>
      <c r="J71" s="97">
        <v>1.0900000000000001</v>
      </c>
      <c r="K71" s="97">
        <v>1.08</v>
      </c>
      <c r="L71" s="97">
        <v>0.97</v>
      </c>
      <c r="M71" s="97">
        <v>0.94</v>
      </c>
      <c r="N71" s="97">
        <v>0.89</v>
      </c>
      <c r="O71" s="97">
        <v>0.8</v>
      </c>
      <c r="P71" s="97">
        <v>0.75</v>
      </c>
      <c r="Q71" s="97">
        <v>0.73</v>
      </c>
      <c r="R71" s="97">
        <v>0.69</v>
      </c>
      <c r="S71" s="97">
        <v>0.66</v>
      </c>
      <c r="T71" s="97">
        <v>0.64</v>
      </c>
      <c r="U71" s="97">
        <v>0.63</v>
      </c>
      <c r="V71" s="97">
        <v>0.63</v>
      </c>
      <c r="W71" s="97">
        <v>0.97</v>
      </c>
      <c r="X71" s="97">
        <v>0.99</v>
      </c>
      <c r="Y71" s="97"/>
    </row>
    <row r="72" spans="1:25" s="140" customFormat="1" ht="12.5" x14ac:dyDescent="0.25">
      <c r="A72" s="141" t="s">
        <v>241</v>
      </c>
      <c r="B72" s="121"/>
      <c r="C72" s="146"/>
      <c r="D72" s="146"/>
      <c r="E72" s="146"/>
      <c r="F72" s="146"/>
      <c r="G72" s="97">
        <f t="shared" ref="G72:Y72" si="14">G70/G71</f>
        <v>0.59649122807017552</v>
      </c>
      <c r="H72" s="97">
        <f t="shared" si="14"/>
        <v>0.23478260869565221</v>
      </c>
      <c r="I72" s="97">
        <f>I70/I71</f>
        <v>0.62499999999999989</v>
      </c>
      <c r="J72" s="97">
        <f>J70/J71</f>
        <v>0.39449541284403666</v>
      </c>
      <c r="K72" s="97">
        <f>K70/K71</f>
        <v>0.13888888888888887</v>
      </c>
      <c r="L72" s="97">
        <f>L70/L71</f>
        <v>0.16494845360824742</v>
      </c>
      <c r="M72" s="97">
        <f>M70/M71</f>
        <v>0.18085106382978725</v>
      </c>
      <c r="N72" s="97">
        <f t="shared" ref="N72" si="15">N70/N71</f>
        <v>0.20224719101123595</v>
      </c>
      <c r="O72" s="97">
        <f t="shared" si="14"/>
        <v>0.98750000000000004</v>
      </c>
      <c r="P72" s="97">
        <f t="shared" si="14"/>
        <v>2.2266666666666666</v>
      </c>
      <c r="Q72" s="97">
        <f t="shared" si="14"/>
        <v>1.4657534246575343</v>
      </c>
      <c r="R72" s="97">
        <f t="shared" si="14"/>
        <v>0.98550724637681175</v>
      </c>
      <c r="S72" s="97">
        <f t="shared" si="14"/>
        <v>2.1666666666666665</v>
      </c>
      <c r="T72" s="97">
        <f t="shared" si="14"/>
        <v>0.765625</v>
      </c>
      <c r="U72" s="97">
        <f t="shared" si="14"/>
        <v>0.79365079365079361</v>
      </c>
      <c r="V72" s="97">
        <f t="shared" si="14"/>
        <v>2.7619047619047619</v>
      </c>
      <c r="W72" s="97">
        <f t="shared" si="14"/>
        <v>0.91752577319587636</v>
      </c>
      <c r="X72" s="97">
        <f t="shared" si="14"/>
        <v>0.96969696969696972</v>
      </c>
      <c r="Y72" s="97" t="e">
        <f t="shared" si="14"/>
        <v>#DIV/0!</v>
      </c>
    </row>
    <row r="73" spans="1:25" s="140" customFormat="1" ht="12.5" x14ac:dyDescent="0.25">
      <c r="A73" s="141" t="s">
        <v>242</v>
      </c>
      <c r="B73" s="121"/>
      <c r="C73" s="121"/>
      <c r="D73" s="146"/>
      <c r="E73" s="146"/>
      <c r="F73" s="146"/>
      <c r="G73" s="97">
        <f t="shared" ref="G73:Y73" si="16">G69/G72</f>
        <v>0.12618595825426943</v>
      </c>
      <c r="H73" s="97">
        <f t="shared" si="16"/>
        <v>0.30532324439134467</v>
      </c>
      <c r="I73" s="97">
        <f>I69/I72</f>
        <v>-0.2752</v>
      </c>
      <c r="J73" s="97">
        <f>J69/J72</f>
        <v>-0.60305701425356339</v>
      </c>
      <c r="K73" s="97">
        <f>K69/K72</f>
        <v>-0.87364016736401673</v>
      </c>
      <c r="L73" s="97">
        <f>L69/L72</f>
        <v>0.2780963302752294</v>
      </c>
      <c r="M73" s="97">
        <f>M69/M72</f>
        <v>-7.9369546861806917E-2</v>
      </c>
      <c r="N73" s="97">
        <f t="shared" si="16"/>
        <v>1.1119085592769804</v>
      </c>
      <c r="O73" s="97">
        <f t="shared" si="16"/>
        <v>0.62516145698785841</v>
      </c>
      <c r="P73" s="97">
        <f t="shared" si="16"/>
        <v>0.42442587352766992</v>
      </c>
      <c r="Q73" s="97">
        <f t="shared" si="16"/>
        <v>0.79909123767232926</v>
      </c>
      <c r="R73" s="97">
        <f t="shared" si="16"/>
        <v>0.94222689075630228</v>
      </c>
      <c r="S73" s="97">
        <f t="shared" si="16"/>
        <v>0.42657342657342662</v>
      </c>
      <c r="T73" s="97">
        <f t="shared" si="16"/>
        <v>1.0461975835110164</v>
      </c>
      <c r="U73" s="97">
        <f t="shared" si="16"/>
        <v>0.70654205607476628</v>
      </c>
      <c r="V73" s="97">
        <f t="shared" si="16"/>
        <v>0.20134566862910011</v>
      </c>
      <c r="W73" s="97">
        <f t="shared" si="16"/>
        <v>0.9300374531835206</v>
      </c>
      <c r="X73" s="97">
        <f t="shared" si="16"/>
        <v>0.33955792682926828</v>
      </c>
      <c r="Y73" s="97" t="e">
        <f t="shared" si="16"/>
        <v>#DIV/0!</v>
      </c>
    </row>
    <row r="74" spans="1:25" s="140" customFormat="1" ht="12.5" x14ac:dyDescent="0.25">
      <c r="A74" s="130" t="s">
        <v>225</v>
      </c>
      <c r="B74" s="121"/>
      <c r="C74" s="121"/>
      <c r="D74" s="146"/>
      <c r="E74" s="146"/>
      <c r="F74" s="146"/>
      <c r="G74" s="97"/>
      <c r="H74" s="97"/>
      <c r="I74" s="97"/>
      <c r="J74" s="97"/>
      <c r="K74" s="97"/>
      <c r="L74" s="97"/>
      <c r="M74" s="97">
        <v>37.340000000000003</v>
      </c>
      <c r="N74" s="97">
        <v>37.04</v>
      </c>
      <c r="O74" s="97">
        <v>31.84</v>
      </c>
      <c r="P74" s="97">
        <v>38.99</v>
      </c>
      <c r="Q74" s="97">
        <v>42.33</v>
      </c>
      <c r="R74" s="97">
        <v>45.3</v>
      </c>
      <c r="S74" s="97">
        <v>44.88</v>
      </c>
      <c r="T74" s="97">
        <v>44.79</v>
      </c>
      <c r="U74" s="97">
        <v>48.41</v>
      </c>
      <c r="V74" s="97">
        <v>58.42</v>
      </c>
      <c r="W74" s="97">
        <v>57.24</v>
      </c>
      <c r="X74" s="97">
        <v>45.33</v>
      </c>
      <c r="Y74" s="97">
        <v>42.59</v>
      </c>
    </row>
    <row r="75" spans="1:25" s="140" customFormat="1" ht="12.5" x14ac:dyDescent="0.25">
      <c r="A75" s="130" t="s">
        <v>207</v>
      </c>
      <c r="B75" s="146"/>
      <c r="C75" s="146"/>
      <c r="D75" s="146"/>
      <c r="E75" s="146"/>
      <c r="F75" s="146"/>
      <c r="G75" s="147">
        <v>49.305728518057293</v>
      </c>
      <c r="H75" s="97">
        <v>71.540000000000006</v>
      </c>
      <c r="I75" s="97">
        <v>66.739999999999995</v>
      </c>
      <c r="J75" s="97">
        <v>67.2</v>
      </c>
      <c r="K75" s="97">
        <v>68.34</v>
      </c>
      <c r="L75" s="97">
        <v>56.98</v>
      </c>
      <c r="M75" s="97">
        <v>51.44</v>
      </c>
      <c r="N75" s="97">
        <v>59.87</v>
      </c>
      <c r="O75" s="97">
        <v>56.92</v>
      </c>
      <c r="P75" s="97">
        <v>57.18</v>
      </c>
      <c r="Q75" s="97">
        <v>63.18</v>
      </c>
      <c r="R75" s="97">
        <v>65.78</v>
      </c>
      <c r="S75" s="97">
        <v>72.569999999999993</v>
      </c>
      <c r="T75" s="97">
        <v>70.680000000000007</v>
      </c>
      <c r="U75" s="97">
        <v>66.31</v>
      </c>
      <c r="V75" s="97">
        <v>65.72</v>
      </c>
      <c r="W75" s="97">
        <v>62.2</v>
      </c>
      <c r="X75" s="97">
        <v>71.59</v>
      </c>
      <c r="Y75" s="97">
        <v>62.92</v>
      </c>
    </row>
    <row r="76" spans="1:25" s="140" customFormat="1" ht="12.5" x14ac:dyDescent="0.25">
      <c r="A76" s="141" t="s">
        <v>8</v>
      </c>
      <c r="B76" s="148"/>
      <c r="C76" s="148"/>
      <c r="D76" s="148"/>
      <c r="E76" s="148"/>
      <c r="F76" s="148"/>
      <c r="G76" s="97">
        <f t="shared" ref="G76:L76" si="17">G62/G75</f>
        <v>32.119999999999997</v>
      </c>
      <c r="H76" s="97">
        <f t="shared" si="17"/>
        <v>22.432205759015933</v>
      </c>
      <c r="I76" s="97">
        <f t="shared" si="17"/>
        <v>23.773599041054844</v>
      </c>
      <c r="J76" s="97">
        <f t="shared" si="17"/>
        <v>24.069940476190474</v>
      </c>
      <c r="K76" s="97">
        <f t="shared" si="17"/>
        <v>25.425080479953174</v>
      </c>
      <c r="L76" s="97">
        <f t="shared" si="17"/>
        <v>29.77974727974728</v>
      </c>
      <c r="M76" s="97">
        <f>M62/M75</f>
        <v>30.745528771384137</v>
      </c>
      <c r="N76" s="97">
        <f t="shared" ref="N76:Y76" si="18">N62/N75</f>
        <v>30.278937698346418</v>
      </c>
      <c r="O76" s="97">
        <f t="shared" si="18"/>
        <v>33.368763176387908</v>
      </c>
      <c r="P76" s="97">
        <f t="shared" si="18"/>
        <v>33.538824763903463</v>
      </c>
      <c r="Q76" s="97">
        <f t="shared" si="18"/>
        <v>33.760683760683762</v>
      </c>
      <c r="R76" s="97">
        <f t="shared" si="18"/>
        <v>37.435390696260264</v>
      </c>
      <c r="S76" s="97">
        <f t="shared" si="18"/>
        <v>34.967617472784902</v>
      </c>
      <c r="T76" s="97">
        <f t="shared" si="18"/>
        <v>34.50551782682512</v>
      </c>
      <c r="U76" s="97">
        <f t="shared" si="18"/>
        <v>33.789775297843462</v>
      </c>
      <c r="V76" s="97">
        <f t="shared" si="18"/>
        <v>33.601643335362148</v>
      </c>
      <c r="W76" s="97">
        <f t="shared" si="18"/>
        <v>33.770900321543408</v>
      </c>
      <c r="X76" s="97">
        <f t="shared" si="18"/>
        <v>26.764911300460955</v>
      </c>
      <c r="Y76" s="97">
        <f t="shared" si="18"/>
        <v>26.760171646535284</v>
      </c>
    </row>
    <row r="77" spans="1:25" s="142" customFormat="1" ht="12.5" x14ac:dyDescent="0.25">
      <c r="A77" s="101" t="s">
        <v>208</v>
      </c>
      <c r="B77" s="149"/>
      <c r="C77" s="149"/>
      <c r="D77" s="149"/>
      <c r="E77" s="149"/>
      <c r="F77" s="149"/>
      <c r="G77" s="142" t="e">
        <f t="shared" ref="G77:Y78" si="19">(G75-F75)/F75</f>
        <v>#DIV/0!</v>
      </c>
      <c r="H77" s="125">
        <f t="shared" si="19"/>
        <v>0.4509470227947211</v>
      </c>
      <c r="I77" s="125">
        <f t="shared" si="19"/>
        <v>-6.7095331283198362E-2</v>
      </c>
      <c r="J77" s="125">
        <f t="shared" si="19"/>
        <v>6.8924183398263112E-3</v>
      </c>
      <c r="K77" s="125">
        <f t="shared" si="19"/>
        <v>1.6964285714285723E-2</v>
      </c>
      <c r="L77" s="125">
        <f t="shared" si="19"/>
        <v>-0.16622768510389238</v>
      </c>
      <c r="M77" s="125">
        <f t="shared" si="19"/>
        <v>-9.7227097227097214E-2</v>
      </c>
      <c r="N77" s="125">
        <f t="shared" si="19"/>
        <v>0.16388024883359253</v>
      </c>
      <c r="O77" s="125">
        <f t="shared" si="19"/>
        <v>-4.9273425755804172E-2</v>
      </c>
      <c r="P77" s="125">
        <f t="shared" si="19"/>
        <v>4.5678144764581515E-3</v>
      </c>
      <c r="Q77" s="125">
        <f t="shared" si="19"/>
        <v>0.1049317943336831</v>
      </c>
      <c r="R77" s="125">
        <f t="shared" si="19"/>
        <v>4.1152263374485618E-2</v>
      </c>
      <c r="S77" s="125">
        <f t="shared" si="19"/>
        <v>0.10322286409242919</v>
      </c>
      <c r="T77" s="125">
        <f t="shared" si="19"/>
        <v>-2.6043819760231315E-2</v>
      </c>
      <c r="U77" s="125">
        <f t="shared" si="19"/>
        <v>-6.1827956989247368E-2</v>
      </c>
      <c r="V77" s="125">
        <f t="shared" si="19"/>
        <v>-8.8976021716182085E-3</v>
      </c>
      <c r="W77" s="125">
        <f t="shared" si="19"/>
        <v>-5.3560559951308526E-2</v>
      </c>
      <c r="X77" s="125">
        <f t="shared" si="19"/>
        <v>0.15096463022508039</v>
      </c>
      <c r="Y77" s="125">
        <f t="shared" si="19"/>
        <v>-0.12110629976253669</v>
      </c>
    </row>
    <row r="78" spans="1:25" s="142" customFormat="1" ht="12.5" x14ac:dyDescent="0.25">
      <c r="A78" s="101" t="s">
        <v>102</v>
      </c>
      <c r="B78" s="149"/>
      <c r="C78" s="149"/>
      <c r="D78" s="149"/>
      <c r="E78" s="149"/>
      <c r="F78" s="149"/>
      <c r="G78" s="142" t="e">
        <f t="shared" si="19"/>
        <v>#DIV/0!</v>
      </c>
      <c r="H78" s="125">
        <f t="shared" si="19"/>
        <v>-0.30161252306924241</v>
      </c>
      <c r="I78" s="125">
        <f t="shared" si="19"/>
        <v>5.9797654160682785E-2</v>
      </c>
      <c r="J78" s="125">
        <f t="shared" si="19"/>
        <v>1.2465148193333112E-2</v>
      </c>
      <c r="K78" s="125">
        <f t="shared" si="19"/>
        <v>5.6300097837930996E-2</v>
      </c>
      <c r="L78" s="125">
        <f t="shared" si="19"/>
        <v>0.17127445489219259</v>
      </c>
      <c r="M78" s="125">
        <f t="shared" si="19"/>
        <v>3.2430815566177398E-2</v>
      </c>
      <c r="N78" s="125">
        <f t="shared" si="19"/>
        <v>-1.5175900096146359E-2</v>
      </c>
      <c r="O78" s="125">
        <f t="shared" si="19"/>
        <v>0.10204537255645632</v>
      </c>
      <c r="P78" s="125">
        <f t="shared" si="19"/>
        <v>5.0964306533210759E-3</v>
      </c>
      <c r="Q78" s="125">
        <f t="shared" si="19"/>
        <v>6.614990189491572E-3</v>
      </c>
      <c r="R78" s="125">
        <f t="shared" si="19"/>
        <v>0.1088457497373293</v>
      </c>
      <c r="S78" s="125">
        <f t="shared" si="19"/>
        <v>-6.5920861985871798E-2</v>
      </c>
      <c r="T78" s="125">
        <f t="shared" si="19"/>
        <v>-1.321507381277639E-2</v>
      </c>
      <c r="U78" s="125">
        <f t="shared" si="19"/>
        <v>-2.0742842712107568E-2</v>
      </c>
      <c r="V78" s="125">
        <f t="shared" si="19"/>
        <v>-5.5677186611336081E-3</v>
      </c>
      <c r="W78" s="125">
        <f t="shared" si="19"/>
        <v>5.0371639414175653E-3</v>
      </c>
      <c r="X78" s="125">
        <f t="shared" si="19"/>
        <v>-0.20745638861789939</v>
      </c>
      <c r="Y78" s="125">
        <f t="shared" si="19"/>
        <v>-1.7708461173155589E-4</v>
      </c>
    </row>
    <row r="79" spans="1:25" s="150" customFormat="1" ht="12.5" x14ac:dyDescent="0.25">
      <c r="A79" s="112" t="s">
        <v>243</v>
      </c>
      <c r="B79" s="118"/>
      <c r="C79" s="118"/>
      <c r="D79" s="118"/>
      <c r="E79" s="118"/>
      <c r="F79" s="118"/>
      <c r="G79" s="97" t="e">
        <f t="shared" ref="G79:Y79" si="20">G77/G78</f>
        <v>#DIV/0!</v>
      </c>
      <c r="H79" s="97">
        <f t="shared" si="20"/>
        <v>-1.4951203557658492</v>
      </c>
      <c r="I79" s="97">
        <f>I77/I78</f>
        <v>-1.1220395218666259</v>
      </c>
      <c r="J79" s="97">
        <f>J77/J78</f>
        <v>0.5529351302468003</v>
      </c>
      <c r="K79" s="97">
        <f>K77/K78</f>
        <v>0.30131893843453317</v>
      </c>
      <c r="L79" s="97">
        <f>L77/L78</f>
        <v>-0.9705340192647125</v>
      </c>
      <c r="M79" s="97">
        <f>M77/M78</f>
        <v>-2.9979849575074167</v>
      </c>
      <c r="N79" s="97">
        <f t="shared" si="20"/>
        <v>-10.798716899514046</v>
      </c>
      <c r="O79" s="97">
        <f t="shared" si="20"/>
        <v>-0.48285801228805142</v>
      </c>
      <c r="P79" s="97">
        <f t="shared" si="20"/>
        <v>0.89627717655327011</v>
      </c>
      <c r="Q79" s="97">
        <f t="shared" si="20"/>
        <v>15.862728640229195</v>
      </c>
      <c r="R79" s="97">
        <f t="shared" si="20"/>
        <v>0.37807873503371353</v>
      </c>
      <c r="S79" s="97">
        <f t="shared" si="20"/>
        <v>-1.5658603510759914</v>
      </c>
      <c r="T79" s="97">
        <f t="shared" si="20"/>
        <v>1.9707661212646452</v>
      </c>
      <c r="U79" s="97">
        <f t="shared" si="20"/>
        <v>2.9806887053700928</v>
      </c>
      <c r="V79" s="97">
        <f t="shared" si="20"/>
        <v>1.5980696427298688</v>
      </c>
      <c r="W79" s="97">
        <f t="shared" si="20"/>
        <v>-10.633078568460379</v>
      </c>
      <c r="X79" s="97">
        <f t="shared" si="20"/>
        <v>-0.72769332981657386</v>
      </c>
      <c r="Y79" s="97">
        <f t="shared" si="20"/>
        <v>683.88946153109441</v>
      </c>
    </row>
    <row r="80" spans="1:25" ht="15.75" customHeight="1" x14ac:dyDescent="0.25">
      <c r="A80" s="151" t="s">
        <v>244</v>
      </c>
    </row>
    <row r="81" spans="1:13" ht="15.75" customHeight="1" x14ac:dyDescent="0.25"/>
    <row r="82" spans="1:13" ht="15.75" customHeight="1" x14ac:dyDescent="0.3">
      <c r="A82" s="135" t="s">
        <v>245</v>
      </c>
      <c r="B82" s="136"/>
      <c r="C82" s="136"/>
      <c r="D82" s="136"/>
      <c r="E82" s="136"/>
      <c r="F82" s="136"/>
      <c r="G82" s="136"/>
      <c r="H82" s="136"/>
    </row>
    <row r="83" spans="1:13" ht="15.75" customHeight="1" x14ac:dyDescent="0.25">
      <c r="A83" s="137"/>
      <c r="B83" s="138">
        <v>45046</v>
      </c>
      <c r="C83" s="138">
        <v>45107</v>
      </c>
      <c r="D83" s="138">
        <v>45107</v>
      </c>
      <c r="E83" s="138">
        <v>45138</v>
      </c>
      <c r="F83" s="138">
        <v>45169</v>
      </c>
      <c r="G83" s="138">
        <v>45199</v>
      </c>
      <c r="H83" s="138">
        <v>45230</v>
      </c>
      <c r="I83" s="138">
        <v>45260</v>
      </c>
      <c r="J83" s="138">
        <v>45291</v>
      </c>
      <c r="K83" s="138">
        <v>45322</v>
      </c>
      <c r="L83" s="138">
        <v>45351</v>
      </c>
      <c r="M83" s="138">
        <v>45382</v>
      </c>
    </row>
    <row r="84" spans="1:13" ht="15.75" customHeight="1" x14ac:dyDescent="0.25">
      <c r="A84" s="92" t="s">
        <v>246</v>
      </c>
      <c r="B84" s="94"/>
      <c r="C84" s="94"/>
      <c r="D84" s="94"/>
      <c r="E84" s="94"/>
      <c r="F84" s="94"/>
      <c r="G84" s="94"/>
      <c r="H84" s="95"/>
      <c r="I84" s="94"/>
      <c r="J84" s="94"/>
      <c r="K84" s="94"/>
      <c r="L84" s="94"/>
      <c r="M84" s="95"/>
    </row>
    <row r="85" spans="1:13" ht="15.75" customHeight="1" x14ac:dyDescent="0.35">
      <c r="A85" s="152" t="s">
        <v>10</v>
      </c>
      <c r="B85" s="153"/>
      <c r="C85" s="153"/>
      <c r="D85" s="153"/>
      <c r="E85" s="153"/>
      <c r="F85" s="153"/>
      <c r="G85" s="153"/>
      <c r="H85" s="154"/>
      <c r="I85" s="153"/>
      <c r="J85" s="153"/>
      <c r="K85" s="153"/>
      <c r="L85" s="153"/>
      <c r="M85" s="154"/>
    </row>
    <row r="86" spans="1:13" ht="15.75" customHeight="1" x14ac:dyDescent="0.35">
      <c r="A86" s="155" t="s">
        <v>247</v>
      </c>
      <c r="B86" s="156">
        <v>5</v>
      </c>
      <c r="C86" s="156">
        <v>10</v>
      </c>
      <c r="D86" s="156"/>
      <c r="E86" s="156"/>
      <c r="F86" s="156"/>
      <c r="G86" s="157"/>
      <c r="H86" s="157"/>
      <c r="I86" s="156"/>
      <c r="J86" s="156"/>
      <c r="K86" s="156"/>
      <c r="L86" s="157"/>
      <c r="M86" s="157"/>
    </row>
    <row r="87" spans="1:13" ht="15.75" customHeight="1" x14ac:dyDescent="0.35">
      <c r="A87" s="155" t="s">
        <v>248</v>
      </c>
      <c r="B87" s="158">
        <v>5</v>
      </c>
      <c r="C87" s="158">
        <v>5</v>
      </c>
      <c r="D87" s="158"/>
      <c r="E87" s="158"/>
      <c r="F87" s="158"/>
      <c r="G87" s="158"/>
      <c r="H87" s="158"/>
      <c r="I87" s="158"/>
      <c r="J87" s="158"/>
      <c r="K87" s="158"/>
      <c r="L87" s="158"/>
      <c r="M87" s="158"/>
    </row>
    <row r="88" spans="1:13" ht="15.75" customHeight="1" x14ac:dyDescent="0.35">
      <c r="A88" s="155" t="s">
        <v>249</v>
      </c>
      <c r="B88" s="157">
        <v>5</v>
      </c>
      <c r="C88" s="157">
        <v>5</v>
      </c>
      <c r="D88" s="157"/>
      <c r="E88" s="157"/>
      <c r="F88" s="157"/>
      <c r="G88" s="157"/>
      <c r="H88" s="157"/>
      <c r="I88" s="157"/>
      <c r="J88" s="157"/>
      <c r="K88" s="157"/>
      <c r="L88" s="157"/>
      <c r="M88" s="157"/>
    </row>
    <row r="89" spans="1:13" ht="15.75" customHeight="1" x14ac:dyDescent="0.35">
      <c r="A89" s="152" t="s">
        <v>250</v>
      </c>
      <c r="B89" s="159">
        <v>4</v>
      </c>
      <c r="C89" s="158">
        <v>5</v>
      </c>
      <c r="D89" s="158"/>
      <c r="E89" s="158"/>
      <c r="F89" s="158"/>
      <c r="G89" s="158"/>
      <c r="H89" s="158"/>
      <c r="I89" s="158"/>
      <c r="J89" s="158"/>
      <c r="K89" s="158"/>
      <c r="L89" s="158"/>
      <c r="M89" s="158"/>
    </row>
    <row r="90" spans="1:13" ht="15.75" customHeight="1" x14ac:dyDescent="0.35">
      <c r="A90" s="92" t="s">
        <v>201</v>
      </c>
      <c r="B90" s="159"/>
      <c r="C90" s="158"/>
      <c r="D90" s="158"/>
      <c r="E90" s="158"/>
      <c r="F90" s="158"/>
      <c r="G90" s="158"/>
      <c r="H90" s="158"/>
      <c r="I90" s="158"/>
      <c r="J90" s="158"/>
      <c r="K90" s="158"/>
      <c r="L90" s="158"/>
      <c r="M90" s="158"/>
    </row>
    <row r="91" spans="1:13" ht="15.75" customHeight="1" x14ac:dyDescent="0.35">
      <c r="A91" s="160" t="s">
        <v>251</v>
      </c>
      <c r="B91" s="157">
        <v>2</v>
      </c>
      <c r="C91" s="157">
        <v>2</v>
      </c>
      <c r="D91" s="159"/>
      <c r="E91" s="159"/>
      <c r="F91" s="159"/>
      <c r="G91" s="159"/>
      <c r="H91" s="159"/>
      <c r="I91" s="159"/>
      <c r="J91" s="159"/>
      <c r="K91" s="159"/>
      <c r="L91" s="159"/>
      <c r="M91" s="159"/>
    </row>
    <row r="92" spans="1:13" ht="15.75" customHeight="1" x14ac:dyDescent="0.35">
      <c r="A92" s="160" t="s">
        <v>252</v>
      </c>
      <c r="B92" s="157">
        <v>2</v>
      </c>
      <c r="C92" s="157">
        <v>5</v>
      </c>
      <c r="D92" s="159"/>
      <c r="E92" s="159"/>
      <c r="F92" s="159"/>
      <c r="G92" s="159"/>
      <c r="H92" s="159"/>
      <c r="I92" s="159"/>
      <c r="J92" s="159"/>
      <c r="K92" s="159"/>
      <c r="L92" s="159"/>
      <c r="M92" s="159"/>
    </row>
    <row r="93" spans="1:13" ht="15.75" customHeight="1" x14ac:dyDescent="0.35">
      <c r="A93" s="160" t="s">
        <v>207</v>
      </c>
      <c r="B93" s="157">
        <v>5</v>
      </c>
      <c r="C93" s="157">
        <v>0</v>
      </c>
      <c r="D93" s="159"/>
      <c r="E93" s="159"/>
      <c r="F93" s="159"/>
      <c r="G93" s="159"/>
      <c r="H93" s="159"/>
      <c r="I93" s="159"/>
      <c r="J93" s="159"/>
      <c r="K93" s="159"/>
      <c r="L93" s="159"/>
      <c r="M93" s="159"/>
    </row>
    <row r="94" spans="1:13" ht="15.75" customHeight="1" x14ac:dyDescent="0.35">
      <c r="A94" s="92" t="s">
        <v>253</v>
      </c>
      <c r="B94" s="157"/>
      <c r="C94" s="159"/>
      <c r="D94" s="159"/>
      <c r="E94" s="159"/>
      <c r="F94" s="159"/>
      <c r="G94" s="159"/>
      <c r="H94" s="159"/>
      <c r="I94" s="159"/>
      <c r="J94" s="159"/>
      <c r="K94" s="159"/>
      <c r="L94" s="159"/>
      <c r="M94" s="159"/>
    </row>
    <row r="95" spans="1:13" ht="15.75" customHeight="1" x14ac:dyDescent="0.35">
      <c r="A95" s="160" t="s">
        <v>254</v>
      </c>
      <c r="B95" s="157">
        <v>5</v>
      </c>
      <c r="C95" s="157">
        <v>5</v>
      </c>
      <c r="D95" s="159"/>
      <c r="E95" s="159"/>
      <c r="F95" s="159"/>
      <c r="G95" s="159"/>
      <c r="H95" s="159"/>
      <c r="I95" s="159"/>
      <c r="J95" s="159"/>
      <c r="K95" s="159"/>
      <c r="L95" s="159"/>
      <c r="M95" s="159"/>
    </row>
    <row r="96" spans="1:13" ht="15.75" customHeight="1" x14ac:dyDescent="0.35">
      <c r="A96" s="160" t="s">
        <v>255</v>
      </c>
      <c r="B96" s="157">
        <v>5</v>
      </c>
      <c r="C96" s="157">
        <v>5</v>
      </c>
      <c r="D96" s="159"/>
      <c r="E96" s="159"/>
      <c r="F96" s="159"/>
      <c r="G96" s="159"/>
      <c r="H96" s="159"/>
      <c r="I96" s="159"/>
      <c r="J96" s="159"/>
      <c r="K96" s="159"/>
      <c r="L96" s="159"/>
      <c r="M96" s="159"/>
    </row>
    <row r="97" spans="1:13" ht="15.75" customHeight="1" x14ac:dyDescent="0.35">
      <c r="A97" s="160" t="s">
        <v>256</v>
      </c>
      <c r="B97" s="157">
        <v>0</v>
      </c>
      <c r="C97" s="159">
        <v>5</v>
      </c>
      <c r="D97" s="159"/>
      <c r="E97" s="159"/>
      <c r="F97" s="159"/>
      <c r="G97" s="159"/>
      <c r="H97" s="159"/>
      <c r="I97" s="159"/>
      <c r="J97" s="159"/>
      <c r="K97" s="159"/>
      <c r="L97" s="159"/>
      <c r="M97" s="159"/>
    </row>
    <row r="98" spans="1:13" ht="15.75" customHeight="1" x14ac:dyDescent="0.35">
      <c r="A98" s="160" t="s">
        <v>193</v>
      </c>
      <c r="B98" s="157">
        <v>5</v>
      </c>
      <c r="C98" s="157">
        <v>5</v>
      </c>
      <c r="D98" s="159"/>
      <c r="E98" s="159"/>
      <c r="F98" s="159"/>
      <c r="G98" s="159"/>
      <c r="H98" s="159"/>
      <c r="I98" s="159"/>
      <c r="J98" s="159"/>
      <c r="K98" s="159"/>
      <c r="L98" s="159"/>
      <c r="M98" s="159"/>
    </row>
    <row r="99" spans="1:13" ht="15.75" customHeight="1" x14ac:dyDescent="0.35">
      <c r="A99" s="160" t="s">
        <v>257</v>
      </c>
      <c r="B99" s="159">
        <v>3</v>
      </c>
      <c r="C99" s="159">
        <v>5</v>
      </c>
      <c r="D99" s="159"/>
      <c r="E99" s="159"/>
      <c r="F99" s="159"/>
      <c r="G99" s="159"/>
      <c r="H99" s="159"/>
      <c r="I99" s="159"/>
      <c r="J99" s="159"/>
      <c r="K99" s="159"/>
      <c r="L99" s="159"/>
      <c r="M99" s="159"/>
    </row>
    <row r="100" spans="1:13" ht="15.75" customHeight="1" x14ac:dyDescent="0.35">
      <c r="A100" s="92" t="s">
        <v>258</v>
      </c>
      <c r="B100" s="161"/>
      <c r="C100" s="161"/>
      <c r="D100" s="161"/>
      <c r="E100" s="161"/>
      <c r="F100" s="161"/>
      <c r="G100" s="159"/>
      <c r="H100" s="159"/>
      <c r="I100" s="161"/>
      <c r="J100" s="161"/>
      <c r="K100" s="161"/>
      <c r="L100" s="159"/>
      <c r="M100" s="159"/>
    </row>
    <row r="101" spans="1:13" ht="15.75" customHeight="1" x14ac:dyDescent="0.35">
      <c r="A101" s="162" t="s">
        <v>44</v>
      </c>
      <c r="B101" s="158">
        <v>5</v>
      </c>
      <c r="C101" s="158">
        <v>5</v>
      </c>
      <c r="D101" s="158"/>
      <c r="E101" s="158"/>
      <c r="F101" s="158"/>
      <c r="G101" s="158"/>
      <c r="H101" s="158"/>
      <c r="I101" s="158"/>
      <c r="J101" s="158"/>
      <c r="K101" s="158"/>
      <c r="L101" s="158"/>
      <c r="M101" s="158"/>
    </row>
    <row r="102" spans="1:13" ht="15.75" customHeight="1" x14ac:dyDescent="0.35">
      <c r="A102" s="162" t="s">
        <v>259</v>
      </c>
      <c r="B102" s="158">
        <v>5</v>
      </c>
      <c r="C102" s="158">
        <v>5</v>
      </c>
      <c r="D102" s="158"/>
      <c r="E102" s="158"/>
      <c r="F102" s="158"/>
      <c r="G102" s="158"/>
      <c r="H102" s="158"/>
      <c r="I102" s="158"/>
      <c r="J102" s="158"/>
      <c r="K102" s="158"/>
      <c r="L102" s="158"/>
      <c r="M102" s="158"/>
    </row>
    <row r="103" spans="1:13" ht="15.75" customHeight="1" x14ac:dyDescent="0.35">
      <c r="A103" s="163" t="s">
        <v>260</v>
      </c>
      <c r="B103" s="159">
        <v>3</v>
      </c>
      <c r="C103" s="159">
        <v>5</v>
      </c>
      <c r="D103" s="159"/>
      <c r="E103" s="159"/>
      <c r="F103" s="159"/>
      <c r="G103" s="159"/>
      <c r="H103" s="159"/>
      <c r="I103" s="159"/>
      <c r="J103" s="159"/>
      <c r="K103" s="159"/>
      <c r="L103" s="159"/>
      <c r="M103" s="159"/>
    </row>
    <row r="104" spans="1:13" ht="15.75" customHeight="1" x14ac:dyDescent="0.35">
      <c r="A104" s="163" t="s">
        <v>261</v>
      </c>
      <c r="B104" s="159">
        <v>5</v>
      </c>
      <c r="C104" s="159">
        <v>5</v>
      </c>
      <c r="D104" s="159"/>
      <c r="E104" s="159"/>
      <c r="F104" s="159"/>
      <c r="G104" s="159"/>
      <c r="H104" s="159"/>
      <c r="I104" s="159"/>
      <c r="J104" s="159"/>
      <c r="K104" s="159"/>
      <c r="L104" s="159"/>
      <c r="M104" s="159"/>
    </row>
    <row r="105" spans="1:13" ht="15.75" customHeight="1" x14ac:dyDescent="0.35">
      <c r="A105" s="164" t="s">
        <v>262</v>
      </c>
      <c r="B105" s="165">
        <f>SUM(B85:B104)</f>
        <v>64</v>
      </c>
      <c r="C105" s="165">
        <f>SUM(C85:C104)</f>
        <v>77</v>
      </c>
      <c r="D105" s="165"/>
      <c r="E105" s="165"/>
      <c r="F105" s="165"/>
      <c r="G105" s="165"/>
      <c r="H105" s="165"/>
      <c r="I105" s="165"/>
      <c r="J105" s="165"/>
      <c r="K105" s="165"/>
      <c r="L105" s="165"/>
      <c r="M105" s="165"/>
    </row>
    <row r="106" spans="1:13" ht="15.75" customHeight="1" x14ac:dyDescent="0.25"/>
    <row r="107" spans="1:13" ht="48" customHeight="1" x14ac:dyDescent="0.3">
      <c r="A107" s="91" t="s">
        <v>263</v>
      </c>
      <c r="B107" s="166" t="s">
        <v>264</v>
      </c>
      <c r="C107" s="167"/>
      <c r="D107" s="167"/>
      <c r="E107" s="167"/>
      <c r="F107" s="167"/>
      <c r="G107" s="167"/>
      <c r="H107" s="167"/>
      <c r="I107" s="167"/>
      <c r="J107" s="167"/>
      <c r="K107" s="167"/>
      <c r="L107" s="167"/>
      <c r="M107" s="168"/>
    </row>
    <row r="108" spans="1:13" ht="32.5" customHeight="1" x14ac:dyDescent="0.3">
      <c r="A108" s="91" t="s">
        <v>265</v>
      </c>
      <c r="B108" s="169" t="s">
        <v>266</v>
      </c>
      <c r="C108" s="170"/>
      <c r="D108" s="170"/>
      <c r="E108" s="170"/>
      <c r="F108" s="170"/>
      <c r="G108" s="170"/>
      <c r="H108" s="170"/>
      <c r="I108" s="170"/>
      <c r="J108" s="170"/>
      <c r="K108" s="170"/>
      <c r="L108" s="170"/>
      <c r="M108" s="171"/>
    </row>
    <row r="109" spans="1:13" ht="15.75" customHeight="1" x14ac:dyDescent="0.25"/>
    <row r="110" spans="1:13" ht="15.75" customHeight="1" x14ac:dyDescent="0.3">
      <c r="A110" s="85" t="s">
        <v>267</v>
      </c>
    </row>
    <row r="111" spans="1:13" ht="15.75" customHeight="1" x14ac:dyDescent="0.3">
      <c r="A111" s="89" t="s">
        <v>268</v>
      </c>
      <c r="B111" s="89" t="s">
        <v>269</v>
      </c>
      <c r="C111" s="89" t="s">
        <v>270</v>
      </c>
      <c r="D111" s="89" t="s">
        <v>271</v>
      </c>
      <c r="E111" s="89" t="s">
        <v>272</v>
      </c>
      <c r="F111" s="89" t="s">
        <v>273</v>
      </c>
      <c r="G111" s="89" t="s">
        <v>274</v>
      </c>
      <c r="H111" s="89" t="s">
        <v>275</v>
      </c>
      <c r="I111" s="89" t="s">
        <v>276</v>
      </c>
      <c r="J111" s="89" t="s">
        <v>277</v>
      </c>
    </row>
    <row r="112" spans="1:13" ht="15.75" customHeight="1" x14ac:dyDescent="0.3">
      <c r="A112" s="91" t="s">
        <v>213</v>
      </c>
      <c r="B112" s="172" t="s">
        <v>278</v>
      </c>
      <c r="C112" s="172"/>
      <c r="D112" s="172" t="s">
        <v>279</v>
      </c>
      <c r="E112" s="101"/>
      <c r="F112" s="172"/>
      <c r="G112" s="172" t="s">
        <v>280</v>
      </c>
      <c r="H112" s="172" t="s">
        <v>281</v>
      </c>
      <c r="I112" s="172" t="s">
        <v>282</v>
      </c>
      <c r="J112" s="172"/>
    </row>
    <row r="113" spans="1:13" ht="15.75" customHeight="1" x14ac:dyDescent="0.35">
      <c r="A113" s="91" t="s">
        <v>283</v>
      </c>
      <c r="B113" s="101"/>
      <c r="C113" s="172" t="s">
        <v>284</v>
      </c>
      <c r="D113" s="172" t="s">
        <v>285</v>
      </c>
      <c r="E113" s="172" t="s">
        <v>286</v>
      </c>
      <c r="F113" s="173"/>
      <c r="G113" s="172" t="s">
        <v>280</v>
      </c>
      <c r="H113" s="172" t="s">
        <v>281</v>
      </c>
      <c r="I113" s="172" t="s">
        <v>282</v>
      </c>
      <c r="J113" s="172"/>
    </row>
    <row r="114" spans="1:13" ht="15.75" customHeight="1" x14ac:dyDescent="0.3">
      <c r="A114" s="91" t="s">
        <v>215</v>
      </c>
      <c r="B114" s="101"/>
      <c r="C114" s="101"/>
      <c r="D114" s="101"/>
      <c r="E114" s="101"/>
      <c r="F114" s="172" t="s">
        <v>287</v>
      </c>
      <c r="G114" s="172"/>
      <c r="H114" s="172" t="s">
        <v>281</v>
      </c>
      <c r="I114" s="172" t="s">
        <v>282</v>
      </c>
      <c r="J114" s="172"/>
    </row>
    <row r="115" spans="1:13" ht="15.75" customHeight="1" x14ac:dyDescent="0.3">
      <c r="A115" s="91" t="s">
        <v>216</v>
      </c>
      <c r="B115" s="101"/>
      <c r="C115" s="101"/>
      <c r="D115" s="101"/>
      <c r="E115" s="101"/>
      <c r="F115" s="101"/>
      <c r="G115" s="172" t="s">
        <v>280</v>
      </c>
      <c r="H115" s="172" t="s">
        <v>281</v>
      </c>
      <c r="I115" s="172" t="s">
        <v>282</v>
      </c>
      <c r="J115" s="172" t="s">
        <v>288</v>
      </c>
    </row>
    <row r="116" spans="1:13" ht="15.75" customHeight="1" x14ac:dyDescent="0.3">
      <c r="A116" s="91" t="s">
        <v>217</v>
      </c>
      <c r="B116" s="101"/>
      <c r="C116" s="101"/>
      <c r="D116" s="101"/>
      <c r="E116" s="101"/>
      <c r="F116" s="101"/>
      <c r="G116" s="172" t="s">
        <v>280</v>
      </c>
      <c r="H116" s="172" t="s">
        <v>281</v>
      </c>
      <c r="I116" s="172" t="s">
        <v>282</v>
      </c>
      <c r="J116" s="101"/>
    </row>
    <row r="117" spans="1:13" ht="15.75" customHeight="1" x14ac:dyDescent="0.3">
      <c r="A117" s="174"/>
      <c r="B117" s="175"/>
      <c r="C117" s="175"/>
      <c r="D117" s="175"/>
      <c r="E117" s="175"/>
      <c r="F117" s="175"/>
      <c r="G117" s="175"/>
      <c r="H117" s="175"/>
      <c r="I117" s="175"/>
    </row>
    <row r="118" spans="1:13" ht="15.75" customHeight="1" x14ac:dyDescent="0.3">
      <c r="A118" s="91" t="s">
        <v>213</v>
      </c>
    </row>
    <row r="119" spans="1:13" ht="96.5" customHeight="1" x14ac:dyDescent="0.3">
      <c r="A119" s="91" t="s">
        <v>280</v>
      </c>
      <c r="B119" s="169" t="s">
        <v>289</v>
      </c>
      <c r="C119" s="170"/>
      <c r="D119" s="170"/>
      <c r="E119" s="170"/>
      <c r="F119" s="170"/>
      <c r="G119" s="170"/>
      <c r="H119" s="170"/>
      <c r="I119" s="170"/>
      <c r="J119" s="170"/>
      <c r="K119" s="170"/>
      <c r="L119" s="170"/>
      <c r="M119" s="171"/>
    </row>
    <row r="120" spans="1:13" ht="42" customHeight="1" x14ac:dyDescent="0.3">
      <c r="A120" s="91" t="s">
        <v>290</v>
      </c>
      <c r="B120" s="169" t="s">
        <v>291</v>
      </c>
      <c r="C120" s="170"/>
      <c r="D120" s="170"/>
      <c r="E120" s="170"/>
      <c r="F120" s="170"/>
      <c r="G120" s="170"/>
      <c r="H120" s="170"/>
      <c r="I120" s="170"/>
      <c r="J120" s="170"/>
      <c r="K120" s="170"/>
      <c r="L120" s="170"/>
      <c r="M120" s="171"/>
    </row>
    <row r="121" spans="1:13" ht="15.75" customHeight="1" x14ac:dyDescent="0.25">
      <c r="B121" s="87" t="s">
        <v>292</v>
      </c>
    </row>
    <row r="122" spans="1:13" ht="15.75" customHeight="1" x14ac:dyDescent="0.3">
      <c r="A122" s="91" t="s">
        <v>283</v>
      </c>
    </row>
    <row r="123" spans="1:13" ht="166.5" customHeight="1" x14ac:dyDescent="0.3">
      <c r="A123" s="91" t="s">
        <v>280</v>
      </c>
      <c r="B123" s="169" t="s">
        <v>293</v>
      </c>
      <c r="C123" s="170"/>
      <c r="D123" s="170"/>
      <c r="E123" s="170"/>
      <c r="F123" s="170"/>
      <c r="G123" s="170"/>
      <c r="H123" s="170"/>
      <c r="I123" s="170"/>
      <c r="J123" s="170"/>
      <c r="K123" s="170"/>
      <c r="L123" s="170"/>
      <c r="M123" s="171"/>
    </row>
    <row r="124" spans="1:13" ht="88.5" customHeight="1" x14ac:dyDescent="0.3">
      <c r="A124" s="91" t="s">
        <v>290</v>
      </c>
      <c r="B124" s="169" t="s">
        <v>294</v>
      </c>
      <c r="C124" s="170"/>
      <c r="D124" s="170"/>
      <c r="E124" s="170"/>
      <c r="F124" s="170"/>
      <c r="G124" s="170"/>
      <c r="H124" s="170"/>
      <c r="I124" s="170"/>
      <c r="J124" s="170"/>
      <c r="K124" s="170"/>
      <c r="L124" s="170"/>
      <c r="M124" s="171"/>
    </row>
    <row r="125" spans="1:13" ht="15.75" customHeight="1" x14ac:dyDescent="0.25"/>
    <row r="126" spans="1:13" ht="15.75" customHeight="1" x14ac:dyDescent="0.3">
      <c r="A126" s="91" t="s">
        <v>215</v>
      </c>
    </row>
    <row r="127" spans="1:13" ht="129" customHeight="1" x14ac:dyDescent="0.3">
      <c r="A127" s="91" t="s">
        <v>280</v>
      </c>
      <c r="B127" s="169" t="s">
        <v>295</v>
      </c>
      <c r="C127" s="170"/>
      <c r="D127" s="170"/>
      <c r="E127" s="170"/>
      <c r="F127" s="170"/>
      <c r="G127" s="170"/>
      <c r="H127" s="170"/>
      <c r="I127" s="170"/>
      <c r="J127" s="170"/>
      <c r="K127" s="170"/>
      <c r="L127" s="170"/>
      <c r="M127" s="171"/>
    </row>
    <row r="128" spans="1:13" ht="161.5" customHeight="1" x14ac:dyDescent="0.3">
      <c r="A128" s="91" t="s">
        <v>290</v>
      </c>
      <c r="B128" s="169" t="s">
        <v>296</v>
      </c>
      <c r="C128" s="170"/>
      <c r="D128" s="170"/>
      <c r="E128" s="170"/>
      <c r="F128" s="170"/>
      <c r="G128" s="170"/>
      <c r="H128" s="170"/>
      <c r="I128" s="170"/>
      <c r="J128" s="170"/>
      <c r="K128" s="170"/>
      <c r="L128" s="170"/>
      <c r="M128" s="171"/>
    </row>
    <row r="129" spans="1:13" ht="14" x14ac:dyDescent="0.3">
      <c r="A129" s="174"/>
      <c r="B129" s="176"/>
      <c r="C129" s="176"/>
      <c r="D129" s="176"/>
      <c r="E129" s="176"/>
      <c r="F129" s="176"/>
      <c r="G129" s="176"/>
      <c r="H129" s="176"/>
      <c r="I129" s="176"/>
      <c r="J129" s="176"/>
      <c r="K129" s="176"/>
      <c r="L129" s="176"/>
      <c r="M129" s="176"/>
    </row>
    <row r="130" spans="1:13" ht="14" x14ac:dyDescent="0.3">
      <c r="A130" s="91" t="s">
        <v>216</v>
      </c>
    </row>
    <row r="131" spans="1:13" ht="161.5" customHeight="1" x14ac:dyDescent="0.3">
      <c r="A131" s="91" t="s">
        <v>280</v>
      </c>
      <c r="B131" s="169" t="s">
        <v>297</v>
      </c>
      <c r="C131" s="170"/>
      <c r="D131" s="170"/>
      <c r="E131" s="170"/>
      <c r="F131" s="170"/>
      <c r="G131" s="170"/>
      <c r="H131" s="170"/>
      <c r="I131" s="170"/>
      <c r="J131" s="170"/>
      <c r="K131" s="170"/>
      <c r="L131" s="170"/>
      <c r="M131" s="171"/>
    </row>
    <row r="132" spans="1:13" ht="109.5" customHeight="1" x14ac:dyDescent="0.3">
      <c r="A132" s="91" t="s">
        <v>290</v>
      </c>
      <c r="B132" s="169" t="s">
        <v>298</v>
      </c>
      <c r="C132" s="170"/>
      <c r="D132" s="170"/>
      <c r="E132" s="170"/>
      <c r="F132" s="170"/>
      <c r="G132" s="170"/>
      <c r="H132" s="170"/>
      <c r="I132" s="170"/>
      <c r="J132" s="170"/>
      <c r="K132" s="170"/>
      <c r="L132" s="170"/>
      <c r="M132" s="171"/>
    </row>
    <row r="133" spans="1:13" ht="14" x14ac:dyDescent="0.3">
      <c r="A133" s="174"/>
      <c r="B133" s="176"/>
      <c r="C133" s="176"/>
      <c r="D133" s="176"/>
      <c r="E133" s="176"/>
      <c r="F133" s="176"/>
      <c r="G133" s="176"/>
      <c r="H133" s="176"/>
      <c r="I133" s="176"/>
      <c r="J133" s="176"/>
      <c r="K133" s="176"/>
      <c r="L133" s="176"/>
      <c r="M133" s="176"/>
    </row>
    <row r="134" spans="1:13" ht="14" x14ac:dyDescent="0.3">
      <c r="A134" s="177" t="s">
        <v>217</v>
      </c>
    </row>
    <row r="135" spans="1:13" ht="61" customHeight="1" x14ac:dyDescent="0.3">
      <c r="A135" s="178" t="s">
        <v>280</v>
      </c>
      <c r="B135" s="169" t="s">
        <v>299</v>
      </c>
      <c r="C135" s="170"/>
      <c r="D135" s="170"/>
      <c r="E135" s="170"/>
      <c r="F135" s="170"/>
      <c r="G135" s="170"/>
      <c r="H135" s="170"/>
      <c r="I135" s="170"/>
      <c r="J135" s="170"/>
      <c r="K135" s="170"/>
      <c r="L135" s="170"/>
      <c r="M135" s="171"/>
    </row>
    <row r="136" spans="1:13" ht="175.5" customHeight="1" x14ac:dyDescent="0.3">
      <c r="A136" s="91" t="s">
        <v>290</v>
      </c>
      <c r="B136" s="169" t="s">
        <v>300</v>
      </c>
      <c r="C136" s="170"/>
      <c r="D136" s="170"/>
      <c r="E136" s="170"/>
      <c r="F136" s="170"/>
      <c r="G136" s="170"/>
      <c r="H136" s="170"/>
      <c r="I136" s="170"/>
      <c r="J136" s="170"/>
      <c r="K136" s="170"/>
      <c r="L136" s="170"/>
      <c r="M136" s="171"/>
    </row>
    <row r="137" spans="1:13" ht="15.75" customHeight="1" x14ac:dyDescent="0.25"/>
    <row r="138" spans="1:13" ht="46" customHeight="1" x14ac:dyDescent="0.3">
      <c r="A138" s="91" t="s">
        <v>301</v>
      </c>
      <c r="B138" s="169" t="s">
        <v>302</v>
      </c>
      <c r="C138" s="170"/>
      <c r="D138" s="170"/>
      <c r="E138" s="170"/>
      <c r="F138" s="170"/>
      <c r="G138" s="170"/>
      <c r="H138" s="170"/>
      <c r="I138" s="170"/>
      <c r="J138" s="170"/>
      <c r="K138" s="170"/>
      <c r="L138" s="170"/>
      <c r="M138" s="171"/>
    </row>
    <row r="139" spans="1:13" ht="15.75" customHeight="1" x14ac:dyDescent="0.25"/>
    <row r="140" spans="1:13" ht="15.75" customHeight="1" x14ac:dyDescent="0.25"/>
    <row r="141" spans="1:13" ht="15.75" customHeight="1" x14ac:dyDescent="0.25"/>
    <row r="142" spans="1:13" ht="15.75" customHeight="1" x14ac:dyDescent="0.25"/>
    <row r="143" spans="1:13" ht="15.75" customHeight="1" x14ac:dyDescent="0.25"/>
    <row r="144" spans="1:1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sheetData>
  <mergeCells count="14">
    <mergeCell ref="B136:M136"/>
    <mergeCell ref="B138:M138"/>
    <mergeCell ref="B124:M124"/>
    <mergeCell ref="B127:M127"/>
    <mergeCell ref="B128:M128"/>
    <mergeCell ref="B131:M131"/>
    <mergeCell ref="B132:M132"/>
    <mergeCell ref="B135:M135"/>
    <mergeCell ref="B2:M2"/>
    <mergeCell ref="B107:M107"/>
    <mergeCell ref="B108:M108"/>
    <mergeCell ref="B119:M119"/>
    <mergeCell ref="B120:M120"/>
    <mergeCell ref="B123:M123"/>
  </mergeCells>
  <hyperlinks>
    <hyperlink ref="I112" r:id="rId1" xr:uid="{C49CF4E9-D6DE-4C1F-AF96-F7FE0B156AF6}"/>
    <hyperlink ref="I113" r:id="rId2" xr:uid="{8DB42EC1-47ED-4C07-BADF-15902154D81B}"/>
    <hyperlink ref="G113" r:id="rId3" xr:uid="{2FB41196-1845-4CD3-9600-DFE993B2890F}"/>
    <hyperlink ref="H113" r:id="rId4" xr:uid="{FAD08039-9BEE-4076-BC17-CD406ECD74AF}"/>
    <hyperlink ref="G112" r:id="rId5" xr:uid="{389C5081-983D-4A03-AEE2-376871A53FE0}"/>
    <hyperlink ref="D113" r:id="rId6" xr:uid="{0B168AE9-0F1A-46EC-90E6-AB1EFF550286}"/>
    <hyperlink ref="H112" r:id="rId7" xr:uid="{E3D51E29-96C8-4B85-8FCE-E62307294484}"/>
    <hyperlink ref="C113" r:id="rId8" xr:uid="{4DE8849B-D613-45AA-B3BD-67420C6F9581}"/>
    <hyperlink ref="D112" r:id="rId9" display="TwitterThread" xr:uid="{AC8BA177-E0E7-448F-B940-A5F69490219D}"/>
    <hyperlink ref="E113" r:id="rId10" xr:uid="{98BD4F52-597A-4349-A84F-0AE82D42AC0A}"/>
    <hyperlink ref="F114" r:id="rId11" xr:uid="{7B06EB4A-653F-44F3-84E9-05A0A8D4217D}"/>
    <hyperlink ref="H114" r:id="rId12" xr:uid="{BD10359F-5980-421F-B187-3A0B142C0EBE}"/>
    <hyperlink ref="I114" r:id="rId13" xr:uid="{4B9EF38B-D0B7-4EEE-8348-83818ECB91D5}"/>
    <hyperlink ref="G115" r:id="rId14" xr:uid="{D2B495F2-5DB4-42A5-9A01-53C3D8F6B809}"/>
    <hyperlink ref="H115" r:id="rId15" xr:uid="{3F4184A2-4F9C-4506-BC5C-206AA45FF0F9}"/>
    <hyperlink ref="G116" r:id="rId16" xr:uid="{5526845B-C29B-4F8D-A050-5C2DD64905BF}"/>
    <hyperlink ref="H116" r:id="rId17" xr:uid="{2418F7A6-F0E3-4452-BF96-10065B8B69C7}"/>
    <hyperlink ref="I115" r:id="rId18" xr:uid="{9E792C4B-8C40-4ED8-A31F-6C607144D273}"/>
    <hyperlink ref="I116" r:id="rId19" xr:uid="{CBA932DD-C4A1-467C-BBDE-7DC667E00A22}"/>
    <hyperlink ref="J115" r:id="rId20" xr:uid="{63F1506C-43CE-493E-9D6F-9E74068E5B17}"/>
    <hyperlink ref="B112" r:id="rId21" xr:uid="{347A04C1-1AF4-4492-B708-E96B11A22FA4}"/>
  </hyperlinks>
  <pageMargins left="0.7" right="0.7" top="0.75" bottom="0.75" header="0" footer="0"/>
  <pageSetup paperSize="9" orientation="portrait" r:id="rId22"/>
  <drawing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Financials</vt:lpstr>
      <vt:lpstr>ConCalls</vt:lpstr>
      <vt:lpstr>KeyEvents-News</vt:lpstr>
      <vt:lpstr>QtrlyResults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Agarwala</dc:creator>
  <cp:lastModifiedBy>Sanjay Agarwala</cp:lastModifiedBy>
  <dcterms:created xsi:type="dcterms:W3CDTF">2021-11-26T08:37:06Z</dcterms:created>
  <dcterms:modified xsi:type="dcterms:W3CDTF">2025-12-17T19:09:32Z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TECHMAHINDRA\LK00345734</vt:lpwstr>
  </property>
  <property fmtid="{D5CDD505-2E9C-101B-9397-08002B2CF9AE}" pid="4" name="DLPManualFileClassificationLastModificationDate">
    <vt:lpwstr>1655609027</vt:lpwstr>
  </property>
  <property fmtid="{D5CDD505-2E9C-101B-9397-08002B2CF9AE}" pid="5" name="DLPManualFileClassificationVersion">
    <vt:lpwstr>11.6.0.76</vt:lpwstr>
  </property>
</Properties>
</file>