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eb back end\Django_FullStack_Project\Django_Project_Dev\Django_Project_Dev\Abdo_Projects\ETPALY_SHOKRA\src\"/>
    </mc:Choice>
  </mc:AlternateContent>
  <bookViews>
    <workbookView xWindow="0" yWindow="0" windowWidth="20490" windowHeight="7620" activeTab="2"/>
  </bookViews>
  <sheets>
    <sheet name="جرد يوليو" sheetId="2" r:id="rId1"/>
    <sheet name="جرد 14-8-2023" sheetId="1" r:id="rId2"/>
    <sheet name="Sheet1" sheetId="4" r:id="rId3"/>
    <sheet name="جرد 29-8-2023 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D95" i="3" l="1"/>
  <c r="D92" i="3"/>
  <c r="D91" i="3"/>
  <c r="D37" i="3"/>
  <c r="D32" i="3"/>
  <c r="N32" i="3" s="1"/>
  <c r="P32" i="3" s="1"/>
  <c r="D10" i="3"/>
  <c r="N10" i="3" s="1"/>
  <c r="P10" i="3" s="1"/>
  <c r="D9" i="3"/>
  <c r="J114" i="3"/>
  <c r="O113" i="3"/>
  <c r="N113" i="3"/>
  <c r="P113" i="3" s="1"/>
  <c r="O112" i="3"/>
  <c r="N112" i="3"/>
  <c r="P112" i="3" s="1"/>
  <c r="O111" i="3"/>
  <c r="K111" i="3"/>
  <c r="K114" i="3" s="1"/>
  <c r="O110" i="3"/>
  <c r="N110" i="3"/>
  <c r="K110" i="3"/>
  <c r="H110" i="3"/>
  <c r="O109" i="3"/>
  <c r="N109" i="3"/>
  <c r="P109" i="3" s="1"/>
  <c r="K109" i="3"/>
  <c r="H109" i="3"/>
  <c r="O108" i="3"/>
  <c r="N108" i="3"/>
  <c r="P108" i="3" s="1"/>
  <c r="K108" i="3"/>
  <c r="H108" i="3"/>
  <c r="O107" i="3"/>
  <c r="N107" i="3"/>
  <c r="P107" i="3" s="1"/>
  <c r="K107" i="3"/>
  <c r="H107" i="3"/>
  <c r="O106" i="3"/>
  <c r="K106" i="3"/>
  <c r="O105" i="3"/>
  <c r="N105" i="3"/>
  <c r="P105" i="3" s="1"/>
  <c r="K105" i="3"/>
  <c r="H105" i="3"/>
  <c r="O104" i="3"/>
  <c r="N104" i="3"/>
  <c r="P104" i="3" s="1"/>
  <c r="K104" i="3"/>
  <c r="H104" i="3"/>
  <c r="O103" i="3"/>
  <c r="N103" i="3"/>
  <c r="K103" i="3"/>
  <c r="H103" i="3"/>
  <c r="O102" i="3"/>
  <c r="N102" i="3"/>
  <c r="P102" i="3" s="1"/>
  <c r="K102" i="3"/>
  <c r="H102" i="3"/>
  <c r="O101" i="3"/>
  <c r="N101" i="3"/>
  <c r="P101" i="3" s="1"/>
  <c r="K101" i="3"/>
  <c r="H101" i="3"/>
  <c r="O100" i="3"/>
  <c r="N100" i="3"/>
  <c r="P100" i="3" s="1"/>
  <c r="K100" i="3"/>
  <c r="H100" i="3"/>
  <c r="O99" i="3"/>
  <c r="N99" i="3"/>
  <c r="K99" i="3"/>
  <c r="H99" i="3"/>
  <c r="O98" i="3"/>
  <c r="N98" i="3"/>
  <c r="P98" i="3" s="1"/>
  <c r="K98" i="3"/>
  <c r="H98" i="3"/>
  <c r="O97" i="3"/>
  <c r="N97" i="3"/>
  <c r="P97" i="3" s="1"/>
  <c r="K97" i="3"/>
  <c r="H97" i="3"/>
  <c r="G97" i="3"/>
  <c r="N96" i="3"/>
  <c r="K96" i="3"/>
  <c r="H96" i="3"/>
  <c r="G96" i="3"/>
  <c r="O96" i="3" s="1"/>
  <c r="N95" i="3"/>
  <c r="K95" i="3"/>
  <c r="G95" i="3"/>
  <c r="O94" i="3"/>
  <c r="N94" i="3"/>
  <c r="K94" i="3"/>
  <c r="H94" i="3"/>
  <c r="O93" i="3"/>
  <c r="N93" i="3"/>
  <c r="P93" i="3" s="1"/>
  <c r="K93" i="3"/>
  <c r="H93" i="3"/>
  <c r="O92" i="3"/>
  <c r="N92" i="3"/>
  <c r="P92" i="3" s="1"/>
  <c r="K92" i="3"/>
  <c r="H92" i="3"/>
  <c r="O91" i="3"/>
  <c r="N91" i="3"/>
  <c r="P91" i="3" s="1"/>
  <c r="H91" i="3"/>
  <c r="O90" i="3"/>
  <c r="N90" i="3"/>
  <c r="P90" i="3" s="1"/>
  <c r="K90" i="3"/>
  <c r="H90" i="3"/>
  <c r="O89" i="3"/>
  <c r="N89" i="3"/>
  <c r="P89" i="3" s="1"/>
  <c r="K89" i="3"/>
  <c r="H89" i="3"/>
  <c r="O88" i="3"/>
  <c r="N88" i="3"/>
  <c r="P88" i="3" s="1"/>
  <c r="K88" i="3"/>
  <c r="H88" i="3"/>
  <c r="N87" i="3"/>
  <c r="K87" i="3"/>
  <c r="G87" i="3"/>
  <c r="O86" i="3"/>
  <c r="K86" i="3"/>
  <c r="O85" i="3"/>
  <c r="N85" i="3"/>
  <c r="P85" i="3" s="1"/>
  <c r="K85" i="3"/>
  <c r="H85" i="3"/>
  <c r="O84" i="3"/>
  <c r="N84" i="3"/>
  <c r="P84" i="3" s="1"/>
  <c r="K84" i="3"/>
  <c r="H84" i="3"/>
  <c r="O83" i="3"/>
  <c r="N83" i="3"/>
  <c r="K83" i="3"/>
  <c r="H83" i="3"/>
  <c r="O82" i="3"/>
  <c r="N82" i="3"/>
  <c r="P82" i="3" s="1"/>
  <c r="K82" i="3"/>
  <c r="H82" i="3"/>
  <c r="O81" i="3"/>
  <c r="N81" i="3"/>
  <c r="P81" i="3" s="1"/>
  <c r="K81" i="3"/>
  <c r="H81" i="3"/>
  <c r="O80" i="3"/>
  <c r="N80" i="3"/>
  <c r="P80" i="3" s="1"/>
  <c r="K80" i="3"/>
  <c r="H80" i="3"/>
  <c r="O79" i="3"/>
  <c r="N79" i="3"/>
  <c r="K79" i="3"/>
  <c r="H79" i="3"/>
  <c r="O78" i="3"/>
  <c r="N78" i="3"/>
  <c r="P78" i="3" s="1"/>
  <c r="K78" i="3"/>
  <c r="H78" i="3"/>
  <c r="O77" i="3"/>
  <c r="N77" i="3"/>
  <c r="P77" i="3" s="1"/>
  <c r="K77" i="3"/>
  <c r="H77" i="3"/>
  <c r="O76" i="3"/>
  <c r="N76" i="3"/>
  <c r="P76" i="3" s="1"/>
  <c r="K76" i="3"/>
  <c r="H76" i="3"/>
  <c r="O75" i="3"/>
  <c r="N75" i="3"/>
  <c r="K75" i="3"/>
  <c r="H75" i="3"/>
  <c r="O74" i="3"/>
  <c r="N74" i="3"/>
  <c r="P74" i="3" s="1"/>
  <c r="K74" i="3"/>
  <c r="H74" i="3"/>
  <c r="O73" i="3"/>
  <c r="N73" i="3"/>
  <c r="P73" i="3" s="1"/>
  <c r="K73" i="3"/>
  <c r="H73" i="3"/>
  <c r="O72" i="3"/>
  <c r="N72" i="3"/>
  <c r="P72" i="3" s="1"/>
  <c r="K72" i="3"/>
  <c r="H72" i="3"/>
  <c r="O71" i="3"/>
  <c r="N71" i="3"/>
  <c r="K71" i="3"/>
  <c r="H71" i="3"/>
  <c r="O70" i="3"/>
  <c r="N70" i="3"/>
  <c r="P70" i="3" s="1"/>
  <c r="K70" i="3"/>
  <c r="H70" i="3"/>
  <c r="O69" i="3"/>
  <c r="N69" i="3"/>
  <c r="P69" i="3" s="1"/>
  <c r="K69" i="3"/>
  <c r="H69" i="3"/>
  <c r="O68" i="3"/>
  <c r="N68" i="3"/>
  <c r="P68" i="3" s="1"/>
  <c r="K68" i="3"/>
  <c r="H68" i="3"/>
  <c r="O67" i="3"/>
  <c r="N67" i="3"/>
  <c r="K67" i="3"/>
  <c r="H67" i="3"/>
  <c r="O66" i="3"/>
  <c r="N66" i="3"/>
  <c r="P66" i="3" s="1"/>
  <c r="K66" i="3"/>
  <c r="H66" i="3"/>
  <c r="O65" i="3"/>
  <c r="N65" i="3"/>
  <c r="P65" i="3" s="1"/>
  <c r="K65" i="3"/>
  <c r="H65" i="3"/>
  <c r="O64" i="3"/>
  <c r="N64" i="3"/>
  <c r="P64" i="3" s="1"/>
  <c r="K64" i="3"/>
  <c r="H64" i="3"/>
  <c r="O63" i="3"/>
  <c r="N63" i="3"/>
  <c r="K63" i="3"/>
  <c r="H63" i="3"/>
  <c r="O62" i="3"/>
  <c r="N62" i="3"/>
  <c r="P62" i="3" s="1"/>
  <c r="K62" i="3"/>
  <c r="H62" i="3"/>
  <c r="O61" i="3"/>
  <c r="N61" i="3"/>
  <c r="P61" i="3" s="1"/>
  <c r="K61" i="3"/>
  <c r="H61" i="3"/>
  <c r="O60" i="3"/>
  <c r="N60" i="3"/>
  <c r="P60" i="3" s="1"/>
  <c r="K60" i="3"/>
  <c r="H60" i="3"/>
  <c r="O59" i="3"/>
  <c r="N59" i="3"/>
  <c r="K59" i="3"/>
  <c r="H59" i="3"/>
  <c r="O58" i="3"/>
  <c r="N58" i="3"/>
  <c r="P58" i="3" s="1"/>
  <c r="K58" i="3"/>
  <c r="H58" i="3"/>
  <c r="O57" i="3"/>
  <c r="N57" i="3"/>
  <c r="P57" i="3" s="1"/>
  <c r="K57" i="3"/>
  <c r="H57" i="3"/>
  <c r="O56" i="3"/>
  <c r="N56" i="3"/>
  <c r="P56" i="3" s="1"/>
  <c r="K56" i="3"/>
  <c r="H56" i="3"/>
  <c r="O55" i="3"/>
  <c r="N55" i="3"/>
  <c r="K55" i="3"/>
  <c r="H55" i="3"/>
  <c r="O54" i="3"/>
  <c r="N54" i="3"/>
  <c r="P54" i="3" s="1"/>
  <c r="K54" i="3"/>
  <c r="H54" i="3"/>
  <c r="O53" i="3"/>
  <c r="N53" i="3"/>
  <c r="P53" i="3" s="1"/>
  <c r="K53" i="3"/>
  <c r="H53" i="3"/>
  <c r="O52" i="3"/>
  <c r="N52" i="3"/>
  <c r="P52" i="3" s="1"/>
  <c r="K52" i="3"/>
  <c r="H52" i="3"/>
  <c r="O51" i="3"/>
  <c r="N51" i="3"/>
  <c r="K51" i="3"/>
  <c r="H51" i="3"/>
  <c r="O50" i="3"/>
  <c r="N50" i="3"/>
  <c r="P50" i="3" s="1"/>
  <c r="K50" i="3"/>
  <c r="H50" i="3"/>
  <c r="O49" i="3"/>
  <c r="N49" i="3"/>
  <c r="P49" i="3" s="1"/>
  <c r="K49" i="3"/>
  <c r="H49" i="3"/>
  <c r="O48" i="3"/>
  <c r="N48" i="3"/>
  <c r="P48" i="3" s="1"/>
  <c r="K48" i="3"/>
  <c r="H48" i="3"/>
  <c r="O47" i="3"/>
  <c r="N47" i="3"/>
  <c r="K47" i="3"/>
  <c r="H47" i="3"/>
  <c r="O46" i="3"/>
  <c r="N46" i="3"/>
  <c r="P46" i="3" s="1"/>
  <c r="K46" i="3"/>
  <c r="H46" i="3"/>
  <c r="O45" i="3"/>
  <c r="N45" i="3"/>
  <c r="P45" i="3" s="1"/>
  <c r="K45" i="3"/>
  <c r="H45" i="3"/>
  <c r="O44" i="3"/>
  <c r="N44" i="3"/>
  <c r="P44" i="3" s="1"/>
  <c r="K44" i="3"/>
  <c r="H44" i="3"/>
  <c r="O43" i="3"/>
  <c r="N43" i="3"/>
  <c r="K43" i="3"/>
  <c r="H43" i="3"/>
  <c r="O42" i="3"/>
  <c r="N42" i="3"/>
  <c r="P42" i="3" s="1"/>
  <c r="K42" i="3"/>
  <c r="H42" i="3"/>
  <c r="O41" i="3"/>
  <c r="N41" i="3"/>
  <c r="P41" i="3" s="1"/>
  <c r="K41" i="3"/>
  <c r="H41" i="3"/>
  <c r="O40" i="3"/>
  <c r="N40" i="3"/>
  <c r="P40" i="3" s="1"/>
  <c r="K40" i="3"/>
  <c r="H40" i="3"/>
  <c r="O39" i="3"/>
  <c r="N39" i="3"/>
  <c r="K39" i="3"/>
  <c r="H39" i="3"/>
  <c r="O38" i="3"/>
  <c r="N38" i="3"/>
  <c r="K38" i="3"/>
  <c r="G38" i="3"/>
  <c r="H38" i="3" s="1"/>
  <c r="N37" i="3"/>
  <c r="P37" i="3" s="1"/>
  <c r="K37" i="3"/>
  <c r="H37" i="3"/>
  <c r="N36" i="3"/>
  <c r="P36" i="3" s="1"/>
  <c r="K36" i="3"/>
  <c r="H36" i="3"/>
  <c r="N35" i="3"/>
  <c r="P35" i="3" s="1"/>
  <c r="K35" i="3"/>
  <c r="H35" i="3"/>
  <c r="G35" i="3"/>
  <c r="O35" i="3" s="1"/>
  <c r="N34" i="3"/>
  <c r="K34" i="3"/>
  <c r="H34" i="3"/>
  <c r="G34" i="3"/>
  <c r="O34" i="3" s="1"/>
  <c r="N33" i="3"/>
  <c r="P33" i="3" s="1"/>
  <c r="K33" i="3"/>
  <c r="H33" i="3"/>
  <c r="G33" i="3"/>
  <c r="O33" i="3" s="1"/>
  <c r="O32" i="3"/>
  <c r="K32" i="3"/>
  <c r="N31" i="3"/>
  <c r="K31" i="3"/>
  <c r="H31" i="3"/>
  <c r="G31" i="3"/>
  <c r="O31" i="3" s="1"/>
  <c r="N30" i="3"/>
  <c r="P30" i="3" s="1"/>
  <c r="K30" i="3"/>
  <c r="H30" i="3"/>
  <c r="G30" i="3"/>
  <c r="O30" i="3" s="1"/>
  <c r="N29" i="3"/>
  <c r="K29" i="3"/>
  <c r="H29" i="3"/>
  <c r="G29" i="3"/>
  <c r="O29" i="3" s="1"/>
  <c r="N28" i="3"/>
  <c r="P28" i="3" s="1"/>
  <c r="K28" i="3"/>
  <c r="H28" i="3"/>
  <c r="G28" i="3"/>
  <c r="O28" i="3" s="1"/>
  <c r="O27" i="3"/>
  <c r="N27" i="3"/>
  <c r="P27" i="3" s="1"/>
  <c r="K27" i="3"/>
  <c r="H27" i="3"/>
  <c r="O26" i="3"/>
  <c r="N26" i="3"/>
  <c r="P26" i="3" s="1"/>
  <c r="K26" i="3"/>
  <c r="H26" i="3"/>
  <c r="N25" i="3"/>
  <c r="P25" i="3" s="1"/>
  <c r="K25" i="3"/>
  <c r="H25" i="3"/>
  <c r="G25" i="3"/>
  <c r="O25" i="3" s="1"/>
  <c r="N24" i="3"/>
  <c r="K24" i="3"/>
  <c r="H24" i="3"/>
  <c r="G24" i="3"/>
  <c r="O24" i="3" s="1"/>
  <c r="N23" i="3"/>
  <c r="P23" i="3" s="1"/>
  <c r="K23" i="3"/>
  <c r="H23" i="3"/>
  <c r="G23" i="3"/>
  <c r="O23" i="3" s="1"/>
  <c r="N22" i="3"/>
  <c r="K22" i="3"/>
  <c r="H22" i="3"/>
  <c r="G22" i="3"/>
  <c r="O22" i="3" s="1"/>
  <c r="K21" i="3"/>
  <c r="G21" i="3"/>
  <c r="O21" i="3" s="1"/>
  <c r="N21" i="3"/>
  <c r="P21" i="3" s="1"/>
  <c r="N20" i="3"/>
  <c r="K20" i="3"/>
  <c r="G20" i="3"/>
  <c r="H20" i="3" s="1"/>
  <c r="O19" i="3"/>
  <c r="N19" i="3"/>
  <c r="P19" i="3" s="1"/>
  <c r="K19" i="3"/>
  <c r="G19" i="3"/>
  <c r="N18" i="3"/>
  <c r="P18" i="3" s="1"/>
  <c r="K18" i="3"/>
  <c r="H18" i="3"/>
  <c r="G18" i="3"/>
  <c r="O18" i="3" s="1"/>
  <c r="N17" i="3"/>
  <c r="K17" i="3"/>
  <c r="H17" i="3"/>
  <c r="G17" i="3"/>
  <c r="O17" i="3" s="1"/>
  <c r="N16" i="3"/>
  <c r="P16" i="3" s="1"/>
  <c r="K16" i="3"/>
  <c r="H16" i="3"/>
  <c r="G16" i="3"/>
  <c r="O16" i="3" s="1"/>
  <c r="N15" i="3"/>
  <c r="K15" i="3"/>
  <c r="H15" i="3"/>
  <c r="G15" i="3"/>
  <c r="O15" i="3" s="1"/>
  <c r="N14" i="3"/>
  <c r="P14" i="3" s="1"/>
  <c r="K14" i="3"/>
  <c r="H14" i="3"/>
  <c r="G14" i="3"/>
  <c r="O14" i="3" s="1"/>
  <c r="O13" i="3"/>
  <c r="N13" i="3"/>
  <c r="P13" i="3" s="1"/>
  <c r="K13" i="3"/>
  <c r="H13" i="3"/>
  <c r="O12" i="3"/>
  <c r="N12" i="3"/>
  <c r="P12" i="3" s="1"/>
  <c r="K12" i="3"/>
  <c r="H12" i="3"/>
  <c r="O11" i="3"/>
  <c r="K11" i="3"/>
  <c r="H11" i="3"/>
  <c r="N11" i="3"/>
  <c r="K10" i="3"/>
  <c r="G10" i="3"/>
  <c r="O10" i="3" s="1"/>
  <c r="K9" i="3"/>
  <c r="G9" i="3"/>
  <c r="O9" i="3" s="1"/>
  <c r="N9" i="3"/>
  <c r="P9" i="3" s="1"/>
  <c r="P96" i="3" l="1"/>
  <c r="H32" i="3"/>
  <c r="H10" i="3"/>
  <c r="P15" i="3"/>
  <c r="P17" i="3"/>
  <c r="P22" i="3"/>
  <c r="P24" i="3"/>
  <c r="P29" i="3"/>
  <c r="P31" i="3"/>
  <c r="P34" i="3"/>
  <c r="P87" i="3"/>
  <c r="H9" i="3"/>
  <c r="P20" i="3"/>
  <c r="H21" i="3"/>
  <c r="N86" i="3"/>
  <c r="P86" i="3" s="1"/>
  <c r="H86" i="3"/>
  <c r="N106" i="3"/>
  <c r="P106" i="3" s="1"/>
  <c r="H106" i="3"/>
  <c r="P11" i="3"/>
  <c r="O20" i="3"/>
  <c r="P38" i="3"/>
  <c r="P39" i="3"/>
  <c r="P43" i="3"/>
  <c r="P47" i="3"/>
  <c r="P51" i="3"/>
  <c r="P55" i="3"/>
  <c r="P59" i="3"/>
  <c r="P63" i="3"/>
  <c r="P67" i="3"/>
  <c r="P71" i="3"/>
  <c r="P75" i="3"/>
  <c r="P79" i="3"/>
  <c r="P83" i="3"/>
  <c r="O87" i="3"/>
  <c r="H87" i="3"/>
  <c r="P94" i="3"/>
  <c r="O95" i="3"/>
  <c r="P95" i="3" s="1"/>
  <c r="H95" i="3"/>
  <c r="G114" i="3"/>
  <c r="P99" i="3"/>
  <c r="P103" i="3"/>
  <c r="P110" i="3"/>
  <c r="N111" i="3"/>
  <c r="P111" i="3" s="1"/>
  <c r="H111" i="3"/>
  <c r="O114" i="3"/>
  <c r="L39" i="1"/>
  <c r="L91" i="1"/>
  <c r="L93" i="1"/>
  <c r="L92" i="1"/>
  <c r="L9" i="1"/>
  <c r="P114" i="3" l="1"/>
  <c r="H114" i="3"/>
  <c r="L97" i="1"/>
  <c r="L32" i="1"/>
  <c r="H37" i="1" l="1"/>
  <c r="K37" i="1"/>
  <c r="N37" i="1"/>
  <c r="P37" i="1" s="1"/>
  <c r="N38" i="1"/>
  <c r="L10" i="1"/>
  <c r="G38" i="1" l="1"/>
  <c r="H36" i="1"/>
  <c r="K36" i="1"/>
  <c r="P36" i="1"/>
  <c r="N36" i="1"/>
  <c r="L90" i="1"/>
  <c r="M112" i="1" l="1"/>
  <c r="L95" i="1" l="1"/>
  <c r="L87" i="1" l="1"/>
  <c r="L12" i="1" l="1"/>
  <c r="M92" i="1"/>
  <c r="M91" i="1"/>
  <c r="M9" i="1"/>
  <c r="M113" i="1"/>
  <c r="O5" i="1" l="1"/>
  <c r="M10" i="1"/>
  <c r="D88" i="1" l="1"/>
  <c r="D86" i="1"/>
  <c r="D12" i="1"/>
  <c r="D11" i="1"/>
  <c r="G97" i="1" l="1"/>
  <c r="G96" i="1"/>
  <c r="G95" i="1"/>
  <c r="G87" i="1"/>
  <c r="G35" i="1"/>
  <c r="G34" i="1"/>
  <c r="G33" i="1"/>
  <c r="G31" i="1"/>
  <c r="G30" i="1"/>
  <c r="G29" i="1"/>
  <c r="G28" i="1"/>
  <c r="G25" i="1"/>
  <c r="G24" i="1"/>
  <c r="G23" i="1"/>
  <c r="G22" i="1"/>
  <c r="G21" i="1"/>
  <c r="G20" i="1"/>
  <c r="G19" i="1"/>
  <c r="G18" i="1"/>
  <c r="G17" i="1"/>
  <c r="G16" i="1"/>
  <c r="G15" i="1"/>
  <c r="G14" i="1"/>
  <c r="G10" i="1"/>
  <c r="G9" i="1"/>
  <c r="D9" i="2" l="1"/>
  <c r="G9" i="2"/>
  <c r="H9" i="2"/>
  <c r="K9" i="2"/>
  <c r="L9" i="2"/>
  <c r="M9" i="2"/>
  <c r="N9" i="2"/>
  <c r="O9" i="2"/>
  <c r="P9" i="2"/>
  <c r="D10" i="2"/>
  <c r="G10" i="2"/>
  <c r="H10" i="2" s="1"/>
  <c r="K10" i="2"/>
  <c r="L10" i="2"/>
  <c r="N10" i="2"/>
  <c r="H11" i="2"/>
  <c r="K11" i="2"/>
  <c r="N11" i="2"/>
  <c r="O11" i="2"/>
  <c r="P11" i="2" s="1"/>
  <c r="H12" i="2"/>
  <c r="K12" i="2"/>
  <c r="L12" i="2"/>
  <c r="N12" i="2" s="1"/>
  <c r="P12" i="2" s="1"/>
  <c r="O12" i="2"/>
  <c r="H13" i="2"/>
  <c r="K13" i="2"/>
  <c r="N13" i="2"/>
  <c r="O13" i="2"/>
  <c r="P13" i="2"/>
  <c r="H14" i="2"/>
  <c r="K14" i="2"/>
  <c r="L14" i="2"/>
  <c r="N14" i="2"/>
  <c r="O14" i="2"/>
  <c r="P14" i="2"/>
  <c r="H15" i="2"/>
  <c r="K15" i="2"/>
  <c r="N15" i="2"/>
  <c r="O15" i="2"/>
  <c r="P15" i="2" s="1"/>
  <c r="H16" i="2"/>
  <c r="K16" i="2"/>
  <c r="N16" i="2"/>
  <c r="O16" i="2"/>
  <c r="P16" i="2"/>
  <c r="H17" i="2"/>
  <c r="K17" i="2"/>
  <c r="N17" i="2"/>
  <c r="O17" i="2"/>
  <c r="P17" i="2" s="1"/>
  <c r="H18" i="2"/>
  <c r="K18" i="2"/>
  <c r="N18" i="2"/>
  <c r="O18" i="2"/>
  <c r="P18" i="2"/>
  <c r="K19" i="2"/>
  <c r="N19" i="2"/>
  <c r="O19" i="2"/>
  <c r="P19" i="2"/>
  <c r="H20" i="2"/>
  <c r="K20" i="2"/>
  <c r="N20" i="2"/>
  <c r="O20" i="2"/>
  <c r="P20" i="2" s="1"/>
  <c r="D21" i="2"/>
  <c r="H21" i="2" s="1"/>
  <c r="K21" i="2"/>
  <c r="O21" i="2"/>
  <c r="H22" i="2"/>
  <c r="K22" i="2"/>
  <c r="N22" i="2"/>
  <c r="O22" i="2"/>
  <c r="P22" i="2"/>
  <c r="H23" i="2"/>
  <c r="K23" i="2"/>
  <c r="N23" i="2"/>
  <c r="O23" i="2"/>
  <c r="P23" i="2" s="1"/>
  <c r="H24" i="2"/>
  <c r="K24" i="2"/>
  <c r="N24" i="2"/>
  <c r="O24" i="2"/>
  <c r="P24" i="2"/>
  <c r="H25" i="2"/>
  <c r="K25" i="2"/>
  <c r="N25" i="2"/>
  <c r="O25" i="2"/>
  <c r="P25" i="2" s="1"/>
  <c r="H26" i="2"/>
  <c r="K26" i="2"/>
  <c r="N26" i="2"/>
  <c r="O26" i="2"/>
  <c r="P26" i="2"/>
  <c r="H27" i="2"/>
  <c r="K27" i="2"/>
  <c r="N27" i="2"/>
  <c r="O27" i="2"/>
  <c r="P27" i="2" s="1"/>
  <c r="H28" i="2"/>
  <c r="K28" i="2"/>
  <c r="N28" i="2"/>
  <c r="O28" i="2"/>
  <c r="P28" i="2"/>
  <c r="H29" i="2"/>
  <c r="K29" i="2"/>
  <c r="N29" i="2"/>
  <c r="O29" i="2"/>
  <c r="P29" i="2" s="1"/>
  <c r="H30" i="2"/>
  <c r="K30" i="2"/>
  <c r="N30" i="2"/>
  <c r="O30" i="2"/>
  <c r="P30" i="2"/>
  <c r="H31" i="2"/>
  <c r="K31" i="2"/>
  <c r="N31" i="2"/>
  <c r="O31" i="2"/>
  <c r="P31" i="2" s="1"/>
  <c r="H32" i="2"/>
  <c r="K32" i="2"/>
  <c r="N32" i="2"/>
  <c r="O32" i="2"/>
  <c r="P32" i="2"/>
  <c r="H33" i="2"/>
  <c r="K33" i="2"/>
  <c r="N33" i="2"/>
  <c r="O33" i="2"/>
  <c r="P33" i="2" s="1"/>
  <c r="H34" i="2"/>
  <c r="K34" i="2"/>
  <c r="L34" i="2"/>
  <c r="N34" i="2" s="1"/>
  <c r="P34" i="2" s="1"/>
  <c r="O34" i="2"/>
  <c r="H35" i="2"/>
  <c r="K35" i="2"/>
  <c r="N35" i="2"/>
  <c r="O35" i="2"/>
  <c r="P35" i="2"/>
  <c r="H36" i="2"/>
  <c r="K36" i="2"/>
  <c r="N36" i="2"/>
  <c r="O36" i="2"/>
  <c r="P36" i="2" s="1"/>
  <c r="H37" i="2"/>
  <c r="K37" i="2"/>
  <c r="L37" i="2"/>
  <c r="N37" i="2" s="1"/>
  <c r="P37" i="2" s="1"/>
  <c r="O37" i="2"/>
  <c r="H38" i="2"/>
  <c r="K38" i="2"/>
  <c r="N38" i="2"/>
  <c r="O38" i="2"/>
  <c r="P38" i="2"/>
  <c r="H39" i="2"/>
  <c r="K39" i="2"/>
  <c r="N39" i="2"/>
  <c r="O39" i="2"/>
  <c r="P39" i="2" s="1"/>
  <c r="H40" i="2"/>
  <c r="K40" i="2"/>
  <c r="N40" i="2"/>
  <c r="O40" i="2"/>
  <c r="P40" i="2"/>
  <c r="H41" i="2"/>
  <c r="K41" i="2"/>
  <c r="N41" i="2"/>
  <c r="O41" i="2"/>
  <c r="P41" i="2" s="1"/>
  <c r="H42" i="2"/>
  <c r="K42" i="2"/>
  <c r="N42" i="2"/>
  <c r="O42" i="2"/>
  <c r="P42" i="2"/>
  <c r="H43" i="2"/>
  <c r="K43" i="2"/>
  <c r="N43" i="2"/>
  <c r="O43" i="2"/>
  <c r="P43" i="2" s="1"/>
  <c r="H44" i="2"/>
  <c r="K44" i="2"/>
  <c r="N44" i="2"/>
  <c r="O44" i="2"/>
  <c r="P44" i="2"/>
  <c r="H45" i="2"/>
  <c r="K45" i="2"/>
  <c r="N45" i="2"/>
  <c r="O45" i="2"/>
  <c r="P45" i="2" s="1"/>
  <c r="H46" i="2"/>
  <c r="K46" i="2"/>
  <c r="N46" i="2"/>
  <c r="O46" i="2"/>
  <c r="P46" i="2"/>
  <c r="H47" i="2"/>
  <c r="K47" i="2"/>
  <c r="N47" i="2"/>
  <c r="O47" i="2"/>
  <c r="P47" i="2" s="1"/>
  <c r="H48" i="2"/>
  <c r="K48" i="2"/>
  <c r="N48" i="2"/>
  <c r="O48" i="2"/>
  <c r="P48" i="2"/>
  <c r="H49" i="2"/>
  <c r="K49" i="2"/>
  <c r="N49" i="2"/>
  <c r="O49" i="2"/>
  <c r="P49" i="2" s="1"/>
  <c r="H50" i="2"/>
  <c r="K50" i="2"/>
  <c r="N50" i="2"/>
  <c r="O50" i="2"/>
  <c r="P50" i="2"/>
  <c r="H51" i="2"/>
  <c r="K51" i="2"/>
  <c r="N51" i="2"/>
  <c r="O51" i="2"/>
  <c r="P51" i="2" s="1"/>
  <c r="H52" i="2"/>
  <c r="K52" i="2"/>
  <c r="N52" i="2"/>
  <c r="O52" i="2"/>
  <c r="P52" i="2"/>
  <c r="H53" i="2"/>
  <c r="K53" i="2"/>
  <c r="N53" i="2"/>
  <c r="O53" i="2"/>
  <c r="P53" i="2" s="1"/>
  <c r="H54" i="2"/>
  <c r="K54" i="2"/>
  <c r="N54" i="2"/>
  <c r="O54" i="2"/>
  <c r="P54" i="2"/>
  <c r="H55" i="2"/>
  <c r="K55" i="2"/>
  <c r="N55" i="2"/>
  <c r="O55" i="2"/>
  <c r="P55" i="2" s="1"/>
  <c r="H56" i="2"/>
  <c r="K56" i="2"/>
  <c r="N56" i="2"/>
  <c r="O56" i="2"/>
  <c r="P56" i="2"/>
  <c r="H57" i="2"/>
  <c r="K57" i="2"/>
  <c r="N57" i="2"/>
  <c r="O57" i="2"/>
  <c r="P57" i="2" s="1"/>
  <c r="H58" i="2"/>
  <c r="K58" i="2"/>
  <c r="N58" i="2"/>
  <c r="O58" i="2"/>
  <c r="P58" i="2"/>
  <c r="H59" i="2"/>
  <c r="K59" i="2"/>
  <c r="N59" i="2"/>
  <c r="O59" i="2"/>
  <c r="P59" i="2" s="1"/>
  <c r="H60" i="2"/>
  <c r="K60" i="2"/>
  <c r="N60" i="2"/>
  <c r="O60" i="2"/>
  <c r="P60" i="2"/>
  <c r="H61" i="2"/>
  <c r="K61" i="2"/>
  <c r="N61" i="2"/>
  <c r="O61" i="2"/>
  <c r="P61" i="2" s="1"/>
  <c r="H62" i="2"/>
  <c r="K62" i="2"/>
  <c r="N62" i="2"/>
  <c r="O62" i="2"/>
  <c r="P62" i="2"/>
  <c r="H63" i="2"/>
  <c r="K63" i="2"/>
  <c r="N63" i="2"/>
  <c r="O63" i="2"/>
  <c r="P63" i="2" s="1"/>
  <c r="H64" i="2"/>
  <c r="K64" i="2"/>
  <c r="N64" i="2"/>
  <c r="O64" i="2"/>
  <c r="P64" i="2"/>
  <c r="H65" i="2"/>
  <c r="K65" i="2"/>
  <c r="N65" i="2"/>
  <c r="O65" i="2"/>
  <c r="P65" i="2" s="1"/>
  <c r="H66" i="2"/>
  <c r="K66" i="2"/>
  <c r="N66" i="2"/>
  <c r="O66" i="2"/>
  <c r="P66" i="2"/>
  <c r="H67" i="2"/>
  <c r="K67" i="2"/>
  <c r="N67" i="2"/>
  <c r="O67" i="2"/>
  <c r="P67" i="2" s="1"/>
  <c r="H68" i="2"/>
  <c r="K68" i="2"/>
  <c r="N68" i="2"/>
  <c r="O68" i="2"/>
  <c r="P68" i="2"/>
  <c r="H69" i="2"/>
  <c r="K69" i="2"/>
  <c r="N69" i="2"/>
  <c r="O69" i="2"/>
  <c r="P69" i="2" s="1"/>
  <c r="H70" i="2"/>
  <c r="K70" i="2"/>
  <c r="N70" i="2"/>
  <c r="O70" i="2"/>
  <c r="P70" i="2"/>
  <c r="H71" i="2"/>
  <c r="K71" i="2"/>
  <c r="N71" i="2"/>
  <c r="O71" i="2"/>
  <c r="P71" i="2" s="1"/>
  <c r="H72" i="2"/>
  <c r="K72" i="2"/>
  <c r="N72" i="2"/>
  <c r="O72" i="2"/>
  <c r="P72" i="2"/>
  <c r="H73" i="2"/>
  <c r="K73" i="2"/>
  <c r="N73" i="2"/>
  <c r="O73" i="2"/>
  <c r="P73" i="2" s="1"/>
  <c r="H74" i="2"/>
  <c r="K74" i="2"/>
  <c r="N74" i="2"/>
  <c r="O74" i="2"/>
  <c r="P74" i="2"/>
  <c r="H75" i="2"/>
  <c r="K75" i="2"/>
  <c r="N75" i="2"/>
  <c r="O75" i="2"/>
  <c r="P75" i="2" s="1"/>
  <c r="H76" i="2"/>
  <c r="K76" i="2"/>
  <c r="N76" i="2"/>
  <c r="O76" i="2"/>
  <c r="P76" i="2"/>
  <c r="H77" i="2"/>
  <c r="K77" i="2"/>
  <c r="N77" i="2"/>
  <c r="O77" i="2"/>
  <c r="P77" i="2" s="1"/>
  <c r="H78" i="2"/>
  <c r="K78" i="2"/>
  <c r="N78" i="2"/>
  <c r="O78" i="2"/>
  <c r="P78" i="2"/>
  <c r="H79" i="2"/>
  <c r="K79" i="2"/>
  <c r="N79" i="2"/>
  <c r="O79" i="2"/>
  <c r="P79" i="2" s="1"/>
  <c r="H80" i="2"/>
  <c r="K80" i="2"/>
  <c r="N80" i="2"/>
  <c r="O80" i="2"/>
  <c r="P80" i="2"/>
  <c r="H81" i="2"/>
  <c r="K81" i="2"/>
  <c r="N81" i="2"/>
  <c r="O81" i="2"/>
  <c r="P81" i="2" s="1"/>
  <c r="H82" i="2"/>
  <c r="K82" i="2"/>
  <c r="N82" i="2"/>
  <c r="O82" i="2"/>
  <c r="P82" i="2"/>
  <c r="H83" i="2"/>
  <c r="K83" i="2"/>
  <c r="N83" i="2"/>
  <c r="O83" i="2"/>
  <c r="P83" i="2" s="1"/>
  <c r="H84" i="2"/>
  <c r="K84" i="2"/>
  <c r="N84" i="2"/>
  <c r="O84" i="2"/>
  <c r="P84" i="2"/>
  <c r="H85" i="2"/>
  <c r="K85" i="2"/>
  <c r="L85" i="2"/>
  <c r="N85" i="2"/>
  <c r="O85" i="2"/>
  <c r="P85" i="2"/>
  <c r="H86" i="2"/>
  <c r="K86" i="2"/>
  <c r="N86" i="2"/>
  <c r="O86" i="2"/>
  <c r="P86" i="2" s="1"/>
  <c r="H87" i="2"/>
  <c r="K87" i="2"/>
  <c r="N87" i="2"/>
  <c r="O87" i="2"/>
  <c r="P87" i="2"/>
  <c r="D88" i="2"/>
  <c r="H88" i="2"/>
  <c r="K88" i="2"/>
  <c r="L88" i="2"/>
  <c r="N88" i="2" s="1"/>
  <c r="P88" i="2" s="1"/>
  <c r="O88" i="2"/>
  <c r="H89" i="2"/>
  <c r="L89" i="2"/>
  <c r="N89" i="2"/>
  <c r="O89" i="2"/>
  <c r="P89" i="2"/>
  <c r="H90" i="2"/>
  <c r="K90" i="2"/>
  <c r="L90" i="2"/>
  <c r="N90" i="2"/>
  <c r="O90" i="2"/>
  <c r="P90" i="2"/>
  <c r="H91" i="2"/>
  <c r="K91" i="2"/>
  <c r="L91" i="2"/>
  <c r="N91" i="2"/>
  <c r="O91" i="2"/>
  <c r="P91" i="2"/>
  <c r="H92" i="2"/>
  <c r="K92" i="2"/>
  <c r="N92" i="2"/>
  <c r="O92" i="2"/>
  <c r="P92" i="2" s="1"/>
  <c r="H93" i="2"/>
  <c r="K93" i="2"/>
  <c r="L93" i="2"/>
  <c r="M93" i="2"/>
  <c r="N93" i="2"/>
  <c r="O93" i="2"/>
  <c r="P93" i="2"/>
  <c r="H94" i="2"/>
  <c r="K94" i="2"/>
  <c r="L94" i="2"/>
  <c r="N94" i="2"/>
  <c r="O94" i="2"/>
  <c r="P94" i="2"/>
  <c r="D95" i="2"/>
  <c r="H95" i="2"/>
  <c r="K95" i="2"/>
  <c r="L95" i="2"/>
  <c r="N95" i="2" s="1"/>
  <c r="P95" i="2" s="1"/>
  <c r="O95" i="2"/>
  <c r="H96" i="2"/>
  <c r="K96" i="2"/>
  <c r="N96" i="2"/>
  <c r="O96" i="2"/>
  <c r="P96" i="2"/>
  <c r="H97" i="2"/>
  <c r="K97" i="2"/>
  <c r="N97" i="2"/>
  <c r="O97" i="2"/>
  <c r="P97" i="2" s="1"/>
  <c r="H98" i="2"/>
  <c r="K98" i="2"/>
  <c r="N98" i="2"/>
  <c r="O98" i="2"/>
  <c r="P98" i="2"/>
  <c r="H99" i="2"/>
  <c r="K99" i="2"/>
  <c r="N99" i="2"/>
  <c r="O99" i="2"/>
  <c r="P99" i="2" s="1"/>
  <c r="H100" i="2"/>
  <c r="K100" i="2"/>
  <c r="N100" i="2"/>
  <c r="O100" i="2"/>
  <c r="P100" i="2"/>
  <c r="H101" i="2"/>
  <c r="K101" i="2"/>
  <c r="N101" i="2"/>
  <c r="O101" i="2"/>
  <c r="P101" i="2" s="1"/>
  <c r="H102" i="2"/>
  <c r="K102" i="2"/>
  <c r="N102" i="2"/>
  <c r="O102" i="2"/>
  <c r="P102" i="2"/>
  <c r="H103" i="2"/>
  <c r="K103" i="2"/>
  <c r="N103" i="2"/>
  <c r="O103" i="2"/>
  <c r="P103" i="2" s="1"/>
  <c r="D104" i="2"/>
  <c r="H104" i="2" s="1"/>
  <c r="K104" i="2"/>
  <c r="O104" i="2"/>
  <c r="H105" i="2"/>
  <c r="K105" i="2"/>
  <c r="N105" i="2"/>
  <c r="O105" i="2"/>
  <c r="P105" i="2"/>
  <c r="H106" i="2"/>
  <c r="K106" i="2"/>
  <c r="N106" i="2"/>
  <c r="O106" i="2"/>
  <c r="P106" i="2" s="1"/>
  <c r="H107" i="2"/>
  <c r="K107" i="2"/>
  <c r="N107" i="2"/>
  <c r="O107" i="2"/>
  <c r="P107" i="2"/>
  <c r="H108" i="2"/>
  <c r="K108" i="2"/>
  <c r="N108" i="2"/>
  <c r="O108" i="2"/>
  <c r="P108" i="2" s="1"/>
  <c r="D109" i="2"/>
  <c r="H109" i="2" s="1"/>
  <c r="K109" i="2"/>
  <c r="K112" i="2" s="1"/>
  <c r="O109" i="2"/>
  <c r="N110" i="2"/>
  <c r="O110" i="2"/>
  <c r="P110" i="2"/>
  <c r="D111" i="2"/>
  <c r="M111" i="2"/>
  <c r="N111" i="2" s="1"/>
  <c r="P111" i="2" s="1"/>
  <c r="O111" i="2"/>
  <c r="G112" i="2"/>
  <c r="J112" i="2"/>
  <c r="H112" i="2" l="1"/>
  <c r="N109" i="2"/>
  <c r="P109" i="2" s="1"/>
  <c r="N104" i="2"/>
  <c r="P104" i="2" s="1"/>
  <c r="N21" i="2"/>
  <c r="P21" i="2" s="1"/>
  <c r="O10" i="2"/>
  <c r="D13" i="1"/>
  <c r="D36" i="1"/>
  <c r="D9" i="1"/>
  <c r="P112" i="2" l="1"/>
  <c r="P10" i="2"/>
  <c r="O112" i="2"/>
  <c r="D113" i="1"/>
  <c r="J114" i="1" l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114" i="1" l="1"/>
  <c r="G114" i="1" l="1"/>
  <c r="N34" i="1" l="1"/>
  <c r="P34" i="1" s="1"/>
  <c r="N35" i="1"/>
  <c r="P35" i="1" s="1"/>
  <c r="P38" i="1"/>
  <c r="N39" i="1"/>
  <c r="P39" i="1" s="1"/>
  <c r="N40" i="1"/>
  <c r="P40" i="1" s="1"/>
  <c r="N41" i="1"/>
  <c r="P41" i="1" s="1"/>
  <c r="K34" i="1"/>
  <c r="K35" i="1"/>
  <c r="K38" i="1"/>
  <c r="K39" i="1"/>
  <c r="K40" i="1"/>
  <c r="H34" i="1"/>
  <c r="H35" i="1"/>
  <c r="H38" i="1"/>
  <c r="H39" i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7" i="1"/>
  <c r="P107" i="1" s="1"/>
  <c r="N108" i="1"/>
  <c r="P108" i="1" s="1"/>
  <c r="N109" i="1"/>
  <c r="P109" i="1" s="1"/>
  <c r="N110" i="1"/>
  <c r="P110" i="1" s="1"/>
  <c r="N112" i="1"/>
  <c r="P112" i="1" s="1"/>
  <c r="N113" i="1"/>
  <c r="P113" i="1" s="1"/>
  <c r="K33" i="1" l="1"/>
  <c r="H33" i="1"/>
  <c r="K31" i="1"/>
  <c r="K32" i="1"/>
  <c r="H31" i="1"/>
  <c r="K104" i="1"/>
  <c r="K105" i="1"/>
  <c r="H105" i="1"/>
  <c r="H104" i="1"/>
  <c r="D106" i="1"/>
  <c r="N106" i="1" s="1"/>
  <c r="P106" i="1" s="1"/>
  <c r="D111" i="1" l="1"/>
  <c r="N111" i="1" s="1"/>
  <c r="P111" i="1" s="1"/>
  <c r="K60" i="1" l="1"/>
  <c r="K61" i="1"/>
  <c r="K62" i="1"/>
  <c r="K63" i="1"/>
  <c r="K64" i="1"/>
  <c r="K65" i="1"/>
  <c r="K66" i="1"/>
  <c r="K67" i="1"/>
  <c r="K68" i="1"/>
  <c r="H60" i="1"/>
  <c r="H61" i="1"/>
  <c r="H62" i="1"/>
  <c r="H63" i="1"/>
  <c r="H64" i="1"/>
  <c r="H65" i="1"/>
  <c r="H66" i="1"/>
  <c r="H67" i="1"/>
  <c r="D21" i="1"/>
  <c r="N21" i="1" s="1"/>
  <c r="P21" i="1" s="1"/>
  <c r="N9" i="1" l="1"/>
  <c r="P9" i="1" s="1"/>
  <c r="P114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6" i="1"/>
  <c r="K107" i="1"/>
  <c r="K108" i="1"/>
  <c r="K109" i="1"/>
  <c r="K110" i="1"/>
  <c r="K111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K9" i="1"/>
  <c r="H9" i="1"/>
  <c r="K114" i="1" l="1"/>
  <c r="H114" i="1"/>
</calcChain>
</file>

<file path=xl/sharedStrings.xml><?xml version="1.0" encoding="utf-8"?>
<sst xmlns="http://schemas.openxmlformats.org/spreadsheetml/2006/main" count="925" uniqueCount="185">
  <si>
    <t>رقم</t>
  </si>
  <si>
    <t>الصنف</t>
  </si>
  <si>
    <t>العدد</t>
  </si>
  <si>
    <t>البيان</t>
  </si>
  <si>
    <t>المبلغ</t>
  </si>
  <si>
    <t>سعر الوحده</t>
  </si>
  <si>
    <t>الإجمالي</t>
  </si>
  <si>
    <t>نسبة الهالك</t>
  </si>
  <si>
    <t>الملاحظات</t>
  </si>
  <si>
    <t>الموجود فعلي</t>
  </si>
  <si>
    <t xml:space="preserve"> الصرف</t>
  </si>
  <si>
    <t xml:space="preserve"> الاستلام</t>
  </si>
  <si>
    <t>الوحده</t>
  </si>
  <si>
    <t>ورق مكربن اصل وصوره 20*30</t>
  </si>
  <si>
    <t>ورق مكربن اصل وصوره 25*35</t>
  </si>
  <si>
    <t>لفه</t>
  </si>
  <si>
    <t>ورق اصل اقتصادي 17*25</t>
  </si>
  <si>
    <t>ورق اصل اقتصادي19*29</t>
  </si>
  <si>
    <t>ورق اصل اقتصادي20*30</t>
  </si>
  <si>
    <t>ورق مكربن وسط25*35</t>
  </si>
  <si>
    <t>ورقه</t>
  </si>
  <si>
    <t>ورق صوره مكربن</t>
  </si>
  <si>
    <t>ورق اصل مكربن 20*30</t>
  </si>
  <si>
    <t>ورق 100 جرام17*25</t>
  </si>
  <si>
    <t>ورق 100 جرام 20*30</t>
  </si>
  <si>
    <t>ورق برستول 20*30</t>
  </si>
  <si>
    <t>ورق برستول17*25</t>
  </si>
  <si>
    <t>ورق اصل مكربن17*25</t>
  </si>
  <si>
    <t>ورق صوره 17*25</t>
  </si>
  <si>
    <t>ورق اصل اقتصادي17*30</t>
  </si>
  <si>
    <t>ورق اصل فقط25*30</t>
  </si>
  <si>
    <t>كوشيه</t>
  </si>
  <si>
    <t>ورق اخضر</t>
  </si>
  <si>
    <t>ورق بني</t>
  </si>
  <si>
    <t>ورق اصل40*30</t>
  </si>
  <si>
    <t>ورق ازهار</t>
  </si>
  <si>
    <t>باكت(5رزمه*500)</t>
  </si>
  <si>
    <t>ورق لف دفاتر</t>
  </si>
  <si>
    <t>ورق</t>
  </si>
  <si>
    <t>ختم كولوب 4*4</t>
  </si>
  <si>
    <t>ختم مكن تاريخ متغير</t>
  </si>
  <si>
    <t>ختم مكن كولوب4*6</t>
  </si>
  <si>
    <t>ختم مكن مستطيل تراكس3*7</t>
  </si>
  <si>
    <t>ختم بروفيشنال معدن 4*4</t>
  </si>
  <si>
    <t>ختم تراكس صيني</t>
  </si>
  <si>
    <t>ختم 1/2 قلبه</t>
  </si>
  <si>
    <t>ختم 1/2 قلبه2*5</t>
  </si>
  <si>
    <t>ختم مكن دائري 5*5</t>
  </si>
  <si>
    <t>القطعه</t>
  </si>
  <si>
    <t>اختام</t>
  </si>
  <si>
    <t>حبارات اختام</t>
  </si>
  <si>
    <t>جلد اختام</t>
  </si>
  <si>
    <t>العلبه</t>
  </si>
  <si>
    <t>ختم كفراج</t>
  </si>
  <si>
    <t>ختم ارقام متغيره</t>
  </si>
  <si>
    <t>ختم معدن ارقام متسلسل متغير</t>
  </si>
  <si>
    <t>ختم مستطيل متغير التاريخ1*3</t>
  </si>
  <si>
    <t>ختم مستطيل اكس ماكس 1/2 قلبه2*5</t>
  </si>
  <si>
    <t>موقوف مؤقتا</t>
  </si>
  <si>
    <t>زجاجه</t>
  </si>
  <si>
    <t>اسود (ماكينة تيوسيرا)</t>
  </si>
  <si>
    <t>ازرق (مكن HB.+EBSON )</t>
  </si>
  <si>
    <t>احمر (مكن HB.+EBSON )</t>
  </si>
  <si>
    <t>اصفر (مكن HB.+EBSON )</t>
  </si>
  <si>
    <t>ازرق(RIZO)</t>
  </si>
  <si>
    <t>اصفر(RIZO)</t>
  </si>
  <si>
    <t>احمر(RIZO)</t>
  </si>
  <si>
    <t>حبارات</t>
  </si>
  <si>
    <t>بكر سلك دباسه</t>
  </si>
  <si>
    <t>بكره</t>
  </si>
  <si>
    <t>بكر سلك تغليف 100 ورقه دهبي</t>
  </si>
  <si>
    <t>بكر سلك تغليف 50 ورقه ابيض</t>
  </si>
  <si>
    <t>بكر سلك</t>
  </si>
  <si>
    <t>استيكر كريستال</t>
  </si>
  <si>
    <t>استيكر اصفر</t>
  </si>
  <si>
    <t>استيكر ابيض منت</t>
  </si>
  <si>
    <t>لزق</t>
  </si>
  <si>
    <t>كرتونه</t>
  </si>
  <si>
    <t>شنط كبيره 50*50</t>
  </si>
  <si>
    <t>شنطه</t>
  </si>
  <si>
    <t>استيكر</t>
  </si>
  <si>
    <t>شنط وسط43*35</t>
  </si>
  <si>
    <t>شنط صغيره 25*30</t>
  </si>
  <si>
    <t>شنط صغيره20*30</t>
  </si>
  <si>
    <t>شنط</t>
  </si>
  <si>
    <t>ظرف</t>
  </si>
  <si>
    <t>ظرف  كبير B4 33*22</t>
  </si>
  <si>
    <t>ظرف وسط 23*16 B5</t>
  </si>
  <si>
    <t>ظرف صغير 22*11 امريكي</t>
  </si>
  <si>
    <t>اظرف</t>
  </si>
  <si>
    <t>ختم مستطيل</t>
  </si>
  <si>
    <t>فوانيس كبيره</t>
  </si>
  <si>
    <t>فوانيس صغيره</t>
  </si>
  <si>
    <t>فوانيس</t>
  </si>
  <si>
    <t>حبل شنط</t>
  </si>
  <si>
    <t>حبل شنط اسود</t>
  </si>
  <si>
    <t>حبل شنط ابيض(1/2كيس)</t>
  </si>
  <si>
    <t>كيس</t>
  </si>
  <si>
    <t>حلق ميداليات</t>
  </si>
  <si>
    <t>سلك تغليف ابيض</t>
  </si>
  <si>
    <t>علبه</t>
  </si>
  <si>
    <t>قطعه</t>
  </si>
  <si>
    <t>لوحة مكتب كبير</t>
  </si>
  <si>
    <t>لوحة مكتب صغير</t>
  </si>
  <si>
    <t>بروزاز صغير</t>
  </si>
  <si>
    <t>برواز كبير</t>
  </si>
  <si>
    <t>أقلام طباعه صيني</t>
  </si>
  <si>
    <t>قلم</t>
  </si>
  <si>
    <t>أقلام طباعه هندي فاخر</t>
  </si>
  <si>
    <t>اقلام طباعه</t>
  </si>
  <si>
    <t>برواز</t>
  </si>
  <si>
    <t>لوحة مكتب</t>
  </si>
  <si>
    <t>متنوع</t>
  </si>
  <si>
    <t>علب شهادات تقدير هدايا كبير</t>
  </si>
  <si>
    <t>علب شهادات تقدير هداياوسط</t>
  </si>
  <si>
    <t>علب شهادات تقدير هدايا صغير</t>
  </si>
  <si>
    <t>ورق اصل عادي 25*35</t>
  </si>
  <si>
    <t>ورق اصل متر</t>
  </si>
  <si>
    <t>حبر احمر اختام</t>
  </si>
  <si>
    <t>حبر ازرق اختام</t>
  </si>
  <si>
    <t>حبر اخضر اختام</t>
  </si>
  <si>
    <t>حبر ازرق ماكينة تصوير</t>
  </si>
  <si>
    <t>حبر احمر ماكينة تصوير</t>
  </si>
  <si>
    <t>ورق مكربن صوره وسط20*30</t>
  </si>
  <si>
    <t>ختم ماكينة فلاشه 2*5(17*47مم)</t>
  </si>
  <si>
    <t>ورق ستريشا (بواقي ورق)</t>
  </si>
  <si>
    <t>4000ورقه</t>
  </si>
  <si>
    <t>لفه(4000ورقه)</t>
  </si>
  <si>
    <t>اسود (مكن HB.+EBSON )</t>
  </si>
  <si>
    <t>ختم مكن لوجو متغير تاريخ4*4*</t>
  </si>
  <si>
    <t>ختم مكن لوجو متغير تاريخ3*5</t>
  </si>
  <si>
    <t>ختم سرداس</t>
  </si>
  <si>
    <t>ختم موبي ستامب</t>
  </si>
  <si>
    <t>سعر الفعلي</t>
  </si>
  <si>
    <t>bvcلعمل أي دي</t>
  </si>
  <si>
    <t>لفه(1000)</t>
  </si>
  <si>
    <t>تأكيد</t>
  </si>
  <si>
    <t>ورق عادي اصل 20*30(ورق ملفوف)</t>
  </si>
  <si>
    <t>ورق عادي اصل17*25(ورق ملفوف)</t>
  </si>
  <si>
    <t>لفه(1*5000)</t>
  </si>
  <si>
    <t>اسود(RIZO)</t>
  </si>
  <si>
    <t>عضم</t>
  </si>
  <si>
    <t>ورق bvc</t>
  </si>
  <si>
    <t>غلاف دفاتر</t>
  </si>
  <si>
    <t>لفه(1200)</t>
  </si>
  <si>
    <t>الجرد الشهري للبضائع شهر اغسطس14/08/2023</t>
  </si>
  <si>
    <t>غلاف</t>
  </si>
  <si>
    <t>ى</t>
  </si>
  <si>
    <t>قطعه(كرتونه*50)</t>
  </si>
  <si>
    <t>ختم تركي 4*4</t>
  </si>
  <si>
    <t>ختم كروت 1/2 قلبه</t>
  </si>
  <si>
    <t>ختم تراكس4*4</t>
  </si>
  <si>
    <t>ختم تركي كولوبمستطيل5*2</t>
  </si>
  <si>
    <t>لفه(1*1000)</t>
  </si>
  <si>
    <t>ورق عادي اصل7*25</t>
  </si>
  <si>
    <t>ورق عادي اصل 20*30</t>
  </si>
  <si>
    <t>(5500ورقه)لفه</t>
  </si>
  <si>
    <t>الجرد الشهري للبضائع شهر يوليو</t>
  </si>
  <si>
    <t>ورق اخضر 80 جرام A4</t>
  </si>
  <si>
    <t>ورق بني كرافت 20*30</t>
  </si>
  <si>
    <t>ورق اصل42*30</t>
  </si>
  <si>
    <t>ورق اصل متر 60جرام</t>
  </si>
  <si>
    <t>ورق لف دفاتر (بالكيلو)19جنيه</t>
  </si>
  <si>
    <t>حبل شنط اسود (الجوز 80قرش)</t>
  </si>
  <si>
    <t>حلق ميداليات (القطعه.65قرش)</t>
  </si>
  <si>
    <t>لفه(850)</t>
  </si>
  <si>
    <t xml:space="preserve"> غلاف نوت بوك +روشتات</t>
  </si>
  <si>
    <t>ختم كولوب 4*4   ( 30)</t>
  </si>
  <si>
    <t>ختم تركي كولوب مستطيل5*2 ( 50)</t>
  </si>
  <si>
    <t>ورق ازهار 70جرام</t>
  </si>
  <si>
    <t>ورق فيوتشر 80جرام</t>
  </si>
  <si>
    <t>رزمه</t>
  </si>
  <si>
    <t>الجرد الشهري للبضائع شهر اغسطس29/08/2023</t>
  </si>
  <si>
    <t>id</t>
  </si>
  <si>
    <t>name</t>
  </si>
  <si>
    <t>des</t>
  </si>
  <si>
    <t>category</t>
  </si>
  <si>
    <t>unit</t>
  </si>
  <si>
    <t>price</t>
  </si>
  <si>
    <t>created_at</t>
  </si>
  <si>
    <t>note</t>
  </si>
  <si>
    <t>No Descriptions</t>
  </si>
  <si>
    <t>2023-09-12</t>
  </si>
  <si>
    <t>No_Note</t>
  </si>
  <si>
    <t>2023-09-11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</si>
</sst>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6"/>
      <color theme="1"/>
      <name val="Calibri"/>
      <family val="2"/>
      <charset val="178"/>
      <scheme val="minor"/>
    </font>
    <font>
      <b/>
      <sz val="18"/>
      <color theme="1"/>
      <name val="Calibri"/>
      <family val="2"/>
      <charset val="178"/>
      <scheme val="minor"/>
    </font>
    <font>
      <b/>
      <sz val="20"/>
      <color theme="1"/>
      <name val="Calibri"/>
      <family val="2"/>
      <charset val="178"/>
      <scheme val="minor"/>
    </font>
    <font>
      <b/>
      <sz val="22"/>
      <color theme="1"/>
      <name val="Calibri"/>
      <family val="2"/>
      <charset val="178"/>
      <scheme val="minor"/>
    </font>
    <font>
      <b/>
      <sz val="26"/>
      <color theme="1"/>
      <name val="Calibri"/>
      <family val="2"/>
      <charset val="178"/>
      <scheme val="minor"/>
    </font>
    <font>
      <b/>
      <sz val="36"/>
      <color theme="1"/>
      <name val="Calibri"/>
      <family val="2"/>
      <charset val="178"/>
      <scheme val="minor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14" xfId="0" applyFont="1" applyFill="1" applyBorder="1"/>
    <xf numFmtId="0" fontId="4" fillId="6" borderId="14" xfId="0" applyFont="1" applyFill="1" applyBorder="1"/>
    <xf numFmtId="0" fontId="4" fillId="8" borderId="14" xfId="0" applyFont="1" applyFill="1" applyBorder="1" applyAlignment="1">
      <alignment horizontal="center"/>
    </xf>
    <xf numFmtId="0" fontId="4" fillId="4" borderId="7" xfId="0" applyFont="1" applyFill="1" applyBorder="1"/>
    <xf numFmtId="0" fontId="4" fillId="6" borderId="7" xfId="0" applyFont="1" applyFill="1" applyBorder="1"/>
    <xf numFmtId="0" fontId="4" fillId="5" borderId="8" xfId="0" applyFont="1" applyFill="1" applyBorder="1"/>
    <xf numFmtId="0" fontId="4" fillId="5" borderId="7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9" xfId="0" applyFont="1" applyFill="1" applyBorder="1"/>
    <xf numFmtId="0" fontId="4" fillId="0" borderId="14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9" borderId="13" xfId="0" applyFont="1" applyFill="1" applyBorder="1"/>
    <xf numFmtId="0" fontId="4" fillId="9" borderId="14" xfId="0" applyFont="1" applyFill="1" applyBorder="1"/>
    <xf numFmtId="0" fontId="4" fillId="9" borderId="14" xfId="0" applyFont="1" applyFill="1" applyBorder="1" applyAlignment="1">
      <alignment horizontal="center"/>
    </xf>
    <xf numFmtId="0" fontId="4" fillId="9" borderId="8" xfId="0" applyFont="1" applyFill="1" applyBorder="1"/>
    <xf numFmtId="0" fontId="4" fillId="9" borderId="7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15" xfId="0" applyFont="1" applyFill="1" applyBorder="1"/>
    <xf numFmtId="0" fontId="4" fillId="9" borderId="9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1" borderId="8" xfId="0" applyFont="1" applyFill="1" applyBorder="1"/>
    <xf numFmtId="0" fontId="4" fillId="11" borderId="7" xfId="0" applyFont="1" applyFill="1" applyBorder="1"/>
    <xf numFmtId="0" fontId="4" fillId="11" borderId="7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11" borderId="9" xfId="0" applyFont="1" applyFill="1" applyBorder="1"/>
    <xf numFmtId="0" fontId="4" fillId="9" borderId="24" xfId="0" applyFont="1" applyFill="1" applyBorder="1"/>
    <xf numFmtId="0" fontId="2" fillId="7" borderId="1" xfId="0" applyFont="1" applyFill="1" applyBorder="1" applyAlignment="1">
      <alignment vertical="center"/>
    </xf>
    <xf numFmtId="0" fontId="4" fillId="12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4" fillId="5" borderId="1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right"/>
    </xf>
    <xf numFmtId="0" fontId="4" fillId="5" borderId="14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 vertical="center" textRotation="135"/>
    </xf>
    <xf numFmtId="0" fontId="5" fillId="9" borderId="14" xfId="0" applyFont="1" applyFill="1" applyBorder="1" applyAlignment="1">
      <alignment horizontal="center" vertical="center" textRotation="135"/>
    </xf>
    <xf numFmtId="0" fontId="5" fillId="5" borderId="22" xfId="0" applyFont="1" applyFill="1" applyBorder="1" applyAlignment="1">
      <alignment horizontal="center" vertical="center" textRotation="135" wrapText="1"/>
    </xf>
    <xf numFmtId="0" fontId="5" fillId="5" borderId="14" xfId="0" applyFont="1" applyFill="1" applyBorder="1" applyAlignment="1">
      <alignment horizontal="center" vertical="center" textRotation="135" wrapText="1"/>
    </xf>
    <xf numFmtId="0" fontId="6" fillId="9" borderId="22" xfId="0" applyFont="1" applyFill="1" applyBorder="1" applyAlignment="1">
      <alignment horizontal="center" vertical="center" textRotation="135"/>
    </xf>
    <xf numFmtId="0" fontId="6" fillId="9" borderId="14" xfId="0" applyFont="1" applyFill="1" applyBorder="1" applyAlignment="1">
      <alignment horizontal="center" vertical="center" textRotation="135"/>
    </xf>
    <xf numFmtId="0" fontId="5" fillId="5" borderId="22" xfId="0" applyFont="1" applyFill="1" applyBorder="1" applyAlignment="1">
      <alignment horizontal="center" vertical="center" textRotation="90" wrapText="1"/>
    </xf>
    <xf numFmtId="0" fontId="5" fillId="5" borderId="14" xfId="0" applyFont="1" applyFill="1" applyBorder="1" applyAlignment="1">
      <alignment horizontal="center" vertical="center" textRotation="90" wrapText="1"/>
    </xf>
    <xf numFmtId="0" fontId="6" fillId="9" borderId="22" xfId="0" applyFont="1" applyFill="1" applyBorder="1" applyAlignment="1">
      <alignment horizontal="center" vertical="center" textRotation="90"/>
    </xf>
    <xf numFmtId="0" fontId="6" fillId="9" borderId="21" xfId="0" applyFont="1" applyFill="1" applyBorder="1" applyAlignment="1">
      <alignment horizontal="center" vertical="center" textRotation="90"/>
    </xf>
    <xf numFmtId="0" fontId="6" fillId="9" borderId="14" xfId="0" applyFont="1" applyFill="1" applyBorder="1" applyAlignment="1">
      <alignment horizontal="center" vertical="center" textRotation="90"/>
    </xf>
    <xf numFmtId="0" fontId="9" fillId="9" borderId="22" xfId="0" applyFont="1" applyFill="1" applyBorder="1" applyAlignment="1">
      <alignment horizontal="center" vertical="center" textRotation="90"/>
    </xf>
    <xf numFmtId="0" fontId="9" fillId="9" borderId="21" xfId="0" applyFont="1" applyFill="1" applyBorder="1" applyAlignment="1">
      <alignment horizontal="center" vertical="center" textRotation="90"/>
    </xf>
    <xf numFmtId="0" fontId="9" fillId="9" borderId="14" xfId="0" applyFont="1" applyFill="1" applyBorder="1" applyAlignment="1">
      <alignment horizontal="center" vertical="center" textRotation="90"/>
    </xf>
    <xf numFmtId="0" fontId="10" fillId="9" borderId="20" xfId="0" applyFont="1" applyFill="1" applyBorder="1" applyAlignment="1">
      <alignment horizontal="center" vertical="center" textRotation="90"/>
    </xf>
    <xf numFmtId="0" fontId="10" fillId="9" borderId="21" xfId="0" applyFont="1" applyFill="1" applyBorder="1" applyAlignment="1">
      <alignment horizontal="center" vertical="center" textRotation="90"/>
    </xf>
    <xf numFmtId="0" fontId="10" fillId="9" borderId="14" xfId="0" applyFont="1" applyFill="1" applyBorder="1" applyAlignment="1">
      <alignment horizontal="center" vertical="center" textRotation="90"/>
    </xf>
    <xf numFmtId="0" fontId="10" fillId="5" borderId="22" xfId="0" applyFont="1" applyFill="1" applyBorder="1" applyAlignment="1">
      <alignment horizontal="center" vertical="center" textRotation="90"/>
    </xf>
    <xf numFmtId="0" fontId="10" fillId="5" borderId="21" xfId="0" applyFont="1" applyFill="1" applyBorder="1" applyAlignment="1">
      <alignment horizontal="center" vertical="center" textRotation="90"/>
    </xf>
    <xf numFmtId="0" fontId="10" fillId="5" borderId="14" xfId="0" applyFont="1" applyFill="1" applyBorder="1" applyAlignment="1">
      <alignment horizontal="center" vertical="center" textRotation="90"/>
    </xf>
    <xf numFmtId="0" fontId="7" fillId="5" borderId="22" xfId="0" applyFont="1" applyFill="1" applyBorder="1" applyAlignment="1">
      <alignment horizontal="center" vertical="center" textRotation="90" wrapText="1"/>
    </xf>
    <xf numFmtId="0" fontId="7" fillId="5" borderId="21" xfId="0" applyFont="1" applyFill="1" applyBorder="1" applyAlignment="1">
      <alignment horizontal="center" vertical="center" textRotation="90" wrapText="1"/>
    </xf>
    <xf numFmtId="0" fontId="7" fillId="5" borderId="14" xfId="0" applyFont="1" applyFill="1" applyBorder="1" applyAlignment="1">
      <alignment horizontal="center" vertical="center" textRotation="90" wrapText="1"/>
    </xf>
    <xf numFmtId="0" fontId="8" fillId="5" borderId="22" xfId="0" applyFont="1" applyFill="1" applyBorder="1" applyAlignment="1">
      <alignment horizontal="center" vertical="center" textRotation="90"/>
    </xf>
    <xf numFmtId="0" fontId="8" fillId="5" borderId="21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 vertical="center" textRotation="90"/>
    </xf>
    <xf numFmtId="0" fontId="7" fillId="9" borderId="22" xfId="0" applyFont="1" applyFill="1" applyBorder="1" applyAlignment="1">
      <alignment horizontal="center" vertical="center" textRotation="90"/>
    </xf>
    <xf numFmtId="0" fontId="7" fillId="9" borderId="21" xfId="0" applyFont="1" applyFill="1" applyBorder="1" applyAlignment="1">
      <alignment horizontal="center" vertical="center" textRotation="90"/>
    </xf>
    <xf numFmtId="0" fontId="7" fillId="9" borderId="14" xfId="0" applyFont="1" applyFill="1" applyBorder="1" applyAlignment="1">
      <alignment horizontal="center" vertical="center" textRotation="90"/>
    </xf>
    <xf numFmtId="0" fontId="7" fillId="5" borderId="22" xfId="0" applyFont="1" applyFill="1" applyBorder="1" applyAlignment="1">
      <alignment horizontal="center" vertical="center" textRotation="90"/>
    </xf>
    <xf numFmtId="0" fontId="7" fillId="5" borderId="14" xfId="0" applyFont="1" applyFill="1" applyBorder="1" applyAlignment="1">
      <alignment horizontal="center" vertical="center" textRotation="90"/>
    </xf>
    <xf numFmtId="0" fontId="4" fillId="9" borderId="2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0" borderId="0" xfId="1"/>
    <xf numFmtId="0" fontId="11" fillId="0" borderId="0" xfId="1" applyFon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7"/>
  <sheetViews>
    <sheetView rightToLeft="1" topLeftCell="A109" zoomScale="70" zoomScaleNormal="70" workbookViewId="0">
      <selection activeCell="I120" sqref="I120"/>
    </sheetView>
  </sheetViews>
  <sheetFormatPr defaultRowHeight="15" x14ac:dyDescent="0.25"/>
  <cols>
    <col min="2" max="2" width="4.140625" customWidth="1"/>
    <col min="3" max="3" width="33.7109375" bestFit="1" customWidth="1"/>
    <col min="4" max="4" width="15.140625" style="3" customWidth="1"/>
    <col min="5" max="5" width="18.42578125" style="3" bestFit="1" customWidth="1"/>
    <col min="6" max="7" width="8.85546875" customWidth="1"/>
    <col min="8" max="8" width="15.85546875" style="3" customWidth="1"/>
    <col min="9" max="9" width="10.140625" customWidth="1"/>
    <col min="10" max="10" width="8.85546875" customWidth="1"/>
    <col min="11" max="11" width="8.85546875" style="3" customWidth="1"/>
    <col min="12" max="12" width="16.42578125" customWidth="1"/>
    <col min="13" max="13" width="11.42578125" customWidth="1"/>
    <col min="14" max="14" width="12.85546875" style="3" bestFit="1" customWidth="1"/>
    <col min="15" max="16" width="10.140625" customWidth="1"/>
    <col min="17" max="17" width="19.5703125" customWidth="1"/>
  </cols>
  <sheetData>
    <row r="2" spans="1:18" x14ac:dyDescent="0.25">
      <c r="A2" s="1"/>
      <c r="B2" s="1"/>
      <c r="C2" s="1"/>
      <c r="D2" s="2"/>
      <c r="E2" s="2"/>
      <c r="F2" s="1"/>
      <c r="G2" s="1"/>
      <c r="H2" s="2"/>
      <c r="I2" s="1"/>
      <c r="J2" s="1"/>
      <c r="K2" s="2"/>
      <c r="L2" s="1"/>
      <c r="M2" s="1"/>
      <c r="N2" s="2"/>
      <c r="O2" s="1"/>
      <c r="P2" s="1"/>
      <c r="Q2" s="1"/>
      <c r="R2" s="1"/>
    </row>
    <row r="3" spans="1:18" ht="15.75" thickBot="1" x14ac:dyDescent="0.3">
      <c r="A3" s="1"/>
      <c r="B3" s="1"/>
      <c r="C3" s="1"/>
      <c r="D3" s="2"/>
      <c r="E3" s="2"/>
      <c r="F3" s="1"/>
      <c r="G3" s="1"/>
      <c r="H3" s="2"/>
      <c r="I3" s="1"/>
      <c r="J3" s="1"/>
      <c r="K3" s="2"/>
      <c r="L3" s="1"/>
      <c r="M3" s="1"/>
      <c r="N3" s="2"/>
      <c r="O3" s="1"/>
      <c r="P3" s="1"/>
      <c r="Q3" s="1"/>
      <c r="R3" s="1"/>
    </row>
    <row r="4" spans="1:18" x14ac:dyDescent="0.25">
      <c r="A4" s="1"/>
      <c r="B4" s="1"/>
      <c r="C4" s="1"/>
      <c r="D4" s="2"/>
      <c r="E4" s="2"/>
      <c r="F4" s="1"/>
      <c r="G4" s="80" t="s">
        <v>157</v>
      </c>
      <c r="H4" s="81"/>
      <c r="I4" s="81"/>
      <c r="J4" s="81"/>
      <c r="K4" s="81"/>
      <c r="L4" s="81"/>
      <c r="M4" s="82"/>
      <c r="N4" s="2"/>
      <c r="O4" s="1"/>
      <c r="P4" s="1"/>
      <c r="Q4" s="1"/>
      <c r="R4" s="1"/>
    </row>
    <row r="5" spans="1:18" x14ac:dyDescent="0.25">
      <c r="A5" s="1"/>
      <c r="B5" s="1"/>
      <c r="C5" s="1"/>
      <c r="D5" s="2"/>
      <c r="E5" s="2"/>
      <c r="F5" s="1"/>
      <c r="G5" s="83"/>
      <c r="H5" s="84"/>
      <c r="I5" s="84"/>
      <c r="J5" s="84"/>
      <c r="K5" s="84"/>
      <c r="L5" s="84"/>
      <c r="M5" s="85"/>
      <c r="N5" s="2"/>
      <c r="O5" s="1"/>
      <c r="P5" s="1"/>
      <c r="Q5" s="1"/>
      <c r="R5" s="1"/>
    </row>
    <row r="6" spans="1:18" ht="15.75" thickBot="1" x14ac:dyDescent="0.3">
      <c r="A6" s="1"/>
      <c r="B6" s="1"/>
      <c r="C6" s="1"/>
      <c r="D6" s="2"/>
      <c r="E6" s="2"/>
      <c r="F6" s="1"/>
      <c r="G6" s="83"/>
      <c r="H6" s="84"/>
      <c r="I6" s="84"/>
      <c r="J6" s="84"/>
      <c r="K6" s="84"/>
      <c r="L6" s="84"/>
      <c r="M6" s="85"/>
      <c r="N6" s="2"/>
      <c r="O6" s="1"/>
      <c r="P6" s="1"/>
      <c r="Q6" s="1"/>
      <c r="R6" s="1"/>
    </row>
    <row r="7" spans="1:18" ht="19.5" thickBot="1" x14ac:dyDescent="0.35">
      <c r="A7" s="1"/>
      <c r="B7" s="70" t="s">
        <v>0</v>
      </c>
      <c r="C7" s="70" t="s">
        <v>1</v>
      </c>
      <c r="D7" s="70" t="s">
        <v>2</v>
      </c>
      <c r="E7" s="70" t="s">
        <v>12</v>
      </c>
      <c r="F7" s="70" t="s">
        <v>3</v>
      </c>
      <c r="G7" s="86" t="s">
        <v>4</v>
      </c>
      <c r="H7" s="87"/>
      <c r="I7" s="70" t="s">
        <v>7</v>
      </c>
      <c r="J7" s="86" t="s">
        <v>4</v>
      </c>
      <c r="K7" s="87"/>
      <c r="L7" s="70" t="s">
        <v>10</v>
      </c>
      <c r="M7" s="70" t="s">
        <v>11</v>
      </c>
      <c r="N7" s="74" t="s">
        <v>9</v>
      </c>
      <c r="O7" s="72" t="s">
        <v>133</v>
      </c>
      <c r="P7" s="73"/>
      <c r="Q7" s="70" t="s">
        <v>8</v>
      </c>
      <c r="R7" s="1"/>
    </row>
    <row r="8" spans="1:18" ht="19.5" thickBot="1" x14ac:dyDescent="0.35">
      <c r="A8" s="1"/>
      <c r="B8" s="71"/>
      <c r="C8" s="71"/>
      <c r="D8" s="71"/>
      <c r="E8" s="71"/>
      <c r="F8" s="71"/>
      <c r="G8" s="27" t="s">
        <v>5</v>
      </c>
      <c r="H8" s="28" t="s">
        <v>6</v>
      </c>
      <c r="I8" s="71"/>
      <c r="J8" s="27" t="s">
        <v>5</v>
      </c>
      <c r="K8" s="28" t="s">
        <v>6</v>
      </c>
      <c r="L8" s="71"/>
      <c r="M8" s="71"/>
      <c r="N8" s="75"/>
      <c r="O8" s="37" t="s">
        <v>5</v>
      </c>
      <c r="P8" s="37" t="s">
        <v>6</v>
      </c>
      <c r="Q8" s="71"/>
      <c r="R8" s="1"/>
    </row>
    <row r="9" spans="1:18" ht="21" x14ac:dyDescent="0.35">
      <c r="A9" s="1"/>
      <c r="B9" s="19">
        <v>1</v>
      </c>
      <c r="C9" s="20" t="s">
        <v>13</v>
      </c>
      <c r="D9" s="21">
        <f>25*5500</f>
        <v>137500</v>
      </c>
      <c r="E9" s="21" t="s">
        <v>156</v>
      </c>
      <c r="F9" s="58" t="s">
        <v>38</v>
      </c>
      <c r="G9" s="20">
        <f>1310/5500</f>
        <v>0.23818181818181819</v>
      </c>
      <c r="H9" s="21">
        <f t="shared" ref="H9:H18" si="0">G9*D9</f>
        <v>32750</v>
      </c>
      <c r="I9" s="20"/>
      <c r="J9" s="20"/>
      <c r="K9" s="21">
        <f t="shared" ref="K9:K40" si="1">J9*I9</f>
        <v>0</v>
      </c>
      <c r="L9" s="4">
        <f>10*5500+2200+11000+5500+5500+5500+27500+9*5000</f>
        <v>157200</v>
      </c>
      <c r="M9" s="5">
        <f>20*5500</f>
        <v>110000</v>
      </c>
      <c r="N9" s="6">
        <f t="shared" ref="N9:N40" si="2">M9+D9-L9</f>
        <v>90300</v>
      </c>
      <c r="O9" s="20">
        <f t="shared" ref="O9:O40" si="3">G9</f>
        <v>0.23818181818181819</v>
      </c>
      <c r="P9" s="36">
        <f t="shared" ref="P9:P40" si="4">N9*O9</f>
        <v>21507.818181818184</v>
      </c>
      <c r="Q9" s="25"/>
      <c r="R9" s="1"/>
    </row>
    <row r="10" spans="1:18" ht="21" x14ac:dyDescent="0.35">
      <c r="A10" s="1"/>
      <c r="B10" s="22">
        <v>2</v>
      </c>
      <c r="C10" s="23" t="s">
        <v>14</v>
      </c>
      <c r="D10" s="24">
        <f>5*4000</f>
        <v>20000</v>
      </c>
      <c r="E10" s="24" t="s">
        <v>127</v>
      </c>
      <c r="F10" s="59"/>
      <c r="G10" s="23">
        <f>1310/4000</f>
        <v>0.32750000000000001</v>
      </c>
      <c r="H10" s="21">
        <f t="shared" si="0"/>
        <v>6550</v>
      </c>
      <c r="I10" s="23"/>
      <c r="J10" s="23"/>
      <c r="K10" s="24">
        <f t="shared" si="1"/>
        <v>0</v>
      </c>
      <c r="L10" s="7">
        <f>1*4000+4000+4000</f>
        <v>12000</v>
      </c>
      <c r="M10" s="8"/>
      <c r="N10" s="6">
        <f t="shared" si="2"/>
        <v>8000</v>
      </c>
      <c r="O10" s="23">
        <f t="shared" si="3"/>
        <v>0.32750000000000001</v>
      </c>
      <c r="P10" s="36">
        <f t="shared" si="4"/>
        <v>2620</v>
      </c>
      <c r="Q10" s="26"/>
      <c r="R10" s="1"/>
    </row>
    <row r="11" spans="1:18" ht="21" x14ac:dyDescent="0.35">
      <c r="A11" s="1"/>
      <c r="B11" s="22">
        <v>3</v>
      </c>
      <c r="C11" s="23" t="s">
        <v>16</v>
      </c>
      <c r="D11" s="24">
        <v>35</v>
      </c>
      <c r="E11" s="24" t="s">
        <v>15</v>
      </c>
      <c r="F11" s="59"/>
      <c r="G11" s="23"/>
      <c r="H11" s="21">
        <f t="shared" si="0"/>
        <v>0</v>
      </c>
      <c r="I11" s="23"/>
      <c r="J11" s="23"/>
      <c r="K11" s="24">
        <f t="shared" si="1"/>
        <v>0</v>
      </c>
      <c r="L11" s="7"/>
      <c r="M11" s="8"/>
      <c r="N11" s="6">
        <f t="shared" si="2"/>
        <v>35</v>
      </c>
      <c r="O11" s="23">
        <f t="shared" si="3"/>
        <v>0</v>
      </c>
      <c r="P11" s="36">
        <f t="shared" si="4"/>
        <v>0</v>
      </c>
      <c r="Q11" s="26"/>
      <c r="R11" s="1"/>
    </row>
    <row r="12" spans="1:18" ht="21" x14ac:dyDescent="0.35">
      <c r="A12" s="1"/>
      <c r="B12" s="22">
        <v>4</v>
      </c>
      <c r="C12" s="23" t="s">
        <v>17</v>
      </c>
      <c r="D12" s="24">
        <v>32</v>
      </c>
      <c r="E12" s="24" t="s">
        <v>15</v>
      </c>
      <c r="F12" s="59"/>
      <c r="G12" s="23"/>
      <c r="H12" s="21">
        <f t="shared" si="0"/>
        <v>0</v>
      </c>
      <c r="I12" s="23"/>
      <c r="J12" s="23"/>
      <c r="K12" s="24">
        <f t="shared" si="1"/>
        <v>0</v>
      </c>
      <c r="L12" s="7">
        <f>6+3</f>
        <v>9</v>
      </c>
      <c r="M12" s="8"/>
      <c r="N12" s="6">
        <f t="shared" si="2"/>
        <v>23</v>
      </c>
      <c r="O12" s="23">
        <f t="shared" si="3"/>
        <v>0</v>
      </c>
      <c r="P12" s="36">
        <f t="shared" si="4"/>
        <v>0</v>
      </c>
      <c r="Q12" s="26"/>
      <c r="R12" s="1"/>
    </row>
    <row r="13" spans="1:18" ht="21" x14ac:dyDescent="0.35">
      <c r="A13" s="1"/>
      <c r="B13" s="22">
        <v>5</v>
      </c>
      <c r="C13" s="23" t="s">
        <v>18</v>
      </c>
      <c r="D13" s="24">
        <v>15</v>
      </c>
      <c r="E13" s="24" t="s">
        <v>15</v>
      </c>
      <c r="F13" s="59"/>
      <c r="G13" s="23"/>
      <c r="H13" s="21">
        <f t="shared" si="0"/>
        <v>0</v>
      </c>
      <c r="I13" s="23"/>
      <c r="J13" s="23"/>
      <c r="K13" s="24">
        <f t="shared" si="1"/>
        <v>0</v>
      </c>
      <c r="L13" s="7">
        <v>1</v>
      </c>
      <c r="M13" s="8"/>
      <c r="N13" s="6">
        <f t="shared" si="2"/>
        <v>14</v>
      </c>
      <c r="O13" s="23">
        <f t="shared" si="3"/>
        <v>0</v>
      </c>
      <c r="P13" s="36">
        <f t="shared" si="4"/>
        <v>0</v>
      </c>
      <c r="Q13" s="26"/>
      <c r="R13" s="1"/>
    </row>
    <row r="14" spans="1:18" ht="21" x14ac:dyDescent="0.35">
      <c r="A14" s="1"/>
      <c r="B14" s="22">
        <v>6</v>
      </c>
      <c r="C14" s="23" t="s">
        <v>19</v>
      </c>
      <c r="D14" s="24">
        <v>510</v>
      </c>
      <c r="E14" s="24" t="s">
        <v>126</v>
      </c>
      <c r="F14" s="59"/>
      <c r="G14" s="23"/>
      <c r="H14" s="21">
        <f t="shared" si="0"/>
        <v>0</v>
      </c>
      <c r="I14" s="23"/>
      <c r="J14" s="23"/>
      <c r="K14" s="24">
        <f t="shared" si="1"/>
        <v>0</v>
      </c>
      <c r="L14" s="7">
        <f>10+500</f>
        <v>510</v>
      </c>
      <c r="M14" s="8"/>
      <c r="N14" s="6">
        <f t="shared" si="2"/>
        <v>0</v>
      </c>
      <c r="O14" s="23">
        <f t="shared" si="3"/>
        <v>0</v>
      </c>
      <c r="P14" s="36">
        <f t="shared" si="4"/>
        <v>0</v>
      </c>
      <c r="Q14" s="26"/>
      <c r="R14" s="1"/>
    </row>
    <row r="15" spans="1:18" ht="21" x14ac:dyDescent="0.35">
      <c r="A15" s="1"/>
      <c r="B15" s="22">
        <v>7</v>
      </c>
      <c r="C15" s="23" t="s">
        <v>155</v>
      </c>
      <c r="D15" s="24">
        <v>12380</v>
      </c>
      <c r="E15" s="24" t="s">
        <v>20</v>
      </c>
      <c r="F15" s="59"/>
      <c r="G15" s="23"/>
      <c r="H15" s="21">
        <f t="shared" si="0"/>
        <v>0</v>
      </c>
      <c r="I15" s="23"/>
      <c r="J15" s="23"/>
      <c r="K15" s="24">
        <f t="shared" si="1"/>
        <v>0</v>
      </c>
      <c r="L15" s="7"/>
      <c r="M15" s="8"/>
      <c r="N15" s="6">
        <f t="shared" si="2"/>
        <v>12380</v>
      </c>
      <c r="O15" s="23">
        <f t="shared" si="3"/>
        <v>0</v>
      </c>
      <c r="P15" s="36">
        <f t="shared" si="4"/>
        <v>0</v>
      </c>
      <c r="Q15" s="26"/>
      <c r="R15" s="1"/>
    </row>
    <row r="16" spans="1:18" ht="21" x14ac:dyDescent="0.35">
      <c r="A16" s="1"/>
      <c r="B16" s="22">
        <v>8</v>
      </c>
      <c r="C16" s="23" t="s">
        <v>154</v>
      </c>
      <c r="D16" s="24">
        <v>4700</v>
      </c>
      <c r="E16" s="24" t="s">
        <v>20</v>
      </c>
      <c r="F16" s="59"/>
      <c r="G16" s="23"/>
      <c r="H16" s="21">
        <f t="shared" si="0"/>
        <v>0</v>
      </c>
      <c r="I16" s="23"/>
      <c r="J16" s="23"/>
      <c r="K16" s="24">
        <f t="shared" si="1"/>
        <v>0</v>
      </c>
      <c r="L16" s="7"/>
      <c r="M16" s="8"/>
      <c r="N16" s="6">
        <f t="shared" si="2"/>
        <v>4700</v>
      </c>
      <c r="O16" s="23">
        <f t="shared" si="3"/>
        <v>0</v>
      </c>
      <c r="P16" s="36">
        <f t="shared" si="4"/>
        <v>0</v>
      </c>
      <c r="Q16" s="26"/>
      <c r="R16" s="1"/>
    </row>
    <row r="17" spans="1:18" ht="21" x14ac:dyDescent="0.35">
      <c r="A17" s="1"/>
      <c r="B17" s="22">
        <v>9</v>
      </c>
      <c r="C17" s="23" t="s">
        <v>21</v>
      </c>
      <c r="D17" s="24">
        <v>36000</v>
      </c>
      <c r="E17" s="24" t="s">
        <v>20</v>
      </c>
      <c r="F17" s="59"/>
      <c r="G17" s="23"/>
      <c r="H17" s="21">
        <f t="shared" si="0"/>
        <v>0</v>
      </c>
      <c r="I17" s="23"/>
      <c r="J17" s="23"/>
      <c r="K17" s="24">
        <f t="shared" si="1"/>
        <v>0</v>
      </c>
      <c r="L17" s="7"/>
      <c r="M17" s="8"/>
      <c r="N17" s="6">
        <f t="shared" si="2"/>
        <v>36000</v>
      </c>
      <c r="O17" s="23">
        <f t="shared" si="3"/>
        <v>0</v>
      </c>
      <c r="P17" s="36">
        <f t="shared" si="4"/>
        <v>0</v>
      </c>
      <c r="Q17" s="26"/>
      <c r="R17" s="1"/>
    </row>
    <row r="18" spans="1:18" ht="21" x14ac:dyDescent="0.35">
      <c r="A18" s="1"/>
      <c r="B18" s="22">
        <v>10</v>
      </c>
      <c r="C18" s="23" t="s">
        <v>22</v>
      </c>
      <c r="D18" s="24">
        <v>5600</v>
      </c>
      <c r="E18" s="24" t="s">
        <v>20</v>
      </c>
      <c r="F18" s="59"/>
      <c r="G18" s="23"/>
      <c r="H18" s="21">
        <f t="shared" si="0"/>
        <v>0</v>
      </c>
      <c r="I18" s="23"/>
      <c r="J18" s="23"/>
      <c r="K18" s="24">
        <f t="shared" si="1"/>
        <v>0</v>
      </c>
      <c r="L18" s="7"/>
      <c r="M18" s="8"/>
      <c r="N18" s="6">
        <f t="shared" si="2"/>
        <v>5600</v>
      </c>
      <c r="O18" s="23">
        <f t="shared" si="3"/>
        <v>0</v>
      </c>
      <c r="P18" s="36">
        <f t="shared" si="4"/>
        <v>0</v>
      </c>
      <c r="Q18" s="26"/>
      <c r="R18" s="1"/>
    </row>
    <row r="19" spans="1:18" ht="21" x14ac:dyDescent="0.35">
      <c r="A19" s="1"/>
      <c r="B19" s="22">
        <v>11</v>
      </c>
      <c r="C19" s="23" t="s">
        <v>23</v>
      </c>
      <c r="D19" s="24">
        <v>1400</v>
      </c>
      <c r="E19" s="24" t="s">
        <v>20</v>
      </c>
      <c r="F19" s="59"/>
      <c r="G19" s="23"/>
      <c r="H19" s="38">
        <v>0</v>
      </c>
      <c r="I19" s="23"/>
      <c r="J19" s="23"/>
      <c r="K19" s="24">
        <f t="shared" si="1"/>
        <v>0</v>
      </c>
      <c r="L19" s="7"/>
      <c r="M19" s="8"/>
      <c r="N19" s="6">
        <f t="shared" si="2"/>
        <v>1400</v>
      </c>
      <c r="O19" s="23">
        <f t="shared" si="3"/>
        <v>0</v>
      </c>
      <c r="P19" s="36">
        <f t="shared" si="4"/>
        <v>0</v>
      </c>
      <c r="Q19" s="26"/>
      <c r="R19" s="1"/>
    </row>
    <row r="20" spans="1:18" ht="21" x14ac:dyDescent="0.35">
      <c r="A20" s="1"/>
      <c r="B20" s="22">
        <v>12</v>
      </c>
      <c r="C20" s="23" t="s">
        <v>24</v>
      </c>
      <c r="D20" s="24">
        <v>4100</v>
      </c>
      <c r="E20" s="24" t="s">
        <v>20</v>
      </c>
      <c r="F20" s="59"/>
      <c r="G20" s="23"/>
      <c r="H20" s="21">
        <f t="shared" ref="H20:H51" si="5">G20*D20</f>
        <v>0</v>
      </c>
      <c r="I20" s="23"/>
      <c r="J20" s="23"/>
      <c r="K20" s="24">
        <f t="shared" si="1"/>
        <v>0</v>
      </c>
      <c r="L20" s="7">
        <v>1500</v>
      </c>
      <c r="M20" s="8"/>
      <c r="N20" s="6">
        <f t="shared" si="2"/>
        <v>2600</v>
      </c>
      <c r="O20" s="23">
        <f t="shared" si="3"/>
        <v>0</v>
      </c>
      <c r="P20" s="36">
        <f t="shared" si="4"/>
        <v>0</v>
      </c>
      <c r="Q20" s="26"/>
      <c r="R20" s="1"/>
    </row>
    <row r="21" spans="1:18" ht="21" x14ac:dyDescent="0.35">
      <c r="A21" s="1"/>
      <c r="B21" s="22">
        <v>13</v>
      </c>
      <c r="C21" s="23" t="s">
        <v>25</v>
      </c>
      <c r="D21" s="24">
        <f>10300+2000</f>
        <v>12300</v>
      </c>
      <c r="E21" s="24" t="s">
        <v>20</v>
      </c>
      <c r="F21" s="59"/>
      <c r="G21" s="23"/>
      <c r="H21" s="21">
        <f t="shared" si="5"/>
        <v>0</v>
      </c>
      <c r="I21" s="23"/>
      <c r="J21" s="23"/>
      <c r="K21" s="24">
        <f t="shared" si="1"/>
        <v>0</v>
      </c>
      <c r="L21" s="7">
        <v>1500</v>
      </c>
      <c r="M21" s="8"/>
      <c r="N21" s="6">
        <f t="shared" si="2"/>
        <v>10800</v>
      </c>
      <c r="O21" s="23">
        <f t="shared" si="3"/>
        <v>0</v>
      </c>
      <c r="P21" s="36">
        <f t="shared" si="4"/>
        <v>0</v>
      </c>
      <c r="Q21" s="26"/>
      <c r="R21" s="1"/>
    </row>
    <row r="22" spans="1:18" ht="21" x14ac:dyDescent="0.35">
      <c r="A22" s="1"/>
      <c r="B22" s="22">
        <v>14</v>
      </c>
      <c r="C22" s="23" t="s">
        <v>26</v>
      </c>
      <c r="D22" s="24">
        <v>6400</v>
      </c>
      <c r="E22" s="24" t="s">
        <v>20</v>
      </c>
      <c r="F22" s="59"/>
      <c r="G22" s="23"/>
      <c r="H22" s="21">
        <f t="shared" si="5"/>
        <v>0</v>
      </c>
      <c r="I22" s="23"/>
      <c r="J22" s="23"/>
      <c r="K22" s="24">
        <f t="shared" si="1"/>
        <v>0</v>
      </c>
      <c r="L22" s="7">
        <v>100</v>
      </c>
      <c r="M22" s="8"/>
      <c r="N22" s="6">
        <f t="shared" si="2"/>
        <v>6300</v>
      </c>
      <c r="O22" s="23">
        <f t="shared" si="3"/>
        <v>0</v>
      </c>
      <c r="P22" s="36">
        <f t="shared" si="4"/>
        <v>0</v>
      </c>
      <c r="Q22" s="26"/>
      <c r="R22" s="1"/>
    </row>
    <row r="23" spans="1:18" ht="21" x14ac:dyDescent="0.35">
      <c r="A23" s="1"/>
      <c r="B23" s="22">
        <v>15</v>
      </c>
      <c r="C23" s="23" t="s">
        <v>27</v>
      </c>
      <c r="D23" s="24">
        <v>8000</v>
      </c>
      <c r="E23" s="24" t="s">
        <v>20</v>
      </c>
      <c r="F23" s="59"/>
      <c r="G23" s="23"/>
      <c r="H23" s="21">
        <f t="shared" si="5"/>
        <v>0</v>
      </c>
      <c r="I23" s="23"/>
      <c r="J23" s="23"/>
      <c r="K23" s="24">
        <f t="shared" si="1"/>
        <v>0</v>
      </c>
      <c r="L23" s="7"/>
      <c r="M23" s="8"/>
      <c r="N23" s="6">
        <f t="shared" si="2"/>
        <v>8000</v>
      </c>
      <c r="O23" s="23">
        <f t="shared" si="3"/>
        <v>0</v>
      </c>
      <c r="P23" s="36">
        <f t="shared" si="4"/>
        <v>0</v>
      </c>
      <c r="Q23" s="26"/>
      <c r="R23" s="1"/>
    </row>
    <row r="24" spans="1:18" ht="21" x14ac:dyDescent="0.35">
      <c r="A24" s="1"/>
      <c r="B24" s="22">
        <v>16</v>
      </c>
      <c r="C24" s="23" t="s">
        <v>28</v>
      </c>
      <c r="D24" s="24">
        <v>3800</v>
      </c>
      <c r="E24" s="24" t="s">
        <v>20</v>
      </c>
      <c r="F24" s="59"/>
      <c r="G24" s="23"/>
      <c r="H24" s="21">
        <f t="shared" si="5"/>
        <v>0</v>
      </c>
      <c r="I24" s="23"/>
      <c r="J24" s="23"/>
      <c r="K24" s="24">
        <f t="shared" si="1"/>
        <v>0</v>
      </c>
      <c r="L24" s="7"/>
      <c r="M24" s="8"/>
      <c r="N24" s="6">
        <f t="shared" si="2"/>
        <v>3800</v>
      </c>
      <c r="O24" s="23">
        <f t="shared" si="3"/>
        <v>0</v>
      </c>
      <c r="P24" s="36">
        <f t="shared" si="4"/>
        <v>0</v>
      </c>
      <c r="Q24" s="26"/>
      <c r="R24" s="1"/>
    </row>
    <row r="25" spans="1:18" ht="21" x14ac:dyDescent="0.35">
      <c r="A25" s="1"/>
      <c r="B25" s="22">
        <v>17</v>
      </c>
      <c r="C25" s="23" t="s">
        <v>29</v>
      </c>
      <c r="D25" s="24">
        <v>10000</v>
      </c>
      <c r="E25" s="24" t="s">
        <v>20</v>
      </c>
      <c r="F25" s="59"/>
      <c r="G25" s="23"/>
      <c r="H25" s="21">
        <f t="shared" si="5"/>
        <v>0</v>
      </c>
      <c r="I25" s="23"/>
      <c r="J25" s="23"/>
      <c r="K25" s="24">
        <f t="shared" si="1"/>
        <v>0</v>
      </c>
      <c r="L25" s="7">
        <v>0</v>
      </c>
      <c r="M25" s="8">
        <v>0</v>
      </c>
      <c r="N25" s="6">
        <f t="shared" si="2"/>
        <v>10000</v>
      </c>
      <c r="O25" s="23">
        <f t="shared" si="3"/>
        <v>0</v>
      </c>
      <c r="P25" s="36">
        <f t="shared" si="4"/>
        <v>0</v>
      </c>
      <c r="Q25" s="26"/>
      <c r="R25" s="1"/>
    </row>
    <row r="26" spans="1:18" ht="21" x14ac:dyDescent="0.35">
      <c r="A26" s="1"/>
      <c r="B26" s="22">
        <v>18</v>
      </c>
      <c r="C26" s="23" t="s">
        <v>30</v>
      </c>
      <c r="D26" s="24">
        <v>10700</v>
      </c>
      <c r="E26" s="24" t="s">
        <v>20</v>
      </c>
      <c r="F26" s="59"/>
      <c r="G26" s="23"/>
      <c r="H26" s="21">
        <f t="shared" si="5"/>
        <v>0</v>
      </c>
      <c r="I26" s="23"/>
      <c r="J26" s="23"/>
      <c r="K26" s="24">
        <f t="shared" si="1"/>
        <v>0</v>
      </c>
      <c r="L26" s="7"/>
      <c r="M26" s="8"/>
      <c r="N26" s="6">
        <f t="shared" si="2"/>
        <v>10700</v>
      </c>
      <c r="O26" s="23">
        <f t="shared" si="3"/>
        <v>0</v>
      </c>
      <c r="P26" s="36">
        <f t="shared" si="4"/>
        <v>0</v>
      </c>
      <c r="Q26" s="26"/>
      <c r="R26" s="1"/>
    </row>
    <row r="27" spans="1:18" ht="21" x14ac:dyDescent="0.35">
      <c r="A27" s="1"/>
      <c r="B27" s="22">
        <v>19</v>
      </c>
      <c r="C27" s="23" t="s">
        <v>31</v>
      </c>
      <c r="D27" s="24">
        <v>3700</v>
      </c>
      <c r="E27" s="24" t="s">
        <v>20</v>
      </c>
      <c r="F27" s="59"/>
      <c r="G27" s="23"/>
      <c r="H27" s="21">
        <f t="shared" si="5"/>
        <v>0</v>
      </c>
      <c r="I27" s="23"/>
      <c r="J27" s="23"/>
      <c r="K27" s="24">
        <f t="shared" si="1"/>
        <v>0</v>
      </c>
      <c r="L27" s="7"/>
      <c r="M27" s="8"/>
      <c r="N27" s="6">
        <f t="shared" si="2"/>
        <v>3700</v>
      </c>
      <c r="O27" s="23">
        <f t="shared" si="3"/>
        <v>0</v>
      </c>
      <c r="P27" s="36">
        <f t="shared" si="4"/>
        <v>0</v>
      </c>
      <c r="Q27" s="26"/>
      <c r="R27" s="1"/>
    </row>
    <row r="28" spans="1:18" ht="21" x14ac:dyDescent="0.35">
      <c r="A28" s="1"/>
      <c r="B28" s="22">
        <v>20</v>
      </c>
      <c r="C28" s="23" t="s">
        <v>32</v>
      </c>
      <c r="D28" s="24">
        <v>100</v>
      </c>
      <c r="E28" s="24" t="s">
        <v>20</v>
      </c>
      <c r="F28" s="59"/>
      <c r="G28" s="23"/>
      <c r="H28" s="21">
        <f t="shared" si="5"/>
        <v>0</v>
      </c>
      <c r="I28" s="23"/>
      <c r="J28" s="23"/>
      <c r="K28" s="24">
        <f t="shared" si="1"/>
        <v>0</v>
      </c>
      <c r="L28" s="7"/>
      <c r="M28" s="8"/>
      <c r="N28" s="6">
        <f t="shared" si="2"/>
        <v>100</v>
      </c>
      <c r="O28" s="23">
        <f t="shared" si="3"/>
        <v>0</v>
      </c>
      <c r="P28" s="36">
        <f t="shared" si="4"/>
        <v>0</v>
      </c>
      <c r="Q28" s="26"/>
      <c r="R28" s="1"/>
    </row>
    <row r="29" spans="1:18" ht="21" x14ac:dyDescent="0.35">
      <c r="A29" s="1"/>
      <c r="B29" s="22">
        <v>21</v>
      </c>
      <c r="C29" s="23" t="s">
        <v>33</v>
      </c>
      <c r="D29" s="24">
        <v>6000</v>
      </c>
      <c r="E29" s="24" t="s">
        <v>20</v>
      </c>
      <c r="F29" s="59"/>
      <c r="G29" s="23"/>
      <c r="H29" s="21">
        <f t="shared" si="5"/>
        <v>0</v>
      </c>
      <c r="I29" s="23"/>
      <c r="J29" s="23"/>
      <c r="K29" s="24">
        <f t="shared" si="1"/>
        <v>0</v>
      </c>
      <c r="L29" s="7"/>
      <c r="M29" s="8"/>
      <c r="N29" s="6">
        <f t="shared" si="2"/>
        <v>6000</v>
      </c>
      <c r="O29" s="23">
        <f t="shared" si="3"/>
        <v>0</v>
      </c>
      <c r="P29" s="36">
        <f t="shared" si="4"/>
        <v>0</v>
      </c>
      <c r="Q29" s="26"/>
      <c r="R29" s="1"/>
    </row>
    <row r="30" spans="1:18" ht="21" x14ac:dyDescent="0.35">
      <c r="A30" s="1"/>
      <c r="B30" s="22">
        <v>22</v>
      </c>
      <c r="C30" s="23" t="s">
        <v>34</v>
      </c>
      <c r="D30" s="24">
        <v>700</v>
      </c>
      <c r="E30" s="24" t="s">
        <v>20</v>
      </c>
      <c r="F30" s="59"/>
      <c r="G30" s="23"/>
      <c r="H30" s="21">
        <f t="shared" si="5"/>
        <v>0</v>
      </c>
      <c r="I30" s="23"/>
      <c r="J30" s="23"/>
      <c r="K30" s="24">
        <f t="shared" si="1"/>
        <v>0</v>
      </c>
      <c r="L30" s="7"/>
      <c r="M30" s="8"/>
      <c r="N30" s="6">
        <f t="shared" si="2"/>
        <v>700</v>
      </c>
      <c r="O30" s="23">
        <f t="shared" si="3"/>
        <v>0</v>
      </c>
      <c r="P30" s="36">
        <f t="shared" si="4"/>
        <v>0</v>
      </c>
      <c r="Q30" s="26"/>
      <c r="R30" s="1"/>
    </row>
    <row r="31" spans="1:18" ht="21" x14ac:dyDescent="0.35">
      <c r="A31" s="1"/>
      <c r="B31" s="22"/>
      <c r="C31" s="23" t="s">
        <v>116</v>
      </c>
      <c r="D31" s="24">
        <v>37000</v>
      </c>
      <c r="E31" s="24" t="s">
        <v>20</v>
      </c>
      <c r="F31" s="59"/>
      <c r="G31" s="23"/>
      <c r="H31" s="21">
        <f t="shared" si="5"/>
        <v>0</v>
      </c>
      <c r="I31" s="23"/>
      <c r="J31" s="23"/>
      <c r="K31" s="24">
        <f t="shared" si="1"/>
        <v>0</v>
      </c>
      <c r="L31" s="7"/>
      <c r="M31" s="8"/>
      <c r="N31" s="6">
        <f t="shared" si="2"/>
        <v>37000</v>
      </c>
      <c r="O31" s="23">
        <f t="shared" si="3"/>
        <v>0</v>
      </c>
      <c r="P31" s="36">
        <f t="shared" si="4"/>
        <v>0</v>
      </c>
      <c r="Q31" s="26"/>
      <c r="R31" s="1"/>
    </row>
    <row r="32" spans="1:18" ht="21" x14ac:dyDescent="0.35">
      <c r="A32" s="1"/>
      <c r="B32" s="22">
        <v>23</v>
      </c>
      <c r="C32" s="23" t="s">
        <v>35</v>
      </c>
      <c r="D32" s="24">
        <v>19</v>
      </c>
      <c r="E32" s="24" t="s">
        <v>36</v>
      </c>
      <c r="F32" s="59"/>
      <c r="G32" s="23"/>
      <c r="H32" s="21">
        <f t="shared" si="5"/>
        <v>0</v>
      </c>
      <c r="I32" s="23"/>
      <c r="J32" s="23"/>
      <c r="K32" s="24">
        <f t="shared" si="1"/>
        <v>0</v>
      </c>
      <c r="L32" s="7">
        <v>6</v>
      </c>
      <c r="M32" s="8"/>
      <c r="N32" s="6">
        <f t="shared" si="2"/>
        <v>13</v>
      </c>
      <c r="O32" s="23">
        <f t="shared" si="3"/>
        <v>0</v>
      </c>
      <c r="P32" s="36">
        <f t="shared" si="4"/>
        <v>0</v>
      </c>
      <c r="Q32" s="26"/>
      <c r="R32" s="1"/>
    </row>
    <row r="33" spans="1:18" ht="21" x14ac:dyDescent="0.35">
      <c r="A33" s="1"/>
      <c r="B33" s="22"/>
      <c r="C33" s="23" t="s">
        <v>117</v>
      </c>
      <c r="D33" s="24">
        <v>5000</v>
      </c>
      <c r="E33" s="24" t="s">
        <v>20</v>
      </c>
      <c r="F33" s="59"/>
      <c r="G33" s="23"/>
      <c r="H33" s="21">
        <f t="shared" si="5"/>
        <v>0</v>
      </c>
      <c r="I33" s="23"/>
      <c r="J33" s="23"/>
      <c r="K33" s="24">
        <f t="shared" si="1"/>
        <v>0</v>
      </c>
      <c r="L33" s="7"/>
      <c r="M33" s="8"/>
      <c r="N33" s="6">
        <f t="shared" si="2"/>
        <v>5000</v>
      </c>
      <c r="O33" s="23">
        <f t="shared" si="3"/>
        <v>0</v>
      </c>
      <c r="P33" s="36">
        <f t="shared" si="4"/>
        <v>0</v>
      </c>
      <c r="Q33" s="26"/>
      <c r="R33" s="1"/>
    </row>
    <row r="34" spans="1:18" ht="21" x14ac:dyDescent="0.35">
      <c r="A34" s="1"/>
      <c r="B34" s="22"/>
      <c r="C34" s="23" t="s">
        <v>123</v>
      </c>
      <c r="D34" s="24">
        <v>3</v>
      </c>
      <c r="E34" s="24" t="s">
        <v>153</v>
      </c>
      <c r="F34" s="59"/>
      <c r="G34" s="23"/>
      <c r="H34" s="21">
        <f t="shared" si="5"/>
        <v>0</v>
      </c>
      <c r="I34" s="23"/>
      <c r="J34" s="23"/>
      <c r="K34" s="24">
        <f t="shared" si="1"/>
        <v>0</v>
      </c>
      <c r="L34" s="7">
        <f>1+1</f>
        <v>2</v>
      </c>
      <c r="M34" s="8"/>
      <c r="N34" s="6">
        <f t="shared" si="2"/>
        <v>1</v>
      </c>
      <c r="O34" s="23">
        <f t="shared" si="3"/>
        <v>0</v>
      </c>
      <c r="P34" s="36">
        <f t="shared" si="4"/>
        <v>0</v>
      </c>
      <c r="Q34" s="26"/>
      <c r="R34" s="1"/>
    </row>
    <row r="35" spans="1:18" ht="21" x14ac:dyDescent="0.35">
      <c r="A35" s="1"/>
      <c r="B35" s="22"/>
      <c r="C35" s="23" t="s">
        <v>21</v>
      </c>
      <c r="D35" s="24">
        <v>500</v>
      </c>
      <c r="E35" s="24" t="s">
        <v>20</v>
      </c>
      <c r="F35" s="59"/>
      <c r="G35" s="23"/>
      <c r="H35" s="21">
        <f t="shared" si="5"/>
        <v>0</v>
      </c>
      <c r="I35" s="23"/>
      <c r="J35" s="23"/>
      <c r="K35" s="24">
        <f t="shared" si="1"/>
        <v>0</v>
      </c>
      <c r="L35" s="7"/>
      <c r="M35" s="8"/>
      <c r="N35" s="6">
        <f t="shared" si="2"/>
        <v>500</v>
      </c>
      <c r="O35" s="23">
        <f t="shared" si="3"/>
        <v>0</v>
      </c>
      <c r="P35" s="36">
        <f t="shared" si="4"/>
        <v>0</v>
      </c>
      <c r="Q35" s="26"/>
      <c r="R35" s="1"/>
    </row>
    <row r="36" spans="1:18" ht="21" x14ac:dyDescent="0.35">
      <c r="A36" s="1"/>
      <c r="B36" s="22">
        <v>24</v>
      </c>
      <c r="C36" s="23" t="s">
        <v>37</v>
      </c>
      <c r="D36" s="24">
        <v>1</v>
      </c>
      <c r="E36" s="24" t="s">
        <v>15</v>
      </c>
      <c r="F36" s="60"/>
      <c r="G36" s="23"/>
      <c r="H36" s="21">
        <f t="shared" si="5"/>
        <v>0</v>
      </c>
      <c r="I36" s="23"/>
      <c r="J36" s="23"/>
      <c r="K36" s="24">
        <f t="shared" si="1"/>
        <v>0</v>
      </c>
      <c r="L36" s="7"/>
      <c r="M36" s="8"/>
      <c r="N36" s="6">
        <f t="shared" si="2"/>
        <v>1</v>
      </c>
      <c r="O36" s="23">
        <f t="shared" si="3"/>
        <v>0</v>
      </c>
      <c r="P36" s="36">
        <f t="shared" si="4"/>
        <v>0</v>
      </c>
      <c r="Q36" s="26"/>
      <c r="R36" s="1"/>
    </row>
    <row r="37" spans="1:18" ht="21" x14ac:dyDescent="0.35">
      <c r="A37" s="1"/>
      <c r="B37" s="9">
        <v>1</v>
      </c>
      <c r="C37" s="10" t="s">
        <v>152</v>
      </c>
      <c r="D37" s="11">
        <v>1041</v>
      </c>
      <c r="E37" s="11" t="s">
        <v>48</v>
      </c>
      <c r="F37" s="61" t="s">
        <v>49</v>
      </c>
      <c r="G37" s="10">
        <v>55</v>
      </c>
      <c r="H37" s="29">
        <f t="shared" si="5"/>
        <v>57255</v>
      </c>
      <c r="I37" s="10"/>
      <c r="J37" s="10"/>
      <c r="K37" s="30">
        <f t="shared" si="1"/>
        <v>0</v>
      </c>
      <c r="L37" s="7">
        <f>50+50+50</f>
        <v>150</v>
      </c>
      <c r="M37" s="8"/>
      <c r="N37" s="6">
        <f t="shared" si="2"/>
        <v>891</v>
      </c>
      <c r="O37" s="10">
        <f t="shared" si="3"/>
        <v>55</v>
      </c>
      <c r="P37" s="36">
        <f t="shared" si="4"/>
        <v>49005</v>
      </c>
      <c r="Q37" s="13"/>
      <c r="R37" s="1"/>
    </row>
    <row r="38" spans="1:18" ht="21" x14ac:dyDescent="0.35">
      <c r="A38" s="1"/>
      <c r="B38" s="9">
        <v>2</v>
      </c>
      <c r="C38" s="10" t="s">
        <v>39</v>
      </c>
      <c r="D38" s="11">
        <v>142</v>
      </c>
      <c r="E38" s="11" t="s">
        <v>48</v>
      </c>
      <c r="F38" s="62"/>
      <c r="G38" s="10">
        <v>140</v>
      </c>
      <c r="H38" s="41">
        <f t="shared" si="5"/>
        <v>19880</v>
      </c>
      <c r="I38" s="10"/>
      <c r="J38" s="10"/>
      <c r="K38" s="30">
        <f t="shared" si="1"/>
        <v>0</v>
      </c>
      <c r="L38" s="7">
        <v>30</v>
      </c>
      <c r="M38" s="8"/>
      <c r="N38" s="6">
        <f t="shared" si="2"/>
        <v>112</v>
      </c>
      <c r="O38" s="10">
        <f t="shared" si="3"/>
        <v>140</v>
      </c>
      <c r="P38" s="36">
        <f t="shared" si="4"/>
        <v>15680</v>
      </c>
      <c r="Q38" s="13"/>
      <c r="R38" s="1"/>
    </row>
    <row r="39" spans="1:18" ht="21" x14ac:dyDescent="0.35">
      <c r="A39" s="1"/>
      <c r="B39" s="9">
        <v>3</v>
      </c>
      <c r="C39" s="10" t="s">
        <v>151</v>
      </c>
      <c r="D39" s="11">
        <v>0</v>
      </c>
      <c r="E39" s="11" t="s">
        <v>48</v>
      </c>
      <c r="F39" s="62"/>
      <c r="G39" s="10">
        <v>140</v>
      </c>
      <c r="H39" s="41">
        <f t="shared" si="5"/>
        <v>0</v>
      </c>
      <c r="I39" s="10"/>
      <c r="J39" s="10"/>
      <c r="K39" s="11">
        <f t="shared" si="1"/>
        <v>0</v>
      </c>
      <c r="L39" s="7"/>
      <c r="M39" s="8"/>
      <c r="N39" s="6">
        <f t="shared" si="2"/>
        <v>0</v>
      </c>
      <c r="O39" s="10">
        <f t="shared" si="3"/>
        <v>140</v>
      </c>
      <c r="P39" s="36">
        <f t="shared" si="4"/>
        <v>0</v>
      </c>
      <c r="Q39" s="13"/>
      <c r="R39" s="1"/>
    </row>
    <row r="40" spans="1:18" ht="21" x14ac:dyDescent="0.35">
      <c r="A40" s="1"/>
      <c r="B40" s="9">
        <v>4</v>
      </c>
      <c r="C40" s="10" t="s">
        <v>40</v>
      </c>
      <c r="D40" s="11">
        <v>5</v>
      </c>
      <c r="E40" s="11" t="s">
        <v>48</v>
      </c>
      <c r="F40" s="62"/>
      <c r="G40" s="10">
        <v>60</v>
      </c>
      <c r="H40" s="41">
        <f t="shared" si="5"/>
        <v>300</v>
      </c>
      <c r="I40" s="10"/>
      <c r="J40" s="10"/>
      <c r="K40" s="11">
        <f t="shared" si="1"/>
        <v>0</v>
      </c>
      <c r="L40" s="7"/>
      <c r="M40" s="8"/>
      <c r="N40" s="6">
        <f t="shared" si="2"/>
        <v>5</v>
      </c>
      <c r="O40" s="10">
        <f t="shared" si="3"/>
        <v>60</v>
      </c>
      <c r="P40" s="36">
        <f t="shared" si="4"/>
        <v>300</v>
      </c>
      <c r="Q40" s="13"/>
      <c r="R40" s="1"/>
    </row>
    <row r="41" spans="1:18" ht="21" x14ac:dyDescent="0.35">
      <c r="A41" s="1"/>
      <c r="B41" s="9">
        <v>5</v>
      </c>
      <c r="C41" s="10" t="s">
        <v>41</v>
      </c>
      <c r="D41" s="11">
        <v>3</v>
      </c>
      <c r="E41" s="11" t="s">
        <v>48</v>
      </c>
      <c r="F41" s="62"/>
      <c r="G41" s="10">
        <v>275</v>
      </c>
      <c r="H41" s="41">
        <f t="shared" si="5"/>
        <v>825</v>
      </c>
      <c r="I41" s="10"/>
      <c r="J41" s="10"/>
      <c r="K41" s="11">
        <f t="shared" ref="K41:K72" si="6">J41*I41</f>
        <v>0</v>
      </c>
      <c r="L41" s="7"/>
      <c r="M41" s="8"/>
      <c r="N41" s="6">
        <f t="shared" ref="N41:N72" si="7">M41+D41-L41</f>
        <v>3</v>
      </c>
      <c r="O41" s="10">
        <f t="shared" ref="O41:O72" si="8">G41</f>
        <v>275</v>
      </c>
      <c r="P41" s="36">
        <f t="shared" ref="P41:P72" si="9">N41*O41</f>
        <v>825</v>
      </c>
      <c r="Q41" s="13"/>
      <c r="R41" s="1"/>
    </row>
    <row r="42" spans="1:18" ht="21" x14ac:dyDescent="0.35">
      <c r="A42" s="1"/>
      <c r="B42" s="9">
        <v>6</v>
      </c>
      <c r="C42" s="10" t="s">
        <v>42</v>
      </c>
      <c r="D42" s="11">
        <v>11</v>
      </c>
      <c r="E42" s="11" t="s">
        <v>48</v>
      </c>
      <c r="F42" s="62"/>
      <c r="G42" s="10">
        <v>125</v>
      </c>
      <c r="H42" s="41">
        <f t="shared" si="5"/>
        <v>1375</v>
      </c>
      <c r="I42" s="10"/>
      <c r="J42" s="10"/>
      <c r="K42" s="11">
        <f t="shared" si="6"/>
        <v>0</v>
      </c>
      <c r="L42" s="7">
        <v>1</v>
      </c>
      <c r="M42" s="8"/>
      <c r="N42" s="6">
        <f t="shared" si="7"/>
        <v>10</v>
      </c>
      <c r="O42" s="10">
        <f t="shared" si="8"/>
        <v>125</v>
      </c>
      <c r="P42" s="36">
        <f t="shared" si="9"/>
        <v>1250</v>
      </c>
      <c r="Q42" s="13"/>
      <c r="R42" s="1"/>
    </row>
    <row r="43" spans="1:18" ht="21" x14ac:dyDescent="0.35">
      <c r="A43" s="1"/>
      <c r="B43" s="9">
        <v>7</v>
      </c>
      <c r="C43" s="10" t="s">
        <v>43</v>
      </c>
      <c r="D43" s="11">
        <v>11</v>
      </c>
      <c r="E43" s="11" t="s">
        <v>48</v>
      </c>
      <c r="F43" s="62"/>
      <c r="G43" s="10">
        <v>600</v>
      </c>
      <c r="H43" s="41">
        <f t="shared" si="5"/>
        <v>6600</v>
      </c>
      <c r="I43" s="10"/>
      <c r="J43" s="10"/>
      <c r="K43" s="11">
        <f t="shared" si="6"/>
        <v>0</v>
      </c>
      <c r="L43" s="7"/>
      <c r="M43" s="8"/>
      <c r="N43" s="6">
        <f t="shared" si="7"/>
        <v>11</v>
      </c>
      <c r="O43" s="10">
        <f t="shared" si="8"/>
        <v>600</v>
      </c>
      <c r="P43" s="36">
        <f t="shared" si="9"/>
        <v>6600</v>
      </c>
      <c r="Q43" s="13"/>
      <c r="R43" s="1"/>
    </row>
    <row r="44" spans="1:18" ht="21" x14ac:dyDescent="0.35">
      <c r="A44" s="1"/>
      <c r="B44" s="9">
        <v>8</v>
      </c>
      <c r="C44" s="10" t="s">
        <v>129</v>
      </c>
      <c r="D44" s="11">
        <v>0</v>
      </c>
      <c r="E44" s="11" t="s">
        <v>48</v>
      </c>
      <c r="F44" s="62"/>
      <c r="G44" s="10">
        <v>250</v>
      </c>
      <c r="H44" s="41">
        <f t="shared" si="5"/>
        <v>0</v>
      </c>
      <c r="I44" s="10"/>
      <c r="J44" s="10"/>
      <c r="K44" s="11">
        <f t="shared" si="6"/>
        <v>0</v>
      </c>
      <c r="L44" s="7"/>
      <c r="M44" s="8"/>
      <c r="N44" s="6">
        <f t="shared" si="7"/>
        <v>0</v>
      </c>
      <c r="O44" s="10">
        <f t="shared" si="8"/>
        <v>250</v>
      </c>
      <c r="P44" s="36">
        <f t="shared" si="9"/>
        <v>0</v>
      </c>
      <c r="Q44" s="13"/>
      <c r="R44" s="1"/>
    </row>
    <row r="45" spans="1:18" ht="21" x14ac:dyDescent="0.35">
      <c r="A45" s="1"/>
      <c r="B45" s="9">
        <v>9</v>
      </c>
      <c r="C45" s="10" t="s">
        <v>130</v>
      </c>
      <c r="D45" s="11">
        <v>0</v>
      </c>
      <c r="E45" s="11" t="s">
        <v>48</v>
      </c>
      <c r="F45" s="62"/>
      <c r="G45" s="10">
        <v>200</v>
      </c>
      <c r="H45" s="41">
        <f t="shared" si="5"/>
        <v>0</v>
      </c>
      <c r="I45" s="10"/>
      <c r="J45" s="10"/>
      <c r="K45" s="11">
        <f t="shared" si="6"/>
        <v>0</v>
      </c>
      <c r="L45" s="7"/>
      <c r="M45" s="8"/>
      <c r="N45" s="6">
        <f t="shared" si="7"/>
        <v>0</v>
      </c>
      <c r="O45" s="10">
        <f t="shared" si="8"/>
        <v>200</v>
      </c>
      <c r="P45" s="36">
        <f t="shared" si="9"/>
        <v>0</v>
      </c>
      <c r="Q45" s="13"/>
      <c r="R45" s="1"/>
    </row>
    <row r="46" spans="1:18" ht="21" x14ac:dyDescent="0.35">
      <c r="A46" s="1"/>
      <c r="B46" s="9">
        <v>10</v>
      </c>
      <c r="C46" s="10" t="s">
        <v>124</v>
      </c>
      <c r="D46" s="11">
        <v>27</v>
      </c>
      <c r="E46" s="11" t="s">
        <v>48</v>
      </c>
      <c r="F46" s="62"/>
      <c r="G46" s="10">
        <v>60</v>
      </c>
      <c r="H46" s="41">
        <f t="shared" si="5"/>
        <v>1620</v>
      </c>
      <c r="I46" s="10"/>
      <c r="J46" s="10"/>
      <c r="K46" s="11">
        <f t="shared" si="6"/>
        <v>0</v>
      </c>
      <c r="L46" s="7"/>
      <c r="M46" s="8"/>
      <c r="N46" s="6">
        <f t="shared" si="7"/>
        <v>27</v>
      </c>
      <c r="O46" s="10">
        <f t="shared" si="8"/>
        <v>60</v>
      </c>
      <c r="P46" s="36">
        <f t="shared" si="9"/>
        <v>1620</v>
      </c>
      <c r="Q46" s="13"/>
      <c r="R46" s="1"/>
    </row>
    <row r="47" spans="1:18" ht="21" x14ac:dyDescent="0.35">
      <c r="A47" s="1"/>
      <c r="B47" s="9">
        <v>11</v>
      </c>
      <c r="C47" s="10" t="s">
        <v>44</v>
      </c>
      <c r="D47" s="11">
        <v>0</v>
      </c>
      <c r="E47" s="11" t="s">
        <v>48</v>
      </c>
      <c r="F47" s="62"/>
      <c r="G47" s="10">
        <v>55</v>
      </c>
      <c r="H47" s="41">
        <f t="shared" si="5"/>
        <v>0</v>
      </c>
      <c r="I47" s="10"/>
      <c r="J47" s="10"/>
      <c r="K47" s="11">
        <f t="shared" si="6"/>
        <v>0</v>
      </c>
      <c r="L47" s="7"/>
      <c r="M47" s="8"/>
      <c r="N47" s="6">
        <f t="shared" si="7"/>
        <v>0</v>
      </c>
      <c r="O47" s="10">
        <f t="shared" si="8"/>
        <v>55</v>
      </c>
      <c r="P47" s="36">
        <f t="shared" si="9"/>
        <v>0</v>
      </c>
      <c r="Q47" s="13"/>
      <c r="R47" s="1"/>
    </row>
    <row r="48" spans="1:18" ht="21" x14ac:dyDescent="0.35">
      <c r="A48" s="1"/>
      <c r="B48" s="9">
        <v>12</v>
      </c>
      <c r="C48" s="10" t="s">
        <v>45</v>
      </c>
      <c r="D48" s="11">
        <v>17</v>
      </c>
      <c r="E48" s="11" t="s">
        <v>48</v>
      </c>
      <c r="F48" s="62"/>
      <c r="G48" s="10">
        <v>55</v>
      </c>
      <c r="H48" s="41">
        <f t="shared" si="5"/>
        <v>935</v>
      </c>
      <c r="I48" s="10"/>
      <c r="J48" s="10"/>
      <c r="K48" s="11">
        <f t="shared" si="6"/>
        <v>0</v>
      </c>
      <c r="L48" s="7"/>
      <c r="M48" s="8"/>
      <c r="N48" s="6">
        <f t="shared" si="7"/>
        <v>17</v>
      </c>
      <c r="O48" s="10">
        <f t="shared" si="8"/>
        <v>55</v>
      </c>
      <c r="P48" s="36">
        <f t="shared" si="9"/>
        <v>935</v>
      </c>
      <c r="Q48" s="13"/>
      <c r="R48" s="1"/>
    </row>
    <row r="49" spans="1:18" ht="21" x14ac:dyDescent="0.35">
      <c r="A49" s="1"/>
      <c r="B49" s="9">
        <v>13</v>
      </c>
      <c r="C49" s="10" t="s">
        <v>46</v>
      </c>
      <c r="D49" s="11">
        <v>35</v>
      </c>
      <c r="E49" s="11" t="s">
        <v>48</v>
      </c>
      <c r="F49" s="62"/>
      <c r="G49" s="10">
        <v>55</v>
      </c>
      <c r="H49" s="41">
        <f t="shared" si="5"/>
        <v>1925</v>
      </c>
      <c r="I49" s="10"/>
      <c r="J49" s="10"/>
      <c r="K49" s="11">
        <f t="shared" si="6"/>
        <v>0</v>
      </c>
      <c r="L49" s="7"/>
      <c r="M49" s="8"/>
      <c r="N49" s="6">
        <f t="shared" si="7"/>
        <v>35</v>
      </c>
      <c r="O49" s="10">
        <f t="shared" si="8"/>
        <v>55</v>
      </c>
      <c r="P49" s="36">
        <f t="shared" si="9"/>
        <v>1925</v>
      </c>
      <c r="Q49" s="13"/>
      <c r="R49" s="1"/>
    </row>
    <row r="50" spans="1:18" ht="21" x14ac:dyDescent="0.35">
      <c r="A50" s="1"/>
      <c r="B50" s="9">
        <v>14</v>
      </c>
      <c r="C50" s="10" t="s">
        <v>150</v>
      </c>
      <c r="D50" s="11">
        <v>0</v>
      </c>
      <c r="E50" s="11" t="s">
        <v>48</v>
      </c>
      <c r="F50" s="62"/>
      <c r="G50" s="10">
        <v>55</v>
      </c>
      <c r="H50" s="41">
        <f t="shared" si="5"/>
        <v>0</v>
      </c>
      <c r="I50" s="10"/>
      <c r="J50" s="10"/>
      <c r="K50" s="11">
        <f t="shared" si="6"/>
        <v>0</v>
      </c>
      <c r="L50" s="7"/>
      <c r="M50" s="8"/>
      <c r="N50" s="6">
        <f t="shared" si="7"/>
        <v>0</v>
      </c>
      <c r="O50" s="10">
        <f t="shared" si="8"/>
        <v>55</v>
      </c>
      <c r="P50" s="36">
        <f t="shared" si="9"/>
        <v>0</v>
      </c>
      <c r="Q50" s="13"/>
      <c r="R50" s="1"/>
    </row>
    <row r="51" spans="1:18" ht="21" x14ac:dyDescent="0.35">
      <c r="A51" s="1"/>
      <c r="B51" s="9">
        <v>15</v>
      </c>
      <c r="C51" s="10" t="s">
        <v>47</v>
      </c>
      <c r="D51" s="11">
        <v>1</v>
      </c>
      <c r="E51" s="11" t="s">
        <v>48</v>
      </c>
      <c r="F51" s="62"/>
      <c r="G51" s="10">
        <v>350</v>
      </c>
      <c r="H51" s="41">
        <f t="shared" si="5"/>
        <v>350</v>
      </c>
      <c r="I51" s="10"/>
      <c r="J51" s="10"/>
      <c r="K51" s="11">
        <f t="shared" si="6"/>
        <v>0</v>
      </c>
      <c r="L51" s="7"/>
      <c r="M51" s="8"/>
      <c r="N51" s="6">
        <f t="shared" si="7"/>
        <v>1</v>
      </c>
      <c r="O51" s="10">
        <f t="shared" si="8"/>
        <v>350</v>
      </c>
      <c r="P51" s="36">
        <f t="shared" si="9"/>
        <v>350</v>
      </c>
      <c r="Q51" s="13"/>
      <c r="R51" s="1"/>
    </row>
    <row r="52" spans="1:18" ht="21" x14ac:dyDescent="0.35">
      <c r="A52" s="1"/>
      <c r="B52" s="9">
        <v>16</v>
      </c>
      <c r="C52" s="10" t="s">
        <v>50</v>
      </c>
      <c r="D52" s="11">
        <v>0</v>
      </c>
      <c r="E52" s="11" t="s">
        <v>52</v>
      </c>
      <c r="F52" s="62"/>
      <c r="G52" s="10">
        <v>10</v>
      </c>
      <c r="H52" s="41">
        <f t="shared" ref="H52:H83" si="10">G52*D52</f>
        <v>0</v>
      </c>
      <c r="I52" s="10"/>
      <c r="J52" s="10"/>
      <c r="K52" s="11">
        <f t="shared" si="6"/>
        <v>0</v>
      </c>
      <c r="L52" s="7"/>
      <c r="M52" s="8"/>
      <c r="N52" s="6">
        <f t="shared" si="7"/>
        <v>0</v>
      </c>
      <c r="O52" s="10">
        <f t="shared" si="8"/>
        <v>10</v>
      </c>
      <c r="P52" s="36">
        <f t="shared" si="9"/>
        <v>0</v>
      </c>
      <c r="Q52" s="13"/>
      <c r="R52" s="1"/>
    </row>
    <row r="53" spans="1:18" ht="21" x14ac:dyDescent="0.35">
      <c r="A53" s="1"/>
      <c r="B53" s="9">
        <v>17</v>
      </c>
      <c r="C53" s="10" t="s">
        <v>51</v>
      </c>
      <c r="D53" s="11">
        <v>8</v>
      </c>
      <c r="E53" s="11" t="s">
        <v>48</v>
      </c>
      <c r="F53" s="62"/>
      <c r="G53" s="10">
        <v>150</v>
      </c>
      <c r="H53" s="41">
        <f t="shared" si="10"/>
        <v>1200</v>
      </c>
      <c r="I53" s="10"/>
      <c r="J53" s="10"/>
      <c r="K53" s="11">
        <f t="shared" si="6"/>
        <v>0</v>
      </c>
      <c r="L53" s="7"/>
      <c r="M53" s="8"/>
      <c r="N53" s="6">
        <f t="shared" si="7"/>
        <v>8</v>
      </c>
      <c r="O53" s="10">
        <f t="shared" si="8"/>
        <v>150</v>
      </c>
      <c r="P53" s="36">
        <f t="shared" si="9"/>
        <v>1200</v>
      </c>
      <c r="Q53" s="13"/>
      <c r="R53" s="1"/>
    </row>
    <row r="54" spans="1:18" ht="21" x14ac:dyDescent="0.35">
      <c r="A54" s="1"/>
      <c r="B54" s="9">
        <v>18</v>
      </c>
      <c r="C54" s="10" t="s">
        <v>53</v>
      </c>
      <c r="D54" s="11">
        <v>0</v>
      </c>
      <c r="E54" s="11" t="s">
        <v>48</v>
      </c>
      <c r="F54" s="62"/>
      <c r="G54" s="10">
        <v>650</v>
      </c>
      <c r="H54" s="41">
        <f t="shared" si="10"/>
        <v>0</v>
      </c>
      <c r="I54" s="10"/>
      <c r="J54" s="10"/>
      <c r="K54" s="11">
        <f t="shared" si="6"/>
        <v>0</v>
      </c>
      <c r="L54" s="7"/>
      <c r="M54" s="8"/>
      <c r="N54" s="6">
        <f t="shared" si="7"/>
        <v>0</v>
      </c>
      <c r="O54" s="10">
        <f t="shared" si="8"/>
        <v>650</v>
      </c>
      <c r="P54" s="36">
        <f t="shared" si="9"/>
        <v>0</v>
      </c>
      <c r="Q54" s="13"/>
      <c r="R54" s="1"/>
    </row>
    <row r="55" spans="1:18" ht="21" x14ac:dyDescent="0.35">
      <c r="A55" s="1"/>
      <c r="B55" s="9">
        <v>19</v>
      </c>
      <c r="C55" s="10" t="s">
        <v>54</v>
      </c>
      <c r="D55" s="11">
        <v>0</v>
      </c>
      <c r="E55" s="11" t="s">
        <v>48</v>
      </c>
      <c r="F55" s="62"/>
      <c r="G55" s="10">
        <v>60</v>
      </c>
      <c r="H55" s="41">
        <f t="shared" si="10"/>
        <v>0</v>
      </c>
      <c r="I55" s="10"/>
      <c r="J55" s="10"/>
      <c r="K55" s="11">
        <f t="shared" si="6"/>
        <v>0</v>
      </c>
      <c r="L55" s="7"/>
      <c r="M55" s="8"/>
      <c r="N55" s="6">
        <f t="shared" si="7"/>
        <v>0</v>
      </c>
      <c r="O55" s="10">
        <f t="shared" si="8"/>
        <v>60</v>
      </c>
      <c r="P55" s="36">
        <f t="shared" si="9"/>
        <v>0</v>
      </c>
      <c r="Q55" s="13"/>
      <c r="R55" s="1"/>
    </row>
    <row r="56" spans="1:18" ht="21" x14ac:dyDescent="0.35">
      <c r="A56" s="1"/>
      <c r="B56" s="9">
        <v>20</v>
      </c>
      <c r="C56" s="10" t="s">
        <v>55</v>
      </c>
      <c r="D56" s="11">
        <v>0</v>
      </c>
      <c r="E56" s="11" t="s">
        <v>48</v>
      </c>
      <c r="F56" s="62"/>
      <c r="G56" s="10">
        <v>250</v>
      </c>
      <c r="H56" s="41">
        <f t="shared" si="10"/>
        <v>0</v>
      </c>
      <c r="I56" s="10"/>
      <c r="J56" s="10"/>
      <c r="K56" s="11">
        <f t="shared" si="6"/>
        <v>0</v>
      </c>
      <c r="L56" s="7"/>
      <c r="M56" s="8"/>
      <c r="N56" s="6">
        <f t="shared" si="7"/>
        <v>0</v>
      </c>
      <c r="O56" s="10">
        <f t="shared" si="8"/>
        <v>250</v>
      </c>
      <c r="P56" s="36">
        <f t="shared" si="9"/>
        <v>0</v>
      </c>
      <c r="Q56" s="13"/>
      <c r="R56" s="1"/>
    </row>
    <row r="57" spans="1:18" ht="21" x14ac:dyDescent="0.35">
      <c r="A57" s="1"/>
      <c r="B57" s="9">
        <v>21</v>
      </c>
      <c r="C57" s="10" t="s">
        <v>56</v>
      </c>
      <c r="D57" s="11">
        <v>0</v>
      </c>
      <c r="E57" s="11" t="s">
        <v>48</v>
      </c>
      <c r="F57" s="62"/>
      <c r="G57" s="10">
        <v>60</v>
      </c>
      <c r="H57" s="41">
        <f t="shared" si="10"/>
        <v>0</v>
      </c>
      <c r="I57" s="10"/>
      <c r="J57" s="10"/>
      <c r="K57" s="11">
        <f t="shared" si="6"/>
        <v>0</v>
      </c>
      <c r="L57" s="7"/>
      <c r="M57" s="8"/>
      <c r="N57" s="6">
        <f t="shared" si="7"/>
        <v>0</v>
      </c>
      <c r="O57" s="10">
        <f t="shared" si="8"/>
        <v>60</v>
      </c>
      <c r="P57" s="36">
        <f t="shared" si="9"/>
        <v>0</v>
      </c>
      <c r="Q57" s="13"/>
      <c r="R57" s="1"/>
    </row>
    <row r="58" spans="1:18" ht="21" x14ac:dyDescent="0.35">
      <c r="A58" s="1"/>
      <c r="B58" s="9">
        <v>22</v>
      </c>
      <c r="C58" s="10" t="s">
        <v>149</v>
      </c>
      <c r="D58" s="11">
        <v>0</v>
      </c>
      <c r="E58" s="11" t="s">
        <v>48</v>
      </c>
      <c r="F58" s="62"/>
      <c r="G58" s="10">
        <v>140</v>
      </c>
      <c r="H58" s="41">
        <f t="shared" si="10"/>
        <v>0</v>
      </c>
      <c r="I58" s="10"/>
      <c r="J58" s="10"/>
      <c r="K58" s="11">
        <f t="shared" si="6"/>
        <v>0</v>
      </c>
      <c r="L58" s="7"/>
      <c r="M58" s="8"/>
      <c r="N58" s="6">
        <f t="shared" si="7"/>
        <v>0</v>
      </c>
      <c r="O58" s="10">
        <f t="shared" si="8"/>
        <v>140</v>
      </c>
      <c r="P58" s="36">
        <f t="shared" si="9"/>
        <v>0</v>
      </c>
      <c r="Q58" s="13"/>
      <c r="R58" s="1"/>
    </row>
    <row r="59" spans="1:18" ht="21" x14ac:dyDescent="0.35">
      <c r="A59" s="1"/>
      <c r="B59" s="9">
        <v>23</v>
      </c>
      <c r="C59" s="10" t="s">
        <v>132</v>
      </c>
      <c r="D59" s="11">
        <v>0</v>
      </c>
      <c r="E59" s="11" t="s">
        <v>48</v>
      </c>
      <c r="F59" s="62"/>
      <c r="G59" s="10">
        <v>55</v>
      </c>
      <c r="H59" s="41">
        <f t="shared" si="10"/>
        <v>0</v>
      </c>
      <c r="I59" s="10"/>
      <c r="J59" s="10"/>
      <c r="K59" s="11">
        <f t="shared" si="6"/>
        <v>0</v>
      </c>
      <c r="L59" s="7"/>
      <c r="M59" s="8"/>
      <c r="N59" s="6">
        <f t="shared" si="7"/>
        <v>0</v>
      </c>
      <c r="O59" s="10">
        <f t="shared" si="8"/>
        <v>55</v>
      </c>
      <c r="P59" s="36">
        <f t="shared" si="9"/>
        <v>0</v>
      </c>
      <c r="Q59" s="13"/>
      <c r="R59" s="1"/>
    </row>
    <row r="60" spans="1:18" ht="21" x14ac:dyDescent="0.35">
      <c r="A60" s="1"/>
      <c r="B60" s="9">
        <v>24</v>
      </c>
      <c r="C60" s="10" t="s">
        <v>131</v>
      </c>
      <c r="D60" s="11">
        <v>0</v>
      </c>
      <c r="E60" s="11" t="s">
        <v>48</v>
      </c>
      <c r="F60" s="62"/>
      <c r="G60" s="10">
        <v>55</v>
      </c>
      <c r="H60" s="41">
        <f t="shared" si="10"/>
        <v>0</v>
      </c>
      <c r="I60" s="10"/>
      <c r="J60" s="10"/>
      <c r="K60" s="11">
        <f t="shared" si="6"/>
        <v>0</v>
      </c>
      <c r="L60" s="7"/>
      <c r="M60" s="8"/>
      <c r="N60" s="6">
        <f t="shared" si="7"/>
        <v>0</v>
      </c>
      <c r="O60" s="10">
        <f t="shared" si="8"/>
        <v>55</v>
      </c>
      <c r="P60" s="36">
        <f t="shared" si="9"/>
        <v>0</v>
      </c>
      <c r="Q60" s="13"/>
      <c r="R60" s="1"/>
    </row>
    <row r="61" spans="1:18" ht="21" x14ac:dyDescent="0.35">
      <c r="A61" s="1"/>
      <c r="B61" s="9">
        <v>25</v>
      </c>
      <c r="C61" s="10" t="s">
        <v>90</v>
      </c>
      <c r="D61" s="11">
        <v>0</v>
      </c>
      <c r="E61" s="11" t="s">
        <v>48</v>
      </c>
      <c r="F61" s="62"/>
      <c r="G61" s="10">
        <v>55</v>
      </c>
      <c r="H61" s="41">
        <f t="shared" si="10"/>
        <v>0</v>
      </c>
      <c r="I61" s="10"/>
      <c r="J61" s="10"/>
      <c r="K61" s="11">
        <f t="shared" si="6"/>
        <v>0</v>
      </c>
      <c r="L61" s="7"/>
      <c r="M61" s="8"/>
      <c r="N61" s="6">
        <f t="shared" si="7"/>
        <v>0</v>
      </c>
      <c r="O61" s="10">
        <f t="shared" si="8"/>
        <v>55</v>
      </c>
      <c r="P61" s="36">
        <f t="shared" si="9"/>
        <v>0</v>
      </c>
      <c r="Q61" s="13"/>
      <c r="R61" s="1"/>
    </row>
    <row r="62" spans="1:18" ht="21" x14ac:dyDescent="0.35">
      <c r="A62" s="1"/>
      <c r="B62" s="9">
        <v>26</v>
      </c>
      <c r="C62" s="10"/>
      <c r="D62" s="11">
        <v>0</v>
      </c>
      <c r="E62" s="11" t="s">
        <v>48</v>
      </c>
      <c r="F62" s="62"/>
      <c r="G62" s="10"/>
      <c r="H62" s="41">
        <f t="shared" si="10"/>
        <v>0</v>
      </c>
      <c r="I62" s="10"/>
      <c r="J62" s="10"/>
      <c r="K62" s="11">
        <f t="shared" si="6"/>
        <v>0</v>
      </c>
      <c r="L62" s="7"/>
      <c r="M62" s="8"/>
      <c r="N62" s="6">
        <f t="shared" si="7"/>
        <v>0</v>
      </c>
      <c r="O62" s="10">
        <f t="shared" si="8"/>
        <v>0</v>
      </c>
      <c r="P62" s="36">
        <f t="shared" si="9"/>
        <v>0</v>
      </c>
      <c r="Q62" s="13"/>
      <c r="R62" s="1"/>
    </row>
    <row r="63" spans="1:18" ht="21" x14ac:dyDescent="0.35">
      <c r="A63" s="1"/>
      <c r="B63" s="9">
        <v>22</v>
      </c>
      <c r="C63" s="10" t="s">
        <v>57</v>
      </c>
      <c r="D63" s="11">
        <v>40</v>
      </c>
      <c r="E63" s="11" t="s">
        <v>48</v>
      </c>
      <c r="F63" s="63"/>
      <c r="G63" s="10">
        <v>55</v>
      </c>
      <c r="H63" s="41">
        <f t="shared" si="10"/>
        <v>2200</v>
      </c>
      <c r="I63" s="10"/>
      <c r="J63" s="10"/>
      <c r="K63" s="11">
        <f t="shared" si="6"/>
        <v>0</v>
      </c>
      <c r="L63" s="7"/>
      <c r="M63" s="8"/>
      <c r="N63" s="6">
        <f t="shared" si="7"/>
        <v>40</v>
      </c>
      <c r="O63" s="10">
        <f t="shared" si="8"/>
        <v>55</v>
      </c>
      <c r="P63" s="36">
        <f t="shared" si="9"/>
        <v>2200</v>
      </c>
      <c r="Q63" s="13" t="s">
        <v>58</v>
      </c>
      <c r="R63" s="1"/>
    </row>
    <row r="64" spans="1:18" ht="21" x14ac:dyDescent="0.35">
      <c r="A64" s="1"/>
      <c r="B64" s="22">
        <v>1</v>
      </c>
      <c r="C64" s="23" t="s">
        <v>118</v>
      </c>
      <c r="D64" s="24">
        <v>7</v>
      </c>
      <c r="E64" s="24" t="s">
        <v>59</v>
      </c>
      <c r="F64" s="88" t="s">
        <v>67</v>
      </c>
      <c r="G64" s="23">
        <v>10</v>
      </c>
      <c r="H64" s="21">
        <f t="shared" si="10"/>
        <v>70</v>
      </c>
      <c r="I64" s="23"/>
      <c r="J64" s="23"/>
      <c r="K64" s="24">
        <f t="shared" si="6"/>
        <v>0</v>
      </c>
      <c r="L64" s="7"/>
      <c r="M64" s="8"/>
      <c r="N64" s="6">
        <f t="shared" si="7"/>
        <v>7</v>
      </c>
      <c r="O64" s="23">
        <f t="shared" si="8"/>
        <v>10</v>
      </c>
      <c r="P64" s="36">
        <f t="shared" si="9"/>
        <v>70</v>
      </c>
      <c r="Q64" s="26"/>
      <c r="R64" s="1"/>
    </row>
    <row r="65" spans="1:18" ht="21" x14ac:dyDescent="0.35">
      <c r="A65" s="1"/>
      <c r="B65" s="22">
        <v>2</v>
      </c>
      <c r="C65" s="23" t="s">
        <v>119</v>
      </c>
      <c r="D65" s="24">
        <v>4</v>
      </c>
      <c r="E65" s="24" t="s">
        <v>59</v>
      </c>
      <c r="F65" s="59"/>
      <c r="G65" s="23">
        <v>10</v>
      </c>
      <c r="H65" s="21">
        <f t="shared" si="10"/>
        <v>40</v>
      </c>
      <c r="I65" s="23"/>
      <c r="J65" s="23"/>
      <c r="K65" s="24">
        <f t="shared" si="6"/>
        <v>0</v>
      </c>
      <c r="L65" s="7"/>
      <c r="M65" s="8">
        <v>48</v>
      </c>
      <c r="N65" s="6">
        <f t="shared" si="7"/>
        <v>52</v>
      </c>
      <c r="O65" s="23">
        <f t="shared" si="8"/>
        <v>10</v>
      </c>
      <c r="P65" s="36">
        <f t="shared" si="9"/>
        <v>520</v>
      </c>
      <c r="Q65" s="26"/>
      <c r="R65" s="1"/>
    </row>
    <row r="66" spans="1:18" ht="21" x14ac:dyDescent="0.35">
      <c r="A66" s="1"/>
      <c r="B66" s="22">
        <v>3</v>
      </c>
      <c r="C66" s="23" t="s">
        <v>120</v>
      </c>
      <c r="D66" s="24">
        <v>1</v>
      </c>
      <c r="E66" s="24" t="s">
        <v>59</v>
      </c>
      <c r="F66" s="59"/>
      <c r="G66" s="23">
        <v>10</v>
      </c>
      <c r="H66" s="21">
        <f t="shared" si="10"/>
        <v>10</v>
      </c>
      <c r="I66" s="23"/>
      <c r="J66" s="23"/>
      <c r="K66" s="24">
        <f t="shared" si="6"/>
        <v>0</v>
      </c>
      <c r="L66" s="7"/>
      <c r="M66" s="8"/>
      <c r="N66" s="6">
        <f t="shared" si="7"/>
        <v>1</v>
      </c>
      <c r="O66" s="23">
        <f t="shared" si="8"/>
        <v>10</v>
      </c>
      <c r="P66" s="36">
        <f t="shared" si="9"/>
        <v>10</v>
      </c>
      <c r="Q66" s="26"/>
      <c r="R66" s="1"/>
    </row>
    <row r="67" spans="1:18" ht="21" x14ac:dyDescent="0.35">
      <c r="A67" s="1"/>
      <c r="B67" s="22">
        <v>4</v>
      </c>
      <c r="C67" s="23" t="s">
        <v>60</v>
      </c>
      <c r="D67" s="24">
        <v>8</v>
      </c>
      <c r="E67" s="24" t="s">
        <v>59</v>
      </c>
      <c r="F67" s="59"/>
      <c r="G67" s="23">
        <v>250</v>
      </c>
      <c r="H67" s="21">
        <f t="shared" si="10"/>
        <v>2000</v>
      </c>
      <c r="I67" s="23"/>
      <c r="J67" s="23"/>
      <c r="K67" s="24">
        <f t="shared" si="6"/>
        <v>0</v>
      </c>
      <c r="L67" s="7"/>
      <c r="M67" s="8"/>
      <c r="N67" s="6">
        <f t="shared" si="7"/>
        <v>8</v>
      </c>
      <c r="O67" s="23">
        <f t="shared" si="8"/>
        <v>250</v>
      </c>
      <c r="P67" s="36">
        <f t="shared" si="9"/>
        <v>2000</v>
      </c>
      <c r="Q67" s="26"/>
      <c r="R67" s="1"/>
    </row>
    <row r="68" spans="1:18" ht="21" x14ac:dyDescent="0.35">
      <c r="A68" s="1"/>
      <c r="B68" s="22">
        <v>5</v>
      </c>
      <c r="C68" s="23" t="s">
        <v>121</v>
      </c>
      <c r="D68" s="24">
        <v>4</v>
      </c>
      <c r="E68" s="24" t="s">
        <v>59</v>
      </c>
      <c r="F68" s="59"/>
      <c r="G68" s="23">
        <v>150</v>
      </c>
      <c r="H68" s="21">
        <f t="shared" si="10"/>
        <v>600</v>
      </c>
      <c r="I68" s="23"/>
      <c r="J68" s="23"/>
      <c r="K68" s="24">
        <f t="shared" si="6"/>
        <v>0</v>
      </c>
      <c r="L68" s="7"/>
      <c r="M68" s="8"/>
      <c r="N68" s="6">
        <f t="shared" si="7"/>
        <v>4</v>
      </c>
      <c r="O68" s="23">
        <f t="shared" si="8"/>
        <v>150</v>
      </c>
      <c r="P68" s="36">
        <f t="shared" si="9"/>
        <v>600</v>
      </c>
      <c r="Q68" s="26"/>
      <c r="R68" s="1"/>
    </row>
    <row r="69" spans="1:18" ht="21" x14ac:dyDescent="0.35">
      <c r="A69" s="1"/>
      <c r="B69" s="22">
        <v>6</v>
      </c>
      <c r="C69" s="23" t="s">
        <v>122</v>
      </c>
      <c r="D69" s="24">
        <v>2</v>
      </c>
      <c r="E69" s="24" t="s">
        <v>59</v>
      </c>
      <c r="F69" s="59"/>
      <c r="G69" s="23">
        <v>150</v>
      </c>
      <c r="H69" s="21">
        <f t="shared" si="10"/>
        <v>300</v>
      </c>
      <c r="I69" s="23"/>
      <c r="J69" s="23"/>
      <c r="K69" s="24">
        <f t="shared" si="6"/>
        <v>0</v>
      </c>
      <c r="L69" s="7"/>
      <c r="M69" s="8"/>
      <c r="N69" s="6">
        <f t="shared" si="7"/>
        <v>2</v>
      </c>
      <c r="O69" s="23">
        <f t="shared" si="8"/>
        <v>150</v>
      </c>
      <c r="P69" s="36">
        <f t="shared" si="9"/>
        <v>300</v>
      </c>
      <c r="Q69" s="26"/>
      <c r="R69" s="1"/>
    </row>
    <row r="70" spans="1:18" ht="21" x14ac:dyDescent="0.35">
      <c r="A70" s="1"/>
      <c r="B70" s="22">
        <v>7</v>
      </c>
      <c r="C70" s="23" t="s">
        <v>128</v>
      </c>
      <c r="D70" s="24"/>
      <c r="E70" s="24" t="s">
        <v>59</v>
      </c>
      <c r="F70" s="59"/>
      <c r="G70" s="23"/>
      <c r="H70" s="21">
        <f t="shared" si="10"/>
        <v>0</v>
      </c>
      <c r="I70" s="23"/>
      <c r="J70" s="23"/>
      <c r="K70" s="24">
        <f t="shared" si="6"/>
        <v>0</v>
      </c>
      <c r="L70" s="7"/>
      <c r="M70" s="8">
        <v>1</v>
      </c>
      <c r="N70" s="6">
        <f t="shared" si="7"/>
        <v>1</v>
      </c>
      <c r="O70" s="23">
        <f t="shared" si="8"/>
        <v>0</v>
      </c>
      <c r="P70" s="36">
        <f t="shared" si="9"/>
        <v>0</v>
      </c>
      <c r="Q70" s="26"/>
      <c r="R70" s="1"/>
    </row>
    <row r="71" spans="1:18" ht="21" x14ac:dyDescent="0.35">
      <c r="A71" s="1"/>
      <c r="B71" s="22">
        <v>8</v>
      </c>
      <c r="C71" s="23" t="s">
        <v>61</v>
      </c>
      <c r="D71" s="24">
        <v>1</v>
      </c>
      <c r="E71" s="24" t="s">
        <v>59</v>
      </c>
      <c r="F71" s="59"/>
      <c r="G71" s="23"/>
      <c r="H71" s="21">
        <f t="shared" si="10"/>
        <v>0</v>
      </c>
      <c r="I71" s="23"/>
      <c r="J71" s="23"/>
      <c r="K71" s="24">
        <f t="shared" si="6"/>
        <v>0</v>
      </c>
      <c r="L71" s="7"/>
      <c r="M71" s="8">
        <v>1</v>
      </c>
      <c r="N71" s="6">
        <f t="shared" si="7"/>
        <v>2</v>
      </c>
      <c r="O71" s="23">
        <f t="shared" si="8"/>
        <v>0</v>
      </c>
      <c r="P71" s="36">
        <f t="shared" si="9"/>
        <v>0</v>
      </c>
      <c r="Q71" s="26"/>
      <c r="R71" s="1"/>
    </row>
    <row r="72" spans="1:18" ht="21" x14ac:dyDescent="0.35">
      <c r="A72" s="1"/>
      <c r="B72" s="22">
        <v>9</v>
      </c>
      <c r="C72" s="23" t="s">
        <v>62</v>
      </c>
      <c r="D72" s="24">
        <v>1</v>
      </c>
      <c r="E72" s="24" t="s">
        <v>59</v>
      </c>
      <c r="F72" s="59"/>
      <c r="G72" s="23"/>
      <c r="H72" s="21">
        <f t="shared" si="10"/>
        <v>0</v>
      </c>
      <c r="I72" s="23"/>
      <c r="J72" s="23"/>
      <c r="K72" s="24">
        <f t="shared" si="6"/>
        <v>0</v>
      </c>
      <c r="L72" s="7"/>
      <c r="M72" s="8">
        <v>1</v>
      </c>
      <c r="N72" s="6">
        <f t="shared" si="7"/>
        <v>2</v>
      </c>
      <c r="O72" s="23">
        <f t="shared" si="8"/>
        <v>0</v>
      </c>
      <c r="P72" s="36">
        <f t="shared" si="9"/>
        <v>0</v>
      </c>
      <c r="Q72" s="26"/>
      <c r="R72" s="1"/>
    </row>
    <row r="73" spans="1:18" ht="21" x14ac:dyDescent="0.35">
      <c r="A73" s="1"/>
      <c r="B73" s="22">
        <v>10</v>
      </c>
      <c r="C73" s="23" t="s">
        <v>63</v>
      </c>
      <c r="D73" s="24">
        <v>1</v>
      </c>
      <c r="E73" s="24" t="s">
        <v>59</v>
      </c>
      <c r="F73" s="59"/>
      <c r="G73" s="23"/>
      <c r="H73" s="21">
        <f t="shared" si="10"/>
        <v>0</v>
      </c>
      <c r="I73" s="23"/>
      <c r="J73" s="23"/>
      <c r="K73" s="24">
        <f t="shared" ref="K73:K88" si="11">J73*I73</f>
        <v>0</v>
      </c>
      <c r="L73" s="7"/>
      <c r="M73" s="8">
        <v>1</v>
      </c>
      <c r="N73" s="6">
        <f t="shared" ref="N73:N104" si="12">M73+D73-L73</f>
        <v>2</v>
      </c>
      <c r="O73" s="23">
        <f t="shared" ref="O73:O104" si="13">G73</f>
        <v>0</v>
      </c>
      <c r="P73" s="36">
        <f t="shared" ref="P73:P104" si="14">N73*O73</f>
        <v>0</v>
      </c>
      <c r="Q73" s="26"/>
      <c r="R73" s="1"/>
    </row>
    <row r="74" spans="1:18" ht="21" x14ac:dyDescent="0.35">
      <c r="A74" s="1"/>
      <c r="B74" s="22">
        <v>11</v>
      </c>
      <c r="C74" s="23" t="s">
        <v>64</v>
      </c>
      <c r="D74" s="24">
        <v>1</v>
      </c>
      <c r="E74" s="24" t="s">
        <v>59</v>
      </c>
      <c r="F74" s="59"/>
      <c r="G74" s="23">
        <v>2375</v>
      </c>
      <c r="H74" s="21">
        <f t="shared" si="10"/>
        <v>2375</v>
      </c>
      <c r="I74" s="23"/>
      <c r="J74" s="23"/>
      <c r="K74" s="24">
        <f t="shared" si="11"/>
        <v>0</v>
      </c>
      <c r="L74" s="7"/>
      <c r="M74" s="8"/>
      <c r="N74" s="6">
        <f t="shared" si="12"/>
        <v>1</v>
      </c>
      <c r="O74" s="23">
        <f t="shared" si="13"/>
        <v>2375</v>
      </c>
      <c r="P74" s="36">
        <f t="shared" si="14"/>
        <v>2375</v>
      </c>
      <c r="Q74" s="26"/>
      <c r="R74" s="1"/>
    </row>
    <row r="75" spans="1:18" ht="21" x14ac:dyDescent="0.35">
      <c r="A75" s="1"/>
      <c r="B75" s="22">
        <v>12</v>
      </c>
      <c r="C75" s="23" t="s">
        <v>65</v>
      </c>
      <c r="D75" s="24">
        <v>1</v>
      </c>
      <c r="E75" s="24" t="s">
        <v>59</v>
      </c>
      <c r="F75" s="59"/>
      <c r="G75" s="23">
        <v>2375</v>
      </c>
      <c r="H75" s="21">
        <f t="shared" si="10"/>
        <v>2375</v>
      </c>
      <c r="I75" s="23"/>
      <c r="J75" s="23"/>
      <c r="K75" s="24">
        <f t="shared" si="11"/>
        <v>0</v>
      </c>
      <c r="L75" s="7"/>
      <c r="M75" s="8"/>
      <c r="N75" s="6">
        <f t="shared" si="12"/>
        <v>1</v>
      </c>
      <c r="O75" s="23">
        <f t="shared" si="13"/>
        <v>2375</v>
      </c>
      <c r="P75" s="36">
        <f t="shared" si="14"/>
        <v>2375</v>
      </c>
      <c r="Q75" s="26"/>
      <c r="R75" s="1"/>
    </row>
    <row r="76" spans="1:18" ht="21" x14ac:dyDescent="0.35">
      <c r="A76" s="1"/>
      <c r="B76" s="22">
        <v>13</v>
      </c>
      <c r="C76" s="23" t="s">
        <v>66</v>
      </c>
      <c r="D76" s="24">
        <v>1</v>
      </c>
      <c r="E76" s="24" t="s">
        <v>59</v>
      </c>
      <c r="F76" s="59"/>
      <c r="G76" s="23">
        <v>2375</v>
      </c>
      <c r="H76" s="21">
        <f t="shared" si="10"/>
        <v>2375</v>
      </c>
      <c r="I76" s="23"/>
      <c r="J76" s="23"/>
      <c r="K76" s="24">
        <f t="shared" si="11"/>
        <v>0</v>
      </c>
      <c r="L76" s="7"/>
      <c r="M76" s="8"/>
      <c r="N76" s="6">
        <f t="shared" si="12"/>
        <v>1</v>
      </c>
      <c r="O76" s="23">
        <f t="shared" si="13"/>
        <v>2375</v>
      </c>
      <c r="P76" s="36">
        <f t="shared" si="14"/>
        <v>2375</v>
      </c>
      <c r="Q76" s="26"/>
      <c r="R76" s="1"/>
    </row>
    <row r="77" spans="1:18" ht="21" x14ac:dyDescent="0.35">
      <c r="A77" s="1"/>
      <c r="B77" s="22">
        <v>14</v>
      </c>
      <c r="C77" s="23"/>
      <c r="D77" s="24"/>
      <c r="E77" s="24" t="s">
        <v>59</v>
      </c>
      <c r="F77" s="59"/>
      <c r="G77" s="23">
        <v>2375</v>
      </c>
      <c r="H77" s="21">
        <f t="shared" si="10"/>
        <v>0</v>
      </c>
      <c r="I77" s="23"/>
      <c r="J77" s="23"/>
      <c r="K77" s="24">
        <f t="shared" si="11"/>
        <v>0</v>
      </c>
      <c r="L77" s="7"/>
      <c r="M77" s="8"/>
      <c r="N77" s="6">
        <f t="shared" si="12"/>
        <v>0</v>
      </c>
      <c r="O77" s="23">
        <f t="shared" si="13"/>
        <v>2375</v>
      </c>
      <c r="P77" s="36">
        <f t="shared" si="14"/>
        <v>0</v>
      </c>
      <c r="Q77" s="26"/>
      <c r="R77" s="1"/>
    </row>
    <row r="78" spans="1:18" ht="21" x14ac:dyDescent="0.35">
      <c r="A78" s="1"/>
      <c r="B78" s="22">
        <v>15</v>
      </c>
      <c r="C78" s="23"/>
      <c r="D78" s="24"/>
      <c r="E78" s="24" t="s">
        <v>59</v>
      </c>
      <c r="F78" s="59"/>
      <c r="G78" s="23"/>
      <c r="H78" s="21">
        <f t="shared" si="10"/>
        <v>0</v>
      </c>
      <c r="I78" s="23"/>
      <c r="J78" s="23"/>
      <c r="K78" s="24">
        <f t="shared" si="11"/>
        <v>0</v>
      </c>
      <c r="L78" s="7"/>
      <c r="M78" s="8"/>
      <c r="N78" s="6">
        <f t="shared" si="12"/>
        <v>0</v>
      </c>
      <c r="O78" s="23">
        <f t="shared" si="13"/>
        <v>0</v>
      </c>
      <c r="P78" s="36">
        <f t="shared" si="14"/>
        <v>0</v>
      </c>
      <c r="Q78" s="26"/>
      <c r="R78" s="1"/>
    </row>
    <row r="79" spans="1:18" ht="21" x14ac:dyDescent="0.35">
      <c r="A79" s="1"/>
      <c r="B79" s="22">
        <v>16</v>
      </c>
      <c r="C79" s="23"/>
      <c r="D79" s="24"/>
      <c r="E79" s="24" t="s">
        <v>59</v>
      </c>
      <c r="F79" s="59"/>
      <c r="G79" s="23"/>
      <c r="H79" s="21">
        <f t="shared" si="10"/>
        <v>0</v>
      </c>
      <c r="I79" s="23"/>
      <c r="J79" s="23"/>
      <c r="K79" s="24">
        <f t="shared" si="11"/>
        <v>0</v>
      </c>
      <c r="L79" s="7"/>
      <c r="M79" s="8"/>
      <c r="N79" s="6">
        <f t="shared" si="12"/>
        <v>0</v>
      </c>
      <c r="O79" s="23">
        <f t="shared" si="13"/>
        <v>0</v>
      </c>
      <c r="P79" s="36">
        <f t="shared" si="14"/>
        <v>0</v>
      </c>
      <c r="Q79" s="26"/>
      <c r="R79" s="1"/>
    </row>
    <row r="80" spans="1:18" ht="21" x14ac:dyDescent="0.35">
      <c r="A80" s="1"/>
      <c r="B80" s="22">
        <v>17</v>
      </c>
      <c r="C80" s="42" t="s">
        <v>134</v>
      </c>
      <c r="D80" s="24">
        <v>50</v>
      </c>
      <c r="E80" s="24" t="s">
        <v>148</v>
      </c>
      <c r="F80" s="60"/>
      <c r="G80" s="23"/>
      <c r="H80" s="21">
        <f t="shared" si="10"/>
        <v>0</v>
      </c>
      <c r="I80" s="23"/>
      <c r="J80" s="23"/>
      <c r="K80" s="24">
        <f t="shared" si="11"/>
        <v>0</v>
      </c>
      <c r="L80" s="7">
        <v>2</v>
      </c>
      <c r="M80" s="8"/>
      <c r="N80" s="6">
        <f t="shared" si="12"/>
        <v>48</v>
      </c>
      <c r="O80" s="23">
        <f t="shared" si="13"/>
        <v>0</v>
      </c>
      <c r="P80" s="36">
        <f t="shared" si="14"/>
        <v>0</v>
      </c>
      <c r="Q80" s="26"/>
      <c r="R80" s="1"/>
    </row>
    <row r="81" spans="1:18" ht="20.25" customHeight="1" x14ac:dyDescent="0.35">
      <c r="A81" s="1"/>
      <c r="B81" s="9">
        <v>1</v>
      </c>
      <c r="C81" s="10" t="s">
        <v>68</v>
      </c>
      <c r="D81" s="11">
        <v>4</v>
      </c>
      <c r="E81" s="11" t="s">
        <v>69</v>
      </c>
      <c r="F81" s="64" t="s">
        <v>72</v>
      </c>
      <c r="G81" s="10"/>
      <c r="H81" s="41">
        <f t="shared" si="10"/>
        <v>0</v>
      </c>
      <c r="I81" s="10"/>
      <c r="J81" s="10"/>
      <c r="K81" s="11">
        <f t="shared" si="11"/>
        <v>0</v>
      </c>
      <c r="L81" s="7"/>
      <c r="M81" s="8"/>
      <c r="N81" s="6">
        <f t="shared" si="12"/>
        <v>4</v>
      </c>
      <c r="O81" s="10">
        <f t="shared" si="13"/>
        <v>0</v>
      </c>
      <c r="P81" s="36">
        <f t="shared" si="14"/>
        <v>0</v>
      </c>
      <c r="Q81" s="13"/>
      <c r="R81" s="1"/>
    </row>
    <row r="82" spans="1:18" ht="21" x14ac:dyDescent="0.35">
      <c r="A82" s="1"/>
      <c r="B82" s="9">
        <v>2</v>
      </c>
      <c r="C82" s="10" t="s">
        <v>70</v>
      </c>
      <c r="D82" s="11">
        <v>1</v>
      </c>
      <c r="E82" s="11" t="s">
        <v>69</v>
      </c>
      <c r="F82" s="65"/>
      <c r="G82" s="10"/>
      <c r="H82" s="41">
        <f t="shared" si="10"/>
        <v>0</v>
      </c>
      <c r="I82" s="10"/>
      <c r="J82" s="10"/>
      <c r="K82" s="11">
        <f t="shared" si="11"/>
        <v>0</v>
      </c>
      <c r="L82" s="7"/>
      <c r="M82" s="8"/>
      <c r="N82" s="6">
        <f t="shared" si="12"/>
        <v>1</v>
      </c>
      <c r="O82" s="10">
        <f t="shared" si="13"/>
        <v>0</v>
      </c>
      <c r="P82" s="36">
        <f t="shared" si="14"/>
        <v>0</v>
      </c>
      <c r="Q82" s="13"/>
      <c r="R82" s="1"/>
    </row>
    <row r="83" spans="1:18" ht="21" x14ac:dyDescent="0.35">
      <c r="A83" s="1"/>
      <c r="B83" s="9">
        <v>3</v>
      </c>
      <c r="C83" s="10" t="s">
        <v>71</v>
      </c>
      <c r="D83" s="11">
        <v>1.5</v>
      </c>
      <c r="E83" s="11" t="s">
        <v>69</v>
      </c>
      <c r="F83" s="66"/>
      <c r="G83" s="10"/>
      <c r="H83" s="41">
        <f t="shared" si="10"/>
        <v>0</v>
      </c>
      <c r="I83" s="10"/>
      <c r="J83" s="10"/>
      <c r="K83" s="11">
        <f t="shared" si="11"/>
        <v>0</v>
      </c>
      <c r="L83" s="7">
        <v>0</v>
      </c>
      <c r="M83" s="8"/>
      <c r="N83" s="6">
        <f t="shared" si="12"/>
        <v>1.5</v>
      </c>
      <c r="O83" s="10">
        <f t="shared" si="13"/>
        <v>0</v>
      </c>
      <c r="P83" s="36">
        <f t="shared" si="14"/>
        <v>0</v>
      </c>
      <c r="Q83" s="13"/>
      <c r="R83" s="1"/>
    </row>
    <row r="84" spans="1:18" ht="21" x14ac:dyDescent="0.35">
      <c r="A84" s="1"/>
      <c r="B84" s="22">
        <v>1</v>
      </c>
      <c r="C84" s="23" t="s">
        <v>73</v>
      </c>
      <c r="D84" s="24">
        <v>1</v>
      </c>
      <c r="E84" s="24" t="s">
        <v>15</v>
      </c>
      <c r="F84" s="89" t="s">
        <v>80</v>
      </c>
      <c r="G84" s="23"/>
      <c r="H84" s="21">
        <f t="shared" ref="H84:H109" si="15">G84*D84</f>
        <v>0</v>
      </c>
      <c r="I84" s="23"/>
      <c r="J84" s="23"/>
      <c r="K84" s="24">
        <f t="shared" si="11"/>
        <v>0</v>
      </c>
      <c r="L84" s="7"/>
      <c r="M84" s="8"/>
      <c r="N84" s="6">
        <f t="shared" si="12"/>
        <v>1</v>
      </c>
      <c r="O84" s="23">
        <f t="shared" si="13"/>
        <v>0</v>
      </c>
      <c r="P84" s="36">
        <f t="shared" si="14"/>
        <v>0</v>
      </c>
      <c r="Q84" s="26"/>
      <c r="R84" s="1"/>
    </row>
    <row r="85" spans="1:18" ht="21" x14ac:dyDescent="0.35">
      <c r="A85" s="1"/>
      <c r="B85" s="22">
        <v>2</v>
      </c>
      <c r="C85" s="23" t="s">
        <v>74</v>
      </c>
      <c r="D85" s="24">
        <v>2500</v>
      </c>
      <c r="E85" s="24" t="s">
        <v>48</v>
      </c>
      <c r="F85" s="90"/>
      <c r="G85" s="23"/>
      <c r="H85" s="21">
        <f t="shared" si="15"/>
        <v>0</v>
      </c>
      <c r="I85" s="23"/>
      <c r="J85" s="23"/>
      <c r="K85" s="24">
        <f t="shared" si="11"/>
        <v>0</v>
      </c>
      <c r="L85" s="7">
        <f>100+100+300</f>
        <v>500</v>
      </c>
      <c r="M85" s="8"/>
      <c r="N85" s="6">
        <f t="shared" si="12"/>
        <v>2000</v>
      </c>
      <c r="O85" s="23">
        <f t="shared" si="13"/>
        <v>0</v>
      </c>
      <c r="P85" s="36">
        <f t="shared" si="14"/>
        <v>0</v>
      </c>
      <c r="Q85" s="26"/>
      <c r="R85" s="1"/>
    </row>
    <row r="86" spans="1:18" ht="21" x14ac:dyDescent="0.35">
      <c r="A86" s="1"/>
      <c r="B86" s="22">
        <v>3</v>
      </c>
      <c r="C86" s="23" t="s">
        <v>75</v>
      </c>
      <c r="D86" s="24">
        <v>2</v>
      </c>
      <c r="E86" s="24" t="s">
        <v>15</v>
      </c>
      <c r="F86" s="91"/>
      <c r="G86" s="23"/>
      <c r="H86" s="21">
        <f t="shared" si="15"/>
        <v>0</v>
      </c>
      <c r="I86" s="23"/>
      <c r="J86" s="23"/>
      <c r="K86" s="24">
        <f t="shared" si="11"/>
        <v>0</v>
      </c>
      <c r="L86" s="7"/>
      <c r="M86" s="8"/>
      <c r="N86" s="6">
        <f t="shared" si="12"/>
        <v>2</v>
      </c>
      <c r="O86" s="23">
        <f t="shared" si="13"/>
        <v>0</v>
      </c>
      <c r="P86" s="36">
        <f t="shared" si="14"/>
        <v>0</v>
      </c>
      <c r="Q86" s="26"/>
      <c r="R86" s="1"/>
    </row>
    <row r="87" spans="1:18" ht="21" x14ac:dyDescent="0.35">
      <c r="A87" s="1"/>
      <c r="B87" s="78">
        <v>1</v>
      </c>
      <c r="C87" s="76" t="s">
        <v>76</v>
      </c>
      <c r="D87" s="11">
        <v>1</v>
      </c>
      <c r="E87" s="11" t="s">
        <v>77</v>
      </c>
      <c r="F87" s="92" t="s">
        <v>76</v>
      </c>
      <c r="G87" s="10"/>
      <c r="H87" s="41">
        <f t="shared" si="15"/>
        <v>0</v>
      </c>
      <c r="I87" s="10"/>
      <c r="J87" s="10"/>
      <c r="K87" s="11">
        <f t="shared" si="11"/>
        <v>0</v>
      </c>
      <c r="L87" s="7">
        <v>0</v>
      </c>
      <c r="M87" s="8"/>
      <c r="N87" s="6">
        <f t="shared" si="12"/>
        <v>1</v>
      </c>
      <c r="O87" s="10">
        <f t="shared" si="13"/>
        <v>0</v>
      </c>
      <c r="P87" s="36">
        <f t="shared" si="14"/>
        <v>0</v>
      </c>
      <c r="Q87" s="13"/>
      <c r="R87" s="1"/>
    </row>
    <row r="88" spans="1:18" ht="21" x14ac:dyDescent="0.35">
      <c r="A88" s="1"/>
      <c r="B88" s="79"/>
      <c r="C88" s="77"/>
      <c r="D88" s="11">
        <f>20+12*6</f>
        <v>92</v>
      </c>
      <c r="E88" s="11" t="s">
        <v>69</v>
      </c>
      <c r="F88" s="93"/>
      <c r="G88" s="10"/>
      <c r="H88" s="41">
        <f t="shared" si="15"/>
        <v>0</v>
      </c>
      <c r="I88" s="10"/>
      <c r="J88" s="10"/>
      <c r="K88" s="11">
        <f t="shared" si="11"/>
        <v>0</v>
      </c>
      <c r="L88" s="7">
        <f>18+12+14</f>
        <v>44</v>
      </c>
      <c r="M88" s="8"/>
      <c r="N88" s="6">
        <f t="shared" si="12"/>
        <v>48</v>
      </c>
      <c r="O88" s="10">
        <f t="shared" si="13"/>
        <v>0</v>
      </c>
      <c r="P88" s="36">
        <f t="shared" si="14"/>
        <v>0</v>
      </c>
      <c r="Q88" s="13"/>
      <c r="R88" s="1"/>
    </row>
    <row r="89" spans="1:18" ht="21" x14ac:dyDescent="0.35">
      <c r="A89" s="1"/>
      <c r="B89" s="22">
        <v>1</v>
      </c>
      <c r="C89" s="23" t="s">
        <v>78</v>
      </c>
      <c r="D89" s="24">
        <v>206</v>
      </c>
      <c r="E89" s="24" t="s">
        <v>79</v>
      </c>
      <c r="F89" s="55" t="s">
        <v>84</v>
      </c>
      <c r="G89" s="23"/>
      <c r="H89" s="21">
        <f t="shared" si="15"/>
        <v>0</v>
      </c>
      <c r="I89" s="23"/>
      <c r="J89" s="23"/>
      <c r="K89" s="24">
        <v>0</v>
      </c>
      <c r="L89" s="7">
        <f>7+5+9+9+7+9</f>
        <v>46</v>
      </c>
      <c r="M89" s="8"/>
      <c r="N89" s="6">
        <f t="shared" si="12"/>
        <v>160</v>
      </c>
      <c r="O89" s="23">
        <f t="shared" si="13"/>
        <v>0</v>
      </c>
      <c r="P89" s="36">
        <f t="shared" si="14"/>
        <v>0</v>
      </c>
      <c r="Q89" s="26"/>
      <c r="R89" s="1"/>
    </row>
    <row r="90" spans="1:18" ht="21" x14ac:dyDescent="0.35">
      <c r="A90" s="1"/>
      <c r="B90" s="22">
        <v>2</v>
      </c>
      <c r="C90" s="23" t="s">
        <v>81</v>
      </c>
      <c r="D90" s="24">
        <v>229</v>
      </c>
      <c r="E90" s="24" t="s">
        <v>79</v>
      </c>
      <c r="F90" s="56"/>
      <c r="G90" s="23"/>
      <c r="H90" s="21">
        <f t="shared" si="15"/>
        <v>0</v>
      </c>
      <c r="I90" s="23"/>
      <c r="J90" s="23"/>
      <c r="K90" s="24">
        <f t="shared" ref="K90:K109" si="16">J90*I90</f>
        <v>0</v>
      </c>
      <c r="L90" s="7">
        <f>20+23+5+8+29+12+20+9+6</f>
        <v>132</v>
      </c>
      <c r="M90" s="8"/>
      <c r="N90" s="6">
        <f t="shared" si="12"/>
        <v>97</v>
      </c>
      <c r="O90" s="23">
        <f t="shared" si="13"/>
        <v>0</v>
      </c>
      <c r="P90" s="36">
        <f t="shared" si="14"/>
        <v>0</v>
      </c>
      <c r="Q90" s="26"/>
      <c r="R90" s="1"/>
    </row>
    <row r="91" spans="1:18" ht="21" x14ac:dyDescent="0.35">
      <c r="A91" s="1"/>
      <c r="B91" s="22">
        <v>3</v>
      </c>
      <c r="C91" s="23" t="s">
        <v>82</v>
      </c>
      <c r="D91" s="24">
        <v>47</v>
      </c>
      <c r="E91" s="24" t="s">
        <v>79</v>
      </c>
      <c r="F91" s="56"/>
      <c r="G91" s="23"/>
      <c r="H91" s="21">
        <f t="shared" si="15"/>
        <v>0</v>
      </c>
      <c r="I91" s="23"/>
      <c r="J91" s="23"/>
      <c r="K91" s="24">
        <f t="shared" si="16"/>
        <v>0</v>
      </c>
      <c r="L91" s="7">
        <f>15+5+4+3+2</f>
        <v>29</v>
      </c>
      <c r="M91" s="8"/>
      <c r="N91" s="6">
        <f t="shared" si="12"/>
        <v>18</v>
      </c>
      <c r="O91" s="23">
        <f t="shared" si="13"/>
        <v>0</v>
      </c>
      <c r="P91" s="36">
        <f t="shared" si="14"/>
        <v>0</v>
      </c>
      <c r="Q91" s="26"/>
      <c r="R91" s="1"/>
    </row>
    <row r="92" spans="1:18" ht="21" x14ac:dyDescent="0.35">
      <c r="A92" s="1"/>
      <c r="B92" s="22">
        <v>4</v>
      </c>
      <c r="C92" s="23" t="s">
        <v>83</v>
      </c>
      <c r="D92" s="24">
        <v>200</v>
      </c>
      <c r="E92" s="24" t="s">
        <v>79</v>
      </c>
      <c r="F92" s="57"/>
      <c r="G92" s="23"/>
      <c r="H92" s="21">
        <f t="shared" si="15"/>
        <v>0</v>
      </c>
      <c r="I92" s="23"/>
      <c r="J92" s="23"/>
      <c r="K92" s="24">
        <f t="shared" si="16"/>
        <v>0</v>
      </c>
      <c r="L92" s="7"/>
      <c r="M92" s="8"/>
      <c r="N92" s="6">
        <f t="shared" si="12"/>
        <v>200</v>
      </c>
      <c r="O92" s="23">
        <f t="shared" si="13"/>
        <v>0</v>
      </c>
      <c r="P92" s="36">
        <f t="shared" si="14"/>
        <v>0</v>
      </c>
      <c r="Q92" s="26"/>
      <c r="R92" s="1"/>
    </row>
    <row r="93" spans="1:18" ht="21" x14ac:dyDescent="0.35">
      <c r="A93" s="1"/>
      <c r="B93" s="9">
        <v>1</v>
      </c>
      <c r="C93" s="10" t="s">
        <v>86</v>
      </c>
      <c r="D93" s="11">
        <v>2250</v>
      </c>
      <c r="E93" s="11" t="s">
        <v>85</v>
      </c>
      <c r="F93" s="67" t="s">
        <v>89</v>
      </c>
      <c r="G93" s="10"/>
      <c r="H93" s="41">
        <f t="shared" si="15"/>
        <v>0</v>
      </c>
      <c r="I93" s="10"/>
      <c r="J93" s="10"/>
      <c r="K93" s="11">
        <f t="shared" si="16"/>
        <v>0</v>
      </c>
      <c r="L93" s="7">
        <f>4*250+1000</f>
        <v>2000</v>
      </c>
      <c r="M93" s="8">
        <f>5*2000</f>
        <v>10000</v>
      </c>
      <c r="N93" s="6">
        <f t="shared" si="12"/>
        <v>10250</v>
      </c>
      <c r="O93" s="10">
        <f t="shared" si="13"/>
        <v>0</v>
      </c>
      <c r="P93" s="36">
        <f t="shared" si="14"/>
        <v>0</v>
      </c>
      <c r="Q93" s="13"/>
      <c r="R93" s="1"/>
    </row>
    <row r="94" spans="1:18" ht="21" x14ac:dyDescent="0.35">
      <c r="A94" s="1"/>
      <c r="B94" s="9">
        <v>2</v>
      </c>
      <c r="C94" s="10" t="s">
        <v>87</v>
      </c>
      <c r="D94" s="11">
        <v>1400</v>
      </c>
      <c r="E94" s="11" t="s">
        <v>85</v>
      </c>
      <c r="F94" s="68"/>
      <c r="G94" s="10"/>
      <c r="H94" s="41">
        <f t="shared" si="15"/>
        <v>0</v>
      </c>
      <c r="I94" s="10"/>
      <c r="J94" s="10"/>
      <c r="K94" s="11">
        <f t="shared" si="16"/>
        <v>0</v>
      </c>
      <c r="L94" s="7">
        <f>2*500</f>
        <v>1000</v>
      </c>
      <c r="M94" s="8" t="s">
        <v>147</v>
      </c>
      <c r="N94" s="6" t="e">
        <f t="shared" si="12"/>
        <v>#VALUE!</v>
      </c>
      <c r="O94" s="10">
        <f t="shared" si="13"/>
        <v>0</v>
      </c>
      <c r="P94" s="36" t="e">
        <f t="shared" si="14"/>
        <v>#VALUE!</v>
      </c>
      <c r="Q94" s="13"/>
      <c r="R94" s="1"/>
    </row>
    <row r="95" spans="1:18" ht="21" x14ac:dyDescent="0.35">
      <c r="A95" s="1"/>
      <c r="B95" s="9">
        <v>3</v>
      </c>
      <c r="C95" s="10" t="s">
        <v>88</v>
      </c>
      <c r="D95" s="11">
        <f>500*19+250</f>
        <v>9750</v>
      </c>
      <c r="E95" s="11" t="s">
        <v>85</v>
      </c>
      <c r="F95" s="69"/>
      <c r="G95" s="10"/>
      <c r="H95" s="41">
        <f t="shared" si="15"/>
        <v>0</v>
      </c>
      <c r="I95" s="10"/>
      <c r="J95" s="10"/>
      <c r="K95" s="11">
        <f t="shared" si="16"/>
        <v>0</v>
      </c>
      <c r="L95" s="7">
        <f>3*500+500</f>
        <v>2000</v>
      </c>
      <c r="M95" s="8"/>
      <c r="N95" s="6">
        <f t="shared" si="12"/>
        <v>7750</v>
      </c>
      <c r="O95" s="10">
        <f t="shared" si="13"/>
        <v>0</v>
      </c>
      <c r="P95" s="36">
        <f t="shared" si="14"/>
        <v>0</v>
      </c>
      <c r="Q95" s="13"/>
      <c r="R95" s="1"/>
    </row>
    <row r="96" spans="1:18" ht="21" x14ac:dyDescent="0.35">
      <c r="A96" s="1"/>
      <c r="B96" s="22">
        <v>1</v>
      </c>
      <c r="C96" s="23" t="s">
        <v>91</v>
      </c>
      <c r="D96" s="24">
        <v>3</v>
      </c>
      <c r="E96" s="24" t="s">
        <v>15</v>
      </c>
      <c r="F96" s="44" t="s">
        <v>93</v>
      </c>
      <c r="G96" s="23"/>
      <c r="H96" s="21">
        <f t="shared" si="15"/>
        <v>0</v>
      </c>
      <c r="I96" s="23"/>
      <c r="J96" s="23"/>
      <c r="K96" s="24">
        <f t="shared" si="16"/>
        <v>0</v>
      </c>
      <c r="L96" s="7"/>
      <c r="M96" s="8"/>
      <c r="N96" s="6">
        <f t="shared" si="12"/>
        <v>3</v>
      </c>
      <c r="O96" s="23">
        <f t="shared" si="13"/>
        <v>0</v>
      </c>
      <c r="P96" s="36">
        <f t="shared" si="14"/>
        <v>0</v>
      </c>
      <c r="Q96" s="26"/>
      <c r="R96" s="1"/>
    </row>
    <row r="97" spans="1:18" ht="21" x14ac:dyDescent="0.35">
      <c r="A97" s="1"/>
      <c r="B97" s="22">
        <v>2</v>
      </c>
      <c r="C97" s="23" t="s">
        <v>92</v>
      </c>
      <c r="D97" s="24">
        <v>5</v>
      </c>
      <c r="E97" s="24" t="s">
        <v>15</v>
      </c>
      <c r="F97" s="45"/>
      <c r="G97" s="23"/>
      <c r="H97" s="21">
        <f t="shared" si="15"/>
        <v>0</v>
      </c>
      <c r="I97" s="23"/>
      <c r="J97" s="23"/>
      <c r="K97" s="24">
        <f t="shared" si="16"/>
        <v>0</v>
      </c>
      <c r="L97" s="7"/>
      <c r="M97" s="8"/>
      <c r="N97" s="6">
        <f t="shared" si="12"/>
        <v>5</v>
      </c>
      <c r="O97" s="23">
        <f t="shared" si="13"/>
        <v>0</v>
      </c>
      <c r="P97" s="36">
        <f t="shared" si="14"/>
        <v>0</v>
      </c>
      <c r="Q97" s="26"/>
      <c r="R97" s="1"/>
    </row>
    <row r="98" spans="1:18" ht="21" x14ac:dyDescent="0.35">
      <c r="A98" s="1"/>
      <c r="B98" s="9">
        <v>1</v>
      </c>
      <c r="C98" s="10" t="s">
        <v>96</v>
      </c>
      <c r="D98" s="11">
        <v>0</v>
      </c>
      <c r="E98" s="11" t="s">
        <v>97</v>
      </c>
      <c r="F98" s="46" t="s">
        <v>94</v>
      </c>
      <c r="G98" s="10"/>
      <c r="H98" s="41">
        <f t="shared" si="15"/>
        <v>0</v>
      </c>
      <c r="I98" s="10"/>
      <c r="J98" s="10"/>
      <c r="K98" s="11">
        <f t="shared" si="16"/>
        <v>0</v>
      </c>
      <c r="L98" s="7"/>
      <c r="M98" s="8"/>
      <c r="N98" s="6">
        <f t="shared" si="12"/>
        <v>0</v>
      </c>
      <c r="O98" s="10">
        <f t="shared" si="13"/>
        <v>0</v>
      </c>
      <c r="P98" s="36">
        <f t="shared" si="14"/>
        <v>0</v>
      </c>
      <c r="Q98" s="13"/>
      <c r="R98" s="1"/>
    </row>
    <row r="99" spans="1:18" ht="21" x14ac:dyDescent="0.35">
      <c r="A99" s="1"/>
      <c r="B99" s="9">
        <v>2</v>
      </c>
      <c r="C99" s="10" t="s">
        <v>95</v>
      </c>
      <c r="D99" s="11">
        <v>1</v>
      </c>
      <c r="E99" s="11" t="s">
        <v>97</v>
      </c>
      <c r="F99" s="47"/>
      <c r="G99" s="10"/>
      <c r="H99" s="41">
        <f t="shared" si="15"/>
        <v>0</v>
      </c>
      <c r="I99" s="10"/>
      <c r="J99" s="10"/>
      <c r="K99" s="11">
        <f t="shared" si="16"/>
        <v>0</v>
      </c>
      <c r="L99" s="7"/>
      <c r="M99" s="8"/>
      <c r="N99" s="6">
        <f t="shared" si="12"/>
        <v>1</v>
      </c>
      <c r="O99" s="10">
        <f t="shared" si="13"/>
        <v>0</v>
      </c>
      <c r="P99" s="36">
        <f t="shared" si="14"/>
        <v>0</v>
      </c>
      <c r="Q99" s="13"/>
      <c r="R99" s="1"/>
    </row>
    <row r="100" spans="1:18" ht="21" x14ac:dyDescent="0.35">
      <c r="A100" s="1"/>
      <c r="B100" s="22">
        <v>1</v>
      </c>
      <c r="C100" s="23" t="s">
        <v>98</v>
      </c>
      <c r="D100" s="24">
        <v>1</v>
      </c>
      <c r="E100" s="24" t="s">
        <v>97</v>
      </c>
      <c r="F100" s="52" t="s">
        <v>112</v>
      </c>
      <c r="G100" s="23"/>
      <c r="H100" s="21">
        <f t="shared" si="15"/>
        <v>0</v>
      </c>
      <c r="I100" s="23"/>
      <c r="J100" s="23"/>
      <c r="K100" s="24">
        <f t="shared" si="16"/>
        <v>0</v>
      </c>
      <c r="L100" s="7"/>
      <c r="M100" s="8"/>
      <c r="N100" s="6">
        <f t="shared" si="12"/>
        <v>1</v>
      </c>
      <c r="O100" s="23">
        <f t="shared" si="13"/>
        <v>0</v>
      </c>
      <c r="P100" s="36">
        <f t="shared" si="14"/>
        <v>0</v>
      </c>
      <c r="Q100" s="26"/>
      <c r="R100" s="1"/>
    </row>
    <row r="101" spans="1:18" ht="21" x14ac:dyDescent="0.35">
      <c r="A101" s="1"/>
      <c r="B101" s="22">
        <v>2</v>
      </c>
      <c r="C101" s="23" t="s">
        <v>99</v>
      </c>
      <c r="D101" s="24">
        <v>25</v>
      </c>
      <c r="E101" s="24" t="s">
        <v>48</v>
      </c>
      <c r="F101" s="53"/>
      <c r="G101" s="23"/>
      <c r="H101" s="21">
        <f t="shared" si="15"/>
        <v>0</v>
      </c>
      <c r="I101" s="23"/>
      <c r="J101" s="23"/>
      <c r="K101" s="24">
        <f t="shared" si="16"/>
        <v>0</v>
      </c>
      <c r="L101" s="7"/>
      <c r="M101" s="8"/>
      <c r="N101" s="6">
        <f t="shared" si="12"/>
        <v>25</v>
      </c>
      <c r="O101" s="23">
        <f t="shared" si="13"/>
        <v>0</v>
      </c>
      <c r="P101" s="36">
        <f t="shared" si="14"/>
        <v>0</v>
      </c>
      <c r="Q101" s="26"/>
      <c r="R101" s="1"/>
    </row>
    <row r="102" spans="1:18" ht="21" x14ac:dyDescent="0.35">
      <c r="A102" s="1"/>
      <c r="B102" s="22"/>
      <c r="C102" s="23" t="s">
        <v>115</v>
      </c>
      <c r="D102" s="24">
        <v>2</v>
      </c>
      <c r="E102" s="24"/>
      <c r="F102" s="53"/>
      <c r="G102" s="23"/>
      <c r="H102" s="21">
        <f t="shared" si="15"/>
        <v>0</v>
      </c>
      <c r="I102" s="23"/>
      <c r="J102" s="23"/>
      <c r="K102" s="24">
        <f t="shared" si="16"/>
        <v>0</v>
      </c>
      <c r="L102" s="7"/>
      <c r="M102" s="8"/>
      <c r="N102" s="6">
        <f t="shared" si="12"/>
        <v>2</v>
      </c>
      <c r="O102" s="23">
        <f t="shared" si="13"/>
        <v>0</v>
      </c>
      <c r="P102" s="36">
        <f t="shared" si="14"/>
        <v>0</v>
      </c>
      <c r="Q102" s="26"/>
      <c r="R102" s="1"/>
    </row>
    <row r="103" spans="1:18" ht="21" x14ac:dyDescent="0.35">
      <c r="A103" s="1"/>
      <c r="B103" s="22"/>
      <c r="C103" s="23" t="s">
        <v>114</v>
      </c>
      <c r="D103" s="24">
        <v>14</v>
      </c>
      <c r="E103" s="24"/>
      <c r="F103" s="53"/>
      <c r="G103" s="23"/>
      <c r="H103" s="21">
        <f t="shared" si="15"/>
        <v>0</v>
      </c>
      <c r="I103" s="23"/>
      <c r="J103" s="23"/>
      <c r="K103" s="24">
        <f t="shared" si="16"/>
        <v>0</v>
      </c>
      <c r="L103" s="7"/>
      <c r="M103" s="8"/>
      <c r="N103" s="6">
        <f t="shared" si="12"/>
        <v>14</v>
      </c>
      <c r="O103" s="23">
        <f t="shared" si="13"/>
        <v>0</v>
      </c>
      <c r="P103" s="36">
        <f t="shared" si="14"/>
        <v>0</v>
      </c>
      <c r="Q103" s="26"/>
      <c r="R103" s="1"/>
    </row>
    <row r="104" spans="1:18" ht="21" x14ac:dyDescent="0.35">
      <c r="A104" s="1"/>
      <c r="B104" s="22">
        <v>3</v>
      </c>
      <c r="C104" s="23" t="s">
        <v>113</v>
      </c>
      <c r="D104" s="24">
        <f>15+2</f>
        <v>17</v>
      </c>
      <c r="E104" s="24" t="s">
        <v>100</v>
      </c>
      <c r="F104" s="54"/>
      <c r="G104" s="23"/>
      <c r="H104" s="21">
        <f t="shared" si="15"/>
        <v>0</v>
      </c>
      <c r="I104" s="23"/>
      <c r="J104" s="23"/>
      <c r="K104" s="24">
        <f t="shared" si="16"/>
        <v>0</v>
      </c>
      <c r="L104" s="7"/>
      <c r="M104" s="8"/>
      <c r="N104" s="6">
        <f t="shared" si="12"/>
        <v>17</v>
      </c>
      <c r="O104" s="23">
        <f t="shared" si="13"/>
        <v>0</v>
      </c>
      <c r="P104" s="36">
        <f t="shared" si="14"/>
        <v>0</v>
      </c>
      <c r="Q104" s="26"/>
      <c r="R104" s="1"/>
    </row>
    <row r="105" spans="1:18" ht="21" x14ac:dyDescent="0.35">
      <c r="A105" s="1"/>
      <c r="B105" s="9">
        <v>1</v>
      </c>
      <c r="C105" s="10" t="s">
        <v>102</v>
      </c>
      <c r="D105" s="11">
        <v>1</v>
      </c>
      <c r="E105" s="11" t="s">
        <v>101</v>
      </c>
      <c r="F105" s="50" t="s">
        <v>111</v>
      </c>
      <c r="G105" s="10"/>
      <c r="H105" s="41">
        <f t="shared" si="15"/>
        <v>0</v>
      </c>
      <c r="I105" s="10"/>
      <c r="J105" s="10"/>
      <c r="K105" s="11">
        <f t="shared" si="16"/>
        <v>0</v>
      </c>
      <c r="L105" s="7"/>
      <c r="M105" s="8"/>
      <c r="N105" s="6">
        <f t="shared" ref="N105:N111" si="17">M105+D105-L105</f>
        <v>1</v>
      </c>
      <c r="O105" s="10">
        <f t="shared" ref="O105:O111" si="18">G105</f>
        <v>0</v>
      </c>
      <c r="P105" s="36">
        <f t="shared" ref="P105:P111" si="19">N105*O105</f>
        <v>0</v>
      </c>
      <c r="Q105" s="13"/>
      <c r="R105" s="1"/>
    </row>
    <row r="106" spans="1:18" ht="21" x14ac:dyDescent="0.35">
      <c r="A106" s="1"/>
      <c r="B106" s="9">
        <v>2</v>
      </c>
      <c r="C106" s="10" t="s">
        <v>103</v>
      </c>
      <c r="D106" s="11">
        <v>2</v>
      </c>
      <c r="E106" s="11" t="s">
        <v>101</v>
      </c>
      <c r="F106" s="51"/>
      <c r="G106" s="10"/>
      <c r="H106" s="41">
        <f t="shared" si="15"/>
        <v>0</v>
      </c>
      <c r="I106" s="10"/>
      <c r="J106" s="10"/>
      <c r="K106" s="11">
        <f t="shared" si="16"/>
        <v>0</v>
      </c>
      <c r="L106" s="7"/>
      <c r="M106" s="8"/>
      <c r="N106" s="6">
        <f t="shared" si="17"/>
        <v>2</v>
      </c>
      <c r="O106" s="10">
        <f t="shared" si="18"/>
        <v>0</v>
      </c>
      <c r="P106" s="36">
        <f t="shared" si="19"/>
        <v>0</v>
      </c>
      <c r="Q106" s="13"/>
      <c r="R106" s="1"/>
    </row>
    <row r="107" spans="1:18" ht="21" x14ac:dyDescent="0.35">
      <c r="A107" s="1"/>
      <c r="B107" s="22">
        <v>1</v>
      </c>
      <c r="C107" s="23" t="s">
        <v>104</v>
      </c>
      <c r="D107" s="24">
        <v>9</v>
      </c>
      <c r="E107" s="24" t="s">
        <v>101</v>
      </c>
      <c r="F107" s="48" t="s">
        <v>110</v>
      </c>
      <c r="G107" s="23"/>
      <c r="H107" s="21">
        <f t="shared" si="15"/>
        <v>0</v>
      </c>
      <c r="I107" s="23"/>
      <c r="J107" s="23"/>
      <c r="K107" s="24">
        <f t="shared" si="16"/>
        <v>0</v>
      </c>
      <c r="L107" s="7"/>
      <c r="M107" s="8"/>
      <c r="N107" s="6">
        <f t="shared" si="17"/>
        <v>9</v>
      </c>
      <c r="O107" s="23">
        <f t="shared" si="18"/>
        <v>0</v>
      </c>
      <c r="P107" s="36">
        <f t="shared" si="19"/>
        <v>0</v>
      </c>
      <c r="Q107" s="26"/>
      <c r="R107" s="1"/>
    </row>
    <row r="108" spans="1:18" ht="21" x14ac:dyDescent="0.35">
      <c r="A108" s="1"/>
      <c r="B108" s="22">
        <v>2</v>
      </c>
      <c r="C108" s="23" t="s">
        <v>105</v>
      </c>
      <c r="D108" s="24">
        <v>10</v>
      </c>
      <c r="E108" s="24" t="s">
        <v>101</v>
      </c>
      <c r="F108" s="49"/>
      <c r="G108" s="23"/>
      <c r="H108" s="21">
        <f t="shared" si="15"/>
        <v>0</v>
      </c>
      <c r="I108" s="23"/>
      <c r="J108" s="23"/>
      <c r="K108" s="24">
        <f t="shared" si="16"/>
        <v>0</v>
      </c>
      <c r="L108" s="7"/>
      <c r="M108" s="8"/>
      <c r="N108" s="6">
        <f t="shared" si="17"/>
        <v>10</v>
      </c>
      <c r="O108" s="23">
        <f t="shared" si="18"/>
        <v>0</v>
      </c>
      <c r="P108" s="36">
        <f t="shared" si="19"/>
        <v>0</v>
      </c>
      <c r="Q108" s="26"/>
      <c r="R108" s="1"/>
    </row>
    <row r="109" spans="1:18" ht="21" x14ac:dyDescent="0.35">
      <c r="A109" s="1"/>
      <c r="B109" s="9">
        <v>1</v>
      </c>
      <c r="C109" s="10" t="s">
        <v>106</v>
      </c>
      <c r="D109" s="11">
        <f>7*12</f>
        <v>84</v>
      </c>
      <c r="E109" s="11" t="s">
        <v>107</v>
      </c>
      <c r="F109" s="46" t="s">
        <v>109</v>
      </c>
      <c r="G109" s="10"/>
      <c r="H109" s="41">
        <f t="shared" si="15"/>
        <v>0</v>
      </c>
      <c r="I109" s="10"/>
      <c r="J109" s="10"/>
      <c r="K109" s="11">
        <f t="shared" si="16"/>
        <v>0</v>
      </c>
      <c r="L109" s="7"/>
      <c r="M109" s="8"/>
      <c r="N109" s="6">
        <f t="shared" si="17"/>
        <v>84</v>
      </c>
      <c r="O109" s="10">
        <f t="shared" si="18"/>
        <v>0</v>
      </c>
      <c r="P109" s="36">
        <f t="shared" si="19"/>
        <v>0</v>
      </c>
      <c r="Q109" s="13"/>
      <c r="R109" s="1"/>
    </row>
    <row r="110" spans="1:18" ht="21" x14ac:dyDescent="0.35">
      <c r="A110" s="1"/>
      <c r="B110" s="9">
        <v>2</v>
      </c>
      <c r="C110" s="10" t="s">
        <v>108</v>
      </c>
      <c r="D110" s="11">
        <v>324</v>
      </c>
      <c r="E110" s="11" t="s">
        <v>107</v>
      </c>
      <c r="F110" s="47"/>
      <c r="G110" s="10"/>
      <c r="H110" s="41">
        <v>0</v>
      </c>
      <c r="I110" s="10"/>
      <c r="J110" s="10"/>
      <c r="K110" s="11">
        <v>0</v>
      </c>
      <c r="L110" s="7">
        <v>10</v>
      </c>
      <c r="M110" s="8"/>
      <c r="N110" s="6">
        <f t="shared" si="17"/>
        <v>314</v>
      </c>
      <c r="O110" s="10">
        <f t="shared" si="18"/>
        <v>0</v>
      </c>
      <c r="P110" s="36">
        <f t="shared" si="19"/>
        <v>0</v>
      </c>
      <c r="Q110" s="13"/>
      <c r="R110" s="1"/>
    </row>
    <row r="111" spans="1:18" ht="21" x14ac:dyDescent="0.35">
      <c r="A111" s="1"/>
      <c r="B111" s="31"/>
      <c r="C111" s="32" t="s">
        <v>125</v>
      </c>
      <c r="D111" s="33">
        <f>351+150*500</f>
        <v>75351</v>
      </c>
      <c r="E111" s="33" t="s">
        <v>20</v>
      </c>
      <c r="F111" s="32"/>
      <c r="G111" s="32"/>
      <c r="H111" s="34"/>
      <c r="I111" s="32"/>
      <c r="J111" s="32"/>
      <c r="K111" s="33">
        <v>0</v>
      </c>
      <c r="L111" s="7"/>
      <c r="M111" s="8">
        <f>4*2000</f>
        <v>8000</v>
      </c>
      <c r="N111" s="6">
        <f t="shared" si="17"/>
        <v>83351</v>
      </c>
      <c r="O111" s="32">
        <f t="shared" si="18"/>
        <v>0</v>
      </c>
      <c r="P111" s="36">
        <f t="shared" si="19"/>
        <v>0</v>
      </c>
      <c r="Q111" s="35"/>
      <c r="R111" s="1"/>
    </row>
    <row r="112" spans="1:18" ht="21.75" thickBot="1" x14ac:dyDescent="0.4">
      <c r="A112" s="1"/>
      <c r="B112" s="15"/>
      <c r="C112" s="16"/>
      <c r="D112" s="17"/>
      <c r="E112" s="17"/>
      <c r="F112" s="16"/>
      <c r="G112" s="14">
        <f>G110+G109+G108+G107+G106+G105+G104+G103+G102+G101+G100+G99+G98+G97+G96+G95+G94+G93+G92+G91+G90+G89+G88+G87+G86+G85+G84+G83+G82+G81+G80+G79+G78+G77+G76+G75+G74+G73+G72+G71+G70+G69+G68+G67+G66+G65+G64+G63+G62+G61+G60+G59+G58+G57+G56+G55+G54+G53+G52+G51+G50+G49+G48+G47+G46+G45+G44+G43+G42+G41+G40+G39+G38+G37+G36+G35+G34+G33+G32+G31+G30+G29+G28+G27+G26+G25+G24+G22+G23+G21+G20+G19+G18+G17+G16+G15+G14+G13+G12+G11+G10+G9</f>
        <v>14095.565681818181</v>
      </c>
      <c r="H112" s="14">
        <f>H111+H110+H109+H108+H107+H106+H105+H104+H103+H102+H101+H99+H98+H97+H96+H95+H94+H93+H92+H91+H90+H89+H88+H87+H86+H85+H84+H83+H82+H81+H80+H79+H78+H77+H76+H75+H74+H73+H72+H71+H70+H69+H68+H67+H66+H65+H64+H63+H62+H61+H60+H59+H58+H57+H56+H55+H54+H53+H52+H51+H50+H49+H48+H47+H46+H45+H44+H43+H42+H41+H40+H39++H37+H38+H36+H35+H34+H33+H32+H31+H30+H29+H28+H27+H25+H26+H24+H22+H23+H20+H18+H17+H16+H15+H14+H12+H13+H11+H10+H9+H19</f>
        <v>143910</v>
      </c>
      <c r="I112" s="14"/>
      <c r="J112" s="14">
        <f>J110+J109+J108+J107+J106+J105+J104+J103+J102+J101+J100+J99+J98+J97+J96+J95+J94+J93+J92+J91+J90+J89+J88+J87+J86+J85+J84+J83+J82+J81+J80+J79+J78+J77+J76+J75+J74+J73+J72+J71+J70+J69+J68+J67+J66+J65+J64+J63+J62+J61+J60+J59+J58+J57+J56+J55+J54+J53+J52+J51+J50+J49+J48+J47+J46+J45+J44+J43+J42+J41+J40+J39+J38+J37+J36+J35+J34+J33+J32+J31+J30+J29+J28+J27+J26+J25+J24+J22+J23+J21+J20+J19+J18+J17+J16+J15+J14+J13+J12+J11+J10+J9</f>
        <v>0</v>
      </c>
      <c r="K112" s="14">
        <f>K110+K109+K108+K107+K106+K105+K104+K103+K102+K101+K100+K99+K98+K97+K96+K95+K94+K93+K92+K91+K90+K89+K88+K87+K86+K85+K84+K83+K82+K81+K80+K79+K78+K77+K76+K75+K74+K73+K72+K71+K70+K69+K68+K67+K66+K65+K64+K63+K62+K61+K60+K59+K58+K57+K56+K55+K54+K53+K52+K51+K50+K49+K48+K47+K46+K45+K44+K43+K42+K41+K40+K39+K38+K37+K36+K35+K34+K33+K32+K31+K30+K29+K28+K27+K26+K25+K24+K22+K23+K21+K20+K19+K18+K17+K16+K15+K14+K13+K12+K11+K10+K9</f>
        <v>0</v>
      </c>
      <c r="L112" s="14"/>
      <c r="M112" s="14"/>
      <c r="N112" s="14"/>
      <c r="O112" s="14">
        <f>O110+O109+O108+O107+O106+O105+O104+O103+O102+O101+O100+O99+O98+O97+O96+O95+O94+O93+O92+O91+O90+O89+O88+O87+O86+O85+O84+O83+O82+O81+O80+O79+O78+O77+O76+O75+O74+O73+O72+O71+O70+O69+O68+O67+O66+O65+O64+O63+O62+O61+O60+O59+O58+O57+O56+O55+O54+O53+O52+O51+O50+O49+O48+O47+O46+O45+O44+O43+O42+O41+O40+O39+O38+O37+O36+O35+O34+O33+O32+O31+O30+O29+O28+O27+O26+O25+O24+O22+O23+O21+O20+O19+O18+O17+O16+O15+O14+O13+O12+O11+O10+O9</f>
        <v>14095.565681818181</v>
      </c>
      <c r="P112" s="14" t="e">
        <f>P110+P109+P108+P107+P106+P105+P104+P103+P102+P101+P100+P99+P98+P97+P96+P95+P94+P93+P92+P91+P90+P89+P88+P87+P86+P85+P84+P83+P82+P81+P80+P79+P78+P77+P76+P75+P74+P73+P72+P71+P70+P69+P68+P67+P66+P65+P64+P63+P62+P61+P60+P59+P58+P57+P56+P55+P54+P53+P52+P51+P50+P49+P48+P47+P46+P45+P44+P43+P42+P41+P40+P39+P38+P37+P36+P35+P34+P33+P32+P31+P30+P29+P28+P27+P26+P25+P24+P22+P23+P21+P20+P19+P18+P17+P16+P15+P14+P13+P12+P11+P10+P9</f>
        <v>#VALUE!</v>
      </c>
      <c r="Q112" s="18"/>
      <c r="R112" s="1"/>
    </row>
    <row r="113" spans="1:18" x14ac:dyDescent="0.25">
      <c r="A113" s="1"/>
      <c r="R113" s="1"/>
    </row>
    <row r="114" spans="1:18" x14ac:dyDescent="0.25">
      <c r="A114" s="1"/>
      <c r="R114" s="1"/>
    </row>
    <row r="115" spans="1:18" x14ac:dyDescent="0.25">
      <c r="A115" s="1"/>
      <c r="D115" s="39" t="s">
        <v>146</v>
      </c>
      <c r="E115" s="39">
        <v>14</v>
      </c>
      <c r="F115" s="40" t="s">
        <v>15</v>
      </c>
      <c r="G115" s="40"/>
      <c r="R115" s="1"/>
    </row>
    <row r="116" spans="1:18" x14ac:dyDescent="0.25">
      <c r="D116" s="39"/>
      <c r="E116" s="39"/>
      <c r="F116" s="40"/>
      <c r="G116" s="40"/>
    </row>
    <row r="117" spans="1:18" x14ac:dyDescent="0.25">
      <c r="D117" s="39"/>
      <c r="E117" s="39"/>
      <c r="F117" s="40"/>
      <c r="G117" s="40"/>
    </row>
  </sheetData>
  <mergeCells count="30">
    <mergeCell ref="C87:C88"/>
    <mergeCell ref="B87:B88"/>
    <mergeCell ref="G4:M6"/>
    <mergeCell ref="G7:H7"/>
    <mergeCell ref="J7:K7"/>
    <mergeCell ref="F7:F8"/>
    <mergeCell ref="D7:D8"/>
    <mergeCell ref="M7:M8"/>
    <mergeCell ref="E7:E8"/>
    <mergeCell ref="F64:F80"/>
    <mergeCell ref="F84:F86"/>
    <mergeCell ref="F87:F88"/>
    <mergeCell ref="Q7:Q8"/>
    <mergeCell ref="I7:I8"/>
    <mergeCell ref="C7:C8"/>
    <mergeCell ref="B7:B8"/>
    <mergeCell ref="L7:L8"/>
    <mergeCell ref="O7:P7"/>
    <mergeCell ref="N7:N8"/>
    <mergeCell ref="F89:F92"/>
    <mergeCell ref="F9:F36"/>
    <mergeCell ref="F37:F63"/>
    <mergeCell ref="F81:F83"/>
    <mergeCell ref="F93:F95"/>
    <mergeCell ref="F96:F97"/>
    <mergeCell ref="F98:F99"/>
    <mergeCell ref="F109:F110"/>
    <mergeCell ref="F107:F108"/>
    <mergeCell ref="F105:F106"/>
    <mergeCell ref="F100:F104"/>
  </mergeCells>
  <pageMargins left="0.23622047244094491" right="0.23622047244094491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9"/>
  <sheetViews>
    <sheetView rightToLeft="1" topLeftCell="A87" zoomScale="60" zoomScaleNormal="60" workbookViewId="0">
      <selection activeCell="C9" sqref="C9:C113"/>
    </sheetView>
  </sheetViews>
  <sheetFormatPr defaultRowHeight="15" x14ac:dyDescent="0.25"/>
  <cols>
    <col min="2" max="2" width="4.140625" customWidth="1"/>
    <col min="3" max="3" width="33.7109375" bestFit="1" customWidth="1"/>
    <col min="4" max="4" width="20.28515625" style="3" customWidth="1"/>
    <col min="5" max="5" width="24.42578125" style="3" customWidth="1"/>
    <col min="6" max="7" width="8.85546875" customWidth="1"/>
    <col min="8" max="8" width="15.85546875" style="3" customWidth="1"/>
    <col min="9" max="9" width="10.140625" customWidth="1"/>
    <col min="10" max="10" width="8.85546875" customWidth="1"/>
    <col min="11" max="11" width="8.85546875" style="3" customWidth="1"/>
    <col min="12" max="12" width="16.42578125" customWidth="1"/>
    <col min="13" max="13" width="11.42578125" customWidth="1"/>
    <col min="14" max="14" width="12.85546875" style="3" customWidth="1"/>
    <col min="15" max="15" width="10.140625" customWidth="1"/>
    <col min="16" max="16" width="14.140625" customWidth="1"/>
    <col min="17" max="17" width="19.5703125" customWidth="1"/>
  </cols>
  <sheetData>
    <row r="2" spans="1:18" x14ac:dyDescent="0.25">
      <c r="A2" s="1"/>
      <c r="B2" s="1"/>
      <c r="C2" s="1"/>
      <c r="D2" s="2"/>
      <c r="E2" s="2"/>
      <c r="F2" s="1"/>
      <c r="G2" s="1"/>
      <c r="H2" s="2"/>
      <c r="I2" s="1"/>
      <c r="J2" s="1"/>
      <c r="K2" s="2"/>
      <c r="L2" s="1"/>
      <c r="M2" s="1"/>
      <c r="N2" s="2"/>
      <c r="O2" s="1"/>
      <c r="P2" s="1"/>
      <c r="Q2" s="1"/>
      <c r="R2" s="1"/>
    </row>
    <row r="3" spans="1:18" ht="15.75" thickBot="1" x14ac:dyDescent="0.3">
      <c r="A3" s="1"/>
      <c r="B3" s="1"/>
      <c r="C3" s="1"/>
      <c r="D3" s="2"/>
      <c r="E3" s="2"/>
      <c r="F3" s="1"/>
      <c r="G3" s="1"/>
      <c r="H3" s="2"/>
      <c r="I3" s="1"/>
      <c r="J3" s="1"/>
      <c r="K3" s="2"/>
      <c r="L3" s="1"/>
      <c r="M3" s="1"/>
      <c r="N3" s="2"/>
      <c r="O3" s="1"/>
      <c r="P3" s="1"/>
      <c r="Q3" s="1"/>
      <c r="R3" s="1"/>
    </row>
    <row r="4" spans="1:18" x14ac:dyDescent="0.25">
      <c r="A4" s="1"/>
      <c r="B4" s="1"/>
      <c r="C4" s="1"/>
      <c r="D4" s="2"/>
      <c r="E4" s="2"/>
      <c r="F4" s="1"/>
      <c r="G4" s="80" t="s">
        <v>145</v>
      </c>
      <c r="H4" s="81"/>
      <c r="I4" s="81"/>
      <c r="J4" s="81"/>
      <c r="K4" s="81"/>
      <c r="L4" s="81"/>
      <c r="M4" s="82"/>
      <c r="N4" s="2"/>
      <c r="O4" s="1"/>
      <c r="P4" s="1"/>
      <c r="Q4" s="1"/>
      <c r="R4" s="1"/>
    </row>
    <row r="5" spans="1:18" x14ac:dyDescent="0.25">
      <c r="A5" s="1"/>
      <c r="B5" s="1"/>
      <c r="C5" s="1"/>
      <c r="D5" s="2"/>
      <c r="E5" s="2"/>
      <c r="F5" s="1"/>
      <c r="G5" s="83"/>
      <c r="H5" s="84"/>
      <c r="I5" s="84"/>
      <c r="J5" s="84"/>
      <c r="K5" s="84"/>
      <c r="L5" s="84"/>
      <c r="M5" s="85"/>
      <c r="N5" s="2"/>
      <c r="O5" s="1">
        <f>465000/5000</f>
        <v>93</v>
      </c>
      <c r="P5" s="1"/>
      <c r="Q5" s="1"/>
      <c r="R5" s="1"/>
    </row>
    <row r="6" spans="1:18" ht="15.75" thickBot="1" x14ac:dyDescent="0.3">
      <c r="A6" s="1"/>
      <c r="B6" s="1"/>
      <c r="C6" s="1"/>
      <c r="D6" s="2"/>
      <c r="E6" s="2"/>
      <c r="F6" s="1"/>
      <c r="G6" s="83"/>
      <c r="H6" s="84"/>
      <c r="I6" s="84"/>
      <c r="J6" s="84"/>
      <c r="K6" s="84"/>
      <c r="L6" s="84"/>
      <c r="M6" s="85"/>
      <c r="N6" s="2"/>
      <c r="O6" s="1"/>
      <c r="P6" s="1"/>
      <c r="Q6" s="1"/>
      <c r="R6" s="1"/>
    </row>
    <row r="7" spans="1:18" ht="19.5" thickBot="1" x14ac:dyDescent="0.35">
      <c r="A7" s="1"/>
      <c r="B7" s="70" t="s">
        <v>0</v>
      </c>
      <c r="C7" s="70" t="s">
        <v>1</v>
      </c>
      <c r="D7" s="70" t="s">
        <v>2</v>
      </c>
      <c r="E7" s="70" t="s">
        <v>12</v>
      </c>
      <c r="F7" s="70" t="s">
        <v>3</v>
      </c>
      <c r="G7" s="86" t="s">
        <v>4</v>
      </c>
      <c r="H7" s="87"/>
      <c r="I7" s="70" t="s">
        <v>7</v>
      </c>
      <c r="J7" s="86" t="s">
        <v>4</v>
      </c>
      <c r="K7" s="87"/>
      <c r="L7" s="70" t="s">
        <v>10</v>
      </c>
      <c r="M7" s="70" t="s">
        <v>11</v>
      </c>
      <c r="N7" s="74" t="s">
        <v>9</v>
      </c>
      <c r="O7" s="72" t="s">
        <v>133</v>
      </c>
      <c r="P7" s="73"/>
      <c r="Q7" s="70" t="s">
        <v>8</v>
      </c>
      <c r="R7" s="1"/>
    </row>
    <row r="8" spans="1:18" ht="19.5" thickBot="1" x14ac:dyDescent="0.35">
      <c r="A8" s="1"/>
      <c r="B8" s="71"/>
      <c r="C8" s="71"/>
      <c r="D8" s="71"/>
      <c r="E8" s="71"/>
      <c r="F8" s="71"/>
      <c r="G8" s="27" t="s">
        <v>5</v>
      </c>
      <c r="H8" s="28" t="s">
        <v>6</v>
      </c>
      <c r="I8" s="71"/>
      <c r="J8" s="27" t="s">
        <v>5</v>
      </c>
      <c r="K8" s="28" t="s">
        <v>6</v>
      </c>
      <c r="L8" s="71"/>
      <c r="M8" s="71"/>
      <c r="N8" s="75"/>
      <c r="O8" s="37" t="s">
        <v>5</v>
      </c>
      <c r="P8" s="37" t="s">
        <v>6</v>
      </c>
      <c r="Q8" s="71"/>
      <c r="R8" s="1"/>
    </row>
    <row r="9" spans="1:18" ht="21" x14ac:dyDescent="0.35">
      <c r="A9" s="1"/>
      <c r="B9" s="19">
        <v>1</v>
      </c>
      <c r="C9" s="20" t="s">
        <v>13</v>
      </c>
      <c r="D9" s="21">
        <f>10*5000</f>
        <v>50000</v>
      </c>
      <c r="E9" s="21" t="s">
        <v>156</v>
      </c>
      <c r="F9" s="58" t="s">
        <v>38</v>
      </c>
      <c r="G9" s="20">
        <f>1300/5000</f>
        <v>0.26</v>
      </c>
      <c r="H9" s="21">
        <f>G9*D9</f>
        <v>13000</v>
      </c>
      <c r="I9" s="20"/>
      <c r="J9" s="20"/>
      <c r="K9" s="21">
        <f>J9*I9</f>
        <v>0</v>
      </c>
      <c r="L9" s="4">
        <f>4*5500+6*5500+5*5500+3*5500+7*5500+5*5500+4*5500+5*5500+5*5500+4*5500+2*5500+3*5500+4*5500</f>
        <v>313500</v>
      </c>
      <c r="M9" s="5">
        <f>2*5500+96*5500</f>
        <v>539000</v>
      </c>
      <c r="N9" s="6">
        <f>M9+D9-L9</f>
        <v>275500</v>
      </c>
      <c r="O9" s="20">
        <f t="shared" ref="O9:O42" si="0">G9</f>
        <v>0.26</v>
      </c>
      <c r="P9" s="36">
        <f>N9*O9</f>
        <v>71630</v>
      </c>
      <c r="Q9" s="25"/>
      <c r="R9" s="1"/>
    </row>
    <row r="10" spans="1:18" ht="21" x14ac:dyDescent="0.35">
      <c r="A10" s="1"/>
      <c r="B10" s="22">
        <v>2</v>
      </c>
      <c r="C10" s="23" t="s">
        <v>14</v>
      </c>
      <c r="D10" s="24">
        <v>7500</v>
      </c>
      <c r="E10" s="24" t="s">
        <v>127</v>
      </c>
      <c r="F10" s="59"/>
      <c r="G10" s="23">
        <f>1300/5000</f>
        <v>0.26</v>
      </c>
      <c r="H10" s="21">
        <f t="shared" ref="H10:H82" si="1">G10*D10</f>
        <v>1950</v>
      </c>
      <c r="I10" s="23"/>
      <c r="J10" s="23"/>
      <c r="K10" s="24">
        <f t="shared" ref="K10:K84" si="2">J10*I10</f>
        <v>0</v>
      </c>
      <c r="L10" s="7">
        <f>7500+4000+4000+8000</f>
        <v>23500</v>
      </c>
      <c r="M10" s="8">
        <f>10*4000</f>
        <v>40000</v>
      </c>
      <c r="N10" s="6">
        <f t="shared" ref="N10:N77" si="3">M10+D10-L10</f>
        <v>24000</v>
      </c>
      <c r="O10" s="23">
        <f t="shared" si="0"/>
        <v>0.26</v>
      </c>
      <c r="P10" s="36">
        <f t="shared" ref="P10:P75" si="4">N10*O10</f>
        <v>6240</v>
      </c>
      <c r="Q10" s="26"/>
      <c r="R10" s="1"/>
    </row>
    <row r="11" spans="1:18" ht="21" x14ac:dyDescent="0.35">
      <c r="A11" s="1"/>
      <c r="B11" s="22">
        <v>3</v>
      </c>
      <c r="C11" s="23" t="s">
        <v>16</v>
      </c>
      <c r="D11" s="24">
        <f>35*1000</f>
        <v>35000</v>
      </c>
      <c r="E11" s="24" t="s">
        <v>135</v>
      </c>
      <c r="F11" s="59"/>
      <c r="G11" s="23">
        <v>120</v>
      </c>
      <c r="H11" s="21">
        <f t="shared" si="1"/>
        <v>4200000</v>
      </c>
      <c r="I11" s="23"/>
      <c r="J11" s="23"/>
      <c r="K11" s="24">
        <f t="shared" si="2"/>
        <v>0</v>
      </c>
      <c r="L11" s="7">
        <v>600</v>
      </c>
      <c r="M11" s="8">
        <v>1000</v>
      </c>
      <c r="N11" s="6">
        <f t="shared" si="3"/>
        <v>35400</v>
      </c>
      <c r="O11" s="23">
        <f t="shared" si="0"/>
        <v>120</v>
      </c>
      <c r="P11" s="36">
        <f t="shared" si="4"/>
        <v>4248000</v>
      </c>
      <c r="Q11" s="26" t="s">
        <v>136</v>
      </c>
      <c r="R11" s="1"/>
    </row>
    <row r="12" spans="1:18" ht="21" x14ac:dyDescent="0.35">
      <c r="A12" s="1"/>
      <c r="B12" s="22">
        <v>4</v>
      </c>
      <c r="C12" s="23" t="s">
        <v>17</v>
      </c>
      <c r="D12" s="24">
        <f>17*1000</f>
        <v>17000</v>
      </c>
      <c r="E12" s="24" t="s">
        <v>135</v>
      </c>
      <c r="F12" s="59"/>
      <c r="G12" s="23">
        <v>150</v>
      </c>
      <c r="H12" s="21">
        <f t="shared" si="1"/>
        <v>2550000</v>
      </c>
      <c r="I12" s="23"/>
      <c r="J12" s="23"/>
      <c r="K12" s="24">
        <f t="shared" si="2"/>
        <v>0</v>
      </c>
      <c r="L12" s="7">
        <f>1*1000+2*1000+4*1000</f>
        <v>7000</v>
      </c>
      <c r="M12" s="8"/>
      <c r="N12" s="6">
        <f t="shared" si="3"/>
        <v>10000</v>
      </c>
      <c r="O12" s="23">
        <f t="shared" si="0"/>
        <v>150</v>
      </c>
      <c r="P12" s="36">
        <f t="shared" si="4"/>
        <v>1500000</v>
      </c>
      <c r="Q12" s="26" t="s">
        <v>136</v>
      </c>
      <c r="R12" s="1"/>
    </row>
    <row r="13" spans="1:18" ht="21" x14ac:dyDescent="0.35">
      <c r="A13" s="1"/>
      <c r="B13" s="22">
        <v>5</v>
      </c>
      <c r="C13" s="23" t="s">
        <v>18</v>
      </c>
      <c r="D13" s="24">
        <f>14*1000</f>
        <v>14000</v>
      </c>
      <c r="E13" s="24" t="s">
        <v>135</v>
      </c>
      <c r="F13" s="59"/>
      <c r="G13" s="23">
        <v>175</v>
      </c>
      <c r="H13" s="21">
        <f t="shared" si="1"/>
        <v>2450000</v>
      </c>
      <c r="I13" s="23"/>
      <c r="J13" s="23"/>
      <c r="K13" s="24">
        <f t="shared" si="2"/>
        <v>0</v>
      </c>
      <c r="L13" s="7"/>
      <c r="M13" s="8"/>
      <c r="N13" s="6">
        <f t="shared" si="3"/>
        <v>14000</v>
      </c>
      <c r="O13" s="23">
        <f t="shared" si="0"/>
        <v>175</v>
      </c>
      <c r="P13" s="36">
        <f t="shared" si="4"/>
        <v>2450000</v>
      </c>
      <c r="Q13" s="26"/>
      <c r="R13" s="1"/>
    </row>
    <row r="14" spans="1:18" ht="21" x14ac:dyDescent="0.35">
      <c r="A14" s="1"/>
      <c r="B14" s="22">
        <v>6</v>
      </c>
      <c r="C14" s="23" t="s">
        <v>19</v>
      </c>
      <c r="D14" s="24">
        <v>0</v>
      </c>
      <c r="E14" s="24" t="s">
        <v>126</v>
      </c>
      <c r="F14" s="59"/>
      <c r="G14" s="23">
        <f>1410/4000</f>
        <v>0.35249999999999998</v>
      </c>
      <c r="H14" s="21">
        <f t="shared" si="1"/>
        <v>0</v>
      </c>
      <c r="I14" s="23"/>
      <c r="J14" s="23"/>
      <c r="K14" s="24">
        <f t="shared" si="2"/>
        <v>0</v>
      </c>
      <c r="L14" s="7"/>
      <c r="M14" s="8"/>
      <c r="N14" s="6">
        <f t="shared" si="3"/>
        <v>0</v>
      </c>
      <c r="O14" s="23">
        <f t="shared" si="0"/>
        <v>0.35249999999999998</v>
      </c>
      <c r="P14" s="36">
        <f t="shared" si="4"/>
        <v>0</v>
      </c>
      <c r="Q14" s="26"/>
      <c r="R14" s="1"/>
    </row>
    <row r="15" spans="1:18" ht="21" x14ac:dyDescent="0.35">
      <c r="A15" s="1"/>
      <c r="B15" s="22">
        <v>7</v>
      </c>
      <c r="C15" s="23" t="s">
        <v>137</v>
      </c>
      <c r="D15" s="24">
        <v>12380</v>
      </c>
      <c r="E15" s="24" t="s">
        <v>20</v>
      </c>
      <c r="F15" s="59"/>
      <c r="G15" s="23">
        <f>175/1000</f>
        <v>0.17499999999999999</v>
      </c>
      <c r="H15" s="21">
        <f t="shared" si="1"/>
        <v>2166.5</v>
      </c>
      <c r="I15" s="23"/>
      <c r="J15" s="23"/>
      <c r="K15" s="24">
        <f t="shared" si="2"/>
        <v>0</v>
      </c>
      <c r="L15" s="7"/>
      <c r="M15" s="8"/>
      <c r="N15" s="6">
        <f t="shared" si="3"/>
        <v>12380</v>
      </c>
      <c r="O15" s="23">
        <f t="shared" si="0"/>
        <v>0.17499999999999999</v>
      </c>
      <c r="P15" s="36">
        <f t="shared" si="4"/>
        <v>2166.5</v>
      </c>
      <c r="Q15" s="26"/>
      <c r="R15" s="1"/>
    </row>
    <row r="16" spans="1:18" ht="21" x14ac:dyDescent="0.35">
      <c r="A16" s="1"/>
      <c r="B16" s="22">
        <v>8</v>
      </c>
      <c r="C16" s="23" t="s">
        <v>138</v>
      </c>
      <c r="D16" s="24">
        <v>4700</v>
      </c>
      <c r="E16" s="24" t="s">
        <v>20</v>
      </c>
      <c r="F16" s="59"/>
      <c r="G16" s="23">
        <f>120/1000</f>
        <v>0.12</v>
      </c>
      <c r="H16" s="21">
        <f t="shared" si="1"/>
        <v>564</v>
      </c>
      <c r="I16" s="23"/>
      <c r="J16" s="23"/>
      <c r="K16" s="24">
        <f t="shared" si="2"/>
        <v>0</v>
      </c>
      <c r="L16" s="7"/>
      <c r="M16" s="8"/>
      <c r="N16" s="6">
        <f t="shared" si="3"/>
        <v>4700</v>
      </c>
      <c r="O16" s="23">
        <f t="shared" si="0"/>
        <v>0.12</v>
      </c>
      <c r="P16" s="36">
        <f t="shared" si="4"/>
        <v>564</v>
      </c>
      <c r="Q16" s="26"/>
      <c r="R16" s="1"/>
    </row>
    <row r="17" spans="1:18" ht="21" x14ac:dyDescent="0.35">
      <c r="A17" s="1"/>
      <c r="B17" s="22">
        <v>9</v>
      </c>
      <c r="C17" s="23" t="s">
        <v>21</v>
      </c>
      <c r="D17" s="24">
        <v>36000</v>
      </c>
      <c r="E17" s="24" t="s">
        <v>20</v>
      </c>
      <c r="F17" s="59"/>
      <c r="G17" s="23">
        <f>1300/1000</f>
        <v>1.3</v>
      </c>
      <c r="H17" s="21">
        <f t="shared" si="1"/>
        <v>46800</v>
      </c>
      <c r="I17" s="23"/>
      <c r="J17" s="23"/>
      <c r="K17" s="24">
        <f t="shared" si="2"/>
        <v>0</v>
      </c>
      <c r="L17" s="7"/>
      <c r="M17" s="8"/>
      <c r="N17" s="6">
        <f t="shared" si="3"/>
        <v>36000</v>
      </c>
      <c r="O17" s="23">
        <f t="shared" si="0"/>
        <v>1.3</v>
      </c>
      <c r="P17" s="36">
        <f t="shared" si="4"/>
        <v>46800</v>
      </c>
      <c r="Q17" s="26"/>
      <c r="R17" s="1"/>
    </row>
    <row r="18" spans="1:18" ht="21" x14ac:dyDescent="0.35">
      <c r="A18" s="1"/>
      <c r="B18" s="22">
        <v>10</v>
      </c>
      <c r="C18" s="23" t="s">
        <v>22</v>
      </c>
      <c r="D18" s="24">
        <v>5600</v>
      </c>
      <c r="E18" s="24" t="s">
        <v>20</v>
      </c>
      <c r="F18" s="59"/>
      <c r="G18" s="23">
        <f>1300/5500</f>
        <v>0.23636363636363636</v>
      </c>
      <c r="H18" s="21">
        <f t="shared" si="1"/>
        <v>1323.6363636363635</v>
      </c>
      <c r="I18" s="23"/>
      <c r="J18" s="23"/>
      <c r="K18" s="24">
        <f t="shared" si="2"/>
        <v>0</v>
      </c>
      <c r="L18" s="7"/>
      <c r="M18" s="8"/>
      <c r="N18" s="6">
        <f t="shared" si="3"/>
        <v>5600</v>
      </c>
      <c r="O18" s="23">
        <f t="shared" si="0"/>
        <v>0.23636363636363636</v>
      </c>
      <c r="P18" s="36">
        <f t="shared" si="4"/>
        <v>1323.6363636363635</v>
      </c>
      <c r="Q18" s="26"/>
      <c r="R18" s="1"/>
    </row>
    <row r="19" spans="1:18" ht="21" x14ac:dyDescent="0.35">
      <c r="A19" s="1"/>
      <c r="B19" s="22">
        <v>11</v>
      </c>
      <c r="C19" s="23" t="s">
        <v>23</v>
      </c>
      <c r="D19" s="24">
        <v>1400</v>
      </c>
      <c r="E19" s="24" t="s">
        <v>20</v>
      </c>
      <c r="F19" s="59"/>
      <c r="G19" s="23">
        <f>140/1000</f>
        <v>0.14000000000000001</v>
      </c>
      <c r="H19" s="38">
        <v>0</v>
      </c>
      <c r="I19" s="23"/>
      <c r="J19" s="23"/>
      <c r="K19" s="24">
        <f t="shared" si="2"/>
        <v>0</v>
      </c>
      <c r="L19" s="7"/>
      <c r="M19" s="8"/>
      <c r="N19" s="6">
        <f t="shared" si="3"/>
        <v>1400</v>
      </c>
      <c r="O19" s="23">
        <f t="shared" si="0"/>
        <v>0.14000000000000001</v>
      </c>
      <c r="P19" s="36">
        <f t="shared" si="4"/>
        <v>196.00000000000003</v>
      </c>
      <c r="Q19" s="26"/>
      <c r="R19" s="1"/>
    </row>
    <row r="20" spans="1:18" ht="21" x14ac:dyDescent="0.35">
      <c r="A20" s="1"/>
      <c r="B20" s="22">
        <v>12</v>
      </c>
      <c r="C20" s="23" t="s">
        <v>24</v>
      </c>
      <c r="D20" s="24">
        <v>4100</v>
      </c>
      <c r="E20" s="24" t="s">
        <v>20</v>
      </c>
      <c r="F20" s="59"/>
      <c r="G20" s="23">
        <f>200/1000</f>
        <v>0.2</v>
      </c>
      <c r="H20" s="21">
        <f t="shared" si="1"/>
        <v>820</v>
      </c>
      <c r="I20" s="23"/>
      <c r="J20" s="23"/>
      <c r="K20" s="24">
        <f t="shared" si="2"/>
        <v>0</v>
      </c>
      <c r="L20" s="7"/>
      <c r="M20" s="8"/>
      <c r="N20" s="6">
        <f t="shared" si="3"/>
        <v>4100</v>
      </c>
      <c r="O20" s="23">
        <f t="shared" si="0"/>
        <v>0.2</v>
      </c>
      <c r="P20" s="36">
        <f t="shared" si="4"/>
        <v>820</v>
      </c>
      <c r="Q20" s="26"/>
      <c r="R20" s="1"/>
    </row>
    <row r="21" spans="1:18" ht="21" x14ac:dyDescent="0.35">
      <c r="A21" s="1"/>
      <c r="B21" s="22">
        <v>13</v>
      </c>
      <c r="C21" s="23" t="s">
        <v>25</v>
      </c>
      <c r="D21" s="24">
        <f>10300+2000</f>
        <v>12300</v>
      </c>
      <c r="E21" s="24" t="s">
        <v>20</v>
      </c>
      <c r="F21" s="59"/>
      <c r="G21" s="23">
        <f>110/1000</f>
        <v>0.11</v>
      </c>
      <c r="H21" s="21">
        <f t="shared" si="1"/>
        <v>1353</v>
      </c>
      <c r="I21" s="23"/>
      <c r="J21" s="23"/>
      <c r="K21" s="24">
        <f t="shared" si="2"/>
        <v>0</v>
      </c>
      <c r="L21" s="7"/>
      <c r="M21" s="8"/>
      <c r="N21" s="6">
        <f t="shared" si="3"/>
        <v>12300</v>
      </c>
      <c r="O21" s="23">
        <f t="shared" si="0"/>
        <v>0.11</v>
      </c>
      <c r="P21" s="36">
        <f t="shared" si="4"/>
        <v>1353</v>
      </c>
      <c r="Q21" s="26"/>
      <c r="R21" s="1"/>
    </row>
    <row r="22" spans="1:18" ht="21" x14ac:dyDescent="0.35">
      <c r="A22" s="1"/>
      <c r="B22" s="22">
        <v>14</v>
      </c>
      <c r="C22" s="23" t="s">
        <v>26</v>
      </c>
      <c r="D22" s="24">
        <v>6400</v>
      </c>
      <c r="E22" s="24" t="s">
        <v>20</v>
      </c>
      <c r="F22" s="59"/>
      <c r="G22" s="23">
        <f>690/1000</f>
        <v>0.69</v>
      </c>
      <c r="H22" s="21">
        <f t="shared" si="1"/>
        <v>4416</v>
      </c>
      <c r="I22" s="23"/>
      <c r="J22" s="23"/>
      <c r="K22" s="24">
        <f t="shared" si="2"/>
        <v>0</v>
      </c>
      <c r="L22" s="7"/>
      <c r="M22" s="8"/>
      <c r="N22" s="6">
        <f t="shared" si="3"/>
        <v>6400</v>
      </c>
      <c r="O22" s="23">
        <f t="shared" si="0"/>
        <v>0.69</v>
      </c>
      <c r="P22" s="36">
        <f t="shared" si="4"/>
        <v>4416</v>
      </c>
      <c r="Q22" s="26"/>
      <c r="R22" s="1"/>
    </row>
    <row r="23" spans="1:18" ht="21" x14ac:dyDescent="0.35">
      <c r="A23" s="1"/>
      <c r="B23" s="22">
        <v>15</v>
      </c>
      <c r="C23" s="23" t="s">
        <v>27</v>
      </c>
      <c r="D23" s="24">
        <v>8000</v>
      </c>
      <c r="E23" s="24" t="s">
        <v>20</v>
      </c>
      <c r="F23" s="59"/>
      <c r="G23" s="23">
        <f>1300/1000</f>
        <v>1.3</v>
      </c>
      <c r="H23" s="21">
        <f t="shared" si="1"/>
        <v>10400</v>
      </c>
      <c r="I23" s="23"/>
      <c r="J23" s="23"/>
      <c r="K23" s="24">
        <f t="shared" si="2"/>
        <v>0</v>
      </c>
      <c r="L23" s="7">
        <v>3000</v>
      </c>
      <c r="M23" s="8"/>
      <c r="N23" s="6">
        <f t="shared" si="3"/>
        <v>5000</v>
      </c>
      <c r="O23" s="23">
        <f t="shared" si="0"/>
        <v>1.3</v>
      </c>
      <c r="P23" s="36">
        <f t="shared" si="4"/>
        <v>6500</v>
      </c>
      <c r="Q23" s="26"/>
      <c r="R23" s="1"/>
    </row>
    <row r="24" spans="1:18" ht="21" x14ac:dyDescent="0.35">
      <c r="A24" s="1"/>
      <c r="B24" s="22">
        <v>16</v>
      </c>
      <c r="C24" s="23" t="s">
        <v>28</v>
      </c>
      <c r="D24" s="24">
        <v>3800</v>
      </c>
      <c r="E24" s="24" t="s">
        <v>20</v>
      </c>
      <c r="F24" s="59"/>
      <c r="G24" s="23">
        <f>1300/8000</f>
        <v>0.16250000000000001</v>
      </c>
      <c r="H24" s="21">
        <f t="shared" si="1"/>
        <v>617.5</v>
      </c>
      <c r="I24" s="23"/>
      <c r="J24" s="23"/>
      <c r="K24" s="24">
        <f t="shared" si="2"/>
        <v>0</v>
      </c>
      <c r="L24" s="7"/>
      <c r="M24" s="8"/>
      <c r="N24" s="6">
        <f t="shared" si="3"/>
        <v>3800</v>
      </c>
      <c r="O24" s="23">
        <f t="shared" si="0"/>
        <v>0.16250000000000001</v>
      </c>
      <c r="P24" s="36">
        <f t="shared" si="4"/>
        <v>617.5</v>
      </c>
      <c r="Q24" s="26"/>
      <c r="R24" s="1"/>
    </row>
    <row r="25" spans="1:18" ht="21" x14ac:dyDescent="0.35">
      <c r="A25" s="1"/>
      <c r="B25" s="22">
        <v>17</v>
      </c>
      <c r="C25" s="23" t="s">
        <v>29</v>
      </c>
      <c r="D25" s="24">
        <v>10000</v>
      </c>
      <c r="E25" s="24" t="s">
        <v>20</v>
      </c>
      <c r="F25" s="59"/>
      <c r="G25" s="23">
        <f>150/1000</f>
        <v>0.15</v>
      </c>
      <c r="H25" s="21">
        <f t="shared" si="1"/>
        <v>1500</v>
      </c>
      <c r="I25" s="23"/>
      <c r="J25" s="23"/>
      <c r="K25" s="24">
        <f t="shared" si="2"/>
        <v>0</v>
      </c>
      <c r="L25" s="7"/>
      <c r="M25" s="8"/>
      <c r="N25" s="6">
        <f t="shared" si="3"/>
        <v>10000</v>
      </c>
      <c r="O25" s="23">
        <f t="shared" si="0"/>
        <v>0.15</v>
      </c>
      <c r="P25" s="36">
        <f t="shared" si="4"/>
        <v>1500</v>
      </c>
      <c r="Q25" s="26"/>
      <c r="R25" s="1"/>
    </row>
    <row r="26" spans="1:18" ht="21" x14ac:dyDescent="0.35">
      <c r="A26" s="1"/>
      <c r="B26" s="22">
        <v>18</v>
      </c>
      <c r="C26" s="23" t="s">
        <v>30</v>
      </c>
      <c r="D26" s="24">
        <v>10700</v>
      </c>
      <c r="E26" s="24" t="s">
        <v>20</v>
      </c>
      <c r="F26" s="59"/>
      <c r="G26" s="23"/>
      <c r="H26" s="21">
        <f t="shared" si="1"/>
        <v>0</v>
      </c>
      <c r="I26" s="23"/>
      <c r="J26" s="23"/>
      <c r="K26" s="24">
        <f t="shared" si="2"/>
        <v>0</v>
      </c>
      <c r="L26" s="7"/>
      <c r="M26" s="8"/>
      <c r="N26" s="6">
        <f t="shared" si="3"/>
        <v>10700</v>
      </c>
      <c r="O26" s="23">
        <f t="shared" si="0"/>
        <v>0</v>
      </c>
      <c r="P26" s="36">
        <f t="shared" si="4"/>
        <v>0</v>
      </c>
      <c r="Q26" s="26"/>
      <c r="R26" s="1"/>
    </row>
    <row r="27" spans="1:18" ht="21" x14ac:dyDescent="0.35">
      <c r="A27" s="1"/>
      <c r="B27" s="22">
        <v>19</v>
      </c>
      <c r="C27" s="23" t="s">
        <v>31</v>
      </c>
      <c r="D27" s="24">
        <v>3700</v>
      </c>
      <c r="E27" s="24" t="s">
        <v>20</v>
      </c>
      <c r="F27" s="59"/>
      <c r="G27" s="23"/>
      <c r="H27" s="21">
        <f t="shared" si="1"/>
        <v>0</v>
      </c>
      <c r="I27" s="23"/>
      <c r="J27" s="23"/>
      <c r="K27" s="24">
        <f t="shared" si="2"/>
        <v>0</v>
      </c>
      <c r="L27" s="7"/>
      <c r="M27" s="8"/>
      <c r="N27" s="6">
        <f t="shared" si="3"/>
        <v>3700</v>
      </c>
      <c r="O27" s="23">
        <f t="shared" si="0"/>
        <v>0</v>
      </c>
      <c r="P27" s="36">
        <f t="shared" si="4"/>
        <v>0</v>
      </c>
      <c r="Q27" s="26"/>
      <c r="R27" s="1"/>
    </row>
    <row r="28" spans="1:18" ht="21" x14ac:dyDescent="0.35">
      <c r="A28" s="1"/>
      <c r="B28" s="22">
        <v>20</v>
      </c>
      <c r="C28" s="23" t="s">
        <v>158</v>
      </c>
      <c r="D28" s="24">
        <v>100</v>
      </c>
      <c r="E28" s="24" t="s">
        <v>20</v>
      </c>
      <c r="F28" s="59"/>
      <c r="G28" s="23">
        <f>300/1000</f>
        <v>0.3</v>
      </c>
      <c r="H28" s="21">
        <f t="shared" si="1"/>
        <v>30</v>
      </c>
      <c r="I28" s="23"/>
      <c r="J28" s="23"/>
      <c r="K28" s="24">
        <f t="shared" si="2"/>
        <v>0</v>
      </c>
      <c r="L28" s="7"/>
      <c r="M28" s="8"/>
      <c r="N28" s="6">
        <f t="shared" si="3"/>
        <v>100</v>
      </c>
      <c r="O28" s="23">
        <f t="shared" si="0"/>
        <v>0.3</v>
      </c>
      <c r="P28" s="36">
        <f t="shared" si="4"/>
        <v>30</v>
      </c>
      <c r="Q28" s="26"/>
      <c r="R28" s="1"/>
    </row>
    <row r="29" spans="1:18" ht="21" x14ac:dyDescent="0.35">
      <c r="A29" s="1"/>
      <c r="B29" s="22">
        <v>21</v>
      </c>
      <c r="C29" s="23" t="s">
        <v>159</v>
      </c>
      <c r="D29" s="24">
        <v>6000</v>
      </c>
      <c r="E29" s="24" t="s">
        <v>20</v>
      </c>
      <c r="F29" s="59"/>
      <c r="G29" s="23">
        <f>350/1000</f>
        <v>0.35</v>
      </c>
      <c r="H29" s="21">
        <f t="shared" si="1"/>
        <v>2100</v>
      </c>
      <c r="I29" s="23"/>
      <c r="J29" s="23"/>
      <c r="K29" s="24">
        <f t="shared" si="2"/>
        <v>0</v>
      </c>
      <c r="L29" s="7"/>
      <c r="M29" s="8"/>
      <c r="N29" s="6">
        <f t="shared" si="3"/>
        <v>6000</v>
      </c>
      <c r="O29" s="23">
        <f t="shared" si="0"/>
        <v>0.35</v>
      </c>
      <c r="P29" s="36">
        <f t="shared" si="4"/>
        <v>2100</v>
      </c>
      <c r="Q29" s="26"/>
      <c r="R29" s="1"/>
    </row>
    <row r="30" spans="1:18" ht="21" x14ac:dyDescent="0.35">
      <c r="A30" s="1"/>
      <c r="B30" s="22">
        <v>22</v>
      </c>
      <c r="C30" s="23" t="s">
        <v>160</v>
      </c>
      <c r="D30" s="24">
        <v>700</v>
      </c>
      <c r="E30" s="24" t="s">
        <v>20</v>
      </c>
      <c r="F30" s="59"/>
      <c r="G30" s="23">
        <f>400/1000</f>
        <v>0.4</v>
      </c>
      <c r="H30" s="21">
        <f t="shared" si="1"/>
        <v>280</v>
      </c>
      <c r="I30" s="23"/>
      <c r="J30" s="23"/>
      <c r="K30" s="24">
        <f t="shared" si="2"/>
        <v>0</v>
      </c>
      <c r="L30" s="7"/>
      <c r="M30" s="8"/>
      <c r="N30" s="6">
        <f t="shared" si="3"/>
        <v>700</v>
      </c>
      <c r="O30" s="23">
        <f t="shared" si="0"/>
        <v>0.4</v>
      </c>
      <c r="P30" s="36">
        <f t="shared" si="4"/>
        <v>280</v>
      </c>
      <c r="Q30" s="26"/>
      <c r="R30" s="1"/>
    </row>
    <row r="31" spans="1:18" ht="21" x14ac:dyDescent="0.35">
      <c r="A31" s="1"/>
      <c r="B31" s="22">
        <v>23</v>
      </c>
      <c r="C31" s="23" t="s">
        <v>116</v>
      </c>
      <c r="D31" s="24">
        <v>37000</v>
      </c>
      <c r="E31" s="24" t="s">
        <v>20</v>
      </c>
      <c r="F31" s="59"/>
      <c r="G31" s="23">
        <f>300/1000</f>
        <v>0.3</v>
      </c>
      <c r="H31" s="21">
        <f t="shared" si="1"/>
        <v>11100</v>
      </c>
      <c r="I31" s="23"/>
      <c r="J31" s="23"/>
      <c r="K31" s="24">
        <f t="shared" si="2"/>
        <v>0</v>
      </c>
      <c r="L31" s="7"/>
      <c r="M31" s="8"/>
      <c r="N31" s="6">
        <f t="shared" si="3"/>
        <v>37000</v>
      </c>
      <c r="O31" s="23">
        <f t="shared" si="0"/>
        <v>0.3</v>
      </c>
      <c r="P31" s="36">
        <f t="shared" si="4"/>
        <v>11100</v>
      </c>
      <c r="Q31" s="26"/>
      <c r="R31" s="1"/>
    </row>
    <row r="32" spans="1:18" ht="21" x14ac:dyDescent="0.35">
      <c r="A32" s="1"/>
      <c r="B32" s="22">
        <v>24</v>
      </c>
      <c r="C32" s="23" t="s">
        <v>169</v>
      </c>
      <c r="D32" s="24">
        <v>19</v>
      </c>
      <c r="E32" s="24" t="s">
        <v>36</v>
      </c>
      <c r="F32" s="59"/>
      <c r="G32" s="23">
        <v>485</v>
      </c>
      <c r="H32" s="21">
        <f t="shared" si="1"/>
        <v>9215</v>
      </c>
      <c r="I32" s="23"/>
      <c r="J32" s="23"/>
      <c r="K32" s="24">
        <f t="shared" si="2"/>
        <v>0</v>
      </c>
      <c r="L32" s="7">
        <f>8+25</f>
        <v>33</v>
      </c>
      <c r="M32" s="8">
        <v>36</v>
      </c>
      <c r="N32" s="6">
        <f t="shared" si="3"/>
        <v>22</v>
      </c>
      <c r="O32" s="23">
        <f t="shared" si="0"/>
        <v>485</v>
      </c>
      <c r="P32" s="36">
        <f t="shared" si="4"/>
        <v>10670</v>
      </c>
      <c r="Q32" s="26"/>
      <c r="R32" s="1"/>
    </row>
    <row r="33" spans="1:18" ht="21" x14ac:dyDescent="0.35">
      <c r="A33" s="1"/>
      <c r="B33" s="22">
        <v>25</v>
      </c>
      <c r="C33" s="23" t="s">
        <v>161</v>
      </c>
      <c r="D33" s="24">
        <v>5000</v>
      </c>
      <c r="E33" s="24" t="s">
        <v>20</v>
      </c>
      <c r="F33" s="59"/>
      <c r="G33" s="23">
        <f>1250/1000</f>
        <v>1.25</v>
      </c>
      <c r="H33" s="21">
        <f t="shared" si="1"/>
        <v>6250</v>
      </c>
      <c r="I33" s="23"/>
      <c r="J33" s="23"/>
      <c r="K33" s="24">
        <f t="shared" si="2"/>
        <v>0</v>
      </c>
      <c r="L33" s="7"/>
      <c r="M33" s="8"/>
      <c r="N33" s="6">
        <f t="shared" si="3"/>
        <v>5000</v>
      </c>
      <c r="O33" s="23">
        <f t="shared" si="0"/>
        <v>1.25</v>
      </c>
      <c r="P33" s="36">
        <f t="shared" si="4"/>
        <v>6250</v>
      </c>
      <c r="Q33" s="26"/>
      <c r="R33" s="1"/>
    </row>
    <row r="34" spans="1:18" ht="21" x14ac:dyDescent="0.35">
      <c r="A34" s="1"/>
      <c r="B34" s="22">
        <v>26</v>
      </c>
      <c r="C34" s="23" t="s">
        <v>123</v>
      </c>
      <c r="D34" s="24">
        <v>1</v>
      </c>
      <c r="E34" s="24" t="s">
        <v>139</v>
      </c>
      <c r="F34" s="59"/>
      <c r="G34" s="23">
        <f>1210/1000</f>
        <v>1.21</v>
      </c>
      <c r="H34" s="21">
        <f t="shared" si="1"/>
        <v>1.21</v>
      </c>
      <c r="I34" s="23"/>
      <c r="J34" s="23"/>
      <c r="K34" s="24">
        <f t="shared" si="2"/>
        <v>0</v>
      </c>
      <c r="L34" s="7">
        <v>1</v>
      </c>
      <c r="M34" s="8"/>
      <c r="N34" s="6">
        <f t="shared" si="3"/>
        <v>0</v>
      </c>
      <c r="O34" s="23">
        <f t="shared" si="0"/>
        <v>1.21</v>
      </c>
      <c r="P34" s="36">
        <f t="shared" si="4"/>
        <v>0</v>
      </c>
      <c r="Q34" s="26"/>
      <c r="R34" s="1"/>
    </row>
    <row r="35" spans="1:18" ht="21" x14ac:dyDescent="0.35">
      <c r="A35" s="1"/>
      <c r="B35" s="22">
        <v>27</v>
      </c>
      <c r="C35" s="23" t="s">
        <v>21</v>
      </c>
      <c r="D35" s="24">
        <v>500</v>
      </c>
      <c r="E35" s="24" t="s">
        <v>20</v>
      </c>
      <c r="F35" s="59"/>
      <c r="G35" s="23">
        <f>1410/1000</f>
        <v>1.41</v>
      </c>
      <c r="H35" s="21">
        <f t="shared" si="1"/>
        <v>705</v>
      </c>
      <c r="I35" s="23"/>
      <c r="J35" s="23"/>
      <c r="K35" s="24">
        <f t="shared" si="2"/>
        <v>0</v>
      </c>
      <c r="L35" s="7"/>
      <c r="M35" s="8"/>
      <c r="N35" s="6">
        <f t="shared" si="3"/>
        <v>500</v>
      </c>
      <c r="O35" s="23">
        <f t="shared" si="0"/>
        <v>1.41</v>
      </c>
      <c r="P35" s="36">
        <f t="shared" si="4"/>
        <v>705</v>
      </c>
      <c r="Q35" s="26"/>
      <c r="R35" s="1"/>
    </row>
    <row r="36" spans="1:18" ht="21" x14ac:dyDescent="0.35">
      <c r="A36" s="1"/>
      <c r="B36" s="22">
        <v>28</v>
      </c>
      <c r="C36" s="23" t="s">
        <v>143</v>
      </c>
      <c r="D36" s="24">
        <f>14*1200</f>
        <v>16800</v>
      </c>
      <c r="E36" s="24" t="s">
        <v>144</v>
      </c>
      <c r="F36" s="59"/>
      <c r="G36" s="23">
        <v>0</v>
      </c>
      <c r="H36" s="21">
        <f t="shared" si="1"/>
        <v>0</v>
      </c>
      <c r="I36" s="23"/>
      <c r="J36" s="23"/>
      <c r="K36" s="24">
        <f t="shared" si="2"/>
        <v>0</v>
      </c>
      <c r="L36" s="7">
        <v>5</v>
      </c>
      <c r="M36" s="8"/>
      <c r="N36" s="6">
        <f t="shared" si="3"/>
        <v>16795</v>
      </c>
      <c r="O36" s="23"/>
      <c r="P36" s="36">
        <f t="shared" si="4"/>
        <v>0</v>
      </c>
      <c r="Q36" s="26"/>
      <c r="R36" s="1"/>
    </row>
    <row r="37" spans="1:18" ht="21" x14ac:dyDescent="0.35">
      <c r="A37" s="1"/>
      <c r="B37" s="22"/>
      <c r="C37" s="23" t="s">
        <v>170</v>
      </c>
      <c r="D37" s="24">
        <v>22</v>
      </c>
      <c r="E37" s="24" t="s">
        <v>171</v>
      </c>
      <c r="F37" s="59"/>
      <c r="G37" s="23">
        <v>550</v>
      </c>
      <c r="H37" s="21">
        <f t="shared" si="1"/>
        <v>12100</v>
      </c>
      <c r="I37" s="23"/>
      <c r="J37" s="23"/>
      <c r="K37" s="24">
        <f t="shared" si="2"/>
        <v>0</v>
      </c>
      <c r="L37" s="7">
        <v>5</v>
      </c>
      <c r="M37" s="8">
        <v>22</v>
      </c>
      <c r="N37" s="6">
        <f t="shared" si="3"/>
        <v>39</v>
      </c>
      <c r="O37" s="23"/>
      <c r="P37" s="36">
        <f t="shared" si="4"/>
        <v>0</v>
      </c>
      <c r="Q37" s="26"/>
      <c r="R37" s="1"/>
    </row>
    <row r="38" spans="1:18" ht="21" x14ac:dyDescent="0.35">
      <c r="A38" s="1"/>
      <c r="B38" s="22">
        <v>29</v>
      </c>
      <c r="C38" s="23" t="s">
        <v>162</v>
      </c>
      <c r="D38" s="24">
        <v>1</v>
      </c>
      <c r="E38" s="24" t="s">
        <v>15</v>
      </c>
      <c r="F38" s="60"/>
      <c r="G38" s="23">
        <f t="shared" ref="G38" si="5">1410/1000</f>
        <v>1.41</v>
      </c>
      <c r="H38" s="21">
        <f t="shared" si="1"/>
        <v>1.41</v>
      </c>
      <c r="I38" s="23"/>
      <c r="J38" s="23"/>
      <c r="K38" s="24">
        <f t="shared" si="2"/>
        <v>0</v>
      </c>
      <c r="L38" s="7"/>
      <c r="M38" s="8"/>
      <c r="N38" s="6">
        <f t="shared" si="3"/>
        <v>1</v>
      </c>
      <c r="O38" s="23">
        <f t="shared" si="0"/>
        <v>1.41</v>
      </c>
      <c r="P38" s="36">
        <f t="shared" si="4"/>
        <v>1.41</v>
      </c>
      <c r="Q38" s="26"/>
      <c r="R38" s="1"/>
    </row>
    <row r="39" spans="1:18" ht="21" x14ac:dyDescent="0.35">
      <c r="A39" s="1"/>
      <c r="B39" s="9">
        <v>1</v>
      </c>
      <c r="C39" s="10" t="s">
        <v>168</v>
      </c>
      <c r="D39" s="11">
        <v>900</v>
      </c>
      <c r="E39" s="11" t="s">
        <v>48</v>
      </c>
      <c r="F39" s="61" t="s">
        <v>49</v>
      </c>
      <c r="G39" s="10">
        <v>55</v>
      </c>
      <c r="H39" s="29">
        <f t="shared" si="1"/>
        <v>49500</v>
      </c>
      <c r="I39" s="10"/>
      <c r="J39" s="10"/>
      <c r="K39" s="30">
        <f t="shared" si="2"/>
        <v>0</v>
      </c>
      <c r="L39" s="7">
        <f>101+50</f>
        <v>151</v>
      </c>
      <c r="M39" s="8"/>
      <c r="N39" s="6">
        <f t="shared" si="3"/>
        <v>749</v>
      </c>
      <c r="O39" s="10">
        <f t="shared" si="0"/>
        <v>55</v>
      </c>
      <c r="P39" s="36">
        <f t="shared" si="4"/>
        <v>41195</v>
      </c>
      <c r="Q39" s="13" t="s">
        <v>136</v>
      </c>
      <c r="R39" s="1"/>
    </row>
    <row r="40" spans="1:18" ht="21" x14ac:dyDescent="0.35">
      <c r="A40" s="1"/>
      <c r="B40" s="9">
        <v>2</v>
      </c>
      <c r="C40" s="10" t="s">
        <v>167</v>
      </c>
      <c r="D40" s="11">
        <v>90</v>
      </c>
      <c r="E40" s="11" t="s">
        <v>48</v>
      </c>
      <c r="F40" s="62"/>
      <c r="G40" s="10">
        <v>140</v>
      </c>
      <c r="H40" s="12">
        <f t="shared" si="1"/>
        <v>12600</v>
      </c>
      <c r="I40" s="10"/>
      <c r="J40" s="10"/>
      <c r="K40" s="30">
        <f t="shared" si="2"/>
        <v>0</v>
      </c>
      <c r="L40" s="7">
        <v>50</v>
      </c>
      <c r="M40" s="8">
        <v>20</v>
      </c>
      <c r="N40" s="6">
        <f t="shared" si="3"/>
        <v>60</v>
      </c>
      <c r="O40" s="10">
        <f t="shared" si="0"/>
        <v>140</v>
      </c>
      <c r="P40" s="36">
        <f t="shared" si="4"/>
        <v>8400</v>
      </c>
      <c r="Q40" s="13"/>
      <c r="R40" s="1"/>
    </row>
    <row r="41" spans="1:18" ht="21" x14ac:dyDescent="0.35">
      <c r="A41" s="1"/>
      <c r="B41" s="9">
        <v>3</v>
      </c>
      <c r="C41" s="10"/>
      <c r="D41" s="11">
        <v>0</v>
      </c>
      <c r="E41" s="11" t="s">
        <v>48</v>
      </c>
      <c r="F41" s="62"/>
      <c r="G41" s="10">
        <v>140</v>
      </c>
      <c r="H41" s="12">
        <f t="shared" si="1"/>
        <v>0</v>
      </c>
      <c r="I41" s="10"/>
      <c r="J41" s="10"/>
      <c r="K41" s="11">
        <f t="shared" si="2"/>
        <v>0</v>
      </c>
      <c r="L41" s="7"/>
      <c r="M41" s="8"/>
      <c r="N41" s="6">
        <f t="shared" si="3"/>
        <v>0</v>
      </c>
      <c r="O41" s="10">
        <f t="shared" si="0"/>
        <v>140</v>
      </c>
      <c r="P41" s="36">
        <f t="shared" si="4"/>
        <v>0</v>
      </c>
      <c r="Q41" s="13"/>
      <c r="R41" s="1"/>
    </row>
    <row r="42" spans="1:18" ht="21" x14ac:dyDescent="0.35">
      <c r="A42" s="1"/>
      <c r="B42" s="9">
        <v>4</v>
      </c>
      <c r="C42" s="10" t="s">
        <v>40</v>
      </c>
      <c r="D42" s="11">
        <v>3</v>
      </c>
      <c r="E42" s="11" t="s">
        <v>48</v>
      </c>
      <c r="F42" s="62"/>
      <c r="G42" s="10">
        <v>60</v>
      </c>
      <c r="H42" s="12">
        <f t="shared" si="1"/>
        <v>180</v>
      </c>
      <c r="I42" s="10"/>
      <c r="J42" s="10"/>
      <c r="K42" s="11">
        <f t="shared" si="2"/>
        <v>0</v>
      </c>
      <c r="L42" s="7"/>
      <c r="M42" s="8"/>
      <c r="N42" s="6">
        <f t="shared" si="3"/>
        <v>3</v>
      </c>
      <c r="O42" s="10">
        <f t="shared" si="0"/>
        <v>60</v>
      </c>
      <c r="P42" s="36">
        <f t="shared" si="4"/>
        <v>180</v>
      </c>
      <c r="Q42" s="13"/>
      <c r="R42" s="1"/>
    </row>
    <row r="43" spans="1:18" ht="21" x14ac:dyDescent="0.35">
      <c r="A43" s="1"/>
      <c r="B43" s="9">
        <v>5</v>
      </c>
      <c r="C43" s="10" t="s">
        <v>41</v>
      </c>
      <c r="D43" s="11">
        <v>3</v>
      </c>
      <c r="E43" s="11" t="s">
        <v>48</v>
      </c>
      <c r="F43" s="62"/>
      <c r="G43" s="10">
        <v>275</v>
      </c>
      <c r="H43" s="12">
        <f t="shared" si="1"/>
        <v>825</v>
      </c>
      <c r="I43" s="10"/>
      <c r="J43" s="10"/>
      <c r="K43" s="11">
        <f t="shared" si="2"/>
        <v>0</v>
      </c>
      <c r="L43" s="7"/>
      <c r="M43" s="8"/>
      <c r="N43" s="6">
        <f t="shared" si="3"/>
        <v>3</v>
      </c>
      <c r="O43" s="10">
        <f t="shared" ref="O43:O74" si="6">G43</f>
        <v>275</v>
      </c>
      <c r="P43" s="36">
        <f t="shared" si="4"/>
        <v>825</v>
      </c>
      <c r="Q43" s="13"/>
      <c r="R43" s="1"/>
    </row>
    <row r="44" spans="1:18" ht="21" x14ac:dyDescent="0.35">
      <c r="A44" s="1"/>
      <c r="B44" s="9">
        <v>6</v>
      </c>
      <c r="C44" s="10" t="s">
        <v>42</v>
      </c>
      <c r="D44" s="11">
        <v>9</v>
      </c>
      <c r="E44" s="11" t="s">
        <v>48</v>
      </c>
      <c r="F44" s="62"/>
      <c r="G44" s="10">
        <v>125</v>
      </c>
      <c r="H44" s="12">
        <f t="shared" si="1"/>
        <v>1125</v>
      </c>
      <c r="I44" s="10"/>
      <c r="J44" s="10"/>
      <c r="K44" s="11">
        <f t="shared" si="2"/>
        <v>0</v>
      </c>
      <c r="L44" s="7">
        <v>14</v>
      </c>
      <c r="M44" s="8">
        <v>10</v>
      </c>
      <c r="N44" s="6">
        <f t="shared" si="3"/>
        <v>5</v>
      </c>
      <c r="O44" s="10">
        <f t="shared" si="6"/>
        <v>125</v>
      </c>
      <c r="P44" s="36">
        <f t="shared" si="4"/>
        <v>625</v>
      </c>
      <c r="Q44" s="13"/>
      <c r="R44" s="1"/>
    </row>
    <row r="45" spans="1:18" ht="21" x14ac:dyDescent="0.35">
      <c r="A45" s="1"/>
      <c r="B45" s="9">
        <v>7</v>
      </c>
      <c r="C45" s="10" t="s">
        <v>43</v>
      </c>
      <c r="D45" s="11">
        <v>11</v>
      </c>
      <c r="E45" s="11" t="s">
        <v>48</v>
      </c>
      <c r="F45" s="62"/>
      <c r="G45" s="10">
        <v>600</v>
      </c>
      <c r="H45" s="12">
        <f t="shared" si="1"/>
        <v>6600</v>
      </c>
      <c r="I45" s="10"/>
      <c r="J45" s="10"/>
      <c r="K45" s="11">
        <f t="shared" si="2"/>
        <v>0</v>
      </c>
      <c r="L45" s="7"/>
      <c r="M45" s="8"/>
      <c r="N45" s="6">
        <f t="shared" si="3"/>
        <v>11</v>
      </c>
      <c r="O45" s="10">
        <f t="shared" si="6"/>
        <v>600</v>
      </c>
      <c r="P45" s="36">
        <f t="shared" si="4"/>
        <v>6600</v>
      </c>
      <c r="Q45" s="13"/>
      <c r="R45" s="1"/>
    </row>
    <row r="46" spans="1:18" ht="21" x14ac:dyDescent="0.35">
      <c r="A46" s="1"/>
      <c r="B46" s="9">
        <v>8</v>
      </c>
      <c r="C46" s="10" t="s">
        <v>129</v>
      </c>
      <c r="D46" s="11">
        <v>0</v>
      </c>
      <c r="E46" s="11" t="s">
        <v>48</v>
      </c>
      <c r="F46" s="62"/>
      <c r="G46" s="10">
        <v>250</v>
      </c>
      <c r="H46" s="12">
        <f t="shared" si="1"/>
        <v>0</v>
      </c>
      <c r="I46" s="10"/>
      <c r="J46" s="10"/>
      <c r="K46" s="11">
        <f t="shared" si="2"/>
        <v>0</v>
      </c>
      <c r="L46" s="7"/>
      <c r="M46" s="8"/>
      <c r="N46" s="6">
        <f t="shared" si="3"/>
        <v>0</v>
      </c>
      <c r="O46" s="10">
        <f t="shared" si="6"/>
        <v>250</v>
      </c>
      <c r="P46" s="36">
        <f t="shared" si="4"/>
        <v>0</v>
      </c>
      <c r="Q46" s="13"/>
      <c r="R46" s="1"/>
    </row>
    <row r="47" spans="1:18" ht="21" x14ac:dyDescent="0.35">
      <c r="A47" s="1"/>
      <c r="B47" s="9">
        <v>9</v>
      </c>
      <c r="C47" s="10" t="s">
        <v>130</v>
      </c>
      <c r="D47" s="11">
        <v>0</v>
      </c>
      <c r="E47" s="11" t="s">
        <v>48</v>
      </c>
      <c r="F47" s="62"/>
      <c r="G47" s="10">
        <v>200</v>
      </c>
      <c r="H47" s="12">
        <f t="shared" si="1"/>
        <v>0</v>
      </c>
      <c r="I47" s="10"/>
      <c r="J47" s="10"/>
      <c r="K47" s="11">
        <f t="shared" si="2"/>
        <v>0</v>
      </c>
      <c r="L47" s="7"/>
      <c r="M47" s="8"/>
      <c r="N47" s="6">
        <f t="shared" si="3"/>
        <v>0</v>
      </c>
      <c r="O47" s="10">
        <f t="shared" si="6"/>
        <v>200</v>
      </c>
      <c r="P47" s="36">
        <f t="shared" si="4"/>
        <v>0</v>
      </c>
      <c r="Q47" s="13"/>
      <c r="R47" s="1"/>
    </row>
    <row r="48" spans="1:18" ht="21" x14ac:dyDescent="0.35">
      <c r="A48" s="1"/>
      <c r="B48" s="9">
        <v>10</v>
      </c>
      <c r="C48" s="10" t="s">
        <v>124</v>
      </c>
      <c r="D48" s="11">
        <v>22</v>
      </c>
      <c r="E48" s="11" t="s">
        <v>48</v>
      </c>
      <c r="F48" s="62"/>
      <c r="G48" s="10">
        <v>60</v>
      </c>
      <c r="H48" s="12">
        <f t="shared" si="1"/>
        <v>1320</v>
      </c>
      <c r="I48" s="10"/>
      <c r="J48" s="10"/>
      <c r="K48" s="11">
        <f t="shared" si="2"/>
        <v>0</v>
      </c>
      <c r="L48" s="7"/>
      <c r="M48" s="8"/>
      <c r="N48" s="6">
        <f t="shared" si="3"/>
        <v>22</v>
      </c>
      <c r="O48" s="10">
        <f t="shared" si="6"/>
        <v>60</v>
      </c>
      <c r="P48" s="36">
        <f t="shared" si="4"/>
        <v>1320</v>
      </c>
      <c r="Q48" s="13"/>
      <c r="R48" s="1"/>
    </row>
    <row r="49" spans="1:18" ht="21" x14ac:dyDescent="0.35">
      <c r="A49" s="1"/>
      <c r="B49" s="9">
        <v>11</v>
      </c>
      <c r="C49" s="10" t="s">
        <v>44</v>
      </c>
      <c r="D49" s="11">
        <v>0</v>
      </c>
      <c r="E49" s="11" t="s">
        <v>48</v>
      </c>
      <c r="F49" s="62"/>
      <c r="G49" s="10">
        <v>55</v>
      </c>
      <c r="H49" s="12">
        <f t="shared" si="1"/>
        <v>0</v>
      </c>
      <c r="I49" s="10"/>
      <c r="J49" s="10"/>
      <c r="K49" s="11">
        <f t="shared" si="2"/>
        <v>0</v>
      </c>
      <c r="L49" s="7"/>
      <c r="M49" s="8"/>
      <c r="N49" s="6">
        <f t="shared" si="3"/>
        <v>0</v>
      </c>
      <c r="O49" s="10">
        <f t="shared" si="6"/>
        <v>55</v>
      </c>
      <c r="P49" s="36">
        <f t="shared" si="4"/>
        <v>0</v>
      </c>
      <c r="Q49" s="13"/>
      <c r="R49" s="1"/>
    </row>
    <row r="50" spans="1:18" ht="21" x14ac:dyDescent="0.35">
      <c r="A50" s="1"/>
      <c r="B50" s="9">
        <v>12</v>
      </c>
      <c r="C50" s="10" t="s">
        <v>45</v>
      </c>
      <c r="D50" s="11">
        <v>24</v>
      </c>
      <c r="E50" s="11" t="s">
        <v>48</v>
      </c>
      <c r="F50" s="62"/>
      <c r="G50" s="10">
        <v>55</v>
      </c>
      <c r="H50" s="12">
        <f t="shared" si="1"/>
        <v>1320</v>
      </c>
      <c r="I50" s="10"/>
      <c r="J50" s="10"/>
      <c r="K50" s="11">
        <f t="shared" si="2"/>
        <v>0</v>
      </c>
      <c r="L50" s="7"/>
      <c r="M50" s="8"/>
      <c r="N50" s="6">
        <f t="shared" si="3"/>
        <v>24</v>
      </c>
      <c r="O50" s="10">
        <f t="shared" si="6"/>
        <v>55</v>
      </c>
      <c r="P50" s="36">
        <f t="shared" si="4"/>
        <v>1320</v>
      </c>
      <c r="Q50" s="13"/>
      <c r="R50" s="1"/>
    </row>
    <row r="51" spans="1:18" ht="21" x14ac:dyDescent="0.35">
      <c r="A51" s="1"/>
      <c r="B51" s="9">
        <v>13</v>
      </c>
      <c r="C51" s="10" t="s">
        <v>46</v>
      </c>
      <c r="D51" s="11">
        <v>45</v>
      </c>
      <c r="E51" s="11" t="s">
        <v>48</v>
      </c>
      <c r="F51" s="62"/>
      <c r="G51" s="10">
        <v>55</v>
      </c>
      <c r="H51" s="12">
        <f t="shared" si="1"/>
        <v>2475</v>
      </c>
      <c r="I51" s="10"/>
      <c r="J51" s="10"/>
      <c r="K51" s="11">
        <f t="shared" si="2"/>
        <v>0</v>
      </c>
      <c r="L51" s="7"/>
      <c r="M51" s="8"/>
      <c r="N51" s="6">
        <f t="shared" si="3"/>
        <v>45</v>
      </c>
      <c r="O51" s="10">
        <f t="shared" si="6"/>
        <v>55</v>
      </c>
      <c r="P51" s="36">
        <f t="shared" si="4"/>
        <v>2475</v>
      </c>
      <c r="Q51" s="13"/>
      <c r="R51" s="1"/>
    </row>
    <row r="52" spans="1:18" ht="21" x14ac:dyDescent="0.35">
      <c r="A52" s="1"/>
      <c r="B52" s="9">
        <v>14</v>
      </c>
      <c r="C52" s="10"/>
      <c r="D52" s="11">
        <v>0</v>
      </c>
      <c r="E52" s="11" t="s">
        <v>48</v>
      </c>
      <c r="F52" s="62"/>
      <c r="G52" s="10">
        <v>55</v>
      </c>
      <c r="H52" s="12">
        <f t="shared" si="1"/>
        <v>0</v>
      </c>
      <c r="I52" s="10"/>
      <c r="J52" s="10"/>
      <c r="K52" s="11">
        <f t="shared" si="2"/>
        <v>0</v>
      </c>
      <c r="L52" s="7"/>
      <c r="M52" s="8"/>
      <c r="N52" s="6">
        <f t="shared" si="3"/>
        <v>0</v>
      </c>
      <c r="O52" s="10">
        <f t="shared" si="6"/>
        <v>55</v>
      </c>
      <c r="P52" s="36">
        <f t="shared" si="4"/>
        <v>0</v>
      </c>
      <c r="Q52" s="13"/>
      <c r="R52" s="1"/>
    </row>
    <row r="53" spans="1:18" ht="21" x14ac:dyDescent="0.35">
      <c r="A53" s="1"/>
      <c r="B53" s="9">
        <v>15</v>
      </c>
      <c r="C53" s="10" t="s">
        <v>47</v>
      </c>
      <c r="D53" s="11">
        <v>1</v>
      </c>
      <c r="E53" s="11" t="s">
        <v>48</v>
      </c>
      <c r="F53" s="62"/>
      <c r="G53" s="10">
        <v>350</v>
      </c>
      <c r="H53" s="12">
        <f t="shared" si="1"/>
        <v>350</v>
      </c>
      <c r="I53" s="10"/>
      <c r="J53" s="10"/>
      <c r="K53" s="11">
        <f t="shared" si="2"/>
        <v>0</v>
      </c>
      <c r="L53" s="7"/>
      <c r="M53" s="8"/>
      <c r="N53" s="6">
        <f t="shared" si="3"/>
        <v>1</v>
      </c>
      <c r="O53" s="10">
        <f t="shared" si="6"/>
        <v>350</v>
      </c>
      <c r="P53" s="36">
        <f t="shared" si="4"/>
        <v>350</v>
      </c>
      <c r="Q53" s="13"/>
      <c r="R53" s="1"/>
    </row>
    <row r="54" spans="1:18" ht="21" x14ac:dyDescent="0.35">
      <c r="A54" s="1"/>
      <c r="B54" s="9">
        <v>16</v>
      </c>
      <c r="C54" s="10" t="s">
        <v>50</v>
      </c>
      <c r="D54" s="11">
        <v>0</v>
      </c>
      <c r="E54" s="11" t="s">
        <v>52</v>
      </c>
      <c r="F54" s="62"/>
      <c r="G54" s="10">
        <v>10</v>
      </c>
      <c r="H54" s="12">
        <f t="shared" si="1"/>
        <v>0</v>
      </c>
      <c r="I54" s="10"/>
      <c r="J54" s="10"/>
      <c r="K54" s="11">
        <f t="shared" si="2"/>
        <v>0</v>
      </c>
      <c r="L54" s="7"/>
      <c r="M54" s="8"/>
      <c r="N54" s="6">
        <f t="shared" si="3"/>
        <v>0</v>
      </c>
      <c r="O54" s="10">
        <f t="shared" si="6"/>
        <v>10</v>
      </c>
      <c r="P54" s="36">
        <f t="shared" si="4"/>
        <v>0</v>
      </c>
      <c r="Q54" s="13"/>
      <c r="R54" s="1"/>
    </row>
    <row r="55" spans="1:18" ht="21" x14ac:dyDescent="0.35">
      <c r="A55" s="1"/>
      <c r="B55" s="9">
        <v>17</v>
      </c>
      <c r="C55" s="10" t="s">
        <v>51</v>
      </c>
      <c r="D55" s="11">
        <v>1</v>
      </c>
      <c r="E55" s="11" t="s">
        <v>48</v>
      </c>
      <c r="F55" s="62"/>
      <c r="G55" s="10">
        <v>150</v>
      </c>
      <c r="H55" s="12">
        <f t="shared" si="1"/>
        <v>150</v>
      </c>
      <c r="I55" s="10"/>
      <c r="J55" s="10"/>
      <c r="K55" s="11">
        <f t="shared" si="2"/>
        <v>0</v>
      </c>
      <c r="L55" s="7">
        <v>3</v>
      </c>
      <c r="M55" s="8">
        <v>20</v>
      </c>
      <c r="N55" s="6">
        <f t="shared" si="3"/>
        <v>18</v>
      </c>
      <c r="O55" s="10">
        <f t="shared" si="6"/>
        <v>150</v>
      </c>
      <c r="P55" s="36">
        <f t="shared" si="4"/>
        <v>2700</v>
      </c>
      <c r="Q55" s="13"/>
      <c r="R55" s="1"/>
    </row>
    <row r="56" spans="1:18" ht="21" x14ac:dyDescent="0.35">
      <c r="A56" s="1"/>
      <c r="B56" s="9">
        <v>18</v>
      </c>
      <c r="C56" s="10" t="s">
        <v>53</v>
      </c>
      <c r="D56" s="11">
        <v>0</v>
      </c>
      <c r="E56" s="11" t="s">
        <v>48</v>
      </c>
      <c r="F56" s="62"/>
      <c r="G56" s="10">
        <v>650</v>
      </c>
      <c r="H56" s="12">
        <f t="shared" si="1"/>
        <v>0</v>
      </c>
      <c r="I56" s="10"/>
      <c r="J56" s="10"/>
      <c r="K56" s="11">
        <f t="shared" si="2"/>
        <v>0</v>
      </c>
      <c r="L56" s="7"/>
      <c r="M56" s="8"/>
      <c r="N56" s="6">
        <f t="shared" si="3"/>
        <v>0</v>
      </c>
      <c r="O56" s="10">
        <f t="shared" si="6"/>
        <v>650</v>
      </c>
      <c r="P56" s="36">
        <f t="shared" si="4"/>
        <v>0</v>
      </c>
      <c r="Q56" s="13"/>
      <c r="R56" s="1"/>
    </row>
    <row r="57" spans="1:18" ht="21" x14ac:dyDescent="0.35">
      <c r="A57" s="1"/>
      <c r="B57" s="9">
        <v>19</v>
      </c>
      <c r="C57" s="10" t="s">
        <v>54</v>
      </c>
      <c r="D57" s="11">
        <v>3</v>
      </c>
      <c r="E57" s="11" t="s">
        <v>48</v>
      </c>
      <c r="F57" s="62"/>
      <c r="G57" s="10">
        <v>60</v>
      </c>
      <c r="H57" s="12">
        <f t="shared" si="1"/>
        <v>180</v>
      </c>
      <c r="I57" s="10"/>
      <c r="J57" s="10"/>
      <c r="K57" s="11">
        <f t="shared" si="2"/>
        <v>0</v>
      </c>
      <c r="L57" s="7"/>
      <c r="M57" s="8"/>
      <c r="N57" s="6">
        <f t="shared" si="3"/>
        <v>3</v>
      </c>
      <c r="O57" s="10">
        <f t="shared" si="6"/>
        <v>60</v>
      </c>
      <c r="P57" s="36">
        <f t="shared" si="4"/>
        <v>180</v>
      </c>
      <c r="Q57" s="13"/>
      <c r="R57" s="1"/>
    </row>
    <row r="58" spans="1:18" ht="21" x14ac:dyDescent="0.35">
      <c r="A58" s="1"/>
      <c r="B58" s="9">
        <v>20</v>
      </c>
      <c r="C58" s="10" t="s">
        <v>55</v>
      </c>
      <c r="D58" s="11">
        <v>11</v>
      </c>
      <c r="E58" s="11" t="s">
        <v>48</v>
      </c>
      <c r="F58" s="62"/>
      <c r="G58" s="10">
        <v>250</v>
      </c>
      <c r="H58" s="12">
        <f t="shared" si="1"/>
        <v>2750</v>
      </c>
      <c r="I58" s="10"/>
      <c r="J58" s="10"/>
      <c r="K58" s="11">
        <f t="shared" si="2"/>
        <v>0</v>
      </c>
      <c r="L58" s="7"/>
      <c r="M58" s="8"/>
      <c r="N58" s="6">
        <f t="shared" si="3"/>
        <v>11</v>
      </c>
      <c r="O58" s="10">
        <f t="shared" si="6"/>
        <v>250</v>
      </c>
      <c r="P58" s="36">
        <f t="shared" si="4"/>
        <v>2750</v>
      </c>
      <c r="Q58" s="13"/>
      <c r="R58" s="1"/>
    </row>
    <row r="59" spans="1:18" ht="21" x14ac:dyDescent="0.35">
      <c r="A59" s="1"/>
      <c r="B59" s="9">
        <v>21</v>
      </c>
      <c r="C59" s="10" t="s">
        <v>56</v>
      </c>
      <c r="D59" s="11">
        <v>3</v>
      </c>
      <c r="E59" s="11" t="s">
        <v>48</v>
      </c>
      <c r="F59" s="62"/>
      <c r="G59" s="10">
        <v>60</v>
      </c>
      <c r="H59" s="12">
        <f t="shared" si="1"/>
        <v>180</v>
      </c>
      <c r="I59" s="10"/>
      <c r="J59" s="10"/>
      <c r="K59" s="11">
        <f t="shared" si="2"/>
        <v>0</v>
      </c>
      <c r="L59" s="7"/>
      <c r="M59" s="8"/>
      <c r="N59" s="6">
        <f t="shared" si="3"/>
        <v>3</v>
      </c>
      <c r="O59" s="10">
        <f t="shared" si="6"/>
        <v>60</v>
      </c>
      <c r="P59" s="36">
        <f t="shared" si="4"/>
        <v>180</v>
      </c>
      <c r="Q59" s="13"/>
      <c r="R59" s="1"/>
    </row>
    <row r="60" spans="1:18" ht="21" x14ac:dyDescent="0.35">
      <c r="A60" s="1"/>
      <c r="B60" s="9">
        <v>22</v>
      </c>
      <c r="C60" s="10"/>
      <c r="D60" s="11">
        <v>0</v>
      </c>
      <c r="E60" s="11" t="s">
        <v>48</v>
      </c>
      <c r="F60" s="62"/>
      <c r="G60" s="10">
        <v>140</v>
      </c>
      <c r="H60" s="12">
        <f t="shared" si="1"/>
        <v>0</v>
      </c>
      <c r="I60" s="10"/>
      <c r="J60" s="10"/>
      <c r="K60" s="11">
        <f t="shared" si="2"/>
        <v>0</v>
      </c>
      <c r="L60" s="7"/>
      <c r="M60" s="8"/>
      <c r="N60" s="6">
        <f t="shared" si="3"/>
        <v>0</v>
      </c>
      <c r="O60" s="10">
        <f t="shared" si="6"/>
        <v>140</v>
      </c>
      <c r="P60" s="36">
        <f t="shared" si="4"/>
        <v>0</v>
      </c>
      <c r="Q60" s="13"/>
      <c r="R60" s="1"/>
    </row>
    <row r="61" spans="1:18" ht="21" x14ac:dyDescent="0.35">
      <c r="A61" s="1"/>
      <c r="B61" s="9">
        <v>23</v>
      </c>
      <c r="C61" s="10" t="s">
        <v>132</v>
      </c>
      <c r="D61" s="11">
        <v>0</v>
      </c>
      <c r="E61" s="11" t="s">
        <v>48</v>
      </c>
      <c r="F61" s="62"/>
      <c r="G61" s="10">
        <v>55</v>
      </c>
      <c r="H61" s="12">
        <f t="shared" si="1"/>
        <v>0</v>
      </c>
      <c r="I61" s="10"/>
      <c r="J61" s="10"/>
      <c r="K61" s="11">
        <f t="shared" si="2"/>
        <v>0</v>
      </c>
      <c r="L61" s="7"/>
      <c r="M61" s="8"/>
      <c r="N61" s="6">
        <f t="shared" si="3"/>
        <v>0</v>
      </c>
      <c r="O61" s="10">
        <f t="shared" si="6"/>
        <v>55</v>
      </c>
      <c r="P61" s="36">
        <f t="shared" si="4"/>
        <v>0</v>
      </c>
      <c r="Q61" s="13"/>
      <c r="R61" s="1"/>
    </row>
    <row r="62" spans="1:18" ht="21" x14ac:dyDescent="0.35">
      <c r="A62" s="1"/>
      <c r="B62" s="9">
        <v>24</v>
      </c>
      <c r="C62" s="10" t="s">
        <v>131</v>
      </c>
      <c r="D62" s="11">
        <v>0</v>
      </c>
      <c r="E62" s="11" t="s">
        <v>48</v>
      </c>
      <c r="F62" s="62"/>
      <c r="G62" s="10">
        <v>55</v>
      </c>
      <c r="H62" s="12">
        <f t="shared" si="1"/>
        <v>0</v>
      </c>
      <c r="I62" s="10"/>
      <c r="J62" s="10"/>
      <c r="K62" s="11">
        <f t="shared" si="2"/>
        <v>0</v>
      </c>
      <c r="L62" s="7"/>
      <c r="M62" s="8"/>
      <c r="N62" s="6">
        <f t="shared" si="3"/>
        <v>0</v>
      </c>
      <c r="O62" s="10">
        <f t="shared" si="6"/>
        <v>55</v>
      </c>
      <c r="P62" s="36">
        <f t="shared" si="4"/>
        <v>0</v>
      </c>
      <c r="Q62" s="13"/>
      <c r="R62" s="1"/>
    </row>
    <row r="63" spans="1:18" ht="21" x14ac:dyDescent="0.35">
      <c r="A63" s="1"/>
      <c r="B63" s="9">
        <v>25</v>
      </c>
      <c r="C63" s="10" t="s">
        <v>90</v>
      </c>
      <c r="D63" s="11">
        <v>0</v>
      </c>
      <c r="E63" s="11" t="s">
        <v>48</v>
      </c>
      <c r="F63" s="62"/>
      <c r="G63" s="10">
        <v>55</v>
      </c>
      <c r="H63" s="12">
        <f t="shared" si="1"/>
        <v>0</v>
      </c>
      <c r="I63" s="10"/>
      <c r="J63" s="10"/>
      <c r="K63" s="11">
        <f t="shared" si="2"/>
        <v>0</v>
      </c>
      <c r="L63" s="7"/>
      <c r="M63" s="8"/>
      <c r="N63" s="6">
        <f t="shared" si="3"/>
        <v>0</v>
      </c>
      <c r="O63" s="10">
        <f t="shared" si="6"/>
        <v>55</v>
      </c>
      <c r="P63" s="36">
        <f t="shared" si="4"/>
        <v>0</v>
      </c>
      <c r="Q63" s="13"/>
      <c r="R63" s="1"/>
    </row>
    <row r="64" spans="1:18" ht="21" x14ac:dyDescent="0.35">
      <c r="A64" s="1"/>
      <c r="B64" s="9">
        <v>26</v>
      </c>
      <c r="C64" s="10"/>
      <c r="D64" s="11">
        <v>0</v>
      </c>
      <c r="E64" s="11" t="s">
        <v>48</v>
      </c>
      <c r="F64" s="62"/>
      <c r="G64" s="10"/>
      <c r="H64" s="12">
        <f t="shared" si="1"/>
        <v>0</v>
      </c>
      <c r="I64" s="10"/>
      <c r="J64" s="10"/>
      <c r="K64" s="11">
        <f t="shared" si="2"/>
        <v>0</v>
      </c>
      <c r="L64" s="7"/>
      <c r="M64" s="8"/>
      <c r="N64" s="6">
        <f t="shared" si="3"/>
        <v>0</v>
      </c>
      <c r="O64" s="10">
        <f t="shared" si="6"/>
        <v>0</v>
      </c>
      <c r="P64" s="36">
        <f t="shared" si="4"/>
        <v>0</v>
      </c>
      <c r="Q64" s="13"/>
      <c r="R64" s="1"/>
    </row>
    <row r="65" spans="1:18" ht="21" x14ac:dyDescent="0.35">
      <c r="A65" s="1"/>
      <c r="B65" s="9">
        <v>22</v>
      </c>
      <c r="C65" s="10" t="s">
        <v>57</v>
      </c>
      <c r="D65" s="11">
        <v>40</v>
      </c>
      <c r="E65" s="11" t="s">
        <v>48</v>
      </c>
      <c r="F65" s="63"/>
      <c r="G65" s="10">
        <v>55</v>
      </c>
      <c r="H65" s="12">
        <f t="shared" si="1"/>
        <v>2200</v>
      </c>
      <c r="I65" s="10"/>
      <c r="J65" s="10"/>
      <c r="K65" s="11">
        <f t="shared" si="2"/>
        <v>0</v>
      </c>
      <c r="L65" s="7"/>
      <c r="M65" s="8"/>
      <c r="N65" s="6">
        <f t="shared" si="3"/>
        <v>40</v>
      </c>
      <c r="O65" s="10">
        <f t="shared" si="6"/>
        <v>55</v>
      </c>
      <c r="P65" s="36">
        <f t="shared" si="4"/>
        <v>2200</v>
      </c>
      <c r="Q65" s="13" t="s">
        <v>58</v>
      </c>
      <c r="R65" s="1"/>
    </row>
    <row r="66" spans="1:18" ht="21" x14ac:dyDescent="0.35">
      <c r="A66" s="1"/>
      <c r="B66" s="22">
        <v>1</v>
      </c>
      <c r="C66" s="23" t="s">
        <v>118</v>
      </c>
      <c r="D66" s="24">
        <v>7</v>
      </c>
      <c r="E66" s="24" t="s">
        <v>59</v>
      </c>
      <c r="F66" s="88" t="s">
        <v>67</v>
      </c>
      <c r="G66" s="23">
        <v>10</v>
      </c>
      <c r="H66" s="21">
        <f t="shared" si="1"/>
        <v>70</v>
      </c>
      <c r="I66" s="23"/>
      <c r="J66" s="23"/>
      <c r="K66" s="24">
        <f t="shared" si="2"/>
        <v>0</v>
      </c>
      <c r="L66" s="7"/>
      <c r="M66" s="8"/>
      <c r="N66" s="6">
        <f t="shared" si="3"/>
        <v>7</v>
      </c>
      <c r="O66" s="23">
        <f t="shared" si="6"/>
        <v>10</v>
      </c>
      <c r="P66" s="36">
        <f t="shared" si="4"/>
        <v>70</v>
      </c>
      <c r="Q66" s="26"/>
      <c r="R66" s="1"/>
    </row>
    <row r="67" spans="1:18" ht="21" x14ac:dyDescent="0.35">
      <c r="A67" s="1"/>
      <c r="B67" s="22">
        <v>2</v>
      </c>
      <c r="C67" s="23" t="s">
        <v>119</v>
      </c>
      <c r="D67" s="24">
        <v>39</v>
      </c>
      <c r="E67" s="24" t="s">
        <v>59</v>
      </c>
      <c r="F67" s="59"/>
      <c r="G67" s="23">
        <v>10</v>
      </c>
      <c r="H67" s="21">
        <f t="shared" si="1"/>
        <v>390</v>
      </c>
      <c r="I67" s="23"/>
      <c r="J67" s="23"/>
      <c r="K67" s="24">
        <f t="shared" si="2"/>
        <v>0</v>
      </c>
      <c r="L67" s="7"/>
      <c r="M67" s="8"/>
      <c r="N67" s="6">
        <f t="shared" si="3"/>
        <v>39</v>
      </c>
      <c r="O67" s="23">
        <f t="shared" si="6"/>
        <v>10</v>
      </c>
      <c r="P67" s="36">
        <f t="shared" si="4"/>
        <v>390</v>
      </c>
      <c r="Q67" s="26"/>
      <c r="R67" s="1"/>
    </row>
    <row r="68" spans="1:18" ht="21" x14ac:dyDescent="0.35">
      <c r="A68" s="1"/>
      <c r="B68" s="22">
        <v>3</v>
      </c>
      <c r="C68" s="23" t="s">
        <v>120</v>
      </c>
      <c r="D68" s="24">
        <v>1</v>
      </c>
      <c r="E68" s="24" t="s">
        <v>59</v>
      </c>
      <c r="F68" s="59"/>
      <c r="G68" s="23">
        <v>10</v>
      </c>
      <c r="H68" s="21">
        <f t="shared" si="1"/>
        <v>10</v>
      </c>
      <c r="I68" s="23"/>
      <c r="J68" s="23"/>
      <c r="K68" s="24">
        <f t="shared" si="2"/>
        <v>0</v>
      </c>
      <c r="L68" s="7"/>
      <c r="M68" s="8"/>
      <c r="N68" s="6">
        <f t="shared" si="3"/>
        <v>1</v>
      </c>
      <c r="O68" s="23">
        <f t="shared" si="6"/>
        <v>10</v>
      </c>
      <c r="P68" s="36">
        <f t="shared" si="4"/>
        <v>10</v>
      </c>
      <c r="Q68" s="26"/>
      <c r="R68" s="1"/>
    </row>
    <row r="69" spans="1:18" ht="21" x14ac:dyDescent="0.35">
      <c r="A69" s="1"/>
      <c r="B69" s="22">
        <v>4</v>
      </c>
      <c r="C69" s="23" t="s">
        <v>60</v>
      </c>
      <c r="D69" s="24">
        <v>3</v>
      </c>
      <c r="E69" s="24" t="s">
        <v>59</v>
      </c>
      <c r="F69" s="59"/>
      <c r="G69" s="23">
        <v>250</v>
      </c>
      <c r="H69" s="21">
        <f t="shared" si="1"/>
        <v>750</v>
      </c>
      <c r="I69" s="23"/>
      <c r="J69" s="23"/>
      <c r="K69" s="24">
        <f t="shared" si="2"/>
        <v>0</v>
      </c>
      <c r="L69" s="7">
        <v>10</v>
      </c>
      <c r="M69" s="8">
        <v>10</v>
      </c>
      <c r="N69" s="6">
        <f t="shared" si="3"/>
        <v>3</v>
      </c>
      <c r="O69" s="23">
        <f t="shared" si="6"/>
        <v>250</v>
      </c>
      <c r="P69" s="36">
        <f t="shared" si="4"/>
        <v>750</v>
      </c>
      <c r="Q69" s="26"/>
      <c r="R69" s="1"/>
    </row>
    <row r="70" spans="1:18" ht="21" x14ac:dyDescent="0.35">
      <c r="A70" s="1"/>
      <c r="B70" s="22">
        <v>5</v>
      </c>
      <c r="C70" s="23" t="s">
        <v>121</v>
      </c>
      <c r="D70" s="24">
        <v>4</v>
      </c>
      <c r="E70" s="24" t="s">
        <v>59</v>
      </c>
      <c r="F70" s="59"/>
      <c r="G70" s="23">
        <v>150</v>
      </c>
      <c r="H70" s="21">
        <f t="shared" si="1"/>
        <v>600</v>
      </c>
      <c r="I70" s="23"/>
      <c r="J70" s="23"/>
      <c r="K70" s="24">
        <f t="shared" si="2"/>
        <v>0</v>
      </c>
      <c r="L70" s="7"/>
      <c r="M70" s="8"/>
      <c r="N70" s="6">
        <f t="shared" si="3"/>
        <v>4</v>
      </c>
      <c r="O70" s="23">
        <f t="shared" si="6"/>
        <v>150</v>
      </c>
      <c r="P70" s="36">
        <f t="shared" si="4"/>
        <v>600</v>
      </c>
      <c r="Q70" s="26"/>
      <c r="R70" s="1"/>
    </row>
    <row r="71" spans="1:18" ht="21" x14ac:dyDescent="0.35">
      <c r="A71" s="1"/>
      <c r="B71" s="22">
        <v>6</v>
      </c>
      <c r="C71" s="23" t="s">
        <v>122</v>
      </c>
      <c r="D71" s="24">
        <v>2</v>
      </c>
      <c r="E71" s="24" t="s">
        <v>59</v>
      </c>
      <c r="F71" s="59"/>
      <c r="G71" s="23">
        <v>150</v>
      </c>
      <c r="H71" s="21">
        <f t="shared" si="1"/>
        <v>300</v>
      </c>
      <c r="I71" s="23"/>
      <c r="J71" s="23"/>
      <c r="K71" s="24">
        <f t="shared" si="2"/>
        <v>0</v>
      </c>
      <c r="L71" s="7"/>
      <c r="M71" s="8"/>
      <c r="N71" s="6">
        <f t="shared" si="3"/>
        <v>2</v>
      </c>
      <c r="O71" s="23">
        <f t="shared" si="6"/>
        <v>150</v>
      </c>
      <c r="P71" s="36">
        <f t="shared" si="4"/>
        <v>300</v>
      </c>
      <c r="Q71" s="26"/>
      <c r="R71" s="1"/>
    </row>
    <row r="72" spans="1:18" ht="21" x14ac:dyDescent="0.35">
      <c r="A72" s="1"/>
      <c r="B72" s="22">
        <v>7</v>
      </c>
      <c r="C72" s="23" t="s">
        <v>128</v>
      </c>
      <c r="D72" s="24">
        <v>1</v>
      </c>
      <c r="E72" s="24" t="s">
        <v>59</v>
      </c>
      <c r="F72" s="59"/>
      <c r="G72" s="23"/>
      <c r="H72" s="21">
        <f t="shared" si="1"/>
        <v>0</v>
      </c>
      <c r="I72" s="23"/>
      <c r="J72" s="23"/>
      <c r="K72" s="24">
        <f t="shared" si="2"/>
        <v>0</v>
      </c>
      <c r="L72" s="7"/>
      <c r="M72" s="8"/>
      <c r="N72" s="6">
        <f t="shared" si="3"/>
        <v>1</v>
      </c>
      <c r="O72" s="23">
        <f t="shared" si="6"/>
        <v>0</v>
      </c>
      <c r="P72" s="36">
        <f t="shared" si="4"/>
        <v>0</v>
      </c>
      <c r="Q72" s="26"/>
      <c r="R72" s="1"/>
    </row>
    <row r="73" spans="1:18" ht="21" x14ac:dyDescent="0.35">
      <c r="A73" s="1"/>
      <c r="B73" s="22">
        <v>8</v>
      </c>
      <c r="C73" s="23" t="s">
        <v>61</v>
      </c>
      <c r="D73" s="24">
        <v>2</v>
      </c>
      <c r="E73" s="24" t="s">
        <v>59</v>
      </c>
      <c r="F73" s="59"/>
      <c r="G73" s="23"/>
      <c r="H73" s="21">
        <f t="shared" si="1"/>
        <v>0</v>
      </c>
      <c r="I73" s="23"/>
      <c r="J73" s="23"/>
      <c r="K73" s="24">
        <f t="shared" si="2"/>
        <v>0</v>
      </c>
      <c r="L73" s="7"/>
      <c r="M73" s="8"/>
      <c r="N73" s="6">
        <f t="shared" si="3"/>
        <v>2</v>
      </c>
      <c r="O73" s="23">
        <f t="shared" si="6"/>
        <v>0</v>
      </c>
      <c r="P73" s="36">
        <f t="shared" si="4"/>
        <v>0</v>
      </c>
      <c r="Q73" s="26"/>
      <c r="R73" s="1"/>
    </row>
    <row r="74" spans="1:18" ht="21" x14ac:dyDescent="0.35">
      <c r="A74" s="1"/>
      <c r="B74" s="22">
        <v>9</v>
      </c>
      <c r="C74" s="23" t="s">
        <v>62</v>
      </c>
      <c r="D74" s="24">
        <v>2</v>
      </c>
      <c r="E74" s="24" t="s">
        <v>59</v>
      </c>
      <c r="F74" s="59"/>
      <c r="G74" s="23"/>
      <c r="H74" s="21">
        <f t="shared" si="1"/>
        <v>0</v>
      </c>
      <c r="I74" s="23"/>
      <c r="J74" s="23"/>
      <c r="K74" s="24">
        <f t="shared" si="2"/>
        <v>0</v>
      </c>
      <c r="L74" s="7"/>
      <c r="M74" s="8"/>
      <c r="N74" s="6">
        <f t="shared" si="3"/>
        <v>2</v>
      </c>
      <c r="O74" s="23">
        <f t="shared" si="6"/>
        <v>0</v>
      </c>
      <c r="P74" s="36">
        <f t="shared" si="4"/>
        <v>0</v>
      </c>
      <c r="Q74" s="26"/>
      <c r="R74" s="1"/>
    </row>
    <row r="75" spans="1:18" ht="21" x14ac:dyDescent="0.35">
      <c r="A75" s="1"/>
      <c r="B75" s="22">
        <v>10</v>
      </c>
      <c r="C75" s="23" t="s">
        <v>63</v>
      </c>
      <c r="D75" s="24">
        <v>2</v>
      </c>
      <c r="E75" s="24" t="s">
        <v>59</v>
      </c>
      <c r="F75" s="59"/>
      <c r="G75" s="23"/>
      <c r="H75" s="21">
        <f t="shared" si="1"/>
        <v>0</v>
      </c>
      <c r="I75" s="23"/>
      <c r="J75" s="23"/>
      <c r="K75" s="24">
        <f t="shared" si="2"/>
        <v>0</v>
      </c>
      <c r="L75" s="7"/>
      <c r="M75" s="8"/>
      <c r="N75" s="6">
        <f t="shared" si="3"/>
        <v>2</v>
      </c>
      <c r="O75" s="23">
        <f t="shared" ref="O75:O106" si="7">G75</f>
        <v>0</v>
      </c>
      <c r="P75" s="36">
        <f t="shared" si="4"/>
        <v>0</v>
      </c>
      <c r="Q75" s="26"/>
      <c r="R75" s="1"/>
    </row>
    <row r="76" spans="1:18" ht="21" x14ac:dyDescent="0.35">
      <c r="A76" s="1"/>
      <c r="B76" s="22">
        <v>11</v>
      </c>
      <c r="C76" s="23" t="s">
        <v>64</v>
      </c>
      <c r="D76" s="24">
        <v>1</v>
      </c>
      <c r="E76" s="24" t="s">
        <v>59</v>
      </c>
      <c r="F76" s="59"/>
      <c r="G76" s="23">
        <v>2375</v>
      </c>
      <c r="H76" s="21">
        <f t="shared" si="1"/>
        <v>2375</v>
      </c>
      <c r="I76" s="23"/>
      <c r="J76" s="23"/>
      <c r="K76" s="24">
        <f t="shared" si="2"/>
        <v>0</v>
      </c>
      <c r="L76" s="7"/>
      <c r="M76" s="8">
        <v>1</v>
      </c>
      <c r="N76" s="6">
        <f t="shared" si="3"/>
        <v>2</v>
      </c>
      <c r="O76" s="23">
        <f t="shared" si="7"/>
        <v>2375</v>
      </c>
      <c r="P76" s="36">
        <f t="shared" ref="P76:P113" si="8">N76*O76</f>
        <v>4750</v>
      </c>
      <c r="Q76" s="26"/>
      <c r="R76" s="1"/>
    </row>
    <row r="77" spans="1:18" ht="21" x14ac:dyDescent="0.35">
      <c r="A77" s="1"/>
      <c r="B77" s="22">
        <v>12</v>
      </c>
      <c r="C77" s="23" t="s">
        <v>65</v>
      </c>
      <c r="D77" s="24">
        <v>1</v>
      </c>
      <c r="E77" s="24" t="s">
        <v>59</v>
      </c>
      <c r="F77" s="59"/>
      <c r="G77" s="23">
        <v>2375</v>
      </c>
      <c r="H77" s="21">
        <f t="shared" si="1"/>
        <v>2375</v>
      </c>
      <c r="I77" s="23"/>
      <c r="J77" s="23"/>
      <c r="K77" s="24">
        <f t="shared" si="2"/>
        <v>0</v>
      </c>
      <c r="L77" s="7"/>
      <c r="M77" s="8"/>
      <c r="N77" s="6">
        <f t="shared" si="3"/>
        <v>1</v>
      </c>
      <c r="O77" s="23">
        <f t="shared" si="7"/>
        <v>2375</v>
      </c>
      <c r="P77" s="36">
        <f t="shared" si="8"/>
        <v>2375</v>
      </c>
      <c r="Q77" s="26"/>
      <c r="R77" s="1"/>
    </row>
    <row r="78" spans="1:18" ht="21" x14ac:dyDescent="0.35">
      <c r="A78" s="1"/>
      <c r="B78" s="22">
        <v>13</v>
      </c>
      <c r="C78" s="23" t="s">
        <v>66</v>
      </c>
      <c r="D78" s="24">
        <v>1</v>
      </c>
      <c r="E78" s="24" t="s">
        <v>59</v>
      </c>
      <c r="F78" s="59"/>
      <c r="G78" s="23">
        <v>2375</v>
      </c>
      <c r="H78" s="21">
        <f t="shared" si="1"/>
        <v>2375</v>
      </c>
      <c r="I78" s="23"/>
      <c r="J78" s="23"/>
      <c r="K78" s="24">
        <f t="shared" si="2"/>
        <v>0</v>
      </c>
      <c r="L78" s="7"/>
      <c r="M78" s="8"/>
      <c r="N78" s="6">
        <f t="shared" ref="N78:N113" si="9">M78+D78-L78</f>
        <v>1</v>
      </c>
      <c r="O78" s="23">
        <f t="shared" si="7"/>
        <v>2375</v>
      </c>
      <c r="P78" s="36">
        <f t="shared" si="8"/>
        <v>2375</v>
      </c>
      <c r="Q78" s="26"/>
      <c r="R78" s="1"/>
    </row>
    <row r="79" spans="1:18" ht="21" x14ac:dyDescent="0.35">
      <c r="A79" s="1"/>
      <c r="B79" s="22">
        <v>14</v>
      </c>
      <c r="C79" s="23" t="s">
        <v>140</v>
      </c>
      <c r="D79" s="24">
        <v>1</v>
      </c>
      <c r="E79" s="24" t="s">
        <v>59</v>
      </c>
      <c r="F79" s="59"/>
      <c r="G79" s="23">
        <v>2375</v>
      </c>
      <c r="H79" s="21">
        <f t="shared" si="1"/>
        <v>2375</v>
      </c>
      <c r="I79" s="23"/>
      <c r="J79" s="23"/>
      <c r="K79" s="24">
        <f t="shared" si="2"/>
        <v>0</v>
      </c>
      <c r="L79" s="7">
        <v>2</v>
      </c>
      <c r="M79" s="8">
        <v>1</v>
      </c>
      <c r="N79" s="6">
        <f t="shared" si="9"/>
        <v>0</v>
      </c>
      <c r="O79" s="23">
        <f t="shared" si="7"/>
        <v>2375</v>
      </c>
      <c r="P79" s="36">
        <f t="shared" si="8"/>
        <v>0</v>
      </c>
      <c r="Q79" s="26"/>
      <c r="R79" s="1"/>
    </row>
    <row r="80" spans="1:18" ht="21" x14ac:dyDescent="0.35">
      <c r="A80" s="1"/>
      <c r="B80" s="22">
        <v>15</v>
      </c>
      <c r="C80" s="23" t="s">
        <v>166</v>
      </c>
      <c r="D80" s="24"/>
      <c r="E80" s="24" t="s">
        <v>20</v>
      </c>
      <c r="F80" s="59"/>
      <c r="G80" s="23"/>
      <c r="H80" s="21">
        <f t="shared" si="1"/>
        <v>0</v>
      </c>
      <c r="I80" s="23"/>
      <c r="J80" s="23"/>
      <c r="K80" s="24">
        <f t="shared" si="2"/>
        <v>0</v>
      </c>
      <c r="L80" s="7"/>
      <c r="M80" s="8">
        <v>499</v>
      </c>
      <c r="N80" s="6">
        <f t="shared" si="9"/>
        <v>499</v>
      </c>
      <c r="O80" s="23">
        <f t="shared" si="7"/>
        <v>0</v>
      </c>
      <c r="P80" s="36">
        <f t="shared" si="8"/>
        <v>0</v>
      </c>
      <c r="Q80" s="26"/>
      <c r="R80" s="1"/>
    </row>
    <row r="81" spans="1:18" ht="21" x14ac:dyDescent="0.35">
      <c r="A81" s="1"/>
      <c r="B81" s="22">
        <v>16</v>
      </c>
      <c r="C81" s="94" t="s">
        <v>134</v>
      </c>
      <c r="D81" s="24">
        <v>41</v>
      </c>
      <c r="E81" s="24" t="s">
        <v>141</v>
      </c>
      <c r="F81" s="59"/>
      <c r="G81" s="23"/>
      <c r="H81" s="21">
        <f t="shared" si="1"/>
        <v>0</v>
      </c>
      <c r="I81" s="23"/>
      <c r="J81" s="23"/>
      <c r="K81" s="24">
        <f t="shared" si="2"/>
        <v>0</v>
      </c>
      <c r="L81" s="7">
        <v>10</v>
      </c>
      <c r="M81" s="8"/>
      <c r="N81" s="6">
        <f t="shared" si="9"/>
        <v>31</v>
      </c>
      <c r="O81" s="23">
        <f t="shared" si="7"/>
        <v>0</v>
      </c>
      <c r="P81" s="36">
        <f t="shared" si="8"/>
        <v>0</v>
      </c>
      <c r="Q81" s="26"/>
      <c r="R81" s="1"/>
    </row>
    <row r="82" spans="1:18" ht="21" x14ac:dyDescent="0.35">
      <c r="A82" s="1"/>
      <c r="B82" s="22">
        <v>17</v>
      </c>
      <c r="C82" s="95"/>
      <c r="D82" s="24">
        <v>74</v>
      </c>
      <c r="E82" s="24" t="s">
        <v>142</v>
      </c>
      <c r="F82" s="60"/>
      <c r="G82" s="23"/>
      <c r="H82" s="21">
        <f t="shared" si="1"/>
        <v>0</v>
      </c>
      <c r="I82" s="23"/>
      <c r="J82" s="23"/>
      <c r="K82" s="24">
        <f t="shared" si="2"/>
        <v>0</v>
      </c>
      <c r="L82" s="7">
        <v>20</v>
      </c>
      <c r="M82" s="8"/>
      <c r="N82" s="6">
        <f t="shared" si="9"/>
        <v>54</v>
      </c>
      <c r="O82" s="23">
        <f t="shared" si="7"/>
        <v>0</v>
      </c>
      <c r="P82" s="36">
        <f t="shared" si="8"/>
        <v>0</v>
      </c>
      <c r="Q82" s="26"/>
      <c r="R82" s="1"/>
    </row>
    <row r="83" spans="1:18" ht="20.25" customHeight="1" x14ac:dyDescent="0.35">
      <c r="A83" s="1"/>
      <c r="B83" s="9">
        <v>1</v>
      </c>
      <c r="C83" s="10" t="s">
        <v>68</v>
      </c>
      <c r="D83" s="11">
        <v>3</v>
      </c>
      <c r="E83" s="11" t="s">
        <v>69</v>
      </c>
      <c r="F83" s="64" t="s">
        <v>72</v>
      </c>
      <c r="G83" s="10">
        <v>250</v>
      </c>
      <c r="H83" s="12">
        <f>G83*D83</f>
        <v>750</v>
      </c>
      <c r="I83" s="10"/>
      <c r="J83" s="10"/>
      <c r="K83" s="11">
        <f t="shared" si="2"/>
        <v>0</v>
      </c>
      <c r="L83" s="7">
        <v>1</v>
      </c>
      <c r="M83" s="8"/>
      <c r="N83" s="6">
        <f t="shared" si="9"/>
        <v>2</v>
      </c>
      <c r="O83" s="10">
        <f t="shared" si="7"/>
        <v>250</v>
      </c>
      <c r="P83" s="36">
        <f t="shared" si="8"/>
        <v>500</v>
      </c>
      <c r="Q83" s="13"/>
      <c r="R83" s="1"/>
    </row>
    <row r="84" spans="1:18" ht="21" x14ac:dyDescent="0.35">
      <c r="A84" s="1"/>
      <c r="B84" s="9">
        <v>2</v>
      </c>
      <c r="C84" s="10" t="s">
        <v>70</v>
      </c>
      <c r="D84" s="11">
        <v>1</v>
      </c>
      <c r="E84" s="11" t="s">
        <v>69</v>
      </c>
      <c r="F84" s="65"/>
      <c r="G84" s="10">
        <v>125</v>
      </c>
      <c r="H84" s="12">
        <f>G84*D84</f>
        <v>125</v>
      </c>
      <c r="I84" s="10"/>
      <c r="J84" s="10"/>
      <c r="K84" s="11">
        <f t="shared" si="2"/>
        <v>0</v>
      </c>
      <c r="L84" s="7"/>
      <c r="M84" s="8"/>
      <c r="N84" s="6">
        <f t="shared" si="9"/>
        <v>1</v>
      </c>
      <c r="O84" s="10">
        <f t="shared" si="7"/>
        <v>125</v>
      </c>
      <c r="P84" s="36">
        <f t="shared" si="8"/>
        <v>125</v>
      </c>
      <c r="Q84" s="13"/>
      <c r="R84" s="1"/>
    </row>
    <row r="85" spans="1:18" ht="21" x14ac:dyDescent="0.35">
      <c r="A85" s="1"/>
      <c r="B85" s="9">
        <v>3</v>
      </c>
      <c r="C85" s="10" t="s">
        <v>71</v>
      </c>
      <c r="D85" s="11">
        <v>1.5</v>
      </c>
      <c r="E85" s="11" t="s">
        <v>69</v>
      </c>
      <c r="F85" s="66"/>
      <c r="G85" s="10">
        <v>205</v>
      </c>
      <c r="H85" s="12">
        <f>G85*D85</f>
        <v>307.5</v>
      </c>
      <c r="I85" s="10"/>
      <c r="J85" s="10"/>
      <c r="K85" s="11">
        <f t="shared" ref="K85:K111" si="10">J85*I85</f>
        <v>0</v>
      </c>
      <c r="L85" s="7">
        <v>1.5</v>
      </c>
      <c r="M85" s="8">
        <v>1</v>
      </c>
      <c r="N85" s="6">
        <f t="shared" si="9"/>
        <v>1</v>
      </c>
      <c r="O85" s="10">
        <f t="shared" si="7"/>
        <v>205</v>
      </c>
      <c r="P85" s="36">
        <f t="shared" si="8"/>
        <v>205</v>
      </c>
      <c r="Q85" s="13" t="s">
        <v>136</v>
      </c>
      <c r="R85" s="1"/>
    </row>
    <row r="86" spans="1:18" ht="21" x14ac:dyDescent="0.35">
      <c r="A86" s="1"/>
      <c r="B86" s="22">
        <v>1</v>
      </c>
      <c r="C86" s="23" t="s">
        <v>73</v>
      </c>
      <c r="D86" s="24">
        <f>1*850</f>
        <v>850</v>
      </c>
      <c r="E86" s="24" t="s">
        <v>165</v>
      </c>
      <c r="F86" s="89" t="s">
        <v>80</v>
      </c>
      <c r="G86" s="23">
        <v>1000</v>
      </c>
      <c r="H86" s="21">
        <f t="shared" ref="H86:H111" si="11">G86*D86</f>
        <v>850000</v>
      </c>
      <c r="I86" s="23"/>
      <c r="J86" s="23"/>
      <c r="K86" s="24">
        <f t="shared" si="10"/>
        <v>0</v>
      </c>
      <c r="L86" s="7">
        <v>400</v>
      </c>
      <c r="M86" s="8"/>
      <c r="N86" s="6">
        <f t="shared" si="9"/>
        <v>450</v>
      </c>
      <c r="O86" s="23">
        <f t="shared" si="7"/>
        <v>1000</v>
      </c>
      <c r="P86" s="36">
        <f t="shared" si="8"/>
        <v>450000</v>
      </c>
      <c r="Q86" s="26" t="s">
        <v>136</v>
      </c>
      <c r="R86" s="1"/>
    </row>
    <row r="87" spans="1:18" ht="21" x14ac:dyDescent="0.35">
      <c r="A87" s="1"/>
      <c r="B87" s="22">
        <v>2</v>
      </c>
      <c r="C87" s="23" t="s">
        <v>74</v>
      </c>
      <c r="D87" s="24">
        <v>2500</v>
      </c>
      <c r="E87" s="24" t="s">
        <v>48</v>
      </c>
      <c r="F87" s="90"/>
      <c r="G87" s="23">
        <f>1000/1000</f>
        <v>1</v>
      </c>
      <c r="H87" s="21">
        <f t="shared" si="11"/>
        <v>2500</v>
      </c>
      <c r="I87" s="23"/>
      <c r="J87" s="23"/>
      <c r="K87" s="24">
        <f t="shared" si="10"/>
        <v>0</v>
      </c>
      <c r="L87" s="7">
        <f>400+500</f>
        <v>900</v>
      </c>
      <c r="M87" s="8"/>
      <c r="N87" s="6">
        <f t="shared" si="9"/>
        <v>1600</v>
      </c>
      <c r="O87" s="23">
        <f t="shared" si="7"/>
        <v>1</v>
      </c>
      <c r="P87" s="36">
        <f t="shared" si="8"/>
        <v>1600</v>
      </c>
      <c r="Q87" s="26"/>
      <c r="R87" s="1"/>
    </row>
    <row r="88" spans="1:18" ht="21" x14ac:dyDescent="0.35">
      <c r="A88" s="1"/>
      <c r="B88" s="22">
        <v>3</v>
      </c>
      <c r="C88" s="23" t="s">
        <v>75</v>
      </c>
      <c r="D88" s="24">
        <f>2*850</f>
        <v>1700</v>
      </c>
      <c r="E88" s="24" t="s">
        <v>165</v>
      </c>
      <c r="F88" s="91"/>
      <c r="G88" s="23">
        <v>1000</v>
      </c>
      <c r="H88" s="21">
        <f t="shared" si="11"/>
        <v>1700000</v>
      </c>
      <c r="I88" s="23"/>
      <c r="J88" s="23"/>
      <c r="K88" s="24">
        <f t="shared" si="10"/>
        <v>0</v>
      </c>
      <c r="L88" s="7">
        <v>55</v>
      </c>
      <c r="M88" s="8"/>
      <c r="N88" s="6">
        <f t="shared" si="9"/>
        <v>1645</v>
      </c>
      <c r="O88" s="23">
        <f t="shared" si="7"/>
        <v>1000</v>
      </c>
      <c r="P88" s="36">
        <f t="shared" si="8"/>
        <v>1645000</v>
      </c>
      <c r="Q88" s="26" t="s">
        <v>136</v>
      </c>
      <c r="R88" s="1"/>
    </row>
    <row r="89" spans="1:18" ht="21" x14ac:dyDescent="0.35">
      <c r="A89" s="1"/>
      <c r="B89" s="78">
        <v>1</v>
      </c>
      <c r="C89" s="76" t="s">
        <v>76</v>
      </c>
      <c r="D89" s="11"/>
      <c r="E89" s="11" t="s">
        <v>77</v>
      </c>
      <c r="F89" s="92" t="s">
        <v>76</v>
      </c>
      <c r="G89" s="10"/>
      <c r="H89" s="12">
        <f t="shared" si="11"/>
        <v>0</v>
      </c>
      <c r="I89" s="10"/>
      <c r="J89" s="10"/>
      <c r="K89" s="11">
        <f t="shared" si="10"/>
        <v>0</v>
      </c>
      <c r="L89" s="7"/>
      <c r="M89" s="8"/>
      <c r="N89" s="6">
        <f t="shared" si="9"/>
        <v>0</v>
      </c>
      <c r="O89" s="10">
        <f t="shared" si="7"/>
        <v>0</v>
      </c>
      <c r="P89" s="36">
        <f t="shared" si="8"/>
        <v>0</v>
      </c>
      <c r="Q89" s="13"/>
      <c r="R89" s="1"/>
    </row>
    <row r="90" spans="1:18" ht="21" x14ac:dyDescent="0.35">
      <c r="A90" s="1"/>
      <c r="B90" s="79"/>
      <c r="C90" s="77"/>
      <c r="D90" s="11">
        <v>42</v>
      </c>
      <c r="E90" s="11" t="s">
        <v>69</v>
      </c>
      <c r="F90" s="93"/>
      <c r="G90" s="10">
        <v>8.3333333333333339</v>
      </c>
      <c r="H90" s="12">
        <f t="shared" si="11"/>
        <v>350</v>
      </c>
      <c r="I90" s="10"/>
      <c r="J90" s="10"/>
      <c r="K90" s="11">
        <f t="shared" si="10"/>
        <v>0</v>
      </c>
      <c r="L90" s="7">
        <f>36+6</f>
        <v>42</v>
      </c>
      <c r="M90" s="8"/>
      <c r="N90" s="6">
        <f t="shared" si="9"/>
        <v>0</v>
      </c>
      <c r="O90" s="10">
        <f t="shared" si="7"/>
        <v>8.3333333333333339</v>
      </c>
      <c r="P90" s="36">
        <f t="shared" si="8"/>
        <v>0</v>
      </c>
      <c r="Q90" s="13"/>
      <c r="R90" s="1"/>
    </row>
    <row r="91" spans="1:18" ht="21" x14ac:dyDescent="0.35">
      <c r="A91" s="1"/>
      <c r="B91" s="22">
        <v>1</v>
      </c>
      <c r="C91" s="23" t="s">
        <v>78</v>
      </c>
      <c r="D91" s="24">
        <v>160</v>
      </c>
      <c r="E91" s="24" t="s">
        <v>79</v>
      </c>
      <c r="F91" s="55" t="s">
        <v>84</v>
      </c>
      <c r="G91" s="23">
        <v>3.25</v>
      </c>
      <c r="H91" s="21">
        <f t="shared" si="11"/>
        <v>520</v>
      </c>
      <c r="I91" s="23"/>
      <c r="J91" s="23"/>
      <c r="K91" s="24">
        <v>0</v>
      </c>
      <c r="L91" s="7">
        <f>99+7+10+8+2+3</f>
        <v>129</v>
      </c>
      <c r="M91" s="8">
        <f>3*50</f>
        <v>150</v>
      </c>
      <c r="N91" s="6">
        <f t="shared" si="9"/>
        <v>181</v>
      </c>
      <c r="O91" s="23">
        <f t="shared" si="7"/>
        <v>3.25</v>
      </c>
      <c r="P91" s="36">
        <f t="shared" si="8"/>
        <v>588.25</v>
      </c>
      <c r="Q91" s="26"/>
      <c r="R91" s="1"/>
    </row>
    <row r="92" spans="1:18" ht="21" x14ac:dyDescent="0.35">
      <c r="A92" s="1"/>
      <c r="B92" s="22">
        <v>2</v>
      </c>
      <c r="C92" s="23" t="s">
        <v>81</v>
      </c>
      <c r="D92" s="24">
        <v>91</v>
      </c>
      <c r="E92" s="24" t="s">
        <v>79</v>
      </c>
      <c r="F92" s="56"/>
      <c r="G92" s="23">
        <v>2</v>
      </c>
      <c r="H92" s="21">
        <f t="shared" si="11"/>
        <v>182</v>
      </c>
      <c r="I92" s="23"/>
      <c r="J92" s="23"/>
      <c r="K92" s="24">
        <f t="shared" si="10"/>
        <v>0</v>
      </c>
      <c r="L92" s="7">
        <f>60+12+19+11+6+213+18+4+19+3+258+6+29</f>
        <v>658</v>
      </c>
      <c r="M92" s="8">
        <f>7*50</f>
        <v>350</v>
      </c>
      <c r="N92" s="6">
        <f t="shared" si="9"/>
        <v>-217</v>
      </c>
      <c r="O92" s="23">
        <f t="shared" si="7"/>
        <v>2</v>
      </c>
      <c r="P92" s="36">
        <f t="shared" si="8"/>
        <v>-434</v>
      </c>
      <c r="Q92" s="26"/>
      <c r="R92" s="1"/>
    </row>
    <row r="93" spans="1:18" ht="21" x14ac:dyDescent="0.35">
      <c r="A93" s="1"/>
      <c r="B93" s="22">
        <v>3</v>
      </c>
      <c r="C93" s="23" t="s">
        <v>82</v>
      </c>
      <c r="D93" s="24">
        <v>18</v>
      </c>
      <c r="E93" s="24" t="s">
        <v>79</v>
      </c>
      <c r="F93" s="56"/>
      <c r="G93" s="23">
        <v>1</v>
      </c>
      <c r="H93" s="21">
        <f t="shared" si="11"/>
        <v>18</v>
      </c>
      <c r="I93" s="23"/>
      <c r="J93" s="23"/>
      <c r="K93" s="24">
        <f t="shared" si="10"/>
        <v>0</v>
      </c>
      <c r="L93" s="7">
        <f>17+10+6+2+11+3+13+8+2+2</f>
        <v>74</v>
      </c>
      <c r="M93" s="8">
        <v>217</v>
      </c>
      <c r="N93" s="6">
        <f t="shared" si="9"/>
        <v>161</v>
      </c>
      <c r="O93" s="23">
        <f t="shared" si="7"/>
        <v>1</v>
      </c>
      <c r="P93" s="36">
        <f t="shared" si="8"/>
        <v>161</v>
      </c>
      <c r="Q93" s="26"/>
      <c r="R93" s="1"/>
    </row>
    <row r="94" spans="1:18" ht="21" x14ac:dyDescent="0.35">
      <c r="A94" s="1"/>
      <c r="B94" s="22">
        <v>4</v>
      </c>
      <c r="C94" s="23"/>
      <c r="D94" s="24">
        <v>200</v>
      </c>
      <c r="E94" s="24" t="s">
        <v>79</v>
      </c>
      <c r="F94" s="57"/>
      <c r="G94" s="23">
        <v>0.9</v>
      </c>
      <c r="H94" s="21">
        <f t="shared" si="11"/>
        <v>180</v>
      </c>
      <c r="I94" s="23"/>
      <c r="J94" s="23"/>
      <c r="K94" s="24">
        <f t="shared" si="10"/>
        <v>0</v>
      </c>
      <c r="L94" s="7"/>
      <c r="M94" s="8"/>
      <c r="N94" s="6">
        <f t="shared" si="9"/>
        <v>200</v>
      </c>
      <c r="O94" s="23">
        <f t="shared" si="7"/>
        <v>0.9</v>
      </c>
      <c r="P94" s="36">
        <f t="shared" si="8"/>
        <v>180</v>
      </c>
      <c r="Q94" s="26"/>
      <c r="R94" s="1"/>
    </row>
    <row r="95" spans="1:18" ht="21" x14ac:dyDescent="0.35">
      <c r="A95" s="1"/>
      <c r="B95" s="9">
        <v>1</v>
      </c>
      <c r="C95" s="10" t="s">
        <v>86</v>
      </c>
      <c r="D95" s="11">
        <v>5000</v>
      </c>
      <c r="E95" s="11" t="s">
        <v>85</v>
      </c>
      <c r="F95" s="67" t="s">
        <v>89</v>
      </c>
      <c r="G95" s="10">
        <f>1700/2000</f>
        <v>0.85</v>
      </c>
      <c r="H95" s="12">
        <f t="shared" si="11"/>
        <v>4250</v>
      </c>
      <c r="I95" s="10"/>
      <c r="J95" s="10"/>
      <c r="K95" s="11">
        <f t="shared" si="10"/>
        <v>0</v>
      </c>
      <c r="L95" s="7">
        <f>500+250+500+750</f>
        <v>2000</v>
      </c>
      <c r="M95" s="8"/>
      <c r="N95" s="6">
        <f t="shared" si="9"/>
        <v>3000</v>
      </c>
      <c r="O95" s="10">
        <f t="shared" si="7"/>
        <v>0.85</v>
      </c>
      <c r="P95" s="36">
        <f t="shared" si="8"/>
        <v>2550</v>
      </c>
      <c r="Q95" s="13"/>
      <c r="R95" s="1"/>
    </row>
    <row r="96" spans="1:18" ht="21" x14ac:dyDescent="0.35">
      <c r="A96" s="1"/>
      <c r="B96" s="9">
        <v>2</v>
      </c>
      <c r="C96" s="10" t="s">
        <v>87</v>
      </c>
      <c r="D96" s="11">
        <v>500</v>
      </c>
      <c r="E96" s="11" t="s">
        <v>85</v>
      </c>
      <c r="F96" s="68"/>
      <c r="G96" s="10">
        <f>700/1000</f>
        <v>0.7</v>
      </c>
      <c r="H96" s="12">
        <f t="shared" si="11"/>
        <v>350</v>
      </c>
      <c r="I96" s="10"/>
      <c r="J96" s="10"/>
      <c r="K96" s="11">
        <f t="shared" si="10"/>
        <v>0</v>
      </c>
      <c r="L96" s="7"/>
      <c r="M96" s="8"/>
      <c r="N96" s="6">
        <f t="shared" si="9"/>
        <v>500</v>
      </c>
      <c r="O96" s="10">
        <f t="shared" si="7"/>
        <v>0.7</v>
      </c>
      <c r="P96" s="36">
        <f t="shared" si="8"/>
        <v>350</v>
      </c>
      <c r="Q96" s="13"/>
      <c r="R96" s="1"/>
    </row>
    <row r="97" spans="1:18" ht="21" x14ac:dyDescent="0.35">
      <c r="A97" s="1"/>
      <c r="B97" s="9">
        <v>3</v>
      </c>
      <c r="C97" s="10" t="s">
        <v>88</v>
      </c>
      <c r="D97" s="11">
        <v>6500</v>
      </c>
      <c r="E97" s="11" t="s">
        <v>85</v>
      </c>
      <c r="F97" s="69"/>
      <c r="G97" s="10">
        <f>700/1000</f>
        <v>0.7</v>
      </c>
      <c r="H97" s="12">
        <f t="shared" si="11"/>
        <v>4550</v>
      </c>
      <c r="I97" s="10"/>
      <c r="J97" s="10"/>
      <c r="K97" s="11">
        <f t="shared" si="10"/>
        <v>0</v>
      </c>
      <c r="L97" s="7">
        <f>2000+250+2000</f>
        <v>4250</v>
      </c>
      <c r="M97" s="8"/>
      <c r="N97" s="6">
        <f t="shared" si="9"/>
        <v>2250</v>
      </c>
      <c r="O97" s="10">
        <f t="shared" si="7"/>
        <v>0.7</v>
      </c>
      <c r="P97" s="36">
        <f t="shared" si="8"/>
        <v>1575</v>
      </c>
      <c r="Q97" s="13"/>
      <c r="R97" s="1"/>
    </row>
    <row r="98" spans="1:18" ht="21" x14ac:dyDescent="0.35">
      <c r="A98" s="1"/>
      <c r="B98" s="22">
        <v>1</v>
      </c>
      <c r="C98" s="23" t="s">
        <v>91</v>
      </c>
      <c r="D98" s="24">
        <v>3</v>
      </c>
      <c r="E98" s="24" t="s">
        <v>15</v>
      </c>
      <c r="F98" s="44" t="s">
        <v>93</v>
      </c>
      <c r="G98" s="23">
        <v>9.5</v>
      </c>
      <c r="H98" s="21">
        <f t="shared" si="11"/>
        <v>28.5</v>
      </c>
      <c r="I98" s="23"/>
      <c r="J98" s="23"/>
      <c r="K98" s="24">
        <f t="shared" si="10"/>
        <v>0</v>
      </c>
      <c r="L98" s="7"/>
      <c r="M98" s="8"/>
      <c r="N98" s="6">
        <f t="shared" si="9"/>
        <v>3</v>
      </c>
      <c r="O98" s="23">
        <f t="shared" si="7"/>
        <v>9.5</v>
      </c>
      <c r="P98" s="36">
        <f t="shared" si="8"/>
        <v>28.5</v>
      </c>
      <c r="Q98" s="26"/>
      <c r="R98" s="1"/>
    </row>
    <row r="99" spans="1:18" ht="21" x14ac:dyDescent="0.35">
      <c r="A99" s="1"/>
      <c r="B99" s="22">
        <v>2</v>
      </c>
      <c r="C99" s="23" t="s">
        <v>92</v>
      </c>
      <c r="D99" s="24">
        <v>5</v>
      </c>
      <c r="E99" s="24" t="s">
        <v>15</v>
      </c>
      <c r="F99" s="45"/>
      <c r="G99" s="23">
        <v>9.5</v>
      </c>
      <c r="H99" s="21">
        <f t="shared" si="11"/>
        <v>47.5</v>
      </c>
      <c r="I99" s="23"/>
      <c r="J99" s="23"/>
      <c r="K99" s="24">
        <f t="shared" si="10"/>
        <v>0</v>
      </c>
      <c r="L99" s="7"/>
      <c r="M99" s="8"/>
      <c r="N99" s="6">
        <f t="shared" si="9"/>
        <v>5</v>
      </c>
      <c r="O99" s="23">
        <f t="shared" si="7"/>
        <v>9.5</v>
      </c>
      <c r="P99" s="36">
        <f t="shared" si="8"/>
        <v>47.5</v>
      </c>
      <c r="Q99" s="26"/>
      <c r="R99" s="1"/>
    </row>
    <row r="100" spans="1:18" ht="21" x14ac:dyDescent="0.35">
      <c r="A100" s="1"/>
      <c r="B100" s="9">
        <v>1</v>
      </c>
      <c r="C100" s="10" t="s">
        <v>96</v>
      </c>
      <c r="D100" s="11">
        <v>0</v>
      </c>
      <c r="E100" s="11" t="s">
        <v>97</v>
      </c>
      <c r="F100" s="46" t="s">
        <v>94</v>
      </c>
      <c r="G100" s="10"/>
      <c r="H100" s="12">
        <f t="shared" si="11"/>
        <v>0</v>
      </c>
      <c r="I100" s="10"/>
      <c r="J100" s="10"/>
      <c r="K100" s="11">
        <f t="shared" si="10"/>
        <v>0</v>
      </c>
      <c r="L100" s="7"/>
      <c r="M100" s="8"/>
      <c r="N100" s="6">
        <f t="shared" si="9"/>
        <v>0</v>
      </c>
      <c r="O100" s="10">
        <f t="shared" si="7"/>
        <v>0</v>
      </c>
      <c r="P100" s="36">
        <f t="shared" si="8"/>
        <v>0</v>
      </c>
      <c r="Q100" s="13"/>
      <c r="R100" s="1"/>
    </row>
    <row r="101" spans="1:18" ht="21" x14ac:dyDescent="0.35">
      <c r="A101" s="1"/>
      <c r="B101" s="9">
        <v>2</v>
      </c>
      <c r="C101" s="10" t="s">
        <v>163</v>
      </c>
      <c r="D101" s="11">
        <v>1</v>
      </c>
      <c r="E101" s="11" t="s">
        <v>97</v>
      </c>
      <c r="F101" s="47"/>
      <c r="G101" s="10"/>
      <c r="H101" s="12">
        <f t="shared" si="11"/>
        <v>0</v>
      </c>
      <c r="I101" s="10"/>
      <c r="J101" s="10"/>
      <c r="K101" s="11">
        <f t="shared" si="10"/>
        <v>0</v>
      </c>
      <c r="L101" s="7"/>
      <c r="M101" s="8"/>
      <c r="N101" s="6">
        <f t="shared" si="9"/>
        <v>1</v>
      </c>
      <c r="O101" s="10">
        <f t="shared" si="7"/>
        <v>0</v>
      </c>
      <c r="P101" s="36">
        <f t="shared" si="8"/>
        <v>0</v>
      </c>
      <c r="Q101" s="13"/>
      <c r="R101" s="1"/>
    </row>
    <row r="102" spans="1:18" ht="21" x14ac:dyDescent="0.35">
      <c r="A102" s="1"/>
      <c r="B102" s="22">
        <v>1</v>
      </c>
      <c r="C102" s="23" t="s">
        <v>164</v>
      </c>
      <c r="D102" s="24">
        <v>1</v>
      </c>
      <c r="E102" s="24" t="s">
        <v>97</v>
      </c>
      <c r="F102" s="52" t="s">
        <v>112</v>
      </c>
      <c r="G102" s="23"/>
      <c r="H102" s="21">
        <f t="shared" si="11"/>
        <v>0</v>
      </c>
      <c r="I102" s="23"/>
      <c r="J102" s="23"/>
      <c r="K102" s="24">
        <f t="shared" si="10"/>
        <v>0</v>
      </c>
      <c r="L102" s="7"/>
      <c r="M102" s="8"/>
      <c r="N102" s="6">
        <f t="shared" si="9"/>
        <v>1</v>
      </c>
      <c r="O102" s="23">
        <f t="shared" si="7"/>
        <v>0</v>
      </c>
      <c r="P102" s="36">
        <f t="shared" si="8"/>
        <v>0</v>
      </c>
      <c r="Q102" s="26"/>
      <c r="R102" s="1"/>
    </row>
    <row r="103" spans="1:18" ht="21" x14ac:dyDescent="0.35">
      <c r="A103" s="1"/>
      <c r="B103" s="22">
        <v>2</v>
      </c>
      <c r="C103" s="23" t="s">
        <v>99</v>
      </c>
      <c r="D103" s="24">
        <v>25</v>
      </c>
      <c r="E103" s="24" t="s">
        <v>48</v>
      </c>
      <c r="F103" s="53"/>
      <c r="G103" s="23"/>
      <c r="H103" s="21">
        <f t="shared" si="11"/>
        <v>0</v>
      </c>
      <c r="I103" s="23"/>
      <c r="J103" s="23"/>
      <c r="K103" s="24">
        <f t="shared" si="10"/>
        <v>0</v>
      </c>
      <c r="L103" s="7"/>
      <c r="M103" s="8"/>
      <c r="N103" s="6">
        <f t="shared" si="9"/>
        <v>25</v>
      </c>
      <c r="O103" s="23">
        <f t="shared" si="7"/>
        <v>0</v>
      </c>
      <c r="P103" s="36">
        <f t="shared" si="8"/>
        <v>0</v>
      </c>
      <c r="Q103" s="26"/>
      <c r="R103" s="1"/>
    </row>
    <row r="104" spans="1:18" ht="21" x14ac:dyDescent="0.35">
      <c r="A104" s="1"/>
      <c r="B104" s="22"/>
      <c r="C104" s="23" t="s">
        <v>115</v>
      </c>
      <c r="D104" s="24">
        <v>2</v>
      </c>
      <c r="E104" s="24"/>
      <c r="F104" s="53"/>
      <c r="G104" s="23">
        <v>40</v>
      </c>
      <c r="H104" s="21">
        <f t="shared" si="11"/>
        <v>80</v>
      </c>
      <c r="I104" s="23"/>
      <c r="J104" s="23"/>
      <c r="K104" s="24">
        <f t="shared" si="10"/>
        <v>0</v>
      </c>
      <c r="L104" s="7"/>
      <c r="M104" s="8"/>
      <c r="N104" s="6">
        <f t="shared" si="9"/>
        <v>2</v>
      </c>
      <c r="O104" s="23">
        <f t="shared" si="7"/>
        <v>40</v>
      </c>
      <c r="P104" s="36">
        <f t="shared" si="8"/>
        <v>80</v>
      </c>
      <c r="Q104" s="26"/>
      <c r="R104" s="1"/>
    </row>
    <row r="105" spans="1:18" ht="21" x14ac:dyDescent="0.35">
      <c r="A105" s="1"/>
      <c r="B105" s="22"/>
      <c r="C105" s="23" t="s">
        <v>114</v>
      </c>
      <c r="D105" s="24">
        <v>14</v>
      </c>
      <c r="E105" s="24"/>
      <c r="F105" s="53"/>
      <c r="G105" s="23">
        <v>55</v>
      </c>
      <c r="H105" s="21">
        <f t="shared" si="11"/>
        <v>770</v>
      </c>
      <c r="I105" s="23"/>
      <c r="J105" s="23"/>
      <c r="K105" s="24">
        <f t="shared" si="10"/>
        <v>0</v>
      </c>
      <c r="L105" s="7"/>
      <c r="M105" s="8"/>
      <c r="N105" s="6">
        <f t="shared" si="9"/>
        <v>14</v>
      </c>
      <c r="O105" s="23">
        <f t="shared" si="7"/>
        <v>55</v>
      </c>
      <c r="P105" s="36">
        <f t="shared" si="8"/>
        <v>770</v>
      </c>
      <c r="Q105" s="26"/>
      <c r="R105" s="1"/>
    </row>
    <row r="106" spans="1:18" ht="21" x14ac:dyDescent="0.35">
      <c r="A106" s="1"/>
      <c r="B106" s="22">
        <v>3</v>
      </c>
      <c r="C106" s="23" t="s">
        <v>113</v>
      </c>
      <c r="D106" s="24">
        <f>15+2</f>
        <v>17</v>
      </c>
      <c r="E106" s="24" t="s">
        <v>100</v>
      </c>
      <c r="F106" s="54"/>
      <c r="G106" s="23">
        <v>75</v>
      </c>
      <c r="H106" s="21">
        <f t="shared" si="11"/>
        <v>1275</v>
      </c>
      <c r="I106" s="23"/>
      <c r="J106" s="23"/>
      <c r="K106" s="24">
        <f t="shared" si="10"/>
        <v>0</v>
      </c>
      <c r="L106" s="7"/>
      <c r="M106" s="8"/>
      <c r="N106" s="6">
        <f t="shared" si="9"/>
        <v>17</v>
      </c>
      <c r="O106" s="23">
        <f t="shared" si="7"/>
        <v>75</v>
      </c>
      <c r="P106" s="36">
        <f t="shared" si="8"/>
        <v>1275</v>
      </c>
      <c r="Q106" s="26"/>
      <c r="R106" s="1"/>
    </row>
    <row r="107" spans="1:18" ht="21" x14ac:dyDescent="0.35">
      <c r="A107" s="1"/>
      <c r="B107" s="9">
        <v>1</v>
      </c>
      <c r="C107" s="10" t="s">
        <v>102</v>
      </c>
      <c r="D107" s="11">
        <v>1</v>
      </c>
      <c r="E107" s="11" t="s">
        <v>101</v>
      </c>
      <c r="F107" s="50" t="s">
        <v>111</v>
      </c>
      <c r="G107" s="10">
        <v>500</v>
      </c>
      <c r="H107" s="12">
        <f t="shared" si="11"/>
        <v>500</v>
      </c>
      <c r="I107" s="10"/>
      <c r="J107" s="10"/>
      <c r="K107" s="11">
        <f t="shared" si="10"/>
        <v>0</v>
      </c>
      <c r="L107" s="7"/>
      <c r="M107" s="8"/>
      <c r="N107" s="6">
        <f t="shared" si="9"/>
        <v>1</v>
      </c>
      <c r="O107" s="10">
        <f t="shared" ref="O107:O113" si="12">G107</f>
        <v>500</v>
      </c>
      <c r="P107" s="36">
        <f t="shared" si="8"/>
        <v>500</v>
      </c>
      <c r="Q107" s="13"/>
      <c r="R107" s="1"/>
    </row>
    <row r="108" spans="1:18" ht="21" x14ac:dyDescent="0.35">
      <c r="A108" s="1"/>
      <c r="B108" s="9">
        <v>2</v>
      </c>
      <c r="C108" s="10" t="s">
        <v>103</v>
      </c>
      <c r="D108" s="11">
        <v>2</v>
      </c>
      <c r="E108" s="11" t="s">
        <v>101</v>
      </c>
      <c r="F108" s="51"/>
      <c r="G108" s="10">
        <v>150</v>
      </c>
      <c r="H108" s="12">
        <f t="shared" si="11"/>
        <v>300</v>
      </c>
      <c r="I108" s="10"/>
      <c r="J108" s="10"/>
      <c r="K108" s="11">
        <f t="shared" si="10"/>
        <v>0</v>
      </c>
      <c r="L108" s="7"/>
      <c r="M108" s="8"/>
      <c r="N108" s="6">
        <f t="shared" si="9"/>
        <v>2</v>
      </c>
      <c r="O108" s="10">
        <f t="shared" si="12"/>
        <v>150</v>
      </c>
      <c r="P108" s="36">
        <f t="shared" si="8"/>
        <v>300</v>
      </c>
      <c r="Q108" s="13"/>
      <c r="R108" s="1"/>
    </row>
    <row r="109" spans="1:18" ht="21" x14ac:dyDescent="0.35">
      <c r="A109" s="1"/>
      <c r="B109" s="22">
        <v>1</v>
      </c>
      <c r="C109" s="23" t="s">
        <v>104</v>
      </c>
      <c r="D109" s="24">
        <v>9</v>
      </c>
      <c r="E109" s="24" t="s">
        <v>101</v>
      </c>
      <c r="F109" s="48" t="s">
        <v>110</v>
      </c>
      <c r="G109" s="23">
        <v>25</v>
      </c>
      <c r="H109" s="21">
        <f t="shared" si="11"/>
        <v>225</v>
      </c>
      <c r="I109" s="23"/>
      <c r="J109" s="23"/>
      <c r="K109" s="24">
        <f t="shared" si="10"/>
        <v>0</v>
      </c>
      <c r="L109" s="7"/>
      <c r="M109" s="8"/>
      <c r="N109" s="6">
        <f t="shared" si="9"/>
        <v>9</v>
      </c>
      <c r="O109" s="23">
        <f t="shared" si="12"/>
        <v>25</v>
      </c>
      <c r="P109" s="36">
        <f t="shared" si="8"/>
        <v>225</v>
      </c>
      <c r="Q109" s="26"/>
      <c r="R109" s="1"/>
    </row>
    <row r="110" spans="1:18" ht="21" x14ac:dyDescent="0.35">
      <c r="A110" s="1"/>
      <c r="B110" s="22">
        <v>2</v>
      </c>
      <c r="C110" s="23" t="s">
        <v>105</v>
      </c>
      <c r="D110" s="24">
        <v>10</v>
      </c>
      <c r="E110" s="24" t="s">
        <v>101</v>
      </c>
      <c r="F110" s="49"/>
      <c r="G110" s="23">
        <v>50</v>
      </c>
      <c r="H110" s="21">
        <f t="shared" si="11"/>
        <v>500</v>
      </c>
      <c r="I110" s="23"/>
      <c r="J110" s="23"/>
      <c r="K110" s="24">
        <f t="shared" si="10"/>
        <v>0</v>
      </c>
      <c r="L110" s="7"/>
      <c r="M110" s="8"/>
      <c r="N110" s="6">
        <f t="shared" si="9"/>
        <v>10</v>
      </c>
      <c r="O110" s="23">
        <f t="shared" si="12"/>
        <v>50</v>
      </c>
      <c r="P110" s="36">
        <f t="shared" si="8"/>
        <v>500</v>
      </c>
      <c r="Q110" s="26"/>
      <c r="R110" s="1"/>
    </row>
    <row r="111" spans="1:18" ht="21" x14ac:dyDescent="0.35">
      <c r="A111" s="1"/>
      <c r="B111" s="9">
        <v>1</v>
      </c>
      <c r="C111" s="10" t="s">
        <v>106</v>
      </c>
      <c r="D111" s="11">
        <f>7*12</f>
        <v>84</v>
      </c>
      <c r="E111" s="11" t="s">
        <v>107</v>
      </c>
      <c r="F111" s="46" t="s">
        <v>109</v>
      </c>
      <c r="G111" s="10">
        <v>5</v>
      </c>
      <c r="H111" s="12">
        <f t="shared" si="11"/>
        <v>420</v>
      </c>
      <c r="I111" s="10"/>
      <c r="J111" s="10"/>
      <c r="K111" s="11">
        <f t="shared" si="10"/>
        <v>0</v>
      </c>
      <c r="L111" s="7"/>
      <c r="M111" s="8">
        <v>3</v>
      </c>
      <c r="N111" s="6">
        <f t="shared" si="9"/>
        <v>87</v>
      </c>
      <c r="O111" s="10">
        <f t="shared" si="12"/>
        <v>5</v>
      </c>
      <c r="P111" s="36">
        <f t="shared" si="8"/>
        <v>435</v>
      </c>
      <c r="Q111" s="13"/>
      <c r="R111" s="1"/>
    </row>
    <row r="112" spans="1:18" ht="21" x14ac:dyDescent="0.35">
      <c r="A112" s="1"/>
      <c r="B112" s="9">
        <v>2</v>
      </c>
      <c r="C112" s="10" t="s">
        <v>108</v>
      </c>
      <c r="D112" s="11">
        <v>324</v>
      </c>
      <c r="E112" s="11" t="s">
        <v>107</v>
      </c>
      <c r="F112" s="47"/>
      <c r="G112" s="10">
        <v>5</v>
      </c>
      <c r="H112" s="12">
        <v>0</v>
      </c>
      <c r="I112" s="10"/>
      <c r="J112" s="10"/>
      <c r="K112" s="11">
        <v>0</v>
      </c>
      <c r="L112" s="7">
        <v>351</v>
      </c>
      <c r="M112" s="8">
        <f>477-324</f>
        <v>153</v>
      </c>
      <c r="N112" s="6">
        <f t="shared" si="9"/>
        <v>126</v>
      </c>
      <c r="O112" s="10">
        <f t="shared" si="12"/>
        <v>5</v>
      </c>
      <c r="P112" s="36">
        <f t="shared" si="8"/>
        <v>630</v>
      </c>
      <c r="Q112" s="13"/>
      <c r="R112" s="1"/>
    </row>
    <row r="113" spans="1:18" ht="21" x14ac:dyDescent="0.35">
      <c r="A113" s="1"/>
      <c r="B113" s="31"/>
      <c r="C113" s="32" t="s">
        <v>125</v>
      </c>
      <c r="D113" s="33">
        <f>351+150*500</f>
        <v>75351</v>
      </c>
      <c r="E113" s="33" t="s">
        <v>20</v>
      </c>
      <c r="F113" s="32"/>
      <c r="G113" s="32"/>
      <c r="H113" s="34"/>
      <c r="I113" s="32"/>
      <c r="J113" s="32"/>
      <c r="K113" s="33">
        <v>0</v>
      </c>
      <c r="L113" s="7"/>
      <c r="M113" s="8">
        <f>4*2000+5000</f>
        <v>13000</v>
      </c>
      <c r="N113" s="6">
        <f t="shared" si="9"/>
        <v>88351</v>
      </c>
      <c r="O113" s="32">
        <f t="shared" si="12"/>
        <v>0</v>
      </c>
      <c r="P113" s="36">
        <f t="shared" si="8"/>
        <v>0</v>
      </c>
      <c r="Q113" s="35"/>
      <c r="R113" s="1"/>
    </row>
    <row r="114" spans="1:18" ht="21.75" thickBot="1" x14ac:dyDescent="0.4">
      <c r="A114" s="1"/>
      <c r="B114" s="15"/>
      <c r="C114" s="16"/>
      <c r="D114" s="17"/>
      <c r="E114" s="17"/>
      <c r="F114" s="16"/>
      <c r="G114" s="14">
        <f>G112+G111+G110+G109+G108+G107+G106+G105+G104+G103+G102+G101+G100+G99+G98+G97+G96+G95+G94+G93+G92+G91+G90+G89+G88+G87+G86+G85+G84+G83+G82+G81+G80+G79+G78+G77+G76+G75+G74+G73+G72+G71+G70+G69+G68+G67+G66+G65+G64+G63+G62+G61+G60+G59+G58+G57+G56+G55+G54+G53+G52+G51+G50+G49+G48+G47+G46+G45+G44+G43+G42+G41+G40+G39+G38+G35+G34+G33+G32+G31+G30+G29+G28+G27+G26+G25+G24+G22+G23+G21+G20+G19+G18+G17+G16+G15+G14+G13+G12+G11+G10+G9</f>
        <v>18559.819696969687</v>
      </c>
      <c r="H114" s="14">
        <f>H113+H112+H111+H110+H109+H108+H107+H106+H105+H104+H103+H101+H100+H99+H98+H97+H96+H95+H94+H93+H92+H91+H90+H89+H88+H87+H86+H85+H84+H83+H82+H81+H80+H79+H78+H77+H76+H75+H74+H73+H72+H71+H70+H69+H68+H67+H66+H65+H64+H63+H62+H61+H60+H59+H58+H57+H56+H55+H54+H53+H52+H51+H50+H49+H48+H47+H46+H45+H44+H43+H42+H41++H39+H40+H38+H35+H34+H33+H32+H31+H30+H29+H28+H27+H25+H26+H24+H22+H23+H20+H18+H17+H16+H15+H14+H12+H13+H11+H10+H9+H19</f>
        <v>11974843.756363636</v>
      </c>
      <c r="I114" s="14"/>
      <c r="J114" s="14">
        <f t="shared" ref="J114:P114" si="13">J112+J111+J110+J109+J108+J107+J106+J105+J104+J103+J102+J101+J100+J99+J98+J97+J96+J95+J94+J93+J92+J91+J90+J89+J88+J87+J86+J85+J84+J83+J82+J81+J80+J79+J78+J77+J76+J75+J74+J73+J72+J71+J70+J69+J68+J67+J66+J65+J64+J63+J62+J61+J60+J59+J58+J57+J56+J55+J54+J53+J52+J51+J50+J49+J48+J47+J46+J45+J44+J43+J42+J41+J40+J39+J38+J35+J34+J33+J32+J31+J30+J29+J28+J27+J26+J25+J24+J22+J23+J21+J20+J19+J18+J17+J16+J15+J14+J13+J12+J11+J10+J9</f>
        <v>0</v>
      </c>
      <c r="K114" s="14">
        <f t="shared" si="13"/>
        <v>0</v>
      </c>
      <c r="L114" s="14"/>
      <c r="M114" s="14"/>
      <c r="N114" s="14"/>
      <c r="O114" s="14">
        <f t="shared" si="13"/>
        <v>18559.819696969687</v>
      </c>
      <c r="P114" s="14">
        <f t="shared" si="13"/>
        <v>10563374.296363637</v>
      </c>
      <c r="Q114" s="18"/>
      <c r="R114" s="1"/>
    </row>
    <row r="115" spans="1:18" x14ac:dyDescent="0.25">
      <c r="A115" s="1"/>
      <c r="R115" s="1"/>
    </row>
    <row r="116" spans="1:18" x14ac:dyDescent="0.25">
      <c r="A116" s="1"/>
      <c r="R116" s="1"/>
    </row>
    <row r="117" spans="1:18" x14ac:dyDescent="0.25">
      <c r="A117" s="1"/>
      <c r="D117"/>
      <c r="E117"/>
      <c r="H117"/>
      <c r="K117"/>
      <c r="N117"/>
      <c r="R117" s="1"/>
    </row>
    <row r="118" spans="1:18" x14ac:dyDescent="0.25">
      <c r="D118"/>
      <c r="E118"/>
      <c r="F118" s="40"/>
      <c r="G118" s="40"/>
    </row>
    <row r="119" spans="1:18" x14ac:dyDescent="0.25">
      <c r="D119" s="39"/>
      <c r="E119" s="39"/>
      <c r="F119" s="40"/>
      <c r="G119" s="40"/>
    </row>
  </sheetData>
  <mergeCells count="31">
    <mergeCell ref="F111:F112"/>
    <mergeCell ref="F109:F110"/>
    <mergeCell ref="F107:F108"/>
    <mergeCell ref="F102:F106"/>
    <mergeCell ref="N7:N8"/>
    <mergeCell ref="F86:F88"/>
    <mergeCell ref="F89:F90"/>
    <mergeCell ref="F91:F94"/>
    <mergeCell ref="F9:F38"/>
    <mergeCell ref="F39:F65"/>
    <mergeCell ref="F66:F82"/>
    <mergeCell ref="F83:F85"/>
    <mergeCell ref="F95:F97"/>
    <mergeCell ref="F98:F99"/>
    <mergeCell ref="F100:F101"/>
    <mergeCell ref="Q7:Q8"/>
    <mergeCell ref="I7:I8"/>
    <mergeCell ref="C7:C8"/>
    <mergeCell ref="B7:B8"/>
    <mergeCell ref="L7:L8"/>
    <mergeCell ref="O7:P7"/>
    <mergeCell ref="C89:C90"/>
    <mergeCell ref="B89:B90"/>
    <mergeCell ref="G4:M6"/>
    <mergeCell ref="G7:H7"/>
    <mergeCell ref="J7:K7"/>
    <mergeCell ref="F7:F8"/>
    <mergeCell ref="D7:D8"/>
    <mergeCell ref="M7:M8"/>
    <mergeCell ref="E7:E8"/>
    <mergeCell ref="C81:C82"/>
  </mergeCells>
  <pageMargins left="0.23622047244094491" right="0.23622047244094491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E7" sqref="E7"/>
    </sheetView>
  </sheetViews>
  <sheetFormatPr defaultRowHeight="15" x14ac:dyDescent="0.25"/>
  <cols>
    <col min="2" max="2" width="41.5703125" bestFit="1" customWidth="1"/>
    <col min="3" max="3" width="15.140625" bestFit="1" customWidth="1"/>
  </cols>
  <sheetData>
    <row r="1" spans="1:8" x14ac:dyDescent="0.25">
      <c r="A1" s="100" t="s">
        <v>173</v>
      </c>
      <c r="B1" s="100" t="s">
        <v>174</v>
      </c>
      <c r="C1" s="100" t="s">
        <v>175</v>
      </c>
      <c r="D1" s="100" t="s">
        <v>176</v>
      </c>
      <c r="E1" s="100" t="s">
        <v>177</v>
      </c>
      <c r="F1" s="100" t="s">
        <v>178</v>
      </c>
      <c r="G1" s="100" t="s">
        <v>179</v>
      </c>
      <c r="H1" s="100" t="s">
        <v>180</v>
      </c>
    </row>
    <row r="2" spans="1:8" x14ac:dyDescent="0.25">
      <c r="A2" s="99">
        <v>3</v>
      </c>
      <c r="B2" s="99" t="s">
        <v>13</v>
      </c>
      <c r="C2" s="99" t="s">
        <v>181</v>
      </c>
      <c r="D2" s="99">
        <v>1</v>
      </c>
      <c r="E2" s="99">
        <v>1</v>
      </c>
      <c r="F2" s="99">
        <v>50</v>
      </c>
      <c r="G2" s="99" t="s">
        <v>182</v>
      </c>
      <c r="H2" s="99" t="s">
        <v>183</v>
      </c>
    </row>
    <row r="3" spans="1:8" x14ac:dyDescent="0.25">
      <c r="A3" s="99">
        <v>4</v>
      </c>
      <c r="B3" s="99" t="s">
        <v>14</v>
      </c>
      <c r="C3" s="99" t="s">
        <v>181</v>
      </c>
      <c r="D3" s="99">
        <v>1</v>
      </c>
      <c r="E3" s="99">
        <v>1</v>
      </c>
      <c r="F3" s="99">
        <v>150</v>
      </c>
      <c r="G3" s="99" t="s">
        <v>184</v>
      </c>
      <c r="H3" s="99" t="s">
        <v>183</v>
      </c>
    </row>
    <row r="4" spans="1:8" x14ac:dyDescent="0.25">
      <c r="A4" s="99">
        <v>5</v>
      </c>
      <c r="B4" s="99" t="s">
        <v>16</v>
      </c>
      <c r="C4" s="99" t="s">
        <v>181</v>
      </c>
      <c r="D4" s="99">
        <v>1</v>
      </c>
    </row>
    <row r="5" spans="1:8" x14ac:dyDescent="0.25">
      <c r="A5" s="99">
        <v>6</v>
      </c>
      <c r="B5" s="99" t="s">
        <v>18</v>
      </c>
      <c r="C5" s="99" t="s">
        <v>181</v>
      </c>
      <c r="D5" s="99">
        <v>1</v>
      </c>
    </row>
    <row r="6" spans="1:8" x14ac:dyDescent="0.25">
      <c r="A6" s="99">
        <v>7</v>
      </c>
      <c r="B6" s="99" t="s">
        <v>19</v>
      </c>
      <c r="C6" s="99" t="s">
        <v>181</v>
      </c>
      <c r="D6" s="99">
        <v>1</v>
      </c>
    </row>
    <row r="7" spans="1:8" x14ac:dyDescent="0.25">
      <c r="A7" s="99">
        <v>8</v>
      </c>
      <c r="B7" s="99" t="s">
        <v>137</v>
      </c>
      <c r="C7" s="99" t="s">
        <v>181</v>
      </c>
      <c r="D7" s="99">
        <v>1</v>
      </c>
    </row>
    <row r="8" spans="1:8" x14ac:dyDescent="0.25">
      <c r="A8" s="99">
        <v>9</v>
      </c>
      <c r="B8" s="99" t="s">
        <v>138</v>
      </c>
      <c r="C8" s="99" t="s">
        <v>181</v>
      </c>
      <c r="D8" s="99">
        <v>1</v>
      </c>
    </row>
    <row r="9" spans="1:8" x14ac:dyDescent="0.25">
      <c r="A9" s="99">
        <v>10</v>
      </c>
      <c r="B9" s="99" t="s">
        <v>21</v>
      </c>
      <c r="C9" s="99" t="s">
        <v>181</v>
      </c>
      <c r="D9" s="99">
        <v>1</v>
      </c>
    </row>
    <row r="10" spans="1:8" x14ac:dyDescent="0.25">
      <c r="A10" s="99">
        <v>11</v>
      </c>
      <c r="B10" s="99" t="s">
        <v>22</v>
      </c>
      <c r="C10" s="99" t="s">
        <v>181</v>
      </c>
      <c r="D10" s="99">
        <v>1</v>
      </c>
    </row>
    <row r="11" spans="1:8" x14ac:dyDescent="0.25">
      <c r="A11" s="99">
        <v>12</v>
      </c>
      <c r="B11" s="99" t="s">
        <v>23</v>
      </c>
      <c r="C11" s="99" t="s">
        <v>181</v>
      </c>
      <c r="D11" s="99">
        <v>1</v>
      </c>
    </row>
    <row r="12" spans="1:8" x14ac:dyDescent="0.25">
      <c r="A12" s="99">
        <v>13</v>
      </c>
      <c r="B12" s="99" t="s">
        <v>24</v>
      </c>
      <c r="C12" s="99" t="s">
        <v>181</v>
      </c>
      <c r="D12" s="99">
        <v>1</v>
      </c>
    </row>
    <row r="13" spans="1:8" x14ac:dyDescent="0.25">
      <c r="A13" s="99">
        <v>14</v>
      </c>
      <c r="B13" s="99" t="s">
        <v>25</v>
      </c>
      <c r="C13" s="99" t="s">
        <v>181</v>
      </c>
      <c r="D13" s="99">
        <v>1</v>
      </c>
    </row>
    <row r="14" spans="1:8" x14ac:dyDescent="0.25">
      <c r="A14" s="99">
        <v>15</v>
      </c>
      <c r="B14" s="99" t="s">
        <v>26</v>
      </c>
      <c r="C14" s="99" t="s">
        <v>181</v>
      </c>
      <c r="D14" s="99">
        <v>1</v>
      </c>
    </row>
    <row r="15" spans="1:8" x14ac:dyDescent="0.25">
      <c r="A15" s="99">
        <v>16</v>
      </c>
      <c r="B15" s="99" t="s">
        <v>27</v>
      </c>
      <c r="C15" s="99" t="s">
        <v>181</v>
      </c>
      <c r="D15" s="99">
        <v>1</v>
      </c>
    </row>
    <row r="16" spans="1:8" x14ac:dyDescent="0.25">
      <c r="A16" s="99">
        <v>17</v>
      </c>
      <c r="B16" s="99" t="s">
        <v>28</v>
      </c>
      <c r="C16" s="99" t="s">
        <v>181</v>
      </c>
      <c r="D16" s="99">
        <v>1</v>
      </c>
    </row>
    <row r="17" spans="1:4" x14ac:dyDescent="0.25">
      <c r="A17" s="99">
        <v>18</v>
      </c>
      <c r="B17" s="99" t="s">
        <v>29</v>
      </c>
      <c r="C17" s="99" t="s">
        <v>181</v>
      </c>
      <c r="D17" s="99">
        <v>1</v>
      </c>
    </row>
    <row r="18" spans="1:4" x14ac:dyDescent="0.25">
      <c r="A18" s="99">
        <v>19</v>
      </c>
      <c r="B18" s="99" t="s">
        <v>30</v>
      </c>
      <c r="C18" s="99" t="s">
        <v>181</v>
      </c>
      <c r="D18" s="99">
        <v>1</v>
      </c>
    </row>
    <row r="19" spans="1:4" x14ac:dyDescent="0.25">
      <c r="A19" s="99">
        <v>20</v>
      </c>
      <c r="B19" s="99" t="s">
        <v>31</v>
      </c>
      <c r="C19" s="99" t="s">
        <v>181</v>
      </c>
      <c r="D19" s="99">
        <v>1</v>
      </c>
    </row>
    <row r="20" spans="1:4" x14ac:dyDescent="0.25">
      <c r="A20" s="99">
        <v>21</v>
      </c>
      <c r="B20" s="99" t="s">
        <v>158</v>
      </c>
      <c r="C20" s="99" t="s">
        <v>181</v>
      </c>
      <c r="D20" s="99">
        <v>1</v>
      </c>
    </row>
    <row r="21" spans="1:4" x14ac:dyDescent="0.25">
      <c r="A21" s="99">
        <v>22</v>
      </c>
      <c r="B21" s="99" t="s">
        <v>159</v>
      </c>
      <c r="C21" s="99" t="s">
        <v>181</v>
      </c>
      <c r="D21" s="99">
        <v>1</v>
      </c>
    </row>
    <row r="22" spans="1:4" x14ac:dyDescent="0.25">
      <c r="A22" s="99">
        <v>23</v>
      </c>
      <c r="B22" s="99" t="s">
        <v>160</v>
      </c>
      <c r="C22" s="99" t="s">
        <v>181</v>
      </c>
      <c r="D22" s="99">
        <v>1</v>
      </c>
    </row>
    <row r="23" spans="1:4" x14ac:dyDescent="0.25">
      <c r="A23" s="99">
        <v>24</v>
      </c>
      <c r="B23" s="99" t="s">
        <v>116</v>
      </c>
      <c r="C23" s="99" t="s">
        <v>181</v>
      </c>
      <c r="D23" s="99">
        <v>1</v>
      </c>
    </row>
    <row r="24" spans="1:4" x14ac:dyDescent="0.25">
      <c r="A24" s="99">
        <v>25</v>
      </c>
      <c r="B24" s="99" t="s">
        <v>169</v>
      </c>
      <c r="C24" s="99" t="s">
        <v>181</v>
      </c>
      <c r="D24" s="99">
        <v>1</v>
      </c>
    </row>
    <row r="25" spans="1:4" x14ac:dyDescent="0.25">
      <c r="A25" s="99">
        <v>26</v>
      </c>
      <c r="B25" s="99" t="s">
        <v>161</v>
      </c>
      <c r="C25" s="99" t="s">
        <v>181</v>
      </c>
      <c r="D25" s="99">
        <v>1</v>
      </c>
    </row>
    <row r="26" spans="1:4" x14ac:dyDescent="0.25">
      <c r="A26" s="99">
        <v>27</v>
      </c>
      <c r="B26" s="99" t="s">
        <v>123</v>
      </c>
      <c r="C26" s="99" t="s">
        <v>181</v>
      </c>
      <c r="D26" s="99">
        <v>1</v>
      </c>
    </row>
    <row r="27" spans="1:4" x14ac:dyDescent="0.25">
      <c r="A27" s="99">
        <v>28</v>
      </c>
      <c r="B27" s="99" t="s">
        <v>21</v>
      </c>
      <c r="C27" s="99" t="s">
        <v>181</v>
      </c>
      <c r="D27" s="99">
        <v>1</v>
      </c>
    </row>
    <row r="28" spans="1:4" x14ac:dyDescent="0.25">
      <c r="A28" s="99">
        <v>29</v>
      </c>
      <c r="B28" s="99" t="s">
        <v>143</v>
      </c>
      <c r="C28" s="99" t="s">
        <v>181</v>
      </c>
      <c r="D28" s="99">
        <v>1</v>
      </c>
    </row>
    <row r="29" spans="1:4" x14ac:dyDescent="0.25">
      <c r="A29" s="99">
        <v>30</v>
      </c>
      <c r="B29" s="99" t="s">
        <v>170</v>
      </c>
      <c r="C29" s="99" t="s">
        <v>181</v>
      </c>
      <c r="D29" s="99">
        <v>1</v>
      </c>
    </row>
    <row r="30" spans="1:4" x14ac:dyDescent="0.25">
      <c r="A30" s="99">
        <v>31</v>
      </c>
      <c r="B30" s="99" t="s">
        <v>162</v>
      </c>
      <c r="C30" s="99" t="s">
        <v>181</v>
      </c>
      <c r="D30" s="99">
        <v>1</v>
      </c>
    </row>
    <row r="31" spans="1:4" x14ac:dyDescent="0.25">
      <c r="A31" s="99">
        <v>32</v>
      </c>
      <c r="B31" s="99" t="s">
        <v>168</v>
      </c>
      <c r="C31" s="99" t="s">
        <v>181</v>
      </c>
      <c r="D31" s="101">
        <v>2</v>
      </c>
    </row>
    <row r="32" spans="1:4" x14ac:dyDescent="0.25">
      <c r="A32" s="99">
        <v>33</v>
      </c>
      <c r="B32" s="99" t="s">
        <v>167</v>
      </c>
      <c r="C32" s="99" t="s">
        <v>181</v>
      </c>
      <c r="D32" s="101">
        <v>2</v>
      </c>
    </row>
    <row r="33" spans="1:4" x14ac:dyDescent="0.25">
      <c r="A33" s="99">
        <v>34</v>
      </c>
      <c r="B33" s="99" t="s">
        <v>40</v>
      </c>
      <c r="C33" s="99" t="s">
        <v>181</v>
      </c>
      <c r="D33" s="101">
        <v>2</v>
      </c>
    </row>
    <row r="34" spans="1:4" x14ac:dyDescent="0.25">
      <c r="A34" s="99">
        <v>35</v>
      </c>
      <c r="B34" s="99" t="s">
        <v>41</v>
      </c>
      <c r="C34" s="99" t="s">
        <v>181</v>
      </c>
      <c r="D34" s="101">
        <v>2</v>
      </c>
    </row>
    <row r="35" spans="1:4" x14ac:dyDescent="0.25">
      <c r="A35" s="99">
        <v>36</v>
      </c>
      <c r="B35" s="99" t="s">
        <v>42</v>
      </c>
      <c r="C35" s="99" t="s">
        <v>181</v>
      </c>
      <c r="D35" s="101">
        <v>2</v>
      </c>
    </row>
    <row r="36" spans="1:4" x14ac:dyDescent="0.25">
      <c r="A36" s="99">
        <v>37</v>
      </c>
      <c r="B36" s="99" t="s">
        <v>43</v>
      </c>
      <c r="C36" s="99" t="s">
        <v>181</v>
      </c>
      <c r="D36" s="101">
        <v>2</v>
      </c>
    </row>
    <row r="37" spans="1:4" x14ac:dyDescent="0.25">
      <c r="A37" s="99">
        <v>38</v>
      </c>
      <c r="B37" s="99" t="s">
        <v>129</v>
      </c>
      <c r="C37" s="99" t="s">
        <v>181</v>
      </c>
      <c r="D37" s="101">
        <v>2</v>
      </c>
    </row>
    <row r="38" spans="1:4" x14ac:dyDescent="0.25">
      <c r="A38" s="99">
        <v>39</v>
      </c>
      <c r="B38" s="99" t="s">
        <v>130</v>
      </c>
      <c r="C38" s="99" t="s">
        <v>181</v>
      </c>
      <c r="D38" s="101">
        <v>2</v>
      </c>
    </row>
    <row r="39" spans="1:4" x14ac:dyDescent="0.25">
      <c r="A39" s="99">
        <v>40</v>
      </c>
      <c r="B39" s="99" t="s">
        <v>124</v>
      </c>
      <c r="C39" s="99" t="s">
        <v>181</v>
      </c>
      <c r="D39" s="101">
        <v>2</v>
      </c>
    </row>
    <row r="40" spans="1:4" x14ac:dyDescent="0.25">
      <c r="A40" s="99">
        <v>41</v>
      </c>
      <c r="B40" s="99" t="s">
        <v>44</v>
      </c>
      <c r="C40" s="99" t="s">
        <v>181</v>
      </c>
      <c r="D40" s="101">
        <v>2</v>
      </c>
    </row>
    <row r="41" spans="1:4" x14ac:dyDescent="0.25">
      <c r="A41" s="99">
        <v>42</v>
      </c>
      <c r="B41" s="99" t="s">
        <v>45</v>
      </c>
      <c r="C41" s="99" t="s">
        <v>181</v>
      </c>
      <c r="D41" s="101">
        <v>2</v>
      </c>
    </row>
    <row r="42" spans="1:4" x14ac:dyDescent="0.25">
      <c r="A42" s="99">
        <v>43</v>
      </c>
      <c r="B42" s="99" t="s">
        <v>46</v>
      </c>
      <c r="C42" s="99" t="s">
        <v>181</v>
      </c>
      <c r="D42" s="101">
        <v>2</v>
      </c>
    </row>
    <row r="43" spans="1:4" x14ac:dyDescent="0.25">
      <c r="A43" s="99">
        <v>44</v>
      </c>
      <c r="B43" s="99" t="s">
        <v>47</v>
      </c>
      <c r="C43" s="99" t="s">
        <v>181</v>
      </c>
      <c r="D43" s="101">
        <v>2</v>
      </c>
    </row>
    <row r="44" spans="1:4" x14ac:dyDescent="0.25">
      <c r="A44" s="99">
        <v>45</v>
      </c>
      <c r="B44" s="99" t="s">
        <v>50</v>
      </c>
      <c r="C44" s="99" t="s">
        <v>181</v>
      </c>
      <c r="D44" s="101">
        <v>2</v>
      </c>
    </row>
    <row r="45" spans="1:4" x14ac:dyDescent="0.25">
      <c r="A45" s="99">
        <v>46</v>
      </c>
      <c r="B45" s="99" t="s">
        <v>51</v>
      </c>
      <c r="C45" s="99" t="s">
        <v>181</v>
      </c>
      <c r="D45" s="101">
        <v>2</v>
      </c>
    </row>
    <row r="46" spans="1:4" x14ac:dyDescent="0.25">
      <c r="A46" s="99">
        <v>47</v>
      </c>
      <c r="B46" s="99" t="s">
        <v>53</v>
      </c>
      <c r="C46" s="99" t="s">
        <v>181</v>
      </c>
      <c r="D46" s="101">
        <v>2</v>
      </c>
    </row>
    <row r="47" spans="1:4" x14ac:dyDescent="0.25">
      <c r="A47" s="99">
        <v>48</v>
      </c>
      <c r="B47" s="99" t="s">
        <v>54</v>
      </c>
      <c r="C47" s="99" t="s">
        <v>181</v>
      </c>
      <c r="D47" s="101">
        <v>2</v>
      </c>
    </row>
    <row r="48" spans="1:4" x14ac:dyDescent="0.25">
      <c r="A48" s="99">
        <v>49</v>
      </c>
      <c r="B48" s="99" t="s">
        <v>55</v>
      </c>
      <c r="C48" s="99" t="s">
        <v>181</v>
      </c>
      <c r="D48" s="101">
        <v>2</v>
      </c>
    </row>
    <row r="49" spans="1:4" x14ac:dyDescent="0.25">
      <c r="A49" s="99">
        <v>50</v>
      </c>
      <c r="B49" s="99" t="s">
        <v>56</v>
      </c>
      <c r="C49" s="99" t="s">
        <v>181</v>
      </c>
      <c r="D49" s="101">
        <v>2</v>
      </c>
    </row>
    <row r="50" spans="1:4" x14ac:dyDescent="0.25">
      <c r="A50" s="99">
        <v>51</v>
      </c>
      <c r="B50" s="99" t="s">
        <v>132</v>
      </c>
      <c r="C50" s="99" t="s">
        <v>181</v>
      </c>
      <c r="D50" s="101">
        <v>2</v>
      </c>
    </row>
    <row r="51" spans="1:4" x14ac:dyDescent="0.25">
      <c r="A51" s="99">
        <v>52</v>
      </c>
      <c r="B51" s="99" t="s">
        <v>131</v>
      </c>
      <c r="C51" s="99" t="s">
        <v>181</v>
      </c>
      <c r="D51" s="101">
        <v>2</v>
      </c>
    </row>
    <row r="52" spans="1:4" x14ac:dyDescent="0.25">
      <c r="A52" s="99">
        <v>53</v>
      </c>
      <c r="B52" s="99" t="s">
        <v>90</v>
      </c>
      <c r="C52" s="99" t="s">
        <v>181</v>
      </c>
      <c r="D52" s="101">
        <v>2</v>
      </c>
    </row>
    <row r="53" spans="1:4" x14ac:dyDescent="0.25">
      <c r="A53" s="99">
        <v>54</v>
      </c>
      <c r="B53" s="99" t="s">
        <v>57</v>
      </c>
      <c r="C53" s="99" t="s">
        <v>181</v>
      </c>
      <c r="D53" s="101">
        <v>2</v>
      </c>
    </row>
    <row r="54" spans="1:4" x14ac:dyDescent="0.25">
      <c r="A54" s="99">
        <v>55</v>
      </c>
      <c r="B54" s="99" t="s">
        <v>118</v>
      </c>
      <c r="C54" s="99" t="s">
        <v>181</v>
      </c>
      <c r="D54" s="101">
        <v>3</v>
      </c>
    </row>
    <row r="55" spans="1:4" x14ac:dyDescent="0.25">
      <c r="A55" s="99">
        <v>56</v>
      </c>
      <c r="B55" s="99" t="s">
        <v>119</v>
      </c>
      <c r="C55" s="99" t="s">
        <v>181</v>
      </c>
      <c r="D55" s="101">
        <v>3</v>
      </c>
    </row>
    <row r="56" spans="1:4" x14ac:dyDescent="0.25">
      <c r="A56" s="99">
        <v>57</v>
      </c>
      <c r="B56" s="99" t="s">
        <v>120</v>
      </c>
      <c r="C56" s="99" t="s">
        <v>181</v>
      </c>
      <c r="D56" s="101">
        <v>3</v>
      </c>
    </row>
    <row r="57" spans="1:4" x14ac:dyDescent="0.25">
      <c r="A57" s="99">
        <v>58</v>
      </c>
      <c r="B57" s="99" t="s">
        <v>60</v>
      </c>
      <c r="C57" s="99" t="s">
        <v>181</v>
      </c>
      <c r="D57" s="101">
        <v>3</v>
      </c>
    </row>
    <row r="58" spans="1:4" x14ac:dyDescent="0.25">
      <c r="A58" s="99">
        <v>59</v>
      </c>
      <c r="B58" s="99" t="s">
        <v>121</v>
      </c>
      <c r="C58" s="99" t="s">
        <v>181</v>
      </c>
      <c r="D58" s="101">
        <v>3</v>
      </c>
    </row>
    <row r="59" spans="1:4" x14ac:dyDescent="0.25">
      <c r="A59" s="99">
        <v>60</v>
      </c>
      <c r="B59" s="99" t="s">
        <v>122</v>
      </c>
      <c r="C59" s="99" t="s">
        <v>181</v>
      </c>
      <c r="D59" s="101">
        <v>3</v>
      </c>
    </row>
    <row r="60" spans="1:4" x14ac:dyDescent="0.25">
      <c r="A60" s="99">
        <v>61</v>
      </c>
      <c r="B60" s="99" t="s">
        <v>128</v>
      </c>
      <c r="C60" s="99" t="s">
        <v>181</v>
      </c>
      <c r="D60" s="101">
        <v>3</v>
      </c>
    </row>
    <row r="61" spans="1:4" x14ac:dyDescent="0.25">
      <c r="A61" s="99">
        <v>62</v>
      </c>
      <c r="B61" s="99" t="s">
        <v>61</v>
      </c>
      <c r="C61" s="99" t="s">
        <v>181</v>
      </c>
      <c r="D61" s="101">
        <v>3</v>
      </c>
    </row>
    <row r="62" spans="1:4" x14ac:dyDescent="0.25">
      <c r="A62" s="99">
        <v>63</v>
      </c>
      <c r="B62" s="99" t="s">
        <v>62</v>
      </c>
      <c r="C62" s="99" t="s">
        <v>181</v>
      </c>
      <c r="D62" s="101">
        <v>3</v>
      </c>
    </row>
    <row r="63" spans="1:4" x14ac:dyDescent="0.25">
      <c r="A63" s="99">
        <v>64</v>
      </c>
      <c r="B63" s="99" t="s">
        <v>63</v>
      </c>
      <c r="C63" s="99" t="s">
        <v>181</v>
      </c>
      <c r="D63" s="101">
        <v>3</v>
      </c>
    </row>
    <row r="64" spans="1:4" x14ac:dyDescent="0.25">
      <c r="A64" s="99">
        <v>65</v>
      </c>
      <c r="B64" s="99" t="s">
        <v>64</v>
      </c>
      <c r="C64" s="99" t="s">
        <v>181</v>
      </c>
      <c r="D64" s="101">
        <v>3</v>
      </c>
    </row>
    <row r="65" spans="1:4" x14ac:dyDescent="0.25">
      <c r="A65" s="99">
        <v>66</v>
      </c>
      <c r="B65" s="99" t="s">
        <v>65</v>
      </c>
      <c r="C65" s="99" t="s">
        <v>181</v>
      </c>
      <c r="D65" s="101">
        <v>3</v>
      </c>
    </row>
    <row r="66" spans="1:4" x14ac:dyDescent="0.25">
      <c r="A66" s="99">
        <v>67</v>
      </c>
      <c r="B66" s="99" t="s">
        <v>66</v>
      </c>
      <c r="C66" s="99" t="s">
        <v>181</v>
      </c>
      <c r="D66" s="101">
        <v>3</v>
      </c>
    </row>
    <row r="67" spans="1:4" x14ac:dyDescent="0.25">
      <c r="A67" s="99">
        <v>68</v>
      </c>
      <c r="B67" s="99" t="s">
        <v>140</v>
      </c>
      <c r="C67" s="99" t="s">
        <v>181</v>
      </c>
      <c r="D67" s="101">
        <v>3</v>
      </c>
    </row>
    <row r="68" spans="1:4" x14ac:dyDescent="0.25">
      <c r="A68" s="99">
        <v>69</v>
      </c>
      <c r="B68" s="99" t="s">
        <v>166</v>
      </c>
      <c r="C68" s="99" t="s">
        <v>181</v>
      </c>
      <c r="D68" s="101">
        <v>3</v>
      </c>
    </row>
    <row r="69" spans="1:4" x14ac:dyDescent="0.25">
      <c r="A69" s="99">
        <v>70</v>
      </c>
      <c r="B69" s="99" t="s">
        <v>68</v>
      </c>
      <c r="C69" s="99" t="s">
        <v>181</v>
      </c>
      <c r="D69" s="101">
        <v>4</v>
      </c>
    </row>
    <row r="70" spans="1:4" x14ac:dyDescent="0.25">
      <c r="A70" s="99">
        <v>71</v>
      </c>
      <c r="B70" s="99" t="s">
        <v>70</v>
      </c>
      <c r="C70" s="99" t="s">
        <v>181</v>
      </c>
      <c r="D70" s="101">
        <v>4</v>
      </c>
    </row>
    <row r="71" spans="1:4" x14ac:dyDescent="0.25">
      <c r="A71" s="99">
        <v>72</v>
      </c>
      <c r="B71" s="99" t="s">
        <v>71</v>
      </c>
      <c r="C71" s="99" t="s">
        <v>181</v>
      </c>
      <c r="D71" s="101">
        <v>4</v>
      </c>
    </row>
    <row r="72" spans="1:4" x14ac:dyDescent="0.25">
      <c r="A72" s="99">
        <v>73</v>
      </c>
      <c r="B72" s="99" t="s">
        <v>73</v>
      </c>
      <c r="C72" s="99" t="s">
        <v>181</v>
      </c>
      <c r="D72" s="101">
        <v>5</v>
      </c>
    </row>
    <row r="73" spans="1:4" x14ac:dyDescent="0.25">
      <c r="A73" s="99">
        <v>74</v>
      </c>
      <c r="B73" s="99" t="s">
        <v>74</v>
      </c>
      <c r="C73" s="99" t="s">
        <v>181</v>
      </c>
      <c r="D73" s="101">
        <v>5</v>
      </c>
    </row>
    <row r="74" spans="1:4" x14ac:dyDescent="0.25">
      <c r="A74" s="99">
        <v>75</v>
      </c>
      <c r="B74" s="99" t="s">
        <v>75</v>
      </c>
      <c r="C74" s="99" t="s">
        <v>181</v>
      </c>
      <c r="D74" s="101">
        <v>5</v>
      </c>
    </row>
    <row r="75" spans="1:4" ht="15" customHeight="1" x14ac:dyDescent="0.25">
      <c r="A75" s="99">
        <v>76</v>
      </c>
      <c r="B75" s="99" t="s">
        <v>76</v>
      </c>
      <c r="C75" s="99" t="s">
        <v>181</v>
      </c>
      <c r="D75" s="101">
        <v>6</v>
      </c>
    </row>
    <row r="76" spans="1:4" x14ac:dyDescent="0.25">
      <c r="A76" s="99">
        <v>77</v>
      </c>
      <c r="B76" s="99" t="s">
        <v>78</v>
      </c>
      <c r="C76" s="99" t="s">
        <v>181</v>
      </c>
      <c r="D76" s="101">
        <v>7</v>
      </c>
    </row>
    <row r="77" spans="1:4" x14ac:dyDescent="0.25">
      <c r="A77" s="99">
        <v>78</v>
      </c>
      <c r="B77" s="99" t="s">
        <v>81</v>
      </c>
      <c r="C77" s="99" t="s">
        <v>181</v>
      </c>
      <c r="D77" s="101">
        <v>7</v>
      </c>
    </row>
    <row r="78" spans="1:4" x14ac:dyDescent="0.25">
      <c r="A78" s="99">
        <v>79</v>
      </c>
      <c r="B78" s="99" t="s">
        <v>82</v>
      </c>
      <c r="C78" s="99" t="s">
        <v>181</v>
      </c>
      <c r="D78" s="101">
        <v>7</v>
      </c>
    </row>
    <row r="79" spans="1:4" x14ac:dyDescent="0.25">
      <c r="A79" s="99">
        <v>80</v>
      </c>
      <c r="B79" s="99" t="s">
        <v>86</v>
      </c>
      <c r="C79" s="99" t="s">
        <v>181</v>
      </c>
      <c r="D79" s="101">
        <v>8</v>
      </c>
    </row>
    <row r="80" spans="1:4" x14ac:dyDescent="0.25">
      <c r="A80" s="99">
        <v>81</v>
      </c>
      <c r="B80" s="99" t="s">
        <v>87</v>
      </c>
      <c r="C80" s="99" t="s">
        <v>181</v>
      </c>
      <c r="D80" s="101">
        <v>8</v>
      </c>
    </row>
    <row r="81" spans="1:4" x14ac:dyDescent="0.25">
      <c r="A81" s="99">
        <v>82</v>
      </c>
      <c r="B81" s="99" t="s">
        <v>88</v>
      </c>
      <c r="C81" s="99" t="s">
        <v>181</v>
      </c>
      <c r="D81" s="101">
        <v>8</v>
      </c>
    </row>
    <row r="82" spans="1:4" x14ac:dyDescent="0.25">
      <c r="A82" s="99">
        <v>83</v>
      </c>
      <c r="B82" s="99" t="s">
        <v>91</v>
      </c>
      <c r="C82" s="99" t="s">
        <v>181</v>
      </c>
      <c r="D82" s="101">
        <v>9</v>
      </c>
    </row>
    <row r="83" spans="1:4" x14ac:dyDescent="0.25">
      <c r="A83" s="99">
        <v>84</v>
      </c>
      <c r="B83" s="99" t="s">
        <v>92</v>
      </c>
      <c r="C83" s="99" t="s">
        <v>181</v>
      </c>
      <c r="D83" s="101">
        <v>9</v>
      </c>
    </row>
    <row r="84" spans="1:4" x14ac:dyDescent="0.25">
      <c r="A84" s="99">
        <v>85</v>
      </c>
      <c r="B84" s="99" t="s">
        <v>96</v>
      </c>
      <c r="C84" s="99" t="s">
        <v>181</v>
      </c>
      <c r="D84" s="101">
        <v>10</v>
      </c>
    </row>
    <row r="85" spans="1:4" x14ac:dyDescent="0.25">
      <c r="A85" s="99">
        <v>86</v>
      </c>
      <c r="B85" s="99" t="s">
        <v>163</v>
      </c>
      <c r="C85" s="99" t="s">
        <v>181</v>
      </c>
      <c r="D85" s="101">
        <v>10</v>
      </c>
    </row>
    <row r="86" spans="1:4" x14ac:dyDescent="0.25">
      <c r="A86" s="99">
        <v>87</v>
      </c>
      <c r="B86" s="99" t="s">
        <v>164</v>
      </c>
      <c r="C86" s="99" t="s">
        <v>181</v>
      </c>
      <c r="D86" s="101">
        <v>14</v>
      </c>
    </row>
    <row r="87" spans="1:4" x14ac:dyDescent="0.25">
      <c r="A87" s="99">
        <v>88</v>
      </c>
      <c r="B87" s="99" t="s">
        <v>99</v>
      </c>
      <c r="C87" s="99" t="s">
        <v>181</v>
      </c>
      <c r="D87" s="101">
        <v>14</v>
      </c>
    </row>
    <row r="88" spans="1:4" x14ac:dyDescent="0.25">
      <c r="A88" s="99">
        <v>89</v>
      </c>
      <c r="B88" s="99" t="s">
        <v>115</v>
      </c>
      <c r="C88" s="99" t="s">
        <v>181</v>
      </c>
      <c r="D88" s="101">
        <v>14</v>
      </c>
    </row>
    <row r="89" spans="1:4" x14ac:dyDescent="0.25">
      <c r="A89" s="99">
        <v>90</v>
      </c>
      <c r="B89" s="99" t="s">
        <v>114</v>
      </c>
      <c r="C89" s="99" t="s">
        <v>181</v>
      </c>
      <c r="D89" s="101">
        <v>14</v>
      </c>
    </row>
    <row r="90" spans="1:4" x14ac:dyDescent="0.25">
      <c r="A90" s="99">
        <v>91</v>
      </c>
      <c r="B90" s="99" t="s">
        <v>113</v>
      </c>
      <c r="C90" s="99" t="s">
        <v>181</v>
      </c>
      <c r="D90" s="101">
        <v>14</v>
      </c>
    </row>
    <row r="91" spans="1:4" x14ac:dyDescent="0.25">
      <c r="A91" s="99">
        <v>92</v>
      </c>
      <c r="B91" s="99" t="s">
        <v>102</v>
      </c>
      <c r="C91" s="99" t="s">
        <v>181</v>
      </c>
      <c r="D91" s="101">
        <v>11</v>
      </c>
    </row>
    <row r="92" spans="1:4" x14ac:dyDescent="0.25">
      <c r="A92" s="99">
        <v>93</v>
      </c>
      <c r="B92" s="99" t="s">
        <v>103</v>
      </c>
      <c r="C92" s="99" t="s">
        <v>181</v>
      </c>
      <c r="D92" s="101">
        <v>11</v>
      </c>
    </row>
    <row r="93" spans="1:4" x14ac:dyDescent="0.25">
      <c r="A93" s="99">
        <v>94</v>
      </c>
      <c r="B93" s="99" t="s">
        <v>104</v>
      </c>
      <c r="C93" s="99" t="s">
        <v>181</v>
      </c>
      <c r="D93" s="101">
        <v>12</v>
      </c>
    </row>
    <row r="94" spans="1:4" x14ac:dyDescent="0.25">
      <c r="A94" s="99">
        <v>95</v>
      </c>
      <c r="B94" s="99" t="s">
        <v>105</v>
      </c>
      <c r="C94" s="99" t="s">
        <v>181</v>
      </c>
      <c r="D94" s="101">
        <v>12</v>
      </c>
    </row>
    <row r="95" spans="1:4" x14ac:dyDescent="0.25">
      <c r="A95" s="99">
        <v>96</v>
      </c>
      <c r="B95" s="99" t="s">
        <v>106</v>
      </c>
      <c r="C95" s="99" t="s">
        <v>181</v>
      </c>
      <c r="D95" s="101">
        <v>13</v>
      </c>
    </row>
    <row r="96" spans="1:4" x14ac:dyDescent="0.25">
      <c r="A96" s="99">
        <v>97</v>
      </c>
      <c r="B96" s="99" t="s">
        <v>108</v>
      </c>
      <c r="C96" s="99" t="s">
        <v>181</v>
      </c>
      <c r="D96" s="101">
        <v>13</v>
      </c>
    </row>
    <row r="97" spans="1:4" x14ac:dyDescent="0.25">
      <c r="A97" s="99">
        <v>98</v>
      </c>
      <c r="B97" s="99" t="s">
        <v>125</v>
      </c>
      <c r="C97" s="99" t="s">
        <v>181</v>
      </c>
      <c r="D97" s="10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9"/>
  <sheetViews>
    <sheetView rightToLeft="1" topLeftCell="A7" zoomScale="60" zoomScaleNormal="60" workbookViewId="0">
      <selection activeCell="E15" sqref="B15:E31"/>
    </sheetView>
  </sheetViews>
  <sheetFormatPr defaultRowHeight="15" x14ac:dyDescent="0.25"/>
  <cols>
    <col min="2" max="2" width="4.85546875" bestFit="1" customWidth="1"/>
    <col min="3" max="3" width="43.7109375" bestFit="1" customWidth="1"/>
    <col min="4" max="4" width="15.140625" style="3" customWidth="1"/>
    <col min="5" max="5" width="25.85546875" style="3" customWidth="1"/>
    <col min="6" max="6" width="36.85546875" customWidth="1"/>
    <col min="7" max="7" width="20.140625" bestFit="1" customWidth="1"/>
    <col min="8" max="8" width="15.85546875" style="3" customWidth="1"/>
    <col min="9" max="9" width="10.140625" customWidth="1"/>
    <col min="10" max="10" width="8.85546875" customWidth="1"/>
    <col min="11" max="11" width="8.85546875" style="3" customWidth="1"/>
    <col min="12" max="12" width="16.42578125" customWidth="1"/>
    <col min="13" max="13" width="11.42578125" customWidth="1"/>
    <col min="14" max="14" width="12.85546875" style="3" customWidth="1"/>
    <col min="15" max="15" width="10.140625" customWidth="1"/>
    <col min="16" max="16" width="14.140625" customWidth="1"/>
    <col min="17" max="17" width="19.5703125" customWidth="1"/>
  </cols>
  <sheetData>
    <row r="2" spans="1:18" ht="15.75" thickBot="1" x14ac:dyDescent="0.3">
      <c r="A2" s="1"/>
      <c r="B2" s="1"/>
      <c r="C2" s="1"/>
      <c r="D2" s="2"/>
      <c r="E2" s="2"/>
      <c r="F2" s="1"/>
      <c r="G2" s="1"/>
      <c r="H2" s="2"/>
      <c r="I2" s="1"/>
      <c r="J2" s="1"/>
      <c r="K2" s="2"/>
      <c r="L2" s="1"/>
      <c r="M2" s="1"/>
      <c r="N2" s="2"/>
      <c r="O2" s="1"/>
      <c r="P2" s="1"/>
      <c r="Q2" s="1"/>
      <c r="R2" s="1"/>
    </row>
    <row r="3" spans="1:18" x14ac:dyDescent="0.25">
      <c r="A3" s="1"/>
      <c r="B3" s="1"/>
      <c r="C3" s="1"/>
      <c r="D3" s="2"/>
      <c r="E3" s="2"/>
      <c r="F3" s="1"/>
      <c r="G3" s="80" t="s">
        <v>172</v>
      </c>
      <c r="H3" s="81"/>
      <c r="I3" s="81"/>
      <c r="J3" s="81"/>
      <c r="K3" s="81"/>
      <c r="L3" s="81"/>
      <c r="M3" s="82"/>
      <c r="N3" s="2"/>
      <c r="O3" s="1"/>
      <c r="P3" s="1"/>
      <c r="Q3" s="1"/>
      <c r="R3" s="1"/>
    </row>
    <row r="4" spans="1:18" ht="13.9" customHeight="1" x14ac:dyDescent="0.25">
      <c r="A4" s="1"/>
      <c r="B4" s="1"/>
      <c r="C4" s="1"/>
      <c r="D4" s="2"/>
      <c r="E4" s="2"/>
      <c r="F4" s="1"/>
      <c r="G4" s="83"/>
      <c r="H4" s="84"/>
      <c r="I4" s="84"/>
      <c r="J4" s="84"/>
      <c r="K4" s="84"/>
      <c r="L4" s="84"/>
      <c r="M4" s="85"/>
      <c r="N4" s="2"/>
      <c r="O4" s="1"/>
      <c r="P4" s="1"/>
      <c r="Q4" s="1"/>
      <c r="R4" s="1"/>
    </row>
    <row r="5" spans="1:18" ht="13.9" customHeight="1" x14ac:dyDescent="0.25">
      <c r="A5" s="1"/>
      <c r="B5" s="1"/>
      <c r="C5" s="1"/>
      <c r="D5" s="2"/>
      <c r="E5" s="2"/>
      <c r="F5" s="1"/>
      <c r="G5" s="83"/>
      <c r="H5" s="84"/>
      <c r="I5" s="84"/>
      <c r="J5" s="84"/>
      <c r="K5" s="84"/>
      <c r="L5" s="84"/>
      <c r="M5" s="85"/>
      <c r="N5" s="2"/>
      <c r="O5" s="1"/>
      <c r="P5" s="1"/>
      <c r="Q5" s="1"/>
      <c r="R5" s="1"/>
    </row>
    <row r="6" spans="1:18" ht="14.45" customHeight="1" thickBot="1" x14ac:dyDescent="0.3">
      <c r="A6" s="1"/>
      <c r="B6" s="1"/>
      <c r="C6" s="1"/>
      <c r="D6" s="2"/>
      <c r="E6" s="2"/>
      <c r="F6" s="1"/>
      <c r="G6" s="96"/>
      <c r="H6" s="97"/>
      <c r="I6" s="97"/>
      <c r="J6" s="97"/>
      <c r="K6" s="97"/>
      <c r="L6" s="97"/>
      <c r="M6" s="98"/>
      <c r="N6" s="2"/>
      <c r="O6" s="1"/>
      <c r="P6" s="1"/>
      <c r="Q6" s="1"/>
      <c r="R6" s="1"/>
    </row>
    <row r="7" spans="1:18" ht="19.5" thickBot="1" x14ac:dyDescent="0.35">
      <c r="A7" s="1"/>
      <c r="B7" s="70" t="s">
        <v>0</v>
      </c>
      <c r="C7" s="70" t="s">
        <v>1</v>
      </c>
      <c r="D7" s="70" t="s">
        <v>2</v>
      </c>
      <c r="E7" s="70" t="s">
        <v>12</v>
      </c>
      <c r="F7" s="70" t="s">
        <v>3</v>
      </c>
      <c r="G7" s="86" t="s">
        <v>4</v>
      </c>
      <c r="H7" s="87"/>
      <c r="I7" s="70" t="s">
        <v>7</v>
      </c>
      <c r="J7" s="86" t="s">
        <v>4</v>
      </c>
      <c r="K7" s="87"/>
      <c r="L7" s="70" t="s">
        <v>10</v>
      </c>
      <c r="M7" s="70" t="s">
        <v>11</v>
      </c>
      <c r="N7" s="74" t="s">
        <v>9</v>
      </c>
      <c r="O7" s="72" t="s">
        <v>133</v>
      </c>
      <c r="P7" s="73"/>
      <c r="Q7" s="70" t="s">
        <v>8</v>
      </c>
      <c r="R7" s="1"/>
    </row>
    <row r="8" spans="1:18" ht="19.5" thickBot="1" x14ac:dyDescent="0.35">
      <c r="A8" s="1"/>
      <c r="B8" s="71"/>
      <c r="C8" s="71"/>
      <c r="D8" s="71"/>
      <c r="E8" s="71"/>
      <c r="F8" s="71"/>
      <c r="G8" s="27" t="s">
        <v>5</v>
      </c>
      <c r="H8" s="28" t="s">
        <v>6</v>
      </c>
      <c r="I8" s="71"/>
      <c r="J8" s="27" t="s">
        <v>5</v>
      </c>
      <c r="K8" s="28" t="s">
        <v>6</v>
      </c>
      <c r="L8" s="71"/>
      <c r="M8" s="71"/>
      <c r="N8" s="75"/>
      <c r="O8" s="37" t="s">
        <v>5</v>
      </c>
      <c r="P8" s="37" t="s">
        <v>6</v>
      </c>
      <c r="Q8" s="71"/>
      <c r="R8" s="1"/>
    </row>
    <row r="9" spans="1:18" ht="21" x14ac:dyDescent="0.35">
      <c r="A9" s="1"/>
      <c r="B9" s="19">
        <v>1</v>
      </c>
      <c r="C9" s="20" t="s">
        <v>13</v>
      </c>
      <c r="D9" s="21">
        <f>34*5500</f>
        <v>187000</v>
      </c>
      <c r="E9" s="21" t="s">
        <v>156</v>
      </c>
      <c r="F9" s="58" t="s">
        <v>38</v>
      </c>
      <c r="G9" s="20">
        <f>1300/5000</f>
        <v>0.26</v>
      </c>
      <c r="H9" s="21">
        <f>G9*D9</f>
        <v>48620</v>
      </c>
      <c r="I9" s="20"/>
      <c r="J9" s="20"/>
      <c r="K9" s="21">
        <f>J9*I9</f>
        <v>0</v>
      </c>
      <c r="L9" s="4">
        <f>6*5500</f>
        <v>33000</v>
      </c>
      <c r="M9" s="5"/>
      <c r="N9" s="6">
        <f>M9+D9-L9</f>
        <v>154000</v>
      </c>
      <c r="O9" s="20">
        <f t="shared" ref="O9:O72" si="0">G9</f>
        <v>0.26</v>
      </c>
      <c r="P9" s="36">
        <f>N9*O9</f>
        <v>40040</v>
      </c>
      <c r="Q9" s="25"/>
      <c r="R9" s="1"/>
    </row>
    <row r="10" spans="1:18" ht="21" x14ac:dyDescent="0.35">
      <c r="A10" s="1"/>
      <c r="B10" s="22">
        <v>2</v>
      </c>
      <c r="C10" s="23" t="s">
        <v>14</v>
      </c>
      <c r="D10" s="24">
        <f>8*4000</f>
        <v>32000</v>
      </c>
      <c r="E10" s="24" t="s">
        <v>127</v>
      </c>
      <c r="F10" s="59"/>
      <c r="G10" s="23">
        <f>1300/5000</f>
        <v>0.26</v>
      </c>
      <c r="H10" s="21">
        <f t="shared" ref="H10:H82" si="1">G10*D10</f>
        <v>8320</v>
      </c>
      <c r="I10" s="23"/>
      <c r="J10" s="23"/>
      <c r="K10" s="24">
        <f t="shared" ref="K10:K84" si="2">J10*I10</f>
        <v>0</v>
      </c>
      <c r="L10" s="7"/>
      <c r="M10" s="8"/>
      <c r="N10" s="6">
        <f t="shared" ref="N10:N77" si="3">M10+D10-L10</f>
        <v>32000</v>
      </c>
      <c r="O10" s="23">
        <f t="shared" si="0"/>
        <v>0.26</v>
      </c>
      <c r="P10" s="36">
        <f t="shared" ref="P10:P75" si="4">N10*O10</f>
        <v>8320</v>
      </c>
      <c r="Q10" s="26"/>
      <c r="R10" s="1"/>
    </row>
    <row r="11" spans="1:18" ht="21" x14ac:dyDescent="0.35">
      <c r="A11" s="1"/>
      <c r="B11" s="22">
        <v>3</v>
      </c>
      <c r="C11" s="23" t="s">
        <v>16</v>
      </c>
      <c r="D11" s="24">
        <v>35400</v>
      </c>
      <c r="E11" s="24" t="s">
        <v>135</v>
      </c>
      <c r="F11" s="59"/>
      <c r="G11" s="23">
        <v>120</v>
      </c>
      <c r="H11" s="21">
        <f t="shared" si="1"/>
        <v>4248000</v>
      </c>
      <c r="I11" s="23"/>
      <c r="J11" s="23"/>
      <c r="K11" s="24">
        <f t="shared" si="2"/>
        <v>0</v>
      </c>
      <c r="L11" s="7"/>
      <c r="M11" s="8"/>
      <c r="N11" s="6">
        <f t="shared" si="3"/>
        <v>35400</v>
      </c>
      <c r="O11" s="23">
        <f t="shared" si="0"/>
        <v>120</v>
      </c>
      <c r="P11" s="36">
        <f t="shared" si="4"/>
        <v>4248000</v>
      </c>
      <c r="Q11" s="26" t="s">
        <v>136</v>
      </c>
      <c r="R11" s="1"/>
    </row>
    <row r="12" spans="1:18" ht="21" x14ac:dyDescent="0.35">
      <c r="A12" s="1"/>
      <c r="B12" s="22">
        <v>4</v>
      </c>
      <c r="C12" s="23" t="s">
        <v>17</v>
      </c>
      <c r="D12" s="24">
        <v>2000</v>
      </c>
      <c r="E12" s="24" t="s">
        <v>135</v>
      </c>
      <c r="F12" s="59"/>
      <c r="G12" s="23">
        <v>150</v>
      </c>
      <c r="H12" s="21">
        <f t="shared" si="1"/>
        <v>300000</v>
      </c>
      <c r="I12" s="23"/>
      <c r="J12" s="23"/>
      <c r="K12" s="24">
        <f t="shared" si="2"/>
        <v>0</v>
      </c>
      <c r="L12" s="7"/>
      <c r="M12" s="8"/>
      <c r="N12" s="6">
        <f t="shared" si="3"/>
        <v>2000</v>
      </c>
      <c r="O12" s="23">
        <f t="shared" si="0"/>
        <v>150</v>
      </c>
      <c r="P12" s="36">
        <f t="shared" si="4"/>
        <v>300000</v>
      </c>
      <c r="Q12" s="26" t="s">
        <v>136</v>
      </c>
      <c r="R12" s="1"/>
    </row>
    <row r="13" spans="1:18" ht="21" x14ac:dyDescent="0.35">
      <c r="A13" s="1"/>
      <c r="B13" s="22">
        <v>5</v>
      </c>
      <c r="C13" s="23" t="s">
        <v>18</v>
      </c>
      <c r="D13" s="24">
        <v>0</v>
      </c>
      <c r="E13" s="24" t="s">
        <v>135</v>
      </c>
      <c r="F13" s="59"/>
      <c r="G13" s="23">
        <v>175</v>
      </c>
      <c r="H13" s="21">
        <f t="shared" si="1"/>
        <v>0</v>
      </c>
      <c r="I13" s="23"/>
      <c r="J13" s="23"/>
      <c r="K13" s="24">
        <f t="shared" si="2"/>
        <v>0</v>
      </c>
      <c r="L13" s="7"/>
      <c r="M13" s="8"/>
      <c r="N13" s="6">
        <f t="shared" si="3"/>
        <v>0</v>
      </c>
      <c r="O13" s="23">
        <f t="shared" si="0"/>
        <v>175</v>
      </c>
      <c r="P13" s="36">
        <f t="shared" si="4"/>
        <v>0</v>
      </c>
      <c r="Q13" s="26"/>
      <c r="R13" s="1"/>
    </row>
    <row r="14" spans="1:18" ht="21" x14ac:dyDescent="0.35">
      <c r="A14" s="1"/>
      <c r="B14" s="22">
        <v>6</v>
      </c>
      <c r="C14" s="23" t="s">
        <v>19</v>
      </c>
      <c r="D14" s="24">
        <v>0</v>
      </c>
      <c r="E14" s="24" t="s">
        <v>126</v>
      </c>
      <c r="F14" s="59"/>
      <c r="G14" s="23">
        <f>1410/4000</f>
        <v>0.35249999999999998</v>
      </c>
      <c r="H14" s="21">
        <f t="shared" si="1"/>
        <v>0</v>
      </c>
      <c r="I14" s="23"/>
      <c r="J14" s="23"/>
      <c r="K14" s="24">
        <f t="shared" si="2"/>
        <v>0</v>
      </c>
      <c r="L14" s="7"/>
      <c r="M14" s="8"/>
      <c r="N14" s="6">
        <f t="shared" si="3"/>
        <v>0</v>
      </c>
      <c r="O14" s="23">
        <f t="shared" si="0"/>
        <v>0.35249999999999998</v>
      </c>
      <c r="P14" s="36">
        <f t="shared" si="4"/>
        <v>0</v>
      </c>
      <c r="Q14" s="26"/>
      <c r="R14" s="1"/>
    </row>
    <row r="15" spans="1:18" ht="21" x14ac:dyDescent="0.35">
      <c r="A15" s="1"/>
      <c r="B15" s="22">
        <v>7</v>
      </c>
      <c r="C15" s="23" t="s">
        <v>137</v>
      </c>
      <c r="D15" s="24">
        <v>12380</v>
      </c>
      <c r="E15" s="24" t="s">
        <v>20</v>
      </c>
      <c r="F15" s="59"/>
      <c r="G15" s="23">
        <f>175/1000</f>
        <v>0.17499999999999999</v>
      </c>
      <c r="H15" s="21">
        <f t="shared" si="1"/>
        <v>2166.5</v>
      </c>
      <c r="I15" s="23"/>
      <c r="J15" s="23"/>
      <c r="K15" s="24">
        <f t="shared" si="2"/>
        <v>0</v>
      </c>
      <c r="L15" s="7"/>
      <c r="M15" s="8"/>
      <c r="N15" s="6">
        <f t="shared" si="3"/>
        <v>12380</v>
      </c>
      <c r="O15" s="23">
        <f t="shared" si="0"/>
        <v>0.17499999999999999</v>
      </c>
      <c r="P15" s="36">
        <f t="shared" si="4"/>
        <v>2166.5</v>
      </c>
      <c r="Q15" s="26"/>
      <c r="R15" s="1"/>
    </row>
    <row r="16" spans="1:18" ht="21" x14ac:dyDescent="0.35">
      <c r="A16" s="1"/>
      <c r="B16" s="22">
        <v>8</v>
      </c>
      <c r="C16" s="23" t="s">
        <v>138</v>
      </c>
      <c r="D16" s="24">
        <v>4700</v>
      </c>
      <c r="E16" s="24" t="s">
        <v>20</v>
      </c>
      <c r="F16" s="59"/>
      <c r="G16" s="23">
        <f>120/1000</f>
        <v>0.12</v>
      </c>
      <c r="H16" s="21">
        <f t="shared" si="1"/>
        <v>564</v>
      </c>
      <c r="I16" s="23"/>
      <c r="J16" s="23"/>
      <c r="K16" s="24">
        <f t="shared" si="2"/>
        <v>0</v>
      </c>
      <c r="L16" s="7"/>
      <c r="M16" s="8"/>
      <c r="N16" s="6">
        <f t="shared" si="3"/>
        <v>4700</v>
      </c>
      <c r="O16" s="23">
        <f t="shared" si="0"/>
        <v>0.12</v>
      </c>
      <c r="P16" s="36">
        <f t="shared" si="4"/>
        <v>564</v>
      </c>
      <c r="Q16" s="26"/>
      <c r="R16" s="1"/>
    </row>
    <row r="17" spans="1:18" ht="21" x14ac:dyDescent="0.35">
      <c r="A17" s="1"/>
      <c r="B17" s="22">
        <v>9</v>
      </c>
      <c r="C17" s="23" t="s">
        <v>21</v>
      </c>
      <c r="D17" s="24">
        <v>36000</v>
      </c>
      <c r="E17" s="24" t="s">
        <v>20</v>
      </c>
      <c r="F17" s="59"/>
      <c r="G17" s="23">
        <f>1300/1000</f>
        <v>1.3</v>
      </c>
      <c r="H17" s="21">
        <f t="shared" si="1"/>
        <v>46800</v>
      </c>
      <c r="I17" s="23"/>
      <c r="J17" s="23"/>
      <c r="K17" s="24">
        <f t="shared" si="2"/>
        <v>0</v>
      </c>
      <c r="L17" s="7"/>
      <c r="M17" s="8"/>
      <c r="N17" s="6">
        <f t="shared" si="3"/>
        <v>36000</v>
      </c>
      <c r="O17" s="23">
        <f t="shared" si="0"/>
        <v>1.3</v>
      </c>
      <c r="P17" s="36">
        <f t="shared" si="4"/>
        <v>46800</v>
      </c>
      <c r="Q17" s="26"/>
      <c r="R17" s="1"/>
    </row>
    <row r="18" spans="1:18" ht="21" x14ac:dyDescent="0.35">
      <c r="A18" s="1"/>
      <c r="B18" s="22">
        <v>10</v>
      </c>
      <c r="C18" s="23" t="s">
        <v>22</v>
      </c>
      <c r="D18" s="24">
        <v>5600</v>
      </c>
      <c r="E18" s="24" t="s">
        <v>20</v>
      </c>
      <c r="F18" s="59"/>
      <c r="G18" s="23">
        <f>1300/5500</f>
        <v>0.23636363636363636</v>
      </c>
      <c r="H18" s="21">
        <f t="shared" si="1"/>
        <v>1323.6363636363635</v>
      </c>
      <c r="I18" s="23"/>
      <c r="J18" s="23"/>
      <c r="K18" s="24">
        <f t="shared" si="2"/>
        <v>0</v>
      </c>
      <c r="L18" s="7"/>
      <c r="M18" s="8"/>
      <c r="N18" s="6">
        <f t="shared" si="3"/>
        <v>5600</v>
      </c>
      <c r="O18" s="23">
        <f t="shared" si="0"/>
        <v>0.23636363636363636</v>
      </c>
      <c r="P18" s="36">
        <f t="shared" si="4"/>
        <v>1323.6363636363635</v>
      </c>
      <c r="Q18" s="26"/>
      <c r="R18" s="1"/>
    </row>
    <row r="19" spans="1:18" ht="21" x14ac:dyDescent="0.35">
      <c r="A19" s="1"/>
      <c r="B19" s="22">
        <v>11</v>
      </c>
      <c r="C19" s="23" t="s">
        <v>23</v>
      </c>
      <c r="D19" s="24">
        <v>1400</v>
      </c>
      <c r="E19" s="24" t="s">
        <v>20</v>
      </c>
      <c r="F19" s="59"/>
      <c r="G19" s="23">
        <f>140/1000</f>
        <v>0.14000000000000001</v>
      </c>
      <c r="H19" s="38">
        <v>0</v>
      </c>
      <c r="I19" s="23"/>
      <c r="J19" s="23"/>
      <c r="K19" s="24">
        <f t="shared" si="2"/>
        <v>0</v>
      </c>
      <c r="L19" s="7"/>
      <c r="M19" s="8"/>
      <c r="N19" s="6">
        <f t="shared" si="3"/>
        <v>1400</v>
      </c>
      <c r="O19" s="23">
        <f t="shared" si="0"/>
        <v>0.14000000000000001</v>
      </c>
      <c r="P19" s="36">
        <f t="shared" si="4"/>
        <v>196.00000000000003</v>
      </c>
      <c r="Q19" s="26"/>
      <c r="R19" s="1"/>
    </row>
    <row r="20" spans="1:18" ht="21" x14ac:dyDescent="0.35">
      <c r="A20" s="1"/>
      <c r="B20" s="22">
        <v>12</v>
      </c>
      <c r="C20" s="23" t="s">
        <v>24</v>
      </c>
      <c r="D20" s="24">
        <v>4100</v>
      </c>
      <c r="E20" s="24" t="s">
        <v>20</v>
      </c>
      <c r="F20" s="59"/>
      <c r="G20" s="23">
        <f>200/1000</f>
        <v>0.2</v>
      </c>
      <c r="H20" s="21">
        <f t="shared" si="1"/>
        <v>820</v>
      </c>
      <c r="I20" s="23"/>
      <c r="J20" s="23"/>
      <c r="K20" s="24">
        <f t="shared" si="2"/>
        <v>0</v>
      </c>
      <c r="L20" s="7"/>
      <c r="M20" s="8"/>
      <c r="N20" s="6">
        <f t="shared" si="3"/>
        <v>4100</v>
      </c>
      <c r="O20" s="23">
        <f t="shared" si="0"/>
        <v>0.2</v>
      </c>
      <c r="P20" s="36">
        <f t="shared" si="4"/>
        <v>820</v>
      </c>
      <c r="Q20" s="26"/>
      <c r="R20" s="1"/>
    </row>
    <row r="21" spans="1:18" ht="21" x14ac:dyDescent="0.35">
      <c r="A21" s="1"/>
      <c r="B21" s="22">
        <v>13</v>
      </c>
      <c r="C21" s="23" t="s">
        <v>25</v>
      </c>
      <c r="D21" s="24">
        <v>12300</v>
      </c>
      <c r="E21" s="24" t="s">
        <v>20</v>
      </c>
      <c r="F21" s="59"/>
      <c r="G21" s="23">
        <f>110/1000</f>
        <v>0.11</v>
      </c>
      <c r="H21" s="21">
        <f t="shared" si="1"/>
        <v>1353</v>
      </c>
      <c r="I21" s="23"/>
      <c r="J21" s="23"/>
      <c r="K21" s="24">
        <f t="shared" si="2"/>
        <v>0</v>
      </c>
      <c r="L21" s="7"/>
      <c r="M21" s="8"/>
      <c r="N21" s="6">
        <f t="shared" si="3"/>
        <v>12300</v>
      </c>
      <c r="O21" s="23">
        <f t="shared" si="0"/>
        <v>0.11</v>
      </c>
      <c r="P21" s="36">
        <f t="shared" si="4"/>
        <v>1353</v>
      </c>
      <c r="Q21" s="26"/>
      <c r="R21" s="1"/>
    </row>
    <row r="22" spans="1:18" ht="21" x14ac:dyDescent="0.35">
      <c r="A22" s="1"/>
      <c r="B22" s="22">
        <v>14</v>
      </c>
      <c r="C22" s="23" t="s">
        <v>26</v>
      </c>
      <c r="D22" s="24">
        <v>6400</v>
      </c>
      <c r="E22" s="24" t="s">
        <v>20</v>
      </c>
      <c r="F22" s="59"/>
      <c r="G22" s="23">
        <f>690/1000</f>
        <v>0.69</v>
      </c>
      <c r="H22" s="21">
        <f t="shared" si="1"/>
        <v>4416</v>
      </c>
      <c r="I22" s="23"/>
      <c r="J22" s="23"/>
      <c r="K22" s="24">
        <f t="shared" si="2"/>
        <v>0</v>
      </c>
      <c r="L22" s="7"/>
      <c r="M22" s="8"/>
      <c r="N22" s="6">
        <f t="shared" si="3"/>
        <v>6400</v>
      </c>
      <c r="O22" s="23">
        <f t="shared" si="0"/>
        <v>0.69</v>
      </c>
      <c r="P22" s="36">
        <f t="shared" si="4"/>
        <v>4416</v>
      </c>
      <c r="Q22" s="26"/>
      <c r="R22" s="1"/>
    </row>
    <row r="23" spans="1:18" ht="21" x14ac:dyDescent="0.35">
      <c r="A23" s="1"/>
      <c r="B23" s="22">
        <v>15</v>
      </c>
      <c r="C23" s="23" t="s">
        <v>27</v>
      </c>
      <c r="D23" s="24">
        <v>5000</v>
      </c>
      <c r="E23" s="24" t="s">
        <v>20</v>
      </c>
      <c r="F23" s="59"/>
      <c r="G23" s="23">
        <f>1300/1000</f>
        <v>1.3</v>
      </c>
      <c r="H23" s="21">
        <f t="shared" si="1"/>
        <v>6500</v>
      </c>
      <c r="I23" s="23"/>
      <c r="J23" s="23"/>
      <c r="K23" s="24">
        <f t="shared" si="2"/>
        <v>0</v>
      </c>
      <c r="L23" s="7"/>
      <c r="M23" s="8"/>
      <c r="N23" s="6">
        <f t="shared" si="3"/>
        <v>5000</v>
      </c>
      <c r="O23" s="23">
        <f t="shared" si="0"/>
        <v>1.3</v>
      </c>
      <c r="P23" s="36">
        <f t="shared" si="4"/>
        <v>6500</v>
      </c>
      <c r="Q23" s="26"/>
      <c r="R23" s="1"/>
    </row>
    <row r="24" spans="1:18" ht="21" x14ac:dyDescent="0.35">
      <c r="A24" s="1"/>
      <c r="B24" s="22">
        <v>16</v>
      </c>
      <c r="C24" s="23" t="s">
        <v>28</v>
      </c>
      <c r="D24" s="24">
        <v>3800</v>
      </c>
      <c r="E24" s="24" t="s">
        <v>20</v>
      </c>
      <c r="F24" s="59"/>
      <c r="G24" s="23">
        <f>1300/8000</f>
        <v>0.16250000000000001</v>
      </c>
      <c r="H24" s="21">
        <f t="shared" si="1"/>
        <v>617.5</v>
      </c>
      <c r="I24" s="23"/>
      <c r="J24" s="23"/>
      <c r="K24" s="24">
        <f t="shared" si="2"/>
        <v>0</v>
      </c>
      <c r="L24" s="7"/>
      <c r="M24" s="8"/>
      <c r="N24" s="6">
        <f t="shared" si="3"/>
        <v>3800</v>
      </c>
      <c r="O24" s="23">
        <f t="shared" si="0"/>
        <v>0.16250000000000001</v>
      </c>
      <c r="P24" s="36">
        <f t="shared" si="4"/>
        <v>617.5</v>
      </c>
      <c r="Q24" s="26"/>
      <c r="R24" s="1"/>
    </row>
    <row r="25" spans="1:18" ht="21" x14ac:dyDescent="0.35">
      <c r="A25" s="1"/>
      <c r="B25" s="22">
        <v>17</v>
      </c>
      <c r="C25" s="23" t="s">
        <v>29</v>
      </c>
      <c r="D25" s="24">
        <v>10000</v>
      </c>
      <c r="E25" s="24" t="s">
        <v>20</v>
      </c>
      <c r="F25" s="59"/>
      <c r="G25" s="23">
        <f>150/1000</f>
        <v>0.15</v>
      </c>
      <c r="H25" s="21">
        <f t="shared" si="1"/>
        <v>1500</v>
      </c>
      <c r="I25" s="23"/>
      <c r="J25" s="23"/>
      <c r="K25" s="24">
        <f t="shared" si="2"/>
        <v>0</v>
      </c>
      <c r="L25" s="7"/>
      <c r="M25" s="8"/>
      <c r="N25" s="6">
        <f t="shared" si="3"/>
        <v>10000</v>
      </c>
      <c r="O25" s="23">
        <f t="shared" si="0"/>
        <v>0.15</v>
      </c>
      <c r="P25" s="36">
        <f t="shared" si="4"/>
        <v>1500</v>
      </c>
      <c r="Q25" s="26"/>
      <c r="R25" s="1"/>
    </row>
    <row r="26" spans="1:18" ht="21" x14ac:dyDescent="0.35">
      <c r="A26" s="1"/>
      <c r="B26" s="22">
        <v>18</v>
      </c>
      <c r="C26" s="23" t="s">
        <v>30</v>
      </c>
      <c r="D26" s="24">
        <v>10700</v>
      </c>
      <c r="E26" s="24" t="s">
        <v>20</v>
      </c>
      <c r="F26" s="59"/>
      <c r="G26" s="23"/>
      <c r="H26" s="21">
        <f t="shared" si="1"/>
        <v>0</v>
      </c>
      <c r="I26" s="23"/>
      <c r="J26" s="23"/>
      <c r="K26" s="24">
        <f t="shared" si="2"/>
        <v>0</v>
      </c>
      <c r="L26" s="7"/>
      <c r="M26" s="8"/>
      <c r="N26" s="6">
        <f t="shared" si="3"/>
        <v>10700</v>
      </c>
      <c r="O26" s="23">
        <f t="shared" si="0"/>
        <v>0</v>
      </c>
      <c r="P26" s="36">
        <f t="shared" si="4"/>
        <v>0</v>
      </c>
      <c r="Q26" s="26"/>
      <c r="R26" s="1"/>
    </row>
    <row r="27" spans="1:18" ht="21" x14ac:dyDescent="0.35">
      <c r="A27" s="1"/>
      <c r="B27" s="22">
        <v>19</v>
      </c>
      <c r="C27" s="23" t="s">
        <v>31</v>
      </c>
      <c r="D27" s="24">
        <v>3700</v>
      </c>
      <c r="E27" s="24" t="s">
        <v>20</v>
      </c>
      <c r="F27" s="59"/>
      <c r="G27" s="23"/>
      <c r="H27" s="21">
        <f t="shared" si="1"/>
        <v>0</v>
      </c>
      <c r="I27" s="23"/>
      <c r="J27" s="23"/>
      <c r="K27" s="24">
        <f t="shared" si="2"/>
        <v>0</v>
      </c>
      <c r="L27" s="7"/>
      <c r="M27" s="8"/>
      <c r="N27" s="6">
        <f t="shared" si="3"/>
        <v>3700</v>
      </c>
      <c r="O27" s="23">
        <f t="shared" si="0"/>
        <v>0</v>
      </c>
      <c r="P27" s="36">
        <f t="shared" si="4"/>
        <v>0</v>
      </c>
      <c r="Q27" s="26"/>
      <c r="R27" s="1"/>
    </row>
    <row r="28" spans="1:18" ht="21" x14ac:dyDescent="0.35">
      <c r="A28" s="1"/>
      <c r="B28" s="22">
        <v>20</v>
      </c>
      <c r="C28" s="23" t="s">
        <v>158</v>
      </c>
      <c r="D28" s="24">
        <v>100</v>
      </c>
      <c r="E28" s="24" t="s">
        <v>20</v>
      </c>
      <c r="F28" s="59"/>
      <c r="G28" s="23">
        <f>300/1000</f>
        <v>0.3</v>
      </c>
      <c r="H28" s="21">
        <f t="shared" si="1"/>
        <v>30</v>
      </c>
      <c r="I28" s="23"/>
      <c r="J28" s="23"/>
      <c r="K28" s="24">
        <f t="shared" si="2"/>
        <v>0</v>
      </c>
      <c r="L28" s="7"/>
      <c r="M28" s="8"/>
      <c r="N28" s="6">
        <f t="shared" si="3"/>
        <v>100</v>
      </c>
      <c r="O28" s="23">
        <f t="shared" si="0"/>
        <v>0.3</v>
      </c>
      <c r="P28" s="36">
        <f t="shared" si="4"/>
        <v>30</v>
      </c>
      <c r="Q28" s="26"/>
      <c r="R28" s="1"/>
    </row>
    <row r="29" spans="1:18" ht="21" x14ac:dyDescent="0.35">
      <c r="A29" s="1"/>
      <c r="B29" s="22">
        <v>21</v>
      </c>
      <c r="C29" s="23" t="s">
        <v>159</v>
      </c>
      <c r="D29" s="24">
        <v>6000</v>
      </c>
      <c r="E29" s="24" t="s">
        <v>20</v>
      </c>
      <c r="F29" s="59"/>
      <c r="G29" s="23">
        <f>350/1000</f>
        <v>0.35</v>
      </c>
      <c r="H29" s="21">
        <f t="shared" si="1"/>
        <v>2100</v>
      </c>
      <c r="I29" s="23"/>
      <c r="J29" s="23"/>
      <c r="K29" s="24">
        <f t="shared" si="2"/>
        <v>0</v>
      </c>
      <c r="L29" s="7"/>
      <c r="M29" s="8"/>
      <c r="N29" s="6">
        <f t="shared" si="3"/>
        <v>6000</v>
      </c>
      <c r="O29" s="23">
        <f t="shared" si="0"/>
        <v>0.35</v>
      </c>
      <c r="P29" s="36">
        <f t="shared" si="4"/>
        <v>2100</v>
      </c>
      <c r="Q29" s="26"/>
      <c r="R29" s="1"/>
    </row>
    <row r="30" spans="1:18" ht="21" x14ac:dyDescent="0.35">
      <c r="A30" s="1"/>
      <c r="B30" s="22">
        <v>22</v>
      </c>
      <c r="C30" s="23" t="s">
        <v>160</v>
      </c>
      <c r="D30" s="24">
        <v>700</v>
      </c>
      <c r="E30" s="24" t="s">
        <v>20</v>
      </c>
      <c r="F30" s="59"/>
      <c r="G30" s="23">
        <f>400/1000</f>
        <v>0.4</v>
      </c>
      <c r="H30" s="21">
        <f t="shared" si="1"/>
        <v>280</v>
      </c>
      <c r="I30" s="23"/>
      <c r="J30" s="23"/>
      <c r="K30" s="24">
        <f t="shared" si="2"/>
        <v>0</v>
      </c>
      <c r="L30" s="7"/>
      <c r="M30" s="8"/>
      <c r="N30" s="6">
        <f t="shared" si="3"/>
        <v>700</v>
      </c>
      <c r="O30" s="23">
        <f t="shared" si="0"/>
        <v>0.4</v>
      </c>
      <c r="P30" s="36">
        <f t="shared" si="4"/>
        <v>280</v>
      </c>
      <c r="Q30" s="26"/>
      <c r="R30" s="1"/>
    </row>
    <row r="31" spans="1:18" ht="21" x14ac:dyDescent="0.35">
      <c r="A31" s="1"/>
      <c r="B31" s="22">
        <v>23</v>
      </c>
      <c r="C31" s="23" t="s">
        <v>116</v>
      </c>
      <c r="D31" s="24">
        <v>37000</v>
      </c>
      <c r="E31" s="24" t="s">
        <v>20</v>
      </c>
      <c r="F31" s="59"/>
      <c r="G31" s="23">
        <f>300/1000</f>
        <v>0.3</v>
      </c>
      <c r="H31" s="21">
        <f t="shared" si="1"/>
        <v>11100</v>
      </c>
      <c r="I31" s="23"/>
      <c r="J31" s="23"/>
      <c r="K31" s="24">
        <f t="shared" si="2"/>
        <v>0</v>
      </c>
      <c r="L31" s="7"/>
      <c r="M31" s="8"/>
      <c r="N31" s="6">
        <f t="shared" si="3"/>
        <v>37000</v>
      </c>
      <c r="O31" s="23">
        <f t="shared" si="0"/>
        <v>0.3</v>
      </c>
      <c r="P31" s="36">
        <f t="shared" si="4"/>
        <v>11100</v>
      </c>
      <c r="Q31" s="26"/>
      <c r="R31" s="1"/>
    </row>
    <row r="32" spans="1:18" ht="21" x14ac:dyDescent="0.35">
      <c r="A32" s="1"/>
      <c r="B32" s="22">
        <v>24</v>
      </c>
      <c r="C32" s="23" t="s">
        <v>169</v>
      </c>
      <c r="D32" s="24">
        <f>30+5</f>
        <v>35</v>
      </c>
      <c r="E32" s="24" t="s">
        <v>36</v>
      </c>
      <c r="F32" s="59"/>
      <c r="G32" s="23">
        <v>485</v>
      </c>
      <c r="H32" s="21">
        <f t="shared" si="1"/>
        <v>16975</v>
      </c>
      <c r="I32" s="23"/>
      <c r="J32" s="23"/>
      <c r="K32" s="24">
        <f t="shared" si="2"/>
        <v>0</v>
      </c>
      <c r="L32" s="7"/>
      <c r="M32" s="8"/>
      <c r="N32" s="6">
        <f t="shared" si="3"/>
        <v>35</v>
      </c>
      <c r="O32" s="23">
        <f t="shared" si="0"/>
        <v>485</v>
      </c>
      <c r="P32" s="36">
        <f t="shared" si="4"/>
        <v>16975</v>
      </c>
      <c r="Q32" s="26"/>
      <c r="R32" s="1"/>
    </row>
    <row r="33" spans="1:18" ht="21" x14ac:dyDescent="0.35">
      <c r="A33" s="1"/>
      <c r="B33" s="22">
        <v>25</v>
      </c>
      <c r="C33" s="23" t="s">
        <v>161</v>
      </c>
      <c r="D33" s="24">
        <v>5000</v>
      </c>
      <c r="E33" s="24" t="s">
        <v>20</v>
      </c>
      <c r="F33" s="59"/>
      <c r="G33" s="23">
        <f>1250/1000</f>
        <v>1.25</v>
      </c>
      <c r="H33" s="21">
        <f t="shared" si="1"/>
        <v>6250</v>
      </c>
      <c r="I33" s="23"/>
      <c r="J33" s="23"/>
      <c r="K33" s="24">
        <f t="shared" si="2"/>
        <v>0</v>
      </c>
      <c r="L33" s="7"/>
      <c r="M33" s="8"/>
      <c r="N33" s="6">
        <f t="shared" si="3"/>
        <v>5000</v>
      </c>
      <c r="O33" s="23">
        <f t="shared" si="0"/>
        <v>1.25</v>
      </c>
      <c r="P33" s="36">
        <f t="shared" si="4"/>
        <v>6250</v>
      </c>
      <c r="Q33" s="26"/>
      <c r="R33" s="1"/>
    </row>
    <row r="34" spans="1:18" ht="21" x14ac:dyDescent="0.35">
      <c r="A34" s="1"/>
      <c r="B34" s="22">
        <v>26</v>
      </c>
      <c r="C34" s="23" t="s">
        <v>123</v>
      </c>
      <c r="D34" s="24">
        <v>0</v>
      </c>
      <c r="E34" s="24" t="s">
        <v>139</v>
      </c>
      <c r="F34" s="59"/>
      <c r="G34" s="23">
        <f>1210/1000</f>
        <v>1.21</v>
      </c>
      <c r="H34" s="21">
        <f t="shared" si="1"/>
        <v>0</v>
      </c>
      <c r="I34" s="23"/>
      <c r="J34" s="23"/>
      <c r="K34" s="24">
        <f t="shared" si="2"/>
        <v>0</v>
      </c>
      <c r="L34" s="7"/>
      <c r="M34" s="8"/>
      <c r="N34" s="6">
        <f t="shared" si="3"/>
        <v>0</v>
      </c>
      <c r="O34" s="23">
        <f t="shared" si="0"/>
        <v>1.21</v>
      </c>
      <c r="P34" s="36">
        <f t="shared" si="4"/>
        <v>0</v>
      </c>
      <c r="Q34" s="26"/>
      <c r="R34" s="1"/>
    </row>
    <row r="35" spans="1:18" ht="21" x14ac:dyDescent="0.35">
      <c r="A35" s="1"/>
      <c r="B35" s="22">
        <v>27</v>
      </c>
      <c r="C35" s="23" t="s">
        <v>21</v>
      </c>
      <c r="D35" s="24">
        <v>500</v>
      </c>
      <c r="E35" s="24" t="s">
        <v>20</v>
      </c>
      <c r="F35" s="59"/>
      <c r="G35" s="23">
        <f>1410/1000</f>
        <v>1.41</v>
      </c>
      <c r="H35" s="21">
        <f t="shared" si="1"/>
        <v>705</v>
      </c>
      <c r="I35" s="23"/>
      <c r="J35" s="23"/>
      <c r="K35" s="24">
        <f t="shared" si="2"/>
        <v>0</v>
      </c>
      <c r="L35" s="7"/>
      <c r="M35" s="8"/>
      <c r="N35" s="6">
        <f t="shared" si="3"/>
        <v>500</v>
      </c>
      <c r="O35" s="23">
        <f t="shared" si="0"/>
        <v>1.41</v>
      </c>
      <c r="P35" s="36">
        <f t="shared" si="4"/>
        <v>705</v>
      </c>
      <c r="Q35" s="26"/>
      <c r="R35" s="1"/>
    </row>
    <row r="36" spans="1:18" ht="21" x14ac:dyDescent="0.35">
      <c r="A36" s="1"/>
      <c r="B36" s="22">
        <v>28</v>
      </c>
      <c r="C36" s="23" t="s">
        <v>143</v>
      </c>
      <c r="D36" s="24">
        <v>16795</v>
      </c>
      <c r="E36" s="24" t="s">
        <v>144</v>
      </c>
      <c r="F36" s="59"/>
      <c r="G36" s="23">
        <v>0</v>
      </c>
      <c r="H36" s="21">
        <f t="shared" si="1"/>
        <v>0</v>
      </c>
      <c r="I36" s="23"/>
      <c r="J36" s="23"/>
      <c r="K36" s="24">
        <f t="shared" si="2"/>
        <v>0</v>
      </c>
      <c r="L36" s="7"/>
      <c r="M36" s="8"/>
      <c r="N36" s="6">
        <f t="shared" si="3"/>
        <v>16795</v>
      </c>
      <c r="O36" s="23"/>
      <c r="P36" s="36">
        <f t="shared" si="4"/>
        <v>0</v>
      </c>
      <c r="Q36" s="26"/>
      <c r="R36" s="1"/>
    </row>
    <row r="37" spans="1:18" ht="21" x14ac:dyDescent="0.35">
      <c r="A37" s="1"/>
      <c r="B37" s="22"/>
      <c r="C37" s="23" t="s">
        <v>170</v>
      </c>
      <c r="D37" s="24">
        <f>5*5</f>
        <v>25</v>
      </c>
      <c r="E37" s="24" t="s">
        <v>171</v>
      </c>
      <c r="F37" s="59"/>
      <c r="G37" s="23">
        <v>550</v>
      </c>
      <c r="H37" s="21">
        <f t="shared" si="1"/>
        <v>13750</v>
      </c>
      <c r="I37" s="23"/>
      <c r="J37" s="23"/>
      <c r="K37" s="24">
        <f t="shared" si="2"/>
        <v>0</v>
      </c>
      <c r="L37" s="7"/>
      <c r="M37" s="8"/>
      <c r="N37" s="6">
        <f t="shared" si="3"/>
        <v>25</v>
      </c>
      <c r="O37" s="23"/>
      <c r="P37" s="36">
        <f t="shared" si="4"/>
        <v>0</v>
      </c>
      <c r="Q37" s="26"/>
      <c r="R37" s="1"/>
    </row>
    <row r="38" spans="1:18" ht="21" x14ac:dyDescent="0.35">
      <c r="A38" s="1"/>
      <c r="B38" s="22">
        <v>29</v>
      </c>
      <c r="C38" s="23" t="s">
        <v>162</v>
      </c>
      <c r="D38" s="24">
        <v>1.5</v>
      </c>
      <c r="E38" s="24" t="s">
        <v>15</v>
      </c>
      <c r="F38" s="60"/>
      <c r="G38" s="23">
        <f t="shared" ref="G38" si="5">1410/1000</f>
        <v>1.41</v>
      </c>
      <c r="H38" s="21">
        <f t="shared" si="1"/>
        <v>2.1149999999999998</v>
      </c>
      <c r="I38" s="23"/>
      <c r="J38" s="23"/>
      <c r="K38" s="24">
        <f t="shared" si="2"/>
        <v>0</v>
      </c>
      <c r="L38" s="7"/>
      <c r="M38" s="8"/>
      <c r="N38" s="6">
        <f t="shared" si="3"/>
        <v>1.5</v>
      </c>
      <c r="O38" s="23">
        <f t="shared" si="0"/>
        <v>1.41</v>
      </c>
      <c r="P38" s="36">
        <f t="shared" si="4"/>
        <v>2.1149999999999998</v>
      </c>
      <c r="Q38" s="26"/>
      <c r="R38" s="1"/>
    </row>
    <row r="39" spans="1:18" ht="21" x14ac:dyDescent="0.35">
      <c r="A39" s="1"/>
      <c r="B39" s="9">
        <v>1</v>
      </c>
      <c r="C39" s="10" t="s">
        <v>168</v>
      </c>
      <c r="D39" s="11">
        <v>700</v>
      </c>
      <c r="E39" s="11" t="s">
        <v>48</v>
      </c>
      <c r="F39" s="61" t="s">
        <v>49</v>
      </c>
      <c r="G39" s="10">
        <v>55</v>
      </c>
      <c r="H39" s="29">
        <f t="shared" si="1"/>
        <v>38500</v>
      </c>
      <c r="I39" s="10"/>
      <c r="J39" s="10"/>
      <c r="K39" s="30">
        <f t="shared" si="2"/>
        <v>0</v>
      </c>
      <c r="L39" s="7"/>
      <c r="M39" s="8"/>
      <c r="N39" s="6">
        <f t="shared" si="3"/>
        <v>700</v>
      </c>
      <c r="O39" s="10">
        <f t="shared" si="0"/>
        <v>55</v>
      </c>
      <c r="P39" s="36">
        <f t="shared" si="4"/>
        <v>38500</v>
      </c>
      <c r="Q39" s="13" t="s">
        <v>136</v>
      </c>
      <c r="R39" s="1"/>
    </row>
    <row r="40" spans="1:18" ht="21" x14ac:dyDescent="0.35">
      <c r="A40" s="1"/>
      <c r="B40" s="9">
        <v>2</v>
      </c>
      <c r="C40" s="10" t="s">
        <v>167</v>
      </c>
      <c r="D40" s="11">
        <v>60</v>
      </c>
      <c r="E40" s="11" t="s">
        <v>48</v>
      </c>
      <c r="F40" s="62"/>
      <c r="G40" s="10">
        <v>140</v>
      </c>
      <c r="H40" s="43">
        <f t="shared" si="1"/>
        <v>8400</v>
      </c>
      <c r="I40" s="10"/>
      <c r="J40" s="10"/>
      <c r="K40" s="30">
        <f t="shared" si="2"/>
        <v>0</v>
      </c>
      <c r="L40" s="7"/>
      <c r="M40" s="8"/>
      <c r="N40" s="6">
        <f t="shared" si="3"/>
        <v>60</v>
      </c>
      <c r="O40" s="10">
        <f t="shared" si="0"/>
        <v>140</v>
      </c>
      <c r="P40" s="36">
        <f t="shared" si="4"/>
        <v>8400</v>
      </c>
      <c r="Q40" s="13"/>
      <c r="R40" s="1"/>
    </row>
    <row r="41" spans="1:18" ht="21" x14ac:dyDescent="0.35">
      <c r="A41" s="1"/>
      <c r="B41" s="9">
        <v>3</v>
      </c>
      <c r="C41" s="10"/>
      <c r="D41" s="11">
        <v>0</v>
      </c>
      <c r="E41" s="11" t="s">
        <v>48</v>
      </c>
      <c r="F41" s="62"/>
      <c r="G41" s="10">
        <v>140</v>
      </c>
      <c r="H41" s="43">
        <f t="shared" si="1"/>
        <v>0</v>
      </c>
      <c r="I41" s="10"/>
      <c r="J41" s="10"/>
      <c r="K41" s="11">
        <f t="shared" si="2"/>
        <v>0</v>
      </c>
      <c r="L41" s="7"/>
      <c r="M41" s="8"/>
      <c r="N41" s="6">
        <f t="shared" si="3"/>
        <v>0</v>
      </c>
      <c r="O41" s="10">
        <f t="shared" si="0"/>
        <v>140</v>
      </c>
      <c r="P41" s="36">
        <f t="shared" si="4"/>
        <v>0</v>
      </c>
      <c r="Q41" s="13"/>
      <c r="R41" s="1"/>
    </row>
    <row r="42" spans="1:18" ht="21" x14ac:dyDescent="0.35">
      <c r="A42" s="1"/>
      <c r="B42" s="9">
        <v>4</v>
      </c>
      <c r="C42" s="10" t="s">
        <v>40</v>
      </c>
      <c r="D42" s="11">
        <v>3</v>
      </c>
      <c r="E42" s="11" t="s">
        <v>48</v>
      </c>
      <c r="F42" s="62"/>
      <c r="G42" s="10">
        <v>60</v>
      </c>
      <c r="H42" s="43">
        <f t="shared" si="1"/>
        <v>180</v>
      </c>
      <c r="I42" s="10"/>
      <c r="J42" s="10"/>
      <c r="K42" s="11">
        <f t="shared" si="2"/>
        <v>0</v>
      </c>
      <c r="L42" s="7"/>
      <c r="M42" s="8"/>
      <c r="N42" s="6">
        <f t="shared" si="3"/>
        <v>3</v>
      </c>
      <c r="O42" s="10">
        <f t="shared" si="0"/>
        <v>60</v>
      </c>
      <c r="P42" s="36">
        <f t="shared" si="4"/>
        <v>180</v>
      </c>
      <c r="Q42" s="13"/>
      <c r="R42" s="1"/>
    </row>
    <row r="43" spans="1:18" ht="21" x14ac:dyDescent="0.35">
      <c r="A43" s="1"/>
      <c r="B43" s="9">
        <v>5</v>
      </c>
      <c r="C43" s="10" t="s">
        <v>41</v>
      </c>
      <c r="D43" s="11">
        <v>3</v>
      </c>
      <c r="E43" s="11" t="s">
        <v>48</v>
      </c>
      <c r="F43" s="62"/>
      <c r="G43" s="10">
        <v>275</v>
      </c>
      <c r="H43" s="43">
        <f t="shared" si="1"/>
        <v>825</v>
      </c>
      <c r="I43" s="10"/>
      <c r="J43" s="10"/>
      <c r="K43" s="11">
        <f t="shared" si="2"/>
        <v>0</v>
      </c>
      <c r="L43" s="7"/>
      <c r="M43" s="8"/>
      <c r="N43" s="6">
        <f t="shared" si="3"/>
        <v>3</v>
      </c>
      <c r="O43" s="10">
        <f t="shared" si="0"/>
        <v>275</v>
      </c>
      <c r="P43" s="36">
        <f t="shared" si="4"/>
        <v>825</v>
      </c>
      <c r="Q43" s="13"/>
      <c r="R43" s="1"/>
    </row>
    <row r="44" spans="1:18" ht="21" x14ac:dyDescent="0.35">
      <c r="A44" s="1"/>
      <c r="B44" s="9">
        <v>6</v>
      </c>
      <c r="C44" s="10" t="s">
        <v>42</v>
      </c>
      <c r="D44" s="11">
        <v>22</v>
      </c>
      <c r="E44" s="11" t="s">
        <v>48</v>
      </c>
      <c r="F44" s="62"/>
      <c r="G44" s="10">
        <v>125</v>
      </c>
      <c r="H44" s="43">
        <f t="shared" si="1"/>
        <v>2750</v>
      </c>
      <c r="I44" s="10"/>
      <c r="J44" s="10"/>
      <c r="K44" s="11">
        <f t="shared" si="2"/>
        <v>0</v>
      </c>
      <c r="L44" s="7"/>
      <c r="M44" s="8"/>
      <c r="N44" s="6">
        <f t="shared" si="3"/>
        <v>22</v>
      </c>
      <c r="O44" s="10">
        <f t="shared" si="0"/>
        <v>125</v>
      </c>
      <c r="P44" s="36">
        <f t="shared" si="4"/>
        <v>2750</v>
      </c>
      <c r="Q44" s="13"/>
      <c r="R44" s="1"/>
    </row>
    <row r="45" spans="1:18" ht="21" x14ac:dyDescent="0.35">
      <c r="A45" s="1"/>
      <c r="B45" s="9">
        <v>7</v>
      </c>
      <c r="C45" s="10" t="s">
        <v>43</v>
      </c>
      <c r="D45" s="11">
        <v>11</v>
      </c>
      <c r="E45" s="11" t="s">
        <v>48</v>
      </c>
      <c r="F45" s="62"/>
      <c r="G45" s="10">
        <v>600</v>
      </c>
      <c r="H45" s="43">
        <f t="shared" si="1"/>
        <v>6600</v>
      </c>
      <c r="I45" s="10"/>
      <c r="J45" s="10"/>
      <c r="K45" s="11">
        <f t="shared" si="2"/>
        <v>0</v>
      </c>
      <c r="L45" s="7"/>
      <c r="M45" s="8"/>
      <c r="N45" s="6">
        <f t="shared" si="3"/>
        <v>11</v>
      </c>
      <c r="O45" s="10">
        <f t="shared" si="0"/>
        <v>600</v>
      </c>
      <c r="P45" s="36">
        <f t="shared" si="4"/>
        <v>6600</v>
      </c>
      <c r="Q45" s="13"/>
      <c r="R45" s="1"/>
    </row>
    <row r="46" spans="1:18" ht="21" x14ac:dyDescent="0.35">
      <c r="A46" s="1"/>
      <c r="B46" s="9">
        <v>8</v>
      </c>
      <c r="C46" s="10" t="s">
        <v>129</v>
      </c>
      <c r="D46" s="11">
        <v>0</v>
      </c>
      <c r="E46" s="11" t="s">
        <v>48</v>
      </c>
      <c r="F46" s="62"/>
      <c r="G46" s="10">
        <v>250</v>
      </c>
      <c r="H46" s="43">
        <f t="shared" si="1"/>
        <v>0</v>
      </c>
      <c r="I46" s="10"/>
      <c r="J46" s="10"/>
      <c r="K46" s="11">
        <f t="shared" si="2"/>
        <v>0</v>
      </c>
      <c r="L46" s="7"/>
      <c r="M46" s="8"/>
      <c r="N46" s="6">
        <f t="shared" si="3"/>
        <v>0</v>
      </c>
      <c r="O46" s="10">
        <f t="shared" si="0"/>
        <v>250</v>
      </c>
      <c r="P46" s="36">
        <f t="shared" si="4"/>
        <v>0</v>
      </c>
      <c r="Q46" s="13"/>
      <c r="R46" s="1"/>
    </row>
    <row r="47" spans="1:18" ht="21" x14ac:dyDescent="0.35">
      <c r="A47" s="1"/>
      <c r="B47" s="9">
        <v>9</v>
      </c>
      <c r="C47" s="10" t="s">
        <v>130</v>
      </c>
      <c r="D47" s="11">
        <v>0</v>
      </c>
      <c r="E47" s="11" t="s">
        <v>48</v>
      </c>
      <c r="F47" s="62"/>
      <c r="G47" s="10">
        <v>200</v>
      </c>
      <c r="H47" s="43">
        <f t="shared" si="1"/>
        <v>0</v>
      </c>
      <c r="I47" s="10"/>
      <c r="J47" s="10"/>
      <c r="K47" s="11">
        <f t="shared" si="2"/>
        <v>0</v>
      </c>
      <c r="L47" s="7"/>
      <c r="M47" s="8"/>
      <c r="N47" s="6">
        <f t="shared" si="3"/>
        <v>0</v>
      </c>
      <c r="O47" s="10">
        <f t="shared" si="0"/>
        <v>200</v>
      </c>
      <c r="P47" s="36">
        <f t="shared" si="4"/>
        <v>0</v>
      </c>
      <c r="Q47" s="13"/>
      <c r="R47" s="1"/>
    </row>
    <row r="48" spans="1:18" ht="21" x14ac:dyDescent="0.35">
      <c r="A48" s="1"/>
      <c r="B48" s="9">
        <v>10</v>
      </c>
      <c r="C48" s="10" t="s">
        <v>124</v>
      </c>
      <c r="D48" s="11">
        <v>22</v>
      </c>
      <c r="E48" s="11" t="s">
        <v>48</v>
      </c>
      <c r="F48" s="62"/>
      <c r="G48" s="10">
        <v>60</v>
      </c>
      <c r="H48" s="43">
        <f t="shared" si="1"/>
        <v>1320</v>
      </c>
      <c r="I48" s="10"/>
      <c r="J48" s="10"/>
      <c r="K48" s="11">
        <f t="shared" si="2"/>
        <v>0</v>
      </c>
      <c r="L48" s="7"/>
      <c r="M48" s="8"/>
      <c r="N48" s="6">
        <f t="shared" si="3"/>
        <v>22</v>
      </c>
      <c r="O48" s="10">
        <f t="shared" si="0"/>
        <v>60</v>
      </c>
      <c r="P48" s="36">
        <f t="shared" si="4"/>
        <v>1320</v>
      </c>
      <c r="Q48" s="13"/>
      <c r="R48" s="1"/>
    </row>
    <row r="49" spans="1:18" ht="21" x14ac:dyDescent="0.35">
      <c r="A49" s="1"/>
      <c r="B49" s="9">
        <v>11</v>
      </c>
      <c r="C49" s="10" t="s">
        <v>44</v>
      </c>
      <c r="D49" s="11">
        <v>0</v>
      </c>
      <c r="E49" s="11" t="s">
        <v>48</v>
      </c>
      <c r="F49" s="62"/>
      <c r="G49" s="10">
        <v>55</v>
      </c>
      <c r="H49" s="43">
        <f t="shared" si="1"/>
        <v>0</v>
      </c>
      <c r="I49" s="10"/>
      <c r="J49" s="10"/>
      <c r="K49" s="11">
        <f t="shared" si="2"/>
        <v>0</v>
      </c>
      <c r="L49" s="7"/>
      <c r="M49" s="8"/>
      <c r="N49" s="6">
        <f t="shared" si="3"/>
        <v>0</v>
      </c>
      <c r="O49" s="10">
        <f t="shared" si="0"/>
        <v>55</v>
      </c>
      <c r="P49" s="36">
        <f t="shared" si="4"/>
        <v>0</v>
      </c>
      <c r="Q49" s="13"/>
      <c r="R49" s="1"/>
    </row>
    <row r="50" spans="1:18" ht="21" x14ac:dyDescent="0.35">
      <c r="A50" s="1"/>
      <c r="B50" s="9">
        <v>12</v>
      </c>
      <c r="C50" s="10" t="s">
        <v>45</v>
      </c>
      <c r="D50" s="11">
        <v>24</v>
      </c>
      <c r="E50" s="11" t="s">
        <v>48</v>
      </c>
      <c r="F50" s="62"/>
      <c r="G50" s="10">
        <v>55</v>
      </c>
      <c r="H50" s="43">
        <f t="shared" si="1"/>
        <v>1320</v>
      </c>
      <c r="I50" s="10"/>
      <c r="J50" s="10"/>
      <c r="K50" s="11">
        <f t="shared" si="2"/>
        <v>0</v>
      </c>
      <c r="L50" s="7"/>
      <c r="M50" s="8"/>
      <c r="N50" s="6">
        <f t="shared" si="3"/>
        <v>24</v>
      </c>
      <c r="O50" s="10">
        <f t="shared" si="0"/>
        <v>55</v>
      </c>
      <c r="P50" s="36">
        <f t="shared" si="4"/>
        <v>1320</v>
      </c>
      <c r="Q50" s="13"/>
      <c r="R50" s="1"/>
    </row>
    <row r="51" spans="1:18" ht="21" x14ac:dyDescent="0.35">
      <c r="A51" s="1"/>
      <c r="B51" s="9">
        <v>13</v>
      </c>
      <c r="C51" s="10" t="s">
        <v>46</v>
      </c>
      <c r="D51" s="11">
        <v>45</v>
      </c>
      <c r="E51" s="11" t="s">
        <v>48</v>
      </c>
      <c r="F51" s="62"/>
      <c r="G51" s="10">
        <v>55</v>
      </c>
      <c r="H51" s="43">
        <f t="shared" si="1"/>
        <v>2475</v>
      </c>
      <c r="I51" s="10"/>
      <c r="J51" s="10"/>
      <c r="K51" s="11">
        <f t="shared" si="2"/>
        <v>0</v>
      </c>
      <c r="L51" s="7"/>
      <c r="M51" s="8"/>
      <c r="N51" s="6">
        <f t="shared" si="3"/>
        <v>45</v>
      </c>
      <c r="O51" s="10">
        <f t="shared" si="0"/>
        <v>55</v>
      </c>
      <c r="P51" s="36">
        <f t="shared" si="4"/>
        <v>2475</v>
      </c>
      <c r="Q51" s="13"/>
      <c r="R51" s="1"/>
    </row>
    <row r="52" spans="1:18" ht="21" x14ac:dyDescent="0.35">
      <c r="A52" s="1"/>
      <c r="B52" s="9">
        <v>14</v>
      </c>
      <c r="C52" s="10"/>
      <c r="D52" s="11">
        <v>0</v>
      </c>
      <c r="E52" s="11" t="s">
        <v>48</v>
      </c>
      <c r="F52" s="62"/>
      <c r="G52" s="10">
        <v>55</v>
      </c>
      <c r="H52" s="43">
        <f t="shared" si="1"/>
        <v>0</v>
      </c>
      <c r="I52" s="10"/>
      <c r="J52" s="10"/>
      <c r="K52" s="11">
        <f t="shared" si="2"/>
        <v>0</v>
      </c>
      <c r="L52" s="7"/>
      <c r="M52" s="8"/>
      <c r="N52" s="6">
        <f t="shared" si="3"/>
        <v>0</v>
      </c>
      <c r="O52" s="10">
        <f t="shared" si="0"/>
        <v>55</v>
      </c>
      <c r="P52" s="36">
        <f t="shared" si="4"/>
        <v>0</v>
      </c>
      <c r="Q52" s="13"/>
      <c r="R52" s="1"/>
    </row>
    <row r="53" spans="1:18" ht="21" x14ac:dyDescent="0.35">
      <c r="A53" s="1"/>
      <c r="B53" s="9">
        <v>15</v>
      </c>
      <c r="C53" s="10" t="s">
        <v>47</v>
      </c>
      <c r="D53" s="11">
        <v>1</v>
      </c>
      <c r="E53" s="11" t="s">
        <v>48</v>
      </c>
      <c r="F53" s="62"/>
      <c r="G53" s="10">
        <v>350</v>
      </c>
      <c r="H53" s="43">
        <f t="shared" si="1"/>
        <v>350</v>
      </c>
      <c r="I53" s="10"/>
      <c r="J53" s="10"/>
      <c r="K53" s="11">
        <f t="shared" si="2"/>
        <v>0</v>
      </c>
      <c r="L53" s="7"/>
      <c r="M53" s="8"/>
      <c r="N53" s="6">
        <f t="shared" si="3"/>
        <v>1</v>
      </c>
      <c r="O53" s="10">
        <f t="shared" si="0"/>
        <v>350</v>
      </c>
      <c r="P53" s="36">
        <f t="shared" si="4"/>
        <v>350</v>
      </c>
      <c r="Q53" s="13"/>
      <c r="R53" s="1"/>
    </row>
    <row r="54" spans="1:18" ht="21" x14ac:dyDescent="0.35">
      <c r="A54" s="1"/>
      <c r="B54" s="9">
        <v>16</v>
      </c>
      <c r="C54" s="10" t="s">
        <v>50</v>
      </c>
      <c r="D54" s="11">
        <v>0</v>
      </c>
      <c r="E54" s="11" t="s">
        <v>52</v>
      </c>
      <c r="F54" s="62"/>
      <c r="G54" s="10">
        <v>10</v>
      </c>
      <c r="H54" s="43">
        <f t="shared" si="1"/>
        <v>0</v>
      </c>
      <c r="I54" s="10"/>
      <c r="J54" s="10"/>
      <c r="K54" s="11">
        <f t="shared" si="2"/>
        <v>0</v>
      </c>
      <c r="L54" s="7"/>
      <c r="M54" s="8"/>
      <c r="N54" s="6">
        <f t="shared" si="3"/>
        <v>0</v>
      </c>
      <c r="O54" s="10">
        <f t="shared" si="0"/>
        <v>10</v>
      </c>
      <c r="P54" s="36">
        <f t="shared" si="4"/>
        <v>0</v>
      </c>
      <c r="Q54" s="13"/>
      <c r="R54" s="1"/>
    </row>
    <row r="55" spans="1:18" ht="21" x14ac:dyDescent="0.35">
      <c r="A55" s="1"/>
      <c r="B55" s="9">
        <v>17</v>
      </c>
      <c r="C55" s="10" t="s">
        <v>51</v>
      </c>
      <c r="D55" s="11">
        <v>18</v>
      </c>
      <c r="E55" s="11" t="s">
        <v>48</v>
      </c>
      <c r="F55" s="62"/>
      <c r="G55" s="10">
        <v>150</v>
      </c>
      <c r="H55" s="43">
        <f t="shared" si="1"/>
        <v>2700</v>
      </c>
      <c r="I55" s="10"/>
      <c r="J55" s="10"/>
      <c r="K55" s="11">
        <f t="shared" si="2"/>
        <v>0</v>
      </c>
      <c r="L55" s="7"/>
      <c r="M55" s="8"/>
      <c r="N55" s="6">
        <f t="shared" si="3"/>
        <v>18</v>
      </c>
      <c r="O55" s="10">
        <f t="shared" si="0"/>
        <v>150</v>
      </c>
      <c r="P55" s="36">
        <f t="shared" si="4"/>
        <v>2700</v>
      </c>
      <c r="Q55" s="13"/>
      <c r="R55" s="1"/>
    </row>
    <row r="56" spans="1:18" ht="21" x14ac:dyDescent="0.35">
      <c r="A56" s="1"/>
      <c r="B56" s="9">
        <v>18</v>
      </c>
      <c r="C56" s="10" t="s">
        <v>53</v>
      </c>
      <c r="D56" s="11">
        <v>0</v>
      </c>
      <c r="E56" s="11" t="s">
        <v>48</v>
      </c>
      <c r="F56" s="62"/>
      <c r="G56" s="10">
        <v>650</v>
      </c>
      <c r="H56" s="43">
        <f t="shared" si="1"/>
        <v>0</v>
      </c>
      <c r="I56" s="10"/>
      <c r="J56" s="10"/>
      <c r="K56" s="11">
        <f t="shared" si="2"/>
        <v>0</v>
      </c>
      <c r="L56" s="7"/>
      <c r="M56" s="8"/>
      <c r="N56" s="6">
        <f t="shared" si="3"/>
        <v>0</v>
      </c>
      <c r="O56" s="10">
        <f t="shared" si="0"/>
        <v>650</v>
      </c>
      <c r="P56" s="36">
        <f t="shared" si="4"/>
        <v>0</v>
      </c>
      <c r="Q56" s="13"/>
      <c r="R56" s="1"/>
    </row>
    <row r="57" spans="1:18" ht="21" x14ac:dyDescent="0.35">
      <c r="A57" s="1"/>
      <c r="B57" s="9">
        <v>19</v>
      </c>
      <c r="C57" s="10" t="s">
        <v>54</v>
      </c>
      <c r="D57" s="11">
        <v>3</v>
      </c>
      <c r="E57" s="11" t="s">
        <v>48</v>
      </c>
      <c r="F57" s="62"/>
      <c r="G57" s="10">
        <v>60</v>
      </c>
      <c r="H57" s="43">
        <f t="shared" si="1"/>
        <v>180</v>
      </c>
      <c r="I57" s="10"/>
      <c r="J57" s="10"/>
      <c r="K57" s="11">
        <f t="shared" si="2"/>
        <v>0</v>
      </c>
      <c r="L57" s="7"/>
      <c r="M57" s="8"/>
      <c r="N57" s="6">
        <f t="shared" si="3"/>
        <v>3</v>
      </c>
      <c r="O57" s="10">
        <f t="shared" si="0"/>
        <v>60</v>
      </c>
      <c r="P57" s="36">
        <f t="shared" si="4"/>
        <v>180</v>
      </c>
      <c r="Q57" s="13"/>
      <c r="R57" s="1"/>
    </row>
    <row r="58" spans="1:18" ht="21" x14ac:dyDescent="0.35">
      <c r="A58" s="1"/>
      <c r="B58" s="9">
        <v>20</v>
      </c>
      <c r="C58" s="10" t="s">
        <v>55</v>
      </c>
      <c r="D58" s="11">
        <v>11</v>
      </c>
      <c r="E58" s="11" t="s">
        <v>48</v>
      </c>
      <c r="F58" s="62"/>
      <c r="G58" s="10">
        <v>250</v>
      </c>
      <c r="H58" s="43">
        <f t="shared" si="1"/>
        <v>2750</v>
      </c>
      <c r="I58" s="10"/>
      <c r="J58" s="10"/>
      <c r="K58" s="11">
        <f t="shared" si="2"/>
        <v>0</v>
      </c>
      <c r="L58" s="7"/>
      <c r="M58" s="8"/>
      <c r="N58" s="6">
        <f t="shared" si="3"/>
        <v>11</v>
      </c>
      <c r="O58" s="10">
        <f t="shared" si="0"/>
        <v>250</v>
      </c>
      <c r="P58" s="36">
        <f t="shared" si="4"/>
        <v>2750</v>
      </c>
      <c r="Q58" s="13"/>
      <c r="R58" s="1"/>
    </row>
    <row r="59" spans="1:18" ht="21" x14ac:dyDescent="0.35">
      <c r="A59" s="1"/>
      <c r="B59" s="9">
        <v>21</v>
      </c>
      <c r="C59" s="10" t="s">
        <v>56</v>
      </c>
      <c r="D59" s="11">
        <v>3</v>
      </c>
      <c r="E59" s="11" t="s">
        <v>48</v>
      </c>
      <c r="F59" s="62"/>
      <c r="G59" s="10">
        <v>60</v>
      </c>
      <c r="H59" s="43">
        <f t="shared" si="1"/>
        <v>180</v>
      </c>
      <c r="I59" s="10"/>
      <c r="J59" s="10"/>
      <c r="K59" s="11">
        <f t="shared" si="2"/>
        <v>0</v>
      </c>
      <c r="L59" s="7"/>
      <c r="M59" s="8"/>
      <c r="N59" s="6">
        <f t="shared" si="3"/>
        <v>3</v>
      </c>
      <c r="O59" s="10">
        <f t="shared" si="0"/>
        <v>60</v>
      </c>
      <c r="P59" s="36">
        <f t="shared" si="4"/>
        <v>180</v>
      </c>
      <c r="Q59" s="13"/>
      <c r="R59" s="1"/>
    </row>
    <row r="60" spans="1:18" ht="21" x14ac:dyDescent="0.35">
      <c r="A60" s="1"/>
      <c r="B60" s="9">
        <v>22</v>
      </c>
      <c r="C60" s="10"/>
      <c r="D60" s="11">
        <v>0</v>
      </c>
      <c r="E60" s="11" t="s">
        <v>48</v>
      </c>
      <c r="F60" s="62"/>
      <c r="G60" s="10">
        <v>140</v>
      </c>
      <c r="H60" s="43">
        <f t="shared" si="1"/>
        <v>0</v>
      </c>
      <c r="I60" s="10"/>
      <c r="J60" s="10"/>
      <c r="K60" s="11">
        <f t="shared" si="2"/>
        <v>0</v>
      </c>
      <c r="L60" s="7"/>
      <c r="M60" s="8"/>
      <c r="N60" s="6">
        <f t="shared" si="3"/>
        <v>0</v>
      </c>
      <c r="O60" s="10">
        <f t="shared" si="0"/>
        <v>140</v>
      </c>
      <c r="P60" s="36">
        <f t="shared" si="4"/>
        <v>0</v>
      </c>
      <c r="Q60" s="13"/>
      <c r="R60" s="1"/>
    </row>
    <row r="61" spans="1:18" ht="21" x14ac:dyDescent="0.35">
      <c r="A61" s="1"/>
      <c r="B61" s="9">
        <v>23</v>
      </c>
      <c r="C61" s="10" t="s">
        <v>132</v>
      </c>
      <c r="D61" s="11">
        <v>0</v>
      </c>
      <c r="E61" s="11" t="s">
        <v>48</v>
      </c>
      <c r="F61" s="62"/>
      <c r="G61" s="10">
        <v>55</v>
      </c>
      <c r="H61" s="43">
        <f t="shared" si="1"/>
        <v>0</v>
      </c>
      <c r="I61" s="10"/>
      <c r="J61" s="10"/>
      <c r="K61" s="11">
        <f t="shared" si="2"/>
        <v>0</v>
      </c>
      <c r="L61" s="7"/>
      <c r="M61" s="8"/>
      <c r="N61" s="6">
        <f t="shared" si="3"/>
        <v>0</v>
      </c>
      <c r="O61" s="10">
        <f t="shared" si="0"/>
        <v>55</v>
      </c>
      <c r="P61" s="36">
        <f t="shared" si="4"/>
        <v>0</v>
      </c>
      <c r="Q61" s="13"/>
      <c r="R61" s="1"/>
    </row>
    <row r="62" spans="1:18" ht="21" x14ac:dyDescent="0.35">
      <c r="A62" s="1"/>
      <c r="B62" s="9">
        <v>24</v>
      </c>
      <c r="C62" s="10" t="s">
        <v>131</v>
      </c>
      <c r="D62" s="11">
        <v>0</v>
      </c>
      <c r="E62" s="11" t="s">
        <v>48</v>
      </c>
      <c r="F62" s="62"/>
      <c r="G62" s="10">
        <v>55</v>
      </c>
      <c r="H62" s="43">
        <f t="shared" si="1"/>
        <v>0</v>
      </c>
      <c r="I62" s="10"/>
      <c r="J62" s="10"/>
      <c r="K62" s="11">
        <f t="shared" si="2"/>
        <v>0</v>
      </c>
      <c r="L62" s="7"/>
      <c r="M62" s="8"/>
      <c r="N62" s="6">
        <f t="shared" si="3"/>
        <v>0</v>
      </c>
      <c r="O62" s="10">
        <f t="shared" si="0"/>
        <v>55</v>
      </c>
      <c r="P62" s="36">
        <f t="shared" si="4"/>
        <v>0</v>
      </c>
      <c r="Q62" s="13"/>
      <c r="R62" s="1"/>
    </row>
    <row r="63" spans="1:18" ht="21" x14ac:dyDescent="0.35">
      <c r="A63" s="1"/>
      <c r="B63" s="9">
        <v>25</v>
      </c>
      <c r="C63" s="10" t="s">
        <v>90</v>
      </c>
      <c r="D63" s="11">
        <v>0</v>
      </c>
      <c r="E63" s="11" t="s">
        <v>48</v>
      </c>
      <c r="F63" s="62"/>
      <c r="G63" s="10">
        <v>55</v>
      </c>
      <c r="H63" s="43">
        <f t="shared" si="1"/>
        <v>0</v>
      </c>
      <c r="I63" s="10"/>
      <c r="J63" s="10"/>
      <c r="K63" s="11">
        <f t="shared" si="2"/>
        <v>0</v>
      </c>
      <c r="L63" s="7"/>
      <c r="M63" s="8"/>
      <c r="N63" s="6">
        <f t="shared" si="3"/>
        <v>0</v>
      </c>
      <c r="O63" s="10">
        <f t="shared" si="0"/>
        <v>55</v>
      </c>
      <c r="P63" s="36">
        <f t="shared" si="4"/>
        <v>0</v>
      </c>
      <c r="Q63" s="13"/>
      <c r="R63" s="1"/>
    </row>
    <row r="64" spans="1:18" ht="21" x14ac:dyDescent="0.35">
      <c r="A64" s="1"/>
      <c r="B64" s="9">
        <v>26</v>
      </c>
      <c r="C64" s="10"/>
      <c r="D64" s="11">
        <v>0</v>
      </c>
      <c r="E64" s="11" t="s">
        <v>48</v>
      </c>
      <c r="F64" s="62"/>
      <c r="G64" s="10"/>
      <c r="H64" s="43">
        <f t="shared" si="1"/>
        <v>0</v>
      </c>
      <c r="I64" s="10"/>
      <c r="J64" s="10"/>
      <c r="K64" s="11">
        <f t="shared" si="2"/>
        <v>0</v>
      </c>
      <c r="L64" s="7"/>
      <c r="M64" s="8"/>
      <c r="N64" s="6">
        <f t="shared" si="3"/>
        <v>0</v>
      </c>
      <c r="O64" s="10">
        <f t="shared" si="0"/>
        <v>0</v>
      </c>
      <c r="P64" s="36">
        <f t="shared" si="4"/>
        <v>0</v>
      </c>
      <c r="Q64" s="13"/>
      <c r="R64" s="1"/>
    </row>
    <row r="65" spans="1:18" ht="21" x14ac:dyDescent="0.35">
      <c r="A65" s="1"/>
      <c r="B65" s="9">
        <v>22</v>
      </c>
      <c r="C65" s="10" t="s">
        <v>57</v>
      </c>
      <c r="D65" s="11">
        <v>40</v>
      </c>
      <c r="E65" s="11" t="s">
        <v>48</v>
      </c>
      <c r="F65" s="63"/>
      <c r="G65" s="10">
        <v>55</v>
      </c>
      <c r="H65" s="43">
        <f t="shared" si="1"/>
        <v>2200</v>
      </c>
      <c r="I65" s="10"/>
      <c r="J65" s="10"/>
      <c r="K65" s="11">
        <f t="shared" si="2"/>
        <v>0</v>
      </c>
      <c r="L65" s="7"/>
      <c r="M65" s="8"/>
      <c r="N65" s="6">
        <f t="shared" si="3"/>
        <v>40</v>
      </c>
      <c r="O65" s="10">
        <f t="shared" si="0"/>
        <v>55</v>
      </c>
      <c r="P65" s="36">
        <f t="shared" si="4"/>
        <v>2200</v>
      </c>
      <c r="Q65" s="13" t="s">
        <v>58</v>
      </c>
      <c r="R65" s="1"/>
    </row>
    <row r="66" spans="1:18" ht="21" x14ac:dyDescent="0.35">
      <c r="A66" s="1"/>
      <c r="B66" s="22">
        <v>1</v>
      </c>
      <c r="C66" s="23" t="s">
        <v>118</v>
      </c>
      <c r="D66" s="24">
        <v>7</v>
      </c>
      <c r="E66" s="24" t="s">
        <v>59</v>
      </c>
      <c r="F66" s="88" t="s">
        <v>67</v>
      </c>
      <c r="G66" s="23">
        <v>10</v>
      </c>
      <c r="H66" s="21">
        <f t="shared" si="1"/>
        <v>70</v>
      </c>
      <c r="I66" s="23"/>
      <c r="J66" s="23"/>
      <c r="K66" s="24">
        <f t="shared" si="2"/>
        <v>0</v>
      </c>
      <c r="L66" s="7"/>
      <c r="M66" s="8"/>
      <c r="N66" s="6">
        <f t="shared" si="3"/>
        <v>7</v>
      </c>
      <c r="O66" s="23">
        <f t="shared" si="0"/>
        <v>10</v>
      </c>
      <c r="P66" s="36">
        <f t="shared" si="4"/>
        <v>70</v>
      </c>
      <c r="Q66" s="26"/>
      <c r="R66" s="1"/>
    </row>
    <row r="67" spans="1:18" ht="21" x14ac:dyDescent="0.35">
      <c r="A67" s="1"/>
      <c r="B67" s="22">
        <v>2</v>
      </c>
      <c r="C67" s="23" t="s">
        <v>119</v>
      </c>
      <c r="D67" s="24">
        <v>10</v>
      </c>
      <c r="E67" s="24" t="s">
        <v>59</v>
      </c>
      <c r="F67" s="59"/>
      <c r="G67" s="23">
        <v>10</v>
      </c>
      <c r="H67" s="21">
        <f t="shared" si="1"/>
        <v>100</v>
      </c>
      <c r="I67" s="23"/>
      <c r="J67" s="23"/>
      <c r="K67" s="24">
        <f t="shared" si="2"/>
        <v>0</v>
      </c>
      <c r="L67" s="7"/>
      <c r="M67" s="8"/>
      <c r="N67" s="6">
        <f t="shared" si="3"/>
        <v>10</v>
      </c>
      <c r="O67" s="23">
        <f t="shared" si="0"/>
        <v>10</v>
      </c>
      <c r="P67" s="36">
        <f t="shared" si="4"/>
        <v>100</v>
      </c>
      <c r="Q67" s="26"/>
      <c r="R67" s="1"/>
    </row>
    <row r="68" spans="1:18" ht="21" x14ac:dyDescent="0.35">
      <c r="A68" s="1"/>
      <c r="B68" s="22">
        <v>3</v>
      </c>
      <c r="C68" s="23" t="s">
        <v>120</v>
      </c>
      <c r="D68" s="24">
        <v>1</v>
      </c>
      <c r="E68" s="24" t="s">
        <v>59</v>
      </c>
      <c r="F68" s="59"/>
      <c r="G68" s="23">
        <v>10</v>
      </c>
      <c r="H68" s="21">
        <f t="shared" si="1"/>
        <v>10</v>
      </c>
      <c r="I68" s="23"/>
      <c r="J68" s="23"/>
      <c r="K68" s="24">
        <f t="shared" si="2"/>
        <v>0</v>
      </c>
      <c r="L68" s="7"/>
      <c r="M68" s="8"/>
      <c r="N68" s="6">
        <f t="shared" si="3"/>
        <v>1</v>
      </c>
      <c r="O68" s="23">
        <f t="shared" si="0"/>
        <v>10</v>
      </c>
      <c r="P68" s="36">
        <f t="shared" si="4"/>
        <v>10</v>
      </c>
      <c r="Q68" s="26"/>
      <c r="R68" s="1"/>
    </row>
    <row r="69" spans="1:18" ht="21" x14ac:dyDescent="0.35">
      <c r="A69" s="1"/>
      <c r="B69" s="22">
        <v>4</v>
      </c>
      <c r="C69" s="23" t="s">
        <v>60</v>
      </c>
      <c r="D69" s="24">
        <v>3</v>
      </c>
      <c r="E69" s="24" t="s">
        <v>59</v>
      </c>
      <c r="F69" s="59"/>
      <c r="G69" s="23">
        <v>250</v>
      </c>
      <c r="H69" s="21">
        <f t="shared" si="1"/>
        <v>750</v>
      </c>
      <c r="I69" s="23"/>
      <c r="J69" s="23"/>
      <c r="K69" s="24">
        <f t="shared" si="2"/>
        <v>0</v>
      </c>
      <c r="L69" s="7"/>
      <c r="M69" s="8"/>
      <c r="N69" s="6">
        <f t="shared" si="3"/>
        <v>3</v>
      </c>
      <c r="O69" s="23">
        <f t="shared" si="0"/>
        <v>250</v>
      </c>
      <c r="P69" s="36">
        <f t="shared" si="4"/>
        <v>750</v>
      </c>
      <c r="Q69" s="26"/>
      <c r="R69" s="1"/>
    </row>
    <row r="70" spans="1:18" ht="21" x14ac:dyDescent="0.35">
      <c r="A70" s="1"/>
      <c r="B70" s="22">
        <v>5</v>
      </c>
      <c r="C70" s="23" t="s">
        <v>121</v>
      </c>
      <c r="D70" s="24">
        <v>4</v>
      </c>
      <c r="E70" s="24" t="s">
        <v>59</v>
      </c>
      <c r="F70" s="59"/>
      <c r="G70" s="23">
        <v>150</v>
      </c>
      <c r="H70" s="21">
        <f t="shared" si="1"/>
        <v>600</v>
      </c>
      <c r="I70" s="23"/>
      <c r="J70" s="23"/>
      <c r="K70" s="24">
        <f t="shared" si="2"/>
        <v>0</v>
      </c>
      <c r="L70" s="7"/>
      <c r="M70" s="8"/>
      <c r="N70" s="6">
        <f t="shared" si="3"/>
        <v>4</v>
      </c>
      <c r="O70" s="23">
        <f t="shared" si="0"/>
        <v>150</v>
      </c>
      <c r="P70" s="36">
        <f t="shared" si="4"/>
        <v>600</v>
      </c>
      <c r="Q70" s="26"/>
      <c r="R70" s="1"/>
    </row>
    <row r="71" spans="1:18" ht="21" x14ac:dyDescent="0.35">
      <c r="A71" s="1"/>
      <c r="B71" s="22">
        <v>6</v>
      </c>
      <c r="C71" s="23" t="s">
        <v>122</v>
      </c>
      <c r="D71" s="24">
        <v>2</v>
      </c>
      <c r="E71" s="24" t="s">
        <v>59</v>
      </c>
      <c r="F71" s="59"/>
      <c r="G71" s="23">
        <v>150</v>
      </c>
      <c r="H71" s="21">
        <f t="shared" si="1"/>
        <v>300</v>
      </c>
      <c r="I71" s="23"/>
      <c r="J71" s="23"/>
      <c r="K71" s="24">
        <f t="shared" si="2"/>
        <v>0</v>
      </c>
      <c r="L71" s="7"/>
      <c r="M71" s="8"/>
      <c r="N71" s="6">
        <f t="shared" si="3"/>
        <v>2</v>
      </c>
      <c r="O71" s="23">
        <f t="shared" si="0"/>
        <v>150</v>
      </c>
      <c r="P71" s="36">
        <f t="shared" si="4"/>
        <v>300</v>
      </c>
      <c r="Q71" s="26"/>
      <c r="R71" s="1"/>
    </row>
    <row r="72" spans="1:18" ht="21" x14ac:dyDescent="0.35">
      <c r="A72" s="1"/>
      <c r="B72" s="22">
        <v>7</v>
      </c>
      <c r="C72" s="23" t="s">
        <v>128</v>
      </c>
      <c r="D72" s="24">
        <v>1</v>
      </c>
      <c r="E72" s="24" t="s">
        <v>59</v>
      </c>
      <c r="F72" s="59"/>
      <c r="G72" s="23"/>
      <c r="H72" s="21">
        <f t="shared" si="1"/>
        <v>0</v>
      </c>
      <c r="I72" s="23"/>
      <c r="J72" s="23"/>
      <c r="K72" s="24">
        <f t="shared" si="2"/>
        <v>0</v>
      </c>
      <c r="L72" s="7"/>
      <c r="M72" s="8"/>
      <c r="N72" s="6">
        <f t="shared" si="3"/>
        <v>1</v>
      </c>
      <c r="O72" s="23">
        <f t="shared" si="0"/>
        <v>0</v>
      </c>
      <c r="P72" s="36">
        <f t="shared" si="4"/>
        <v>0</v>
      </c>
      <c r="Q72" s="26"/>
      <c r="R72" s="1"/>
    </row>
    <row r="73" spans="1:18" ht="21" x14ac:dyDescent="0.35">
      <c r="A73" s="1"/>
      <c r="B73" s="22">
        <v>8</v>
      </c>
      <c r="C73" s="23" t="s">
        <v>61</v>
      </c>
      <c r="D73" s="24">
        <v>1.25</v>
      </c>
      <c r="E73" s="24" t="s">
        <v>59</v>
      </c>
      <c r="F73" s="59"/>
      <c r="G73" s="23"/>
      <c r="H73" s="21">
        <f t="shared" si="1"/>
        <v>0</v>
      </c>
      <c r="I73" s="23"/>
      <c r="J73" s="23"/>
      <c r="K73" s="24">
        <f t="shared" si="2"/>
        <v>0</v>
      </c>
      <c r="L73" s="7"/>
      <c r="M73" s="8"/>
      <c r="N73" s="6">
        <f t="shared" si="3"/>
        <v>1.25</v>
      </c>
      <c r="O73" s="23">
        <f t="shared" ref="O73:O113" si="6">G73</f>
        <v>0</v>
      </c>
      <c r="P73" s="36">
        <f t="shared" si="4"/>
        <v>0</v>
      </c>
      <c r="Q73" s="26"/>
      <c r="R73" s="1"/>
    </row>
    <row r="74" spans="1:18" ht="21" x14ac:dyDescent="0.35">
      <c r="A74" s="1"/>
      <c r="B74" s="22">
        <v>9</v>
      </c>
      <c r="C74" s="23" t="s">
        <v>62</v>
      </c>
      <c r="D74" s="24">
        <v>1.5</v>
      </c>
      <c r="E74" s="24" t="s">
        <v>59</v>
      </c>
      <c r="F74" s="59"/>
      <c r="G74" s="23"/>
      <c r="H74" s="21">
        <f t="shared" si="1"/>
        <v>0</v>
      </c>
      <c r="I74" s="23"/>
      <c r="J74" s="23"/>
      <c r="K74" s="24">
        <f t="shared" si="2"/>
        <v>0</v>
      </c>
      <c r="L74" s="7"/>
      <c r="M74" s="8"/>
      <c r="N74" s="6">
        <f t="shared" si="3"/>
        <v>1.5</v>
      </c>
      <c r="O74" s="23">
        <f t="shared" si="6"/>
        <v>0</v>
      </c>
      <c r="P74" s="36">
        <f t="shared" si="4"/>
        <v>0</v>
      </c>
      <c r="Q74" s="26"/>
      <c r="R74" s="1"/>
    </row>
    <row r="75" spans="1:18" ht="21" x14ac:dyDescent="0.35">
      <c r="A75" s="1"/>
      <c r="B75" s="22">
        <v>10</v>
      </c>
      <c r="C75" s="23" t="s">
        <v>63</v>
      </c>
      <c r="D75" s="24">
        <v>1.5</v>
      </c>
      <c r="E75" s="24" t="s">
        <v>59</v>
      </c>
      <c r="F75" s="59"/>
      <c r="G75" s="23"/>
      <c r="H75" s="21">
        <f t="shared" si="1"/>
        <v>0</v>
      </c>
      <c r="I75" s="23"/>
      <c r="J75" s="23"/>
      <c r="K75" s="24">
        <f t="shared" si="2"/>
        <v>0</v>
      </c>
      <c r="L75" s="7"/>
      <c r="M75" s="8"/>
      <c r="N75" s="6">
        <f t="shared" si="3"/>
        <v>1.5</v>
      </c>
      <c r="O75" s="23">
        <f t="shared" si="6"/>
        <v>0</v>
      </c>
      <c r="P75" s="36">
        <f t="shared" si="4"/>
        <v>0</v>
      </c>
      <c r="Q75" s="26"/>
      <c r="R75" s="1"/>
    </row>
    <row r="76" spans="1:18" ht="21" x14ac:dyDescent="0.35">
      <c r="A76" s="1"/>
      <c r="B76" s="22">
        <v>11</v>
      </c>
      <c r="C76" s="23" t="s">
        <v>64</v>
      </c>
      <c r="D76" s="24">
        <v>1</v>
      </c>
      <c r="E76" s="24" t="s">
        <v>59</v>
      </c>
      <c r="F76" s="59"/>
      <c r="G76" s="23">
        <v>2375</v>
      </c>
      <c r="H76" s="21">
        <f t="shared" si="1"/>
        <v>2375</v>
      </c>
      <c r="I76" s="23"/>
      <c r="J76" s="23"/>
      <c r="K76" s="24">
        <f t="shared" si="2"/>
        <v>0</v>
      </c>
      <c r="L76" s="7"/>
      <c r="M76" s="8"/>
      <c r="N76" s="6">
        <f t="shared" si="3"/>
        <v>1</v>
      </c>
      <c r="O76" s="23">
        <f t="shared" si="6"/>
        <v>2375</v>
      </c>
      <c r="P76" s="36">
        <f t="shared" ref="P76:P113" si="7">N76*O76</f>
        <v>2375</v>
      </c>
      <c r="Q76" s="26"/>
      <c r="R76" s="1"/>
    </row>
    <row r="77" spans="1:18" ht="21" x14ac:dyDescent="0.35">
      <c r="A77" s="1"/>
      <c r="B77" s="22">
        <v>12</v>
      </c>
      <c r="C77" s="23" t="s">
        <v>65</v>
      </c>
      <c r="D77" s="24">
        <v>0.5</v>
      </c>
      <c r="E77" s="24" t="s">
        <v>59</v>
      </c>
      <c r="F77" s="59"/>
      <c r="G77" s="23">
        <v>2375</v>
      </c>
      <c r="H77" s="21">
        <f t="shared" si="1"/>
        <v>1187.5</v>
      </c>
      <c r="I77" s="23"/>
      <c r="J77" s="23"/>
      <c r="K77" s="24">
        <f t="shared" si="2"/>
        <v>0</v>
      </c>
      <c r="L77" s="7"/>
      <c r="M77" s="8"/>
      <c r="N77" s="6">
        <f t="shared" si="3"/>
        <v>0.5</v>
      </c>
      <c r="O77" s="23">
        <f t="shared" si="6"/>
        <v>2375</v>
      </c>
      <c r="P77" s="36">
        <f t="shared" si="7"/>
        <v>1187.5</v>
      </c>
      <c r="Q77" s="26"/>
      <c r="R77" s="1"/>
    </row>
    <row r="78" spans="1:18" ht="21" x14ac:dyDescent="0.35">
      <c r="A78" s="1"/>
      <c r="B78" s="22">
        <v>13</v>
      </c>
      <c r="C78" s="23" t="s">
        <v>66</v>
      </c>
      <c r="D78" s="24">
        <v>0</v>
      </c>
      <c r="E78" s="24" t="s">
        <v>59</v>
      </c>
      <c r="F78" s="59"/>
      <c r="G78" s="23">
        <v>2375</v>
      </c>
      <c r="H78" s="21">
        <f t="shared" si="1"/>
        <v>0</v>
      </c>
      <c r="I78" s="23"/>
      <c r="J78" s="23"/>
      <c r="K78" s="24">
        <f t="shared" si="2"/>
        <v>0</v>
      </c>
      <c r="L78" s="7"/>
      <c r="M78" s="8"/>
      <c r="N78" s="6">
        <f t="shared" ref="N78:N113" si="8">M78+D78-L78</f>
        <v>0</v>
      </c>
      <c r="O78" s="23">
        <f t="shared" si="6"/>
        <v>2375</v>
      </c>
      <c r="P78" s="36">
        <f t="shared" si="7"/>
        <v>0</v>
      </c>
      <c r="Q78" s="26"/>
      <c r="R78" s="1"/>
    </row>
    <row r="79" spans="1:18" ht="21" x14ac:dyDescent="0.35">
      <c r="A79" s="1"/>
      <c r="B79" s="22">
        <v>14</v>
      </c>
      <c r="C79" s="23" t="s">
        <v>140</v>
      </c>
      <c r="D79" s="24">
        <v>0</v>
      </c>
      <c r="E79" s="24" t="s">
        <v>59</v>
      </c>
      <c r="F79" s="59"/>
      <c r="G79" s="23">
        <v>2375</v>
      </c>
      <c r="H79" s="21">
        <f t="shared" si="1"/>
        <v>0</v>
      </c>
      <c r="I79" s="23"/>
      <c r="J79" s="23"/>
      <c r="K79" s="24">
        <f t="shared" si="2"/>
        <v>0</v>
      </c>
      <c r="L79" s="7"/>
      <c r="M79" s="8"/>
      <c r="N79" s="6">
        <f t="shared" si="8"/>
        <v>0</v>
      </c>
      <c r="O79" s="23">
        <f t="shared" si="6"/>
        <v>2375</v>
      </c>
      <c r="P79" s="36">
        <f t="shared" si="7"/>
        <v>0</v>
      </c>
      <c r="Q79" s="26"/>
      <c r="R79" s="1"/>
    </row>
    <row r="80" spans="1:18" ht="21" x14ac:dyDescent="0.35">
      <c r="A80" s="1"/>
      <c r="B80" s="22">
        <v>15</v>
      </c>
      <c r="C80" s="23" t="s">
        <v>166</v>
      </c>
      <c r="D80" s="24">
        <v>499</v>
      </c>
      <c r="E80" s="24" t="s">
        <v>20</v>
      </c>
      <c r="F80" s="59"/>
      <c r="G80" s="23"/>
      <c r="H80" s="21">
        <f t="shared" si="1"/>
        <v>0</v>
      </c>
      <c r="I80" s="23"/>
      <c r="J80" s="23"/>
      <c r="K80" s="24">
        <f t="shared" si="2"/>
        <v>0</v>
      </c>
      <c r="L80" s="7"/>
      <c r="M80" s="8"/>
      <c r="N80" s="6">
        <f t="shared" si="8"/>
        <v>499</v>
      </c>
      <c r="O80" s="23">
        <f t="shared" si="6"/>
        <v>0</v>
      </c>
      <c r="P80" s="36">
        <f t="shared" si="7"/>
        <v>0</v>
      </c>
      <c r="Q80" s="26"/>
      <c r="R80" s="1"/>
    </row>
    <row r="81" spans="1:18" ht="21" x14ac:dyDescent="0.35">
      <c r="A81" s="1"/>
      <c r="B81" s="22">
        <v>16</v>
      </c>
      <c r="C81" s="94" t="s">
        <v>134</v>
      </c>
      <c r="D81" s="24">
        <v>0</v>
      </c>
      <c r="E81" s="24" t="s">
        <v>141</v>
      </c>
      <c r="F81" s="59"/>
      <c r="G81" s="23"/>
      <c r="H81" s="21">
        <f t="shared" si="1"/>
        <v>0</v>
      </c>
      <c r="I81" s="23"/>
      <c r="J81" s="23"/>
      <c r="K81" s="24">
        <f t="shared" si="2"/>
        <v>0</v>
      </c>
      <c r="L81" s="7"/>
      <c r="M81" s="8"/>
      <c r="N81" s="6">
        <f t="shared" si="8"/>
        <v>0</v>
      </c>
      <c r="O81" s="23">
        <f t="shared" si="6"/>
        <v>0</v>
      </c>
      <c r="P81" s="36">
        <f t="shared" si="7"/>
        <v>0</v>
      </c>
      <c r="Q81" s="26"/>
      <c r="R81" s="1"/>
    </row>
    <row r="82" spans="1:18" ht="21" x14ac:dyDescent="0.35">
      <c r="A82" s="1"/>
      <c r="B82" s="22">
        <v>17</v>
      </c>
      <c r="C82" s="95"/>
      <c r="D82" s="24">
        <v>0</v>
      </c>
      <c r="E82" s="24" t="s">
        <v>142</v>
      </c>
      <c r="F82" s="60"/>
      <c r="G82" s="23"/>
      <c r="H82" s="21">
        <f t="shared" si="1"/>
        <v>0</v>
      </c>
      <c r="I82" s="23"/>
      <c r="J82" s="23"/>
      <c r="K82" s="24">
        <f t="shared" si="2"/>
        <v>0</v>
      </c>
      <c r="L82" s="7"/>
      <c r="M82" s="8"/>
      <c r="N82" s="6">
        <f t="shared" si="8"/>
        <v>0</v>
      </c>
      <c r="O82" s="23">
        <f t="shared" si="6"/>
        <v>0</v>
      </c>
      <c r="P82" s="36">
        <f t="shared" si="7"/>
        <v>0</v>
      </c>
      <c r="Q82" s="26"/>
      <c r="R82" s="1"/>
    </row>
    <row r="83" spans="1:18" ht="20.25" customHeight="1" x14ac:dyDescent="0.35">
      <c r="A83" s="1"/>
      <c r="B83" s="9">
        <v>1</v>
      </c>
      <c r="C83" s="10" t="s">
        <v>68</v>
      </c>
      <c r="D83" s="11">
        <v>2</v>
      </c>
      <c r="E83" s="11" t="s">
        <v>69</v>
      </c>
      <c r="F83" s="64" t="s">
        <v>72</v>
      </c>
      <c r="G83" s="10">
        <v>250</v>
      </c>
      <c r="H83" s="43">
        <f>G83*D83</f>
        <v>500</v>
      </c>
      <c r="I83" s="10"/>
      <c r="J83" s="10"/>
      <c r="K83" s="11">
        <f t="shared" si="2"/>
        <v>0</v>
      </c>
      <c r="L83" s="7"/>
      <c r="M83" s="8"/>
      <c r="N83" s="6">
        <f t="shared" si="8"/>
        <v>2</v>
      </c>
      <c r="O83" s="10">
        <f t="shared" si="6"/>
        <v>250</v>
      </c>
      <c r="P83" s="36">
        <f t="shared" si="7"/>
        <v>500</v>
      </c>
      <c r="Q83" s="13"/>
      <c r="R83" s="1"/>
    </row>
    <row r="84" spans="1:18" ht="21" x14ac:dyDescent="0.35">
      <c r="A84" s="1"/>
      <c r="B84" s="9">
        <v>2</v>
      </c>
      <c r="C84" s="10" t="s">
        <v>70</v>
      </c>
      <c r="D84" s="11">
        <v>1.5</v>
      </c>
      <c r="E84" s="11" t="s">
        <v>69</v>
      </c>
      <c r="F84" s="65"/>
      <c r="G84" s="10">
        <v>125</v>
      </c>
      <c r="H84" s="43">
        <f>G84*D84</f>
        <v>187.5</v>
      </c>
      <c r="I84" s="10"/>
      <c r="J84" s="10"/>
      <c r="K84" s="11">
        <f t="shared" si="2"/>
        <v>0</v>
      </c>
      <c r="L84" s="7"/>
      <c r="M84" s="8"/>
      <c r="N84" s="6">
        <f t="shared" si="8"/>
        <v>1.5</v>
      </c>
      <c r="O84" s="10">
        <f t="shared" si="6"/>
        <v>125</v>
      </c>
      <c r="P84" s="36">
        <f t="shared" si="7"/>
        <v>187.5</v>
      </c>
      <c r="Q84" s="13"/>
      <c r="R84" s="1"/>
    </row>
    <row r="85" spans="1:18" ht="21" x14ac:dyDescent="0.35">
      <c r="A85" s="1"/>
      <c r="B85" s="9">
        <v>3</v>
      </c>
      <c r="C85" s="10" t="s">
        <v>71</v>
      </c>
      <c r="D85" s="11">
        <v>1</v>
      </c>
      <c r="E85" s="11" t="s">
        <v>69</v>
      </c>
      <c r="F85" s="66"/>
      <c r="G85" s="10">
        <v>205</v>
      </c>
      <c r="H85" s="43">
        <f>G85*D85</f>
        <v>205</v>
      </c>
      <c r="I85" s="10"/>
      <c r="J85" s="10"/>
      <c r="K85" s="11">
        <f t="shared" ref="K85:K111" si="9">J85*I85</f>
        <v>0</v>
      </c>
      <c r="L85" s="7"/>
      <c r="M85" s="8"/>
      <c r="N85" s="6">
        <f t="shared" si="8"/>
        <v>1</v>
      </c>
      <c r="O85" s="10">
        <f t="shared" si="6"/>
        <v>205</v>
      </c>
      <c r="P85" s="36">
        <f t="shared" si="7"/>
        <v>205</v>
      </c>
      <c r="Q85" s="13" t="s">
        <v>136</v>
      </c>
      <c r="R85" s="1"/>
    </row>
    <row r="86" spans="1:18" ht="21" x14ac:dyDescent="0.35">
      <c r="A86" s="1"/>
      <c r="B86" s="22">
        <v>1</v>
      </c>
      <c r="C86" s="23" t="s">
        <v>73</v>
      </c>
      <c r="D86" s="24">
        <v>500</v>
      </c>
      <c r="E86" s="24" t="s">
        <v>165</v>
      </c>
      <c r="F86" s="89" t="s">
        <v>80</v>
      </c>
      <c r="G86" s="23">
        <v>1000</v>
      </c>
      <c r="H86" s="21">
        <f t="shared" ref="H86:H111" si="10">G86*D86</f>
        <v>500000</v>
      </c>
      <c r="I86" s="23"/>
      <c r="J86" s="23"/>
      <c r="K86" s="24">
        <f t="shared" si="9"/>
        <v>0</v>
      </c>
      <c r="L86" s="7"/>
      <c r="M86" s="8"/>
      <c r="N86" s="6">
        <f t="shared" si="8"/>
        <v>500</v>
      </c>
      <c r="O86" s="23">
        <f t="shared" si="6"/>
        <v>1000</v>
      </c>
      <c r="P86" s="36">
        <f t="shared" si="7"/>
        <v>500000</v>
      </c>
      <c r="Q86" s="26" t="s">
        <v>136</v>
      </c>
      <c r="R86" s="1"/>
    </row>
    <row r="87" spans="1:18" ht="21" x14ac:dyDescent="0.35">
      <c r="A87" s="1"/>
      <c r="B87" s="22">
        <v>2</v>
      </c>
      <c r="C87" s="23" t="s">
        <v>74</v>
      </c>
      <c r="D87" s="24">
        <v>1500</v>
      </c>
      <c r="E87" s="24" t="s">
        <v>48</v>
      </c>
      <c r="F87" s="90"/>
      <c r="G87" s="23">
        <f>1000/1000</f>
        <v>1</v>
      </c>
      <c r="H87" s="21">
        <f t="shared" si="10"/>
        <v>1500</v>
      </c>
      <c r="I87" s="23"/>
      <c r="J87" s="23"/>
      <c r="K87" s="24">
        <f t="shared" si="9"/>
        <v>0</v>
      </c>
      <c r="L87" s="7"/>
      <c r="M87" s="8"/>
      <c r="N87" s="6">
        <f t="shared" si="8"/>
        <v>1500</v>
      </c>
      <c r="O87" s="23">
        <f t="shared" si="6"/>
        <v>1</v>
      </c>
      <c r="P87" s="36">
        <f t="shared" si="7"/>
        <v>1500</v>
      </c>
      <c r="Q87" s="26"/>
      <c r="R87" s="1"/>
    </row>
    <row r="88" spans="1:18" ht="21" x14ac:dyDescent="0.35">
      <c r="A88" s="1"/>
      <c r="B88" s="22">
        <v>3</v>
      </c>
      <c r="C88" s="23" t="s">
        <v>75</v>
      </c>
      <c r="D88" s="24">
        <v>1500</v>
      </c>
      <c r="E88" s="24" t="s">
        <v>165</v>
      </c>
      <c r="F88" s="91"/>
      <c r="G88" s="23">
        <v>1000</v>
      </c>
      <c r="H88" s="21">
        <f t="shared" si="10"/>
        <v>1500000</v>
      </c>
      <c r="I88" s="23"/>
      <c r="J88" s="23"/>
      <c r="K88" s="24">
        <f t="shared" si="9"/>
        <v>0</v>
      </c>
      <c r="L88" s="7"/>
      <c r="M88" s="8"/>
      <c r="N88" s="6">
        <f t="shared" si="8"/>
        <v>1500</v>
      </c>
      <c r="O88" s="23">
        <f t="shared" si="6"/>
        <v>1000</v>
      </c>
      <c r="P88" s="36">
        <f t="shared" si="7"/>
        <v>1500000</v>
      </c>
      <c r="Q88" s="26" t="s">
        <v>136</v>
      </c>
      <c r="R88" s="1"/>
    </row>
    <row r="89" spans="1:18" ht="21" x14ac:dyDescent="0.35">
      <c r="A89" s="1"/>
      <c r="B89" s="78">
        <v>1</v>
      </c>
      <c r="C89" s="76" t="s">
        <v>76</v>
      </c>
      <c r="D89" s="11"/>
      <c r="E89" s="11" t="s">
        <v>77</v>
      </c>
      <c r="F89" s="92" t="s">
        <v>76</v>
      </c>
      <c r="G89" s="10"/>
      <c r="H89" s="43">
        <f t="shared" si="10"/>
        <v>0</v>
      </c>
      <c r="I89" s="10"/>
      <c r="J89" s="10"/>
      <c r="K89" s="11">
        <f t="shared" si="9"/>
        <v>0</v>
      </c>
      <c r="L89" s="7"/>
      <c r="M89" s="8"/>
      <c r="N89" s="6">
        <f t="shared" si="8"/>
        <v>0</v>
      </c>
      <c r="O89" s="10">
        <f t="shared" si="6"/>
        <v>0</v>
      </c>
      <c r="P89" s="36">
        <f t="shared" si="7"/>
        <v>0</v>
      </c>
      <c r="Q89" s="13"/>
      <c r="R89" s="1"/>
    </row>
    <row r="90" spans="1:18" ht="21" x14ac:dyDescent="0.35">
      <c r="A90" s="1"/>
      <c r="B90" s="79"/>
      <c r="C90" s="77"/>
      <c r="D90" s="11">
        <v>3</v>
      </c>
      <c r="E90" s="11" t="s">
        <v>69</v>
      </c>
      <c r="F90" s="93"/>
      <c r="G90" s="10">
        <v>8.3333333333333339</v>
      </c>
      <c r="H90" s="43">
        <f t="shared" si="10"/>
        <v>25</v>
      </c>
      <c r="I90" s="10"/>
      <c r="J90" s="10"/>
      <c r="K90" s="11">
        <f t="shared" si="9"/>
        <v>0</v>
      </c>
      <c r="L90" s="7"/>
      <c r="M90" s="8"/>
      <c r="N90" s="6">
        <f t="shared" si="8"/>
        <v>3</v>
      </c>
      <c r="O90" s="10">
        <f t="shared" si="6"/>
        <v>8.3333333333333339</v>
      </c>
      <c r="P90" s="36">
        <f t="shared" si="7"/>
        <v>25</v>
      </c>
      <c r="Q90" s="13"/>
      <c r="R90" s="1"/>
    </row>
    <row r="91" spans="1:18" ht="21" x14ac:dyDescent="0.35">
      <c r="A91" s="1"/>
      <c r="B91" s="22">
        <v>1</v>
      </c>
      <c r="C91" s="23" t="s">
        <v>78</v>
      </c>
      <c r="D91" s="24">
        <f>166+50</f>
        <v>216</v>
      </c>
      <c r="E91" s="24" t="s">
        <v>79</v>
      </c>
      <c r="F91" s="55" t="s">
        <v>84</v>
      </c>
      <c r="G91" s="23">
        <v>3.25</v>
      </c>
      <c r="H91" s="21">
        <f t="shared" si="10"/>
        <v>702</v>
      </c>
      <c r="I91" s="23"/>
      <c r="J91" s="23"/>
      <c r="K91" s="24">
        <v>0</v>
      </c>
      <c r="L91" s="7"/>
      <c r="M91" s="8"/>
      <c r="N91" s="6">
        <f t="shared" si="8"/>
        <v>216</v>
      </c>
      <c r="O91" s="23">
        <f t="shared" si="6"/>
        <v>3.25</v>
      </c>
      <c r="P91" s="36">
        <f t="shared" si="7"/>
        <v>702</v>
      </c>
      <c r="Q91" s="26"/>
      <c r="R91" s="1"/>
    </row>
    <row r="92" spans="1:18" ht="21" x14ac:dyDescent="0.35">
      <c r="A92" s="1"/>
      <c r="B92" s="22">
        <v>2</v>
      </c>
      <c r="C92" s="23" t="s">
        <v>81</v>
      </c>
      <c r="D92" s="24">
        <f>9*50+10</f>
        <v>460</v>
      </c>
      <c r="E92" s="24" t="s">
        <v>79</v>
      </c>
      <c r="F92" s="56"/>
      <c r="G92" s="23">
        <v>2</v>
      </c>
      <c r="H92" s="21">
        <f t="shared" si="10"/>
        <v>920</v>
      </c>
      <c r="I92" s="23"/>
      <c r="J92" s="23"/>
      <c r="K92" s="24">
        <f t="shared" si="9"/>
        <v>0</v>
      </c>
      <c r="L92" s="7"/>
      <c r="M92" s="8"/>
      <c r="N92" s="6">
        <f t="shared" si="8"/>
        <v>460</v>
      </c>
      <c r="O92" s="23">
        <f t="shared" si="6"/>
        <v>2</v>
      </c>
      <c r="P92" s="36">
        <f t="shared" si="7"/>
        <v>920</v>
      </c>
      <c r="Q92" s="26"/>
      <c r="R92" s="1"/>
    </row>
    <row r="93" spans="1:18" ht="21" x14ac:dyDescent="0.35">
      <c r="A93" s="1"/>
      <c r="B93" s="22">
        <v>3</v>
      </c>
      <c r="C93" s="23" t="s">
        <v>82</v>
      </c>
      <c r="D93" s="24">
        <v>110</v>
      </c>
      <c r="E93" s="24" t="s">
        <v>79</v>
      </c>
      <c r="F93" s="56"/>
      <c r="G93" s="23">
        <v>1</v>
      </c>
      <c r="H93" s="21">
        <f t="shared" si="10"/>
        <v>110</v>
      </c>
      <c r="I93" s="23"/>
      <c r="J93" s="23"/>
      <c r="K93" s="24">
        <f t="shared" si="9"/>
        <v>0</v>
      </c>
      <c r="L93" s="7"/>
      <c r="M93" s="8"/>
      <c r="N93" s="6">
        <f t="shared" si="8"/>
        <v>110</v>
      </c>
      <c r="O93" s="23">
        <f t="shared" si="6"/>
        <v>1</v>
      </c>
      <c r="P93" s="36">
        <f t="shared" si="7"/>
        <v>110</v>
      </c>
      <c r="Q93" s="26"/>
      <c r="R93" s="1"/>
    </row>
    <row r="94" spans="1:18" ht="21" x14ac:dyDescent="0.35">
      <c r="A94" s="1"/>
      <c r="B94" s="22">
        <v>4</v>
      </c>
      <c r="C94" s="23"/>
      <c r="D94" s="24"/>
      <c r="E94" s="24" t="s">
        <v>79</v>
      </c>
      <c r="F94" s="57"/>
      <c r="G94" s="23">
        <v>0.9</v>
      </c>
      <c r="H94" s="21">
        <f t="shared" si="10"/>
        <v>0</v>
      </c>
      <c r="I94" s="23"/>
      <c r="J94" s="23"/>
      <c r="K94" s="24">
        <f t="shared" si="9"/>
        <v>0</v>
      </c>
      <c r="L94" s="7"/>
      <c r="M94" s="8"/>
      <c r="N94" s="6">
        <f t="shared" si="8"/>
        <v>0</v>
      </c>
      <c r="O94" s="23">
        <f t="shared" si="6"/>
        <v>0.9</v>
      </c>
      <c r="P94" s="36">
        <f t="shared" si="7"/>
        <v>0</v>
      </c>
      <c r="Q94" s="26"/>
      <c r="R94" s="1"/>
    </row>
    <row r="95" spans="1:18" ht="21" x14ac:dyDescent="0.35">
      <c r="A95" s="1"/>
      <c r="B95" s="9">
        <v>1</v>
      </c>
      <c r="C95" s="10" t="s">
        <v>86</v>
      </c>
      <c r="D95" s="11">
        <f>12*250</f>
        <v>3000</v>
      </c>
      <c r="E95" s="11" t="s">
        <v>85</v>
      </c>
      <c r="F95" s="67" t="s">
        <v>89</v>
      </c>
      <c r="G95" s="10">
        <f>1700/2000</f>
        <v>0.85</v>
      </c>
      <c r="H95" s="43">
        <f t="shared" si="10"/>
        <v>2550</v>
      </c>
      <c r="I95" s="10"/>
      <c r="J95" s="10"/>
      <c r="K95" s="11">
        <f t="shared" si="9"/>
        <v>0</v>
      </c>
      <c r="L95" s="7"/>
      <c r="M95" s="8"/>
      <c r="N95" s="6">
        <f t="shared" si="8"/>
        <v>3000</v>
      </c>
      <c r="O95" s="10">
        <f t="shared" si="6"/>
        <v>0.85</v>
      </c>
      <c r="P95" s="36">
        <f t="shared" si="7"/>
        <v>2550</v>
      </c>
      <c r="Q95" s="13"/>
      <c r="R95" s="1"/>
    </row>
    <row r="96" spans="1:18" ht="21" x14ac:dyDescent="0.35">
      <c r="A96" s="1"/>
      <c r="B96" s="9">
        <v>2</v>
      </c>
      <c r="C96" s="10" t="s">
        <v>87</v>
      </c>
      <c r="D96" s="11">
        <v>250</v>
      </c>
      <c r="E96" s="11" t="s">
        <v>85</v>
      </c>
      <c r="F96" s="68"/>
      <c r="G96" s="10">
        <f>700/1000</f>
        <v>0.7</v>
      </c>
      <c r="H96" s="43">
        <f t="shared" si="10"/>
        <v>175</v>
      </c>
      <c r="I96" s="10"/>
      <c r="J96" s="10"/>
      <c r="K96" s="11">
        <f t="shared" si="9"/>
        <v>0</v>
      </c>
      <c r="L96" s="7"/>
      <c r="M96" s="8"/>
      <c r="N96" s="6">
        <f t="shared" si="8"/>
        <v>250</v>
      </c>
      <c r="O96" s="10">
        <f t="shared" si="6"/>
        <v>0.7</v>
      </c>
      <c r="P96" s="36">
        <f t="shared" si="7"/>
        <v>175</v>
      </c>
      <c r="Q96" s="13"/>
      <c r="R96" s="1"/>
    </row>
    <row r="97" spans="1:18" ht="21" x14ac:dyDescent="0.35">
      <c r="A97" s="1"/>
      <c r="B97" s="9">
        <v>3</v>
      </c>
      <c r="C97" s="10" t="s">
        <v>88</v>
      </c>
      <c r="D97" s="11">
        <v>1000</v>
      </c>
      <c r="E97" s="11" t="s">
        <v>85</v>
      </c>
      <c r="F97" s="69"/>
      <c r="G97" s="10">
        <f>700/1000</f>
        <v>0.7</v>
      </c>
      <c r="H97" s="43">
        <f t="shared" si="10"/>
        <v>700</v>
      </c>
      <c r="I97" s="10"/>
      <c r="J97" s="10"/>
      <c r="K97" s="11">
        <f t="shared" si="9"/>
        <v>0</v>
      </c>
      <c r="L97" s="7"/>
      <c r="M97" s="8"/>
      <c r="N97" s="6">
        <f t="shared" si="8"/>
        <v>1000</v>
      </c>
      <c r="O97" s="10">
        <f t="shared" si="6"/>
        <v>0.7</v>
      </c>
      <c r="P97" s="36">
        <f t="shared" si="7"/>
        <v>700</v>
      </c>
      <c r="Q97" s="13"/>
      <c r="R97" s="1"/>
    </row>
    <row r="98" spans="1:18" ht="21" x14ac:dyDescent="0.35">
      <c r="A98" s="1"/>
      <c r="B98" s="22">
        <v>1</v>
      </c>
      <c r="C98" s="23" t="s">
        <v>91</v>
      </c>
      <c r="D98" s="24">
        <v>3</v>
      </c>
      <c r="E98" s="24" t="s">
        <v>15</v>
      </c>
      <c r="F98" s="44" t="s">
        <v>93</v>
      </c>
      <c r="G98" s="23">
        <v>9.5</v>
      </c>
      <c r="H98" s="21">
        <f t="shared" si="10"/>
        <v>28.5</v>
      </c>
      <c r="I98" s="23"/>
      <c r="J98" s="23"/>
      <c r="K98" s="24">
        <f t="shared" si="9"/>
        <v>0</v>
      </c>
      <c r="L98" s="7"/>
      <c r="M98" s="8"/>
      <c r="N98" s="6">
        <f t="shared" si="8"/>
        <v>3</v>
      </c>
      <c r="O98" s="23">
        <f t="shared" si="6"/>
        <v>9.5</v>
      </c>
      <c r="P98" s="36">
        <f t="shared" si="7"/>
        <v>28.5</v>
      </c>
      <c r="Q98" s="26"/>
      <c r="R98" s="1"/>
    </row>
    <row r="99" spans="1:18" ht="21" x14ac:dyDescent="0.35">
      <c r="A99" s="1"/>
      <c r="B99" s="22">
        <v>2</v>
      </c>
      <c r="C99" s="23" t="s">
        <v>92</v>
      </c>
      <c r="D99" s="24">
        <v>5</v>
      </c>
      <c r="E99" s="24" t="s">
        <v>15</v>
      </c>
      <c r="F99" s="45"/>
      <c r="G99" s="23">
        <v>9.5</v>
      </c>
      <c r="H99" s="21">
        <f t="shared" si="10"/>
        <v>47.5</v>
      </c>
      <c r="I99" s="23"/>
      <c r="J99" s="23"/>
      <c r="K99" s="24">
        <f t="shared" si="9"/>
        <v>0</v>
      </c>
      <c r="L99" s="7"/>
      <c r="M99" s="8"/>
      <c r="N99" s="6">
        <f t="shared" si="8"/>
        <v>5</v>
      </c>
      <c r="O99" s="23">
        <f t="shared" si="6"/>
        <v>9.5</v>
      </c>
      <c r="P99" s="36">
        <f t="shared" si="7"/>
        <v>47.5</v>
      </c>
      <c r="Q99" s="26"/>
      <c r="R99" s="1"/>
    </row>
    <row r="100" spans="1:18" ht="21" x14ac:dyDescent="0.35">
      <c r="A100" s="1"/>
      <c r="B100" s="9">
        <v>1</v>
      </c>
      <c r="C100" s="10" t="s">
        <v>96</v>
      </c>
      <c r="D100" s="11">
        <v>0</v>
      </c>
      <c r="E100" s="11" t="s">
        <v>97</v>
      </c>
      <c r="F100" s="46" t="s">
        <v>94</v>
      </c>
      <c r="G100" s="10"/>
      <c r="H100" s="43">
        <f t="shared" si="10"/>
        <v>0</v>
      </c>
      <c r="I100" s="10"/>
      <c r="J100" s="10"/>
      <c r="K100" s="11">
        <f t="shared" si="9"/>
        <v>0</v>
      </c>
      <c r="L100" s="7"/>
      <c r="M100" s="8"/>
      <c r="N100" s="6">
        <f t="shared" si="8"/>
        <v>0</v>
      </c>
      <c r="O100" s="10">
        <f t="shared" si="6"/>
        <v>0</v>
      </c>
      <c r="P100" s="36">
        <f t="shared" si="7"/>
        <v>0</v>
      </c>
      <c r="Q100" s="13"/>
      <c r="R100" s="1"/>
    </row>
    <row r="101" spans="1:18" ht="21" x14ac:dyDescent="0.35">
      <c r="A101" s="1"/>
      <c r="B101" s="9">
        <v>2</v>
      </c>
      <c r="C101" s="10" t="s">
        <v>163</v>
      </c>
      <c r="D101" s="11">
        <v>1</v>
      </c>
      <c r="E101" s="11" t="s">
        <v>97</v>
      </c>
      <c r="F101" s="47"/>
      <c r="G101" s="10"/>
      <c r="H101" s="43">
        <f t="shared" si="10"/>
        <v>0</v>
      </c>
      <c r="I101" s="10"/>
      <c r="J101" s="10"/>
      <c r="K101" s="11">
        <f t="shared" si="9"/>
        <v>0</v>
      </c>
      <c r="L101" s="7"/>
      <c r="M101" s="8"/>
      <c r="N101" s="6">
        <f t="shared" si="8"/>
        <v>1</v>
      </c>
      <c r="O101" s="10">
        <f t="shared" si="6"/>
        <v>0</v>
      </c>
      <c r="P101" s="36">
        <f t="shared" si="7"/>
        <v>0</v>
      </c>
      <c r="Q101" s="13"/>
      <c r="R101" s="1"/>
    </row>
    <row r="102" spans="1:18" ht="21" x14ac:dyDescent="0.35">
      <c r="A102" s="1"/>
      <c r="B102" s="22">
        <v>1</v>
      </c>
      <c r="C102" s="23" t="s">
        <v>164</v>
      </c>
      <c r="D102" s="24">
        <v>1</v>
      </c>
      <c r="E102" s="24" t="s">
        <v>97</v>
      </c>
      <c r="F102" s="52" t="s">
        <v>112</v>
      </c>
      <c r="G102" s="23"/>
      <c r="H102" s="21">
        <f t="shared" si="10"/>
        <v>0</v>
      </c>
      <c r="I102" s="23"/>
      <c r="J102" s="23"/>
      <c r="K102" s="24">
        <f t="shared" si="9"/>
        <v>0</v>
      </c>
      <c r="L102" s="7"/>
      <c r="M102" s="8"/>
      <c r="N102" s="6">
        <f t="shared" si="8"/>
        <v>1</v>
      </c>
      <c r="O102" s="23">
        <f t="shared" si="6"/>
        <v>0</v>
      </c>
      <c r="P102" s="36">
        <f t="shared" si="7"/>
        <v>0</v>
      </c>
      <c r="Q102" s="26"/>
      <c r="R102" s="1"/>
    </row>
    <row r="103" spans="1:18" ht="21" x14ac:dyDescent="0.35">
      <c r="A103" s="1"/>
      <c r="B103" s="22">
        <v>2</v>
      </c>
      <c r="C103" s="23" t="s">
        <v>99</v>
      </c>
      <c r="D103" s="24">
        <v>25</v>
      </c>
      <c r="E103" s="24" t="s">
        <v>48</v>
      </c>
      <c r="F103" s="53"/>
      <c r="G103" s="23"/>
      <c r="H103" s="21">
        <f t="shared" si="10"/>
        <v>0</v>
      </c>
      <c r="I103" s="23"/>
      <c r="J103" s="23"/>
      <c r="K103" s="24">
        <f t="shared" si="9"/>
        <v>0</v>
      </c>
      <c r="L103" s="7"/>
      <c r="M103" s="8"/>
      <c r="N103" s="6">
        <f t="shared" si="8"/>
        <v>25</v>
      </c>
      <c r="O103" s="23">
        <f t="shared" si="6"/>
        <v>0</v>
      </c>
      <c r="P103" s="36">
        <f t="shared" si="7"/>
        <v>0</v>
      </c>
      <c r="Q103" s="26"/>
      <c r="R103" s="1"/>
    </row>
    <row r="104" spans="1:18" ht="21" x14ac:dyDescent="0.35">
      <c r="A104" s="1"/>
      <c r="B104" s="22"/>
      <c r="C104" s="23" t="s">
        <v>115</v>
      </c>
      <c r="D104" s="24">
        <v>2</v>
      </c>
      <c r="E104" s="24"/>
      <c r="F104" s="53"/>
      <c r="G104" s="23">
        <v>40</v>
      </c>
      <c r="H104" s="21">
        <f t="shared" si="10"/>
        <v>80</v>
      </c>
      <c r="I104" s="23"/>
      <c r="J104" s="23"/>
      <c r="K104" s="24">
        <f t="shared" si="9"/>
        <v>0</v>
      </c>
      <c r="L104" s="7"/>
      <c r="M104" s="8"/>
      <c r="N104" s="6">
        <f t="shared" si="8"/>
        <v>2</v>
      </c>
      <c r="O104" s="23">
        <f t="shared" si="6"/>
        <v>40</v>
      </c>
      <c r="P104" s="36">
        <f t="shared" si="7"/>
        <v>80</v>
      </c>
      <c r="Q104" s="26"/>
      <c r="R104" s="1"/>
    </row>
    <row r="105" spans="1:18" ht="21" x14ac:dyDescent="0.35">
      <c r="A105" s="1"/>
      <c r="B105" s="22"/>
      <c r="C105" s="23" t="s">
        <v>114</v>
      </c>
      <c r="D105" s="24">
        <v>14</v>
      </c>
      <c r="E105" s="24"/>
      <c r="F105" s="53"/>
      <c r="G105" s="23">
        <v>55</v>
      </c>
      <c r="H105" s="21">
        <f t="shared" si="10"/>
        <v>770</v>
      </c>
      <c r="I105" s="23"/>
      <c r="J105" s="23"/>
      <c r="K105" s="24">
        <f t="shared" si="9"/>
        <v>0</v>
      </c>
      <c r="L105" s="7"/>
      <c r="M105" s="8"/>
      <c r="N105" s="6">
        <f t="shared" si="8"/>
        <v>14</v>
      </c>
      <c r="O105" s="23">
        <f t="shared" si="6"/>
        <v>55</v>
      </c>
      <c r="P105" s="36">
        <f t="shared" si="7"/>
        <v>770</v>
      </c>
      <c r="Q105" s="26"/>
      <c r="R105" s="1"/>
    </row>
    <row r="106" spans="1:18" ht="21" x14ac:dyDescent="0.35">
      <c r="A106" s="1"/>
      <c r="B106" s="22">
        <v>3</v>
      </c>
      <c r="C106" s="23" t="s">
        <v>113</v>
      </c>
      <c r="D106" s="24">
        <v>17</v>
      </c>
      <c r="E106" s="24" t="s">
        <v>100</v>
      </c>
      <c r="F106" s="54"/>
      <c r="G106" s="23">
        <v>75</v>
      </c>
      <c r="H106" s="21">
        <f t="shared" si="10"/>
        <v>1275</v>
      </c>
      <c r="I106" s="23"/>
      <c r="J106" s="23"/>
      <c r="K106" s="24">
        <f t="shared" si="9"/>
        <v>0</v>
      </c>
      <c r="L106" s="7"/>
      <c r="M106" s="8"/>
      <c r="N106" s="6">
        <f t="shared" si="8"/>
        <v>17</v>
      </c>
      <c r="O106" s="23">
        <f t="shared" si="6"/>
        <v>75</v>
      </c>
      <c r="P106" s="36">
        <f t="shared" si="7"/>
        <v>1275</v>
      </c>
      <c r="Q106" s="26"/>
      <c r="R106" s="1"/>
    </row>
    <row r="107" spans="1:18" ht="21" x14ac:dyDescent="0.35">
      <c r="A107" s="1"/>
      <c r="B107" s="9">
        <v>1</v>
      </c>
      <c r="C107" s="10" t="s">
        <v>102</v>
      </c>
      <c r="D107" s="11">
        <v>1</v>
      </c>
      <c r="E107" s="11" t="s">
        <v>101</v>
      </c>
      <c r="F107" s="50" t="s">
        <v>111</v>
      </c>
      <c r="G107" s="10">
        <v>500</v>
      </c>
      <c r="H107" s="43">
        <f t="shared" si="10"/>
        <v>500</v>
      </c>
      <c r="I107" s="10"/>
      <c r="J107" s="10"/>
      <c r="K107" s="11">
        <f t="shared" si="9"/>
        <v>0</v>
      </c>
      <c r="L107" s="7"/>
      <c r="M107" s="8"/>
      <c r="N107" s="6">
        <f t="shared" si="8"/>
        <v>1</v>
      </c>
      <c r="O107" s="10">
        <f t="shared" si="6"/>
        <v>500</v>
      </c>
      <c r="P107" s="36">
        <f t="shared" si="7"/>
        <v>500</v>
      </c>
      <c r="Q107" s="13"/>
      <c r="R107" s="1"/>
    </row>
    <row r="108" spans="1:18" ht="21" x14ac:dyDescent="0.35">
      <c r="A108" s="1"/>
      <c r="B108" s="9">
        <v>2</v>
      </c>
      <c r="C108" s="10" t="s">
        <v>103</v>
      </c>
      <c r="D108" s="11">
        <v>2</v>
      </c>
      <c r="E108" s="11" t="s">
        <v>101</v>
      </c>
      <c r="F108" s="51"/>
      <c r="G108" s="10">
        <v>150</v>
      </c>
      <c r="H108" s="43">
        <f t="shared" si="10"/>
        <v>300</v>
      </c>
      <c r="I108" s="10"/>
      <c r="J108" s="10"/>
      <c r="K108" s="11">
        <f t="shared" si="9"/>
        <v>0</v>
      </c>
      <c r="L108" s="7"/>
      <c r="M108" s="8"/>
      <c r="N108" s="6">
        <f t="shared" si="8"/>
        <v>2</v>
      </c>
      <c r="O108" s="10">
        <f t="shared" si="6"/>
        <v>150</v>
      </c>
      <c r="P108" s="36">
        <f t="shared" si="7"/>
        <v>300</v>
      </c>
      <c r="Q108" s="13"/>
      <c r="R108" s="1"/>
    </row>
    <row r="109" spans="1:18" ht="21" x14ac:dyDescent="0.35">
      <c r="A109" s="1"/>
      <c r="B109" s="22">
        <v>1</v>
      </c>
      <c r="C109" s="23" t="s">
        <v>104</v>
      </c>
      <c r="D109" s="24">
        <v>9</v>
      </c>
      <c r="E109" s="24" t="s">
        <v>101</v>
      </c>
      <c r="F109" s="48" t="s">
        <v>110</v>
      </c>
      <c r="G109" s="23">
        <v>25</v>
      </c>
      <c r="H109" s="21">
        <f t="shared" si="10"/>
        <v>225</v>
      </c>
      <c r="I109" s="23"/>
      <c r="J109" s="23"/>
      <c r="K109" s="24">
        <f t="shared" si="9"/>
        <v>0</v>
      </c>
      <c r="L109" s="7"/>
      <c r="M109" s="8"/>
      <c r="N109" s="6">
        <f t="shared" si="8"/>
        <v>9</v>
      </c>
      <c r="O109" s="23">
        <f t="shared" si="6"/>
        <v>25</v>
      </c>
      <c r="P109" s="36">
        <f t="shared" si="7"/>
        <v>225</v>
      </c>
      <c r="Q109" s="26"/>
      <c r="R109" s="1"/>
    </row>
    <row r="110" spans="1:18" ht="21" x14ac:dyDescent="0.35">
      <c r="A110" s="1"/>
      <c r="B110" s="22">
        <v>2</v>
      </c>
      <c r="C110" s="23" t="s">
        <v>105</v>
      </c>
      <c r="D110" s="24">
        <v>10</v>
      </c>
      <c r="E110" s="24" t="s">
        <v>101</v>
      </c>
      <c r="F110" s="49"/>
      <c r="G110" s="23">
        <v>50</v>
      </c>
      <c r="H110" s="21">
        <f t="shared" si="10"/>
        <v>500</v>
      </c>
      <c r="I110" s="23"/>
      <c r="J110" s="23"/>
      <c r="K110" s="24">
        <f t="shared" si="9"/>
        <v>0</v>
      </c>
      <c r="L110" s="7"/>
      <c r="M110" s="8"/>
      <c r="N110" s="6">
        <f t="shared" si="8"/>
        <v>10</v>
      </c>
      <c r="O110" s="23">
        <f t="shared" si="6"/>
        <v>50</v>
      </c>
      <c r="P110" s="36">
        <f t="shared" si="7"/>
        <v>500</v>
      </c>
      <c r="Q110" s="26"/>
      <c r="R110" s="1"/>
    </row>
    <row r="111" spans="1:18" ht="21" x14ac:dyDescent="0.35">
      <c r="A111" s="1"/>
      <c r="B111" s="9">
        <v>1</v>
      </c>
      <c r="C111" s="10" t="s">
        <v>106</v>
      </c>
      <c r="D111" s="11">
        <v>96</v>
      </c>
      <c r="E111" s="11" t="s">
        <v>107</v>
      </c>
      <c r="F111" s="46" t="s">
        <v>109</v>
      </c>
      <c r="G111" s="10">
        <v>5</v>
      </c>
      <c r="H111" s="43">
        <f t="shared" si="10"/>
        <v>480</v>
      </c>
      <c r="I111" s="10"/>
      <c r="J111" s="10"/>
      <c r="K111" s="11">
        <f t="shared" si="9"/>
        <v>0</v>
      </c>
      <c r="L111" s="7"/>
      <c r="M111" s="8"/>
      <c r="N111" s="6">
        <f t="shared" si="8"/>
        <v>96</v>
      </c>
      <c r="O111" s="10">
        <f t="shared" si="6"/>
        <v>5</v>
      </c>
      <c r="P111" s="36">
        <f t="shared" si="7"/>
        <v>480</v>
      </c>
      <c r="Q111" s="13"/>
      <c r="R111" s="1"/>
    </row>
    <row r="112" spans="1:18" ht="21" x14ac:dyDescent="0.35">
      <c r="A112" s="1"/>
      <c r="B112" s="9">
        <v>2</v>
      </c>
      <c r="C112" s="10" t="s">
        <v>108</v>
      </c>
      <c r="D112" s="11">
        <v>228</v>
      </c>
      <c r="E112" s="11" t="s">
        <v>107</v>
      </c>
      <c r="F112" s="47"/>
      <c r="G112" s="10">
        <v>5</v>
      </c>
      <c r="H112" s="43">
        <v>0</v>
      </c>
      <c r="I112" s="10"/>
      <c r="J112" s="10"/>
      <c r="K112" s="11">
        <v>0</v>
      </c>
      <c r="L112" s="7"/>
      <c r="M112" s="8"/>
      <c r="N112" s="6">
        <f t="shared" si="8"/>
        <v>228</v>
      </c>
      <c r="O112" s="10">
        <f t="shared" si="6"/>
        <v>5</v>
      </c>
      <c r="P112" s="36">
        <f t="shared" si="7"/>
        <v>1140</v>
      </c>
      <c r="Q112" s="13"/>
      <c r="R112" s="1"/>
    </row>
    <row r="113" spans="1:18" ht="21" x14ac:dyDescent="0.35">
      <c r="A113" s="1"/>
      <c r="B113" s="31"/>
      <c r="C113" s="32" t="s">
        <v>125</v>
      </c>
      <c r="D113" s="33">
        <v>88351</v>
      </c>
      <c r="E113" s="33" t="s">
        <v>20</v>
      </c>
      <c r="F113" s="32"/>
      <c r="G113" s="32"/>
      <c r="H113" s="34"/>
      <c r="I113" s="32"/>
      <c r="J113" s="32"/>
      <c r="K113" s="33">
        <v>0</v>
      </c>
      <c r="L113" s="7"/>
      <c r="M113" s="8"/>
      <c r="N113" s="6">
        <f t="shared" si="8"/>
        <v>88351</v>
      </c>
      <c r="O113" s="32">
        <f t="shared" si="6"/>
        <v>0</v>
      </c>
      <c r="P113" s="36">
        <f t="shared" si="7"/>
        <v>0</v>
      </c>
      <c r="Q113" s="35"/>
      <c r="R113" s="1"/>
    </row>
    <row r="114" spans="1:18" ht="21.75" thickBot="1" x14ac:dyDescent="0.4">
      <c r="A114" s="1"/>
      <c r="B114" s="15"/>
      <c r="C114" s="16"/>
      <c r="D114" s="17"/>
      <c r="E114" s="17"/>
      <c r="F114" s="16"/>
      <c r="G114" s="14">
        <f>G112+G111+G110+G109+G108+G107+G106+G105+G104+G103+G102+G101+G100+G99+G98+G97+G96+G95+G94+G93+G92+G91+G90+G89+G88+G87+G86+G85+G84+G83+G82+G81+G80+G79+G78+G77+G76+G75+G74+G73+G72+G71+G70+G69+G68+G67+G66+G65+G64+G63+G62+G61+G60+G59+G58+G57+G56+G55+G54+G53+G52+G51+G50+G49+G48+G47+G46+G45+G44+G43+G42+G41+G40+G39+G38+G35+G34+G33+G32+G31+G30+G29+G28+G27+G26+G25+G24+G22+G23+G21+G20+G19+G18+G17+G16+G15+G14+G13+G12+G11+G10+G9</f>
        <v>18559.819696969687</v>
      </c>
      <c r="H114" s="14">
        <f>H113+H112+H111+H110+H109+H108+H107+H106+H105+H104+H103+H101+H100+H99+H98+H97+H96+H95+H94+H93+H92+H91+H90+H89+H88+H87+H86+H85+H84+H83+H82+H81+H80+H79+H78+H77+H76+H75+H74+H73+H72+H71+H70+H69+H68+H67+H66+H65+H64+H63+H62+H61+H60+H59+H58+H57+H56+H55+H54+H53+H52+H51+H50+H49+H48+H47+H46+H45+H44+H43+H42+H41++H39+H40+H38+H35+H34+H33+H32+H31+H30+H29+H28+H27+H25+H26+H24+H22+H23+H20+H18+H17+H16+H15+H14+H12+H13+H11+H10+H9+H19</f>
        <v>6794992.7513636369</v>
      </c>
      <c r="I114" s="14"/>
      <c r="J114" s="14">
        <f t="shared" ref="J114:P114" si="11">J112+J111+J110+J109+J108+J107+J106+J105+J104+J103+J102+J101+J100+J99+J98+J97+J96+J95+J94+J93+J92+J91+J90+J89+J88+J87+J86+J85+J84+J83+J82+J81+J80+J79+J78+J77+J76+J75+J74+J73+J72+J71+J70+J69+J68+J67+J66+J65+J64+J63+J62+J61+J60+J59+J58+J57+J56+J55+J54+J53+J52+J51+J50+J49+J48+J47+J46+J45+J44+J43+J42+J41+J40+J39+J38+J35+J34+J33+J32+J31+J30+J29+J28+J27+J26+J25+J24+J22+J23+J21+J20+J19+J18+J17+J16+J15+J14+J13+J12+J11+J10+J9</f>
        <v>0</v>
      </c>
      <c r="K114" s="14">
        <f t="shared" si="11"/>
        <v>0</v>
      </c>
      <c r="L114" s="14"/>
      <c r="M114" s="14"/>
      <c r="N114" s="14"/>
      <c r="O114" s="14">
        <f t="shared" si="11"/>
        <v>18559.819696969687</v>
      </c>
      <c r="P114" s="14">
        <f t="shared" si="11"/>
        <v>6789101.7513636369</v>
      </c>
      <c r="Q114" s="18"/>
      <c r="R114" s="1"/>
    </row>
    <row r="115" spans="1:18" x14ac:dyDescent="0.25">
      <c r="A115" s="1"/>
      <c r="R115" s="1"/>
    </row>
    <row r="116" spans="1:18" x14ac:dyDescent="0.25">
      <c r="A116" s="1"/>
      <c r="R116" s="1"/>
    </row>
    <row r="117" spans="1:18" x14ac:dyDescent="0.25">
      <c r="A117" s="1"/>
      <c r="D117"/>
      <c r="E117"/>
      <c r="H117"/>
      <c r="K117"/>
      <c r="N117"/>
      <c r="R117" s="1"/>
    </row>
    <row r="118" spans="1:18" x14ac:dyDescent="0.25">
      <c r="D118"/>
      <c r="E118"/>
      <c r="F118" s="40"/>
      <c r="G118" s="40"/>
    </row>
    <row r="119" spans="1:18" x14ac:dyDescent="0.25">
      <c r="D119" s="39"/>
      <c r="E119" s="39"/>
      <c r="F119" s="40"/>
      <c r="G119" s="40"/>
    </row>
  </sheetData>
  <mergeCells count="31">
    <mergeCell ref="F109:F110"/>
    <mergeCell ref="F111:F112"/>
    <mergeCell ref="G3:M6"/>
    <mergeCell ref="F91:F94"/>
    <mergeCell ref="F95:F97"/>
    <mergeCell ref="F98:F99"/>
    <mergeCell ref="F100:F101"/>
    <mergeCell ref="F102:F106"/>
    <mergeCell ref="F107:F108"/>
    <mergeCell ref="F66:F82"/>
    <mergeCell ref="M7:M8"/>
    <mergeCell ref="C81:C82"/>
    <mergeCell ref="F83:F85"/>
    <mergeCell ref="F86:F88"/>
    <mergeCell ref="B89:B90"/>
    <mergeCell ref="C89:C90"/>
    <mergeCell ref="F89:F90"/>
    <mergeCell ref="N7:N8"/>
    <mergeCell ref="O7:P7"/>
    <mergeCell ref="Q7:Q8"/>
    <mergeCell ref="F9:F38"/>
    <mergeCell ref="F39:F65"/>
    <mergeCell ref="G7:H7"/>
    <mergeCell ref="I7:I8"/>
    <mergeCell ref="J7:K7"/>
    <mergeCell ref="L7:L8"/>
    <mergeCell ref="B7:B8"/>
    <mergeCell ref="C7:C8"/>
    <mergeCell ref="D7:D8"/>
    <mergeCell ref="E7:E8"/>
    <mergeCell ref="F7:F8"/>
  </mergeCells>
  <pageMargins left="0.23622047244094491" right="0.23622047244094491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جرد يوليو</vt:lpstr>
      <vt:lpstr>جرد 14-8-2023</vt:lpstr>
      <vt:lpstr>Sheet1</vt:lpstr>
      <vt:lpstr>جرد 29-8-2023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2023-08-29T13:49:06Z</cp:lastPrinted>
  <dcterms:created xsi:type="dcterms:W3CDTF">2023-07-30T16:47:02Z</dcterms:created>
  <dcterms:modified xsi:type="dcterms:W3CDTF">2023-09-12T13:05:35Z</dcterms:modified>
</cp:coreProperties>
</file>