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CA- existing  product" sheetId="1" r:id="rId4"/>
    <sheet state="visible" name="LCA- new -product-family" sheetId="2" r:id="rId5"/>
    <sheet state="visible" name="LCA- new-product-company" sheetId="3" r:id="rId6"/>
  </sheets>
  <definedNames/>
  <calcPr/>
</workbook>
</file>

<file path=xl/sharedStrings.xml><?xml version="1.0" encoding="utf-8"?>
<sst xmlns="http://schemas.openxmlformats.org/spreadsheetml/2006/main" count="213" uniqueCount="51">
  <si>
    <t>Material &amp; Processes</t>
  </si>
  <si>
    <t>Pre-Use</t>
  </si>
  <si>
    <t>Use</t>
  </si>
  <si>
    <t>Post-use</t>
  </si>
  <si>
    <t>Sum</t>
  </si>
  <si>
    <t>Production</t>
  </si>
  <si>
    <t>Life</t>
  </si>
  <si>
    <t>Reuse - Component</t>
  </si>
  <si>
    <t>Reuse - Material</t>
  </si>
  <si>
    <t>Combustion (energy recovery)</t>
  </si>
  <si>
    <t>Incineration (no energy recovery)</t>
  </si>
  <si>
    <t>Landfill</t>
  </si>
  <si>
    <t>Other</t>
  </si>
  <si>
    <t>Units</t>
  </si>
  <si>
    <t>Spec. env. ind. [ELU/Unit]</t>
  </si>
  <si>
    <t>Amount [Unit]</t>
  </si>
  <si>
    <t>Index [ELU]</t>
  </si>
  <si>
    <t>Materials</t>
  </si>
  <si>
    <t>PP</t>
  </si>
  <si>
    <t>kg</t>
  </si>
  <si>
    <t>Cast: Aluminium</t>
  </si>
  <si>
    <t xml:space="preserve">Sheet: Low-alloy steel, high </t>
  </si>
  <si>
    <t>Copper</t>
  </si>
  <si>
    <t>Ceramic</t>
  </si>
  <si>
    <t>PE_HD</t>
  </si>
  <si>
    <t>Processes</t>
  </si>
  <si>
    <t>Injection molding</t>
  </si>
  <si>
    <t>Stamping</t>
  </si>
  <si>
    <t>Life, use</t>
  </si>
  <si>
    <t>Water</t>
  </si>
  <si>
    <t>Coffee</t>
  </si>
  <si>
    <t>Electricity</t>
  </si>
  <si>
    <t>kWh</t>
  </si>
  <si>
    <t>Lorry</t>
  </si>
  <si>
    <t>tonkm</t>
  </si>
  <si>
    <t>Average car</t>
  </si>
  <si>
    <t>km</t>
  </si>
  <si>
    <t>SUM</t>
  </si>
  <si>
    <r>
      <rPr>
        <rFont val="Calibri"/>
        <b/>
        <color theme="1"/>
        <sz val="11.0"/>
      </rPr>
      <t>Materials</t>
    </r>
    <r>
      <rPr>
        <rFont val="Calibri"/>
        <b/>
        <color theme="1"/>
        <sz val="11.0"/>
      </rPr>
      <t xml:space="preserve">:
Materials listed were identified during corresponding labs. Their corresponding weights as well.
***
</t>
    </r>
    <r>
      <rPr>
        <rFont val="Calibri"/>
        <b/>
        <color theme="1"/>
        <sz val="11.0"/>
      </rPr>
      <t>Processes</t>
    </r>
    <r>
      <rPr>
        <rFont val="Calibri"/>
        <b/>
        <color theme="1"/>
        <sz val="11.0"/>
      </rPr>
      <t xml:space="preserve">:
Assumptions were made regarding the processes used. For instance, it was assumed that all metal type off materials were to undergo "Stamping". Similarly, it was assumed that materials of "Plastic" type were subjected to "Injection molding". It is further justified by the fact that processes play a less important role in the estimation in comparison to materials.
***
</t>
    </r>
    <r>
      <rPr>
        <rFont val="Calibri"/>
        <b/>
        <color theme="1"/>
        <sz val="11.0"/>
      </rPr>
      <t>Life, Use</t>
    </r>
    <r>
      <rPr>
        <rFont val="Calibri"/>
        <b/>
        <color theme="1"/>
        <sz val="11.0"/>
      </rPr>
      <t>:
Transportation needed to forage and transport the materials to the factory were disregarded, it was considered outside the life cycle.</t>
    </r>
  </si>
  <si>
    <r>
      <rPr>
        <rFont val="Calibri"/>
        <b/>
        <color theme="1"/>
        <sz val="11.0"/>
      </rPr>
      <t>Life, Use:</t>
    </r>
    <r>
      <rPr>
        <rFont val="Calibri"/>
        <b/>
        <color theme="1"/>
        <sz val="11.0"/>
      </rPr>
      <t xml:space="preserve"> the life of the coffee machine should be of about 10 years. To quantify the values, the following assumptions were made.
</t>
    </r>
    <r>
      <rPr>
        <rFont val="Calibri"/>
        <b/>
        <i/>
        <color theme="1"/>
        <sz val="11.0"/>
      </rPr>
      <t xml:space="preserve">Water:
</t>
    </r>
    <r>
      <rPr>
        <rFont val="Calibri"/>
        <b/>
        <color theme="1"/>
        <sz val="11.0"/>
      </rPr>
      <t>It was considered that one cup required about 1dL, which weighs 0.1kg. If the machine is used to brew 2 cups a day, at the end of the machines's life, 2*0.1*365*10 = 730 kg of water have been consumed. The water used to clean is not accounted for here.</t>
    </r>
    <r>
      <rPr>
        <rFont val="Calibri"/>
        <b/>
        <i/>
        <color theme="1"/>
        <sz val="11.0"/>
      </rPr>
      <t xml:space="preserve">
Coffee:
</t>
    </r>
    <r>
      <rPr>
        <rFont val="Calibri"/>
        <b/>
        <color theme="1"/>
        <sz val="11.0"/>
      </rPr>
      <t>It was considered that one cup required about 10 grams. If the machine is used to brew 2 cups a day, at the end of the machines's life, 2*10*365*10/1000 = 73kg of coffee have been consumed.</t>
    </r>
    <r>
      <rPr>
        <rFont val="Calibri"/>
        <b/>
        <i/>
        <color theme="1"/>
        <sz val="11.0"/>
      </rPr>
      <t xml:space="preserve">
Electricity: 
</t>
    </r>
    <r>
      <rPr>
        <rFont val="Calibri"/>
        <b/>
        <color theme="1"/>
        <sz val="11.0"/>
      </rPr>
      <t>The power rating is about 1000W. Considering the machine is used each day for 2min, in 10 years that makes an energy consumption of about 120 Wh</t>
    </r>
    <r>
      <rPr>
        <rFont val="Calibri"/>
        <b/>
        <i/>
        <color theme="1"/>
        <sz val="11.0"/>
      </rPr>
      <t xml:space="preserve">
Average car:
</t>
    </r>
    <r>
      <rPr>
        <rFont val="Calibri"/>
        <b/>
        <color theme="1"/>
        <sz val="11.0"/>
      </rPr>
      <t>This accounts for the most probable way the buyer will go to obtain the machine: with a car, at a retailer store. It was considered that the distance would be 4km.</t>
    </r>
  </si>
  <si>
    <t>The existing components will never be reused as such. Considering 10 years as the life span of the machine, this latter will not undergo a controlled disassembly, thus no component, even if syill functionning, will be reused in future products</t>
  </si>
  <si>
    <r>
      <rPr>
        <rFont val="Calibri"/>
        <b/>
        <color theme="1"/>
        <sz val="11.0"/>
      </rPr>
      <t>PP:</t>
    </r>
    <r>
      <rPr>
        <rFont val="Calibri"/>
        <b/>
        <color theme="1"/>
        <sz val="11.0"/>
      </rPr>
      <t xml:space="preserve"> 
</t>
    </r>
    <r>
      <rPr>
        <rFont val="Calibri"/>
        <b/>
        <i/>
        <color theme="1"/>
        <sz val="11.0"/>
      </rPr>
      <t xml:space="preserve">*Reuse - Material    </t>
    </r>
    <r>
      <rPr>
        <rFont val="Calibri"/>
        <b/>
        <color theme="1"/>
        <sz val="11.0"/>
      </rPr>
      <t xml:space="preserve">    
Some parts are easily removable (coffee grind container, caps for instance), so it's very likely those parts will be recycled. Once sorted out, they can thus be reused to fabricate other components. It was estimated it reprensented around 20% of the total weight.
</t>
    </r>
    <r>
      <rPr>
        <rFont val="Calibri"/>
        <b/>
        <i/>
        <color theme="1"/>
        <sz val="11.0"/>
      </rPr>
      <t xml:space="preserve">*Combustion (energy recovery)
</t>
    </r>
    <r>
      <rPr>
        <rFont val="Calibri"/>
        <b/>
        <color theme="1"/>
        <sz val="11.0"/>
      </rPr>
      <t xml:space="preserve">Since the disassembly of the machine will not be under control, the rest of PP will probably be thrown away: it is note expected for a regular user to disassemble each part. It is assumed 50% of it will be burnt, but the energy created will be reused in the form of heating (common in Sweden)
</t>
    </r>
    <r>
      <rPr>
        <rFont val="Calibri"/>
        <b/>
        <i/>
        <color theme="1"/>
        <sz val="11.0"/>
      </rPr>
      <t xml:space="preserve">*Incineration (no energy recovery)
</t>
    </r>
    <r>
      <rPr>
        <rFont val="Calibri"/>
        <b/>
        <color theme="1"/>
        <sz val="11.0"/>
      </rPr>
      <t xml:space="preserve">To account for the amount burnt without reuse of the energy, it is assumed 10% of it will undergo this scenario.
</t>
    </r>
    <r>
      <rPr>
        <rFont val="Calibri"/>
        <b/>
        <i/>
        <color theme="1"/>
        <sz val="11.0"/>
      </rPr>
      <t xml:space="preserve">*Landfill:
</t>
    </r>
    <r>
      <rPr>
        <rFont val="Calibri"/>
        <b/>
        <color theme="1"/>
        <sz val="11.0"/>
      </rPr>
      <t xml:space="preserve">As for the rest of the time (20%) it is possible that pieces are thrown away for landfill. 
</t>
    </r>
    <r>
      <rPr>
        <rFont val="Calibri"/>
        <b/>
        <color theme="1"/>
        <sz val="11.0"/>
      </rPr>
      <t xml:space="preserve">Cast: Aluminium
</t>
    </r>
    <r>
      <rPr>
        <rFont val="Calibri"/>
        <b/>
        <i/>
        <color theme="1"/>
        <sz val="11.0"/>
      </rPr>
      <t xml:space="preserve">*Reuse - Material        </t>
    </r>
    <r>
      <rPr>
        <rFont val="Calibri"/>
        <b/>
        <color theme="1"/>
        <sz val="11.0"/>
      </rPr>
      <t xml:space="preserve">
Aluminium is very valuable to recycle. Chances are that a high proportion of it will be sorted out, hence 40% of it will undergo this scenario. It cannot be higher, because aluminium is mostly present in the heating element and this piece is located inside: it cannot be guaranteed that most users will dismantle it.
</t>
    </r>
    <r>
      <rPr>
        <rFont val="Calibri"/>
        <b/>
        <i/>
        <color theme="1"/>
        <sz val="11.0"/>
      </rPr>
      <t>*Combustion (energy recovery)</t>
    </r>
    <r>
      <rPr>
        <rFont val="Calibri"/>
        <b/>
        <color theme="1"/>
        <sz val="11.0"/>
      </rPr>
      <t xml:space="preserve">
Metals, like aluminium, are not likely to be burnt for energy recovery. Hence 0%.
</t>
    </r>
    <r>
      <rPr>
        <rFont val="Calibri"/>
        <b/>
        <i/>
        <color theme="1"/>
        <sz val="11.0"/>
      </rPr>
      <t xml:space="preserve">*Incineration (no energy recovery)
</t>
    </r>
    <r>
      <rPr>
        <rFont val="Calibri"/>
        <b/>
        <color theme="1"/>
        <sz val="11.0"/>
      </rPr>
      <t xml:space="preserve">Most users will probably throw away the machine without consideration of components inside. That's why most Aluminium, 55%, is assumed to be burnt in an inceneration process.
</t>
    </r>
    <r>
      <rPr>
        <rFont val="Calibri"/>
        <b/>
        <i/>
        <color theme="1"/>
        <sz val="11.0"/>
      </rPr>
      <t>*Landfill</t>
    </r>
    <r>
      <rPr>
        <rFont val="Calibri"/>
        <b/>
        <color theme="1"/>
        <sz val="11.0"/>
      </rPr>
      <t xml:space="preserve">:
As for the rest of the time (5%) it is possible that the component like the heating component, ends up as landfill.
</t>
    </r>
    <r>
      <rPr>
        <rFont val="Calibri"/>
        <b/>
        <color theme="1"/>
        <sz val="11.0"/>
      </rPr>
      <t xml:space="preserve">Sheet: Low-alloy steel, high
</t>
    </r>
    <r>
      <rPr>
        <rFont val="Calibri"/>
        <b/>
        <color theme="1"/>
        <sz val="11.0"/>
      </rPr>
      <t>We assumed low-alloy steel to have the same behavior than aluminium. Hence the proportions:</t>
    </r>
    <r>
      <rPr>
        <rFont val="Calibri"/>
        <b/>
        <color theme="1"/>
        <sz val="11.0"/>
      </rPr>
      <t xml:space="preserve">
</t>
    </r>
    <r>
      <rPr>
        <rFont val="Calibri"/>
        <b/>
        <color theme="1"/>
        <sz val="11.0"/>
      </rPr>
      <t>*</t>
    </r>
    <r>
      <rPr>
        <rFont val="Calibri"/>
        <b/>
        <i/>
        <color theme="1"/>
        <sz val="11.0"/>
      </rPr>
      <t xml:space="preserve">Reuse - Material: </t>
    </r>
    <r>
      <rPr>
        <rFont val="Calibri"/>
        <b/>
        <color theme="1"/>
        <sz val="11.0"/>
      </rPr>
      <t>40%</t>
    </r>
    <r>
      <rPr>
        <rFont val="Calibri"/>
        <b/>
        <i/>
        <color theme="1"/>
        <sz val="11.0"/>
      </rPr>
      <t xml:space="preserve">
*Combustion (energy recovery): </t>
    </r>
    <r>
      <rPr>
        <rFont val="Calibri"/>
        <b/>
        <color theme="1"/>
        <sz val="11.0"/>
      </rPr>
      <t>0%</t>
    </r>
    <r>
      <rPr>
        <rFont val="Calibri"/>
        <b/>
        <i/>
        <color theme="1"/>
        <sz val="11.0"/>
      </rPr>
      <t xml:space="preserve">
*Incineration (no energy recovery): </t>
    </r>
    <r>
      <rPr>
        <rFont val="Calibri"/>
        <b/>
        <color theme="1"/>
        <sz val="11.0"/>
      </rPr>
      <t>55%</t>
    </r>
    <r>
      <rPr>
        <rFont val="Calibri"/>
        <b/>
        <i/>
        <color theme="1"/>
        <sz val="11.0"/>
      </rPr>
      <t xml:space="preserve">
*Landfill: </t>
    </r>
    <r>
      <rPr>
        <rFont val="Calibri"/>
        <b/>
        <color theme="1"/>
        <sz val="11.0"/>
      </rPr>
      <t>5%</t>
    </r>
    <r>
      <rPr>
        <rFont val="Calibri"/>
        <b/>
        <i/>
        <color theme="1"/>
        <sz val="11.0"/>
      </rPr>
      <t xml:space="preserve">
</t>
    </r>
    <r>
      <rPr>
        <rFont val="Calibri"/>
        <b/>
        <color theme="1"/>
        <sz val="11.0"/>
      </rPr>
      <t xml:space="preserve">Silicon rubber
</t>
    </r>
    <r>
      <rPr>
        <rFont val="Calibri"/>
        <b/>
        <i/>
        <color theme="1"/>
        <sz val="11.0"/>
      </rPr>
      <t xml:space="preserve">*Incineration (no energy recovery)
</t>
    </r>
    <r>
      <rPr>
        <rFont val="Calibri"/>
        <b/>
        <color theme="1"/>
        <sz val="11.0"/>
      </rPr>
      <t xml:space="preserve">Given the size of the component, it will most than likely end up being used in this scenario. Hence 100%
</t>
    </r>
    <r>
      <rPr>
        <rFont val="Calibri"/>
        <b/>
        <color theme="1"/>
        <sz val="11.0"/>
      </rPr>
      <t xml:space="preserve">Ceramic
</t>
    </r>
    <r>
      <rPr>
        <rFont val="Calibri"/>
        <b/>
        <color theme="1"/>
        <sz val="11.0"/>
      </rPr>
      <t xml:space="preserve">We assumed Ceramic to have the same behavior than Silicon rubber (given the size of the components and their placement). Hence the proportions:
</t>
    </r>
    <r>
      <rPr>
        <rFont val="Calibri"/>
        <b/>
        <i/>
        <color theme="1"/>
        <sz val="11.0"/>
      </rPr>
      <t>*Incineration (no energy recovery)</t>
    </r>
    <r>
      <rPr>
        <rFont val="Calibri"/>
        <b/>
        <color theme="1"/>
        <sz val="11.0"/>
      </rPr>
      <t xml:space="preserve">
Given the size of the component, it will most than likely end up being used in this scenario. Hence 100%
</t>
    </r>
    <r>
      <rPr>
        <rFont val="Calibri"/>
        <b/>
        <color theme="1"/>
        <sz val="11.0"/>
      </rPr>
      <t xml:space="preserve">PVC
</t>
    </r>
    <r>
      <rPr>
        <rFont val="Calibri"/>
        <b/>
        <i/>
        <color theme="1"/>
        <sz val="11.0"/>
      </rPr>
      <t>*Reuse - Material:</t>
    </r>
    <r>
      <rPr>
        <rFont val="Calibri"/>
        <b/>
        <color theme="1"/>
        <sz val="11.0"/>
      </rPr>
      <t xml:space="preserve"> 75% of it will be reused (material), because PVC is easily recycled.
</t>
    </r>
    <r>
      <rPr>
        <rFont val="Calibri"/>
        <b/>
        <i/>
        <color theme="1"/>
        <sz val="11.0"/>
      </rPr>
      <t>*Combustion (energy recovery):</t>
    </r>
    <r>
      <rPr>
        <rFont val="Calibri"/>
        <b/>
        <color theme="1"/>
        <sz val="11.0"/>
      </rPr>
      <t xml:space="preserve"> 10% some non-sorted-out components will be burnt in combustion (for heating, in Sweden)
</t>
    </r>
    <r>
      <rPr>
        <rFont val="Calibri"/>
        <b/>
        <i/>
        <color theme="1"/>
        <sz val="11.0"/>
      </rPr>
      <t>*Incineration (no energy recovery):</t>
    </r>
    <r>
      <rPr>
        <rFont val="Calibri"/>
        <b/>
        <color theme="1"/>
        <sz val="11.0"/>
      </rPr>
      <t xml:space="preserve"> 0% 
</t>
    </r>
    <r>
      <rPr>
        <rFont val="Calibri"/>
        <b/>
        <i/>
        <color theme="1"/>
        <sz val="11.0"/>
      </rPr>
      <t xml:space="preserve">*Landfill: </t>
    </r>
    <r>
      <rPr>
        <rFont val="Calibri"/>
        <b/>
        <color theme="1"/>
        <sz val="11.0"/>
      </rPr>
      <t xml:space="preserve">15% of it will end up in landfill, along with the non sorted out components
</t>
    </r>
    <r>
      <rPr>
        <rFont val="Calibri"/>
        <b/>
        <color theme="1"/>
        <sz val="11.0"/>
      </rPr>
      <t xml:space="preserve">PBT
</t>
    </r>
    <r>
      <rPr>
        <rFont val="Calibri"/>
        <b/>
        <i/>
        <color theme="1"/>
        <sz val="11.0"/>
      </rPr>
      <t>*Reuse - Material:</t>
    </r>
    <r>
      <rPr>
        <rFont val="Calibri"/>
        <b/>
        <color theme="1"/>
        <sz val="11.0"/>
      </rPr>
      <t xml:space="preserve"> 0% of it will be reused (material), because unlike PVC, PBT is hardly recycled.
</t>
    </r>
    <r>
      <rPr>
        <rFont val="Calibri"/>
        <b/>
        <i/>
        <color theme="1"/>
        <sz val="11.0"/>
      </rPr>
      <t>*Incineration (no energy recovery):</t>
    </r>
    <r>
      <rPr>
        <rFont val="Calibri"/>
        <b/>
        <color theme="1"/>
        <sz val="11.0"/>
      </rPr>
      <t xml:space="preserve"> 100% (that is, the feet of the coffee machine) will most likely staying attached to the casing, and thrown away with the casing. Without distinction, it will then end up being burnt in incineration without energy recovery.</t>
    </r>
  </si>
  <si>
    <t>Steel. cast</t>
  </si>
  <si>
    <t>w</t>
  </si>
  <si>
    <r>
      <rPr>
        <rFont val="Calibri"/>
        <b/>
        <color theme="1"/>
        <sz val="11.0"/>
      </rPr>
      <t>Materials</t>
    </r>
    <r>
      <rPr>
        <rFont val="Calibri"/>
        <b/>
        <color theme="1"/>
        <sz val="11.0"/>
      </rPr>
      <t xml:space="preserve">:
Materials listed were identified during corresponding labs. Their corresponding weights as well.
***
</t>
    </r>
    <r>
      <rPr>
        <rFont val="Calibri"/>
        <b/>
        <color theme="1"/>
        <sz val="11.0"/>
      </rPr>
      <t>Processes</t>
    </r>
    <r>
      <rPr>
        <rFont val="Calibri"/>
        <b/>
        <color theme="1"/>
        <sz val="11.0"/>
      </rPr>
      <t xml:space="preserve">:
Assumptions were made regarding the processes used. For instance, it was assumed that all metal type off materials were to undergo "Stamping". Similarly, it was assumed that materials of "Plastic" type were subjected to "Injection molding". It is further justified by the fact that processes play a less important role in the estimation in comparison to materials.
***
</t>
    </r>
    <r>
      <rPr>
        <rFont val="Calibri"/>
        <b/>
        <color theme="1"/>
        <sz val="11.0"/>
      </rPr>
      <t>Life, Use</t>
    </r>
    <r>
      <rPr>
        <rFont val="Calibri"/>
        <b/>
        <color theme="1"/>
        <sz val="11.0"/>
      </rPr>
      <t>:
Transportation needed to forage and transport the materials to the factory were disregarded, it was considered outside the life cycle.</t>
    </r>
  </si>
  <si>
    <r>
      <rPr>
        <rFont val="Calibri"/>
        <b/>
        <color theme="1"/>
        <sz val="11.0"/>
      </rPr>
      <t>Life, Use:</t>
    </r>
    <r>
      <rPr>
        <rFont val="Calibri"/>
        <b/>
        <color theme="1"/>
        <sz val="11.0"/>
      </rPr>
      <t xml:space="preserve"> the life of the coffee machine should be of about 10 years. To quantify the values, the following assumptions were made.
</t>
    </r>
    <r>
      <rPr>
        <rFont val="Calibri"/>
        <b/>
        <i/>
        <color theme="1"/>
        <sz val="11.0"/>
      </rPr>
      <t xml:space="preserve">Water:
</t>
    </r>
    <r>
      <rPr>
        <rFont val="Calibri"/>
        <b/>
        <color theme="1"/>
        <sz val="11.0"/>
      </rPr>
      <t>It was considered that one cup required about 1dL, which weighs 0.1kg. If the machine is used to brew 2 cups a day, at the end of the machines's life, 2*0.1*365*10 = 730 kg of water have been consumed. The water used to clean is not accounted for here.</t>
    </r>
    <r>
      <rPr>
        <rFont val="Calibri"/>
        <b/>
        <i/>
        <color theme="1"/>
        <sz val="11.0"/>
      </rPr>
      <t xml:space="preserve">
Coffee:
</t>
    </r>
    <r>
      <rPr>
        <rFont val="Calibri"/>
        <b/>
        <color theme="1"/>
        <sz val="11.0"/>
      </rPr>
      <t>It was considered that one cup required about 10 grams. If the machine is used to brew 2 cups a day, at the end of the machines's life, 2*10*365*10/1000 = 73kg of coffee have been consumed.</t>
    </r>
    <r>
      <rPr>
        <rFont val="Calibri"/>
        <b/>
        <i/>
        <color theme="1"/>
        <sz val="11.0"/>
      </rPr>
      <t xml:space="preserve">
Electricity: 
</t>
    </r>
    <r>
      <rPr>
        <rFont val="Calibri"/>
        <b/>
        <color theme="1"/>
        <sz val="11.0"/>
      </rPr>
      <t>The power rating is about 1000W. Considering the machine is used each day for 2min, in 10 years that makes an energy consumption of about 120 Wh</t>
    </r>
    <r>
      <rPr>
        <rFont val="Calibri"/>
        <b/>
        <i/>
        <color theme="1"/>
        <sz val="11.0"/>
      </rPr>
      <t xml:space="preserve">
Average car:
</t>
    </r>
    <r>
      <rPr>
        <rFont val="Calibri"/>
        <b/>
        <color theme="1"/>
        <sz val="11.0"/>
      </rPr>
      <t>This accounts for the most probable way the buyer will go to obtain the machine: with a car, at a retailer store. It was considered that the distance would be 4km.</t>
    </r>
  </si>
  <si>
    <r>
      <rPr>
        <rFont val="Calibri"/>
        <b/>
        <color theme="1"/>
        <sz val="11.0"/>
      </rPr>
      <t>PP:</t>
    </r>
    <r>
      <rPr>
        <rFont val="Calibri"/>
        <b/>
        <color theme="1"/>
        <sz val="11.0"/>
      </rPr>
      <t xml:space="preserve"> 
</t>
    </r>
    <r>
      <rPr>
        <rFont val="Calibri"/>
        <b/>
        <i/>
        <color theme="1"/>
        <sz val="11.0"/>
      </rPr>
      <t xml:space="preserve">*Reuse - Material    </t>
    </r>
    <r>
      <rPr>
        <rFont val="Calibri"/>
        <b/>
        <color theme="1"/>
        <sz val="11.0"/>
      </rPr>
      <t xml:space="preserve">    
Some parts are easily removable (coffee grind container, caps for instance), so it's very likely those parts will be recycled. Once sorted out, they can thus be reused to fabricate other components. It was estimated it reprensented around 20% of the total weight.
</t>
    </r>
    <r>
      <rPr>
        <rFont val="Calibri"/>
        <b/>
        <i/>
        <color theme="1"/>
        <sz val="11.0"/>
      </rPr>
      <t xml:space="preserve">*Combustion (energy recovery)
</t>
    </r>
    <r>
      <rPr>
        <rFont val="Calibri"/>
        <b/>
        <color theme="1"/>
        <sz val="11.0"/>
      </rPr>
      <t xml:space="preserve">Since the disassembly of the machine will not be under control, the rest of PP will probably be thrown away: it is note expected for a regular user to disassemble each part. It is assumed 50% of it will be burnt, but the energy created will be reused in the form of heating (common in Sweden)
</t>
    </r>
    <r>
      <rPr>
        <rFont val="Calibri"/>
        <b/>
        <i/>
        <color theme="1"/>
        <sz val="11.0"/>
      </rPr>
      <t xml:space="preserve">*Incineration (no energy recovery)
</t>
    </r>
    <r>
      <rPr>
        <rFont val="Calibri"/>
        <b/>
        <color theme="1"/>
        <sz val="11.0"/>
      </rPr>
      <t xml:space="preserve">To account for the amount burnt without reuse of the energy, it is assumed 10% of it will undergo this scenario.
</t>
    </r>
    <r>
      <rPr>
        <rFont val="Calibri"/>
        <b/>
        <i/>
        <color theme="1"/>
        <sz val="11.0"/>
      </rPr>
      <t xml:space="preserve">*Landfill:
</t>
    </r>
    <r>
      <rPr>
        <rFont val="Calibri"/>
        <b/>
        <color theme="1"/>
        <sz val="11.0"/>
      </rPr>
      <t xml:space="preserve">As for the rest of the time (20%) it is possible that pieces are thrown away for landfill. 
</t>
    </r>
    <r>
      <rPr>
        <rFont val="Calibri"/>
        <b/>
        <color theme="1"/>
        <sz val="11.0"/>
      </rPr>
      <t xml:space="preserve">Cast: Aluminium
</t>
    </r>
    <r>
      <rPr>
        <rFont val="Calibri"/>
        <b/>
        <i/>
        <color theme="1"/>
        <sz val="11.0"/>
      </rPr>
      <t xml:space="preserve">*Reuse - Material        </t>
    </r>
    <r>
      <rPr>
        <rFont val="Calibri"/>
        <b/>
        <color theme="1"/>
        <sz val="11.0"/>
      </rPr>
      <t xml:space="preserve">
Aluminium is very valuable to recycle. Chances are that a high proportion of it will be sorted out, hence 40% of it will undergo this scenario. It cannot be higher, because aluminium is mostly present in the heating element and this piece is located inside: it cannot be guaranteed that most users will dismantle it.
</t>
    </r>
    <r>
      <rPr>
        <rFont val="Calibri"/>
        <b/>
        <i/>
        <color theme="1"/>
        <sz val="11.0"/>
      </rPr>
      <t>*Combustion (energy recovery)</t>
    </r>
    <r>
      <rPr>
        <rFont val="Calibri"/>
        <b/>
        <color theme="1"/>
        <sz val="11.0"/>
      </rPr>
      <t xml:space="preserve">
Metals, like aluminium, are not likely to be burnt for energy recovery. Hence 0%.
</t>
    </r>
    <r>
      <rPr>
        <rFont val="Calibri"/>
        <b/>
        <i/>
        <color theme="1"/>
        <sz val="11.0"/>
      </rPr>
      <t xml:space="preserve">*Incineration (no energy recovery)
</t>
    </r>
    <r>
      <rPr>
        <rFont val="Calibri"/>
        <b/>
        <color theme="1"/>
        <sz val="11.0"/>
      </rPr>
      <t xml:space="preserve">Most users will probably throw away the machine without consideration of components inside. That's why most Aluminium, 55%, is assumed to be burnt in an inceneration process.
</t>
    </r>
    <r>
      <rPr>
        <rFont val="Calibri"/>
        <b/>
        <i/>
        <color theme="1"/>
        <sz val="11.0"/>
      </rPr>
      <t>*Landfill</t>
    </r>
    <r>
      <rPr>
        <rFont val="Calibri"/>
        <b/>
        <color theme="1"/>
        <sz val="11.0"/>
      </rPr>
      <t xml:space="preserve">:
As for the rest of the time (5%) it is possible that the component like the heating component, ends up as landfill.
</t>
    </r>
    <r>
      <rPr>
        <rFont val="Calibri"/>
        <b/>
        <color theme="1"/>
        <sz val="11.0"/>
      </rPr>
      <t xml:space="preserve">Sheet: Low-alloy steel, high
</t>
    </r>
    <r>
      <rPr>
        <rFont val="Calibri"/>
        <b/>
        <color theme="1"/>
        <sz val="11.0"/>
      </rPr>
      <t>We assumed low-alloy steel to have the same behavior than aluminium. Hence the proportions:</t>
    </r>
    <r>
      <rPr>
        <rFont val="Calibri"/>
        <b/>
        <color theme="1"/>
        <sz val="11.0"/>
      </rPr>
      <t xml:space="preserve">
</t>
    </r>
    <r>
      <rPr>
        <rFont val="Calibri"/>
        <b/>
        <color theme="1"/>
        <sz val="11.0"/>
      </rPr>
      <t>*</t>
    </r>
    <r>
      <rPr>
        <rFont val="Calibri"/>
        <b/>
        <i/>
        <color theme="1"/>
        <sz val="11.0"/>
      </rPr>
      <t xml:space="preserve">Reuse - Material: </t>
    </r>
    <r>
      <rPr>
        <rFont val="Calibri"/>
        <b/>
        <color theme="1"/>
        <sz val="11.0"/>
      </rPr>
      <t>40%</t>
    </r>
    <r>
      <rPr>
        <rFont val="Calibri"/>
        <b/>
        <i/>
        <color theme="1"/>
        <sz val="11.0"/>
      </rPr>
      <t xml:space="preserve">
*Combustion (energy recovery): </t>
    </r>
    <r>
      <rPr>
        <rFont val="Calibri"/>
        <b/>
        <color theme="1"/>
        <sz val="11.0"/>
      </rPr>
      <t>0%</t>
    </r>
    <r>
      <rPr>
        <rFont val="Calibri"/>
        <b/>
        <i/>
        <color theme="1"/>
        <sz val="11.0"/>
      </rPr>
      <t xml:space="preserve">
*Incineration (no energy recovery): </t>
    </r>
    <r>
      <rPr>
        <rFont val="Calibri"/>
        <b/>
        <color theme="1"/>
        <sz val="11.0"/>
      </rPr>
      <t>55%</t>
    </r>
    <r>
      <rPr>
        <rFont val="Calibri"/>
        <b/>
        <i/>
        <color theme="1"/>
        <sz val="11.0"/>
      </rPr>
      <t xml:space="preserve">
*Landfill: </t>
    </r>
    <r>
      <rPr>
        <rFont val="Calibri"/>
        <b/>
        <color theme="1"/>
        <sz val="11.0"/>
      </rPr>
      <t>5%</t>
    </r>
    <r>
      <rPr>
        <rFont val="Calibri"/>
        <b/>
        <i/>
        <color theme="1"/>
        <sz val="11.0"/>
      </rPr>
      <t xml:space="preserve">
</t>
    </r>
    <r>
      <rPr>
        <rFont val="Calibri"/>
        <b/>
        <color theme="1"/>
        <sz val="11.0"/>
      </rPr>
      <t xml:space="preserve">Silicon rubber
</t>
    </r>
    <r>
      <rPr>
        <rFont val="Calibri"/>
        <b/>
        <i/>
        <color theme="1"/>
        <sz val="11.0"/>
      </rPr>
      <t xml:space="preserve">*Incineration (no energy recovery)
</t>
    </r>
    <r>
      <rPr>
        <rFont val="Calibri"/>
        <b/>
        <color theme="1"/>
        <sz val="11.0"/>
      </rPr>
      <t xml:space="preserve">Given the size of the component, it will most than likely end up being used in this scenario. Hence 100%
</t>
    </r>
    <r>
      <rPr>
        <rFont val="Calibri"/>
        <b/>
        <color theme="1"/>
        <sz val="11.0"/>
      </rPr>
      <t xml:space="preserve">Ceramic
</t>
    </r>
    <r>
      <rPr>
        <rFont val="Calibri"/>
        <b/>
        <color theme="1"/>
        <sz val="11.0"/>
      </rPr>
      <t xml:space="preserve">We assumed Ceramic to have the same behavior than Silicon rubber (given the size of the components and their placement). Hence the proportions:
</t>
    </r>
    <r>
      <rPr>
        <rFont val="Calibri"/>
        <b/>
        <i/>
        <color theme="1"/>
        <sz val="11.0"/>
      </rPr>
      <t>*Incineration (no energy recovery)</t>
    </r>
    <r>
      <rPr>
        <rFont val="Calibri"/>
        <b/>
        <color theme="1"/>
        <sz val="11.0"/>
      </rPr>
      <t xml:space="preserve">
Given the size of the component, it will most than likely end up being used in this scenario. Hence 100%
</t>
    </r>
    <r>
      <rPr>
        <rFont val="Calibri"/>
        <b/>
        <color theme="1"/>
        <sz val="11.0"/>
      </rPr>
      <t xml:space="preserve">PVC
</t>
    </r>
    <r>
      <rPr>
        <rFont val="Calibri"/>
        <b/>
        <i/>
        <color theme="1"/>
        <sz val="11.0"/>
      </rPr>
      <t>*Reuse - Material:</t>
    </r>
    <r>
      <rPr>
        <rFont val="Calibri"/>
        <b/>
        <color theme="1"/>
        <sz val="11.0"/>
      </rPr>
      <t xml:space="preserve"> 75% of it will be reused (material), because PVC is easily recycled.
</t>
    </r>
    <r>
      <rPr>
        <rFont val="Calibri"/>
        <b/>
        <i/>
        <color theme="1"/>
        <sz val="11.0"/>
      </rPr>
      <t>*Combustion (energy recovery):</t>
    </r>
    <r>
      <rPr>
        <rFont val="Calibri"/>
        <b/>
        <color theme="1"/>
        <sz val="11.0"/>
      </rPr>
      <t xml:space="preserve"> 10% some non-sorted-out components will be burnt in combustion (for heating, in Sweden)
</t>
    </r>
    <r>
      <rPr>
        <rFont val="Calibri"/>
        <b/>
        <i/>
        <color theme="1"/>
        <sz val="11.0"/>
      </rPr>
      <t>*Incineration (no energy recovery):</t>
    </r>
    <r>
      <rPr>
        <rFont val="Calibri"/>
        <b/>
        <color theme="1"/>
        <sz val="11.0"/>
      </rPr>
      <t xml:space="preserve"> 0% 
</t>
    </r>
    <r>
      <rPr>
        <rFont val="Calibri"/>
        <b/>
        <i/>
        <color theme="1"/>
        <sz val="11.0"/>
      </rPr>
      <t xml:space="preserve">*Landfill: </t>
    </r>
    <r>
      <rPr>
        <rFont val="Calibri"/>
        <b/>
        <color theme="1"/>
        <sz val="11.0"/>
      </rPr>
      <t xml:space="preserve">15% of it will end up in landfill, along with the non sorted out components
</t>
    </r>
    <r>
      <rPr>
        <rFont val="Calibri"/>
        <b/>
        <color theme="1"/>
        <sz val="11.0"/>
      </rPr>
      <t xml:space="preserve">PBT
</t>
    </r>
    <r>
      <rPr>
        <rFont val="Calibri"/>
        <b/>
        <i/>
        <color theme="1"/>
        <sz val="11.0"/>
      </rPr>
      <t>*Reuse - Material:</t>
    </r>
    <r>
      <rPr>
        <rFont val="Calibri"/>
        <b/>
        <color theme="1"/>
        <sz val="11.0"/>
      </rPr>
      <t xml:space="preserve"> 0% of it will be reused (material), because unlike PVC, PBT is hardly recycled.
</t>
    </r>
    <r>
      <rPr>
        <rFont val="Calibri"/>
        <b/>
        <i/>
        <color theme="1"/>
        <sz val="11.0"/>
      </rPr>
      <t>*Incineration (no energy recovery):</t>
    </r>
    <r>
      <rPr>
        <rFont val="Calibri"/>
        <b/>
        <color theme="1"/>
        <sz val="11.0"/>
      </rPr>
      <t xml:space="preserve"> 100% (that is, the feet of the coffee machine) will most likely staying attached to the casing, and thrown away with the casing. Without distinction, it will then end up being burnt in incineration without energy recovery.</t>
    </r>
  </si>
  <si>
    <t>Injection moulding</t>
  </si>
  <si>
    <r>
      <rPr>
        <rFont val="Calibri"/>
        <b/>
        <color theme="1"/>
        <sz val="11.0"/>
      </rPr>
      <t>Materials</t>
    </r>
    <r>
      <rPr>
        <rFont val="Calibri"/>
        <b/>
        <color theme="1"/>
        <sz val="11.0"/>
      </rPr>
      <t xml:space="preserve">:
Materials listed were identified during corresponding labs. Their corresponding weights as well.
***
</t>
    </r>
    <r>
      <rPr>
        <rFont val="Calibri"/>
        <b/>
        <color theme="1"/>
        <sz val="11.0"/>
      </rPr>
      <t>Processes</t>
    </r>
    <r>
      <rPr>
        <rFont val="Calibri"/>
        <b/>
        <color theme="1"/>
        <sz val="11.0"/>
      </rPr>
      <t xml:space="preserve">:
Assumptions were made regarding the processes used. For instance, it was assumed that all metal type off materials were to undergo "Stamping". Similarly, it was assumed that materials of "Plastic" type were subjected to "Injection molding". It is further justified by the fact that processes play a less important role in the estimation in comparison to materials.
***
</t>
    </r>
    <r>
      <rPr>
        <rFont val="Calibri"/>
        <b/>
        <color theme="1"/>
        <sz val="11.0"/>
      </rPr>
      <t>Life, Use</t>
    </r>
    <r>
      <rPr>
        <rFont val="Calibri"/>
        <b/>
        <color theme="1"/>
        <sz val="11.0"/>
      </rPr>
      <t>:
Transportation needed to forage and transport the materials to the factory were disregarded, it was considered outside the life cycle.</t>
    </r>
  </si>
  <si>
    <r>
      <rPr>
        <rFont val="Calibri"/>
        <b/>
        <color theme="1"/>
        <sz val="11.0"/>
      </rPr>
      <t>Life, Use:</t>
    </r>
    <r>
      <rPr>
        <rFont val="Calibri"/>
        <b/>
        <color theme="1"/>
        <sz val="11.0"/>
      </rPr>
      <t xml:space="preserve"> the life of the coffee machine should be of about 10 years. To quantify the values, the following assumptions were made.
</t>
    </r>
    <r>
      <rPr>
        <rFont val="Calibri"/>
        <b/>
        <i/>
        <color theme="1"/>
        <sz val="11.0"/>
      </rPr>
      <t xml:space="preserve">Water:
</t>
    </r>
    <r>
      <rPr>
        <rFont val="Calibri"/>
        <b/>
        <color theme="1"/>
        <sz val="11.0"/>
      </rPr>
      <t>It was considered that one cup required about 1dL, which weighs 0.1kg. If the machine is used to brew 2 cups a day, at the end of the machines's life, 2*0.1*365*10 = 730 kg of water have been consumed. The water used to clean is not accounted for here.</t>
    </r>
    <r>
      <rPr>
        <rFont val="Calibri"/>
        <b/>
        <i/>
        <color theme="1"/>
        <sz val="11.0"/>
      </rPr>
      <t xml:space="preserve">
Coffee:
</t>
    </r>
    <r>
      <rPr>
        <rFont val="Calibri"/>
        <b/>
        <color theme="1"/>
        <sz val="11.0"/>
      </rPr>
      <t>It was considered that one cup required about 10 grams. If the machine is used to brew 2 cups a day, at the end of the machines's life, 2*10*365*10/1000 = 73kg of coffee have been consumed.</t>
    </r>
    <r>
      <rPr>
        <rFont val="Calibri"/>
        <b/>
        <i/>
        <color theme="1"/>
        <sz val="11.0"/>
      </rPr>
      <t xml:space="preserve">
Electricity: 
</t>
    </r>
    <r>
      <rPr>
        <rFont val="Calibri"/>
        <b/>
        <color theme="1"/>
        <sz val="11.0"/>
      </rPr>
      <t>The power rating is about 1000W. Considering the machine is used each day for 2min, in 10 years that makes an energy consumption of about 120 Wh</t>
    </r>
    <r>
      <rPr>
        <rFont val="Calibri"/>
        <b/>
        <i/>
        <color theme="1"/>
        <sz val="11.0"/>
      </rPr>
      <t xml:space="preserve">
Average car:
</t>
    </r>
    <r>
      <rPr>
        <rFont val="Calibri"/>
        <b/>
        <color theme="1"/>
        <sz val="11.0"/>
      </rPr>
      <t>This accounts for the most probable way the buyer will go to obtain the machine: with a car, at a retailer store. It was considered that the distance would be 4km.</t>
    </r>
  </si>
  <si>
    <r>
      <rPr>
        <rFont val="Calibri"/>
        <b/>
        <color theme="1"/>
        <sz val="11.0"/>
      </rPr>
      <t>PP:</t>
    </r>
    <r>
      <rPr>
        <rFont val="Calibri"/>
        <b/>
        <color theme="1"/>
        <sz val="11.0"/>
      </rPr>
      <t xml:space="preserve"> 
</t>
    </r>
    <r>
      <rPr>
        <rFont val="Calibri"/>
        <b/>
        <i/>
        <color theme="1"/>
        <sz val="11.0"/>
      </rPr>
      <t xml:space="preserve">*Reuse - Material    </t>
    </r>
    <r>
      <rPr>
        <rFont val="Calibri"/>
        <b/>
        <color theme="1"/>
        <sz val="11.0"/>
      </rPr>
      <t xml:space="preserve">    
Some parts are easily removable (coffee grind container, caps for instance), so it's very likely those parts will be recycled. Once sorted out, they can thus be reused to fabricate other components. It was estimated it reprensented around 20% of the total weight.
</t>
    </r>
    <r>
      <rPr>
        <rFont val="Calibri"/>
        <b/>
        <i/>
        <color theme="1"/>
        <sz val="11.0"/>
      </rPr>
      <t xml:space="preserve">*Combustion (energy recovery)
</t>
    </r>
    <r>
      <rPr>
        <rFont val="Calibri"/>
        <b/>
        <color theme="1"/>
        <sz val="11.0"/>
      </rPr>
      <t xml:space="preserve">Since the disassembly of the machine will not be under control, the rest of PP will probably be thrown away: it is note expected for a regular user to disassemble each part. It is assumed 50% of it will be burnt, but the energy created will be reused in the form of heating (common in Sweden)
</t>
    </r>
    <r>
      <rPr>
        <rFont val="Calibri"/>
        <b/>
        <i/>
        <color theme="1"/>
        <sz val="11.0"/>
      </rPr>
      <t xml:space="preserve">*Incineration (no energy recovery)
</t>
    </r>
    <r>
      <rPr>
        <rFont val="Calibri"/>
        <b/>
        <color theme="1"/>
        <sz val="11.0"/>
      </rPr>
      <t xml:space="preserve">To account for the amount burnt without reuse of the energy, it is assumed 10% of it will undergo this scenario.
</t>
    </r>
    <r>
      <rPr>
        <rFont val="Calibri"/>
        <b/>
        <i/>
        <color theme="1"/>
        <sz val="11.0"/>
      </rPr>
      <t xml:space="preserve">*Landfill:
</t>
    </r>
    <r>
      <rPr>
        <rFont val="Calibri"/>
        <b/>
        <color theme="1"/>
        <sz val="11.0"/>
      </rPr>
      <t xml:space="preserve">As for the rest of the time (20%) it is possible that pieces are thrown away for landfill. 
</t>
    </r>
    <r>
      <rPr>
        <rFont val="Calibri"/>
        <b/>
        <color theme="1"/>
        <sz val="11.0"/>
      </rPr>
      <t xml:space="preserve">Cast: Aluminium
</t>
    </r>
    <r>
      <rPr>
        <rFont val="Calibri"/>
        <b/>
        <i/>
        <color theme="1"/>
        <sz val="11.0"/>
      </rPr>
      <t xml:space="preserve">*Reuse - Material        </t>
    </r>
    <r>
      <rPr>
        <rFont val="Calibri"/>
        <b/>
        <color theme="1"/>
        <sz val="11.0"/>
      </rPr>
      <t xml:space="preserve">
Aluminium is very valuable to recycle. Chances are that a high proportion of it will be sorted out, hence 40% of it will undergo this scenario. It cannot be higher, because aluminium is mostly present in the heating element and this piece is located inside: it cannot be guaranteed that most users will dismantle it.
</t>
    </r>
    <r>
      <rPr>
        <rFont val="Calibri"/>
        <b/>
        <i/>
        <color theme="1"/>
        <sz val="11.0"/>
      </rPr>
      <t>*Combustion (energy recovery)</t>
    </r>
    <r>
      <rPr>
        <rFont val="Calibri"/>
        <b/>
        <color theme="1"/>
        <sz val="11.0"/>
      </rPr>
      <t xml:space="preserve">
Metals, like aluminium, are not likely to be burnt for energy recovery. Hence 0%.
</t>
    </r>
    <r>
      <rPr>
        <rFont val="Calibri"/>
        <b/>
        <i/>
        <color theme="1"/>
        <sz val="11.0"/>
      </rPr>
      <t xml:space="preserve">*Incineration (no energy recovery)
</t>
    </r>
    <r>
      <rPr>
        <rFont val="Calibri"/>
        <b/>
        <color theme="1"/>
        <sz val="11.0"/>
      </rPr>
      <t xml:space="preserve">Most users will probably throw away the machine without consideration of components inside. That's why most Aluminium, 55%, is assumed to be burnt in an inceneration process.
</t>
    </r>
    <r>
      <rPr>
        <rFont val="Calibri"/>
        <b/>
        <i/>
        <color theme="1"/>
        <sz val="11.0"/>
      </rPr>
      <t>*Landfill</t>
    </r>
    <r>
      <rPr>
        <rFont val="Calibri"/>
        <b/>
        <color theme="1"/>
        <sz val="11.0"/>
      </rPr>
      <t xml:space="preserve">:
As for the rest of the time (5%) it is possible that the component like the heating component, ends up as landfill.
</t>
    </r>
    <r>
      <rPr>
        <rFont val="Calibri"/>
        <b/>
        <color theme="1"/>
        <sz val="11.0"/>
      </rPr>
      <t xml:space="preserve">Sheet: Low-alloy steel, high
</t>
    </r>
    <r>
      <rPr>
        <rFont val="Calibri"/>
        <b/>
        <color theme="1"/>
        <sz val="11.0"/>
      </rPr>
      <t>We assumed low-alloy steel to have the same behavior than aluminium. Hence the proportions:</t>
    </r>
    <r>
      <rPr>
        <rFont val="Calibri"/>
        <b/>
        <color theme="1"/>
        <sz val="11.0"/>
      </rPr>
      <t xml:space="preserve">
</t>
    </r>
    <r>
      <rPr>
        <rFont val="Calibri"/>
        <b/>
        <color theme="1"/>
        <sz val="11.0"/>
      </rPr>
      <t>*</t>
    </r>
    <r>
      <rPr>
        <rFont val="Calibri"/>
        <b/>
        <i/>
        <color theme="1"/>
        <sz val="11.0"/>
      </rPr>
      <t xml:space="preserve">Reuse - Material: </t>
    </r>
    <r>
      <rPr>
        <rFont val="Calibri"/>
        <b/>
        <color theme="1"/>
        <sz val="11.0"/>
      </rPr>
      <t>40%</t>
    </r>
    <r>
      <rPr>
        <rFont val="Calibri"/>
        <b/>
        <i/>
        <color theme="1"/>
        <sz val="11.0"/>
      </rPr>
      <t xml:space="preserve">
*Combustion (energy recovery): </t>
    </r>
    <r>
      <rPr>
        <rFont val="Calibri"/>
        <b/>
        <color theme="1"/>
        <sz val="11.0"/>
      </rPr>
      <t>0%</t>
    </r>
    <r>
      <rPr>
        <rFont val="Calibri"/>
        <b/>
        <i/>
        <color theme="1"/>
        <sz val="11.0"/>
      </rPr>
      <t xml:space="preserve">
*Incineration (no energy recovery): </t>
    </r>
    <r>
      <rPr>
        <rFont val="Calibri"/>
        <b/>
        <color theme="1"/>
        <sz val="11.0"/>
      </rPr>
      <t>55%</t>
    </r>
    <r>
      <rPr>
        <rFont val="Calibri"/>
        <b/>
        <i/>
        <color theme="1"/>
        <sz val="11.0"/>
      </rPr>
      <t xml:space="preserve">
*Landfill: </t>
    </r>
    <r>
      <rPr>
        <rFont val="Calibri"/>
        <b/>
        <color theme="1"/>
        <sz val="11.0"/>
      </rPr>
      <t>5%</t>
    </r>
    <r>
      <rPr>
        <rFont val="Calibri"/>
        <b/>
        <i/>
        <color theme="1"/>
        <sz val="11.0"/>
      </rPr>
      <t xml:space="preserve">
</t>
    </r>
    <r>
      <rPr>
        <rFont val="Calibri"/>
        <b/>
        <color theme="1"/>
        <sz val="11.0"/>
      </rPr>
      <t xml:space="preserve">Silicon rubber
</t>
    </r>
    <r>
      <rPr>
        <rFont val="Calibri"/>
        <b/>
        <i/>
        <color theme="1"/>
        <sz val="11.0"/>
      </rPr>
      <t xml:space="preserve">*Incineration (no energy recovery)
</t>
    </r>
    <r>
      <rPr>
        <rFont val="Calibri"/>
        <b/>
        <color theme="1"/>
        <sz val="11.0"/>
      </rPr>
      <t xml:space="preserve">Given the size of the component, it will most than likely end up being used in this scenario. Hence 100%
</t>
    </r>
    <r>
      <rPr>
        <rFont val="Calibri"/>
        <b/>
        <color theme="1"/>
        <sz val="11.0"/>
      </rPr>
      <t xml:space="preserve">Ceramic
</t>
    </r>
    <r>
      <rPr>
        <rFont val="Calibri"/>
        <b/>
        <color theme="1"/>
        <sz val="11.0"/>
      </rPr>
      <t xml:space="preserve">We assumed Ceramic to have the same behavior than Silicon rubber (given the size of the components and their placement). Hence the proportions:
</t>
    </r>
    <r>
      <rPr>
        <rFont val="Calibri"/>
        <b/>
        <i/>
        <color theme="1"/>
        <sz val="11.0"/>
      </rPr>
      <t>*Incineration (no energy recovery)</t>
    </r>
    <r>
      <rPr>
        <rFont val="Calibri"/>
        <b/>
        <color theme="1"/>
        <sz val="11.0"/>
      </rPr>
      <t xml:space="preserve">
Given the size of the component, it will most than likely end up being used in this scenario. Hence 100%
</t>
    </r>
    <r>
      <rPr>
        <rFont val="Calibri"/>
        <b/>
        <color theme="1"/>
        <sz val="11.0"/>
      </rPr>
      <t xml:space="preserve">PVC
</t>
    </r>
    <r>
      <rPr>
        <rFont val="Calibri"/>
        <b/>
        <i/>
        <color theme="1"/>
        <sz val="11.0"/>
      </rPr>
      <t>*Reuse - Material:</t>
    </r>
    <r>
      <rPr>
        <rFont val="Calibri"/>
        <b/>
        <color theme="1"/>
        <sz val="11.0"/>
      </rPr>
      <t xml:space="preserve"> 75% of it will be reused (material), because PVC is easily recycled.
</t>
    </r>
    <r>
      <rPr>
        <rFont val="Calibri"/>
        <b/>
        <i/>
        <color theme="1"/>
        <sz val="11.0"/>
      </rPr>
      <t>*Combustion (energy recovery):</t>
    </r>
    <r>
      <rPr>
        <rFont val="Calibri"/>
        <b/>
        <color theme="1"/>
        <sz val="11.0"/>
      </rPr>
      <t xml:space="preserve"> 10% some non-sorted-out components will be burnt in combustion (for heating, in Sweden)
</t>
    </r>
    <r>
      <rPr>
        <rFont val="Calibri"/>
        <b/>
        <i/>
        <color theme="1"/>
        <sz val="11.0"/>
      </rPr>
      <t>*Incineration (no energy recovery):</t>
    </r>
    <r>
      <rPr>
        <rFont val="Calibri"/>
        <b/>
        <color theme="1"/>
        <sz val="11.0"/>
      </rPr>
      <t xml:space="preserve"> 0% 
</t>
    </r>
    <r>
      <rPr>
        <rFont val="Calibri"/>
        <b/>
        <i/>
        <color theme="1"/>
        <sz val="11.0"/>
      </rPr>
      <t xml:space="preserve">*Landfill: </t>
    </r>
    <r>
      <rPr>
        <rFont val="Calibri"/>
        <b/>
        <color theme="1"/>
        <sz val="11.0"/>
      </rPr>
      <t xml:space="preserve">15% of it will end up in landfill, along with the non sorted out components
</t>
    </r>
    <r>
      <rPr>
        <rFont val="Calibri"/>
        <b/>
        <color theme="1"/>
        <sz val="11.0"/>
      </rPr>
      <t xml:space="preserve">PBT
</t>
    </r>
    <r>
      <rPr>
        <rFont val="Calibri"/>
        <b/>
        <i/>
        <color theme="1"/>
        <sz val="11.0"/>
      </rPr>
      <t>*Reuse - Material:</t>
    </r>
    <r>
      <rPr>
        <rFont val="Calibri"/>
        <b/>
        <color theme="1"/>
        <sz val="11.0"/>
      </rPr>
      <t xml:space="preserve"> 0% of it will be reused (material), because unlike PVC, PBT is hardly recycled.
</t>
    </r>
    <r>
      <rPr>
        <rFont val="Calibri"/>
        <b/>
        <i/>
        <color theme="1"/>
        <sz val="11.0"/>
      </rPr>
      <t>*Incineration (no energy recovery):</t>
    </r>
    <r>
      <rPr>
        <rFont val="Calibri"/>
        <b/>
        <color theme="1"/>
        <sz val="11.0"/>
      </rPr>
      <t xml:space="preserve"> 100% (that is, the feet of the coffee machine) will most likely staying attached to the casing, and thrown away with the casing. Without distinction, it will then end up being burnt in incineration without energy recovery.</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</si>
</sst>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0.000"/>
  </numFmts>
  <fonts count="8">
    <font>
      <sz val="10.0"/>
      <color rgb="FF000000"/>
      <name val="Arial"/>
      <scheme val="minor"/>
    </font>
    <font>
      <sz val="11.0"/>
      <color rgb="FFFFFFFF"/>
      <name val="Calibri"/>
    </font>
    <font>
      <sz val="11.0"/>
      <color theme="1"/>
      <name val="Arial"/>
    </font>
    <font/>
    <font>
      <sz val="11.0"/>
      <color theme="1"/>
      <name val="Calibri"/>
    </font>
    <font>
      <b/>
      <sz val="11.0"/>
      <color theme="1"/>
      <name val="Calibri"/>
    </font>
    <font>
      <color rgb="FF000000"/>
      <name val="Arial"/>
    </font>
    <font>
      <b/>
      <sz val="11.0"/>
      <color rgb="FF000000"/>
      <name val="Calibri"/>
    </font>
  </fonts>
  <fills count="14">
    <fill>
      <patternFill patternType="none"/>
    </fill>
    <fill>
      <patternFill patternType="lightGray"/>
    </fill>
    <fill>
      <patternFill patternType="solid">
        <fgColor rgb="FF8E7CC3"/>
        <bgColor rgb="FF8E7CC3"/>
      </patternFill>
    </fill>
    <fill>
      <patternFill patternType="solid">
        <fgColor rgb="FFD9D9D9"/>
        <bgColor rgb="FFD9D9D9"/>
      </patternFill>
    </fill>
    <fill>
      <patternFill patternType="solid">
        <fgColor rgb="FF6FA8DC"/>
        <bgColor rgb="FF6FA8DC"/>
      </patternFill>
    </fill>
    <fill>
      <patternFill patternType="solid">
        <fgColor rgb="FF508D5F"/>
        <bgColor rgb="FF508D5F"/>
      </patternFill>
    </fill>
    <fill>
      <patternFill patternType="solid">
        <fgColor rgb="FFF1C232"/>
        <bgColor rgb="FFF1C232"/>
      </patternFill>
    </fill>
    <fill>
      <patternFill patternType="solid">
        <fgColor rgb="FFE06666"/>
        <bgColor rgb="FFE06666"/>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EFEFEF"/>
        <bgColor rgb="FFEFEFEF"/>
      </patternFill>
    </fill>
  </fills>
  <borders count="1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border>
    <border>
      <bottom style="thick">
        <color rgb="FF5B9BD5"/>
      </bottom>
    </border>
    <border>
      <bottom style="thick">
        <color rgb="FF508D5F"/>
      </bottom>
    </border>
    <border>
      <bottom style="thick">
        <color rgb="FFFFC000"/>
      </bottom>
    </border>
    <border>
      <right style="thick">
        <color rgb="FF5B9BD5"/>
      </right>
    </border>
    <border>
      <right style="thick">
        <color rgb="FF508D5F"/>
      </right>
    </border>
    <border>
      <right style="thick">
        <color rgb="FFFFC000"/>
      </right>
    </border>
    <border>
      <right style="thick">
        <color rgb="FFFFC000"/>
      </right>
      <bottom style="thick">
        <color rgb="FFFFC000"/>
      </bottom>
    </border>
    <border>
      <right style="thick">
        <color rgb="FF5B9BD5"/>
      </right>
      <bottom style="thick">
        <color rgb="FF5B9BD5"/>
      </bottom>
    </border>
    <border>
      <right style="thick">
        <color rgb="FF508D5F"/>
      </right>
      <bottom style="thick">
        <color rgb="FF508D5F"/>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3" fillId="4" fontId="1" numFmtId="0" xfId="0" applyAlignment="1" applyBorder="1" applyFill="1" applyFont="1">
      <alignment horizontal="center"/>
    </xf>
    <xf borderId="3" fillId="0" fontId="3" numFmtId="0" xfId="0" applyBorder="1" applyFont="1"/>
    <xf borderId="2" fillId="0" fontId="3" numFmtId="0" xfId="0" applyBorder="1" applyFont="1"/>
    <xf borderId="3" fillId="5" fontId="1" numFmtId="0" xfId="0" applyAlignment="1" applyBorder="1" applyFill="1" applyFont="1">
      <alignment horizontal="center"/>
    </xf>
    <xf borderId="3" fillId="6" fontId="1" numFmtId="0" xfId="0" applyAlignment="1" applyBorder="1" applyFill="1" applyFont="1">
      <alignment horizontal="center"/>
    </xf>
    <xf borderId="4" fillId="7" fontId="1" numFmtId="0" xfId="0" applyAlignment="1" applyBorder="1" applyFill="1" applyFont="1">
      <alignment horizontal="center"/>
    </xf>
    <xf borderId="5" fillId="0" fontId="2" numFmtId="0" xfId="0" applyBorder="1" applyFont="1"/>
    <xf borderId="6" fillId="0" fontId="2" numFmtId="0" xfId="0" applyBorder="1" applyFont="1"/>
    <xf borderId="7" fillId="8" fontId="4" numFmtId="0" xfId="0" applyAlignment="1" applyBorder="1" applyFill="1" applyFont="1">
      <alignment horizontal="center"/>
    </xf>
    <xf borderId="7" fillId="0" fontId="3" numFmtId="0" xfId="0" applyBorder="1" applyFont="1"/>
    <xf borderId="6" fillId="0" fontId="3" numFmtId="0" xfId="0" applyBorder="1" applyFont="1"/>
    <xf borderId="7" fillId="9" fontId="4" numFmtId="0" xfId="0" applyAlignment="1" applyBorder="1" applyFill="1" applyFont="1">
      <alignment horizontal="center"/>
    </xf>
    <xf borderId="7" fillId="10" fontId="4" numFmtId="0" xfId="0" applyAlignment="1" applyBorder="1" applyFill="1" applyFont="1">
      <alignment horizontal="center"/>
    </xf>
    <xf borderId="8" fillId="0" fontId="2" numFmtId="0" xfId="0" applyBorder="1" applyFont="1"/>
    <xf borderId="6" fillId="0" fontId="4" numFmtId="0" xfId="0" applyAlignment="1" applyBorder="1" applyFont="1">
      <alignment shrinkToFit="0" wrapText="1"/>
    </xf>
    <xf borderId="0" fillId="11" fontId="5" numFmtId="0" xfId="0" applyAlignment="1" applyFill="1" applyFont="1">
      <alignment vertical="bottom"/>
    </xf>
    <xf borderId="8" fillId="0" fontId="2" numFmtId="0" xfId="0" applyAlignment="1" applyBorder="1" applyFont="1">
      <alignment vertical="bottom"/>
    </xf>
    <xf borderId="0" fillId="0" fontId="2" numFmtId="0" xfId="0" applyAlignment="1" applyFont="1">
      <alignment vertical="bottom"/>
    </xf>
    <xf borderId="0" fillId="12" fontId="2" numFmtId="0" xfId="0" applyAlignment="1" applyFill="1" applyFont="1">
      <alignment vertical="bottom"/>
    </xf>
    <xf borderId="6" fillId="0" fontId="2" numFmtId="0" xfId="0" applyAlignment="1" applyBorder="1" applyFont="1">
      <alignment vertical="bottom"/>
    </xf>
    <xf borderId="0" fillId="11" fontId="4" numFmtId="0" xfId="0" applyAlignment="1" applyFont="1">
      <alignment vertical="bottom"/>
    </xf>
    <xf borderId="0" fillId="0" fontId="4" numFmtId="0" xfId="0" applyAlignment="1" applyFont="1">
      <alignment horizontal="right" readingOrder="0" vertical="bottom"/>
    </xf>
    <xf borderId="0" fillId="12" fontId="4" numFmtId="0" xfId="0" applyAlignment="1" applyFont="1">
      <alignment horizontal="right" readingOrder="0" vertical="bottom"/>
    </xf>
    <xf borderId="8" fillId="0" fontId="4" numFmtId="0" xfId="0" applyAlignment="1" applyBorder="1" applyFont="1">
      <alignment horizontal="right" vertical="bottom"/>
    </xf>
    <xf borderId="0" fillId="0" fontId="2" numFmtId="0" xfId="0" applyAlignment="1" applyFont="1">
      <alignment readingOrder="0" vertical="bottom"/>
    </xf>
    <xf borderId="0" fillId="0" fontId="4" numFmtId="0" xfId="0" applyAlignment="1" applyFont="1">
      <alignment horizontal="right" vertical="bottom"/>
    </xf>
    <xf borderId="6" fillId="0" fontId="4" numFmtId="0" xfId="0" applyAlignment="1" applyBorder="1" applyFont="1">
      <alignment horizontal="right" vertical="bottom"/>
    </xf>
    <xf borderId="0" fillId="11" fontId="4" numFmtId="0" xfId="0" applyAlignment="1" applyFont="1">
      <alignment shrinkToFit="0" vertical="bottom" wrapText="1"/>
    </xf>
    <xf borderId="8" fillId="0" fontId="4" numFmtId="0" xfId="0" applyBorder="1" applyFont="1"/>
    <xf borderId="0" fillId="11" fontId="4" numFmtId="0" xfId="0" applyAlignment="1" applyFont="1">
      <alignment readingOrder="0"/>
    </xf>
    <xf borderId="0" fillId="11" fontId="4" numFmtId="0" xfId="0" applyFont="1"/>
    <xf borderId="0" fillId="13" fontId="6" numFmtId="0" xfId="0" applyAlignment="1" applyFill="1" applyFont="1">
      <alignment horizontal="center" readingOrder="0"/>
    </xf>
    <xf borderId="0" fillId="0" fontId="4" numFmtId="164" xfId="0" applyAlignment="1" applyFont="1" applyNumberFormat="1">
      <alignment horizontal="right" readingOrder="0" vertical="bottom"/>
    </xf>
    <xf borderId="8" fillId="0" fontId="4" numFmtId="164" xfId="0" applyAlignment="1" applyBorder="1" applyFont="1" applyNumberFormat="1">
      <alignment horizontal="right" vertical="bottom"/>
    </xf>
    <xf borderId="0" fillId="0" fontId="4" numFmtId="164" xfId="0" applyAlignment="1" applyFont="1" applyNumberFormat="1">
      <alignment horizontal="right" vertical="bottom"/>
    </xf>
    <xf borderId="6" fillId="0" fontId="4" numFmtId="164" xfId="0" applyAlignment="1" applyBorder="1" applyFont="1" applyNumberFormat="1">
      <alignment horizontal="right" vertical="bottom"/>
    </xf>
    <xf borderId="0" fillId="11" fontId="5" numFmtId="0" xfId="0" applyFont="1"/>
    <xf borderId="8" fillId="0" fontId="4" numFmtId="165" xfId="0" applyAlignment="1" applyBorder="1" applyFont="1" applyNumberFormat="1">
      <alignment horizontal="right" vertical="bottom"/>
    </xf>
    <xf borderId="6" fillId="0" fontId="4" numFmtId="165" xfId="0" applyAlignment="1" applyBorder="1" applyFont="1" applyNumberFormat="1">
      <alignment horizontal="right" vertical="bottom"/>
    </xf>
    <xf borderId="0" fillId="12" fontId="2" numFmtId="0" xfId="0" applyFont="1"/>
    <xf borderId="9" fillId="0" fontId="4" numFmtId="0" xfId="0" applyAlignment="1" applyBorder="1" applyFont="1">
      <alignment horizontal="right" vertical="bottom"/>
    </xf>
    <xf borderId="0" fillId="0" fontId="4" numFmtId="0" xfId="0" applyAlignment="1" applyFont="1">
      <alignment horizontal="right" shrinkToFit="0" wrapText="1"/>
    </xf>
    <xf borderId="9" fillId="0" fontId="2" numFmtId="0" xfId="0" applyAlignment="1" applyBorder="1" applyFont="1">
      <alignment vertical="bottom"/>
    </xf>
    <xf borderId="0" fillId="3" fontId="4" numFmtId="0" xfId="0" applyAlignment="1" applyFont="1">
      <alignment vertical="bottom"/>
    </xf>
    <xf borderId="8" fillId="3" fontId="4" numFmtId="0" xfId="0" applyAlignment="1" applyBorder="1" applyFont="1">
      <alignment vertical="bottom"/>
    </xf>
    <xf borderId="0" fillId="3" fontId="2" numFmtId="0" xfId="0" applyAlignment="1" applyFont="1">
      <alignment vertical="bottom"/>
    </xf>
    <xf borderId="6" fillId="12" fontId="4" numFmtId="0" xfId="0" applyAlignment="1" applyBorder="1" applyFont="1">
      <alignment horizontal="right" vertical="bottom"/>
    </xf>
    <xf borderId="10" fillId="0" fontId="2" numFmtId="0" xfId="0" applyAlignment="1" applyBorder="1" applyFont="1">
      <alignment vertical="bottom"/>
    </xf>
    <xf borderId="11" fillId="0" fontId="2" numFmtId="0" xfId="0" applyAlignment="1" applyBorder="1" applyFont="1">
      <alignment vertical="bottom"/>
    </xf>
    <xf borderId="12" fillId="0" fontId="2" numFmtId="0" xfId="0" applyAlignment="1" applyBorder="1" applyFont="1">
      <alignment vertical="bottom"/>
    </xf>
    <xf borderId="13" fillId="0" fontId="2" numFmtId="0" xfId="0" applyAlignment="1" applyBorder="1" applyFont="1">
      <alignment vertical="bottom"/>
    </xf>
    <xf borderId="0" fillId="0" fontId="7" numFmtId="0" xfId="0" applyAlignment="1" applyFont="1">
      <alignment shrinkToFit="0" vertical="top" wrapText="1"/>
    </xf>
    <xf borderId="13" fillId="0" fontId="3" numFmtId="0" xfId="0" applyBorder="1" applyFont="1"/>
    <xf borderId="14" fillId="0" fontId="3" numFmtId="0" xfId="0" applyBorder="1" applyFont="1"/>
    <xf borderId="0" fillId="0" fontId="4" numFmtId="0" xfId="0" applyAlignment="1" applyFont="1">
      <alignment shrinkToFit="0" vertical="top" wrapText="1"/>
    </xf>
    <xf borderId="15" fillId="0" fontId="3" numFmtId="0" xfId="0" applyBorder="1" applyFont="1"/>
    <xf borderId="0" fillId="12" fontId="7" numFmtId="0" xfId="0" applyAlignment="1" applyFont="1">
      <alignment shrinkToFit="0" vertical="top" wrapText="1"/>
    </xf>
    <xf borderId="12" fillId="0" fontId="3" numFmtId="0" xfId="0" applyBorder="1" applyFont="1"/>
    <xf borderId="16" fillId="0" fontId="3" numFmtId="0" xfId="0" applyBorder="1" applyFont="1"/>
    <xf borderId="15" fillId="0" fontId="2" numFmtId="0" xfId="0" applyAlignment="1" applyBorder="1" applyFont="1">
      <alignment vertical="bottom"/>
    </xf>
    <xf borderId="10" fillId="0" fontId="3" numFmtId="0" xfId="0" applyBorder="1" applyFont="1"/>
    <xf borderId="17" fillId="0" fontId="3" numFmtId="0" xfId="0" applyBorder="1" applyFont="1"/>
    <xf borderId="14" fillId="0" fontId="2" numFmtId="0" xfId="0" applyAlignment="1" applyBorder="1" applyFont="1">
      <alignment vertical="bottom"/>
    </xf>
    <xf borderId="11" fillId="0" fontId="3" numFmtId="0" xfId="0" applyBorder="1" applyFont="1"/>
    <xf borderId="18" fillId="0" fontId="3" numFmtId="0" xfId="0" applyBorder="1" applyFont="1"/>
    <xf borderId="0" fillId="11" fontId="4" numFmtId="0" xfId="0" applyAlignment="1" applyFont="1">
      <alignment readingOrder="0" vertical="bottom"/>
    </xf>
    <xf borderId="0" fillId="0" fontId="4" numFmtId="0" xfId="0" applyAlignment="1" applyFont="1">
      <alignment readingOrder="0"/>
    </xf>
    <xf borderId="0" fillId="0" fontId="4" numFmtId="0" xfId="0" applyAlignment="1" applyFont="1">
      <alignment horizontal="righ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8.13"/>
  </cols>
  <sheetData>
    <row r="1">
      <c r="A1" s="1" t="s">
        <v>0</v>
      </c>
      <c r="B1" s="2"/>
      <c r="C1" s="3" t="s">
        <v>1</v>
      </c>
      <c r="D1" s="4"/>
      <c r="E1" s="5"/>
      <c r="F1" s="6" t="s">
        <v>2</v>
      </c>
      <c r="G1" s="4"/>
      <c r="H1" s="5"/>
      <c r="I1" s="7" t="s">
        <v>3</v>
      </c>
      <c r="J1" s="4"/>
      <c r="K1" s="4"/>
      <c r="L1" s="4"/>
      <c r="M1" s="4"/>
      <c r="N1" s="4"/>
      <c r="O1" s="4"/>
      <c r="P1" s="4"/>
      <c r="Q1" s="4"/>
      <c r="R1" s="4"/>
      <c r="S1" s="4"/>
      <c r="T1" s="4"/>
      <c r="U1" s="4"/>
      <c r="V1" s="4"/>
      <c r="W1" s="4"/>
      <c r="X1" s="4"/>
      <c r="Y1" s="4"/>
      <c r="Z1" s="5"/>
      <c r="AA1" s="8" t="s">
        <v>4</v>
      </c>
    </row>
    <row r="2">
      <c r="A2" s="9"/>
      <c r="B2" s="10"/>
      <c r="C2" s="11" t="s">
        <v>5</v>
      </c>
      <c r="D2" s="12"/>
      <c r="E2" s="13"/>
      <c r="F2" s="14" t="s">
        <v>6</v>
      </c>
      <c r="G2" s="12"/>
      <c r="H2" s="13"/>
      <c r="I2" s="15" t="s">
        <v>7</v>
      </c>
      <c r="J2" s="12"/>
      <c r="K2" s="13"/>
      <c r="L2" s="15" t="s">
        <v>8</v>
      </c>
      <c r="M2" s="12"/>
      <c r="N2" s="13"/>
      <c r="O2" s="15" t="s">
        <v>9</v>
      </c>
      <c r="P2" s="12"/>
      <c r="Q2" s="13"/>
      <c r="R2" s="15" t="s">
        <v>10</v>
      </c>
      <c r="S2" s="12"/>
      <c r="T2" s="13"/>
      <c r="U2" s="15" t="s">
        <v>11</v>
      </c>
      <c r="V2" s="12"/>
      <c r="W2" s="13"/>
      <c r="X2" s="15" t="s">
        <v>12</v>
      </c>
      <c r="Y2" s="12"/>
      <c r="Z2" s="13"/>
      <c r="AA2" s="13"/>
    </row>
    <row r="3">
      <c r="A3" s="16"/>
      <c r="B3" s="17" t="s">
        <v>13</v>
      </c>
      <c r="C3" s="17" t="s">
        <v>14</v>
      </c>
      <c r="D3" s="17" t="s">
        <v>15</v>
      </c>
      <c r="E3" s="17" t="s">
        <v>16</v>
      </c>
      <c r="F3" s="17" t="s">
        <v>14</v>
      </c>
      <c r="G3" s="17" t="s">
        <v>15</v>
      </c>
      <c r="H3" s="17" t="s">
        <v>16</v>
      </c>
      <c r="I3" s="17" t="s">
        <v>14</v>
      </c>
      <c r="J3" s="17" t="s">
        <v>15</v>
      </c>
      <c r="K3" s="17" t="s">
        <v>16</v>
      </c>
      <c r="L3" s="17" t="s">
        <v>14</v>
      </c>
      <c r="M3" s="17" t="s">
        <v>15</v>
      </c>
      <c r="N3" s="17" t="s">
        <v>16</v>
      </c>
      <c r="O3" s="17" t="s">
        <v>14</v>
      </c>
      <c r="P3" s="17" t="s">
        <v>15</v>
      </c>
      <c r="Q3" s="17" t="s">
        <v>16</v>
      </c>
      <c r="R3" s="17" t="s">
        <v>14</v>
      </c>
      <c r="S3" s="17" t="s">
        <v>15</v>
      </c>
      <c r="T3" s="17" t="s">
        <v>16</v>
      </c>
      <c r="U3" s="17" t="s">
        <v>14</v>
      </c>
      <c r="V3" s="17" t="s">
        <v>15</v>
      </c>
      <c r="W3" s="17" t="s">
        <v>16</v>
      </c>
      <c r="X3" s="17" t="s">
        <v>14</v>
      </c>
      <c r="Y3" s="17" t="s">
        <v>15</v>
      </c>
      <c r="Z3" s="17" t="s">
        <v>16</v>
      </c>
      <c r="AA3" s="17" t="s">
        <v>16</v>
      </c>
    </row>
    <row r="4">
      <c r="A4" s="18" t="s">
        <v>17</v>
      </c>
      <c r="B4" s="19"/>
      <c r="C4" s="20"/>
      <c r="D4" s="21"/>
      <c r="E4" s="19"/>
      <c r="F4" s="20"/>
      <c r="G4" s="20"/>
      <c r="H4" s="19"/>
      <c r="I4" s="20"/>
      <c r="J4" s="20"/>
      <c r="K4" s="19"/>
      <c r="L4" s="20"/>
      <c r="M4" s="20"/>
      <c r="N4" s="19"/>
      <c r="O4" s="20"/>
      <c r="P4" s="20"/>
      <c r="Q4" s="19"/>
      <c r="R4" s="20"/>
      <c r="S4" s="20"/>
      <c r="T4" s="19"/>
      <c r="U4" s="20"/>
      <c r="V4" s="20"/>
      <c r="W4" s="19"/>
      <c r="X4" s="20"/>
      <c r="Y4" s="20"/>
      <c r="Z4" s="19"/>
      <c r="AA4" s="22"/>
    </row>
    <row r="5">
      <c r="A5" s="23" t="s">
        <v>18</v>
      </c>
      <c r="B5" s="19" t="s">
        <v>19</v>
      </c>
      <c r="C5" s="24">
        <v>15.59</v>
      </c>
      <c r="D5" s="25">
        <v>0.4647</v>
      </c>
      <c r="E5" s="26">
        <f t="shared" ref="E5:E10" si="1">C5*D5</f>
        <v>7.244673</v>
      </c>
      <c r="F5" s="20"/>
      <c r="G5" s="20"/>
      <c r="H5" s="19"/>
      <c r="I5" s="27"/>
      <c r="J5" s="24"/>
      <c r="K5" s="26"/>
      <c r="L5" s="28">
        <v>-0.479</v>
      </c>
      <c r="M5" s="24">
        <v>0.04</v>
      </c>
      <c r="N5" s="26">
        <f t="shared" ref="N5:N10" si="2">L5*M5</f>
        <v>-0.01916</v>
      </c>
      <c r="O5" s="28">
        <v>0.008</v>
      </c>
      <c r="P5" s="28">
        <f>0.5*D5</f>
        <v>0.23235</v>
      </c>
      <c r="Q5" s="26">
        <f t="shared" ref="Q5:Q10" si="3">O5*P5</f>
        <v>0.0018588</v>
      </c>
      <c r="R5" s="28">
        <v>0.423</v>
      </c>
      <c r="S5" s="28">
        <f>0.1*D5</f>
        <v>0.04647</v>
      </c>
      <c r="T5" s="26">
        <f t="shared" ref="T5:T10" si="4">S5*R5</f>
        <v>0.01965681</v>
      </c>
      <c r="U5" s="28">
        <v>0.191</v>
      </c>
      <c r="V5" s="28">
        <f>0.2*D5</f>
        <v>0.09294</v>
      </c>
      <c r="W5" s="26">
        <f t="shared" ref="W5:W10" si="5">U5*V5</f>
        <v>0.01775154</v>
      </c>
      <c r="X5" s="20"/>
      <c r="Y5" s="28">
        <v>0.0</v>
      </c>
      <c r="Z5" s="26">
        <f t="shared" ref="Z5:Z10" si="6">X5*Y5</f>
        <v>0</v>
      </c>
      <c r="AA5" s="29">
        <f t="shared" ref="AA5:AA10" si="7">E5+K5+H5+N5+Q5+T5+W5+Z5</f>
        <v>7.26478015</v>
      </c>
    </row>
    <row r="6">
      <c r="A6" s="30" t="s">
        <v>20</v>
      </c>
      <c r="B6" s="19" t="s">
        <v>19</v>
      </c>
      <c r="C6" s="24">
        <v>5.96</v>
      </c>
      <c r="D6" s="24">
        <v>0.223</v>
      </c>
      <c r="E6" s="26">
        <f t="shared" si="1"/>
        <v>1.32908</v>
      </c>
      <c r="F6" s="20"/>
      <c r="G6" s="20"/>
      <c r="H6" s="19"/>
      <c r="I6" s="20"/>
      <c r="J6" s="28"/>
      <c r="K6" s="26"/>
      <c r="L6" s="28">
        <v>-0.946</v>
      </c>
      <c r="M6" s="28">
        <f t="shared" ref="M6:M7" si="8">D6*0.4</f>
        <v>0.0892</v>
      </c>
      <c r="N6" s="26">
        <f t="shared" si="2"/>
        <v>-0.0843832</v>
      </c>
      <c r="O6" s="28">
        <v>0.0</v>
      </c>
      <c r="P6" s="28">
        <v>0.0</v>
      </c>
      <c r="Q6" s="26">
        <f t="shared" si="3"/>
        <v>0</v>
      </c>
      <c r="R6" s="28">
        <v>0.0</v>
      </c>
      <c r="S6" s="28">
        <f t="shared" ref="S6:S7" si="9">0.55*D6</f>
        <v>0.12265</v>
      </c>
      <c r="T6" s="26">
        <f t="shared" si="4"/>
        <v>0</v>
      </c>
      <c r="U6" s="28">
        <v>1.05E-6</v>
      </c>
      <c r="V6" s="28">
        <f t="shared" ref="V6:V7" si="10">0.05*D6</f>
        <v>0.01115</v>
      </c>
      <c r="W6" s="26">
        <f t="shared" si="5"/>
        <v>0.0000000117075</v>
      </c>
      <c r="X6" s="20"/>
      <c r="Y6" s="28">
        <v>0.0</v>
      </c>
      <c r="Z6" s="26">
        <f t="shared" si="6"/>
        <v>0</v>
      </c>
      <c r="AA6" s="29">
        <f t="shared" si="7"/>
        <v>1.244696812</v>
      </c>
    </row>
    <row r="7">
      <c r="A7" s="30" t="s">
        <v>21</v>
      </c>
      <c r="B7" s="31" t="s">
        <v>19</v>
      </c>
      <c r="C7" s="24">
        <v>1.21</v>
      </c>
      <c r="D7" s="24">
        <v>0.0438</v>
      </c>
      <c r="E7" s="26">
        <f t="shared" si="1"/>
        <v>0.052998</v>
      </c>
      <c r="F7" s="20"/>
      <c r="G7" s="20"/>
      <c r="H7" s="19"/>
      <c r="I7" s="20"/>
      <c r="J7" s="28"/>
      <c r="K7" s="26"/>
      <c r="L7" s="28">
        <v>-1.18</v>
      </c>
      <c r="M7" s="28">
        <f t="shared" si="8"/>
        <v>0.01752</v>
      </c>
      <c r="N7" s="26">
        <f t="shared" si="2"/>
        <v>-0.0206736</v>
      </c>
      <c r="O7" s="28">
        <v>0.0</v>
      </c>
      <c r="P7" s="28">
        <v>0.0</v>
      </c>
      <c r="Q7" s="26">
        <f t="shared" si="3"/>
        <v>0</v>
      </c>
      <c r="R7" s="28">
        <v>0.0</v>
      </c>
      <c r="S7" s="28">
        <f t="shared" si="9"/>
        <v>0.02409</v>
      </c>
      <c r="T7" s="26">
        <f t="shared" si="4"/>
        <v>0</v>
      </c>
      <c r="U7" s="28">
        <v>4.21E-7</v>
      </c>
      <c r="V7" s="28">
        <f t="shared" si="10"/>
        <v>0.00219</v>
      </c>
      <c r="W7" s="26">
        <f t="shared" si="5"/>
        <v>0.00000000092199</v>
      </c>
      <c r="X7" s="20"/>
      <c r="Y7" s="28">
        <v>0.0</v>
      </c>
      <c r="Z7" s="26">
        <f t="shared" si="6"/>
        <v>0</v>
      </c>
      <c r="AA7" s="29">
        <f t="shared" si="7"/>
        <v>0.03232440092</v>
      </c>
    </row>
    <row r="8">
      <c r="A8" s="32" t="s">
        <v>22</v>
      </c>
      <c r="B8" s="19" t="s">
        <v>19</v>
      </c>
      <c r="C8" s="24">
        <v>98.1</v>
      </c>
      <c r="D8" s="24">
        <v>0.01</v>
      </c>
      <c r="E8" s="26">
        <f t="shared" si="1"/>
        <v>0.981</v>
      </c>
      <c r="F8" s="20"/>
      <c r="G8" s="20"/>
      <c r="H8" s="19"/>
      <c r="I8" s="20"/>
      <c r="J8" s="28"/>
      <c r="K8" s="26"/>
      <c r="L8" s="24">
        <v>-82.38</v>
      </c>
      <c r="M8" s="28">
        <f>0.75*D8</f>
        <v>0.0075</v>
      </c>
      <c r="N8" s="26">
        <f t="shared" si="2"/>
        <v>-0.61785</v>
      </c>
      <c r="O8" s="24">
        <v>0.0</v>
      </c>
      <c r="P8" s="28">
        <f>0.1*D8</f>
        <v>0.001</v>
      </c>
      <c r="Q8" s="26">
        <f t="shared" si="3"/>
        <v>0</v>
      </c>
      <c r="R8" s="24">
        <v>0.0</v>
      </c>
      <c r="S8" s="28">
        <v>0.0</v>
      </c>
      <c r="T8" s="26">
        <f t="shared" si="4"/>
        <v>0</v>
      </c>
      <c r="U8" s="24">
        <v>4.21E-7</v>
      </c>
      <c r="V8" s="28">
        <f>0.15*D8</f>
        <v>0.0015</v>
      </c>
      <c r="W8" s="26">
        <f t="shared" si="5"/>
        <v>0.0000000006315</v>
      </c>
      <c r="X8" s="20"/>
      <c r="Y8" s="28">
        <v>0.0</v>
      </c>
      <c r="Z8" s="26">
        <f t="shared" si="6"/>
        <v>0</v>
      </c>
      <c r="AA8" s="29">
        <f t="shared" si="7"/>
        <v>0.3631500006</v>
      </c>
    </row>
    <row r="9">
      <c r="A9" s="33" t="s">
        <v>23</v>
      </c>
      <c r="B9" s="19" t="s">
        <v>19</v>
      </c>
      <c r="C9" s="24">
        <v>0.2</v>
      </c>
      <c r="D9" s="34">
        <v>0.1947</v>
      </c>
      <c r="E9" s="26">
        <f t="shared" si="1"/>
        <v>0.03894</v>
      </c>
      <c r="F9" s="20"/>
      <c r="G9" s="20"/>
      <c r="H9" s="19"/>
      <c r="I9" s="20"/>
      <c r="J9" s="28"/>
      <c r="K9" s="26"/>
      <c r="L9" s="24">
        <v>0.0</v>
      </c>
      <c r="M9" s="28">
        <v>0.0</v>
      </c>
      <c r="N9" s="26">
        <f t="shared" si="2"/>
        <v>0</v>
      </c>
      <c r="O9" s="28">
        <v>0.0</v>
      </c>
      <c r="P9" s="28">
        <v>0.0</v>
      </c>
      <c r="Q9" s="26">
        <f t="shared" si="3"/>
        <v>0</v>
      </c>
      <c r="R9" s="28">
        <v>0.0</v>
      </c>
      <c r="S9" s="28">
        <f t="shared" ref="S9:S10" si="11">1*D9</f>
        <v>0.1947</v>
      </c>
      <c r="T9" s="26">
        <f t="shared" si="4"/>
        <v>0</v>
      </c>
      <c r="U9" s="24">
        <v>2.28E-4</v>
      </c>
      <c r="V9" s="28">
        <f>0*D9</f>
        <v>0</v>
      </c>
      <c r="W9" s="26">
        <f t="shared" si="5"/>
        <v>0</v>
      </c>
      <c r="X9" s="20"/>
      <c r="Y9" s="28">
        <v>0.0</v>
      </c>
      <c r="Z9" s="26">
        <f t="shared" si="6"/>
        <v>0</v>
      </c>
      <c r="AA9" s="29">
        <f t="shared" si="7"/>
        <v>0.03894</v>
      </c>
    </row>
    <row r="10">
      <c r="A10" s="32" t="s">
        <v>24</v>
      </c>
      <c r="B10" s="19" t="s">
        <v>19</v>
      </c>
      <c r="C10" s="24">
        <v>0.948</v>
      </c>
      <c r="D10" s="35">
        <v>0.001388888888888889</v>
      </c>
      <c r="E10" s="36">
        <f t="shared" si="1"/>
        <v>0.001316666667</v>
      </c>
      <c r="F10" s="20"/>
      <c r="G10" s="20"/>
      <c r="H10" s="19"/>
      <c r="I10" s="20"/>
      <c r="J10" s="28"/>
      <c r="K10" s="26"/>
      <c r="L10" s="24">
        <v>-0.474</v>
      </c>
      <c r="M10" s="24">
        <v>0.004</v>
      </c>
      <c r="N10" s="26">
        <f t="shared" si="2"/>
        <v>-0.001896</v>
      </c>
      <c r="O10" s="24">
        <v>0.008</v>
      </c>
      <c r="P10" s="24">
        <f>0.4*C10</f>
        <v>0.3792</v>
      </c>
      <c r="Q10" s="26">
        <f t="shared" si="3"/>
        <v>0.0030336</v>
      </c>
      <c r="R10" s="24">
        <v>0.423</v>
      </c>
      <c r="S10" s="37">
        <f t="shared" si="11"/>
        <v>0.001388888889</v>
      </c>
      <c r="T10" s="36">
        <f t="shared" si="4"/>
        <v>0.0005875</v>
      </c>
      <c r="U10" s="24">
        <v>0.191</v>
      </c>
      <c r="V10" s="28">
        <v>0.0</v>
      </c>
      <c r="W10" s="26">
        <f t="shared" si="5"/>
        <v>0</v>
      </c>
      <c r="X10" s="20"/>
      <c r="Y10" s="28">
        <v>0.0</v>
      </c>
      <c r="Z10" s="26">
        <f t="shared" si="6"/>
        <v>0</v>
      </c>
      <c r="AA10" s="38">
        <f t="shared" si="7"/>
        <v>0.003041766667</v>
      </c>
    </row>
    <row r="11">
      <c r="A11" s="21"/>
      <c r="B11" s="19"/>
      <c r="C11" s="20"/>
      <c r="D11" s="20"/>
      <c r="E11" s="19"/>
      <c r="F11" s="20"/>
      <c r="G11" s="20"/>
      <c r="H11" s="19"/>
      <c r="I11" s="20"/>
      <c r="J11" s="20"/>
      <c r="K11" s="19"/>
      <c r="L11" s="20"/>
      <c r="M11" s="20"/>
      <c r="N11" s="19"/>
      <c r="O11" s="20"/>
      <c r="P11" s="20"/>
      <c r="Q11" s="19"/>
      <c r="R11" s="20"/>
      <c r="S11" s="20"/>
      <c r="T11" s="19"/>
      <c r="U11" s="20"/>
      <c r="V11" s="20"/>
      <c r="W11" s="19"/>
      <c r="X11" s="20"/>
      <c r="Y11" s="20"/>
      <c r="Z11" s="19"/>
      <c r="AA11" s="22"/>
    </row>
    <row r="12">
      <c r="A12" s="39" t="s">
        <v>25</v>
      </c>
      <c r="B12" s="19"/>
      <c r="C12" s="20"/>
      <c r="D12" s="20"/>
      <c r="E12" s="19"/>
      <c r="F12" s="20"/>
      <c r="G12" s="20"/>
      <c r="H12" s="19"/>
      <c r="I12" s="20"/>
      <c r="J12" s="20"/>
      <c r="K12" s="19"/>
      <c r="L12" s="20"/>
      <c r="M12" s="20"/>
      <c r="N12" s="19"/>
      <c r="O12" s="20"/>
      <c r="P12" s="20"/>
      <c r="Q12" s="19"/>
      <c r="R12" s="20"/>
      <c r="S12" s="20"/>
      <c r="T12" s="19"/>
      <c r="U12" s="20"/>
      <c r="V12" s="20"/>
      <c r="W12" s="19"/>
      <c r="X12" s="20"/>
      <c r="Y12" s="20"/>
      <c r="Z12" s="19"/>
      <c r="AA12" s="22"/>
    </row>
    <row r="13">
      <c r="A13" s="33" t="s">
        <v>26</v>
      </c>
      <c r="B13" s="19" t="s">
        <v>19</v>
      </c>
      <c r="C13" s="28"/>
      <c r="D13" s="28"/>
      <c r="E13" s="40">
        <f t="shared" ref="E13:E14" si="12">D13*C13</f>
        <v>0</v>
      </c>
      <c r="F13" s="20"/>
      <c r="G13" s="20"/>
      <c r="H13" s="19"/>
      <c r="I13" s="20"/>
      <c r="J13" s="20"/>
      <c r="K13" s="19"/>
      <c r="L13" s="20"/>
      <c r="M13" s="20"/>
      <c r="N13" s="19"/>
      <c r="O13" s="20"/>
      <c r="P13" s="20"/>
      <c r="Q13" s="19"/>
      <c r="R13" s="20"/>
      <c r="S13" s="20"/>
      <c r="T13" s="19"/>
      <c r="U13" s="20"/>
      <c r="V13" s="20"/>
      <c r="W13" s="19"/>
      <c r="X13" s="20"/>
      <c r="Y13" s="20"/>
      <c r="Z13" s="19"/>
      <c r="AA13" s="41">
        <f t="shared" ref="AA13:AA14" si="13">E13+K13+H13+N13+Q13+T13+W13+Z13</f>
        <v>0</v>
      </c>
    </row>
    <row r="14">
      <c r="A14" s="33" t="s">
        <v>27</v>
      </c>
      <c r="B14" s="19" t="s">
        <v>19</v>
      </c>
      <c r="C14" s="28"/>
      <c r="D14" s="28"/>
      <c r="E14" s="26">
        <f t="shared" si="12"/>
        <v>0</v>
      </c>
      <c r="F14" s="20"/>
      <c r="G14" s="20"/>
      <c r="H14" s="19"/>
      <c r="I14" s="20"/>
      <c r="J14" s="20"/>
      <c r="K14" s="19"/>
      <c r="L14" s="20"/>
      <c r="M14" s="20"/>
      <c r="N14" s="19"/>
      <c r="O14" s="20"/>
      <c r="P14" s="20"/>
      <c r="Q14" s="19"/>
      <c r="R14" s="20"/>
      <c r="S14" s="20"/>
      <c r="T14" s="19"/>
      <c r="U14" s="20"/>
      <c r="V14" s="20"/>
      <c r="W14" s="19"/>
      <c r="X14" s="20"/>
      <c r="Y14" s="20"/>
      <c r="Z14" s="19"/>
      <c r="AA14" s="29">
        <f t="shared" si="13"/>
        <v>0</v>
      </c>
    </row>
    <row r="15">
      <c r="A15" s="42"/>
      <c r="B15" s="19"/>
      <c r="C15" s="20"/>
      <c r="D15" s="20"/>
      <c r="E15" s="19"/>
      <c r="F15" s="20"/>
      <c r="G15" s="20"/>
      <c r="H15" s="19"/>
      <c r="I15" s="20"/>
      <c r="J15" s="20"/>
      <c r="K15" s="19"/>
      <c r="L15" s="20"/>
      <c r="M15" s="20"/>
      <c r="N15" s="19"/>
      <c r="O15" s="20"/>
      <c r="P15" s="20"/>
      <c r="Q15" s="19"/>
      <c r="R15" s="20"/>
      <c r="S15" s="20"/>
      <c r="T15" s="19"/>
      <c r="U15" s="20"/>
      <c r="V15" s="20"/>
      <c r="W15" s="19"/>
      <c r="X15" s="20"/>
      <c r="Y15" s="20"/>
      <c r="Z15" s="19"/>
      <c r="AA15" s="22"/>
    </row>
    <row r="16">
      <c r="A16" s="39" t="s">
        <v>28</v>
      </c>
      <c r="B16" s="19"/>
      <c r="C16" s="20"/>
      <c r="D16" s="20"/>
      <c r="E16" s="19"/>
      <c r="F16" s="20"/>
      <c r="G16" s="20"/>
      <c r="H16" s="19"/>
      <c r="I16" s="20"/>
      <c r="J16" s="20"/>
      <c r="K16" s="19"/>
      <c r="L16" s="20"/>
      <c r="M16" s="20"/>
      <c r="N16" s="19"/>
      <c r="O16" s="20"/>
      <c r="P16" s="20"/>
      <c r="Q16" s="19"/>
      <c r="R16" s="20"/>
      <c r="S16" s="20"/>
      <c r="T16" s="19"/>
      <c r="U16" s="20"/>
      <c r="V16" s="20"/>
      <c r="W16" s="19"/>
      <c r="X16" s="20"/>
      <c r="Y16" s="20"/>
      <c r="Z16" s="19"/>
      <c r="AA16" s="22"/>
    </row>
    <row r="17">
      <c r="A17" s="33" t="s">
        <v>29</v>
      </c>
      <c r="B17" s="19" t="s">
        <v>19</v>
      </c>
      <c r="C17" s="20"/>
      <c r="D17" s="20"/>
      <c r="E17" s="19"/>
      <c r="F17" s="43">
        <v>8.19E-5</v>
      </c>
      <c r="G17" s="28">
        <v>730.0</v>
      </c>
      <c r="H17" s="26">
        <f>G17*F17</f>
        <v>0.059787</v>
      </c>
      <c r="I17" s="20"/>
      <c r="J17" s="20"/>
      <c r="K17" s="19"/>
      <c r="L17" s="20"/>
      <c r="M17" s="20"/>
      <c r="N17" s="19"/>
      <c r="O17" s="20"/>
      <c r="P17" s="20"/>
      <c r="Q17" s="19"/>
      <c r="R17" s="20"/>
      <c r="S17" s="20"/>
      <c r="T17" s="19"/>
      <c r="U17" s="20"/>
      <c r="V17" s="20"/>
      <c r="W17" s="19"/>
      <c r="X17" s="20"/>
      <c r="Y17" s="20"/>
      <c r="Z17" s="19"/>
      <c r="AA17" s="29">
        <f t="shared" ref="AA17:AA21" si="14">E17+K17+H17+N17+Q17+T17+W17+Z17</f>
        <v>0.059787</v>
      </c>
    </row>
    <row r="18">
      <c r="A18" s="33" t="s">
        <v>30</v>
      </c>
      <c r="B18" s="19" t="s">
        <v>19</v>
      </c>
      <c r="C18" s="20"/>
      <c r="D18" s="20"/>
      <c r="E18" s="19"/>
      <c r="F18" s="43">
        <v>2.0</v>
      </c>
      <c r="G18" s="44">
        <v>73.0</v>
      </c>
      <c r="H18" s="26">
        <f t="shared" ref="H18:H19" si="15">F18*G18</f>
        <v>146</v>
      </c>
      <c r="I18" s="20"/>
      <c r="J18" s="20"/>
      <c r="K18" s="19"/>
      <c r="L18" s="20"/>
      <c r="M18" s="20"/>
      <c r="N18" s="19"/>
      <c r="O18" s="28">
        <v>-0.0412</v>
      </c>
      <c r="P18" s="28">
        <v>0.0</v>
      </c>
      <c r="Q18" s="26">
        <f>O18*P18</f>
        <v>0</v>
      </c>
      <c r="R18" s="20"/>
      <c r="S18" s="20"/>
      <c r="T18" s="19"/>
      <c r="U18" s="28">
        <v>0.545</v>
      </c>
      <c r="V18" s="28">
        <f>0.5*G18</f>
        <v>36.5</v>
      </c>
      <c r="W18" s="26">
        <f>U18*V18</f>
        <v>19.8925</v>
      </c>
      <c r="X18" s="28">
        <v>0.0</v>
      </c>
      <c r="Y18" s="28">
        <v>36.5</v>
      </c>
      <c r="Z18" s="26">
        <f>Y18*X18</f>
        <v>0</v>
      </c>
      <c r="AA18" s="29">
        <f t="shared" si="14"/>
        <v>165.8925</v>
      </c>
    </row>
    <row r="19">
      <c r="A19" s="33" t="s">
        <v>31</v>
      </c>
      <c r="B19" s="19" t="s">
        <v>32</v>
      </c>
      <c r="C19" s="20"/>
      <c r="D19" s="20"/>
      <c r="E19" s="19"/>
      <c r="F19" s="43">
        <v>0.076</v>
      </c>
      <c r="G19" s="25">
        <v>0.12</v>
      </c>
      <c r="H19" s="26">
        <f t="shared" si="15"/>
        <v>0.00912</v>
      </c>
      <c r="I19" s="20"/>
      <c r="J19" s="20"/>
      <c r="K19" s="19"/>
      <c r="L19" s="20"/>
      <c r="M19" s="20"/>
      <c r="N19" s="19"/>
      <c r="O19" s="20"/>
      <c r="P19" s="20"/>
      <c r="Q19" s="19"/>
      <c r="R19" s="20"/>
      <c r="S19" s="20"/>
      <c r="T19" s="19"/>
      <c r="U19" s="20"/>
      <c r="V19" s="20"/>
      <c r="W19" s="19"/>
      <c r="X19" s="20"/>
      <c r="Y19" s="20"/>
      <c r="Z19" s="19"/>
      <c r="AA19" s="29">
        <f t="shared" si="14"/>
        <v>0.00912</v>
      </c>
    </row>
    <row r="20">
      <c r="A20" s="23" t="s">
        <v>33</v>
      </c>
      <c r="B20" s="19" t="s">
        <v>34</v>
      </c>
      <c r="C20" s="20"/>
      <c r="D20" s="20"/>
      <c r="E20" s="19"/>
      <c r="F20" s="45"/>
      <c r="G20" s="20"/>
      <c r="H20" s="19"/>
      <c r="I20" s="20"/>
      <c r="J20" s="20"/>
      <c r="K20" s="19"/>
      <c r="L20" s="20"/>
      <c r="M20" s="20"/>
      <c r="N20" s="19"/>
      <c r="O20" s="20"/>
      <c r="P20" s="20"/>
      <c r="Q20" s="19"/>
      <c r="R20" s="20"/>
      <c r="S20" s="20"/>
      <c r="T20" s="19"/>
      <c r="U20" s="28">
        <v>0.068</v>
      </c>
      <c r="V20" s="28">
        <v>0.001</v>
      </c>
      <c r="W20" s="26">
        <v>6.8E-5</v>
      </c>
      <c r="X20" s="20"/>
      <c r="Y20" s="20"/>
      <c r="Z20" s="19"/>
      <c r="AA20" s="29">
        <f t="shared" si="14"/>
        <v>0.000068</v>
      </c>
    </row>
    <row r="21">
      <c r="A21" s="23" t="s">
        <v>35</v>
      </c>
      <c r="B21" s="19" t="s">
        <v>36</v>
      </c>
      <c r="C21" s="20"/>
      <c r="D21" s="20"/>
      <c r="E21" s="19"/>
      <c r="F21" s="43">
        <v>0.166</v>
      </c>
      <c r="G21" s="28">
        <v>4.0</v>
      </c>
      <c r="H21" s="26">
        <f>G21*F21</f>
        <v>0.664</v>
      </c>
      <c r="I21" s="20"/>
      <c r="J21" s="20"/>
      <c r="K21" s="19"/>
      <c r="L21" s="20"/>
      <c r="M21" s="20"/>
      <c r="N21" s="19"/>
      <c r="O21" s="20"/>
      <c r="P21" s="20"/>
      <c r="Q21" s="19"/>
      <c r="R21" s="20"/>
      <c r="S21" s="20"/>
      <c r="T21" s="19"/>
      <c r="U21" s="20"/>
      <c r="V21" s="20"/>
      <c r="W21" s="19"/>
      <c r="X21" s="20"/>
      <c r="Y21" s="20"/>
      <c r="Z21" s="19"/>
      <c r="AA21" s="29">
        <f t="shared" si="14"/>
        <v>0.664</v>
      </c>
    </row>
    <row r="22">
      <c r="A22" s="20"/>
      <c r="B22" s="19"/>
      <c r="C22" s="20"/>
      <c r="D22" s="20"/>
      <c r="E22" s="22"/>
      <c r="F22" s="20"/>
      <c r="G22" s="20"/>
      <c r="H22" s="22"/>
      <c r="I22" s="20"/>
      <c r="J22" s="20"/>
      <c r="K22" s="22"/>
      <c r="L22" s="20"/>
      <c r="M22" s="20"/>
      <c r="N22" s="22"/>
      <c r="O22" s="20"/>
      <c r="P22" s="20"/>
      <c r="Q22" s="22"/>
      <c r="R22" s="20"/>
      <c r="S22" s="20"/>
      <c r="T22" s="22"/>
      <c r="U22" s="20"/>
      <c r="V22" s="20"/>
      <c r="W22" s="22"/>
      <c r="X22" s="20"/>
      <c r="Y22" s="20"/>
      <c r="Z22" s="22"/>
      <c r="AA22" s="22"/>
    </row>
    <row r="23">
      <c r="A23" s="46" t="s">
        <v>37</v>
      </c>
      <c r="B23" s="47"/>
      <c r="C23" s="48"/>
      <c r="D23" s="47"/>
      <c r="E23" s="29">
        <f>SUM(E5:E21)</f>
        <v>9.648007667</v>
      </c>
      <c r="F23" s="46"/>
      <c r="G23" s="47"/>
      <c r="H23" s="49">
        <f>SUM(H5:H21)</f>
        <v>146.732907</v>
      </c>
      <c r="I23" s="46"/>
      <c r="J23" s="47"/>
      <c r="K23" s="29">
        <f>SUM(K5:K21)</f>
        <v>0</v>
      </c>
      <c r="L23" s="46"/>
      <c r="M23" s="47"/>
      <c r="N23" s="29">
        <f>SUM(N5:N21)</f>
        <v>-0.7439628</v>
      </c>
      <c r="O23" s="46"/>
      <c r="P23" s="47"/>
      <c r="Q23" s="29">
        <f>SUM(Q5:Q21)</f>
        <v>0.0048924</v>
      </c>
      <c r="R23" s="46"/>
      <c r="S23" s="47"/>
      <c r="T23" s="29">
        <f>SUM(T5:T21)</f>
        <v>0.02024431</v>
      </c>
      <c r="U23" s="46"/>
      <c r="V23" s="47"/>
      <c r="W23" s="29">
        <f>SUM(W5:W21)</f>
        <v>19.91031955</v>
      </c>
      <c r="X23" s="46"/>
      <c r="Y23" s="47"/>
      <c r="Z23" s="29">
        <f>SUM(Z5:Z21)</f>
        <v>0</v>
      </c>
      <c r="AA23" s="29">
        <f>sum(AA4:AA22)</f>
        <v>175.5724081</v>
      </c>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50"/>
      <c r="D25" s="50"/>
      <c r="E25" s="50"/>
      <c r="F25" s="51"/>
      <c r="G25" s="51"/>
      <c r="H25" s="51"/>
      <c r="I25" s="52"/>
      <c r="J25" s="52"/>
      <c r="K25" s="52"/>
      <c r="L25" s="52"/>
      <c r="M25" s="52"/>
      <c r="N25" s="52"/>
      <c r="O25" s="52"/>
      <c r="P25" s="52"/>
      <c r="Q25" s="52"/>
      <c r="R25" s="52"/>
      <c r="S25" s="52"/>
      <c r="T25" s="52"/>
      <c r="U25" s="52"/>
      <c r="V25" s="52"/>
      <c r="W25" s="52"/>
      <c r="X25" s="52"/>
      <c r="Y25" s="52"/>
      <c r="Z25" s="52"/>
      <c r="AA25" s="20"/>
    </row>
    <row r="26">
      <c r="A26" s="20"/>
      <c r="B26" s="53"/>
      <c r="C26" s="54" t="s">
        <v>38</v>
      </c>
      <c r="E26" s="55"/>
      <c r="F26" s="54" t="s">
        <v>39</v>
      </c>
      <c r="H26" s="56"/>
      <c r="I26" s="57" t="s">
        <v>40</v>
      </c>
      <c r="K26" s="58"/>
      <c r="L26" s="59" t="s">
        <v>41</v>
      </c>
      <c r="Z26" s="58"/>
      <c r="AA26" s="20"/>
    </row>
    <row r="27">
      <c r="A27" s="20"/>
      <c r="B27" s="53"/>
      <c r="E27" s="55"/>
      <c r="H27" s="56"/>
      <c r="K27" s="58"/>
      <c r="Z27" s="58"/>
      <c r="AA27" s="20"/>
    </row>
    <row r="28">
      <c r="A28" s="20"/>
      <c r="B28" s="53"/>
      <c r="E28" s="55"/>
      <c r="H28" s="56"/>
      <c r="K28" s="58"/>
      <c r="Z28" s="58"/>
      <c r="AA28" s="20"/>
    </row>
    <row r="29">
      <c r="A29" s="20"/>
      <c r="B29" s="53"/>
      <c r="E29" s="55"/>
      <c r="H29" s="56"/>
      <c r="K29" s="58"/>
      <c r="Z29" s="58"/>
      <c r="AA29" s="20"/>
    </row>
    <row r="30">
      <c r="A30" s="20"/>
      <c r="B30" s="53"/>
      <c r="E30" s="55"/>
      <c r="H30" s="56"/>
      <c r="K30" s="58"/>
      <c r="Z30" s="58"/>
      <c r="AA30" s="20"/>
    </row>
    <row r="31">
      <c r="A31" s="20"/>
      <c r="B31" s="53"/>
      <c r="E31" s="55"/>
      <c r="H31" s="56"/>
      <c r="K31" s="58"/>
      <c r="Z31" s="58"/>
      <c r="AA31" s="20"/>
    </row>
    <row r="32">
      <c r="A32" s="20"/>
      <c r="B32" s="53"/>
      <c r="E32" s="55"/>
      <c r="H32" s="56"/>
      <c r="K32" s="58"/>
      <c r="Z32" s="58"/>
      <c r="AA32" s="20"/>
    </row>
    <row r="33">
      <c r="A33" s="20"/>
      <c r="B33" s="53"/>
      <c r="E33" s="55"/>
      <c r="H33" s="56"/>
      <c r="K33" s="58"/>
      <c r="Z33" s="58"/>
      <c r="AA33" s="20"/>
    </row>
    <row r="34">
      <c r="A34" s="20"/>
      <c r="B34" s="53"/>
      <c r="E34" s="55"/>
      <c r="H34" s="56"/>
      <c r="K34" s="58"/>
      <c r="Z34" s="58"/>
      <c r="AA34" s="20"/>
    </row>
    <row r="35">
      <c r="A35" s="20"/>
      <c r="B35" s="53"/>
      <c r="E35" s="55"/>
      <c r="H35" s="56"/>
      <c r="I35" s="60"/>
      <c r="J35" s="60"/>
      <c r="K35" s="61"/>
      <c r="Z35" s="58"/>
      <c r="AA35" s="20"/>
    </row>
    <row r="36">
      <c r="A36" s="20"/>
      <c r="B36" s="53"/>
      <c r="E36" s="55"/>
      <c r="H36" s="56"/>
      <c r="I36" s="20"/>
      <c r="J36" s="20"/>
      <c r="K36" s="62"/>
      <c r="Z36" s="58"/>
      <c r="AA36" s="20"/>
    </row>
    <row r="37">
      <c r="A37" s="20"/>
      <c r="B37" s="53"/>
      <c r="E37" s="55"/>
      <c r="H37" s="56"/>
      <c r="I37" s="20"/>
      <c r="J37" s="20"/>
      <c r="K37" s="62"/>
      <c r="Z37" s="58"/>
      <c r="AA37" s="20"/>
    </row>
    <row r="38">
      <c r="A38" s="20"/>
      <c r="B38" s="53"/>
      <c r="E38" s="55"/>
      <c r="H38" s="56"/>
      <c r="I38" s="20"/>
      <c r="J38" s="20"/>
      <c r="K38" s="62"/>
      <c r="Z38" s="58"/>
      <c r="AA38" s="20"/>
    </row>
    <row r="39">
      <c r="A39" s="20"/>
      <c r="B39" s="53"/>
      <c r="E39" s="55"/>
      <c r="H39" s="56"/>
      <c r="I39" s="20"/>
      <c r="J39" s="20"/>
      <c r="K39" s="62"/>
      <c r="Z39" s="58"/>
      <c r="AA39" s="20"/>
    </row>
    <row r="40">
      <c r="A40" s="20"/>
      <c r="B40" s="53"/>
      <c r="E40" s="55"/>
      <c r="H40" s="56"/>
      <c r="I40" s="20"/>
      <c r="J40" s="20"/>
      <c r="K40" s="62"/>
      <c r="Z40" s="58"/>
      <c r="AA40" s="20"/>
    </row>
    <row r="41">
      <c r="A41" s="20"/>
      <c r="B41" s="53"/>
      <c r="E41" s="55"/>
      <c r="H41" s="56"/>
      <c r="I41" s="20"/>
      <c r="J41" s="20"/>
      <c r="K41" s="62"/>
      <c r="Z41" s="58"/>
      <c r="AA41" s="20"/>
    </row>
    <row r="42">
      <c r="A42" s="20"/>
      <c r="B42" s="53"/>
      <c r="E42" s="55"/>
      <c r="H42" s="56"/>
      <c r="I42" s="20"/>
      <c r="J42" s="20"/>
      <c r="K42" s="62"/>
      <c r="Z42" s="58"/>
      <c r="AA42" s="20"/>
    </row>
    <row r="43">
      <c r="A43" s="20"/>
      <c r="B43" s="53"/>
      <c r="E43" s="55"/>
      <c r="H43" s="56"/>
      <c r="I43" s="20"/>
      <c r="J43" s="20"/>
      <c r="K43" s="62"/>
      <c r="Z43" s="58"/>
      <c r="AA43" s="20"/>
    </row>
    <row r="44">
      <c r="A44" s="20"/>
      <c r="B44" s="53"/>
      <c r="E44" s="55"/>
      <c r="H44" s="56"/>
      <c r="I44" s="20"/>
      <c r="J44" s="20"/>
      <c r="K44" s="62"/>
      <c r="Z44" s="58"/>
      <c r="AA44" s="20"/>
    </row>
    <row r="45">
      <c r="A45" s="20"/>
      <c r="B45" s="53"/>
      <c r="E45" s="55"/>
      <c r="H45" s="56"/>
      <c r="I45" s="20"/>
      <c r="J45" s="20"/>
      <c r="K45" s="62"/>
      <c r="Z45" s="58"/>
      <c r="AA45" s="20"/>
    </row>
    <row r="46">
      <c r="A46" s="20"/>
      <c r="B46" s="53"/>
      <c r="E46" s="55"/>
      <c r="H46" s="56"/>
      <c r="I46" s="20"/>
      <c r="J46" s="20"/>
      <c r="K46" s="62"/>
      <c r="Z46" s="58"/>
      <c r="AA46" s="20"/>
    </row>
    <row r="47">
      <c r="A47" s="20"/>
      <c r="B47" s="53"/>
      <c r="C47" s="63"/>
      <c r="D47" s="63"/>
      <c r="E47" s="64"/>
      <c r="H47" s="56"/>
      <c r="I47" s="20"/>
      <c r="J47" s="20"/>
      <c r="K47" s="62"/>
      <c r="Z47" s="58"/>
      <c r="AA47" s="20"/>
    </row>
    <row r="48">
      <c r="A48" s="20"/>
      <c r="B48" s="20"/>
      <c r="C48" s="20"/>
      <c r="D48" s="20"/>
      <c r="E48" s="65"/>
      <c r="H48" s="56"/>
      <c r="I48" s="20"/>
      <c r="J48" s="20"/>
      <c r="K48" s="62"/>
      <c r="Z48" s="58"/>
      <c r="AA48" s="20"/>
    </row>
    <row r="49">
      <c r="A49" s="20"/>
      <c r="B49" s="20"/>
      <c r="C49" s="20"/>
      <c r="D49" s="20"/>
      <c r="E49" s="65"/>
      <c r="H49" s="56"/>
      <c r="I49" s="20"/>
      <c r="J49" s="20"/>
      <c r="K49" s="62"/>
      <c r="Z49" s="58"/>
      <c r="AA49" s="20"/>
    </row>
    <row r="50">
      <c r="A50" s="20"/>
      <c r="B50" s="20"/>
      <c r="C50" s="20"/>
      <c r="D50" s="20"/>
      <c r="E50" s="65"/>
      <c r="H50" s="56"/>
      <c r="I50" s="20"/>
      <c r="J50" s="20"/>
      <c r="K50" s="62"/>
      <c r="Z50" s="58"/>
      <c r="AA50" s="20"/>
    </row>
    <row r="51">
      <c r="A51" s="20"/>
      <c r="B51" s="20"/>
      <c r="C51" s="20"/>
      <c r="D51" s="20"/>
      <c r="E51" s="65"/>
      <c r="H51" s="56"/>
      <c r="I51" s="20"/>
      <c r="J51" s="20"/>
      <c r="K51" s="62"/>
      <c r="Z51" s="58"/>
      <c r="AA51" s="20"/>
    </row>
    <row r="52">
      <c r="A52" s="20"/>
      <c r="B52" s="20"/>
      <c r="C52" s="20"/>
      <c r="D52" s="20"/>
      <c r="E52" s="65"/>
      <c r="H52" s="56"/>
      <c r="I52" s="20"/>
      <c r="J52" s="20"/>
      <c r="K52" s="62"/>
      <c r="Z52" s="58"/>
      <c r="AA52" s="20"/>
    </row>
    <row r="53">
      <c r="A53" s="20"/>
      <c r="B53" s="20"/>
      <c r="C53" s="20"/>
      <c r="D53" s="20"/>
      <c r="E53" s="65"/>
      <c r="H53" s="56"/>
      <c r="I53" s="20"/>
      <c r="J53" s="20"/>
      <c r="K53" s="62"/>
      <c r="Z53" s="58"/>
      <c r="AA53" s="20"/>
    </row>
    <row r="54">
      <c r="A54" s="20"/>
      <c r="B54" s="20"/>
      <c r="C54" s="20"/>
      <c r="D54" s="20"/>
      <c r="E54" s="65"/>
      <c r="H54" s="56"/>
      <c r="I54" s="20"/>
      <c r="J54" s="20"/>
      <c r="K54" s="62"/>
      <c r="Z54" s="58"/>
      <c r="AA54" s="20"/>
    </row>
    <row r="55">
      <c r="A55" s="20"/>
      <c r="B55" s="20"/>
      <c r="C55" s="20"/>
      <c r="D55" s="20"/>
      <c r="E55" s="65"/>
      <c r="H55" s="56"/>
      <c r="I55" s="20"/>
      <c r="J55" s="20"/>
      <c r="K55" s="62"/>
      <c r="Z55" s="58"/>
      <c r="AA55" s="20"/>
    </row>
    <row r="56">
      <c r="A56" s="20"/>
      <c r="B56" s="20"/>
      <c r="C56" s="20"/>
      <c r="D56" s="20"/>
      <c r="E56" s="65"/>
      <c r="F56" s="66"/>
      <c r="G56" s="66"/>
      <c r="H56" s="67"/>
      <c r="I56" s="20"/>
      <c r="J56" s="20"/>
      <c r="K56" s="62"/>
      <c r="Z56" s="58"/>
      <c r="AA56" s="20"/>
    </row>
    <row r="57">
      <c r="A57" s="20"/>
      <c r="B57" s="20"/>
      <c r="C57" s="20"/>
      <c r="D57" s="20"/>
      <c r="E57" s="20"/>
      <c r="F57" s="20"/>
      <c r="G57" s="20"/>
      <c r="H57" s="20"/>
      <c r="I57" s="20"/>
      <c r="J57" s="20"/>
      <c r="K57" s="62"/>
      <c r="Z57" s="58"/>
      <c r="AA57" s="20"/>
    </row>
    <row r="58">
      <c r="A58" s="20"/>
      <c r="B58" s="20"/>
      <c r="C58" s="20"/>
      <c r="D58" s="20"/>
      <c r="E58" s="20"/>
      <c r="F58" s="20"/>
      <c r="G58" s="20"/>
      <c r="H58" s="20"/>
      <c r="I58" s="20"/>
      <c r="J58" s="20"/>
      <c r="K58" s="62"/>
      <c r="Z58" s="58"/>
      <c r="AA58" s="20"/>
    </row>
    <row r="59">
      <c r="A59" s="27"/>
      <c r="B59" s="20"/>
      <c r="C59" s="20"/>
      <c r="D59" s="20"/>
      <c r="E59" s="20"/>
      <c r="F59" s="20"/>
      <c r="G59" s="20"/>
      <c r="H59" s="20"/>
      <c r="I59" s="20"/>
      <c r="J59" s="20"/>
      <c r="K59" s="62"/>
      <c r="Z59" s="58"/>
      <c r="AA59" s="20"/>
    </row>
    <row r="60">
      <c r="A60" s="27"/>
      <c r="B60" s="20"/>
      <c r="C60" s="20"/>
      <c r="D60" s="20"/>
      <c r="E60" s="20"/>
      <c r="F60" s="20"/>
      <c r="G60" s="20"/>
      <c r="H60" s="20"/>
      <c r="I60" s="20"/>
      <c r="J60" s="20"/>
      <c r="K60" s="62"/>
      <c r="Z60" s="58"/>
      <c r="AA60" s="20"/>
    </row>
    <row r="61">
      <c r="A61" s="20"/>
      <c r="B61" s="20"/>
      <c r="C61" s="20"/>
      <c r="D61" s="20"/>
      <c r="E61" s="20"/>
      <c r="F61" s="20"/>
      <c r="G61" s="20"/>
      <c r="H61" s="20"/>
      <c r="I61" s="20"/>
      <c r="J61" s="20"/>
      <c r="K61" s="62"/>
      <c r="Z61" s="58"/>
      <c r="AA61" s="20"/>
    </row>
    <row r="62">
      <c r="A62" s="20"/>
      <c r="B62" s="20"/>
      <c r="C62" s="20"/>
      <c r="D62" s="20"/>
      <c r="E62" s="20"/>
      <c r="F62" s="20"/>
      <c r="G62" s="20"/>
      <c r="H62" s="20"/>
      <c r="I62" s="20"/>
      <c r="J62" s="20"/>
      <c r="K62" s="62"/>
      <c r="Z62" s="58"/>
      <c r="AA62" s="20"/>
    </row>
    <row r="63">
      <c r="A63" s="20"/>
      <c r="B63" s="20"/>
      <c r="C63" s="20"/>
      <c r="D63" s="20"/>
      <c r="E63" s="20"/>
      <c r="F63" s="20"/>
      <c r="G63" s="20"/>
      <c r="H63" s="20"/>
      <c r="I63" s="20"/>
      <c r="J63" s="20"/>
      <c r="K63" s="62"/>
      <c r="Z63" s="58"/>
      <c r="AA63" s="20"/>
    </row>
    <row r="64">
      <c r="A64" s="20"/>
      <c r="B64" s="20"/>
      <c r="C64" s="20"/>
      <c r="D64" s="20"/>
      <c r="E64" s="20"/>
      <c r="F64" s="20"/>
      <c r="G64" s="20"/>
      <c r="H64" s="20"/>
      <c r="I64" s="20"/>
      <c r="J64" s="20"/>
      <c r="K64" s="62"/>
      <c r="Z64" s="58"/>
      <c r="AA64" s="20"/>
    </row>
    <row r="65">
      <c r="A65" s="20"/>
      <c r="B65" s="20"/>
      <c r="C65" s="20"/>
      <c r="D65" s="20"/>
      <c r="E65" s="20"/>
      <c r="F65" s="20"/>
      <c r="G65" s="20"/>
      <c r="H65" s="20"/>
      <c r="I65" s="20"/>
      <c r="J65" s="20"/>
      <c r="K65" s="62"/>
      <c r="Z65" s="58"/>
      <c r="AA65" s="20"/>
    </row>
    <row r="66">
      <c r="A66" s="20"/>
      <c r="B66" s="20"/>
      <c r="C66" s="20"/>
      <c r="D66" s="20"/>
      <c r="E66" s="20"/>
      <c r="F66" s="20"/>
      <c r="G66" s="20"/>
      <c r="H66" s="20"/>
      <c r="I66" s="20"/>
      <c r="J66" s="20"/>
      <c r="K66" s="62"/>
      <c r="Z66" s="58"/>
      <c r="AA66" s="20"/>
    </row>
    <row r="67">
      <c r="A67" s="20"/>
      <c r="B67" s="20"/>
      <c r="C67" s="20"/>
      <c r="D67" s="20"/>
      <c r="E67" s="20"/>
      <c r="F67" s="20"/>
      <c r="G67" s="20"/>
      <c r="H67" s="20"/>
      <c r="I67" s="20"/>
      <c r="J67" s="20"/>
      <c r="K67" s="62"/>
      <c r="Z67" s="58"/>
      <c r="AA67" s="20"/>
    </row>
    <row r="68">
      <c r="A68" s="20"/>
      <c r="B68" s="20"/>
      <c r="C68" s="20"/>
      <c r="D68" s="20"/>
      <c r="E68" s="20"/>
      <c r="F68" s="20"/>
      <c r="G68" s="20"/>
      <c r="H68" s="20"/>
      <c r="I68" s="20"/>
      <c r="J68" s="20"/>
      <c r="K68" s="62"/>
      <c r="Z68" s="58"/>
      <c r="AA68" s="20"/>
    </row>
    <row r="69">
      <c r="A69" s="20"/>
      <c r="B69" s="20"/>
      <c r="C69" s="20"/>
      <c r="D69" s="20"/>
      <c r="E69" s="20"/>
      <c r="F69" s="20"/>
      <c r="G69" s="20"/>
      <c r="H69" s="20"/>
      <c r="I69" s="20"/>
      <c r="J69" s="20"/>
      <c r="K69" s="62"/>
      <c r="Z69" s="58"/>
      <c r="AA69" s="20"/>
    </row>
    <row r="70">
      <c r="A70" s="20"/>
      <c r="B70" s="20"/>
      <c r="C70" s="20"/>
      <c r="D70" s="20"/>
      <c r="E70" s="20"/>
      <c r="F70" s="20"/>
      <c r="G70" s="20"/>
      <c r="H70" s="20"/>
      <c r="I70" s="20"/>
      <c r="J70" s="20"/>
      <c r="K70" s="62"/>
      <c r="Z70" s="58"/>
      <c r="AA70" s="20"/>
    </row>
    <row r="71">
      <c r="A71" s="20"/>
      <c r="B71" s="20"/>
      <c r="C71" s="20"/>
      <c r="D71" s="20"/>
      <c r="E71" s="20"/>
      <c r="F71" s="20"/>
      <c r="G71" s="20"/>
      <c r="H71" s="20"/>
      <c r="I71" s="20"/>
      <c r="J71" s="20"/>
      <c r="K71" s="62"/>
      <c r="Z71" s="58"/>
      <c r="AA71" s="20"/>
    </row>
    <row r="72">
      <c r="A72" s="20"/>
      <c r="B72" s="20"/>
      <c r="C72" s="20"/>
      <c r="D72" s="20"/>
      <c r="E72" s="20"/>
      <c r="F72" s="20"/>
      <c r="G72" s="20"/>
      <c r="H72" s="20"/>
      <c r="I72" s="20"/>
      <c r="J72" s="20"/>
      <c r="K72" s="62"/>
      <c r="Z72" s="58"/>
      <c r="AA72" s="20"/>
    </row>
    <row r="73">
      <c r="A73" s="20"/>
      <c r="B73" s="20"/>
      <c r="C73" s="20"/>
      <c r="D73" s="20"/>
      <c r="E73" s="20"/>
      <c r="F73" s="20"/>
      <c r="G73" s="20"/>
      <c r="H73" s="20"/>
      <c r="I73" s="20"/>
      <c r="J73" s="20"/>
      <c r="K73" s="62"/>
      <c r="L73" s="60"/>
      <c r="M73" s="60"/>
      <c r="N73" s="60"/>
      <c r="O73" s="60"/>
      <c r="P73" s="60"/>
      <c r="Q73" s="60"/>
      <c r="R73" s="60"/>
      <c r="S73" s="60"/>
      <c r="T73" s="60"/>
      <c r="U73" s="60"/>
      <c r="V73" s="60"/>
      <c r="W73" s="60"/>
      <c r="X73" s="60"/>
      <c r="Y73" s="60"/>
      <c r="Z73" s="61"/>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sheetData>
  <mergeCells count="16">
    <mergeCell ref="L2:N2"/>
    <mergeCell ref="O2:Q2"/>
    <mergeCell ref="C26:E47"/>
    <mergeCell ref="F26:H56"/>
    <mergeCell ref="I26:K35"/>
    <mergeCell ref="L26:Z73"/>
    <mergeCell ref="R2:T2"/>
    <mergeCell ref="U2:W2"/>
    <mergeCell ref="C1:E1"/>
    <mergeCell ref="F1:H1"/>
    <mergeCell ref="I1:Z1"/>
    <mergeCell ref="AA1:AA2"/>
    <mergeCell ref="C2:E2"/>
    <mergeCell ref="F2:H2"/>
    <mergeCell ref="I2:K2"/>
    <mergeCell ref="X2:Z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8.13"/>
  </cols>
  <sheetData>
    <row r="1">
      <c r="A1" s="1" t="s">
        <v>0</v>
      </c>
      <c r="B1" s="2"/>
      <c r="C1" s="3" t="s">
        <v>1</v>
      </c>
      <c r="D1" s="4"/>
      <c r="E1" s="5"/>
      <c r="F1" s="6" t="s">
        <v>2</v>
      </c>
      <c r="G1" s="4"/>
      <c r="H1" s="5"/>
      <c r="I1" s="7" t="s">
        <v>3</v>
      </c>
      <c r="J1" s="4"/>
      <c r="K1" s="4"/>
      <c r="L1" s="4"/>
      <c r="M1" s="4"/>
      <c r="N1" s="4"/>
      <c r="O1" s="4"/>
      <c r="P1" s="4"/>
      <c r="Q1" s="4"/>
      <c r="R1" s="4"/>
      <c r="S1" s="4"/>
      <c r="T1" s="4"/>
      <c r="U1" s="4"/>
      <c r="V1" s="4"/>
      <c r="W1" s="4"/>
      <c r="X1" s="4"/>
      <c r="Y1" s="4"/>
      <c r="Z1" s="5"/>
      <c r="AA1" s="8" t="s">
        <v>4</v>
      </c>
    </row>
    <row r="2">
      <c r="A2" s="9"/>
      <c r="B2" s="10"/>
      <c r="C2" s="11" t="s">
        <v>5</v>
      </c>
      <c r="D2" s="12"/>
      <c r="E2" s="13"/>
      <c r="F2" s="14" t="s">
        <v>6</v>
      </c>
      <c r="G2" s="12"/>
      <c r="H2" s="13"/>
      <c r="I2" s="15" t="s">
        <v>7</v>
      </c>
      <c r="J2" s="12"/>
      <c r="K2" s="13"/>
      <c r="L2" s="15" t="s">
        <v>8</v>
      </c>
      <c r="M2" s="12"/>
      <c r="N2" s="13"/>
      <c r="O2" s="15" t="s">
        <v>9</v>
      </c>
      <c r="P2" s="12"/>
      <c r="Q2" s="13"/>
      <c r="R2" s="15" t="s">
        <v>10</v>
      </c>
      <c r="S2" s="12"/>
      <c r="T2" s="13"/>
      <c r="U2" s="15" t="s">
        <v>11</v>
      </c>
      <c r="V2" s="12"/>
      <c r="W2" s="13"/>
      <c r="X2" s="15" t="s">
        <v>12</v>
      </c>
      <c r="Y2" s="12"/>
      <c r="Z2" s="13"/>
      <c r="AA2" s="13"/>
    </row>
    <row r="3">
      <c r="A3" s="16"/>
      <c r="B3" s="17" t="s">
        <v>13</v>
      </c>
      <c r="C3" s="17" t="s">
        <v>14</v>
      </c>
      <c r="D3" s="17" t="s">
        <v>15</v>
      </c>
      <c r="E3" s="17" t="s">
        <v>16</v>
      </c>
      <c r="F3" s="17" t="s">
        <v>14</v>
      </c>
      <c r="G3" s="17" t="s">
        <v>15</v>
      </c>
      <c r="H3" s="17" t="s">
        <v>16</v>
      </c>
      <c r="I3" s="17" t="s">
        <v>14</v>
      </c>
      <c r="J3" s="17" t="s">
        <v>15</v>
      </c>
      <c r="K3" s="17" t="s">
        <v>16</v>
      </c>
      <c r="L3" s="17" t="s">
        <v>14</v>
      </c>
      <c r="M3" s="17" t="s">
        <v>15</v>
      </c>
      <c r="N3" s="17" t="s">
        <v>16</v>
      </c>
      <c r="O3" s="17" t="s">
        <v>14</v>
      </c>
      <c r="P3" s="17" t="s">
        <v>15</v>
      </c>
      <c r="Q3" s="17" t="s">
        <v>16</v>
      </c>
      <c r="R3" s="17" t="s">
        <v>14</v>
      </c>
      <c r="S3" s="17" t="s">
        <v>15</v>
      </c>
      <c r="T3" s="17" t="s">
        <v>16</v>
      </c>
      <c r="U3" s="17" t="s">
        <v>14</v>
      </c>
      <c r="V3" s="17" t="s">
        <v>15</v>
      </c>
      <c r="W3" s="17" t="s">
        <v>16</v>
      </c>
      <c r="X3" s="17" t="s">
        <v>14</v>
      </c>
      <c r="Y3" s="17" t="s">
        <v>15</v>
      </c>
      <c r="Z3" s="17" t="s">
        <v>16</v>
      </c>
      <c r="AA3" s="17" t="s">
        <v>16</v>
      </c>
    </row>
    <row r="4">
      <c r="A4" s="18" t="s">
        <v>17</v>
      </c>
      <c r="B4" s="19"/>
      <c r="C4" s="20"/>
      <c r="D4" s="21"/>
      <c r="E4" s="19"/>
      <c r="F4" s="20"/>
      <c r="G4" s="20"/>
      <c r="H4" s="19"/>
      <c r="I4" s="20"/>
      <c r="J4" s="20"/>
      <c r="K4" s="19"/>
      <c r="L4" s="20"/>
      <c r="M4" s="20"/>
      <c r="N4" s="19"/>
      <c r="O4" s="20"/>
      <c r="P4" s="20"/>
      <c r="Q4" s="19"/>
      <c r="R4" s="20"/>
      <c r="S4" s="20"/>
      <c r="T4" s="19"/>
      <c r="U4" s="20"/>
      <c r="V4" s="20"/>
      <c r="W4" s="19"/>
      <c r="X4" s="20"/>
      <c r="Y4" s="20"/>
      <c r="Z4" s="19"/>
      <c r="AA4" s="22"/>
    </row>
    <row r="5">
      <c r="A5" s="23" t="s">
        <v>18</v>
      </c>
      <c r="B5" s="19" t="s">
        <v>19</v>
      </c>
      <c r="C5" s="24">
        <v>0.959</v>
      </c>
      <c r="D5" s="25">
        <v>1.2</v>
      </c>
      <c r="E5" s="26">
        <f t="shared" ref="E5:E8" si="1">C5*D5</f>
        <v>1.1508</v>
      </c>
      <c r="F5" s="20"/>
      <c r="G5" s="20"/>
      <c r="H5" s="19"/>
      <c r="I5" s="27"/>
      <c r="J5" s="24"/>
      <c r="K5" s="26"/>
      <c r="L5" s="28">
        <v>-0.479</v>
      </c>
      <c r="M5" s="24">
        <f>0.5*D5</f>
        <v>0.6</v>
      </c>
      <c r="N5" s="26">
        <f t="shared" ref="N5:N8" si="2">L5*M5</f>
        <v>-0.2874</v>
      </c>
      <c r="O5" s="28">
        <v>0.008</v>
      </c>
      <c r="P5" s="28">
        <f>0.5*D5</f>
        <v>0.6</v>
      </c>
      <c r="Q5" s="26">
        <f t="shared" ref="Q5:Q8" si="3">O5*P5</f>
        <v>0.0048</v>
      </c>
      <c r="R5" s="28">
        <v>0.423</v>
      </c>
      <c r="S5" s="28">
        <f>0.1*D5</f>
        <v>0.12</v>
      </c>
      <c r="T5" s="26">
        <f t="shared" ref="T5:T8" si="4">S5*R5</f>
        <v>0.05076</v>
      </c>
      <c r="U5" s="28">
        <v>0.191</v>
      </c>
      <c r="V5" s="28">
        <f>0.2*D5</f>
        <v>0.24</v>
      </c>
      <c r="W5" s="26">
        <f t="shared" ref="W5:W8" si="5">U5*V5</f>
        <v>0.04584</v>
      </c>
      <c r="X5" s="20"/>
      <c r="Y5" s="28">
        <v>0.0</v>
      </c>
      <c r="Z5" s="26">
        <f t="shared" ref="Z5:Z8" si="6">X5*Y5</f>
        <v>0</v>
      </c>
      <c r="AA5" s="29">
        <f t="shared" ref="AA5:AA8" si="7">E5+K5+H5+N5+Q5+T5+W5+Z5</f>
        <v>0.9648</v>
      </c>
    </row>
    <row r="6">
      <c r="A6" s="68" t="s">
        <v>42</v>
      </c>
      <c r="B6" s="31" t="s">
        <v>19</v>
      </c>
      <c r="C6" s="24">
        <v>2.28</v>
      </c>
      <c r="D6" s="24">
        <v>0.1</v>
      </c>
      <c r="E6" s="26">
        <f t="shared" si="1"/>
        <v>0.228</v>
      </c>
      <c r="F6" s="20"/>
      <c r="G6" s="20"/>
      <c r="H6" s="19"/>
      <c r="I6" s="20"/>
      <c r="J6" s="28"/>
      <c r="K6" s="26"/>
      <c r="L6" s="28">
        <v>-1.18</v>
      </c>
      <c r="M6" s="28">
        <f>D6*0.4</f>
        <v>0.04</v>
      </c>
      <c r="N6" s="26">
        <f t="shared" si="2"/>
        <v>-0.0472</v>
      </c>
      <c r="O6" s="28">
        <v>0.0</v>
      </c>
      <c r="P6" s="28">
        <v>0.0</v>
      </c>
      <c r="Q6" s="26">
        <f t="shared" si="3"/>
        <v>0</v>
      </c>
      <c r="R6" s="28">
        <v>0.0</v>
      </c>
      <c r="S6" s="28">
        <f>0.55*D6</f>
        <v>0.055</v>
      </c>
      <c r="T6" s="26">
        <f t="shared" si="4"/>
        <v>0</v>
      </c>
      <c r="U6" s="28">
        <v>4.21E-7</v>
      </c>
      <c r="V6" s="28">
        <f>0.05*D6</f>
        <v>0.005</v>
      </c>
      <c r="W6" s="26">
        <f t="shared" si="5"/>
        <v>0.000000002105</v>
      </c>
      <c r="X6" s="20"/>
      <c r="Y6" s="28">
        <v>0.0</v>
      </c>
      <c r="Z6" s="26">
        <f t="shared" si="6"/>
        <v>0</v>
      </c>
      <c r="AA6" s="29">
        <f t="shared" si="7"/>
        <v>0.1808000021</v>
      </c>
    </row>
    <row r="7">
      <c r="A7" s="32" t="s">
        <v>22</v>
      </c>
      <c r="B7" s="19" t="s">
        <v>19</v>
      </c>
      <c r="C7" s="24">
        <v>98.1</v>
      </c>
      <c r="D7" s="24">
        <v>0.01</v>
      </c>
      <c r="E7" s="26">
        <f t="shared" si="1"/>
        <v>0.981</v>
      </c>
      <c r="F7" s="20"/>
      <c r="G7" s="20"/>
      <c r="H7" s="19"/>
      <c r="I7" s="20"/>
      <c r="J7" s="28"/>
      <c r="K7" s="26"/>
      <c r="L7" s="24">
        <v>-82.38</v>
      </c>
      <c r="M7" s="28">
        <f>0.75*D7</f>
        <v>0.0075</v>
      </c>
      <c r="N7" s="26">
        <f t="shared" si="2"/>
        <v>-0.61785</v>
      </c>
      <c r="O7" s="24">
        <v>0.0</v>
      </c>
      <c r="P7" s="28">
        <f>0.1*D7</f>
        <v>0.001</v>
      </c>
      <c r="Q7" s="26">
        <f t="shared" si="3"/>
        <v>0</v>
      </c>
      <c r="R7" s="24">
        <v>0.0</v>
      </c>
      <c r="S7" s="28">
        <v>0.0</v>
      </c>
      <c r="T7" s="26">
        <f t="shared" si="4"/>
        <v>0</v>
      </c>
      <c r="U7" s="24">
        <v>4.21E-7</v>
      </c>
      <c r="V7" s="28">
        <f>0.15*D7</f>
        <v>0.0015</v>
      </c>
      <c r="W7" s="26">
        <f t="shared" si="5"/>
        <v>0.0000000006315</v>
      </c>
      <c r="X7" s="20"/>
      <c r="Y7" s="28">
        <v>0.0</v>
      </c>
      <c r="Z7" s="26">
        <f t="shared" si="6"/>
        <v>0</v>
      </c>
      <c r="AA7" s="29">
        <f t="shared" si="7"/>
        <v>0.3631500006</v>
      </c>
    </row>
    <row r="8">
      <c r="A8" s="32" t="s">
        <v>24</v>
      </c>
      <c r="B8" s="19" t="s">
        <v>19</v>
      </c>
      <c r="C8" s="24">
        <v>0.948</v>
      </c>
      <c r="D8" s="24">
        <v>0.08</v>
      </c>
      <c r="E8" s="26">
        <f t="shared" si="1"/>
        <v>0.07584</v>
      </c>
      <c r="F8" s="20"/>
      <c r="G8" s="20"/>
      <c r="H8" s="19"/>
      <c r="I8" s="20"/>
      <c r="J8" s="28"/>
      <c r="K8" s="26"/>
      <c r="L8" s="24">
        <v>-0.474</v>
      </c>
      <c r="M8" s="24">
        <f>0.5*D8</f>
        <v>0.04</v>
      </c>
      <c r="N8" s="26">
        <f t="shared" si="2"/>
        <v>-0.01896</v>
      </c>
      <c r="O8" s="24">
        <v>0.008</v>
      </c>
      <c r="P8" s="24">
        <f>0.4*D8</f>
        <v>0.032</v>
      </c>
      <c r="Q8" s="26">
        <f t="shared" si="3"/>
        <v>0.000256</v>
      </c>
      <c r="R8" s="24">
        <v>0.423</v>
      </c>
      <c r="S8" s="28">
        <f>1*D8</f>
        <v>0.08</v>
      </c>
      <c r="T8" s="26">
        <f t="shared" si="4"/>
        <v>0.03384</v>
      </c>
      <c r="U8" s="24">
        <v>0.191</v>
      </c>
      <c r="V8" s="28">
        <v>0.0</v>
      </c>
      <c r="W8" s="26">
        <f t="shared" si="5"/>
        <v>0</v>
      </c>
      <c r="X8" s="20"/>
      <c r="Y8" s="28">
        <v>0.0</v>
      </c>
      <c r="Z8" s="26">
        <f t="shared" si="6"/>
        <v>0</v>
      </c>
      <c r="AA8" s="29">
        <f t="shared" si="7"/>
        <v>0.090976</v>
      </c>
    </row>
    <row r="9">
      <c r="A9" s="21"/>
      <c r="B9" s="19"/>
      <c r="C9" s="20"/>
      <c r="D9" s="20"/>
      <c r="E9" s="19"/>
      <c r="F9" s="20"/>
      <c r="G9" s="20"/>
      <c r="H9" s="19"/>
      <c r="I9" s="20"/>
      <c r="J9" s="20"/>
      <c r="K9" s="19"/>
      <c r="L9" s="20"/>
      <c r="M9" s="27" t="s">
        <v>43</v>
      </c>
      <c r="N9" s="19"/>
      <c r="O9" s="20"/>
      <c r="P9" s="20"/>
      <c r="Q9" s="19"/>
      <c r="R9" s="20"/>
      <c r="S9" s="20"/>
      <c r="T9" s="19"/>
      <c r="U9" s="20"/>
      <c r="V9" s="20"/>
      <c r="W9" s="19"/>
      <c r="X9" s="20"/>
      <c r="Y9" s="20"/>
      <c r="Z9" s="19"/>
      <c r="AA9" s="22"/>
    </row>
    <row r="10">
      <c r="A10" s="39" t="s">
        <v>25</v>
      </c>
      <c r="B10" s="19"/>
      <c r="C10" s="20"/>
      <c r="D10" s="20"/>
      <c r="E10" s="19"/>
      <c r="F10" s="20"/>
      <c r="G10" s="20"/>
      <c r="H10" s="19"/>
      <c r="I10" s="20"/>
      <c r="J10" s="20"/>
      <c r="K10" s="19"/>
      <c r="L10" s="20"/>
      <c r="M10" s="20"/>
      <c r="N10" s="19"/>
      <c r="O10" s="20"/>
      <c r="P10" s="20"/>
      <c r="Q10" s="19"/>
      <c r="R10" s="20"/>
      <c r="S10" s="20"/>
      <c r="T10" s="19"/>
      <c r="U10" s="20"/>
      <c r="V10" s="20"/>
      <c r="W10" s="19"/>
      <c r="X10" s="20"/>
      <c r="Y10" s="20"/>
      <c r="Z10" s="19"/>
      <c r="AA10" s="22"/>
    </row>
    <row r="11">
      <c r="A11" s="33" t="s">
        <v>26</v>
      </c>
      <c r="B11" s="19" t="s">
        <v>19</v>
      </c>
      <c r="C11" s="69">
        <v>0.0658</v>
      </c>
      <c r="D11" s="24">
        <v>0.8</v>
      </c>
      <c r="E11" s="40">
        <f t="shared" ref="E11:E12" si="8">D11*C11</f>
        <v>0.05264</v>
      </c>
      <c r="F11" s="20"/>
      <c r="G11" s="20"/>
      <c r="H11" s="19"/>
      <c r="I11" s="20"/>
      <c r="J11" s="20"/>
      <c r="K11" s="19"/>
      <c r="L11" s="20"/>
      <c r="M11" s="20"/>
      <c r="N11" s="19"/>
      <c r="O11" s="20"/>
      <c r="P11" s="20"/>
      <c r="Q11" s="19"/>
      <c r="R11" s="20"/>
      <c r="S11" s="20"/>
      <c r="T11" s="19"/>
      <c r="U11" s="20"/>
      <c r="V11" s="20"/>
      <c r="W11" s="19"/>
      <c r="X11" s="20"/>
      <c r="Y11" s="20"/>
      <c r="Z11" s="19"/>
      <c r="AA11" s="41">
        <f t="shared" ref="AA11:AA12" si="9">E11+K11+H11+N11+Q11+T11+W11+Z11</f>
        <v>0.05264</v>
      </c>
    </row>
    <row r="12">
      <c r="A12" s="33" t="s">
        <v>27</v>
      </c>
      <c r="B12" s="19" t="s">
        <v>19</v>
      </c>
      <c r="C12" s="24">
        <v>0.0274</v>
      </c>
      <c r="D12" s="24">
        <v>0.5</v>
      </c>
      <c r="E12" s="26">
        <f t="shared" si="8"/>
        <v>0.0137</v>
      </c>
      <c r="F12" s="20"/>
      <c r="G12" s="20"/>
      <c r="H12" s="19"/>
      <c r="I12" s="20"/>
      <c r="J12" s="20"/>
      <c r="K12" s="19"/>
      <c r="L12" s="20"/>
      <c r="M12" s="20"/>
      <c r="N12" s="19"/>
      <c r="O12" s="20"/>
      <c r="P12" s="20"/>
      <c r="Q12" s="19"/>
      <c r="R12" s="20"/>
      <c r="S12" s="20"/>
      <c r="T12" s="19"/>
      <c r="U12" s="20"/>
      <c r="V12" s="20"/>
      <c r="W12" s="19"/>
      <c r="X12" s="20"/>
      <c r="Y12" s="20"/>
      <c r="Z12" s="19"/>
      <c r="AA12" s="29">
        <f t="shared" si="9"/>
        <v>0.0137</v>
      </c>
    </row>
    <row r="13">
      <c r="A13" s="42"/>
      <c r="B13" s="19"/>
      <c r="C13" s="20"/>
      <c r="D13" s="20"/>
      <c r="E13" s="19"/>
      <c r="F13" s="20"/>
      <c r="G13" s="20"/>
      <c r="H13" s="19"/>
      <c r="I13" s="20"/>
      <c r="J13" s="20"/>
      <c r="K13" s="19"/>
      <c r="L13" s="20"/>
      <c r="M13" s="20"/>
      <c r="N13" s="19"/>
      <c r="O13" s="20"/>
      <c r="P13" s="20"/>
      <c r="Q13" s="19"/>
      <c r="R13" s="20"/>
      <c r="S13" s="20"/>
      <c r="T13" s="19"/>
      <c r="U13" s="20"/>
      <c r="V13" s="20"/>
      <c r="W13" s="19"/>
      <c r="X13" s="20"/>
      <c r="Y13" s="20"/>
      <c r="Z13" s="19"/>
      <c r="AA13" s="22"/>
    </row>
    <row r="14">
      <c r="A14" s="39" t="s">
        <v>28</v>
      </c>
      <c r="B14" s="19"/>
      <c r="C14" s="20"/>
      <c r="D14" s="20"/>
      <c r="E14" s="19"/>
      <c r="F14" s="20"/>
      <c r="G14" s="20"/>
      <c r="H14" s="19"/>
      <c r="I14" s="20"/>
      <c r="J14" s="20"/>
      <c r="K14" s="19"/>
      <c r="L14" s="20"/>
      <c r="M14" s="20"/>
      <c r="N14" s="19"/>
      <c r="O14" s="20"/>
      <c r="P14" s="20"/>
      <c r="Q14" s="19"/>
      <c r="R14" s="20"/>
      <c r="S14" s="20"/>
      <c r="T14" s="19"/>
      <c r="U14" s="20"/>
      <c r="V14" s="20"/>
      <c r="W14" s="19"/>
      <c r="X14" s="20"/>
      <c r="Y14" s="20"/>
      <c r="Z14" s="19"/>
      <c r="AA14" s="22"/>
    </row>
    <row r="15">
      <c r="A15" s="33" t="s">
        <v>29</v>
      </c>
      <c r="B15" s="19" t="s">
        <v>19</v>
      </c>
      <c r="C15" s="20"/>
      <c r="D15" s="20"/>
      <c r="E15" s="19"/>
      <c r="F15" s="43">
        <v>8.19E-5</v>
      </c>
      <c r="G15" s="28">
        <v>730.0</v>
      </c>
      <c r="H15" s="26">
        <f>G15*F15</f>
        <v>0.059787</v>
      </c>
      <c r="I15" s="20"/>
      <c r="J15" s="20"/>
      <c r="K15" s="19"/>
      <c r="L15" s="20"/>
      <c r="M15" s="20"/>
      <c r="N15" s="19"/>
      <c r="O15" s="20"/>
      <c r="P15" s="20"/>
      <c r="Q15" s="19"/>
      <c r="R15" s="20"/>
      <c r="S15" s="20"/>
      <c r="T15" s="19"/>
      <c r="U15" s="20"/>
      <c r="V15" s="20"/>
      <c r="W15" s="19"/>
      <c r="X15" s="20"/>
      <c r="Y15" s="20"/>
      <c r="Z15" s="19"/>
      <c r="AA15" s="29">
        <f t="shared" ref="AA15:AA19" si="10">E15+K15+H15+N15+Q15+T15+W15+Z15</f>
        <v>0.059787</v>
      </c>
    </row>
    <row r="16">
      <c r="A16" s="33" t="s">
        <v>30</v>
      </c>
      <c r="B16" s="19" t="s">
        <v>19</v>
      </c>
      <c r="C16" s="20"/>
      <c r="D16" s="20"/>
      <c r="E16" s="19"/>
      <c r="F16" s="43">
        <v>2.0</v>
      </c>
      <c r="G16" s="44">
        <v>73.0</v>
      </c>
      <c r="H16" s="26">
        <f t="shared" ref="H16:H17" si="11">F16*G16</f>
        <v>146</v>
      </c>
      <c r="I16" s="20"/>
      <c r="J16" s="20"/>
      <c r="K16" s="19"/>
      <c r="L16" s="20"/>
      <c r="M16" s="20"/>
      <c r="N16" s="19"/>
      <c r="O16" s="28">
        <v>-0.0412</v>
      </c>
      <c r="P16" s="28">
        <v>0.0</v>
      </c>
      <c r="Q16" s="26">
        <f>O16*P16</f>
        <v>0</v>
      </c>
      <c r="R16" s="20"/>
      <c r="S16" s="20"/>
      <c r="T16" s="19"/>
      <c r="U16" s="28">
        <v>0.545</v>
      </c>
      <c r="V16" s="28">
        <f>0.5*G16</f>
        <v>36.5</v>
      </c>
      <c r="W16" s="26">
        <f>U16*V16</f>
        <v>19.8925</v>
      </c>
      <c r="X16" s="28">
        <v>0.0</v>
      </c>
      <c r="Y16" s="28">
        <v>36.5</v>
      </c>
      <c r="Z16" s="26">
        <f>Y16*X16</f>
        <v>0</v>
      </c>
      <c r="AA16" s="29">
        <f t="shared" si="10"/>
        <v>165.8925</v>
      </c>
    </row>
    <row r="17">
      <c r="A17" s="33" t="s">
        <v>31</v>
      </c>
      <c r="B17" s="19" t="s">
        <v>32</v>
      </c>
      <c r="C17" s="20"/>
      <c r="D17" s="20"/>
      <c r="E17" s="19"/>
      <c r="F17" s="43">
        <v>0.076</v>
      </c>
      <c r="G17" s="25">
        <v>0.12</v>
      </c>
      <c r="H17" s="26">
        <f t="shared" si="11"/>
        <v>0.00912</v>
      </c>
      <c r="I17" s="20"/>
      <c r="J17" s="20"/>
      <c r="K17" s="19"/>
      <c r="L17" s="20"/>
      <c r="M17" s="20"/>
      <c r="N17" s="19"/>
      <c r="O17" s="20"/>
      <c r="P17" s="20"/>
      <c r="Q17" s="19"/>
      <c r="R17" s="20"/>
      <c r="S17" s="20"/>
      <c r="T17" s="19"/>
      <c r="U17" s="20"/>
      <c r="V17" s="20"/>
      <c r="W17" s="19"/>
      <c r="X17" s="20"/>
      <c r="Y17" s="20"/>
      <c r="Z17" s="19"/>
      <c r="AA17" s="29">
        <f t="shared" si="10"/>
        <v>0.00912</v>
      </c>
    </row>
    <row r="18">
      <c r="A18" s="23" t="s">
        <v>33</v>
      </c>
      <c r="B18" s="19" t="s">
        <v>34</v>
      </c>
      <c r="C18" s="20"/>
      <c r="D18" s="20"/>
      <c r="E18" s="19"/>
      <c r="F18" s="45"/>
      <c r="G18" s="20"/>
      <c r="H18" s="19"/>
      <c r="I18" s="20"/>
      <c r="J18" s="20"/>
      <c r="K18" s="19"/>
      <c r="L18" s="20"/>
      <c r="M18" s="20"/>
      <c r="N18" s="19"/>
      <c r="O18" s="20"/>
      <c r="P18" s="20"/>
      <c r="Q18" s="19"/>
      <c r="R18" s="20"/>
      <c r="S18" s="20"/>
      <c r="T18" s="19"/>
      <c r="U18" s="28">
        <v>0.068</v>
      </c>
      <c r="V18" s="28">
        <v>0.001</v>
      </c>
      <c r="W18" s="26">
        <v>6.8E-5</v>
      </c>
      <c r="X18" s="20"/>
      <c r="Y18" s="20"/>
      <c r="Z18" s="19"/>
      <c r="AA18" s="29">
        <f t="shared" si="10"/>
        <v>0.000068</v>
      </c>
    </row>
    <row r="19">
      <c r="A19" s="23" t="s">
        <v>35</v>
      </c>
      <c r="B19" s="19" t="s">
        <v>36</v>
      </c>
      <c r="C19" s="20"/>
      <c r="D19" s="20"/>
      <c r="E19" s="19"/>
      <c r="F19" s="43">
        <v>0.166</v>
      </c>
      <c r="G19" s="28">
        <v>4.0</v>
      </c>
      <c r="H19" s="26">
        <f>G19*F19</f>
        <v>0.664</v>
      </c>
      <c r="I19" s="20"/>
      <c r="J19" s="20"/>
      <c r="K19" s="19"/>
      <c r="L19" s="20"/>
      <c r="M19" s="20"/>
      <c r="N19" s="19"/>
      <c r="O19" s="20"/>
      <c r="P19" s="20"/>
      <c r="Q19" s="19"/>
      <c r="R19" s="20"/>
      <c r="S19" s="20"/>
      <c r="T19" s="19"/>
      <c r="U19" s="20"/>
      <c r="V19" s="20"/>
      <c r="W19" s="19"/>
      <c r="X19" s="20"/>
      <c r="Y19" s="20"/>
      <c r="Z19" s="19"/>
      <c r="AA19" s="29">
        <f t="shared" si="10"/>
        <v>0.664</v>
      </c>
    </row>
    <row r="20">
      <c r="A20" s="20"/>
      <c r="B20" s="19"/>
      <c r="C20" s="20"/>
      <c r="D20" s="20"/>
      <c r="E20" s="22"/>
      <c r="F20" s="20"/>
      <c r="G20" s="20"/>
      <c r="H20" s="22"/>
      <c r="I20" s="20"/>
      <c r="J20" s="20"/>
      <c r="K20" s="22"/>
      <c r="L20" s="20"/>
      <c r="M20" s="20"/>
      <c r="N20" s="22"/>
      <c r="O20" s="20"/>
      <c r="P20" s="20"/>
      <c r="Q20" s="22"/>
      <c r="R20" s="20"/>
      <c r="S20" s="20"/>
      <c r="T20" s="22"/>
      <c r="U20" s="20"/>
      <c r="V20" s="20"/>
      <c r="W20" s="22"/>
      <c r="X20" s="20"/>
      <c r="Y20" s="20"/>
      <c r="Z20" s="22"/>
      <c r="AA20" s="22"/>
    </row>
    <row r="21">
      <c r="A21" s="46" t="s">
        <v>37</v>
      </c>
      <c r="B21" s="47"/>
      <c r="C21" s="48"/>
      <c r="D21" s="47"/>
      <c r="E21" s="29">
        <f>SUM(E5:E19)</f>
        <v>2.50198</v>
      </c>
      <c r="F21" s="46"/>
      <c r="G21" s="47"/>
      <c r="H21" s="49">
        <f>SUM(H5:H19)</f>
        <v>146.732907</v>
      </c>
      <c r="I21" s="46"/>
      <c r="J21" s="47"/>
      <c r="K21" s="29">
        <f>SUM(K5:K19)</f>
        <v>0</v>
      </c>
      <c r="L21" s="46"/>
      <c r="M21" s="47"/>
      <c r="N21" s="29">
        <f>SUM(N5:N19)</f>
        <v>-0.97141</v>
      </c>
      <c r="O21" s="46"/>
      <c r="P21" s="47"/>
      <c r="Q21" s="29">
        <f>SUM(Q5:Q19)</f>
        <v>0.005056</v>
      </c>
      <c r="R21" s="46"/>
      <c r="S21" s="47"/>
      <c r="T21" s="29">
        <f>SUM(T5:T19)</f>
        <v>0.0846</v>
      </c>
      <c r="U21" s="46"/>
      <c r="V21" s="47"/>
      <c r="W21" s="29">
        <f>SUM(W5:W19)</f>
        <v>19.938408</v>
      </c>
      <c r="X21" s="46"/>
      <c r="Y21" s="47"/>
      <c r="Z21" s="29">
        <f>SUM(Z5:Z19)</f>
        <v>0</v>
      </c>
      <c r="AA21" s="29">
        <f>sum(AA4:AA20)</f>
        <v>168.291541</v>
      </c>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50"/>
      <c r="D23" s="50"/>
      <c r="E23" s="50"/>
      <c r="F23" s="51"/>
      <c r="G23" s="51"/>
      <c r="H23" s="51"/>
      <c r="I23" s="52"/>
      <c r="J23" s="52"/>
      <c r="K23" s="52"/>
      <c r="L23" s="52"/>
      <c r="M23" s="52"/>
      <c r="N23" s="52"/>
      <c r="O23" s="52"/>
      <c r="P23" s="52"/>
      <c r="Q23" s="52"/>
      <c r="R23" s="52"/>
      <c r="S23" s="52"/>
      <c r="T23" s="52"/>
      <c r="U23" s="52"/>
      <c r="V23" s="52"/>
      <c r="W23" s="52"/>
      <c r="X23" s="52"/>
      <c r="Y23" s="52"/>
      <c r="Z23" s="52"/>
      <c r="AA23" s="20"/>
    </row>
    <row r="24">
      <c r="A24" s="20"/>
      <c r="B24" s="53"/>
      <c r="C24" s="54" t="s">
        <v>44</v>
      </c>
      <c r="E24" s="55"/>
      <c r="F24" s="54" t="s">
        <v>45</v>
      </c>
      <c r="H24" s="56"/>
      <c r="I24" s="57" t="s">
        <v>40</v>
      </c>
      <c r="K24" s="58"/>
      <c r="L24" s="59" t="s">
        <v>46</v>
      </c>
      <c r="Z24" s="58"/>
      <c r="AA24" s="20"/>
    </row>
    <row r="25">
      <c r="A25" s="20"/>
      <c r="B25" s="53"/>
      <c r="E25" s="55"/>
      <c r="H25" s="56"/>
      <c r="K25" s="58"/>
      <c r="Z25" s="58"/>
      <c r="AA25" s="20"/>
    </row>
    <row r="26">
      <c r="A26" s="20"/>
      <c r="B26" s="53"/>
      <c r="E26" s="55"/>
      <c r="H26" s="56"/>
      <c r="K26" s="58"/>
      <c r="Z26" s="58"/>
      <c r="AA26" s="20"/>
    </row>
    <row r="27">
      <c r="A27" s="20"/>
      <c r="B27" s="53"/>
      <c r="E27" s="55"/>
      <c r="H27" s="56"/>
      <c r="K27" s="58"/>
      <c r="Z27" s="58"/>
      <c r="AA27" s="20"/>
    </row>
    <row r="28">
      <c r="A28" s="20"/>
      <c r="B28" s="53"/>
      <c r="E28" s="55"/>
      <c r="H28" s="56"/>
      <c r="K28" s="58"/>
      <c r="Z28" s="58"/>
      <c r="AA28" s="20"/>
    </row>
    <row r="29">
      <c r="A29" s="20"/>
      <c r="B29" s="53"/>
      <c r="E29" s="55"/>
      <c r="H29" s="56"/>
      <c r="K29" s="58"/>
      <c r="Z29" s="58"/>
      <c r="AA29" s="20"/>
    </row>
    <row r="30">
      <c r="A30" s="20"/>
      <c r="B30" s="53"/>
      <c r="E30" s="55"/>
      <c r="H30" s="56"/>
      <c r="K30" s="58"/>
      <c r="Z30" s="58"/>
      <c r="AA30" s="20"/>
    </row>
    <row r="31">
      <c r="A31" s="20"/>
      <c r="B31" s="53"/>
      <c r="E31" s="55"/>
      <c r="H31" s="56"/>
      <c r="K31" s="58"/>
      <c r="Z31" s="58"/>
      <c r="AA31" s="20"/>
    </row>
    <row r="32">
      <c r="A32" s="20"/>
      <c r="B32" s="53"/>
      <c r="E32" s="55"/>
      <c r="H32" s="56"/>
      <c r="K32" s="58"/>
      <c r="Z32" s="58"/>
      <c r="AA32" s="20"/>
    </row>
    <row r="33">
      <c r="A33" s="20"/>
      <c r="B33" s="53"/>
      <c r="E33" s="55"/>
      <c r="H33" s="56"/>
      <c r="I33" s="60"/>
      <c r="J33" s="60"/>
      <c r="K33" s="61"/>
      <c r="Z33" s="58"/>
      <c r="AA33" s="20"/>
    </row>
    <row r="34">
      <c r="A34" s="20"/>
      <c r="B34" s="53"/>
      <c r="E34" s="55"/>
      <c r="H34" s="56"/>
      <c r="I34" s="20"/>
      <c r="J34" s="20"/>
      <c r="K34" s="62"/>
      <c r="Z34" s="58"/>
      <c r="AA34" s="20"/>
    </row>
    <row r="35">
      <c r="A35" s="20"/>
      <c r="B35" s="53"/>
      <c r="E35" s="55"/>
      <c r="H35" s="56"/>
      <c r="I35" s="20"/>
      <c r="J35" s="20"/>
      <c r="K35" s="62"/>
      <c r="Z35" s="58"/>
      <c r="AA35" s="20"/>
    </row>
    <row r="36">
      <c r="A36" s="20"/>
      <c r="B36" s="53"/>
      <c r="E36" s="55"/>
      <c r="H36" s="56"/>
      <c r="I36" s="20"/>
      <c r="J36" s="20"/>
      <c r="K36" s="62"/>
      <c r="Z36" s="58"/>
      <c r="AA36" s="20"/>
    </row>
    <row r="37">
      <c r="A37" s="20"/>
      <c r="B37" s="53"/>
      <c r="E37" s="55"/>
      <c r="H37" s="56"/>
      <c r="I37" s="20"/>
      <c r="J37" s="20"/>
      <c r="K37" s="62"/>
      <c r="Z37" s="58"/>
      <c r="AA37" s="20"/>
    </row>
    <row r="38">
      <c r="A38" s="20"/>
      <c r="B38" s="53"/>
      <c r="E38" s="55"/>
      <c r="H38" s="56"/>
      <c r="I38" s="20"/>
      <c r="J38" s="20"/>
      <c r="K38" s="62"/>
      <c r="Z38" s="58"/>
      <c r="AA38" s="20"/>
    </row>
    <row r="39">
      <c r="A39" s="20"/>
      <c r="B39" s="53"/>
      <c r="E39" s="55"/>
      <c r="H39" s="56"/>
      <c r="I39" s="20"/>
      <c r="J39" s="20"/>
      <c r="K39" s="62"/>
      <c r="Z39" s="58"/>
      <c r="AA39" s="20"/>
    </row>
    <row r="40">
      <c r="A40" s="20"/>
      <c r="B40" s="53"/>
      <c r="E40" s="55"/>
      <c r="H40" s="56"/>
      <c r="I40" s="20"/>
      <c r="J40" s="20"/>
      <c r="K40" s="62"/>
      <c r="Z40" s="58"/>
      <c r="AA40" s="20"/>
    </row>
    <row r="41">
      <c r="A41" s="20"/>
      <c r="B41" s="53"/>
      <c r="E41" s="55"/>
      <c r="H41" s="56"/>
      <c r="I41" s="20"/>
      <c r="J41" s="20"/>
      <c r="K41" s="62"/>
      <c r="Z41" s="58"/>
      <c r="AA41" s="20"/>
    </row>
    <row r="42">
      <c r="A42" s="20"/>
      <c r="B42" s="53"/>
      <c r="E42" s="55"/>
      <c r="H42" s="56"/>
      <c r="I42" s="20"/>
      <c r="J42" s="20"/>
      <c r="K42" s="62"/>
      <c r="Z42" s="58"/>
      <c r="AA42" s="20"/>
    </row>
    <row r="43">
      <c r="A43" s="20"/>
      <c r="B43" s="53"/>
      <c r="E43" s="55"/>
      <c r="H43" s="56"/>
      <c r="I43" s="20"/>
      <c r="J43" s="20"/>
      <c r="K43" s="62"/>
      <c r="Z43" s="58"/>
      <c r="AA43" s="20"/>
    </row>
    <row r="44">
      <c r="A44" s="20"/>
      <c r="B44" s="53"/>
      <c r="E44" s="55"/>
      <c r="H44" s="56"/>
      <c r="I44" s="20"/>
      <c r="J44" s="20"/>
      <c r="K44" s="62"/>
      <c r="Z44" s="58"/>
      <c r="AA44" s="20"/>
    </row>
    <row r="45">
      <c r="A45" s="20"/>
      <c r="B45" s="53"/>
      <c r="C45" s="63"/>
      <c r="D45" s="63"/>
      <c r="E45" s="64"/>
      <c r="H45" s="56"/>
      <c r="I45" s="20"/>
      <c r="J45" s="20"/>
      <c r="K45" s="62"/>
      <c r="Z45" s="58"/>
      <c r="AA45" s="20"/>
    </row>
    <row r="46">
      <c r="A46" s="20"/>
      <c r="B46" s="20"/>
      <c r="C46" s="20"/>
      <c r="D46" s="20"/>
      <c r="E46" s="65"/>
      <c r="H46" s="56"/>
      <c r="I46" s="20"/>
      <c r="J46" s="20"/>
      <c r="K46" s="62"/>
      <c r="Z46" s="58"/>
      <c r="AA46" s="20"/>
    </row>
    <row r="47">
      <c r="A47" s="20"/>
      <c r="B47" s="20"/>
      <c r="C47" s="20"/>
      <c r="D47" s="20"/>
      <c r="E47" s="65"/>
      <c r="H47" s="56"/>
      <c r="I47" s="20"/>
      <c r="J47" s="20"/>
      <c r="K47" s="62"/>
      <c r="Z47" s="58"/>
      <c r="AA47" s="20"/>
    </row>
    <row r="48">
      <c r="A48" s="20"/>
      <c r="B48" s="20"/>
      <c r="C48" s="20"/>
      <c r="D48" s="20"/>
      <c r="E48" s="65"/>
      <c r="H48" s="56"/>
      <c r="I48" s="20"/>
      <c r="J48" s="20"/>
      <c r="K48" s="62"/>
      <c r="Z48" s="58"/>
      <c r="AA48" s="20"/>
    </row>
    <row r="49">
      <c r="A49" s="20"/>
      <c r="B49" s="20"/>
      <c r="C49" s="20"/>
      <c r="D49" s="20"/>
      <c r="E49" s="65"/>
      <c r="H49" s="56"/>
      <c r="I49" s="20"/>
      <c r="J49" s="20"/>
      <c r="K49" s="62"/>
      <c r="Z49" s="58"/>
      <c r="AA49" s="20"/>
    </row>
    <row r="50">
      <c r="A50" s="20"/>
      <c r="B50" s="20"/>
      <c r="C50" s="20"/>
      <c r="D50" s="20"/>
      <c r="E50" s="65"/>
      <c r="H50" s="56"/>
      <c r="I50" s="20"/>
      <c r="J50" s="20"/>
      <c r="K50" s="62"/>
      <c r="Z50" s="58"/>
      <c r="AA50" s="20"/>
    </row>
    <row r="51">
      <c r="A51" s="20"/>
      <c r="B51" s="20"/>
      <c r="C51" s="20"/>
      <c r="D51" s="20"/>
      <c r="E51" s="65"/>
      <c r="H51" s="56"/>
      <c r="I51" s="20"/>
      <c r="J51" s="20"/>
      <c r="K51" s="62"/>
      <c r="Z51" s="58"/>
      <c r="AA51" s="20"/>
    </row>
    <row r="52">
      <c r="A52" s="20"/>
      <c r="B52" s="20"/>
      <c r="C52" s="20"/>
      <c r="D52" s="20"/>
      <c r="E52" s="65"/>
      <c r="H52" s="56"/>
      <c r="I52" s="20"/>
      <c r="J52" s="20"/>
      <c r="K52" s="62"/>
      <c r="Z52" s="58"/>
      <c r="AA52" s="20"/>
    </row>
    <row r="53">
      <c r="A53" s="20"/>
      <c r="B53" s="20"/>
      <c r="C53" s="20"/>
      <c r="D53" s="20"/>
      <c r="E53" s="65"/>
      <c r="H53" s="56"/>
      <c r="I53" s="20"/>
      <c r="J53" s="20"/>
      <c r="K53" s="62"/>
      <c r="Z53" s="58"/>
      <c r="AA53" s="20"/>
    </row>
    <row r="54">
      <c r="A54" s="20"/>
      <c r="B54" s="20"/>
      <c r="C54" s="20"/>
      <c r="D54" s="20"/>
      <c r="E54" s="65"/>
      <c r="F54" s="66"/>
      <c r="G54" s="66"/>
      <c r="H54" s="67"/>
      <c r="I54" s="20"/>
      <c r="J54" s="20"/>
      <c r="K54" s="62"/>
      <c r="Z54" s="58"/>
      <c r="AA54" s="20"/>
    </row>
    <row r="55">
      <c r="A55" s="20"/>
      <c r="B55" s="20"/>
      <c r="C55" s="20"/>
      <c r="D55" s="20"/>
      <c r="E55" s="20"/>
      <c r="F55" s="20"/>
      <c r="G55" s="20"/>
      <c r="H55" s="20"/>
      <c r="I55" s="20"/>
      <c r="J55" s="20"/>
      <c r="K55" s="62"/>
      <c r="Z55" s="58"/>
      <c r="AA55" s="20"/>
    </row>
    <row r="56">
      <c r="A56" s="20"/>
      <c r="B56" s="20"/>
      <c r="C56" s="20"/>
      <c r="D56" s="20"/>
      <c r="E56" s="20"/>
      <c r="F56" s="20"/>
      <c r="G56" s="20"/>
      <c r="H56" s="20"/>
      <c r="I56" s="20"/>
      <c r="J56" s="20"/>
      <c r="K56" s="62"/>
      <c r="Z56" s="58"/>
      <c r="AA56" s="20"/>
    </row>
    <row r="57">
      <c r="A57" s="27"/>
      <c r="B57" s="20"/>
      <c r="C57" s="20"/>
      <c r="D57" s="20"/>
      <c r="E57" s="20"/>
      <c r="F57" s="20"/>
      <c r="G57" s="20"/>
      <c r="H57" s="20"/>
      <c r="I57" s="20"/>
      <c r="J57" s="20"/>
      <c r="K57" s="62"/>
      <c r="Z57" s="58"/>
      <c r="AA57" s="20"/>
    </row>
    <row r="58">
      <c r="A58" s="27"/>
      <c r="B58" s="20"/>
      <c r="C58" s="20"/>
      <c r="D58" s="20"/>
      <c r="E58" s="20"/>
      <c r="F58" s="20"/>
      <c r="G58" s="20"/>
      <c r="H58" s="20"/>
      <c r="I58" s="20"/>
      <c r="J58" s="20"/>
      <c r="K58" s="62"/>
      <c r="Z58" s="58"/>
      <c r="AA58" s="20"/>
    </row>
    <row r="59">
      <c r="A59" s="20"/>
      <c r="B59" s="20"/>
      <c r="C59" s="20"/>
      <c r="D59" s="20"/>
      <c r="E59" s="20"/>
      <c r="F59" s="20"/>
      <c r="G59" s="20"/>
      <c r="H59" s="20"/>
      <c r="I59" s="20"/>
      <c r="J59" s="20"/>
      <c r="K59" s="62"/>
      <c r="Z59" s="58"/>
      <c r="AA59" s="20"/>
    </row>
    <row r="60">
      <c r="A60" s="20"/>
      <c r="B60" s="20"/>
      <c r="C60" s="20"/>
      <c r="D60" s="20"/>
      <c r="E60" s="20"/>
      <c r="F60" s="20"/>
      <c r="G60" s="20"/>
      <c r="H60" s="20"/>
      <c r="I60" s="20"/>
      <c r="J60" s="20"/>
      <c r="K60" s="62"/>
      <c r="Z60" s="58"/>
      <c r="AA60" s="20"/>
    </row>
    <row r="61">
      <c r="A61" s="20"/>
      <c r="B61" s="20"/>
      <c r="C61" s="20"/>
      <c r="D61" s="20"/>
      <c r="E61" s="20"/>
      <c r="F61" s="20"/>
      <c r="G61" s="20"/>
      <c r="H61" s="20"/>
      <c r="I61" s="20"/>
      <c r="J61" s="20"/>
      <c r="K61" s="62"/>
      <c r="Z61" s="58"/>
      <c r="AA61" s="20"/>
    </row>
    <row r="62">
      <c r="A62" s="20"/>
      <c r="B62" s="20"/>
      <c r="C62" s="20"/>
      <c r="D62" s="20"/>
      <c r="E62" s="20"/>
      <c r="F62" s="20"/>
      <c r="G62" s="20"/>
      <c r="H62" s="20"/>
      <c r="I62" s="20"/>
      <c r="J62" s="20"/>
      <c r="K62" s="62"/>
      <c r="Z62" s="58"/>
      <c r="AA62" s="20"/>
    </row>
    <row r="63">
      <c r="A63" s="20"/>
      <c r="B63" s="20"/>
      <c r="C63" s="20"/>
      <c r="D63" s="20"/>
      <c r="E63" s="20"/>
      <c r="F63" s="20"/>
      <c r="G63" s="20"/>
      <c r="H63" s="20"/>
      <c r="I63" s="20"/>
      <c r="J63" s="20"/>
      <c r="K63" s="62"/>
      <c r="Z63" s="58"/>
      <c r="AA63" s="20"/>
    </row>
    <row r="64">
      <c r="A64" s="20"/>
      <c r="B64" s="20"/>
      <c r="C64" s="20"/>
      <c r="D64" s="20"/>
      <c r="E64" s="20"/>
      <c r="F64" s="20"/>
      <c r="G64" s="20"/>
      <c r="H64" s="20"/>
      <c r="I64" s="20"/>
      <c r="J64" s="20"/>
      <c r="K64" s="62"/>
      <c r="Z64" s="58"/>
      <c r="AA64" s="20"/>
    </row>
    <row r="65">
      <c r="A65" s="20"/>
      <c r="B65" s="20"/>
      <c r="C65" s="20"/>
      <c r="D65" s="20"/>
      <c r="E65" s="20"/>
      <c r="F65" s="20"/>
      <c r="G65" s="20"/>
      <c r="H65" s="20"/>
      <c r="I65" s="20"/>
      <c r="J65" s="20"/>
      <c r="K65" s="62"/>
      <c r="Z65" s="58"/>
      <c r="AA65" s="20"/>
    </row>
    <row r="66">
      <c r="A66" s="20"/>
      <c r="B66" s="20"/>
      <c r="C66" s="20"/>
      <c r="D66" s="20"/>
      <c r="E66" s="20"/>
      <c r="F66" s="20"/>
      <c r="G66" s="20"/>
      <c r="H66" s="20"/>
      <c r="I66" s="20"/>
      <c r="J66" s="20"/>
      <c r="K66" s="62"/>
      <c r="Z66" s="58"/>
      <c r="AA66" s="20"/>
    </row>
    <row r="67">
      <c r="A67" s="20"/>
      <c r="B67" s="20"/>
      <c r="C67" s="20"/>
      <c r="D67" s="20"/>
      <c r="E67" s="20"/>
      <c r="F67" s="20"/>
      <c r="G67" s="20"/>
      <c r="H67" s="20"/>
      <c r="I67" s="20"/>
      <c r="J67" s="20"/>
      <c r="K67" s="62"/>
      <c r="Z67" s="58"/>
      <c r="AA67" s="20"/>
    </row>
    <row r="68">
      <c r="A68" s="20"/>
      <c r="B68" s="20"/>
      <c r="C68" s="20"/>
      <c r="D68" s="20"/>
      <c r="E68" s="20"/>
      <c r="F68" s="20"/>
      <c r="G68" s="20"/>
      <c r="H68" s="20"/>
      <c r="I68" s="20"/>
      <c r="J68" s="20"/>
      <c r="K68" s="62"/>
      <c r="Z68" s="58"/>
      <c r="AA68" s="20"/>
    </row>
    <row r="69">
      <c r="A69" s="20"/>
      <c r="B69" s="20"/>
      <c r="C69" s="20"/>
      <c r="D69" s="20"/>
      <c r="E69" s="20"/>
      <c r="F69" s="20"/>
      <c r="G69" s="20"/>
      <c r="H69" s="20"/>
      <c r="I69" s="20"/>
      <c r="J69" s="20"/>
      <c r="K69" s="62"/>
      <c r="Z69" s="58"/>
      <c r="AA69" s="20"/>
    </row>
    <row r="70">
      <c r="A70" s="20"/>
      <c r="B70" s="20"/>
      <c r="C70" s="20"/>
      <c r="D70" s="20"/>
      <c r="E70" s="20"/>
      <c r="F70" s="20"/>
      <c r="G70" s="20"/>
      <c r="H70" s="20"/>
      <c r="I70" s="20"/>
      <c r="J70" s="20"/>
      <c r="K70" s="62"/>
      <c r="Z70" s="58"/>
      <c r="AA70" s="20"/>
    </row>
    <row r="71">
      <c r="A71" s="20"/>
      <c r="B71" s="20"/>
      <c r="C71" s="20"/>
      <c r="D71" s="20"/>
      <c r="E71" s="20"/>
      <c r="F71" s="20"/>
      <c r="G71" s="20"/>
      <c r="H71" s="20"/>
      <c r="I71" s="20"/>
      <c r="J71" s="20"/>
      <c r="K71" s="62"/>
      <c r="L71" s="60"/>
      <c r="M71" s="60"/>
      <c r="N71" s="60"/>
      <c r="O71" s="60"/>
      <c r="P71" s="60"/>
      <c r="Q71" s="60"/>
      <c r="R71" s="60"/>
      <c r="S71" s="60"/>
      <c r="T71" s="60"/>
      <c r="U71" s="60"/>
      <c r="V71" s="60"/>
      <c r="W71" s="60"/>
      <c r="X71" s="60"/>
      <c r="Y71" s="60"/>
      <c r="Z71" s="61"/>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sheetData>
  <mergeCells count="16">
    <mergeCell ref="L2:N2"/>
    <mergeCell ref="O2:Q2"/>
    <mergeCell ref="C24:E45"/>
    <mergeCell ref="F24:H54"/>
    <mergeCell ref="I24:K33"/>
    <mergeCell ref="L24:Z71"/>
    <mergeCell ref="R2:T2"/>
    <mergeCell ref="U2:W2"/>
    <mergeCell ref="C1:E1"/>
    <mergeCell ref="F1:H1"/>
    <mergeCell ref="I1:Z1"/>
    <mergeCell ref="AA1:AA2"/>
    <mergeCell ref="C2:E2"/>
    <mergeCell ref="F2:H2"/>
    <mergeCell ref="I2:K2"/>
    <mergeCell ref="X2:Z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8.13"/>
  </cols>
  <sheetData>
    <row r="1">
      <c r="A1" s="1" t="s">
        <v>0</v>
      </c>
      <c r="B1" s="2"/>
      <c r="C1" s="3" t="s">
        <v>1</v>
      </c>
      <c r="D1" s="4"/>
      <c r="E1" s="5"/>
      <c r="F1" s="6" t="s">
        <v>2</v>
      </c>
      <c r="G1" s="4"/>
      <c r="H1" s="5"/>
      <c r="I1" s="7" t="s">
        <v>3</v>
      </c>
      <c r="J1" s="4"/>
      <c r="K1" s="4"/>
      <c r="L1" s="4"/>
      <c r="M1" s="4"/>
      <c r="N1" s="4"/>
      <c r="O1" s="4"/>
      <c r="P1" s="4"/>
      <c r="Q1" s="4"/>
      <c r="R1" s="4"/>
      <c r="S1" s="4"/>
      <c r="T1" s="4"/>
      <c r="U1" s="4"/>
      <c r="V1" s="4"/>
      <c r="W1" s="4"/>
      <c r="X1" s="4"/>
      <c r="Y1" s="4"/>
      <c r="Z1" s="5"/>
      <c r="AA1" s="8" t="s">
        <v>4</v>
      </c>
    </row>
    <row r="2">
      <c r="A2" s="9"/>
      <c r="B2" s="10"/>
      <c r="C2" s="11" t="s">
        <v>5</v>
      </c>
      <c r="D2" s="12"/>
      <c r="E2" s="13"/>
      <c r="F2" s="14" t="s">
        <v>6</v>
      </c>
      <c r="G2" s="12"/>
      <c r="H2" s="13"/>
      <c r="I2" s="15" t="s">
        <v>7</v>
      </c>
      <c r="J2" s="12"/>
      <c r="K2" s="13"/>
      <c r="L2" s="15" t="s">
        <v>8</v>
      </c>
      <c r="M2" s="12"/>
      <c r="N2" s="13"/>
      <c r="O2" s="15" t="s">
        <v>9</v>
      </c>
      <c r="P2" s="12"/>
      <c r="Q2" s="13"/>
      <c r="R2" s="15" t="s">
        <v>10</v>
      </c>
      <c r="S2" s="12"/>
      <c r="T2" s="13"/>
      <c r="U2" s="15" t="s">
        <v>11</v>
      </c>
      <c r="V2" s="12"/>
      <c r="W2" s="13"/>
      <c r="X2" s="15" t="s">
        <v>12</v>
      </c>
      <c r="Y2" s="12"/>
      <c r="Z2" s="13"/>
      <c r="AA2" s="13"/>
    </row>
    <row r="3">
      <c r="A3" s="16"/>
      <c r="B3" s="17" t="s">
        <v>13</v>
      </c>
      <c r="C3" s="17" t="s">
        <v>14</v>
      </c>
      <c r="D3" s="17" t="s">
        <v>15</v>
      </c>
      <c r="E3" s="17" t="s">
        <v>16</v>
      </c>
      <c r="F3" s="17" t="s">
        <v>14</v>
      </c>
      <c r="G3" s="17" t="s">
        <v>15</v>
      </c>
      <c r="H3" s="17" t="s">
        <v>16</v>
      </c>
      <c r="I3" s="17" t="s">
        <v>14</v>
      </c>
      <c r="J3" s="17" t="s">
        <v>15</v>
      </c>
      <c r="K3" s="17" t="s">
        <v>16</v>
      </c>
      <c r="L3" s="17" t="s">
        <v>14</v>
      </c>
      <c r="M3" s="17" t="s">
        <v>15</v>
      </c>
      <c r="N3" s="17" t="s">
        <v>16</v>
      </c>
      <c r="O3" s="17" t="s">
        <v>14</v>
      </c>
      <c r="P3" s="17" t="s">
        <v>15</v>
      </c>
      <c r="Q3" s="17" t="s">
        <v>16</v>
      </c>
      <c r="R3" s="17" t="s">
        <v>14</v>
      </c>
      <c r="S3" s="17" t="s">
        <v>15</v>
      </c>
      <c r="T3" s="17" t="s">
        <v>16</v>
      </c>
      <c r="U3" s="17" t="s">
        <v>14</v>
      </c>
      <c r="V3" s="17" t="s">
        <v>15</v>
      </c>
      <c r="W3" s="17" t="s">
        <v>16</v>
      </c>
      <c r="X3" s="17" t="s">
        <v>14</v>
      </c>
      <c r="Y3" s="17" t="s">
        <v>15</v>
      </c>
      <c r="Z3" s="17" t="s">
        <v>16</v>
      </c>
      <c r="AA3" s="17" t="s">
        <v>16</v>
      </c>
    </row>
    <row r="4">
      <c r="A4" s="18" t="s">
        <v>17</v>
      </c>
      <c r="B4" s="19"/>
      <c r="C4" s="20"/>
      <c r="D4" s="21"/>
      <c r="E4" s="19"/>
      <c r="F4" s="20"/>
      <c r="G4" s="20"/>
      <c r="H4" s="19"/>
      <c r="I4" s="20"/>
      <c r="J4" s="20"/>
      <c r="K4" s="19"/>
      <c r="L4" s="20"/>
      <c r="M4" s="20"/>
      <c r="N4" s="19"/>
      <c r="O4" s="20"/>
      <c r="P4" s="20"/>
      <c r="Q4" s="19"/>
      <c r="R4" s="20"/>
      <c r="S4" s="20"/>
      <c r="T4" s="19"/>
      <c r="U4" s="20"/>
      <c r="V4" s="20"/>
      <c r="W4" s="19"/>
      <c r="X4" s="20"/>
      <c r="Y4" s="20"/>
      <c r="Z4" s="19"/>
      <c r="AA4" s="22"/>
    </row>
    <row r="5">
      <c r="A5" s="23" t="s">
        <v>18</v>
      </c>
      <c r="B5" s="19" t="s">
        <v>19</v>
      </c>
      <c r="C5" s="24">
        <v>0.959</v>
      </c>
      <c r="D5" s="25">
        <v>1.6</v>
      </c>
      <c r="E5" s="26">
        <f t="shared" ref="E5:E8" si="1">C5*D5</f>
        <v>1.5344</v>
      </c>
      <c r="F5" s="20"/>
      <c r="G5" s="20"/>
      <c r="H5" s="19"/>
      <c r="I5" s="27"/>
      <c r="J5" s="24"/>
      <c r="K5" s="26"/>
      <c r="L5" s="28">
        <v>-0.479</v>
      </c>
      <c r="M5" s="24">
        <f>0.5*D5</f>
        <v>0.8</v>
      </c>
      <c r="N5" s="26">
        <f t="shared" ref="N5:N8" si="2">L5*M5</f>
        <v>-0.3832</v>
      </c>
      <c r="O5" s="28">
        <v>0.008</v>
      </c>
      <c r="P5" s="28">
        <f>0.5*D5</f>
        <v>0.8</v>
      </c>
      <c r="Q5" s="26">
        <f t="shared" ref="Q5:Q8" si="3">O5*P5</f>
        <v>0.0064</v>
      </c>
      <c r="R5" s="28">
        <v>0.423</v>
      </c>
      <c r="S5" s="28">
        <f>0.1*D5</f>
        <v>0.16</v>
      </c>
      <c r="T5" s="26">
        <f t="shared" ref="T5:T8" si="4">S5*R5</f>
        <v>0.06768</v>
      </c>
      <c r="U5" s="28">
        <v>0.191</v>
      </c>
      <c r="V5" s="28">
        <f>0.2*D5</f>
        <v>0.32</v>
      </c>
      <c r="W5" s="26">
        <f t="shared" ref="W5:W8" si="5">U5*V5</f>
        <v>0.06112</v>
      </c>
      <c r="X5" s="20"/>
      <c r="Y5" s="28">
        <v>0.0</v>
      </c>
      <c r="Z5" s="26">
        <f t="shared" ref="Z5:Z8" si="6">X5*Y5</f>
        <v>0</v>
      </c>
      <c r="AA5" s="29">
        <f t="shared" ref="AA5:AA8" si="7">E5+K5+H5+N5+Q5+T5+W5+Z5</f>
        <v>1.2864</v>
      </c>
    </row>
    <row r="6">
      <c r="A6" s="68" t="s">
        <v>42</v>
      </c>
      <c r="B6" s="31" t="s">
        <v>19</v>
      </c>
      <c r="C6" s="24">
        <v>2.28</v>
      </c>
      <c r="D6" s="24">
        <v>0.1</v>
      </c>
      <c r="E6" s="26">
        <f t="shared" si="1"/>
        <v>0.228</v>
      </c>
      <c r="F6" s="20"/>
      <c r="G6" s="20"/>
      <c r="H6" s="19"/>
      <c r="I6" s="20"/>
      <c r="J6" s="28"/>
      <c r="K6" s="26"/>
      <c r="L6" s="28">
        <v>-1.18</v>
      </c>
      <c r="M6" s="28">
        <f>D6*0.4</f>
        <v>0.04</v>
      </c>
      <c r="N6" s="26">
        <f t="shared" si="2"/>
        <v>-0.0472</v>
      </c>
      <c r="O6" s="28">
        <v>0.0</v>
      </c>
      <c r="P6" s="28">
        <v>0.0</v>
      </c>
      <c r="Q6" s="26">
        <f t="shared" si="3"/>
        <v>0</v>
      </c>
      <c r="R6" s="28">
        <v>0.0</v>
      </c>
      <c r="S6" s="28">
        <f>0.55*D6</f>
        <v>0.055</v>
      </c>
      <c r="T6" s="26">
        <f t="shared" si="4"/>
        <v>0</v>
      </c>
      <c r="U6" s="28">
        <v>4.21E-7</v>
      </c>
      <c r="V6" s="28">
        <f>0.05*D6</f>
        <v>0.005</v>
      </c>
      <c r="W6" s="26">
        <f t="shared" si="5"/>
        <v>0.000000002105</v>
      </c>
      <c r="X6" s="20"/>
      <c r="Y6" s="28">
        <v>0.0</v>
      </c>
      <c r="Z6" s="26">
        <f t="shared" si="6"/>
        <v>0</v>
      </c>
      <c r="AA6" s="29">
        <f t="shared" si="7"/>
        <v>0.1808000021</v>
      </c>
    </row>
    <row r="7">
      <c r="A7" s="32" t="s">
        <v>22</v>
      </c>
      <c r="B7" s="19" t="s">
        <v>19</v>
      </c>
      <c r="C7" s="24">
        <v>98.1</v>
      </c>
      <c r="D7" s="24">
        <v>0.01</v>
      </c>
      <c r="E7" s="26">
        <f t="shared" si="1"/>
        <v>0.981</v>
      </c>
      <c r="F7" s="20"/>
      <c r="G7" s="20"/>
      <c r="H7" s="19"/>
      <c r="I7" s="20"/>
      <c r="J7" s="28"/>
      <c r="K7" s="26"/>
      <c r="L7" s="24">
        <v>-82.38</v>
      </c>
      <c r="M7" s="28">
        <f>0.75*D7</f>
        <v>0.0075</v>
      </c>
      <c r="N7" s="26">
        <f t="shared" si="2"/>
        <v>-0.61785</v>
      </c>
      <c r="O7" s="24">
        <v>0.0</v>
      </c>
      <c r="P7" s="28">
        <f>0.1*D7</f>
        <v>0.001</v>
      </c>
      <c r="Q7" s="26">
        <f t="shared" si="3"/>
        <v>0</v>
      </c>
      <c r="R7" s="24">
        <v>0.0</v>
      </c>
      <c r="S7" s="28">
        <v>0.0</v>
      </c>
      <c r="T7" s="26">
        <f t="shared" si="4"/>
        <v>0</v>
      </c>
      <c r="U7" s="24">
        <v>4.21E-7</v>
      </c>
      <c r="V7" s="28">
        <f>0.15*D7</f>
        <v>0.0015</v>
      </c>
      <c r="W7" s="26">
        <f t="shared" si="5"/>
        <v>0.0000000006315</v>
      </c>
      <c r="X7" s="20"/>
      <c r="Y7" s="28">
        <v>0.0</v>
      </c>
      <c r="Z7" s="26">
        <f t="shared" si="6"/>
        <v>0</v>
      </c>
      <c r="AA7" s="29">
        <f t="shared" si="7"/>
        <v>0.3631500006</v>
      </c>
    </row>
    <row r="8">
      <c r="A8" s="32" t="s">
        <v>24</v>
      </c>
      <c r="B8" s="19" t="s">
        <v>19</v>
      </c>
      <c r="C8" s="24">
        <v>0.948</v>
      </c>
      <c r="D8" s="24">
        <v>0.1</v>
      </c>
      <c r="E8" s="26">
        <f t="shared" si="1"/>
        <v>0.0948</v>
      </c>
      <c r="F8" s="20"/>
      <c r="G8" s="20"/>
      <c r="H8" s="19"/>
      <c r="I8" s="20"/>
      <c r="J8" s="28"/>
      <c r="K8" s="26"/>
      <c r="L8" s="24">
        <v>-0.474</v>
      </c>
      <c r="M8" s="24">
        <f>0.5*D8</f>
        <v>0.05</v>
      </c>
      <c r="N8" s="26">
        <f t="shared" si="2"/>
        <v>-0.0237</v>
      </c>
      <c r="O8" s="24">
        <v>0.008</v>
      </c>
      <c r="P8" s="24">
        <f>0.4*D8</f>
        <v>0.04</v>
      </c>
      <c r="Q8" s="26">
        <f t="shared" si="3"/>
        <v>0.00032</v>
      </c>
      <c r="R8" s="24">
        <v>0.423</v>
      </c>
      <c r="S8" s="28">
        <f>1*D8</f>
        <v>0.1</v>
      </c>
      <c r="T8" s="26">
        <f t="shared" si="4"/>
        <v>0.0423</v>
      </c>
      <c r="U8" s="24">
        <v>0.191</v>
      </c>
      <c r="V8" s="28">
        <v>0.0</v>
      </c>
      <c r="W8" s="26">
        <f t="shared" si="5"/>
        <v>0</v>
      </c>
      <c r="X8" s="20"/>
      <c r="Y8" s="28">
        <v>0.0</v>
      </c>
      <c r="Z8" s="26">
        <f t="shared" si="6"/>
        <v>0</v>
      </c>
      <c r="AA8" s="29">
        <f t="shared" si="7"/>
        <v>0.11372</v>
      </c>
    </row>
    <row r="9">
      <c r="A9" s="21"/>
      <c r="B9" s="19"/>
      <c r="C9" s="20"/>
      <c r="D9" s="20"/>
      <c r="E9" s="19"/>
      <c r="F9" s="20"/>
      <c r="G9" s="20"/>
      <c r="H9" s="19"/>
      <c r="I9" s="20"/>
      <c r="J9" s="20"/>
      <c r="K9" s="19"/>
      <c r="L9" s="20"/>
      <c r="M9" s="27" t="s">
        <v>43</v>
      </c>
      <c r="N9" s="19"/>
      <c r="O9" s="20"/>
      <c r="P9" s="20"/>
      <c r="Q9" s="19"/>
      <c r="R9" s="20"/>
      <c r="S9" s="20"/>
      <c r="T9" s="19"/>
      <c r="U9" s="20"/>
      <c r="V9" s="20"/>
      <c r="W9" s="19"/>
      <c r="X9" s="20"/>
      <c r="Y9" s="20"/>
      <c r="Z9" s="19"/>
      <c r="AA9" s="22"/>
    </row>
    <row r="10">
      <c r="A10" s="39" t="s">
        <v>25</v>
      </c>
      <c r="B10" s="19"/>
      <c r="C10" s="20"/>
      <c r="D10" s="20"/>
      <c r="E10" s="19"/>
      <c r="F10" s="20"/>
      <c r="G10" s="20"/>
      <c r="H10" s="19"/>
      <c r="I10" s="20"/>
      <c r="J10" s="20"/>
      <c r="K10" s="19"/>
      <c r="L10" s="20"/>
      <c r="M10" s="20"/>
      <c r="N10" s="19"/>
      <c r="O10" s="20"/>
      <c r="P10" s="20"/>
      <c r="Q10" s="19"/>
      <c r="R10" s="20"/>
      <c r="S10" s="20"/>
      <c r="T10" s="19"/>
      <c r="U10" s="20"/>
      <c r="V10" s="20"/>
      <c r="W10" s="19"/>
      <c r="X10" s="20"/>
      <c r="Y10" s="20"/>
      <c r="Z10" s="19"/>
      <c r="AA10" s="22"/>
    </row>
    <row r="11">
      <c r="A11" s="32" t="s">
        <v>47</v>
      </c>
      <c r="B11" s="19" t="s">
        <v>19</v>
      </c>
      <c r="C11" s="69">
        <v>0.0658</v>
      </c>
      <c r="D11" s="24">
        <v>1.0</v>
      </c>
      <c r="E11" s="40">
        <f t="shared" ref="E11:E12" si="8">D11*C11</f>
        <v>0.0658</v>
      </c>
      <c r="F11" s="20"/>
      <c r="G11" s="20"/>
      <c r="H11" s="19"/>
      <c r="I11" s="20"/>
      <c r="J11" s="20"/>
      <c r="K11" s="19"/>
      <c r="L11" s="20"/>
      <c r="M11" s="20"/>
      <c r="N11" s="19"/>
      <c r="O11" s="20"/>
      <c r="P11" s="20"/>
      <c r="Q11" s="19"/>
      <c r="R11" s="20"/>
      <c r="S11" s="20"/>
      <c r="T11" s="19"/>
      <c r="U11" s="20"/>
      <c r="V11" s="20"/>
      <c r="W11" s="19"/>
      <c r="X11" s="20"/>
      <c r="Y11" s="20"/>
      <c r="Z11" s="19"/>
      <c r="AA11" s="41">
        <f t="shared" ref="AA11:AA12" si="9">E11+K11+H11+N11+Q11+T11+W11+Z11</f>
        <v>0.0658</v>
      </c>
    </row>
    <row r="12">
      <c r="A12" s="33" t="s">
        <v>27</v>
      </c>
      <c r="B12" s="19" t="s">
        <v>19</v>
      </c>
      <c r="C12" s="24">
        <v>0.0274</v>
      </c>
      <c r="D12" s="24">
        <v>0.6</v>
      </c>
      <c r="E12" s="26">
        <f t="shared" si="8"/>
        <v>0.01644</v>
      </c>
      <c r="F12" s="20"/>
      <c r="G12" s="20"/>
      <c r="H12" s="19"/>
      <c r="I12" s="20"/>
      <c r="J12" s="20"/>
      <c r="K12" s="19"/>
      <c r="L12" s="20"/>
      <c r="M12" s="20"/>
      <c r="N12" s="19"/>
      <c r="O12" s="20"/>
      <c r="P12" s="20"/>
      <c r="Q12" s="19"/>
      <c r="R12" s="20"/>
      <c r="S12" s="20"/>
      <c r="T12" s="19"/>
      <c r="U12" s="20"/>
      <c r="V12" s="20"/>
      <c r="W12" s="19"/>
      <c r="X12" s="20"/>
      <c r="Y12" s="20"/>
      <c r="Z12" s="19"/>
      <c r="AA12" s="29">
        <f t="shared" si="9"/>
        <v>0.01644</v>
      </c>
    </row>
    <row r="13">
      <c r="A13" s="42"/>
      <c r="B13" s="19"/>
      <c r="C13" s="20"/>
      <c r="D13" s="20"/>
      <c r="E13" s="19"/>
      <c r="F13" s="20"/>
      <c r="G13" s="20"/>
      <c r="H13" s="19"/>
      <c r="I13" s="20"/>
      <c r="J13" s="20"/>
      <c r="K13" s="19"/>
      <c r="L13" s="20"/>
      <c r="M13" s="20"/>
      <c r="N13" s="19"/>
      <c r="O13" s="20"/>
      <c r="P13" s="20"/>
      <c r="Q13" s="19"/>
      <c r="R13" s="20"/>
      <c r="S13" s="20"/>
      <c r="T13" s="19"/>
      <c r="U13" s="20"/>
      <c r="V13" s="20"/>
      <c r="W13" s="19"/>
      <c r="X13" s="20"/>
      <c r="Y13" s="20"/>
      <c r="Z13" s="19"/>
      <c r="AA13" s="22"/>
    </row>
    <row r="14">
      <c r="A14" s="39" t="s">
        <v>28</v>
      </c>
      <c r="B14" s="19"/>
      <c r="C14" s="20"/>
      <c r="D14" s="20"/>
      <c r="E14" s="19"/>
      <c r="F14" s="20"/>
      <c r="G14" s="20"/>
      <c r="H14" s="19"/>
      <c r="I14" s="20"/>
      <c r="J14" s="20"/>
      <c r="K14" s="19"/>
      <c r="L14" s="20"/>
      <c r="M14" s="20"/>
      <c r="N14" s="19"/>
      <c r="O14" s="20"/>
      <c r="P14" s="20"/>
      <c r="Q14" s="19"/>
      <c r="R14" s="20"/>
      <c r="S14" s="20"/>
      <c r="T14" s="19"/>
      <c r="U14" s="20"/>
      <c r="V14" s="20"/>
      <c r="W14" s="19"/>
      <c r="X14" s="20"/>
      <c r="Y14" s="20"/>
      <c r="Z14" s="19"/>
      <c r="AA14" s="22"/>
    </row>
    <row r="15">
      <c r="A15" s="33" t="s">
        <v>29</v>
      </c>
      <c r="B15" s="19" t="s">
        <v>19</v>
      </c>
      <c r="C15" s="20"/>
      <c r="D15" s="20"/>
      <c r="E15" s="19"/>
      <c r="F15" s="43">
        <v>8.19E-5</v>
      </c>
      <c r="G15" s="24">
        <v>8640.0</v>
      </c>
      <c r="H15" s="26">
        <f>G15*F15</f>
        <v>0.707616</v>
      </c>
      <c r="I15" s="20"/>
      <c r="J15" s="20"/>
      <c r="K15" s="19"/>
      <c r="L15" s="20"/>
      <c r="M15" s="20"/>
      <c r="N15" s="19"/>
      <c r="O15" s="20"/>
      <c r="P15" s="20"/>
      <c r="Q15" s="19"/>
      <c r="R15" s="20"/>
      <c r="S15" s="20"/>
      <c r="T15" s="19"/>
      <c r="U15" s="20"/>
      <c r="V15" s="20"/>
      <c r="W15" s="19"/>
      <c r="X15" s="20"/>
      <c r="Y15" s="20"/>
      <c r="Z15" s="19"/>
      <c r="AA15" s="29">
        <f t="shared" ref="AA15:AA19" si="10">E15+K15+H15+N15+Q15+T15+W15+Z15</f>
        <v>0.707616</v>
      </c>
    </row>
    <row r="16">
      <c r="A16" s="33" t="s">
        <v>30</v>
      </c>
      <c r="B16" s="19" t="s">
        <v>19</v>
      </c>
      <c r="C16" s="20"/>
      <c r="D16" s="20"/>
      <c r="E16" s="19"/>
      <c r="F16" s="43">
        <v>2.0</v>
      </c>
      <c r="G16" s="70">
        <v>864.0</v>
      </c>
      <c r="H16" s="26">
        <f t="shared" ref="H16:H17" si="11">F16*G16</f>
        <v>1728</v>
      </c>
      <c r="I16" s="20"/>
      <c r="J16" s="20"/>
      <c r="K16" s="19"/>
      <c r="L16" s="20"/>
      <c r="M16" s="20"/>
      <c r="N16" s="19"/>
      <c r="O16" s="28">
        <v>-0.0412</v>
      </c>
      <c r="P16" s="28">
        <v>0.0</v>
      </c>
      <c r="Q16" s="26">
        <f>O16*P16</f>
        <v>0</v>
      </c>
      <c r="R16" s="20"/>
      <c r="S16" s="20"/>
      <c r="T16" s="19"/>
      <c r="U16" s="28">
        <v>0.545</v>
      </c>
      <c r="V16" s="28">
        <f>0.5*G16</f>
        <v>432</v>
      </c>
      <c r="W16" s="26">
        <f>U16*V16</f>
        <v>235.44</v>
      </c>
      <c r="X16" s="28">
        <v>0.0</v>
      </c>
      <c r="Y16" s="28">
        <v>36.5</v>
      </c>
      <c r="Z16" s="26">
        <f>Y16*X16</f>
        <v>0</v>
      </c>
      <c r="AA16" s="29">
        <f t="shared" si="10"/>
        <v>1963.44</v>
      </c>
    </row>
    <row r="17">
      <c r="A17" s="33" t="s">
        <v>31</v>
      </c>
      <c r="B17" s="19" t="s">
        <v>32</v>
      </c>
      <c r="C17" s="20"/>
      <c r="D17" s="20"/>
      <c r="E17" s="19"/>
      <c r="F17" s="43">
        <v>0.076</v>
      </c>
      <c r="G17" s="25"/>
      <c r="H17" s="26">
        <f t="shared" si="11"/>
        <v>0</v>
      </c>
      <c r="I17" s="20"/>
      <c r="J17" s="20"/>
      <c r="K17" s="19"/>
      <c r="L17" s="20"/>
      <c r="M17" s="20"/>
      <c r="N17" s="19"/>
      <c r="O17" s="20"/>
      <c r="P17" s="20"/>
      <c r="Q17" s="19"/>
      <c r="R17" s="20"/>
      <c r="S17" s="20"/>
      <c r="T17" s="19"/>
      <c r="U17" s="20"/>
      <c r="V17" s="20"/>
      <c r="W17" s="19"/>
      <c r="X17" s="20"/>
      <c r="Y17" s="20"/>
      <c r="Z17" s="19"/>
      <c r="AA17" s="29">
        <f t="shared" si="10"/>
        <v>0</v>
      </c>
    </row>
    <row r="18">
      <c r="A18" s="23" t="s">
        <v>33</v>
      </c>
      <c r="B18" s="19" t="s">
        <v>34</v>
      </c>
      <c r="C18" s="20"/>
      <c r="D18" s="20"/>
      <c r="E18" s="19"/>
      <c r="F18" s="45"/>
      <c r="G18" s="20"/>
      <c r="H18" s="19"/>
      <c r="I18" s="20"/>
      <c r="J18" s="20"/>
      <c r="K18" s="19"/>
      <c r="L18" s="20"/>
      <c r="M18" s="20"/>
      <c r="N18" s="19"/>
      <c r="O18" s="20"/>
      <c r="P18" s="20"/>
      <c r="Q18" s="19"/>
      <c r="R18" s="20"/>
      <c r="S18" s="20"/>
      <c r="T18" s="19"/>
      <c r="U18" s="28">
        <v>0.068</v>
      </c>
      <c r="V18" s="28">
        <v>0.001</v>
      </c>
      <c r="W18" s="26">
        <v>6.8E-5</v>
      </c>
      <c r="X18" s="20"/>
      <c r="Y18" s="20"/>
      <c r="Z18" s="19"/>
      <c r="AA18" s="29">
        <f t="shared" si="10"/>
        <v>0.000068</v>
      </c>
    </row>
    <row r="19">
      <c r="A19" s="23" t="s">
        <v>35</v>
      </c>
      <c r="B19" s="19" t="s">
        <v>36</v>
      </c>
      <c r="C19" s="20"/>
      <c r="D19" s="20"/>
      <c r="E19" s="19"/>
      <c r="F19" s="43">
        <v>0.166</v>
      </c>
      <c r="G19" s="24">
        <v>5.0</v>
      </c>
      <c r="H19" s="26">
        <f>G19*F19</f>
        <v>0.83</v>
      </c>
      <c r="I19" s="20"/>
      <c r="J19" s="20"/>
      <c r="K19" s="19"/>
      <c r="L19" s="20"/>
      <c r="M19" s="20"/>
      <c r="N19" s="19"/>
      <c r="O19" s="20"/>
      <c r="P19" s="20"/>
      <c r="Q19" s="19"/>
      <c r="R19" s="20"/>
      <c r="S19" s="20"/>
      <c r="T19" s="19"/>
      <c r="U19" s="20"/>
      <c r="V19" s="20"/>
      <c r="W19" s="19"/>
      <c r="X19" s="20"/>
      <c r="Y19" s="20"/>
      <c r="Z19" s="19"/>
      <c r="AA19" s="29">
        <f t="shared" si="10"/>
        <v>0.83</v>
      </c>
    </row>
    <row r="20">
      <c r="A20" s="20"/>
      <c r="B20" s="19"/>
      <c r="C20" s="20"/>
      <c r="D20" s="20"/>
      <c r="E20" s="22"/>
      <c r="F20" s="20"/>
      <c r="G20" s="20"/>
      <c r="H20" s="22"/>
      <c r="I20" s="20"/>
      <c r="J20" s="20"/>
      <c r="K20" s="22"/>
      <c r="L20" s="20"/>
      <c r="M20" s="20"/>
      <c r="N20" s="22"/>
      <c r="O20" s="20"/>
      <c r="P20" s="20"/>
      <c r="Q20" s="22"/>
      <c r="R20" s="20"/>
      <c r="S20" s="20"/>
      <c r="T20" s="22"/>
      <c r="U20" s="20"/>
      <c r="V20" s="20"/>
      <c r="W20" s="22"/>
      <c r="X20" s="20"/>
      <c r="Y20" s="20"/>
      <c r="Z20" s="22"/>
      <c r="AA20" s="22"/>
    </row>
    <row r="21">
      <c r="A21" s="46" t="s">
        <v>37</v>
      </c>
      <c r="B21" s="47"/>
      <c r="C21" s="48"/>
      <c r="D21" s="47"/>
      <c r="E21" s="29">
        <f>SUM(E5:E19)</f>
        <v>2.92044</v>
      </c>
      <c r="F21" s="46"/>
      <c r="G21" s="47"/>
      <c r="H21" s="49">
        <f>SUM(H5:H19)</f>
        <v>1729.537616</v>
      </c>
      <c r="I21" s="46"/>
      <c r="J21" s="47"/>
      <c r="K21" s="29">
        <f>SUM(K5:K19)</f>
        <v>0</v>
      </c>
      <c r="L21" s="46"/>
      <c r="M21" s="47"/>
      <c r="N21" s="29">
        <f>SUM(N5:N19)</f>
        <v>-1.07195</v>
      </c>
      <c r="O21" s="46"/>
      <c r="P21" s="47"/>
      <c r="Q21" s="29">
        <f>SUM(Q5:Q19)</f>
        <v>0.00672</v>
      </c>
      <c r="R21" s="46"/>
      <c r="S21" s="47"/>
      <c r="T21" s="29">
        <f>SUM(T5:T19)</f>
        <v>0.10998</v>
      </c>
      <c r="U21" s="46"/>
      <c r="V21" s="47"/>
      <c r="W21" s="29">
        <f>SUM(W5:W19)</f>
        <v>235.501188</v>
      </c>
      <c r="X21" s="46"/>
      <c r="Y21" s="47"/>
      <c r="Z21" s="29">
        <f>SUM(Z5:Z19)</f>
        <v>0</v>
      </c>
      <c r="AA21" s="29">
        <f>sum(AA4:AA20)</f>
        <v>1967.003994</v>
      </c>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50"/>
      <c r="D23" s="50"/>
      <c r="E23" s="50"/>
      <c r="F23" s="51"/>
      <c r="G23" s="51"/>
      <c r="H23" s="51"/>
      <c r="I23" s="52"/>
      <c r="J23" s="52"/>
      <c r="K23" s="52"/>
      <c r="L23" s="52"/>
      <c r="M23" s="52"/>
      <c r="N23" s="52"/>
      <c r="O23" s="52"/>
      <c r="P23" s="52"/>
      <c r="Q23" s="52"/>
      <c r="R23" s="52"/>
      <c r="S23" s="52"/>
      <c r="T23" s="52"/>
      <c r="U23" s="52"/>
      <c r="V23" s="52"/>
      <c r="W23" s="52"/>
      <c r="X23" s="52"/>
      <c r="Y23" s="52"/>
      <c r="Z23" s="52"/>
      <c r="AA23" s="20"/>
    </row>
    <row r="24">
      <c r="A24" s="20"/>
      <c r="B24" s="53"/>
      <c r="C24" s="54" t="s">
        <v>48</v>
      </c>
      <c r="E24" s="55"/>
      <c r="F24" s="54" t="s">
        <v>49</v>
      </c>
      <c r="H24" s="56"/>
      <c r="I24" s="57" t="s">
        <v>40</v>
      </c>
      <c r="K24" s="58"/>
      <c r="L24" s="59" t="s">
        <v>50</v>
      </c>
      <c r="Z24" s="58"/>
      <c r="AA24" s="20"/>
    </row>
    <row r="25">
      <c r="A25" s="20"/>
      <c r="B25" s="53"/>
      <c r="E25" s="55"/>
      <c r="H25" s="56"/>
      <c r="K25" s="58"/>
      <c r="Z25" s="58"/>
      <c r="AA25" s="20"/>
    </row>
    <row r="26">
      <c r="A26" s="20"/>
      <c r="B26" s="53"/>
      <c r="E26" s="55"/>
      <c r="H26" s="56"/>
      <c r="K26" s="58"/>
      <c r="Z26" s="58"/>
      <c r="AA26" s="20"/>
    </row>
    <row r="27">
      <c r="A27" s="20"/>
      <c r="B27" s="53"/>
      <c r="E27" s="55"/>
      <c r="H27" s="56"/>
      <c r="K27" s="58"/>
      <c r="Z27" s="58"/>
      <c r="AA27" s="20"/>
    </row>
    <row r="28">
      <c r="A28" s="20"/>
      <c r="B28" s="53"/>
      <c r="E28" s="55"/>
      <c r="H28" s="56"/>
      <c r="K28" s="58"/>
      <c r="Z28" s="58"/>
      <c r="AA28" s="20"/>
    </row>
    <row r="29">
      <c r="A29" s="20"/>
      <c r="B29" s="53"/>
      <c r="E29" s="55"/>
      <c r="H29" s="56"/>
      <c r="K29" s="58"/>
      <c r="Z29" s="58"/>
      <c r="AA29" s="20"/>
    </row>
    <row r="30">
      <c r="A30" s="20"/>
      <c r="B30" s="53"/>
      <c r="E30" s="55"/>
      <c r="H30" s="56"/>
      <c r="K30" s="58"/>
      <c r="Z30" s="58"/>
      <c r="AA30" s="20"/>
    </row>
    <row r="31">
      <c r="A31" s="20"/>
      <c r="B31" s="53"/>
      <c r="E31" s="55"/>
      <c r="H31" s="56"/>
      <c r="K31" s="58"/>
      <c r="Z31" s="58"/>
      <c r="AA31" s="20"/>
    </row>
    <row r="32">
      <c r="A32" s="20"/>
      <c r="B32" s="53"/>
      <c r="E32" s="55"/>
      <c r="H32" s="56"/>
      <c r="K32" s="58"/>
      <c r="Z32" s="58"/>
      <c r="AA32" s="20"/>
    </row>
    <row r="33">
      <c r="A33" s="20"/>
      <c r="B33" s="53"/>
      <c r="E33" s="55"/>
      <c r="H33" s="56"/>
      <c r="I33" s="60"/>
      <c r="J33" s="60"/>
      <c r="K33" s="61"/>
      <c r="Z33" s="58"/>
      <c r="AA33" s="20"/>
    </row>
    <row r="34">
      <c r="A34" s="20"/>
      <c r="B34" s="53"/>
      <c r="E34" s="55"/>
      <c r="H34" s="56"/>
      <c r="I34" s="20"/>
      <c r="J34" s="20"/>
      <c r="K34" s="62"/>
      <c r="Z34" s="58"/>
      <c r="AA34" s="20"/>
    </row>
    <row r="35">
      <c r="A35" s="20"/>
      <c r="B35" s="53"/>
      <c r="E35" s="55"/>
      <c r="H35" s="56"/>
      <c r="I35" s="20"/>
      <c r="J35" s="20"/>
      <c r="K35" s="62"/>
      <c r="Z35" s="58"/>
      <c r="AA35" s="20"/>
    </row>
    <row r="36">
      <c r="A36" s="20"/>
      <c r="B36" s="53"/>
      <c r="E36" s="55"/>
      <c r="H36" s="56"/>
      <c r="I36" s="20"/>
      <c r="J36" s="20"/>
      <c r="K36" s="62"/>
      <c r="Z36" s="58"/>
      <c r="AA36" s="20"/>
    </row>
    <row r="37">
      <c r="A37" s="20"/>
      <c r="B37" s="53"/>
      <c r="E37" s="55"/>
      <c r="H37" s="56"/>
      <c r="I37" s="20"/>
      <c r="J37" s="20"/>
      <c r="K37" s="62"/>
      <c r="Z37" s="58"/>
      <c r="AA37" s="20"/>
    </row>
    <row r="38">
      <c r="A38" s="20"/>
      <c r="B38" s="53"/>
      <c r="E38" s="55"/>
      <c r="H38" s="56"/>
      <c r="I38" s="20"/>
      <c r="J38" s="20"/>
      <c r="K38" s="62"/>
      <c r="Z38" s="58"/>
      <c r="AA38" s="20"/>
    </row>
    <row r="39">
      <c r="A39" s="20"/>
      <c r="B39" s="53"/>
      <c r="E39" s="55"/>
      <c r="H39" s="56"/>
      <c r="I39" s="20"/>
      <c r="J39" s="20"/>
      <c r="K39" s="62"/>
      <c r="Z39" s="58"/>
      <c r="AA39" s="20"/>
    </row>
    <row r="40">
      <c r="A40" s="20"/>
      <c r="B40" s="53"/>
      <c r="E40" s="55"/>
      <c r="H40" s="56"/>
      <c r="I40" s="20"/>
      <c r="J40" s="20"/>
      <c r="K40" s="62"/>
      <c r="Z40" s="58"/>
      <c r="AA40" s="20"/>
    </row>
    <row r="41">
      <c r="A41" s="20"/>
      <c r="B41" s="53"/>
      <c r="E41" s="55"/>
      <c r="H41" s="56"/>
      <c r="I41" s="20"/>
      <c r="J41" s="20"/>
      <c r="K41" s="62"/>
      <c r="Z41" s="58"/>
      <c r="AA41" s="20"/>
    </row>
    <row r="42">
      <c r="A42" s="20"/>
      <c r="B42" s="53"/>
      <c r="E42" s="55"/>
      <c r="H42" s="56"/>
      <c r="I42" s="20"/>
      <c r="J42" s="20"/>
      <c r="K42" s="62"/>
      <c r="Z42" s="58"/>
      <c r="AA42" s="20"/>
    </row>
    <row r="43">
      <c r="A43" s="20"/>
      <c r="B43" s="53"/>
      <c r="E43" s="55"/>
      <c r="H43" s="56"/>
      <c r="I43" s="20"/>
      <c r="J43" s="20"/>
      <c r="K43" s="62"/>
      <c r="Z43" s="58"/>
      <c r="AA43" s="20"/>
    </row>
    <row r="44">
      <c r="A44" s="20"/>
      <c r="B44" s="53"/>
      <c r="E44" s="55"/>
      <c r="H44" s="56"/>
      <c r="I44" s="20"/>
      <c r="J44" s="20"/>
      <c r="K44" s="62"/>
      <c r="Z44" s="58"/>
      <c r="AA44" s="20"/>
    </row>
    <row r="45">
      <c r="A45" s="20"/>
      <c r="B45" s="53"/>
      <c r="C45" s="63"/>
      <c r="D45" s="63"/>
      <c r="E45" s="64"/>
      <c r="H45" s="56"/>
      <c r="I45" s="20"/>
      <c r="J45" s="20"/>
      <c r="K45" s="62"/>
      <c r="Z45" s="58"/>
      <c r="AA45" s="20"/>
    </row>
    <row r="46">
      <c r="A46" s="20"/>
      <c r="B46" s="20"/>
      <c r="C46" s="20"/>
      <c r="D46" s="20"/>
      <c r="E46" s="65"/>
      <c r="H46" s="56"/>
      <c r="I46" s="20"/>
      <c r="J46" s="20"/>
      <c r="K46" s="62"/>
      <c r="Z46" s="58"/>
      <c r="AA46" s="20"/>
    </row>
    <row r="47">
      <c r="A47" s="20"/>
      <c r="B47" s="20"/>
      <c r="C47" s="20"/>
      <c r="D47" s="20"/>
      <c r="E47" s="65"/>
      <c r="H47" s="56"/>
      <c r="I47" s="20"/>
      <c r="J47" s="20"/>
      <c r="K47" s="62"/>
      <c r="Z47" s="58"/>
      <c r="AA47" s="20"/>
    </row>
    <row r="48">
      <c r="A48" s="20"/>
      <c r="B48" s="20"/>
      <c r="C48" s="20"/>
      <c r="D48" s="20"/>
      <c r="E48" s="65"/>
      <c r="H48" s="56"/>
      <c r="I48" s="20"/>
      <c r="J48" s="20"/>
      <c r="K48" s="62"/>
      <c r="Z48" s="58"/>
      <c r="AA48" s="20"/>
    </row>
    <row r="49">
      <c r="A49" s="20"/>
      <c r="B49" s="20"/>
      <c r="C49" s="20"/>
      <c r="D49" s="20"/>
      <c r="E49" s="65"/>
      <c r="H49" s="56"/>
      <c r="I49" s="20"/>
      <c r="J49" s="20"/>
      <c r="K49" s="62"/>
      <c r="Z49" s="58"/>
      <c r="AA49" s="20"/>
    </row>
    <row r="50">
      <c r="A50" s="20"/>
      <c r="B50" s="20"/>
      <c r="C50" s="20"/>
      <c r="D50" s="20"/>
      <c r="E50" s="65"/>
      <c r="H50" s="56"/>
      <c r="I50" s="20"/>
      <c r="J50" s="20"/>
      <c r="K50" s="62"/>
      <c r="Z50" s="58"/>
      <c r="AA50" s="20"/>
    </row>
    <row r="51">
      <c r="A51" s="20"/>
      <c r="B51" s="20"/>
      <c r="C51" s="20"/>
      <c r="D51" s="20"/>
      <c r="E51" s="65"/>
      <c r="H51" s="56"/>
      <c r="I51" s="20"/>
      <c r="J51" s="20"/>
      <c r="K51" s="62"/>
      <c r="Z51" s="58"/>
      <c r="AA51" s="20"/>
    </row>
    <row r="52">
      <c r="A52" s="20"/>
      <c r="B52" s="20"/>
      <c r="C52" s="20"/>
      <c r="D52" s="20"/>
      <c r="E52" s="65"/>
      <c r="H52" s="56"/>
      <c r="I52" s="20"/>
      <c r="J52" s="20"/>
      <c r="K52" s="62"/>
      <c r="Z52" s="58"/>
      <c r="AA52" s="20"/>
    </row>
    <row r="53">
      <c r="A53" s="20"/>
      <c r="B53" s="20"/>
      <c r="C53" s="20"/>
      <c r="D53" s="20"/>
      <c r="E53" s="65"/>
      <c r="H53" s="56"/>
      <c r="I53" s="20"/>
      <c r="J53" s="20"/>
      <c r="K53" s="62"/>
      <c r="Z53" s="58"/>
      <c r="AA53" s="20"/>
    </row>
    <row r="54">
      <c r="A54" s="20"/>
      <c r="B54" s="20"/>
      <c r="C54" s="20"/>
      <c r="D54" s="20"/>
      <c r="E54" s="65"/>
      <c r="F54" s="66"/>
      <c r="G54" s="66"/>
      <c r="H54" s="67"/>
      <c r="I54" s="20"/>
      <c r="J54" s="20"/>
      <c r="K54" s="62"/>
      <c r="Z54" s="58"/>
      <c r="AA54" s="20"/>
    </row>
    <row r="55">
      <c r="A55" s="20"/>
      <c r="B55" s="20"/>
      <c r="C55" s="20"/>
      <c r="D55" s="20"/>
      <c r="E55" s="20"/>
      <c r="F55" s="20"/>
      <c r="G55" s="20"/>
      <c r="H55" s="20"/>
      <c r="I55" s="20"/>
      <c r="J55" s="20"/>
      <c r="K55" s="62"/>
      <c r="Z55" s="58"/>
      <c r="AA55" s="20"/>
    </row>
    <row r="56">
      <c r="A56" s="20"/>
      <c r="B56" s="20"/>
      <c r="C56" s="20"/>
      <c r="D56" s="20"/>
      <c r="E56" s="20"/>
      <c r="F56" s="20"/>
      <c r="G56" s="20"/>
      <c r="H56" s="20"/>
      <c r="I56" s="20"/>
      <c r="J56" s="20"/>
      <c r="K56" s="62"/>
      <c r="Z56" s="58"/>
      <c r="AA56" s="20"/>
    </row>
    <row r="57">
      <c r="A57" s="27"/>
      <c r="B57" s="20"/>
      <c r="C57" s="20"/>
      <c r="D57" s="20"/>
      <c r="E57" s="20"/>
      <c r="F57" s="20"/>
      <c r="G57" s="20"/>
      <c r="H57" s="20"/>
      <c r="I57" s="20"/>
      <c r="J57" s="20"/>
      <c r="K57" s="62"/>
      <c r="Z57" s="58"/>
      <c r="AA57" s="20"/>
    </row>
    <row r="58">
      <c r="A58" s="27"/>
      <c r="B58" s="20"/>
      <c r="C58" s="20"/>
      <c r="D58" s="20"/>
      <c r="E58" s="20"/>
      <c r="F58" s="20"/>
      <c r="G58" s="20"/>
      <c r="H58" s="20"/>
      <c r="I58" s="20"/>
      <c r="J58" s="20"/>
      <c r="K58" s="62"/>
      <c r="Z58" s="58"/>
      <c r="AA58" s="20"/>
    </row>
    <row r="59">
      <c r="A59" s="20"/>
      <c r="B59" s="20"/>
      <c r="C59" s="20"/>
      <c r="D59" s="20"/>
      <c r="E59" s="20"/>
      <c r="F59" s="20"/>
      <c r="G59" s="20"/>
      <c r="H59" s="20"/>
      <c r="I59" s="20"/>
      <c r="J59" s="20"/>
      <c r="K59" s="62"/>
      <c r="Z59" s="58"/>
      <c r="AA59" s="20"/>
    </row>
    <row r="60">
      <c r="A60" s="20"/>
      <c r="B60" s="20"/>
      <c r="C60" s="20"/>
      <c r="D60" s="20"/>
      <c r="E60" s="20"/>
      <c r="F60" s="20"/>
      <c r="G60" s="20"/>
      <c r="H60" s="20"/>
      <c r="I60" s="20"/>
      <c r="J60" s="20"/>
      <c r="K60" s="62"/>
      <c r="Z60" s="58"/>
      <c r="AA60" s="20"/>
    </row>
    <row r="61">
      <c r="A61" s="20"/>
      <c r="B61" s="20"/>
      <c r="C61" s="20"/>
      <c r="D61" s="20"/>
      <c r="E61" s="20"/>
      <c r="F61" s="20"/>
      <c r="G61" s="20"/>
      <c r="H61" s="20"/>
      <c r="I61" s="20"/>
      <c r="J61" s="20"/>
      <c r="K61" s="62"/>
      <c r="Z61" s="58"/>
      <c r="AA61" s="20"/>
    </row>
    <row r="62">
      <c r="A62" s="20"/>
      <c r="B62" s="20"/>
      <c r="C62" s="20"/>
      <c r="D62" s="20"/>
      <c r="E62" s="20"/>
      <c r="F62" s="20"/>
      <c r="G62" s="20"/>
      <c r="H62" s="20"/>
      <c r="I62" s="20"/>
      <c r="J62" s="20"/>
      <c r="K62" s="62"/>
      <c r="Z62" s="58"/>
      <c r="AA62" s="20"/>
    </row>
    <row r="63">
      <c r="A63" s="20"/>
      <c r="B63" s="20"/>
      <c r="C63" s="20"/>
      <c r="D63" s="20"/>
      <c r="E63" s="20"/>
      <c r="F63" s="20"/>
      <c r="G63" s="20"/>
      <c r="H63" s="20"/>
      <c r="I63" s="20"/>
      <c r="J63" s="20"/>
      <c r="K63" s="62"/>
      <c r="Z63" s="58"/>
      <c r="AA63" s="20"/>
    </row>
    <row r="64">
      <c r="A64" s="20"/>
      <c r="B64" s="20"/>
      <c r="C64" s="20"/>
      <c r="D64" s="20"/>
      <c r="E64" s="20"/>
      <c r="F64" s="20"/>
      <c r="G64" s="20"/>
      <c r="H64" s="20"/>
      <c r="I64" s="20"/>
      <c r="J64" s="20"/>
      <c r="K64" s="62"/>
      <c r="Z64" s="58"/>
      <c r="AA64" s="20"/>
    </row>
    <row r="65">
      <c r="A65" s="20"/>
      <c r="B65" s="20"/>
      <c r="C65" s="20"/>
      <c r="D65" s="20"/>
      <c r="E65" s="20"/>
      <c r="F65" s="20"/>
      <c r="G65" s="20"/>
      <c r="H65" s="20"/>
      <c r="I65" s="20"/>
      <c r="J65" s="20"/>
      <c r="K65" s="62"/>
      <c r="Z65" s="58"/>
      <c r="AA65" s="20"/>
    </row>
    <row r="66">
      <c r="A66" s="20"/>
      <c r="B66" s="20"/>
      <c r="C66" s="20"/>
      <c r="D66" s="20"/>
      <c r="E66" s="20"/>
      <c r="F66" s="20"/>
      <c r="G66" s="20"/>
      <c r="H66" s="20"/>
      <c r="I66" s="20"/>
      <c r="J66" s="20"/>
      <c r="K66" s="62"/>
      <c r="Z66" s="58"/>
      <c r="AA66" s="20"/>
    </row>
    <row r="67">
      <c r="A67" s="20"/>
      <c r="B67" s="20"/>
      <c r="C67" s="20"/>
      <c r="D67" s="20"/>
      <c r="E67" s="20"/>
      <c r="F67" s="20"/>
      <c r="G67" s="20"/>
      <c r="H67" s="20"/>
      <c r="I67" s="20"/>
      <c r="J67" s="20"/>
      <c r="K67" s="62"/>
      <c r="Z67" s="58"/>
      <c r="AA67" s="20"/>
    </row>
    <row r="68">
      <c r="A68" s="20"/>
      <c r="B68" s="20"/>
      <c r="C68" s="20"/>
      <c r="D68" s="20"/>
      <c r="E68" s="20"/>
      <c r="F68" s="20"/>
      <c r="G68" s="20"/>
      <c r="H68" s="20"/>
      <c r="I68" s="20"/>
      <c r="J68" s="20"/>
      <c r="K68" s="62"/>
      <c r="Z68" s="58"/>
      <c r="AA68" s="20"/>
    </row>
    <row r="69">
      <c r="A69" s="20"/>
      <c r="B69" s="20"/>
      <c r="C69" s="20"/>
      <c r="D69" s="20"/>
      <c r="E69" s="20"/>
      <c r="F69" s="20"/>
      <c r="G69" s="20"/>
      <c r="H69" s="20"/>
      <c r="I69" s="20"/>
      <c r="J69" s="20"/>
      <c r="K69" s="62"/>
      <c r="Z69" s="58"/>
      <c r="AA69" s="20"/>
    </row>
    <row r="70">
      <c r="A70" s="20"/>
      <c r="B70" s="20"/>
      <c r="C70" s="20"/>
      <c r="D70" s="20"/>
      <c r="E70" s="20"/>
      <c r="F70" s="20"/>
      <c r="G70" s="20"/>
      <c r="H70" s="20"/>
      <c r="I70" s="20"/>
      <c r="J70" s="20"/>
      <c r="K70" s="62"/>
      <c r="Z70" s="58"/>
      <c r="AA70" s="20"/>
    </row>
    <row r="71">
      <c r="A71" s="20"/>
      <c r="B71" s="20"/>
      <c r="C71" s="20"/>
      <c r="D71" s="20"/>
      <c r="E71" s="20"/>
      <c r="F71" s="20"/>
      <c r="G71" s="20"/>
      <c r="H71" s="20"/>
      <c r="I71" s="20"/>
      <c r="J71" s="20"/>
      <c r="K71" s="62"/>
      <c r="L71" s="60"/>
      <c r="M71" s="60"/>
      <c r="N71" s="60"/>
      <c r="O71" s="60"/>
      <c r="P71" s="60"/>
      <c r="Q71" s="60"/>
      <c r="R71" s="60"/>
      <c r="S71" s="60"/>
      <c r="T71" s="60"/>
      <c r="U71" s="60"/>
      <c r="V71" s="60"/>
      <c r="W71" s="60"/>
      <c r="X71" s="60"/>
      <c r="Y71" s="60"/>
      <c r="Z71" s="61"/>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sheetData>
  <mergeCells count="16">
    <mergeCell ref="L2:N2"/>
    <mergeCell ref="O2:Q2"/>
    <mergeCell ref="C24:E45"/>
    <mergeCell ref="F24:H54"/>
    <mergeCell ref="I24:K33"/>
    <mergeCell ref="L24:Z71"/>
    <mergeCell ref="R2:T2"/>
    <mergeCell ref="U2:W2"/>
    <mergeCell ref="C1:E1"/>
    <mergeCell ref="F1:H1"/>
    <mergeCell ref="I1:Z1"/>
    <mergeCell ref="AA1:AA2"/>
    <mergeCell ref="C2:E2"/>
    <mergeCell ref="F2:H2"/>
    <mergeCell ref="I2:K2"/>
    <mergeCell ref="X2:Z2"/>
  </mergeCells>
  <drawing r:id="rId1"/>
</worksheet>
</file>