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K15" i="1" l="1"/>
  <c r="K18" i="1" s="1"/>
  <c r="K12" i="1"/>
  <c r="K11" i="1"/>
  <c r="H18" i="1"/>
  <c r="H13" i="1"/>
  <c r="E16" i="1"/>
  <c r="H14" i="1" s="1"/>
  <c r="H16" i="1" s="1"/>
  <c r="E15" i="1"/>
  <c r="E13" i="1"/>
  <c r="E14" i="1" s="1"/>
  <c r="B15" i="1"/>
  <c r="B13" i="1"/>
  <c r="B14" i="1"/>
  <c r="H17" i="1" l="1"/>
  <c r="E17" i="1"/>
  <c r="B18" i="1"/>
  <c r="B19" i="1" s="1"/>
  <c r="B17" i="1"/>
  <c r="E18" i="1" l="1"/>
  <c r="H9" i="1" s="1"/>
  <c r="H10" i="1" s="1"/>
  <c r="H12" i="1" s="1"/>
  <c r="H19" i="1"/>
  <c r="H20" i="1" l="1"/>
  <c r="H21" i="1" s="1"/>
  <c r="H24" i="1" s="1"/>
  <c r="K13" i="1" l="1"/>
  <c r="K14" i="1" s="1"/>
</calcChain>
</file>

<file path=xl/sharedStrings.xml><?xml version="1.0" encoding="utf-8"?>
<sst xmlns="http://schemas.openxmlformats.org/spreadsheetml/2006/main" count="62" uniqueCount="58">
  <si>
    <t>Input</t>
  </si>
  <si>
    <t>Vcc</t>
  </si>
  <si>
    <t>Vceq</t>
  </si>
  <si>
    <t>Iceq(Assume)</t>
  </si>
  <si>
    <t>Input Stage</t>
  </si>
  <si>
    <t>RE1</t>
  </si>
  <si>
    <t>Beta</t>
  </si>
  <si>
    <t>Ri</t>
  </si>
  <si>
    <t>R1</t>
  </si>
  <si>
    <t>VB</t>
  </si>
  <si>
    <t>Av1</t>
  </si>
  <si>
    <t>Output Voltage</t>
  </si>
  <si>
    <t>Input Voltage</t>
  </si>
  <si>
    <t>Output Stage</t>
  </si>
  <si>
    <t>RL</t>
  </si>
  <si>
    <t>Power speaker</t>
  </si>
  <si>
    <t>IL</t>
  </si>
  <si>
    <t>Vo</t>
  </si>
  <si>
    <t>RE4</t>
  </si>
  <si>
    <t>Vceq4</t>
  </si>
  <si>
    <t>IE</t>
  </si>
  <si>
    <t>Icq4</t>
  </si>
  <si>
    <t>Rpi4</t>
  </si>
  <si>
    <t>Rpi1</t>
  </si>
  <si>
    <t>Av4</t>
  </si>
  <si>
    <t>V0_3</t>
  </si>
  <si>
    <t>AvT</t>
  </si>
  <si>
    <t>Av2</t>
  </si>
  <si>
    <t>Vc3</t>
  </si>
  <si>
    <t>Gain_2</t>
  </si>
  <si>
    <t>Gain_3</t>
  </si>
  <si>
    <t>Ib4</t>
  </si>
  <si>
    <t>Icq3</t>
  </si>
  <si>
    <t>IRC3</t>
  </si>
  <si>
    <t>RC3</t>
  </si>
  <si>
    <t>Rpi3</t>
  </si>
  <si>
    <t>Ri4</t>
  </si>
  <si>
    <t>Av3</t>
  </si>
  <si>
    <t>RE3</t>
  </si>
  <si>
    <t>VB3</t>
  </si>
  <si>
    <t>R17(bottom)</t>
  </si>
  <si>
    <t>Ri3</t>
  </si>
  <si>
    <t>R16</t>
  </si>
  <si>
    <t>Vceq2</t>
  </si>
  <si>
    <t>RC2</t>
  </si>
  <si>
    <t>ICEq2</t>
  </si>
  <si>
    <t>Rpi2</t>
  </si>
  <si>
    <t>RE2</t>
  </si>
  <si>
    <t>VB2</t>
  </si>
  <si>
    <t>R8</t>
  </si>
  <si>
    <t>Ri2</t>
  </si>
  <si>
    <t>R10</t>
  </si>
  <si>
    <t>Calculated</t>
  </si>
  <si>
    <t>R7</t>
  </si>
  <si>
    <t>freq</t>
  </si>
  <si>
    <t>R12</t>
  </si>
  <si>
    <t>C4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</si>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</sst>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0" borderId="0" xfId="0" applyNumberFormat="1"/>
    <xf numFmtId="0" fontId="0" fillId="3" borderId="0" xfId="0" applyFill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4" borderId="0" xfId="0" applyFill="1"/>
    <xf numFmtId="11" fontId="0" fillId="4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D4" workbookViewId="0">
      <selection activeCell="K18" sqref="K18"/>
    </sheetView>
  </sheetViews>
  <sheetFormatPr defaultRowHeight="15" x14ac:dyDescent="0.25"/>
  <cols>
    <col min="1" max="1" width="14.7109375" bestFit="1" customWidth="1"/>
    <col min="2" max="2" width="20.140625" customWidth="1"/>
    <col min="4" max="4" width="14.28515625" bestFit="1" customWidth="1"/>
    <col min="7" max="7" width="12.140625" bestFit="1" customWidth="1"/>
    <col min="8" max="8" width="12.7109375" bestFit="1" customWidth="1"/>
  </cols>
  <sheetData>
    <row r="2" spans="1:11" x14ac:dyDescent="0.25">
      <c r="A2" s="3" t="s">
        <v>0</v>
      </c>
    </row>
    <row r="3" spans="1:11" x14ac:dyDescent="0.25">
      <c r="A3" s="7" t="s">
        <v>52</v>
      </c>
    </row>
    <row r="4" spans="1:11" ht="15.75" thickBot="1" x14ac:dyDescent="0.3"/>
    <row r="5" spans="1:11" ht="15.75" thickBot="1" x14ac:dyDescent="0.3">
      <c r="A5" s="10" t="s">
        <v>1</v>
      </c>
      <c r="B5" s="11">
        <v>12</v>
      </c>
    </row>
    <row r="7" spans="1:11" ht="15.75" thickBot="1" x14ac:dyDescent="0.3">
      <c r="A7" s="8" t="s">
        <v>4</v>
      </c>
      <c r="D7" s="8" t="s">
        <v>13</v>
      </c>
      <c r="G7" s="8" t="s">
        <v>30</v>
      </c>
      <c r="J7" s="8" t="s">
        <v>29</v>
      </c>
    </row>
    <row r="8" spans="1:11" ht="15.75" thickBot="1" x14ac:dyDescent="0.3">
      <c r="A8" t="s">
        <v>12</v>
      </c>
      <c r="B8" s="2">
        <v>0.01</v>
      </c>
      <c r="D8" s="9" t="s">
        <v>6</v>
      </c>
      <c r="E8" s="7">
        <v>100</v>
      </c>
      <c r="G8" s="9" t="s">
        <v>6</v>
      </c>
      <c r="H8" s="3">
        <v>100</v>
      </c>
      <c r="J8" s="9" t="s">
        <v>6</v>
      </c>
      <c r="K8" s="3">
        <v>100</v>
      </c>
    </row>
    <row r="9" spans="1:11" ht="15.75" thickBot="1" x14ac:dyDescent="0.3">
      <c r="A9" t="s">
        <v>6</v>
      </c>
      <c r="B9" s="1">
        <v>100</v>
      </c>
      <c r="D9" s="9" t="s">
        <v>19</v>
      </c>
      <c r="E9" s="3">
        <v>6</v>
      </c>
      <c r="G9" t="s">
        <v>25</v>
      </c>
      <c r="H9" s="7">
        <f>E14/E18</f>
        <v>1.28409554853904</v>
      </c>
      <c r="J9" t="s">
        <v>43</v>
      </c>
      <c r="K9" s="3">
        <v>6</v>
      </c>
    </row>
    <row r="10" spans="1:11" ht="15.75" thickBot="1" x14ac:dyDescent="0.3">
      <c r="A10" t="s">
        <v>7</v>
      </c>
      <c r="B10" s="2">
        <v>70000</v>
      </c>
      <c r="D10" s="9" t="s">
        <v>20</v>
      </c>
      <c r="E10" s="3">
        <v>0.3</v>
      </c>
      <c r="G10" t="s">
        <v>26</v>
      </c>
      <c r="H10" s="5">
        <f>H9/B19</f>
        <v>147.38341364278352</v>
      </c>
      <c r="J10" t="s">
        <v>45</v>
      </c>
      <c r="K10" s="4">
        <v>1.4999999999999999E-2</v>
      </c>
    </row>
    <row r="11" spans="1:11" ht="15.75" thickBot="1" x14ac:dyDescent="0.3">
      <c r="A11" t="s">
        <v>2</v>
      </c>
      <c r="B11" s="1">
        <v>6</v>
      </c>
      <c r="D11" t="s">
        <v>14</v>
      </c>
      <c r="E11" s="3">
        <v>8</v>
      </c>
      <c r="G11" t="s">
        <v>27</v>
      </c>
      <c r="H11" s="3">
        <v>12.14</v>
      </c>
      <c r="J11" t="s">
        <v>44</v>
      </c>
      <c r="K11" s="13">
        <f>(B5-K9)/K10</f>
        <v>400</v>
      </c>
    </row>
    <row r="12" spans="1:11" ht="15.75" thickBot="1" x14ac:dyDescent="0.3">
      <c r="A12" t="s">
        <v>3</v>
      </c>
      <c r="B12" s="2">
        <v>2E-3</v>
      </c>
      <c r="D12" t="s">
        <v>15</v>
      </c>
      <c r="E12" s="3">
        <v>0.1</v>
      </c>
      <c r="G12" t="s">
        <v>37</v>
      </c>
      <c r="H12" s="5">
        <f>H10/H11</f>
        <v>12.140314138614787</v>
      </c>
      <c r="J12" t="s">
        <v>46</v>
      </c>
      <c r="K12" s="5">
        <f>(K8*0.026)/K10</f>
        <v>173.33333333333334</v>
      </c>
    </row>
    <row r="13" spans="1:11" x14ac:dyDescent="0.25">
      <c r="A13" t="s">
        <v>5</v>
      </c>
      <c r="B13" s="13">
        <f>(B5-B11)/B12</f>
        <v>3000</v>
      </c>
      <c r="D13" t="s">
        <v>16</v>
      </c>
      <c r="E13" s="7">
        <f>SQRT(E12/E11)*SQRT(2)</f>
        <v>0.15811388300841897</v>
      </c>
      <c r="G13" t="s">
        <v>28</v>
      </c>
      <c r="H13" s="7">
        <f>0.7+(B5-E9)</f>
        <v>6.7</v>
      </c>
      <c r="J13" t="s">
        <v>41</v>
      </c>
      <c r="K13" s="5">
        <f>1/(1/H22+1/(H18+(1+H8)*H20))</f>
        <v>1565.3335591949549</v>
      </c>
    </row>
    <row r="14" spans="1:11" x14ac:dyDescent="0.25">
      <c r="A14" t="s">
        <v>23</v>
      </c>
      <c r="B14" s="5">
        <f>(B9*0.026)/B12</f>
        <v>1300</v>
      </c>
      <c r="D14" t="s">
        <v>17</v>
      </c>
      <c r="E14" s="7">
        <f>E13*E11</f>
        <v>1.2649110640673518</v>
      </c>
      <c r="G14" t="s">
        <v>31</v>
      </c>
      <c r="H14" s="7">
        <f>E16/E8</f>
        <v>2.9702970297029703E-3</v>
      </c>
      <c r="J14" t="s">
        <v>47</v>
      </c>
      <c r="K14" s="12">
        <f>(((K8*(1/(1/K11+1/K13)))/H11)-K12)/(1+K8)</f>
        <v>24.266903983401708</v>
      </c>
    </row>
    <row r="15" spans="1:11" ht="15.75" thickBot="1" x14ac:dyDescent="0.3">
      <c r="A15" t="s">
        <v>9</v>
      </c>
      <c r="B15" s="5">
        <f>B11+0.7</f>
        <v>6.7</v>
      </c>
      <c r="D15" t="s">
        <v>18</v>
      </c>
      <c r="E15" s="12">
        <f>(B5-E9)/E10</f>
        <v>20</v>
      </c>
      <c r="G15" t="s">
        <v>32</v>
      </c>
      <c r="H15" s="4">
        <v>1.4999999999999999E-2</v>
      </c>
      <c r="J15" t="s">
        <v>48</v>
      </c>
      <c r="K15" s="7">
        <f>(K10*(1+K8))/K8+0.7</f>
        <v>0.71514999999999995</v>
      </c>
    </row>
    <row r="16" spans="1:11" ht="15.75" thickBot="1" x14ac:dyDescent="0.3">
      <c r="A16" t="s">
        <v>8</v>
      </c>
      <c r="B16" s="2">
        <v>150000</v>
      </c>
      <c r="D16" t="s">
        <v>21</v>
      </c>
      <c r="E16" s="7">
        <f>(E8/(1+E8))*E10</f>
        <v>0.29702970297029702</v>
      </c>
      <c r="G16" t="s">
        <v>33</v>
      </c>
      <c r="H16" s="5">
        <f>H14+H15</f>
        <v>1.7970297029702969E-2</v>
      </c>
      <c r="J16" t="s">
        <v>50</v>
      </c>
      <c r="K16" s="4">
        <v>50000</v>
      </c>
    </row>
    <row r="17" spans="1:11" x14ac:dyDescent="0.25">
      <c r="A17" t="s">
        <v>53</v>
      </c>
      <c r="B17" s="13">
        <f>1/(1/B10-1/B16-1/(B14+(1+B9)*B13))</f>
        <v>230796.7350476741</v>
      </c>
      <c r="D17" t="s">
        <v>22</v>
      </c>
      <c r="E17" s="7">
        <f>(E8*0.026)/E16</f>
        <v>8.7533333333333339</v>
      </c>
      <c r="G17" t="s">
        <v>34</v>
      </c>
      <c r="H17" s="13">
        <f>(B5-H13)/H16</f>
        <v>294.93112947658403</v>
      </c>
      <c r="J17" t="s">
        <v>49</v>
      </c>
      <c r="K17" s="4">
        <v>55000</v>
      </c>
    </row>
    <row r="18" spans="1:11" x14ac:dyDescent="0.25">
      <c r="A18" t="s">
        <v>10</v>
      </c>
      <c r="B18" s="7">
        <f>(((1+B9)*B13)/(B14+(1+B9)*B13)*(B10/(B10+10000)))</f>
        <v>0.87126191258626351</v>
      </c>
      <c r="D18" t="s">
        <v>24</v>
      </c>
      <c r="E18" s="7">
        <f>((1+E8)*(1/(1/E15+1/E11)))/(E17+(1+E8)*(1/(1/E15+1/E11)))</f>
        <v>0.98505992447873914</v>
      </c>
      <c r="G18" t="s">
        <v>35</v>
      </c>
      <c r="H18" s="5">
        <f>(H8*0.026)/H15</f>
        <v>173.33333333333334</v>
      </c>
      <c r="J18" s="6" t="s">
        <v>51</v>
      </c>
      <c r="K18" s="5">
        <f>(K17*(B5/K15))-K17</f>
        <v>867883.31119345606</v>
      </c>
    </row>
    <row r="19" spans="1:11" x14ac:dyDescent="0.25">
      <c r="A19" t="s">
        <v>11</v>
      </c>
      <c r="B19" s="5">
        <f>B8*B18</f>
        <v>8.7126191258626359E-3</v>
      </c>
      <c r="G19" t="s">
        <v>36</v>
      </c>
      <c r="H19" s="7">
        <f>E17+(1+E8)*(1/(1/E15+1/E11))</f>
        <v>585.89619047619044</v>
      </c>
    </row>
    <row r="20" spans="1:11" x14ac:dyDescent="0.25">
      <c r="G20" t="s">
        <v>38</v>
      </c>
      <c r="H20" s="12">
        <f>(((H8*(1/(1/H17+1/H19)))/H12)-H18)/(1+H8)</f>
        <v>14.283063238908428</v>
      </c>
    </row>
    <row r="21" spans="1:11" x14ac:dyDescent="0.25">
      <c r="G21" t="s">
        <v>39</v>
      </c>
      <c r="H21" s="7">
        <f>((H15*(1+H8))/H8)*H20+0.7</f>
        <v>0.91638840806946265</v>
      </c>
    </row>
    <row r="22" spans="1:11" x14ac:dyDescent="0.25">
      <c r="G22" t="s">
        <v>41</v>
      </c>
      <c r="H22" s="4">
        <v>50000</v>
      </c>
    </row>
    <row r="23" spans="1:11" x14ac:dyDescent="0.25">
      <c r="B23" s="14"/>
      <c r="G23" t="s">
        <v>40</v>
      </c>
      <c r="H23" s="4">
        <v>60000</v>
      </c>
    </row>
    <row r="24" spans="1:11" x14ac:dyDescent="0.25">
      <c r="B24" s="14"/>
      <c r="G24" t="s">
        <v>42</v>
      </c>
      <c r="H24" s="13">
        <f>H23*(B5/H21)-H23</f>
        <v>725693.04637627373</v>
      </c>
    </row>
    <row r="25" spans="1:11" x14ac:dyDescent="0.25">
      <c r="A25" t="s">
        <v>54</v>
      </c>
      <c r="B25" s="14">
        <v>20000</v>
      </c>
    </row>
    <row r="26" spans="1:11" x14ac:dyDescent="0.25">
      <c r="A26" t="s">
        <v>55</v>
      </c>
      <c r="B26" s="14">
        <v>150</v>
      </c>
    </row>
    <row r="27" spans="1:11" x14ac:dyDescent="0.25">
      <c r="A27" t="s">
        <v>56</v>
      </c>
      <c r="B27" s="14">
        <v>1</v>
      </c>
    </row>
    <row r="28" spans="1:11" x14ac:dyDescent="0.25">
      <c r="A28" t="s">
        <v>57</v>
      </c>
      <c r="B28" s="14">
        <f>1/(2*3.14159*B25*B27)</f>
        <v>7.9577538762219144E-6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2013-04-10T02:42:15Z</dcterms:created>
  <dcterms:modified xsi:type="dcterms:W3CDTF">2013-04-19T02:23:35Z</dcterms:modified>
</cp:coreProperties>
</file>