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Tables" sheetId="2" r:id="rId1"/>
    <sheet name="Main" sheetId="1" r:id="rId2"/>
    <sheet name="Charts" sheetId="3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<sst xmlns="http://schemas.openxmlformats.org/spreadsheetml/2006/main" count="63" uniqueCount="26">
  <si>
    <t xml:space="preserve"> Name</t>
  </si>
  <si>
    <t>Sum of Total Cost</t>
  </si>
  <si>
    <t>Sum of Loan Amount</t>
  </si>
  <si>
    <t>Bulcha Tariku</t>
  </si>
  <si>
    <t>GebreyesChala</t>
  </si>
  <si>
    <t>Girma Assafa</t>
  </si>
  <si>
    <t>Haile  Michael</t>
  </si>
  <si>
    <t>Marcelo Mosh</t>
  </si>
  <si>
    <t>Taffese Mezmur</t>
  </si>
  <si>
    <t>(blank)</t>
  </si>
  <si>
    <t xml:space="preserve">Total </t>
  </si>
  <si>
    <t>Grand Total</t>
  </si>
  <si>
    <t>Sum of Total Interest</t>
  </si>
  <si>
    <t>Loan Mangment System</t>
  </si>
  <si>
    <t>Loan Amount</t>
  </si>
  <si>
    <t>Loan Year</t>
  </si>
  <si>
    <t>Number Of Payment</t>
  </si>
  <si>
    <t>Annual Rate</t>
  </si>
  <si>
    <t>Monthly Payment</t>
  </si>
  <si>
    <t>Annual Payment</t>
  </si>
  <si>
    <t>Total Cost</t>
  </si>
  <si>
    <t>Total Interest</t>
  </si>
  <si>
    <t>Values</t>
  </si>
  <si>
    <t>Maximum</t>
  </si>
  <si>
    <t>Minmum</t>
  </si>
  <si>
    <t>Average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</si>
</sst>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8" formatCode="&quot;$&quot;#,##0.00_);[Red]\(&quot;$&quot;#,##0.00\)"/>
    <numFmt numFmtId="178" formatCode="0.0%"/>
    <numFmt numFmtId="179" formatCode="&quot;$&quot;#,##0.0_);[Red]\(&quot;$&quot;#,##0.0\)"/>
    <numFmt numFmtId="180" formatCode="0_);[Red]\(0\)"/>
  </numFmts>
  <fonts count="21">
    <font>
      <sz val="11"/>
      <color theme="1"/>
      <name val="Garamond"/>
      <charset val="134"/>
      <scheme val="minor"/>
    </font>
    <font>
      <sz val="24"/>
      <color theme="1"/>
      <name val="Garamond"/>
      <charset val="134"/>
      <scheme val="minor"/>
    </font>
    <font>
      <sz val="11"/>
      <color rgb="FFFA7D00"/>
      <name val="Garamond"/>
      <charset val="0"/>
      <scheme val="minor"/>
    </font>
    <font>
      <b/>
      <sz val="11"/>
      <color rgb="FFFA7D00"/>
      <name val="Garamond"/>
      <charset val="0"/>
      <scheme val="minor"/>
    </font>
    <font>
      <sz val="11"/>
      <color theme="1"/>
      <name val="Garamond"/>
      <charset val="0"/>
      <scheme val="minor"/>
    </font>
    <font>
      <sz val="11"/>
      <color theme="0"/>
      <name val="Garamond"/>
      <charset val="0"/>
      <scheme val="minor"/>
    </font>
    <font>
      <u/>
      <sz val="11"/>
      <color rgb="FF0000FF"/>
      <name val="Garamond"/>
      <charset val="0"/>
      <scheme val="minor"/>
    </font>
    <font>
      <b/>
      <sz val="11"/>
      <color rgb="FF3F3F3F"/>
      <name val="Garamond"/>
      <charset val="0"/>
      <scheme val="minor"/>
    </font>
    <font>
      <sz val="11"/>
      <color rgb="FF3F3F76"/>
      <name val="Garamond"/>
      <charset val="0"/>
      <scheme val="minor"/>
    </font>
    <font>
      <b/>
      <sz val="11"/>
      <color theme="3"/>
      <name val="Garamond"/>
      <charset val="134"/>
      <scheme val="minor"/>
    </font>
    <font>
      <u/>
      <sz val="11"/>
      <color rgb="FF800080"/>
      <name val="Garamond"/>
      <charset val="0"/>
      <scheme val="minor"/>
    </font>
    <font>
      <b/>
      <sz val="11"/>
      <color rgb="FFFFFFFF"/>
      <name val="Garamond"/>
      <charset val="0"/>
      <scheme val="minor"/>
    </font>
    <font>
      <b/>
      <sz val="13"/>
      <color theme="3"/>
      <name val="Garamond"/>
      <charset val="134"/>
      <scheme val="minor"/>
    </font>
    <font>
      <sz val="11"/>
      <color rgb="FFFF0000"/>
      <name val="Garamond"/>
      <charset val="0"/>
      <scheme val="minor"/>
    </font>
    <font>
      <b/>
      <sz val="18"/>
      <color theme="3"/>
      <name val="Garamond"/>
      <charset val="134"/>
      <scheme val="minor"/>
    </font>
    <font>
      <i/>
      <sz val="11"/>
      <color rgb="FF7F7F7F"/>
      <name val="Garamond"/>
      <charset val="0"/>
      <scheme val="minor"/>
    </font>
    <font>
      <b/>
      <sz val="15"/>
      <color theme="3"/>
      <name val="Garamond"/>
      <charset val="134"/>
      <scheme val="minor"/>
    </font>
    <font>
      <sz val="11"/>
      <color rgb="FF006100"/>
      <name val="Garamond"/>
      <charset val="0"/>
      <scheme val="minor"/>
    </font>
    <font>
      <b/>
      <sz val="11"/>
      <color theme="1"/>
      <name val="Garamond"/>
      <charset val="0"/>
      <scheme val="minor"/>
    </font>
    <font>
      <sz val="11"/>
      <color rgb="FF9C0006"/>
      <name val="Garamond"/>
      <charset val="0"/>
      <scheme val="minor"/>
    </font>
    <font>
      <sz val="11"/>
      <color rgb="FF9C6500"/>
      <name val="Garamond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13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1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3" borderId="1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11" applyNumberFormat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8" fontId="0" fillId="0" borderId="0" xfId="0" applyNumberFormat="1" applyProtection="1">
      <alignment vertical="center"/>
      <protection locked="0"/>
    </xf>
    <xf numFmtId="9" fontId="0" fillId="0" borderId="0" xfId="0" applyNumberFormat="1">
      <alignment vertical="center"/>
    </xf>
    <xf numFmtId="8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Protection="1">
      <alignment vertical="center"/>
      <protection locked="0"/>
    </xf>
    <xf numFmtId="10" fontId="0" fillId="0" borderId="0" xfId="0" applyNumberFormat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numFmt numFmtId="8" formatCode="&quot;$&quot;#,##0.00_);[Red]\(&quot;$&quot;#,##0.00\)"/>
      <protection locked="0"/>
    </dxf>
    <dxf>
      <numFmt numFmtId="8" formatCode="&quot;$&quot;#,##0.00_);[Red]\(&quot;$&quot;#,##0.00\)"/>
      <protection locked="0"/>
    </dxf>
    <dxf>
      <numFmt numFmtId="8" formatCode="&quot;$&quot;#,##0.00_);[Red]\(&quot;$&quot;#,##0.00\)"/>
      <protection locked="0"/>
    </dxf>
    <dxf>
      <numFmt numFmtId="9" formatCode="0%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  <protection locked="0"/>
    </dxf>
    <dxf>
      <numFmt numFmtId="8" formatCode="&quot;$&quot;#,##0.00_);[Red]\(&quot;$&quot;#,##0.00\)"/>
      <protection locked="0"/>
    </dxf>
    <dxf>
      <numFmt numFmtId="8" formatCode="&quot;$&quot;#,##0.00_);[Red]\(&quot;$&quot;#,##0.00\)"/>
      <protection locked="0"/>
    </dxf>
    <dxf>
      <numFmt numFmtId="180" formatCode="0_);[Red]\(0\)"/>
      <protection locked="0"/>
    </dxf>
    <dxf>
      <numFmt numFmtId="180" formatCode="0_);[Red]\(0\)"/>
      <protection locked="0"/>
    </dxf>
    <dxf>
      <numFmt numFmtId="10" formatCode="0.00%"/>
      <protection locked="0"/>
    </dxf>
    <dxf>
      <numFmt numFmtId="8" formatCode="&quot;$&quot;#,##0.00_);[Red]\(&quot;$&quot;#,##0.00\)"/>
      <protection locked="0"/>
    </dxf>
    <dxf>
      <numFmt numFmtId="8" formatCode="&quot;$&quot;#,##0.00_);[Red]\(&quot;$&quot;#,##0.00\)"/>
      <protection locked="0"/>
    </dxf>
    <dxf>
      <numFmt numFmtId="8" formatCode="&quot;$&quot;#,##0.00_);[Red]\(&quot;$&quot;#,##0.00\)"/>
      <protection locked="0"/>
    </dxf>
    <dxf>
      <numFmt numFmtId="8" formatCode="&quot;$&quot;#,##0.00_);[Red]\(&quot;$&quot;#,##0.00\)"/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[project.xlsx]Tables!PivotTable6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Tables!$A$4:$A$12</c:f>
              <c:strCache>
                <c:ptCount val="8"/>
                <c:pt idx="0">
                  <c:v>Bulcha Tariku</c:v>
                </c:pt>
                <c:pt idx="1">
                  <c:v>GebreyesChala</c:v>
                </c:pt>
                <c:pt idx="2">
                  <c:v>Girma Assafa</c:v>
                </c:pt>
                <c:pt idx="3">
                  <c:v>Haile  Michael</c:v>
                </c:pt>
                <c:pt idx="4">
                  <c:v>Marcelo Mosh</c:v>
                </c:pt>
                <c:pt idx="5">
                  <c:v>Taffese Mezmur</c:v>
                </c:pt>
                <c:pt idx="6">
                  <c:v>(blank)</c:v>
                </c:pt>
                <c:pt idx="7">
                  <c:v>Total </c:v>
                </c:pt>
              </c:strCache>
            </c:strRef>
          </c:cat>
          <c:val>
            <c:numRef>
              <c:f>Tables!$B$4:$B$12</c:f>
              <c:numCache>
                <c:formatCode>General</c:formatCode>
                <c:ptCount val="8"/>
                <c:pt idx="0">
                  <c:v>35400.8233284228</c:v>
                </c:pt>
                <c:pt idx="1">
                  <c:v>32600.9036363638</c:v>
                </c:pt>
                <c:pt idx="2">
                  <c:v>2663.68439108118</c:v>
                </c:pt>
                <c:pt idx="3">
                  <c:v>47850.4813864611</c:v>
                </c:pt>
                <c:pt idx="4">
                  <c:v>169562.32977567</c:v>
                </c:pt>
                <c:pt idx="5">
                  <c:v>125933.00389732</c:v>
                </c:pt>
                <c:pt idx="7">
                  <c:v>414011.226415318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428843"/>
        <c:axId val="767038880"/>
      </c:barChart>
      <c:catAx>
        <c:axId val="4134288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38880"/>
        <c:crosses val="autoZero"/>
        <c:auto val="1"/>
        <c:lblAlgn val="ctr"/>
        <c:lblOffset val="100"/>
        <c:noMultiLvlLbl val="0"/>
      </c:catAx>
      <c:valAx>
        <c:axId val="7670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288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[project.xlsx]Tables!PivotTable7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Tables!$D$4:$D$12</c:f>
              <c:strCache>
                <c:ptCount val="8"/>
                <c:pt idx="0">
                  <c:v>Bulcha Tariku</c:v>
                </c:pt>
                <c:pt idx="1">
                  <c:v>GebreyesChala</c:v>
                </c:pt>
                <c:pt idx="2">
                  <c:v>Girma Assafa</c:v>
                </c:pt>
                <c:pt idx="3">
                  <c:v>Haile  Michael</c:v>
                </c:pt>
                <c:pt idx="4">
                  <c:v>Marcelo Mosh</c:v>
                </c:pt>
                <c:pt idx="5">
                  <c:v>Taffese Mezmur</c:v>
                </c:pt>
                <c:pt idx="6">
                  <c:v>(blank)</c:v>
                </c:pt>
                <c:pt idx="7">
                  <c:v>Total </c:v>
                </c:pt>
              </c:strCache>
            </c:strRef>
          </c:cat>
          <c:val>
            <c:numRef>
              <c:f>Tables!$E$4:$E$12</c:f>
              <c:numCache>
                <c:formatCode>General</c:formatCode>
                <c:ptCount val="8"/>
                <c:pt idx="0">
                  <c:v>30000</c:v>
                </c:pt>
                <c:pt idx="1">
                  <c:v>32425</c:v>
                </c:pt>
                <c:pt idx="2">
                  <c:v>2000</c:v>
                </c:pt>
                <c:pt idx="3">
                  <c:v>34535</c:v>
                </c:pt>
                <c:pt idx="4">
                  <c:v>33420</c:v>
                </c:pt>
                <c:pt idx="5">
                  <c:v>34004</c:v>
                </c:pt>
                <c:pt idx="7">
                  <c:v>166384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952398"/>
        <c:axId val="69993166"/>
      </c:barChart>
      <c:catAx>
        <c:axId val="2819523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93166"/>
        <c:crosses val="autoZero"/>
        <c:auto val="1"/>
        <c:lblAlgn val="ctr"/>
        <c:lblOffset val="100"/>
        <c:noMultiLvlLbl val="0"/>
      </c:catAx>
      <c:valAx>
        <c:axId val="699931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9523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[project.xlsx]Tables!PivotTable8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Tables!$A$15:$A$23</c:f>
              <c:strCache>
                <c:ptCount val="8"/>
                <c:pt idx="0">
                  <c:v>Bulcha Tariku</c:v>
                </c:pt>
                <c:pt idx="1">
                  <c:v>GebreyesChala</c:v>
                </c:pt>
                <c:pt idx="2">
                  <c:v>Girma Assafa</c:v>
                </c:pt>
                <c:pt idx="3">
                  <c:v>Haile  Michael</c:v>
                </c:pt>
                <c:pt idx="4">
                  <c:v>Marcelo Mosh</c:v>
                </c:pt>
                <c:pt idx="5">
                  <c:v>Taffese Mezmur</c:v>
                </c:pt>
                <c:pt idx="6">
                  <c:v>(blank)</c:v>
                </c:pt>
                <c:pt idx="7">
                  <c:v>Total </c:v>
                </c:pt>
              </c:strCache>
            </c:strRef>
          </c:cat>
          <c:val>
            <c:numRef>
              <c:f>Tables!$B$15:$B$23</c:f>
              <c:numCache>
                <c:formatCode>General</c:formatCode>
                <c:ptCount val="8"/>
                <c:pt idx="0">
                  <c:v>5400.82332842283</c:v>
                </c:pt>
                <c:pt idx="1">
                  <c:v>175.903636363844</c:v>
                </c:pt>
                <c:pt idx="2">
                  <c:v>663.684391081181</c:v>
                </c:pt>
                <c:pt idx="3">
                  <c:v>13315.481386461</c:v>
                </c:pt>
                <c:pt idx="4">
                  <c:v>136142.32977567</c:v>
                </c:pt>
                <c:pt idx="5">
                  <c:v>91929.0038973195</c:v>
                </c:pt>
                <c:pt idx="7">
                  <c:v>247627.226415318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42558"/>
        <c:axId val="773753915"/>
      </c:barChart>
      <c:catAx>
        <c:axId val="1709425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753915"/>
        <c:crosses val="autoZero"/>
        <c:auto val="1"/>
        <c:lblAlgn val="ctr"/>
        <c:lblOffset val="100"/>
        <c:noMultiLvlLbl val="0"/>
      </c:catAx>
      <c:valAx>
        <c:axId val="773753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9425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228600</xdr:colOff>
      <xdr:row>1</xdr:row>
      <xdr:rowOff>123825</xdr:rowOff>
    </xdr:from>
    <xdr:to>
      <xdr:col>8</xdr:col>
      <xdr:colOff>152400</xdr:colOff>
      <xdr:row>21</xdr:row>
      <xdr:rowOff>142875</xdr:rowOff>
    </xdr:to>
    <xdr:graphicFrame>
      <xdr:nvGraphicFramePr>
        <xdr:cNvPr id="2" name="Chart 1"/>
        <xdr:cNvGraphicFramePr/>
      </xdr:nvGraphicFramePr>
      <xdr:xfrm>
        <a:off x="228600" y="314325"/>
        <a:ext cx="4724400" cy="3829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2</xdr:row>
      <xdr:rowOff>10160</xdr:rowOff>
    </xdr:from>
    <xdr:to>
      <xdr:col>16</xdr:col>
      <xdr:colOff>31115</xdr:colOff>
      <xdr:row>21</xdr:row>
      <xdr:rowOff>142875</xdr:rowOff>
    </xdr:to>
    <xdr:graphicFrame>
      <xdr:nvGraphicFramePr>
        <xdr:cNvPr id="3" name="Chart 2"/>
        <xdr:cNvGraphicFramePr/>
      </xdr:nvGraphicFramePr>
      <xdr:xfrm>
        <a:off x="5400675" y="391160"/>
        <a:ext cx="4231640" cy="3752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24</xdr:row>
      <xdr:rowOff>10160</xdr:rowOff>
    </xdr:from>
    <xdr:to>
      <xdr:col>8</xdr:col>
      <xdr:colOff>75565</xdr:colOff>
      <xdr:row>38</xdr:row>
      <xdr:rowOff>152400</xdr:rowOff>
    </xdr:to>
    <xdr:graphicFrame>
      <xdr:nvGraphicFramePr>
        <xdr:cNvPr id="4" name="Chart 3"/>
        <xdr:cNvGraphicFramePr/>
      </xdr:nvGraphicFramePr>
      <xdr:xfrm>
        <a:off x="238125" y="4582160"/>
        <a:ext cx="4638040" cy="280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38.6821990741" refreshedBy="abel" recordCount="9">
  <cacheSource type="worksheet">
    <worksheetSource name="Table1"/>
  </cacheSource>
  <cacheFields count="9">
    <cacheField name=" Name" numFmtId="0">
      <sharedItems containsBlank="1" count="8">
        <s v="Girma Assafa"/>
        <s v="Bulcha Tariku"/>
        <s v="Taffese Mezmur"/>
        <s v="Haile  Michael"/>
        <s v="GebreyesChala"/>
        <s v="Marcelo Mosh"/>
        <m/>
        <s v="Total "/>
      </sharedItems>
    </cacheField>
    <cacheField name="Loan Amount" numFmtId="0">
      <sharedItems containsString="0" containsBlank="1" containsNumber="1" containsInteger="1" minValue="0" maxValue="166384" count="8">
        <n v="2000"/>
        <n v="30000"/>
        <n v="34004"/>
        <n v="34535"/>
        <n v="32425"/>
        <n v="33420"/>
        <m/>
        <n v="166384"/>
      </sharedItems>
    </cacheField>
    <cacheField name="Loan Year" numFmtId="0">
      <sharedItems containsString="0" containsBlank="1" containsNumber="1" containsInteger="1" minValue="0" maxValue="42" count="7">
        <n v="12"/>
        <n v="34"/>
        <n v="24"/>
        <n v="23"/>
        <n v="1"/>
        <n v="42"/>
        <m/>
      </sharedItems>
    </cacheField>
    <cacheField name="Number Of Payment" numFmtId="0">
      <sharedItems containsString="0" containsBlank="1" containsNumber="1" containsInteger="1" minValue="0" maxValue="504" count="7">
        <n v="144"/>
        <n v="408"/>
        <n v="288"/>
        <n v="276"/>
        <n v="12"/>
        <n v="504"/>
        <m/>
      </sharedItems>
    </cacheField>
    <cacheField name="Annual Rate" numFmtId="0">
      <sharedItems containsString="0" containsBlank="1" containsNumber="1" minValue="0" maxValue="0.15" count="6">
        <n v="0.05"/>
        <n v="0.01"/>
        <n v="0.15"/>
        <n v="0.03"/>
        <n v="0.12"/>
        <m/>
      </sharedItems>
    </cacheField>
    <cacheField name="Monthly Payment" numFmtId="0">
      <sharedItems containsString="0" containsBlank="1" containsNumber="1" minValue="0" maxValue="3769.07837982661" count="8">
        <n v="18.4978082713971"/>
        <n v="86.7667238441736"/>
        <n v="437.267374643471"/>
        <n v="173.371309371236"/>
        <n v="2716.74196969699"/>
        <n v="336.433193999345"/>
        <m/>
        <n v="3769.07837982661"/>
      </sharedItems>
    </cacheField>
    <cacheField name="Annual Payment" numFmtId="0">
      <sharedItems containsString="0" containsBlank="1" containsNumber="1" minValue="0" maxValue="45228.9405579193" count="8">
        <n v="221.973699256765"/>
        <n v="1041.20068613008"/>
        <n v="5247.20849572165"/>
        <n v="2080.45571245483"/>
        <n v="32600.9036363638"/>
        <n v="4037.19832799214"/>
        <m/>
        <n v="45228.9405579193"/>
      </sharedItems>
    </cacheField>
    <cacheField name="Total Cost" numFmtId="0">
      <sharedItems containsString="0" containsBlank="1" containsNumber="1" minValue="0" maxValue="414011.226415318" count="8">
        <n v="2663.68439108118"/>
        <n v="35400.8233284228"/>
        <n v="125933.00389732"/>
        <n v="47850.4813864611"/>
        <n v="32600.9036363638"/>
        <n v="169562.32977567"/>
        <m/>
        <n v="414011.226415318"/>
      </sharedItems>
    </cacheField>
    <cacheField name="Total Interest" numFmtId="0">
      <sharedItems containsString="0" containsBlank="1" containsNumber="1" minValue="0" maxValue="247627.226415318" count="8">
        <n v="663.684391081181"/>
        <n v="5400.82332842283"/>
        <n v="91929.0038973195"/>
        <n v="13315.481386461"/>
        <n v="175.903636363844"/>
        <n v="136142.32977567"/>
        <m/>
        <n v="247627.22641531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38.6843171296" refreshedBy="abel" recordCount="4">
  <cacheSource type="worksheet">
    <worksheetSource name="Table3"/>
  </cacheSource>
  <cacheFields count="9">
    <cacheField name="Values2" numFmtId="0">
      <sharedItems count="4">
        <s v="Total "/>
        <s v="Maximum"/>
        <s v="Minmum"/>
        <s v="Average"/>
      </sharedItems>
    </cacheField>
    <cacheField name="Loan Amount" numFmtId="8">
      <sharedItems containsSemiMixedTypes="0" containsString="0" containsNumber="1" minValue="0" maxValue="166384" count="4">
        <n v="166384"/>
        <n v="34535"/>
        <n v="2000"/>
        <n v="27730.6666666667"/>
      </sharedItems>
    </cacheField>
    <cacheField name="Loan Year" numFmtId="0">
      <sharedItems containsString="0" containsBlank="1" containsNumber="1" minValue="0" maxValue="42" count="4">
        <m/>
        <n v="42"/>
        <n v="1"/>
        <n v="22.6666666666667"/>
      </sharedItems>
    </cacheField>
    <cacheField name="Number Of Payment" numFmtId="0">
      <sharedItems containsString="0" containsBlank="1" containsNumber="1" containsInteger="1" minValue="0" maxValue="504" count="4">
        <m/>
        <n v="504"/>
        <n v="12"/>
        <n v="272"/>
      </sharedItems>
    </cacheField>
    <cacheField name="Annual Rate" numFmtId="0">
      <sharedItems containsString="0" containsBlank="1" containsNumber="1" minValue="0" maxValue="0.15" count="4">
        <m/>
        <n v="0.15"/>
        <n v="0.01"/>
        <n v="0.0616666666666667"/>
      </sharedItems>
    </cacheField>
    <cacheField name="Monthly Payment" numFmtId="8">
      <sharedItems containsSemiMixedTypes="0" containsString="0" containsNumber="1" minValue="0" maxValue="3769.07837982661" count="4">
        <n v="3769.07837982661"/>
        <n v="2716.74196969699"/>
        <n v="18.4978082713971"/>
        <n v="628.179729971102"/>
      </sharedItems>
    </cacheField>
    <cacheField name="Annual Payment" numFmtId="0">
      <sharedItems containsSemiMixedTypes="0" containsString="0" containsNumber="1" minValue="0" maxValue="45228.9405579193" count="4">
        <n v="45228.9405579193"/>
        <n v="32600.9036363638"/>
        <n v="221.973699256765"/>
        <n v="7538.15675965322"/>
      </sharedItems>
    </cacheField>
    <cacheField name="Total Cost" numFmtId="0">
      <sharedItems containsSemiMixedTypes="0" containsString="0" containsNumber="1" minValue="0" maxValue="414011.226415318" count="4">
        <n v="414011.226415318"/>
        <n v="169562.32977567"/>
        <n v="2663.68439108118"/>
        <n v="69001.8710692197"/>
      </sharedItems>
    </cacheField>
    <cacheField name="Total Interest" numFmtId="0">
      <sharedItems containsSemiMixedTypes="0" containsString="0" containsNumber="1" minValue="0" maxValue="247627.226415318" count="4">
        <n v="247627.226415318"/>
        <n v="136142.32977567"/>
        <n v="175.903636363844"/>
        <n v="41271.20440255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</r>
  <r>
    <x v="4"/>
    <x v="4"/>
    <x v="4"/>
    <x v="4"/>
    <x v="1"/>
    <x v="4"/>
    <x v="4"/>
    <x v="4"/>
    <x v="4"/>
  </r>
  <r>
    <x v="5"/>
    <x v="5"/>
    <x v="5"/>
    <x v="5"/>
    <x v="4"/>
    <x v="5"/>
    <x v="5"/>
    <x v="5"/>
    <x v="5"/>
  </r>
  <r>
    <x v="6"/>
    <x v="6"/>
    <x v="6"/>
    <x v="6"/>
    <x v="5"/>
    <x v="6"/>
    <x v="6"/>
    <x v="6"/>
    <x v="6"/>
  </r>
  <r>
    <x v="7"/>
    <x v="7"/>
    <x v="6"/>
    <x v="6"/>
    <x v="5"/>
    <x v="7"/>
    <x v="7"/>
    <x v="7"/>
    <x v="7"/>
  </r>
  <r>
    <x v="6"/>
    <x v="6"/>
    <x v="6"/>
    <x v="6"/>
    <x v="5"/>
    <x v="6"/>
    <x v="6"/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2" firstHeaderRow="1" firstDataRow="1" firstDataCol="1"/>
  <pivotFields count="9">
    <pivotField axis="axisRow" compact="0" showAll="0">
      <items count="9">
        <item x="1"/>
        <item x="4"/>
        <item x="0"/>
        <item x="3"/>
        <item x="5"/>
        <item x="2"/>
        <item x="6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9">
        <item x="0"/>
        <item x="4"/>
        <item x="1"/>
        <item x="3"/>
        <item x="2"/>
        <item x="5"/>
        <item x="7"/>
        <item x="6"/>
        <item t="default"/>
      </items>
    </pivotField>
    <pivotField compact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Cos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3:E12" firstHeaderRow="1" firstDataRow="1" firstDataCol="1"/>
  <pivotFields count="9">
    <pivotField axis="axisRow" compact="0" showAll="0">
      <items count="9">
        <item x="1"/>
        <item x="4"/>
        <item x="0"/>
        <item x="3"/>
        <item x="5"/>
        <item x="2"/>
        <item x="6"/>
        <item x="7"/>
        <item t="default"/>
      </items>
    </pivotField>
    <pivotField dataField="1" compact="0" showAll="0">
      <items count="9">
        <item x="0"/>
        <item x="1"/>
        <item x="4"/>
        <item x="5"/>
        <item x="2"/>
        <item x="3"/>
        <item x="7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Loan Amoun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4:B23" firstHeaderRow="1" firstDataRow="1" firstDataCol="1"/>
  <pivotFields count="9">
    <pivotField axis="axisRow" compact="0" showAll="0">
      <items count="9">
        <item x="1"/>
        <item x="4"/>
        <item x="0"/>
        <item x="3"/>
        <item x="5"/>
        <item x="2"/>
        <item x="6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9">
        <item x="4"/>
        <item x="0"/>
        <item x="1"/>
        <item x="3"/>
        <item x="2"/>
        <item x="5"/>
        <item x="7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Interest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4:F31" firstHeaderRow="1" firstDataRow="1" firstDataCol="0"/>
  <pivotFields count="9">
    <pivotField compact="0" showAll="0">
      <items count="5">
        <item x="3"/>
        <item x="1"/>
        <item x="2"/>
        <item x="0"/>
        <item t="default"/>
      </items>
    </pivotField>
    <pivotField compact="0" numFmtId="8" showAll="0"/>
    <pivotField compact="0" showAll="0"/>
    <pivotField compact="0" showAll="0"/>
    <pivotField compact="0" showAll="0"/>
    <pivotField compact="0" numFmtId="8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I17" totalsRowShown="0">
  <autoFilter ref="A5:I17"/>
  <tableColumns count="9">
    <tableColumn id="1" name=" Name" dataDxfId="0"/>
    <tableColumn id="2" name="Loan Amount" dataDxfId="1"/>
    <tableColumn id="3" name="Loan Year" dataDxfId="2"/>
    <tableColumn id="4" name="Number Of Payment" dataDxfId="3"/>
    <tableColumn id="5" name="Annual Rate" dataDxfId="4"/>
    <tableColumn id="6" name="Monthly Payment" dataDxfId="5"/>
    <tableColumn id="7" name="Annual Payment" dataDxfId="6"/>
    <tableColumn id="8" name="Total Cost" dataDxfId="7"/>
    <tableColumn id="9" name="Total Interest" dataDxfId="8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A18:I22" totalsRowShown="0">
  <autoFilter ref="A18:I22"/>
  <tableColumns count="9">
    <tableColumn id="1" name="Values" dataDxfId="9"/>
    <tableColumn id="2" name="Loan Amount" dataDxfId="10"/>
    <tableColumn id="3" name="Loan Year" dataDxfId="11"/>
    <tableColumn id="4" name="Number Of Payment" dataDxfId="12"/>
    <tableColumn id="5" name="Annual Rate" dataDxfId="13"/>
    <tableColumn id="6" name="Monthly Payment" dataDxfId="14"/>
    <tableColumn id="7" name="Annual Payment" dataDxfId="15"/>
    <tableColumn id="8" name="Total Cost" dataDxfId="16"/>
    <tableColumn id="9" name="Total Interest" dataDxfId="17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lackTi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BlackTie">
      <a:maj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BlackTie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20000"/>
              </a:schemeClr>
            </a:gs>
            <a:gs pos="30000">
              <a:schemeClr val="phClr">
                <a:tint val="61000"/>
                <a:satMod val="220000"/>
              </a:schemeClr>
            </a:gs>
            <a:gs pos="45000">
              <a:schemeClr val="phClr">
                <a:tint val="66000"/>
                <a:satMod val="240000"/>
              </a:schemeClr>
            </a:gs>
            <a:gs pos="55000">
              <a:schemeClr val="phClr">
                <a:tint val="66000"/>
                <a:satMod val="220000"/>
              </a:schemeClr>
            </a:gs>
            <a:gs pos="73000">
              <a:schemeClr val="phClr">
                <a:tint val="61000"/>
                <a:satMod val="220000"/>
              </a:schemeClr>
            </a:gs>
            <a:gs pos="100000">
              <a:schemeClr val="phClr">
                <a:tint val="45000"/>
                <a:satMod val="22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  <a:satMod val="110000"/>
              </a:schemeClr>
            </a:gs>
            <a:gs pos="30000">
              <a:schemeClr val="phClr">
                <a:shade val="90000"/>
                <a:satMod val="120000"/>
              </a:schemeClr>
            </a:gs>
            <a:gs pos="45000">
              <a:schemeClr val="phClr">
                <a:shade val="100000"/>
                <a:satMod val="128000"/>
              </a:schemeClr>
            </a:gs>
            <a:gs pos="55000">
              <a:schemeClr val="phClr">
                <a:shade val="100000"/>
                <a:satMod val="128000"/>
              </a:schemeClr>
            </a:gs>
            <a:gs pos="73000">
              <a:schemeClr val="phClr">
                <a:shade val="90000"/>
                <a:satMod val="120000"/>
              </a:schemeClr>
            </a:gs>
            <a:gs pos="100000">
              <a:schemeClr val="phClr">
                <a:shade val="63000"/>
                <a:satMod val="110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190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7150" dist="38100" dir="5400000" algn="br" rotWithShape="0">
              <a:srgbClr val="000000">
                <a:alpha val="5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1800000"/>
            </a:lightRig>
          </a:scene3d>
          <a:sp3d>
            <a:bevelT w="44450" h="3175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20000"/>
              </a:schemeClr>
            </a:duotone>
          </a:blip>
          <a:stretch>
            <a:fillRect/>
          </a:stretch>
        </a:blip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30000"/>
                <a:satMod val="255000"/>
              </a:schemeClr>
            </a:gs>
          </a:gsLst>
          <a:path path="circle">
            <a:fillToRect l="50000" t="-80000" r="50000" b="18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1"/>
  <sheetViews>
    <sheetView tabSelected="1" workbookViewId="0">
      <selection activeCell="K13" sqref="K13"/>
    </sheetView>
  </sheetViews>
  <sheetFormatPr defaultColWidth="9" defaultRowHeight="15" outlineLevelCol="5"/>
  <cols>
    <col min="1" max="1" width="15.3714285714286"/>
    <col min="2" max="2" width="16.6285714285714"/>
    <col min="4" max="4" width="11.3714285714286"/>
    <col min="5" max="5" width="19.8761904761905"/>
  </cols>
  <sheetData>
    <row r="2" ht="12" customHeight="1"/>
    <row r="3" spans="1:5">
      <c r="A3" t="s">
        <v>0</v>
      </c>
      <c r="B3" t="s">
        <v>1</v>
      </c>
      <c r="D3" t="s">
        <v>0</v>
      </c>
      <c r="E3" t="s">
        <v>2</v>
      </c>
    </row>
    <row r="4" spans="1:5">
      <c r="A4" t="s">
        <v>3</v>
      </c>
      <c r="B4">
        <v>35400.8233284228</v>
      </c>
      <c r="D4" t="s">
        <v>3</v>
      </c>
      <c r="E4">
        <v>30000</v>
      </c>
    </row>
    <row r="5" spans="1:5">
      <c r="A5" t="s">
        <v>4</v>
      </c>
      <c r="B5">
        <v>32600.9036363638</v>
      </c>
      <c r="D5" t="s">
        <v>4</v>
      </c>
      <c r="E5">
        <v>32425</v>
      </c>
    </row>
    <row r="6" spans="1:5">
      <c r="A6" t="s">
        <v>5</v>
      </c>
      <c r="B6">
        <v>2663.68439108118</v>
      </c>
      <c r="D6" t="s">
        <v>5</v>
      </c>
      <c r="E6">
        <v>2000</v>
      </c>
    </row>
    <row r="7" spans="1:5">
      <c r="A7" t="s">
        <v>6</v>
      </c>
      <c r="B7">
        <v>47850.4813864611</v>
      </c>
      <c r="D7" t="s">
        <v>6</v>
      </c>
      <c r="E7">
        <v>34535</v>
      </c>
    </row>
    <row r="8" spans="1:5">
      <c r="A8" t="s">
        <v>7</v>
      </c>
      <c r="B8">
        <v>169562.32977567</v>
      </c>
      <c r="D8" t="s">
        <v>7</v>
      </c>
      <c r="E8">
        <v>33420</v>
      </c>
    </row>
    <row r="9" spans="1:5">
      <c r="A9" t="s">
        <v>8</v>
      </c>
      <c r="B9">
        <v>125933.00389732</v>
      </c>
      <c r="D9" t="s">
        <v>8</v>
      </c>
      <c r="E9">
        <v>34004</v>
      </c>
    </row>
    <row r="10" spans="1:4">
      <c r="A10" t="s">
        <v>9</v>
      </c>
      <c r="D10" t="s">
        <v>9</v>
      </c>
    </row>
    <row r="11" spans="1:5">
      <c r="A11" t="s">
        <v>10</v>
      </c>
      <c r="B11">
        <v>414011.226415318</v>
      </c>
      <c r="D11" t="s">
        <v>10</v>
      </c>
      <c r="E11">
        <v>166384</v>
      </c>
    </row>
    <row r="12" spans="1:5">
      <c r="A12" t="s">
        <v>11</v>
      </c>
      <c r="B12">
        <v>828022.452830637</v>
      </c>
      <c r="D12" t="s">
        <v>11</v>
      </c>
      <c r="E12">
        <v>332768</v>
      </c>
    </row>
    <row r="14" spans="1:6">
      <c r="A14" t="s">
        <v>0</v>
      </c>
      <c r="B14" t="s">
        <v>12</v>
      </c>
      <c r="D14" s="10"/>
      <c r="E14" s="11"/>
      <c r="F14" s="12"/>
    </row>
    <row r="15" spans="1:6">
      <c r="A15" t="s">
        <v>3</v>
      </c>
      <c r="B15">
        <v>5400.82332842283</v>
      </c>
      <c r="D15" s="13"/>
      <c r="E15" s="14"/>
      <c r="F15" s="15"/>
    </row>
    <row r="16" spans="1:6">
      <c r="A16" t="s">
        <v>4</v>
      </c>
      <c r="B16">
        <v>175.903636363844</v>
      </c>
      <c r="D16" s="13"/>
      <c r="E16" s="14"/>
      <c r="F16" s="15"/>
    </row>
    <row r="17" spans="1:6">
      <c r="A17" t="s">
        <v>5</v>
      </c>
      <c r="B17">
        <v>663.684391081181</v>
      </c>
      <c r="D17" s="13"/>
      <c r="E17" s="14"/>
      <c r="F17" s="15"/>
    </row>
    <row r="18" spans="1:6">
      <c r="A18" t="s">
        <v>6</v>
      </c>
      <c r="B18">
        <v>13315.481386461</v>
      </c>
      <c r="D18" s="13"/>
      <c r="E18" s="14"/>
      <c r="F18" s="15"/>
    </row>
    <row r="19" spans="1:6">
      <c r="A19" t="s">
        <v>7</v>
      </c>
      <c r="B19">
        <v>136142.32977567</v>
      </c>
      <c r="D19" s="13"/>
      <c r="E19" s="14"/>
      <c r="F19" s="15"/>
    </row>
    <row r="20" spans="1:6">
      <c r="A20" t="s">
        <v>8</v>
      </c>
      <c r="B20">
        <v>91929.0038973195</v>
      </c>
      <c r="D20" s="13"/>
      <c r="E20" s="14"/>
      <c r="F20" s="15"/>
    </row>
    <row r="21" spans="1:6">
      <c r="A21" t="s">
        <v>9</v>
      </c>
      <c r="D21" s="13"/>
      <c r="E21" s="14"/>
      <c r="F21" s="15"/>
    </row>
    <row r="22" spans="1:6">
      <c r="A22" t="s">
        <v>10</v>
      </c>
      <c r="B22">
        <v>247627.226415318</v>
      </c>
      <c r="D22" s="13"/>
      <c r="E22" s="14"/>
      <c r="F22" s="15"/>
    </row>
    <row r="23" spans="1:6">
      <c r="A23" t="s">
        <v>11</v>
      </c>
      <c r="B23">
        <v>495254.452830636</v>
      </c>
      <c r="D23" s="13"/>
      <c r="E23" s="14"/>
      <c r="F23" s="15"/>
    </row>
    <row r="24" spans="4:6">
      <c r="D24" s="13"/>
      <c r="E24" s="14"/>
      <c r="F24" s="15"/>
    </row>
    <row r="25" spans="4:6">
      <c r="D25" s="13"/>
      <c r="E25" s="14"/>
      <c r="F25" s="15"/>
    </row>
    <row r="26" spans="4:6">
      <c r="D26" s="13"/>
      <c r="E26" s="14"/>
      <c r="F26" s="15"/>
    </row>
    <row r="27" spans="4:6">
      <c r="D27" s="13"/>
      <c r="E27" s="14"/>
      <c r="F27" s="15"/>
    </row>
    <row r="28" spans="4:6">
      <c r="D28" s="13"/>
      <c r="E28" s="14"/>
      <c r="F28" s="15"/>
    </row>
    <row r="29" spans="4:6">
      <c r="D29" s="13"/>
      <c r="E29" s="14"/>
      <c r="F29" s="15"/>
    </row>
    <row r="30" spans="4:6">
      <c r="D30" s="13"/>
      <c r="E30" s="14"/>
      <c r="F30" s="15"/>
    </row>
    <row r="31" spans="4:6">
      <c r="D31" s="16"/>
      <c r="E31" s="17"/>
      <c r="F31" s="1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C18" sqref="A18:I22"/>
    </sheetView>
  </sheetViews>
  <sheetFormatPr defaultColWidth="11" defaultRowHeight="15"/>
  <cols>
    <col min="1" max="2" width="14.8380952380952" customWidth="1"/>
    <col min="3" max="3" width="12.1238095238095"/>
    <col min="4" max="4" width="20.6285714285714" customWidth="1"/>
    <col min="5" max="5" width="21.1238095238095" customWidth="1"/>
    <col min="6" max="6" width="15.8761904761905" customWidth="1"/>
    <col min="7" max="7" width="17.8761904761905" customWidth="1"/>
    <col min="8" max="8" width="19" customWidth="1"/>
    <col min="9" max="9" width="17.3714285714286" customWidth="1"/>
    <col min="10" max="10" width="15.3714285714286" customWidth="1"/>
    <col min="11" max="11" width="14" customWidth="1"/>
  </cols>
  <sheetData>
    <row r="1" ht="30.75" spans="5:5">
      <c r="E1" s="2" t="s">
        <v>13</v>
      </c>
    </row>
    <row r="5" spans="1:9">
      <c r="A5" t="s">
        <v>0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</row>
    <row r="6" spans="1:9">
      <c r="A6" t="s">
        <v>5</v>
      </c>
      <c r="B6" s="3">
        <v>2000</v>
      </c>
      <c r="C6">
        <v>12</v>
      </c>
      <c r="D6">
        <f t="shared" ref="D6:D11" si="0">C6*12</f>
        <v>144</v>
      </c>
      <c r="E6" s="4">
        <v>0.05</v>
      </c>
      <c r="F6" s="5">
        <f t="shared" ref="F6:F11" si="1">-PMT(E6/12,D6,B6)</f>
        <v>18.4978082713971</v>
      </c>
      <c r="G6" s="5">
        <f t="shared" ref="G6:G11" si="2">F6*12</f>
        <v>221.973699256765</v>
      </c>
      <c r="H6" s="5">
        <f t="shared" ref="H6:H11" si="3">F6*D6</f>
        <v>2663.68439108118</v>
      </c>
      <c r="I6" s="5">
        <f t="shared" ref="I6:I11" si="4">H6-B6</f>
        <v>663.684391081181</v>
      </c>
    </row>
    <row r="7" spans="1:9">
      <c r="A7" t="s">
        <v>3</v>
      </c>
      <c r="B7" s="3">
        <v>30000</v>
      </c>
      <c r="C7">
        <v>34</v>
      </c>
      <c r="D7">
        <f t="shared" si="0"/>
        <v>408</v>
      </c>
      <c r="E7" s="4">
        <v>0.01</v>
      </c>
      <c r="F7" s="5">
        <f t="shared" si="1"/>
        <v>86.7667238441736</v>
      </c>
      <c r="G7" s="5">
        <f t="shared" si="2"/>
        <v>1041.20068613008</v>
      </c>
      <c r="H7" s="5">
        <f t="shared" si="3"/>
        <v>35400.8233284228</v>
      </c>
      <c r="I7" s="5">
        <f t="shared" si="4"/>
        <v>5400.82332842283</v>
      </c>
    </row>
    <row r="8" spans="1:9">
      <c r="A8" t="s">
        <v>8</v>
      </c>
      <c r="B8" s="3">
        <v>34004</v>
      </c>
      <c r="C8">
        <v>24</v>
      </c>
      <c r="D8">
        <f t="shared" si="0"/>
        <v>288</v>
      </c>
      <c r="E8" s="4">
        <v>0.15</v>
      </c>
      <c r="F8" s="5">
        <f t="shared" si="1"/>
        <v>437.267374643471</v>
      </c>
      <c r="G8" s="5">
        <f t="shared" si="2"/>
        <v>5247.20849572165</v>
      </c>
      <c r="H8" s="5">
        <f t="shared" si="3"/>
        <v>125933.00389732</v>
      </c>
      <c r="I8" s="5">
        <f t="shared" si="4"/>
        <v>91929.0038973195</v>
      </c>
    </row>
    <row r="9" spans="1:9">
      <c r="A9" t="s">
        <v>6</v>
      </c>
      <c r="B9" s="3">
        <v>34535</v>
      </c>
      <c r="C9">
        <v>23</v>
      </c>
      <c r="D9">
        <f t="shared" si="0"/>
        <v>276</v>
      </c>
      <c r="E9" s="4">
        <v>0.03</v>
      </c>
      <c r="F9" s="5">
        <f t="shared" si="1"/>
        <v>173.371309371236</v>
      </c>
      <c r="G9" s="5">
        <f t="shared" si="2"/>
        <v>2080.45571245483</v>
      </c>
      <c r="H9" s="5">
        <f t="shared" si="3"/>
        <v>47850.481386461</v>
      </c>
      <c r="I9" s="5">
        <f t="shared" si="4"/>
        <v>13315.481386461</v>
      </c>
    </row>
    <row r="10" spans="1:9">
      <c r="A10" t="s">
        <v>4</v>
      </c>
      <c r="B10" s="3">
        <v>32425</v>
      </c>
      <c r="C10">
        <v>1</v>
      </c>
      <c r="D10">
        <f t="shared" si="0"/>
        <v>12</v>
      </c>
      <c r="E10" s="4">
        <v>0.01</v>
      </c>
      <c r="F10" s="5">
        <f t="shared" si="1"/>
        <v>2716.74196969699</v>
      </c>
      <c r="G10" s="5">
        <f t="shared" si="2"/>
        <v>32600.9036363638</v>
      </c>
      <c r="H10" s="5">
        <f t="shared" si="3"/>
        <v>32600.9036363638</v>
      </c>
      <c r="I10" s="5">
        <f t="shared" si="4"/>
        <v>175.903636363844</v>
      </c>
    </row>
    <row r="11" spans="1:9">
      <c r="A11" t="s">
        <v>7</v>
      </c>
      <c r="B11" s="3">
        <v>33420</v>
      </c>
      <c r="C11">
        <v>42</v>
      </c>
      <c r="D11">
        <f t="shared" si="0"/>
        <v>504</v>
      </c>
      <c r="E11" s="4">
        <v>0.12</v>
      </c>
      <c r="F11" s="5">
        <f t="shared" si="1"/>
        <v>336.433193999345</v>
      </c>
      <c r="G11" s="5">
        <f t="shared" si="2"/>
        <v>4037.19832799214</v>
      </c>
      <c r="H11" s="5">
        <f t="shared" si="3"/>
        <v>169562.32977567</v>
      </c>
      <c r="I11" s="5">
        <f t="shared" si="4"/>
        <v>136142.32977567</v>
      </c>
    </row>
    <row r="12" hidden="1"/>
    <row r="13" hidden="1"/>
    <row r="14" hidden="1"/>
    <row r="15" hidden="1"/>
    <row r="16" spans="1:9">
      <c r="A16" s="3" t="s">
        <v>10</v>
      </c>
      <c r="B16" s="5">
        <f t="shared" ref="B16:I16" si="5">SUM(B6:B11)</f>
        <v>166384</v>
      </c>
      <c r="F16" s="5">
        <f t="shared" si="5"/>
        <v>3769.07837982661</v>
      </c>
      <c r="G16" s="5">
        <f t="shared" si="5"/>
        <v>45228.9405579193</v>
      </c>
      <c r="H16" s="5">
        <f t="shared" si="5"/>
        <v>414011.226415318</v>
      </c>
      <c r="I16" s="5">
        <f t="shared" si="5"/>
        <v>247627.226415318</v>
      </c>
    </row>
    <row r="17" spans="4:8">
      <c r="D17" s="4"/>
      <c r="E17" s="5"/>
      <c r="F17" s="5"/>
      <c r="G17" s="5"/>
      <c r="H17" s="5"/>
    </row>
    <row r="18" spans="1:9">
      <c r="A18" t="s">
        <v>22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</row>
    <row r="19" spans="1:9">
      <c r="A19" t="s">
        <v>10</v>
      </c>
      <c r="B19" s="3">
        <f>SUM(B6:B11)</f>
        <v>166384</v>
      </c>
      <c r="E19" s="4"/>
      <c r="F19" s="5">
        <f>SUM(F6:F11)</f>
        <v>3769.07837982661</v>
      </c>
      <c r="G19" s="5">
        <f>SUM(G6:G11)</f>
        <v>45228.9405579193</v>
      </c>
      <c r="H19" s="5">
        <f>SUM(H6:H11)</f>
        <v>414011.226415318</v>
      </c>
      <c r="I19" s="5">
        <f>SUM(I6:I11)</f>
        <v>247627.226415318</v>
      </c>
    </row>
    <row r="20" spans="1:9">
      <c r="A20" t="s">
        <v>23</v>
      </c>
      <c r="B20" s="3">
        <f t="shared" ref="B20:I20" si="6">MAX(B6:B11)</f>
        <v>34535</v>
      </c>
      <c r="C20">
        <f t="shared" si="6"/>
        <v>42</v>
      </c>
      <c r="D20">
        <f t="shared" si="6"/>
        <v>504</v>
      </c>
      <c r="E20" s="6">
        <f t="shared" si="6"/>
        <v>0.15</v>
      </c>
      <c r="F20" s="5">
        <f t="shared" si="6"/>
        <v>2716.74196969699</v>
      </c>
      <c r="G20" s="7">
        <f t="shared" si="6"/>
        <v>32600.9036363638</v>
      </c>
      <c r="H20" s="7">
        <f t="shared" si="6"/>
        <v>169562.32977567</v>
      </c>
      <c r="I20" s="7">
        <f t="shared" si="6"/>
        <v>136142.32977567</v>
      </c>
    </row>
    <row r="21" spans="1:9">
      <c r="A21" t="s">
        <v>24</v>
      </c>
      <c r="B21" s="3">
        <f t="shared" ref="B21:I21" si="7">MIN(B6:B11)</f>
        <v>2000</v>
      </c>
      <c r="C21" s="8">
        <f t="shared" si="7"/>
        <v>1</v>
      </c>
      <c r="D21" s="8">
        <f t="shared" si="7"/>
        <v>12</v>
      </c>
      <c r="E21" s="9">
        <f t="shared" si="7"/>
        <v>0.01</v>
      </c>
      <c r="F21" s="3">
        <f t="shared" si="7"/>
        <v>18.4978082713971</v>
      </c>
      <c r="G21" s="3">
        <f t="shared" si="7"/>
        <v>221.973699256765</v>
      </c>
      <c r="H21" s="3">
        <f t="shared" si="7"/>
        <v>2663.68439108118</v>
      </c>
      <c r="I21" s="3">
        <f t="shared" si="7"/>
        <v>175.903636363844</v>
      </c>
    </row>
    <row r="22" spans="1:9">
      <c r="A22" t="s">
        <v>25</v>
      </c>
      <c r="B22" s="3">
        <f t="shared" ref="B22:I22" si="8">AVERAGE(B6:B11)</f>
        <v>27730.6666666667</v>
      </c>
      <c r="C22" s="8">
        <f t="shared" si="8"/>
        <v>22.6666666666667</v>
      </c>
      <c r="D22" s="8">
        <f t="shared" si="8"/>
        <v>272</v>
      </c>
      <c r="E22" s="9">
        <f t="shared" si="8"/>
        <v>0.0616666666666667</v>
      </c>
      <c r="F22" s="3">
        <f t="shared" si="8"/>
        <v>628.179729971101</v>
      </c>
      <c r="G22" s="3">
        <f t="shared" si="8"/>
        <v>7538.15675965322</v>
      </c>
      <c r="H22" s="3">
        <f t="shared" si="8"/>
        <v>69001.8710692197</v>
      </c>
      <c r="I22" s="3">
        <f t="shared" si="8"/>
        <v>41271.204402553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opLeftCell="A17" workbookViewId="0">
      <selection activeCell="E25" sqref="E25"/>
    </sheetView>
  </sheetViews>
  <sheetFormatPr defaultColWidth="9" defaultRowHeight="15"/>
  <cols>
    <col min="1" max="16384" width="9" style="1"/>
  </cols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Tables</vt:lpstr>
      <vt:lpstr>Main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user</cp:lastModifiedBy>
  <dcterms:created xsi:type="dcterms:W3CDTF">2021-08-30T15:18:00Z</dcterms:created>
  <dcterms:modified xsi:type="dcterms:W3CDTF">2021-09-07T12:23:26Z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CEC8A80EA9584C89A980A1170B0C395C</vt:lpwstr>
  </property>
</Properties>
</file>